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filterPrivacy="1"/>
  <xr:revisionPtr revIDLastSave="0" documentId="10_ncr:108000_{57A1A3D7-7B5B-4859-9885-F55EAA3FF7B6}" xr6:coauthVersionLast="31" xr6:coauthVersionMax="31" xr10:uidLastSave="{00000000-0000-0000-0000-000000000000}"/>
  <workbookProtection workbookAlgorithmName="SHA-512" workbookHashValue="2JzDnUyVhpq1y24xdc3tCFurzg6saYKb46uyQv94fL1fMaYjyDqn40oRinWOEwai6gZ6U6/T4M8/V26eHiFMCA==" workbookSaltValue="sYt78vi6/DWMuc15dfvZQQ==" workbookSpinCount="100000" lockStructure="1"/>
  <bookViews>
    <workbookView xWindow="0" yWindow="0" windowWidth="25200" windowHeight="11090" tabRatio="761" firstSheet="11" activeTab="11" xr2:uid="{00000000-000D-0000-FFFF-FFFF00000000}"/>
  </bookViews>
  <sheets>
    <sheet name="(2009-10)" sheetId="12" state="hidden" r:id="rId1"/>
    <sheet name="(2010-11)" sheetId="11" state="hidden" r:id="rId2"/>
    <sheet name="(2011-12)" sheetId="10" state="hidden" r:id="rId3"/>
    <sheet name="(2012-13)" sheetId="9" state="hidden" r:id="rId4"/>
    <sheet name="(2013-14)" sheetId="8" state="hidden" r:id="rId5"/>
    <sheet name="(2014-15)" sheetId="3" state="hidden" r:id="rId6"/>
    <sheet name="Fire2016" sheetId="2" state="hidden" r:id="rId7"/>
    <sheet name="(2015-16)" sheetId="1" state="hidden" r:id="rId8"/>
    <sheet name="Fire2017" sheetId="13" state="hidden" r:id="rId9"/>
    <sheet name="(2016-17)" sheetId="14" state="hidden" r:id="rId10"/>
    <sheet name="FIRE1403_raw" sheetId="5" state="hidden" r:id="rId11"/>
    <sheet name="FIRE1403" sheetId="6" r:id="rId12"/>
    <sheet name="Quality Assurance" sheetId="4" state="hidden" r:id="rId13"/>
  </sheets>
  <definedNames>
    <definedName name="_xlnm._FilterDatabase" localSheetId="0" hidden="1">'(2009-10)'!#REF!</definedName>
    <definedName name="_xlnm._FilterDatabase" localSheetId="1" hidden="1">'(2010-11)'!#REF!</definedName>
    <definedName name="_xlnm._FilterDatabase" localSheetId="2" hidden="1">'(2011-12)'!#REF!</definedName>
    <definedName name="_xlnm._FilterDatabase" localSheetId="3" hidden="1">'(2012-13)'!#REF!</definedName>
    <definedName name="_xlnm._FilterDatabase" localSheetId="4" hidden="1">'(2013-14)'!#REF!</definedName>
    <definedName name="_xlnm._FilterDatabase" localSheetId="5" hidden="1">'(2014-15)'!#REF!</definedName>
    <definedName name="_xlnm._FilterDatabase" localSheetId="8" hidden="1">Fire2017!$A$12:$C$12</definedName>
    <definedName name="_Order1" hidden="1">255</definedName>
    <definedName name="_Order2" hidden="1">0</definedName>
    <definedName name="_xlnm.Print_Area" localSheetId="8">Fire2017!$D$13:$X$71</definedName>
    <definedName name="_xlnm.Print_Titles" localSheetId="8">Fire2017!$C:$C,Fire2017!$3:$12</definedName>
  </definedNames>
  <calcPr calcId="179017"/>
</workbook>
</file>

<file path=xl/calcChain.xml><?xml version="1.0" encoding="utf-8"?>
<calcChain xmlns="http://schemas.openxmlformats.org/spreadsheetml/2006/main">
  <c r="M51" i="4" l="1"/>
  <c r="M50" i="4"/>
  <c r="M49" i="4"/>
  <c r="M48" i="4"/>
  <c r="M47" i="4"/>
  <c r="M46" i="4"/>
  <c r="M45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H51" i="4"/>
  <c r="H50" i="4"/>
  <c r="H49" i="4"/>
  <c r="H48" i="4"/>
  <c r="H47" i="4"/>
  <c r="H46" i="4"/>
  <c r="H4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C45" i="4"/>
  <c r="C46" i="4"/>
  <c r="C47" i="4"/>
  <c r="C48" i="4"/>
  <c r="C49" i="4"/>
  <c r="C50" i="4"/>
  <c r="C51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6" i="4"/>
  <c r="C17" i="12"/>
  <c r="E17" i="12"/>
  <c r="F17" i="12"/>
  <c r="G17" i="12"/>
  <c r="H17" i="12"/>
  <c r="I17" i="12"/>
  <c r="K17" i="12"/>
  <c r="L17" i="12"/>
  <c r="M17" i="12"/>
  <c r="N17" i="12"/>
  <c r="O17" i="12"/>
  <c r="P17" i="12"/>
  <c r="B17" i="12"/>
  <c r="E17" i="11"/>
  <c r="F17" i="11"/>
  <c r="G17" i="11"/>
  <c r="H17" i="11"/>
  <c r="I17" i="11"/>
  <c r="K17" i="11"/>
  <c r="L17" i="11"/>
  <c r="M17" i="11"/>
  <c r="N17" i="11"/>
  <c r="O17" i="11"/>
  <c r="P17" i="11"/>
  <c r="D17" i="11"/>
  <c r="E17" i="10"/>
  <c r="F17" i="10"/>
  <c r="G17" i="10"/>
  <c r="H17" i="10"/>
  <c r="I17" i="10"/>
  <c r="K17" i="10"/>
  <c r="L17" i="10"/>
  <c r="M17" i="10"/>
  <c r="N17" i="10"/>
  <c r="O17" i="10"/>
  <c r="P17" i="10"/>
  <c r="D17" i="10"/>
  <c r="E17" i="9"/>
  <c r="F17" i="9"/>
  <c r="G17" i="9"/>
  <c r="H17" i="9"/>
  <c r="I17" i="9"/>
  <c r="K17" i="9"/>
  <c r="L17" i="9"/>
  <c r="M17" i="9"/>
  <c r="N17" i="9"/>
  <c r="O17" i="9"/>
  <c r="P17" i="9"/>
  <c r="D17" i="9"/>
  <c r="E17" i="8"/>
  <c r="F17" i="8"/>
  <c r="G17" i="8"/>
  <c r="H17" i="8"/>
  <c r="I17" i="8"/>
  <c r="K17" i="8"/>
  <c r="L17" i="8"/>
  <c r="M17" i="8"/>
  <c r="N17" i="8"/>
  <c r="O17" i="8"/>
  <c r="P17" i="8"/>
  <c r="D17" i="8"/>
  <c r="E17" i="3"/>
  <c r="F17" i="3"/>
  <c r="G17" i="3"/>
  <c r="H17" i="3"/>
  <c r="I17" i="3"/>
  <c r="J17" i="3"/>
  <c r="K17" i="3"/>
  <c r="L17" i="3"/>
  <c r="M17" i="3"/>
  <c r="N17" i="3"/>
  <c r="O17" i="3"/>
  <c r="P17" i="3"/>
  <c r="D17" i="3"/>
  <c r="P66" i="1"/>
  <c r="O66" i="1"/>
  <c r="N66" i="1"/>
  <c r="L66" i="1"/>
  <c r="L17" i="1" s="1"/>
  <c r="K66" i="1"/>
  <c r="J66" i="1"/>
  <c r="I66" i="1"/>
  <c r="H66" i="1"/>
  <c r="H17" i="1" s="1"/>
  <c r="P67" i="1"/>
  <c r="O67" i="1"/>
  <c r="O17" i="1" s="1"/>
  <c r="N67" i="1"/>
  <c r="N17" i="1" s="1"/>
  <c r="N17" i="4" s="1"/>
  <c r="L67" i="1"/>
  <c r="K67" i="1"/>
  <c r="J67" i="1"/>
  <c r="I67" i="1"/>
  <c r="H67" i="1"/>
  <c r="N51" i="14"/>
  <c r="M51" i="14"/>
  <c r="N50" i="14"/>
  <c r="M50" i="14"/>
  <c r="N49" i="14"/>
  <c r="M49" i="14"/>
  <c r="N48" i="14"/>
  <c r="M48" i="14"/>
  <c r="N47" i="14"/>
  <c r="M47" i="14"/>
  <c r="N46" i="14"/>
  <c r="M46" i="14"/>
  <c r="N45" i="14"/>
  <c r="M45" i="14"/>
  <c r="N42" i="14"/>
  <c r="M42" i="14"/>
  <c r="N41" i="14"/>
  <c r="M41" i="14"/>
  <c r="N40" i="14"/>
  <c r="M40" i="14"/>
  <c r="N39" i="14"/>
  <c r="M39" i="14"/>
  <c r="N38" i="14"/>
  <c r="M38" i="14"/>
  <c r="N37" i="14"/>
  <c r="M37" i="14"/>
  <c r="N36" i="14"/>
  <c r="M36" i="14"/>
  <c r="N35" i="14"/>
  <c r="M35" i="14"/>
  <c r="N34" i="14"/>
  <c r="M34" i="14"/>
  <c r="N33" i="14"/>
  <c r="M33" i="14"/>
  <c r="N32" i="14"/>
  <c r="M32" i="14"/>
  <c r="N31" i="14"/>
  <c r="M31" i="14"/>
  <c r="N30" i="14"/>
  <c r="M30" i="14"/>
  <c r="N29" i="14"/>
  <c r="M29" i="14"/>
  <c r="N28" i="14"/>
  <c r="M28" i="14"/>
  <c r="N27" i="14"/>
  <c r="M27" i="14"/>
  <c r="N26" i="14"/>
  <c r="M26" i="14"/>
  <c r="N24" i="14"/>
  <c r="M24" i="14"/>
  <c r="M7" i="14"/>
  <c r="N7" i="14"/>
  <c r="M8" i="14"/>
  <c r="N8" i="14"/>
  <c r="M9" i="14"/>
  <c r="N9" i="14"/>
  <c r="M10" i="14"/>
  <c r="N10" i="14"/>
  <c r="M11" i="14"/>
  <c r="N11" i="14"/>
  <c r="M12" i="14"/>
  <c r="N12" i="14"/>
  <c r="M13" i="14"/>
  <c r="N13" i="14"/>
  <c r="M14" i="14"/>
  <c r="N14" i="14"/>
  <c r="M15" i="14"/>
  <c r="N15" i="14"/>
  <c r="M16" i="14"/>
  <c r="N16" i="14"/>
  <c r="M17" i="14"/>
  <c r="N17" i="14"/>
  <c r="M18" i="14"/>
  <c r="N18" i="14"/>
  <c r="M19" i="14"/>
  <c r="N19" i="14"/>
  <c r="M20" i="14"/>
  <c r="N20" i="14"/>
  <c r="M21" i="14"/>
  <c r="N21" i="14"/>
  <c r="M6" i="14"/>
  <c r="N6" i="14"/>
  <c r="P51" i="14"/>
  <c r="O51" i="14"/>
  <c r="L51" i="14"/>
  <c r="P50" i="14"/>
  <c r="O50" i="14"/>
  <c r="L50" i="14"/>
  <c r="P49" i="14"/>
  <c r="O49" i="14"/>
  <c r="L49" i="14"/>
  <c r="P48" i="14"/>
  <c r="O48" i="14"/>
  <c r="L48" i="14"/>
  <c r="K48" i="14" s="1"/>
  <c r="P47" i="14"/>
  <c r="O47" i="14"/>
  <c r="L47" i="14"/>
  <c r="P46" i="14"/>
  <c r="O46" i="14"/>
  <c r="L46" i="14"/>
  <c r="P45" i="14"/>
  <c r="O45" i="14"/>
  <c r="L45" i="14"/>
  <c r="K45" i="14" s="1"/>
  <c r="P42" i="14"/>
  <c r="O42" i="14"/>
  <c r="L42" i="14"/>
  <c r="P41" i="14"/>
  <c r="O41" i="14"/>
  <c r="L41" i="14"/>
  <c r="P40" i="14"/>
  <c r="O40" i="14"/>
  <c r="L40" i="14"/>
  <c r="P39" i="14"/>
  <c r="O39" i="14"/>
  <c r="L39" i="14"/>
  <c r="K39" i="14" s="1"/>
  <c r="P38" i="14"/>
  <c r="O38" i="14"/>
  <c r="L38" i="14"/>
  <c r="P37" i="14"/>
  <c r="O37" i="14"/>
  <c r="L37" i="14"/>
  <c r="P36" i="14"/>
  <c r="O36" i="14"/>
  <c r="L36" i="14"/>
  <c r="P35" i="14"/>
  <c r="O35" i="14"/>
  <c r="L35" i="14"/>
  <c r="K35" i="14" s="1"/>
  <c r="P34" i="14"/>
  <c r="O34" i="14"/>
  <c r="L34" i="14"/>
  <c r="K34" i="14" s="1"/>
  <c r="P33" i="14"/>
  <c r="O33" i="14"/>
  <c r="L33" i="14"/>
  <c r="P32" i="14"/>
  <c r="O32" i="14"/>
  <c r="L32" i="14"/>
  <c r="P31" i="14"/>
  <c r="O31" i="14"/>
  <c r="L31" i="14"/>
  <c r="K31" i="14" s="1"/>
  <c r="P30" i="14"/>
  <c r="O30" i="14"/>
  <c r="L30" i="14"/>
  <c r="P29" i="14"/>
  <c r="O29" i="14"/>
  <c r="L29" i="14"/>
  <c r="P28" i="14"/>
  <c r="O28" i="14"/>
  <c r="L28" i="14"/>
  <c r="K28" i="14" s="1"/>
  <c r="P27" i="14"/>
  <c r="O27" i="14"/>
  <c r="L27" i="14"/>
  <c r="K27" i="14" s="1"/>
  <c r="P26" i="14"/>
  <c r="O26" i="14"/>
  <c r="L26" i="14"/>
  <c r="K26" i="14" s="1"/>
  <c r="P24" i="14"/>
  <c r="O24" i="14"/>
  <c r="L24" i="14"/>
  <c r="P21" i="14"/>
  <c r="O21" i="14"/>
  <c r="L21" i="14"/>
  <c r="P20" i="14"/>
  <c r="O20" i="14"/>
  <c r="L20" i="14"/>
  <c r="P19" i="14"/>
  <c r="L19" i="14"/>
  <c r="K19" i="14" s="1"/>
  <c r="P18" i="14"/>
  <c r="O18" i="14"/>
  <c r="L18" i="14"/>
  <c r="P17" i="14"/>
  <c r="O17" i="14"/>
  <c r="L17" i="14"/>
  <c r="P16" i="14"/>
  <c r="O16" i="14"/>
  <c r="L16" i="14"/>
  <c r="K16" i="14" s="1"/>
  <c r="P15" i="14"/>
  <c r="O15" i="14"/>
  <c r="L15" i="14"/>
  <c r="K15" i="14" s="1"/>
  <c r="P14" i="14"/>
  <c r="O14" i="14"/>
  <c r="L14" i="14"/>
  <c r="K14" i="14" s="1"/>
  <c r="P13" i="14"/>
  <c r="O13" i="14"/>
  <c r="L13" i="14"/>
  <c r="K13" i="14" s="1"/>
  <c r="P12" i="14"/>
  <c r="O12" i="14"/>
  <c r="L12" i="14"/>
  <c r="K12" i="14" s="1"/>
  <c r="P11" i="14"/>
  <c r="O11" i="14"/>
  <c r="L11" i="14"/>
  <c r="K11" i="14" s="1"/>
  <c r="P10" i="14"/>
  <c r="O10" i="14"/>
  <c r="L10" i="14"/>
  <c r="P9" i="14"/>
  <c r="O9" i="14"/>
  <c r="L9" i="14"/>
  <c r="P8" i="14"/>
  <c r="O8" i="14"/>
  <c r="L8" i="14"/>
  <c r="K8" i="14" s="1"/>
  <c r="P7" i="14"/>
  <c r="O7" i="14"/>
  <c r="L7" i="14"/>
  <c r="K7" i="14" s="1"/>
  <c r="P6" i="14"/>
  <c r="O6" i="14"/>
  <c r="L6" i="14"/>
  <c r="K51" i="14"/>
  <c r="K50" i="14"/>
  <c r="K47" i="14"/>
  <c r="K46" i="14"/>
  <c r="K42" i="14"/>
  <c r="K38" i="14"/>
  <c r="K37" i="14"/>
  <c r="K33" i="14"/>
  <c r="K32" i="14"/>
  <c r="K30" i="14"/>
  <c r="K29" i="14"/>
  <c r="K21" i="14"/>
  <c r="K18" i="14"/>
  <c r="K17" i="14"/>
  <c r="K10" i="14"/>
  <c r="K9" i="14"/>
  <c r="I17" i="1" l="1"/>
  <c r="J17" i="1"/>
  <c r="P17" i="1"/>
  <c r="K17" i="1"/>
  <c r="O17" i="4"/>
  <c r="J17" i="4"/>
  <c r="I17" i="4"/>
  <c r="P17" i="4"/>
  <c r="K6" i="14"/>
  <c r="K40" i="14"/>
  <c r="K36" i="14"/>
  <c r="K24" i="14"/>
  <c r="K20" i="14"/>
  <c r="K49" i="14"/>
  <c r="K41" i="14"/>
  <c r="J51" i="14"/>
  <c r="J50" i="14"/>
  <c r="J49" i="14"/>
  <c r="J48" i="14"/>
  <c r="J47" i="14"/>
  <c r="J46" i="14"/>
  <c r="J45" i="14"/>
  <c r="J43" i="14"/>
  <c r="F43" i="4" s="1"/>
  <c r="J42" i="14"/>
  <c r="J41" i="14"/>
  <c r="J40" i="14"/>
  <c r="J39" i="14"/>
  <c r="J38" i="14"/>
  <c r="J37" i="14"/>
  <c r="J36" i="14"/>
  <c r="J34" i="14"/>
  <c r="J33" i="14"/>
  <c r="J32" i="14"/>
  <c r="J31" i="14"/>
  <c r="J30" i="14"/>
  <c r="J29" i="14"/>
  <c r="J28" i="14"/>
  <c r="J27" i="14"/>
  <c r="J26" i="14"/>
  <c r="J24" i="14"/>
  <c r="J21" i="14"/>
  <c r="J20" i="14"/>
  <c r="J19" i="14"/>
  <c r="J18" i="14"/>
  <c r="J17" i="14"/>
  <c r="F17" i="4" s="1"/>
  <c r="J16" i="14"/>
  <c r="J15" i="14"/>
  <c r="J14" i="14"/>
  <c r="J13" i="14"/>
  <c r="J12" i="14"/>
  <c r="J11" i="14"/>
  <c r="J10" i="14"/>
  <c r="J9" i="14"/>
  <c r="J8" i="14"/>
  <c r="J7" i="14"/>
  <c r="J6" i="14"/>
  <c r="I51" i="14"/>
  <c r="I50" i="14"/>
  <c r="I49" i="14"/>
  <c r="I48" i="14"/>
  <c r="I47" i="14"/>
  <c r="I46" i="14"/>
  <c r="I45" i="14"/>
  <c r="I43" i="14"/>
  <c r="I42" i="14"/>
  <c r="I41" i="14"/>
  <c r="I40" i="14"/>
  <c r="I39" i="14"/>
  <c r="I38" i="14"/>
  <c r="I37" i="14"/>
  <c r="I36" i="14"/>
  <c r="I34" i="14"/>
  <c r="I33" i="14"/>
  <c r="I32" i="14"/>
  <c r="I31" i="14"/>
  <c r="I30" i="14"/>
  <c r="I29" i="14"/>
  <c r="I28" i="14"/>
  <c r="I27" i="14"/>
  <c r="I26" i="14"/>
  <c r="I24" i="14"/>
  <c r="I21" i="14"/>
  <c r="I20" i="14"/>
  <c r="I19" i="14"/>
  <c r="I18" i="14"/>
  <c r="I17" i="14"/>
  <c r="E17" i="4" s="1"/>
  <c r="I16" i="14"/>
  <c r="I15" i="14"/>
  <c r="I14" i="14"/>
  <c r="I13" i="14"/>
  <c r="I12" i="14"/>
  <c r="I11" i="14"/>
  <c r="I10" i="14"/>
  <c r="I9" i="14"/>
  <c r="I8" i="14"/>
  <c r="I7" i="14"/>
  <c r="I6" i="14"/>
  <c r="H51" i="14"/>
  <c r="H50" i="14"/>
  <c r="H49" i="14"/>
  <c r="H48" i="14"/>
  <c r="H47" i="14"/>
  <c r="H46" i="14"/>
  <c r="H45" i="14"/>
  <c r="H43" i="14"/>
  <c r="H42" i="14"/>
  <c r="H41" i="14"/>
  <c r="H40" i="14"/>
  <c r="H39" i="14"/>
  <c r="H38" i="14"/>
  <c r="H37" i="14"/>
  <c r="H36" i="14"/>
  <c r="H34" i="14"/>
  <c r="H33" i="14"/>
  <c r="H32" i="14"/>
  <c r="H31" i="14"/>
  <c r="H30" i="14"/>
  <c r="H29" i="14"/>
  <c r="H28" i="14"/>
  <c r="H27" i="14"/>
  <c r="H26" i="14"/>
  <c r="H24" i="14"/>
  <c r="H21" i="14"/>
  <c r="H20" i="14"/>
  <c r="H19" i="14"/>
  <c r="H18" i="14"/>
  <c r="H17" i="14"/>
  <c r="D17" i="4" s="1"/>
  <c r="H16" i="14"/>
  <c r="H15" i="14"/>
  <c r="H14" i="14"/>
  <c r="H13" i="14"/>
  <c r="H12" i="14"/>
  <c r="H11" i="14"/>
  <c r="H10" i="14"/>
  <c r="H9" i="14"/>
  <c r="H8" i="14"/>
  <c r="H7" i="14"/>
  <c r="H6" i="14"/>
  <c r="J23" i="14"/>
  <c r="F23" i="4" s="1"/>
  <c r="J22" i="14"/>
  <c r="F22" i="4" s="1"/>
  <c r="BA18" i="2"/>
  <c r="BA10" i="2"/>
  <c r="K44" i="14" l="1"/>
  <c r="O44" i="14"/>
  <c r="N44" i="14"/>
  <c r="H44" i="14"/>
  <c r="L44" i="14"/>
  <c r="P44" i="14"/>
  <c r="J44" i="14"/>
  <c r="I44" i="14"/>
  <c r="M44" i="14"/>
  <c r="H34" i="1"/>
  <c r="D34" i="4" s="1"/>
  <c r="I34" i="1"/>
  <c r="E34" i="4" s="1"/>
  <c r="J34" i="1"/>
  <c r="F34" i="4" s="1"/>
  <c r="K34" i="1"/>
  <c r="I34" i="4" s="1"/>
  <c r="L34" i="1"/>
  <c r="J34" i="4" s="1"/>
  <c r="M34" i="1"/>
  <c r="K34" i="4" s="1"/>
  <c r="N34" i="1"/>
  <c r="N34" i="4" s="1"/>
  <c r="O34" i="1"/>
  <c r="O34" i="4" s="1"/>
  <c r="P34" i="1"/>
  <c r="P34" i="4" s="1"/>
  <c r="L13" i="1"/>
  <c r="J13" i="4" s="1"/>
  <c r="M13" i="1"/>
  <c r="K13" i="4" s="1"/>
  <c r="N13" i="1"/>
  <c r="N13" i="4" s="1"/>
  <c r="O13" i="1"/>
  <c r="O13" i="4" s="1"/>
  <c r="P13" i="1"/>
  <c r="P13" i="4" s="1"/>
  <c r="I13" i="1"/>
  <c r="E13" i="4" s="1"/>
  <c r="J13" i="1"/>
  <c r="F13" i="4" s="1"/>
  <c r="K13" i="1"/>
  <c r="I13" i="4" s="1"/>
  <c r="H13" i="1"/>
  <c r="D13" i="4" s="1"/>
  <c r="S5" i="4" l="1"/>
  <c r="W5" i="4"/>
  <c r="X5" i="4"/>
  <c r="T5" i="4"/>
  <c r="V5" i="4"/>
  <c r="AA5" i="4"/>
  <c r="Z5" i="4"/>
  <c r="Y5" i="4"/>
  <c r="U5" i="4"/>
  <c r="U14" i="4"/>
  <c r="T14" i="4"/>
  <c r="S14" i="4"/>
  <c r="U15" i="4"/>
  <c r="T15" i="4"/>
  <c r="S15" i="4"/>
  <c r="U16" i="4"/>
  <c r="T16" i="4"/>
  <c r="S16" i="4"/>
  <c r="U17" i="4"/>
  <c r="T17" i="4"/>
  <c r="S17" i="4"/>
  <c r="S18" i="4"/>
  <c r="U18" i="4"/>
  <c r="T18" i="4"/>
  <c r="A4" i="5" l="1"/>
  <c r="D52" i="5"/>
  <c r="L49" i="5"/>
  <c r="G49" i="5"/>
  <c r="G54" i="5"/>
  <c r="N48" i="5"/>
  <c r="C50" i="5"/>
  <c r="M48" i="5"/>
  <c r="I53" i="5"/>
  <c r="B55" i="5"/>
  <c r="H51" i="5"/>
  <c r="B54" i="5"/>
  <c r="B53" i="5"/>
  <c r="B50" i="5"/>
  <c r="M55" i="5"/>
  <c r="C49" i="5"/>
  <c r="D47" i="5"/>
  <c r="H54" i="5"/>
  <c r="D48" i="5"/>
  <c r="G55" i="5"/>
  <c r="G50" i="5"/>
  <c r="L48" i="5"/>
  <c r="H55" i="5"/>
  <c r="C54" i="5"/>
  <c r="C51" i="5"/>
  <c r="M52" i="5"/>
  <c r="I55" i="5"/>
  <c r="I49" i="5"/>
  <c r="B51" i="5"/>
  <c r="H53" i="5"/>
  <c r="D54" i="5"/>
  <c r="C48" i="5"/>
  <c r="C53" i="5"/>
  <c r="C52" i="5"/>
  <c r="I50" i="5"/>
  <c r="M55" i="6" l="1"/>
  <c r="L49" i="6"/>
  <c r="M52" i="6"/>
  <c r="D47" i="6"/>
  <c r="C48" i="6"/>
  <c r="D48" i="6"/>
  <c r="L48" i="6"/>
  <c r="M48" i="6"/>
  <c r="N48" i="6"/>
  <c r="C49" i="6"/>
  <c r="G49" i="6"/>
  <c r="I49" i="6"/>
  <c r="B50" i="6"/>
  <c r="C50" i="6"/>
  <c r="G50" i="6"/>
  <c r="I50" i="6"/>
  <c r="B51" i="6"/>
  <c r="C51" i="6"/>
  <c r="H51" i="6"/>
  <c r="C52" i="6"/>
  <c r="D52" i="6"/>
  <c r="B53" i="6"/>
  <c r="C53" i="6"/>
  <c r="H53" i="6"/>
  <c r="I53" i="6"/>
  <c r="B54" i="6"/>
  <c r="C54" i="6"/>
  <c r="D54" i="6"/>
  <c r="G54" i="6"/>
  <c r="H54" i="6"/>
  <c r="B55" i="6"/>
  <c r="G55" i="6"/>
  <c r="H55" i="6"/>
  <c r="I55" i="6"/>
  <c r="O48" i="5"/>
  <c r="O48" i="6" s="1"/>
  <c r="E54" i="5"/>
  <c r="E54" i="6" s="1"/>
  <c r="J55" i="5"/>
  <c r="J55" i="6" s="1"/>
  <c r="M43" i="1"/>
  <c r="M25" i="1"/>
  <c r="M23" i="1"/>
  <c r="M22" i="1"/>
  <c r="M8" i="1"/>
  <c r="K8" i="4" s="1"/>
  <c r="M7" i="1"/>
  <c r="K7" i="4" s="1"/>
  <c r="M6" i="1"/>
  <c r="K6" i="4" s="1"/>
  <c r="BA12" i="2"/>
  <c r="M21" i="1" s="1"/>
  <c r="K21" i="4" s="1"/>
  <c r="BA13" i="2"/>
  <c r="M24" i="1" s="1"/>
  <c r="K24" i="4" s="1"/>
  <c r="BA14" i="2"/>
  <c r="M26" i="1" s="1"/>
  <c r="K26" i="4" s="1"/>
  <c r="BA15" i="2"/>
  <c r="M30" i="1" s="1"/>
  <c r="K30" i="4" s="1"/>
  <c r="BA16" i="2"/>
  <c r="M31" i="1" s="1"/>
  <c r="K31" i="4" s="1"/>
  <c r="BA17" i="2"/>
  <c r="M33" i="1" s="1"/>
  <c r="K33" i="4" s="1"/>
  <c r="BA19" i="2"/>
  <c r="M36" i="1" s="1"/>
  <c r="K36" i="4" s="1"/>
  <c r="BA20" i="2"/>
  <c r="M39" i="1" s="1"/>
  <c r="K39" i="4" s="1"/>
  <c r="BA21" i="2"/>
  <c r="M40" i="1" s="1"/>
  <c r="K40" i="4" s="1"/>
  <c r="BA22" i="2"/>
  <c r="M41" i="1" s="1"/>
  <c r="K41" i="4" s="1"/>
  <c r="BA23" i="2"/>
  <c r="M42" i="1" s="1"/>
  <c r="K42" i="4" s="1"/>
  <c r="BA28" i="2"/>
  <c r="M9" i="1" s="1"/>
  <c r="K9" i="4" s="1"/>
  <c r="BA29" i="2"/>
  <c r="M10" i="1" s="1"/>
  <c r="K10" i="4" s="1"/>
  <c r="BA30" i="2"/>
  <c r="M11" i="1" s="1"/>
  <c r="K11" i="4" s="1"/>
  <c r="BA31" i="2"/>
  <c r="M12" i="1" s="1"/>
  <c r="K12" i="4" s="1"/>
  <c r="BA32" i="2"/>
  <c r="M15" i="1" s="1"/>
  <c r="K15" i="4" s="1"/>
  <c r="BA33" i="2"/>
  <c r="M16" i="1" s="1"/>
  <c r="K16" i="4" s="1"/>
  <c r="BA34" i="2"/>
  <c r="M66" i="1" s="1"/>
  <c r="BA35" i="2"/>
  <c r="M18" i="1" s="1"/>
  <c r="K18" i="4" s="1"/>
  <c r="BA36" i="2"/>
  <c r="M19" i="1" s="1"/>
  <c r="K19" i="4" s="1"/>
  <c r="BA37" i="2"/>
  <c r="M20" i="1" s="1"/>
  <c r="K20" i="4" s="1"/>
  <c r="BA41" i="2"/>
  <c r="M27" i="1" s="1"/>
  <c r="K27" i="4" s="1"/>
  <c r="BA42" i="2"/>
  <c r="M28" i="1" s="1"/>
  <c r="K28" i="4" s="1"/>
  <c r="BA43" i="2"/>
  <c r="M29" i="1" s="1"/>
  <c r="K29" i="4" s="1"/>
  <c r="BA44" i="2"/>
  <c r="M32" i="1" s="1"/>
  <c r="K32" i="4" s="1"/>
  <c r="BA45" i="2"/>
  <c r="M35" i="1" s="1"/>
  <c r="K35" i="4" s="1"/>
  <c r="BA46" i="2"/>
  <c r="M37" i="1" s="1"/>
  <c r="K37" i="4" s="1"/>
  <c r="BA47" i="2"/>
  <c r="M38" i="1" s="1"/>
  <c r="K38" i="4" s="1"/>
  <c r="BA48" i="2"/>
  <c r="M67" i="1" s="1"/>
  <c r="BA49" i="2"/>
  <c r="M45" i="1" s="1"/>
  <c r="K45" i="4" s="1"/>
  <c r="BA50" i="2"/>
  <c r="M46" i="1" s="1"/>
  <c r="K46" i="4" s="1"/>
  <c r="BA51" i="2"/>
  <c r="M47" i="1" s="1"/>
  <c r="K47" i="4" s="1"/>
  <c r="BA52" i="2"/>
  <c r="M48" i="1" s="1"/>
  <c r="K48" i="4" s="1"/>
  <c r="BA53" i="2"/>
  <c r="M49" i="1" s="1"/>
  <c r="K49" i="4" s="1"/>
  <c r="BA54" i="2"/>
  <c r="M50" i="1" s="1"/>
  <c r="K50" i="4" s="1"/>
  <c r="BA55" i="2"/>
  <c r="M51" i="1" s="1"/>
  <c r="K51" i="4" s="1"/>
  <c r="BA57" i="2"/>
  <c r="BA58" i="2"/>
  <c r="BA60" i="2"/>
  <c r="BA11" i="2"/>
  <c r="M14" i="1" s="1"/>
  <c r="K14" i="4" s="1"/>
  <c r="P43" i="1"/>
  <c r="O43" i="1"/>
  <c r="N43" i="1"/>
  <c r="P25" i="1"/>
  <c r="O25" i="1"/>
  <c r="N25" i="1"/>
  <c r="P23" i="1"/>
  <c r="O23" i="1"/>
  <c r="N23" i="1"/>
  <c r="P22" i="1"/>
  <c r="O22" i="1"/>
  <c r="N22" i="1"/>
  <c r="P8" i="1"/>
  <c r="P8" i="4" s="1"/>
  <c r="O8" i="1"/>
  <c r="O8" i="4" s="1"/>
  <c r="N8" i="1"/>
  <c r="N8" i="4" s="1"/>
  <c r="P7" i="1"/>
  <c r="P7" i="4" s="1"/>
  <c r="O7" i="1"/>
  <c r="O7" i="4" s="1"/>
  <c r="N7" i="1"/>
  <c r="N7" i="4" s="1"/>
  <c r="P6" i="1"/>
  <c r="P6" i="4" s="1"/>
  <c r="O6" i="1"/>
  <c r="O6" i="4" s="1"/>
  <c r="N6" i="1"/>
  <c r="N6" i="4" s="1"/>
  <c r="P51" i="1"/>
  <c r="P51" i="4" s="1"/>
  <c r="O51" i="1"/>
  <c r="O51" i="4" s="1"/>
  <c r="N51" i="1"/>
  <c r="N51" i="4" s="1"/>
  <c r="P50" i="1"/>
  <c r="P50" i="4" s="1"/>
  <c r="O50" i="1"/>
  <c r="O50" i="4" s="1"/>
  <c r="N50" i="1"/>
  <c r="N50" i="4" s="1"/>
  <c r="P49" i="1"/>
  <c r="P49" i="4" s="1"/>
  <c r="O49" i="1"/>
  <c r="O49" i="4" s="1"/>
  <c r="N49" i="1"/>
  <c r="N49" i="4" s="1"/>
  <c r="P48" i="1"/>
  <c r="P48" i="4" s="1"/>
  <c r="O48" i="1"/>
  <c r="O48" i="4" s="1"/>
  <c r="N48" i="1"/>
  <c r="N48" i="4" s="1"/>
  <c r="P47" i="1"/>
  <c r="P47" i="4" s="1"/>
  <c r="O47" i="1"/>
  <c r="O47" i="4" s="1"/>
  <c r="N47" i="1"/>
  <c r="N47" i="4" s="1"/>
  <c r="P46" i="1"/>
  <c r="P46" i="4" s="1"/>
  <c r="O46" i="1"/>
  <c r="O46" i="4" s="1"/>
  <c r="N46" i="1"/>
  <c r="N46" i="4" s="1"/>
  <c r="P45" i="1"/>
  <c r="P45" i="4" s="1"/>
  <c r="O45" i="1"/>
  <c r="O45" i="4" s="1"/>
  <c r="N45" i="1"/>
  <c r="N45" i="4" s="1"/>
  <c r="N10" i="1"/>
  <c r="N10" i="4" s="1"/>
  <c r="O10" i="1"/>
  <c r="O10" i="4" s="1"/>
  <c r="P10" i="1"/>
  <c r="P10" i="4" s="1"/>
  <c r="N11" i="1"/>
  <c r="N11" i="4" s="1"/>
  <c r="O11" i="1"/>
  <c r="O11" i="4" s="1"/>
  <c r="P11" i="1"/>
  <c r="P11" i="4" s="1"/>
  <c r="N12" i="1"/>
  <c r="N12" i="4" s="1"/>
  <c r="O12" i="1"/>
  <c r="O12" i="4" s="1"/>
  <c r="P12" i="1"/>
  <c r="P12" i="4" s="1"/>
  <c r="N14" i="1"/>
  <c r="N14" i="4" s="1"/>
  <c r="O14" i="1"/>
  <c r="O14" i="4" s="1"/>
  <c r="P14" i="1"/>
  <c r="P14" i="4" s="1"/>
  <c r="N15" i="1"/>
  <c r="N15" i="4" s="1"/>
  <c r="O15" i="1"/>
  <c r="O15" i="4" s="1"/>
  <c r="P15" i="1"/>
  <c r="P15" i="4" s="1"/>
  <c r="N16" i="1"/>
  <c r="N16" i="4" s="1"/>
  <c r="O16" i="1"/>
  <c r="O16" i="4" s="1"/>
  <c r="P16" i="1"/>
  <c r="P16" i="4" s="1"/>
  <c r="N18" i="1"/>
  <c r="N18" i="4" s="1"/>
  <c r="O18" i="1"/>
  <c r="O18" i="4" s="1"/>
  <c r="P18" i="1"/>
  <c r="P18" i="4" s="1"/>
  <c r="N19" i="1"/>
  <c r="N19" i="4" s="1"/>
  <c r="O19" i="1"/>
  <c r="O19" i="14" s="1"/>
  <c r="O19" i="4" s="1"/>
  <c r="P19" i="1"/>
  <c r="P19" i="4" s="1"/>
  <c r="N20" i="1"/>
  <c r="N20" i="4" s="1"/>
  <c r="O20" i="1"/>
  <c r="O20" i="4" s="1"/>
  <c r="P20" i="1"/>
  <c r="P20" i="4" s="1"/>
  <c r="N21" i="1"/>
  <c r="N21" i="4" s="1"/>
  <c r="O21" i="1"/>
  <c r="O21" i="4" s="1"/>
  <c r="P21" i="1"/>
  <c r="P21" i="4" s="1"/>
  <c r="N24" i="1"/>
  <c r="N24" i="4" s="1"/>
  <c r="O24" i="1"/>
  <c r="O24" i="4" s="1"/>
  <c r="P24" i="1"/>
  <c r="P24" i="4" s="1"/>
  <c r="N26" i="1"/>
  <c r="N26" i="4" s="1"/>
  <c r="O26" i="1"/>
  <c r="O26" i="4" s="1"/>
  <c r="P26" i="1"/>
  <c r="P26" i="4" s="1"/>
  <c r="N27" i="1"/>
  <c r="N27" i="4" s="1"/>
  <c r="O27" i="1"/>
  <c r="O27" i="4" s="1"/>
  <c r="P27" i="1"/>
  <c r="P27" i="4" s="1"/>
  <c r="N28" i="1"/>
  <c r="N28" i="4" s="1"/>
  <c r="O28" i="1"/>
  <c r="O28" i="4" s="1"/>
  <c r="P28" i="1"/>
  <c r="P28" i="4" s="1"/>
  <c r="N29" i="1"/>
  <c r="N29" i="4" s="1"/>
  <c r="O29" i="1"/>
  <c r="O29" i="4" s="1"/>
  <c r="P29" i="1"/>
  <c r="P29" i="4" s="1"/>
  <c r="N30" i="1"/>
  <c r="N30" i="4" s="1"/>
  <c r="O30" i="1"/>
  <c r="O30" i="4" s="1"/>
  <c r="P30" i="1"/>
  <c r="P30" i="4" s="1"/>
  <c r="N31" i="1"/>
  <c r="N31" i="4" s="1"/>
  <c r="O31" i="1"/>
  <c r="O31" i="4" s="1"/>
  <c r="P31" i="1"/>
  <c r="P31" i="4" s="1"/>
  <c r="N32" i="1"/>
  <c r="N32" i="4" s="1"/>
  <c r="O32" i="1"/>
  <c r="O32" i="4" s="1"/>
  <c r="P32" i="1"/>
  <c r="P32" i="4" s="1"/>
  <c r="N33" i="1"/>
  <c r="N33" i="4" s="1"/>
  <c r="O33" i="1"/>
  <c r="O33" i="4" s="1"/>
  <c r="P33" i="1"/>
  <c r="P33" i="4" s="1"/>
  <c r="N35" i="1"/>
  <c r="N35" i="4" s="1"/>
  <c r="O35" i="1"/>
  <c r="O35" i="4" s="1"/>
  <c r="P35" i="1"/>
  <c r="P35" i="4" s="1"/>
  <c r="N36" i="1"/>
  <c r="N36" i="4" s="1"/>
  <c r="O36" i="1"/>
  <c r="O36" i="4" s="1"/>
  <c r="P36" i="1"/>
  <c r="P36" i="4" s="1"/>
  <c r="N37" i="1"/>
  <c r="N37" i="4" s="1"/>
  <c r="O37" i="1"/>
  <c r="O37" i="4" s="1"/>
  <c r="P37" i="1"/>
  <c r="P37" i="4" s="1"/>
  <c r="N38" i="1"/>
  <c r="N38" i="4" s="1"/>
  <c r="O38" i="1"/>
  <c r="O38" i="4" s="1"/>
  <c r="P38" i="1"/>
  <c r="P38" i="4" s="1"/>
  <c r="N39" i="1"/>
  <c r="N39" i="4" s="1"/>
  <c r="O39" i="1"/>
  <c r="O39" i="4" s="1"/>
  <c r="P39" i="1"/>
  <c r="P39" i="4" s="1"/>
  <c r="N40" i="1"/>
  <c r="N40" i="4" s="1"/>
  <c r="O40" i="1"/>
  <c r="O40" i="4" s="1"/>
  <c r="P40" i="1"/>
  <c r="P40" i="4" s="1"/>
  <c r="N41" i="1"/>
  <c r="N41" i="4" s="1"/>
  <c r="O41" i="1"/>
  <c r="O41" i="4" s="1"/>
  <c r="P41" i="1"/>
  <c r="P41" i="4" s="1"/>
  <c r="N42" i="1"/>
  <c r="N42" i="4" s="1"/>
  <c r="O42" i="1"/>
  <c r="O42" i="4" s="1"/>
  <c r="P42" i="1"/>
  <c r="P42" i="4" s="1"/>
  <c r="P9" i="1"/>
  <c r="P9" i="4" s="1"/>
  <c r="O9" i="1"/>
  <c r="O9" i="4" s="1"/>
  <c r="N9" i="1"/>
  <c r="N9" i="4" s="1"/>
  <c r="L43" i="1"/>
  <c r="L25" i="1"/>
  <c r="L22" i="1"/>
  <c r="L23" i="1"/>
  <c r="L6" i="1"/>
  <c r="J6" i="4" s="1"/>
  <c r="L7" i="1"/>
  <c r="J7" i="4" s="1"/>
  <c r="L8" i="1"/>
  <c r="J8" i="4" s="1"/>
  <c r="L51" i="1"/>
  <c r="J51" i="4" s="1"/>
  <c r="L50" i="1"/>
  <c r="J50" i="4" s="1"/>
  <c r="L49" i="1"/>
  <c r="J49" i="4" s="1"/>
  <c r="L48" i="1"/>
  <c r="J48" i="4" s="1"/>
  <c r="L47" i="1"/>
  <c r="J47" i="4" s="1"/>
  <c r="L46" i="1"/>
  <c r="J46" i="4" s="1"/>
  <c r="L45" i="1"/>
  <c r="J45" i="4" s="1"/>
  <c r="L10" i="1"/>
  <c r="J10" i="4" s="1"/>
  <c r="L11" i="1"/>
  <c r="J11" i="4" s="1"/>
  <c r="L12" i="1"/>
  <c r="J12" i="4" s="1"/>
  <c r="L14" i="1"/>
  <c r="J14" i="4" s="1"/>
  <c r="L15" i="1"/>
  <c r="J15" i="4" s="1"/>
  <c r="L16" i="1"/>
  <c r="J16" i="4" s="1"/>
  <c r="L18" i="1"/>
  <c r="J18" i="4" s="1"/>
  <c r="L19" i="1"/>
  <c r="J19" i="4" s="1"/>
  <c r="L20" i="1"/>
  <c r="J20" i="4" s="1"/>
  <c r="L21" i="1"/>
  <c r="J21" i="4" s="1"/>
  <c r="L24" i="1"/>
  <c r="J24" i="4" s="1"/>
  <c r="L26" i="1"/>
  <c r="J26" i="4" s="1"/>
  <c r="L27" i="1"/>
  <c r="J27" i="4" s="1"/>
  <c r="L28" i="1"/>
  <c r="J28" i="4" s="1"/>
  <c r="L29" i="1"/>
  <c r="J29" i="4" s="1"/>
  <c r="L30" i="1"/>
  <c r="J30" i="4" s="1"/>
  <c r="L31" i="1"/>
  <c r="J31" i="4" s="1"/>
  <c r="L32" i="1"/>
  <c r="J32" i="4" s="1"/>
  <c r="L33" i="1"/>
  <c r="J33" i="4" s="1"/>
  <c r="L35" i="1"/>
  <c r="J35" i="4" s="1"/>
  <c r="L36" i="1"/>
  <c r="J36" i="4" s="1"/>
  <c r="L37" i="1"/>
  <c r="J37" i="4" s="1"/>
  <c r="L38" i="1"/>
  <c r="J38" i="4" s="1"/>
  <c r="L39" i="1"/>
  <c r="J39" i="4" s="1"/>
  <c r="L40" i="1"/>
  <c r="J40" i="4" s="1"/>
  <c r="L41" i="1"/>
  <c r="J41" i="4" s="1"/>
  <c r="L42" i="1"/>
  <c r="J42" i="4" s="1"/>
  <c r="L9" i="1"/>
  <c r="J9" i="4" s="1"/>
  <c r="K43" i="1"/>
  <c r="K25" i="1"/>
  <c r="K23" i="1"/>
  <c r="K22" i="1"/>
  <c r="K8" i="1"/>
  <c r="I8" i="4" s="1"/>
  <c r="K7" i="1"/>
  <c r="I7" i="4" s="1"/>
  <c r="K6" i="1"/>
  <c r="I6" i="4" s="1"/>
  <c r="K51" i="1"/>
  <c r="I51" i="4" s="1"/>
  <c r="K50" i="1"/>
  <c r="I50" i="4" s="1"/>
  <c r="K49" i="1"/>
  <c r="I49" i="4" s="1"/>
  <c r="K48" i="1"/>
  <c r="I48" i="4" s="1"/>
  <c r="K47" i="1"/>
  <c r="I47" i="4" s="1"/>
  <c r="K46" i="1"/>
  <c r="I46" i="4" s="1"/>
  <c r="K45" i="1"/>
  <c r="I45" i="4" s="1"/>
  <c r="K9" i="1"/>
  <c r="I9" i="4" s="1"/>
  <c r="K10" i="1"/>
  <c r="I10" i="4" s="1"/>
  <c r="K11" i="1"/>
  <c r="I11" i="4" s="1"/>
  <c r="K12" i="1"/>
  <c r="I12" i="4" s="1"/>
  <c r="K14" i="1"/>
  <c r="I14" i="4" s="1"/>
  <c r="K15" i="1"/>
  <c r="I15" i="4" s="1"/>
  <c r="K16" i="1"/>
  <c r="I16" i="4" s="1"/>
  <c r="K18" i="1"/>
  <c r="I18" i="4" s="1"/>
  <c r="K19" i="1"/>
  <c r="I19" i="4" s="1"/>
  <c r="K20" i="1"/>
  <c r="I20" i="4" s="1"/>
  <c r="K21" i="1"/>
  <c r="I21" i="4" s="1"/>
  <c r="K24" i="1"/>
  <c r="I24" i="4" s="1"/>
  <c r="K26" i="1"/>
  <c r="I26" i="4" s="1"/>
  <c r="K27" i="1"/>
  <c r="I27" i="4" s="1"/>
  <c r="K28" i="1"/>
  <c r="I28" i="4" s="1"/>
  <c r="K29" i="1"/>
  <c r="I29" i="4" s="1"/>
  <c r="K30" i="1"/>
  <c r="I30" i="4" s="1"/>
  <c r="K31" i="1"/>
  <c r="I31" i="4" s="1"/>
  <c r="K32" i="1"/>
  <c r="I32" i="4" s="1"/>
  <c r="K33" i="1"/>
  <c r="I33" i="4" s="1"/>
  <c r="K35" i="1"/>
  <c r="I35" i="4" s="1"/>
  <c r="K36" i="1"/>
  <c r="I36" i="4" s="1"/>
  <c r="K37" i="1"/>
  <c r="I37" i="4" s="1"/>
  <c r="K38" i="1"/>
  <c r="I38" i="4" s="1"/>
  <c r="K39" i="1"/>
  <c r="I39" i="4" s="1"/>
  <c r="K40" i="1"/>
  <c r="I40" i="4" s="1"/>
  <c r="K41" i="1"/>
  <c r="I41" i="4" s="1"/>
  <c r="K42" i="1"/>
  <c r="I42" i="4" s="1"/>
  <c r="M53" i="5"/>
  <c r="G52" i="5"/>
  <c r="L52" i="5"/>
  <c r="L54" i="5"/>
  <c r="N53" i="5"/>
  <c r="D50" i="5"/>
  <c r="M49" i="5"/>
  <c r="I51" i="5"/>
  <c r="D51" i="5"/>
  <c r="B48" i="5"/>
  <c r="N52" i="5"/>
  <c r="L51" i="5"/>
  <c r="H48" i="5"/>
  <c r="H49" i="5"/>
  <c r="N55" i="5"/>
  <c r="M51" i="5"/>
  <c r="G51" i="5"/>
  <c r="H52" i="5"/>
  <c r="B49" i="5"/>
  <c r="N51" i="5"/>
  <c r="N50" i="5"/>
  <c r="I52" i="5"/>
  <c r="L55" i="5"/>
  <c r="B52" i="5"/>
  <c r="H50" i="5"/>
  <c r="G53" i="5"/>
  <c r="I54" i="5"/>
  <c r="M50" i="5"/>
  <c r="L50" i="5"/>
  <c r="I48" i="5"/>
  <c r="D49" i="5"/>
  <c r="D53" i="5"/>
  <c r="N49" i="5"/>
  <c r="C55" i="5"/>
  <c r="D55" i="5"/>
  <c r="M54" i="5"/>
  <c r="G48" i="5"/>
  <c r="L53" i="5"/>
  <c r="N54" i="5"/>
  <c r="N54" i="6" l="1"/>
  <c r="O53" i="5"/>
  <c r="O53" i="6" s="1"/>
  <c r="L53" i="6"/>
  <c r="G48" i="6"/>
  <c r="J48" i="5"/>
  <c r="J48" i="6" s="1"/>
  <c r="M54" i="6"/>
  <c r="D55" i="6"/>
  <c r="E55" i="5"/>
  <c r="E55" i="6" s="1"/>
  <c r="C55" i="6"/>
  <c r="N49" i="6"/>
  <c r="D53" i="6"/>
  <c r="E53" i="5"/>
  <c r="E53" i="6" s="1"/>
  <c r="D49" i="6"/>
  <c r="I48" i="6"/>
  <c r="O50" i="5"/>
  <c r="O50" i="6" s="1"/>
  <c r="L50" i="6"/>
  <c r="M50" i="6"/>
  <c r="I54" i="6"/>
  <c r="J54" i="5"/>
  <c r="J54" i="6" s="1"/>
  <c r="J53" i="5"/>
  <c r="J53" i="6" s="1"/>
  <c r="G53" i="6"/>
  <c r="H50" i="6"/>
  <c r="J50" i="5"/>
  <c r="J50" i="6" s="1"/>
  <c r="B52" i="6"/>
  <c r="E52" i="5"/>
  <c r="E52" i="6" s="1"/>
  <c r="L55" i="6"/>
  <c r="O55" i="5"/>
  <c r="O55" i="6" s="1"/>
  <c r="I52" i="6"/>
  <c r="N50" i="6"/>
  <c r="N51" i="6"/>
  <c r="B49" i="6"/>
  <c r="E49" i="5"/>
  <c r="E49" i="6" s="1"/>
  <c r="H52" i="6"/>
  <c r="G51" i="6"/>
  <c r="J51" i="5"/>
  <c r="J51" i="6" s="1"/>
  <c r="M51" i="6"/>
  <c r="N55" i="6"/>
  <c r="J49" i="5"/>
  <c r="J49" i="6" s="1"/>
  <c r="H49" i="6"/>
  <c r="H48" i="6"/>
  <c r="L51" i="6"/>
  <c r="O51" i="5"/>
  <c r="O51" i="6" s="1"/>
  <c r="N52" i="6"/>
  <c r="E48" i="5"/>
  <c r="E48" i="6" s="1"/>
  <c r="B48" i="6"/>
  <c r="D51" i="6"/>
  <c r="E51" i="5"/>
  <c r="E51" i="6" s="1"/>
  <c r="I51" i="6"/>
  <c r="M49" i="6"/>
  <c r="O49" i="5"/>
  <c r="O49" i="6" s="1"/>
  <c r="D50" i="6"/>
  <c r="E50" i="5"/>
  <c r="E50" i="6" s="1"/>
  <c r="N53" i="6"/>
  <c r="O54" i="5"/>
  <c r="O54" i="6" s="1"/>
  <c r="L54" i="6"/>
  <c r="L52" i="6"/>
  <c r="O52" i="5"/>
  <c r="O52" i="6" s="1"/>
  <c r="J52" i="5"/>
  <c r="J52" i="6" s="1"/>
  <c r="G52" i="6"/>
  <c r="M53" i="6"/>
  <c r="M17" i="1"/>
  <c r="K17" i="4" s="1"/>
  <c r="K25" i="14"/>
  <c r="I25" i="4" s="1"/>
  <c r="L23" i="14"/>
  <c r="J23" i="4" s="1"/>
  <c r="L43" i="14"/>
  <c r="J43" i="4" s="1"/>
  <c r="N22" i="14"/>
  <c r="N22" i="4" s="1"/>
  <c r="O23" i="14"/>
  <c r="O23" i="4" s="1"/>
  <c r="P25" i="14"/>
  <c r="P25" i="4" s="1"/>
  <c r="N43" i="14"/>
  <c r="N43" i="4" s="1"/>
  <c r="M23" i="14"/>
  <c r="K23" i="4" s="1"/>
  <c r="L22" i="14"/>
  <c r="J22" i="4" s="1"/>
  <c r="O22" i="14"/>
  <c r="O22" i="4" s="1"/>
  <c r="P23" i="14"/>
  <c r="P23" i="4" s="1"/>
  <c r="O43" i="14"/>
  <c r="O43" i="4" s="1"/>
  <c r="M25" i="14"/>
  <c r="K25" i="4" s="1"/>
  <c r="K22" i="14"/>
  <c r="I22" i="4" s="1"/>
  <c r="K43" i="14"/>
  <c r="I43" i="4" s="1"/>
  <c r="L25" i="14"/>
  <c r="J25" i="4" s="1"/>
  <c r="P22" i="14"/>
  <c r="P22" i="4" s="1"/>
  <c r="N25" i="14"/>
  <c r="N25" i="4" s="1"/>
  <c r="P43" i="14"/>
  <c r="P43" i="4" s="1"/>
  <c r="K23" i="14"/>
  <c r="I23" i="4" s="1"/>
  <c r="N23" i="14"/>
  <c r="N23" i="4" s="1"/>
  <c r="O25" i="14"/>
  <c r="O25" i="4" s="1"/>
  <c r="M22" i="14"/>
  <c r="K22" i="4" s="1"/>
  <c r="M43" i="14"/>
  <c r="K43" i="4" s="1"/>
  <c r="I43" i="1"/>
  <c r="E43" i="4" s="1"/>
  <c r="I25" i="1"/>
  <c r="I23" i="1"/>
  <c r="I22" i="1"/>
  <c r="I8" i="1"/>
  <c r="E8" i="4" s="1"/>
  <c r="I7" i="1"/>
  <c r="E7" i="4" s="1"/>
  <c r="I6" i="1"/>
  <c r="E6" i="4" s="1"/>
  <c r="H43" i="1"/>
  <c r="D43" i="4" s="1"/>
  <c r="H25" i="1"/>
  <c r="H23" i="1"/>
  <c r="H22" i="1"/>
  <c r="H8" i="1"/>
  <c r="D8" i="4" s="1"/>
  <c r="H7" i="1"/>
  <c r="D7" i="4" s="1"/>
  <c r="H6" i="1"/>
  <c r="D6" i="4" s="1"/>
  <c r="I9" i="1"/>
  <c r="E9" i="4" s="1"/>
  <c r="I51" i="1"/>
  <c r="E51" i="4" s="1"/>
  <c r="I50" i="1"/>
  <c r="E50" i="4" s="1"/>
  <c r="I49" i="1"/>
  <c r="E49" i="4" s="1"/>
  <c r="I48" i="1"/>
  <c r="E48" i="4" s="1"/>
  <c r="I47" i="1"/>
  <c r="E47" i="4" s="1"/>
  <c r="I46" i="1"/>
  <c r="E46" i="4" s="1"/>
  <c r="I45" i="1"/>
  <c r="E45" i="4" s="1"/>
  <c r="I42" i="1"/>
  <c r="E42" i="4" s="1"/>
  <c r="I41" i="1"/>
  <c r="E41" i="4" s="1"/>
  <c r="I40" i="1"/>
  <c r="E40" i="4" s="1"/>
  <c r="I39" i="1"/>
  <c r="E39" i="4" s="1"/>
  <c r="I38" i="1"/>
  <c r="E38" i="4" s="1"/>
  <c r="I37" i="1"/>
  <c r="E37" i="4" s="1"/>
  <c r="I36" i="1"/>
  <c r="E36" i="4" s="1"/>
  <c r="I35" i="1"/>
  <c r="I33" i="1"/>
  <c r="E33" i="4" s="1"/>
  <c r="I32" i="1"/>
  <c r="E32" i="4" s="1"/>
  <c r="I31" i="1"/>
  <c r="E31" i="4" s="1"/>
  <c r="I30" i="1"/>
  <c r="E30" i="4" s="1"/>
  <c r="I29" i="1"/>
  <c r="E29" i="4" s="1"/>
  <c r="I28" i="1"/>
  <c r="E28" i="4" s="1"/>
  <c r="I27" i="1"/>
  <c r="E27" i="4" s="1"/>
  <c r="I26" i="1"/>
  <c r="E26" i="4" s="1"/>
  <c r="I24" i="1"/>
  <c r="E24" i="4" s="1"/>
  <c r="I21" i="1"/>
  <c r="E21" i="4" s="1"/>
  <c r="I20" i="1"/>
  <c r="E20" i="4" s="1"/>
  <c r="I19" i="1"/>
  <c r="E19" i="4" s="1"/>
  <c r="I18" i="1"/>
  <c r="E18" i="4" s="1"/>
  <c r="I16" i="1"/>
  <c r="E16" i="4" s="1"/>
  <c r="I15" i="1"/>
  <c r="E15" i="4" s="1"/>
  <c r="I14" i="1"/>
  <c r="E14" i="4" s="1"/>
  <c r="I12" i="1"/>
  <c r="E12" i="4" s="1"/>
  <c r="I11" i="1"/>
  <c r="E11" i="4" s="1"/>
  <c r="I10" i="1"/>
  <c r="E10" i="4" s="1"/>
  <c r="H51" i="1"/>
  <c r="D51" i="4" s="1"/>
  <c r="H50" i="1"/>
  <c r="D50" i="4" s="1"/>
  <c r="H49" i="1"/>
  <c r="D49" i="4" s="1"/>
  <c r="H48" i="1"/>
  <c r="D48" i="4" s="1"/>
  <c r="H47" i="1"/>
  <c r="D47" i="4" s="1"/>
  <c r="H46" i="1"/>
  <c r="D46" i="4" s="1"/>
  <c r="H45" i="1"/>
  <c r="D45" i="4" s="1"/>
  <c r="H42" i="1"/>
  <c r="D42" i="4" s="1"/>
  <c r="H41" i="1"/>
  <c r="D41" i="4" s="1"/>
  <c r="H40" i="1"/>
  <c r="D40" i="4" s="1"/>
  <c r="H39" i="1"/>
  <c r="D39" i="4" s="1"/>
  <c r="H38" i="1"/>
  <c r="D38" i="4" s="1"/>
  <c r="H37" i="1"/>
  <c r="D37" i="4" s="1"/>
  <c r="H36" i="1"/>
  <c r="D36" i="4" s="1"/>
  <c r="H35" i="1"/>
  <c r="H33" i="1"/>
  <c r="D33" i="4" s="1"/>
  <c r="H32" i="1"/>
  <c r="D32" i="4" s="1"/>
  <c r="H31" i="1"/>
  <c r="D31" i="4" s="1"/>
  <c r="H30" i="1"/>
  <c r="D30" i="4" s="1"/>
  <c r="H29" i="1"/>
  <c r="D29" i="4" s="1"/>
  <c r="H28" i="1"/>
  <c r="D28" i="4" s="1"/>
  <c r="H27" i="1"/>
  <c r="D27" i="4" s="1"/>
  <c r="H26" i="1"/>
  <c r="D26" i="4" s="1"/>
  <c r="H24" i="1"/>
  <c r="D24" i="4" s="1"/>
  <c r="H21" i="1"/>
  <c r="D21" i="4" s="1"/>
  <c r="H20" i="1"/>
  <c r="D20" i="4" s="1"/>
  <c r="H19" i="1"/>
  <c r="D19" i="4" s="1"/>
  <c r="H18" i="1"/>
  <c r="D18" i="4" s="1"/>
  <c r="H16" i="1"/>
  <c r="D16" i="4" s="1"/>
  <c r="H15" i="1"/>
  <c r="D15" i="4" s="1"/>
  <c r="H14" i="1"/>
  <c r="D14" i="4" s="1"/>
  <c r="H12" i="1"/>
  <c r="D12" i="4" s="1"/>
  <c r="H11" i="1"/>
  <c r="D11" i="4" s="1"/>
  <c r="H10" i="1"/>
  <c r="D10" i="4" s="1"/>
  <c r="H9" i="1"/>
  <c r="D9" i="4" s="1"/>
  <c r="G51" i="1"/>
  <c r="J25" i="1"/>
  <c r="J8" i="1"/>
  <c r="F8" i="4" s="1"/>
  <c r="J7" i="1"/>
  <c r="F7" i="4" s="1"/>
  <c r="J6" i="1"/>
  <c r="F6" i="4" s="1"/>
  <c r="J51" i="1"/>
  <c r="F51" i="4" s="1"/>
  <c r="J50" i="1"/>
  <c r="F50" i="4" s="1"/>
  <c r="J49" i="1"/>
  <c r="F49" i="4" s="1"/>
  <c r="J48" i="1"/>
  <c r="F48" i="4" s="1"/>
  <c r="J47" i="1"/>
  <c r="F47" i="4" s="1"/>
  <c r="J46" i="1"/>
  <c r="F46" i="4" s="1"/>
  <c r="J45" i="1"/>
  <c r="F45" i="4" s="1"/>
  <c r="J42" i="1"/>
  <c r="F42" i="4" s="1"/>
  <c r="J41" i="1"/>
  <c r="F41" i="4" s="1"/>
  <c r="J40" i="1"/>
  <c r="F40" i="4" s="1"/>
  <c r="J39" i="1"/>
  <c r="F39" i="4" s="1"/>
  <c r="J38" i="1"/>
  <c r="F38" i="4" s="1"/>
  <c r="J37" i="1"/>
  <c r="F37" i="4" s="1"/>
  <c r="J36" i="1"/>
  <c r="F36" i="4" s="1"/>
  <c r="J35" i="1"/>
  <c r="J33" i="1"/>
  <c r="F33" i="4" s="1"/>
  <c r="J32" i="1"/>
  <c r="F32" i="4" s="1"/>
  <c r="J31" i="1"/>
  <c r="F31" i="4" s="1"/>
  <c r="J30" i="1"/>
  <c r="F30" i="4" s="1"/>
  <c r="J29" i="1"/>
  <c r="F29" i="4" s="1"/>
  <c r="J28" i="1"/>
  <c r="F28" i="4" s="1"/>
  <c r="J27" i="1"/>
  <c r="F27" i="4" s="1"/>
  <c r="J26" i="1"/>
  <c r="F26" i="4" s="1"/>
  <c r="J24" i="1"/>
  <c r="F24" i="4" s="1"/>
  <c r="J21" i="1"/>
  <c r="F21" i="4" s="1"/>
  <c r="J20" i="1"/>
  <c r="F20" i="4" s="1"/>
  <c r="J19" i="1"/>
  <c r="F19" i="4" s="1"/>
  <c r="J18" i="1"/>
  <c r="F18" i="4" s="1"/>
  <c r="J16" i="1"/>
  <c r="F16" i="4" s="1"/>
  <c r="J15" i="1"/>
  <c r="F15" i="4" s="1"/>
  <c r="J14" i="1"/>
  <c r="F14" i="4" s="1"/>
  <c r="J12" i="1"/>
  <c r="F12" i="4" s="1"/>
  <c r="J11" i="1"/>
  <c r="F11" i="4" s="1"/>
  <c r="J10" i="1"/>
  <c r="F10" i="4" s="1"/>
  <c r="J9" i="1"/>
  <c r="F9" i="4" s="1"/>
  <c r="P44" i="1"/>
  <c r="P44" i="4" s="1"/>
  <c r="O44" i="1"/>
  <c r="O44" i="4" s="1"/>
  <c r="N44" i="1"/>
  <c r="N44" i="4" s="1"/>
  <c r="M44" i="1"/>
  <c r="K44" i="4" s="1"/>
  <c r="L44" i="1"/>
  <c r="J44" i="4" s="1"/>
  <c r="K44" i="1"/>
  <c r="I44" i="4" s="1"/>
  <c r="P5" i="1"/>
  <c r="O5" i="1"/>
  <c r="N5" i="1"/>
  <c r="M5" i="1"/>
  <c r="L5" i="1"/>
  <c r="K5" i="1"/>
  <c r="P4" i="1"/>
  <c r="O4" i="1"/>
  <c r="N4" i="1"/>
  <c r="M4" i="1"/>
  <c r="L4" i="1"/>
  <c r="K4" i="1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P5" i="3"/>
  <c r="O5" i="3"/>
  <c r="N5" i="3"/>
  <c r="M5" i="3"/>
  <c r="L5" i="3"/>
  <c r="K5" i="3"/>
  <c r="J5" i="3"/>
  <c r="I5" i="3"/>
  <c r="H5" i="3"/>
  <c r="G5" i="3"/>
  <c r="F5" i="3"/>
  <c r="E5" i="3"/>
  <c r="D5" i="3"/>
  <c r="P4" i="3"/>
  <c r="O4" i="3"/>
  <c r="N4" i="3"/>
  <c r="M4" i="3"/>
  <c r="L4" i="3"/>
  <c r="K4" i="3"/>
  <c r="J4" i="3"/>
  <c r="I4" i="3"/>
  <c r="H4" i="3"/>
  <c r="G4" i="3"/>
  <c r="F4" i="3"/>
  <c r="E4" i="3"/>
  <c r="D4" i="3"/>
  <c r="M47" i="5"/>
  <c r="C47" i="5"/>
  <c r="N47" i="5"/>
  <c r="I47" i="5"/>
  <c r="G47" i="5"/>
  <c r="B47" i="5"/>
  <c r="L47" i="5"/>
  <c r="H47" i="5"/>
  <c r="M47" i="6" l="1"/>
  <c r="N47" i="6"/>
  <c r="L47" i="6"/>
  <c r="E47" i="5"/>
  <c r="E47" i="6" s="1"/>
  <c r="B47" i="6"/>
  <c r="C47" i="6"/>
  <c r="I47" i="6"/>
  <c r="G47" i="6"/>
  <c r="J47" i="5"/>
  <c r="J47" i="6" s="1"/>
  <c r="O47" i="5"/>
  <c r="O47" i="6" s="1"/>
  <c r="H47" i="6"/>
  <c r="J35" i="14"/>
  <c r="F35" i="4" s="1"/>
  <c r="J25" i="14"/>
  <c r="F25" i="4" s="1"/>
  <c r="H35" i="14"/>
  <c r="D35" i="4" s="1"/>
  <c r="I35" i="14"/>
  <c r="E35" i="4" s="1"/>
  <c r="I25" i="14"/>
  <c r="E25" i="4" s="1"/>
  <c r="K4" i="14"/>
  <c r="K5" i="14"/>
  <c r="O4" i="14"/>
  <c r="O5" i="14"/>
  <c r="N5" i="14"/>
  <c r="N4" i="14"/>
  <c r="H22" i="14"/>
  <c r="D22" i="4" s="1"/>
  <c r="H23" i="14"/>
  <c r="D23" i="4" s="1"/>
  <c r="I22" i="14"/>
  <c r="E22" i="4" s="1"/>
  <c r="M5" i="14"/>
  <c r="M4" i="14"/>
  <c r="P4" i="14"/>
  <c r="P5" i="14"/>
  <c r="L5" i="14"/>
  <c r="L4" i="14"/>
  <c r="H25" i="14"/>
  <c r="D25" i="4" s="1"/>
  <c r="I23" i="14"/>
  <c r="E23" i="4" s="1"/>
  <c r="T19" i="4"/>
  <c r="S19" i="4"/>
  <c r="J44" i="1"/>
  <c r="F44" i="4" s="1"/>
  <c r="U19" i="4"/>
  <c r="J5" i="1"/>
  <c r="T20" i="4"/>
  <c r="U20" i="4"/>
  <c r="I44" i="1"/>
  <c r="E44" i="4" s="1"/>
  <c r="H44" i="1"/>
  <c r="D44" i="4" s="1"/>
  <c r="H4" i="1"/>
  <c r="I5" i="1"/>
  <c r="I4" i="1"/>
  <c r="J4" i="1"/>
  <c r="H5" i="1"/>
  <c r="AA4" i="4" l="1"/>
  <c r="P4" i="4"/>
  <c r="W4" i="4"/>
  <c r="J4" i="4"/>
  <c r="I4" i="4"/>
  <c r="V4" i="4"/>
  <c r="T21" i="4"/>
  <c r="O5" i="4"/>
  <c r="Z6" i="4"/>
  <c r="K5" i="4"/>
  <c r="X6" i="4"/>
  <c r="O4" i="4"/>
  <c r="Z4" i="4"/>
  <c r="N5" i="4"/>
  <c r="Y6" i="4"/>
  <c r="K4" i="4"/>
  <c r="X4" i="4"/>
  <c r="J5" i="4"/>
  <c r="W6" i="4"/>
  <c r="Y4" i="4"/>
  <c r="N4" i="4"/>
  <c r="U21" i="4"/>
  <c r="P5" i="4"/>
  <c r="AA6" i="4"/>
  <c r="I5" i="4"/>
  <c r="V6" i="4"/>
  <c r="J5" i="14"/>
  <c r="J4" i="14"/>
  <c r="I4" i="14"/>
  <c r="I5" i="14"/>
  <c r="H5" i="14"/>
  <c r="H4" i="14"/>
  <c r="S20" i="4"/>
  <c r="N37" i="5"/>
  <c r="N23" i="5"/>
  <c r="B9" i="5"/>
  <c r="H26" i="5"/>
  <c r="I34" i="5"/>
  <c r="D32" i="5"/>
  <c r="D22" i="5"/>
  <c r="I12" i="5"/>
  <c r="B25" i="5"/>
  <c r="H15" i="5"/>
  <c r="M46" i="5"/>
  <c r="N46" i="5"/>
  <c r="N34" i="5"/>
  <c r="C9" i="5"/>
  <c r="L15" i="5"/>
  <c r="D9" i="5"/>
  <c r="C39" i="5"/>
  <c r="M22" i="5"/>
  <c r="M16" i="5"/>
  <c r="N11" i="5"/>
  <c r="L8" i="5"/>
  <c r="H35" i="5"/>
  <c r="G12" i="5"/>
  <c r="M40" i="5"/>
  <c r="C22" i="5"/>
  <c r="H14" i="5"/>
  <c r="I46" i="5"/>
  <c r="L22" i="5"/>
  <c r="G21" i="5"/>
  <c r="I31" i="5"/>
  <c r="L39" i="5"/>
  <c r="M11" i="5"/>
  <c r="N9" i="5"/>
  <c r="H8" i="5"/>
  <c r="H30" i="5"/>
  <c r="H21" i="5"/>
  <c r="D14" i="5"/>
  <c r="N36" i="5"/>
  <c r="M30" i="5"/>
  <c r="C10" i="5"/>
  <c r="L46" i="5"/>
  <c r="C19" i="5"/>
  <c r="I30" i="5"/>
  <c r="L38" i="5"/>
  <c r="G45" i="5"/>
  <c r="G30" i="5"/>
  <c r="D26" i="5"/>
  <c r="H22" i="5"/>
  <c r="C33" i="5"/>
  <c r="L32" i="5"/>
  <c r="B15" i="5"/>
  <c r="B33" i="5"/>
  <c r="B45" i="5"/>
  <c r="D37" i="5"/>
  <c r="H43" i="5"/>
  <c r="D21" i="5"/>
  <c r="B34" i="5"/>
  <c r="I22" i="5"/>
  <c r="B44" i="5"/>
  <c r="N24" i="5"/>
  <c r="L44" i="5"/>
  <c r="H27" i="5"/>
  <c r="H44" i="5"/>
  <c r="L43" i="5"/>
  <c r="B43" i="5"/>
  <c r="C41" i="5"/>
  <c r="M33" i="5"/>
  <c r="H45" i="5"/>
  <c r="D42" i="5"/>
  <c r="M26" i="5"/>
  <c r="M41" i="5"/>
  <c r="M18" i="5"/>
  <c r="N10" i="5"/>
  <c r="D34" i="5"/>
  <c r="G11" i="5"/>
  <c r="L25" i="5"/>
  <c r="C14" i="5"/>
  <c r="H31" i="5"/>
  <c r="L18" i="5"/>
  <c r="I42" i="5"/>
  <c r="C25" i="5"/>
  <c r="D39" i="5"/>
  <c r="I10" i="5"/>
  <c r="I38" i="5"/>
  <c r="H33" i="5"/>
  <c r="N31" i="5"/>
  <c r="B11" i="5"/>
  <c r="H39" i="5"/>
  <c r="M23" i="5"/>
  <c r="M45" i="5"/>
  <c r="B37" i="5"/>
  <c r="G24" i="5"/>
  <c r="N28" i="5"/>
  <c r="M15" i="5"/>
  <c r="D10" i="5"/>
  <c r="H23" i="5"/>
  <c r="C45" i="5"/>
  <c r="I44" i="5"/>
  <c r="L36" i="5"/>
  <c r="G43" i="5"/>
  <c r="N38" i="5"/>
  <c r="N45" i="5"/>
  <c r="C24" i="5"/>
  <c r="L40" i="5"/>
  <c r="M13" i="5"/>
  <c r="N35" i="5"/>
  <c r="M12" i="5"/>
  <c r="C46" i="5"/>
  <c r="D8" i="5"/>
  <c r="M29" i="5"/>
  <c r="H11" i="5"/>
  <c r="M28" i="5"/>
  <c r="L33" i="5"/>
  <c r="B42" i="5"/>
  <c r="I29" i="5"/>
  <c r="G16" i="5"/>
  <c r="M37" i="5"/>
  <c r="M36" i="5"/>
  <c r="B20" i="5"/>
  <c r="I33" i="5"/>
  <c r="I24" i="5"/>
  <c r="B21" i="5"/>
  <c r="L29" i="5"/>
  <c r="I9" i="5"/>
  <c r="L17" i="5"/>
  <c r="G35" i="5"/>
  <c r="D18" i="5"/>
  <c r="G28" i="5"/>
  <c r="B41" i="5"/>
  <c r="H32" i="5"/>
  <c r="B38" i="5"/>
  <c r="D30" i="5"/>
  <c r="C34" i="5"/>
  <c r="C31" i="5"/>
  <c r="H29" i="5"/>
  <c r="N21" i="5"/>
  <c r="N15" i="5"/>
  <c r="L31" i="5"/>
  <c r="D15" i="5"/>
  <c r="G37" i="5"/>
  <c r="G8" i="5"/>
  <c r="B39" i="5"/>
  <c r="C44" i="5"/>
  <c r="L21" i="5"/>
  <c r="C35" i="5"/>
  <c r="H16" i="5"/>
  <c r="D46" i="5"/>
  <c r="G20" i="5"/>
  <c r="C40" i="5"/>
  <c r="H20" i="5"/>
  <c r="D16" i="5"/>
  <c r="C20" i="5"/>
  <c r="N16" i="5"/>
  <c r="G29" i="5"/>
  <c r="G17" i="5"/>
  <c r="N14" i="5"/>
  <c r="I17" i="5"/>
  <c r="D25" i="5"/>
  <c r="H18" i="5"/>
  <c r="N13" i="5"/>
  <c r="D17" i="5"/>
  <c r="G41" i="5"/>
  <c r="D33" i="5"/>
  <c r="I43" i="5"/>
  <c r="C36" i="5"/>
  <c r="D36" i="5"/>
  <c r="C38" i="5"/>
  <c r="G34" i="5"/>
  <c r="M19" i="5"/>
  <c r="M10" i="5"/>
  <c r="I21" i="5"/>
  <c r="G32" i="5"/>
  <c r="H13" i="5"/>
  <c r="H46" i="5"/>
  <c r="G42" i="5"/>
  <c r="D13" i="5"/>
  <c r="D41" i="5"/>
  <c r="D28" i="5"/>
  <c r="I16" i="5"/>
  <c r="M25" i="5"/>
  <c r="M39" i="5"/>
  <c r="N26" i="5"/>
  <c r="G39" i="5"/>
  <c r="D27" i="5"/>
  <c r="G40" i="5"/>
  <c r="L34" i="5"/>
  <c r="G19" i="5"/>
  <c r="D38" i="5"/>
  <c r="N12" i="5"/>
  <c r="B24" i="5"/>
  <c r="M31" i="5"/>
  <c r="C37" i="5"/>
  <c r="H10" i="5"/>
  <c r="H41" i="5"/>
  <c r="N17" i="5"/>
  <c r="N27" i="5"/>
  <c r="B31" i="5"/>
  <c r="N39" i="5"/>
  <c r="B12" i="5"/>
  <c r="I19" i="5"/>
  <c r="C29" i="5"/>
  <c r="C23" i="5"/>
  <c r="B17" i="5"/>
  <c r="L14" i="5"/>
  <c r="C26" i="5"/>
  <c r="I13" i="5"/>
  <c r="D45" i="5"/>
  <c r="C27" i="5"/>
  <c r="M21" i="5"/>
  <c r="C13" i="5"/>
  <c r="C8" i="5"/>
  <c r="B32" i="5"/>
  <c r="D12" i="5"/>
  <c r="G26" i="5"/>
  <c r="B19" i="5"/>
  <c r="N30" i="5"/>
  <c r="L37" i="5"/>
  <c r="I23" i="5"/>
  <c r="I11" i="5"/>
  <c r="D19" i="5"/>
  <c r="I20" i="5"/>
  <c r="L12" i="5"/>
  <c r="H19" i="5"/>
  <c r="I40" i="5"/>
  <c r="B13" i="5"/>
  <c r="H40" i="5"/>
  <c r="B35" i="5"/>
  <c r="N41" i="5"/>
  <c r="M27" i="5"/>
  <c r="N19" i="5"/>
  <c r="B14" i="5"/>
  <c r="I37" i="5"/>
  <c r="I28" i="5"/>
  <c r="C28" i="5"/>
  <c r="B16" i="5"/>
  <c r="I15" i="5"/>
  <c r="G38" i="5"/>
  <c r="H24" i="5"/>
  <c r="H42" i="5"/>
  <c r="M8" i="5"/>
  <c r="B10" i="5"/>
  <c r="L23" i="5"/>
  <c r="B29" i="5"/>
  <c r="B46" i="5"/>
  <c r="D24" i="5"/>
  <c r="C21" i="5"/>
  <c r="B30" i="5"/>
  <c r="G33" i="5"/>
  <c r="D11" i="5"/>
  <c r="G31" i="5"/>
  <c r="G13" i="5"/>
  <c r="G46" i="5"/>
  <c r="D23" i="5"/>
  <c r="B23" i="5"/>
  <c r="N25" i="5"/>
  <c r="I25" i="5"/>
  <c r="N22" i="5"/>
  <c r="C11" i="5"/>
  <c r="B26" i="5"/>
  <c r="N20" i="5"/>
  <c r="C30" i="5"/>
  <c r="G44" i="5"/>
  <c r="B18" i="5"/>
  <c r="D35" i="5"/>
  <c r="L20" i="5"/>
  <c r="C18" i="5"/>
  <c r="I45" i="5"/>
  <c r="N32" i="5"/>
  <c r="B22" i="5"/>
  <c r="C15" i="5"/>
  <c r="I35" i="5"/>
  <c r="H38" i="5"/>
  <c r="L24" i="5"/>
  <c r="D40" i="5"/>
  <c r="M34" i="5"/>
  <c r="C32" i="5"/>
  <c r="L16" i="5"/>
  <c r="G23" i="5"/>
  <c r="M32" i="5"/>
  <c r="N42" i="5"/>
  <c r="G15" i="5"/>
  <c r="L45" i="5"/>
  <c r="M17" i="5"/>
  <c r="G27" i="5"/>
  <c r="M44" i="5"/>
  <c r="B40" i="5"/>
  <c r="L13" i="5"/>
  <c r="B8" i="5"/>
  <c r="I8" i="5"/>
  <c r="N8" i="5"/>
  <c r="M24" i="5"/>
  <c r="L9" i="5"/>
  <c r="H25" i="5"/>
  <c r="D29" i="5"/>
  <c r="B27" i="5"/>
  <c r="L26" i="5"/>
  <c r="N18" i="5"/>
  <c r="D20" i="5"/>
  <c r="M42" i="5"/>
  <c r="I36" i="5"/>
  <c r="M38" i="5"/>
  <c r="M43" i="5"/>
  <c r="I26" i="5"/>
  <c r="G10" i="5"/>
  <c r="G22" i="5"/>
  <c r="H28" i="5"/>
  <c r="C17" i="5"/>
  <c r="N43" i="5"/>
  <c r="L35" i="5"/>
  <c r="B28" i="5"/>
  <c r="H36" i="5"/>
  <c r="D43" i="5"/>
  <c r="I32" i="5"/>
  <c r="C42" i="5"/>
  <c r="H37" i="5"/>
  <c r="C43" i="5"/>
  <c r="L10" i="5"/>
  <c r="N40" i="5"/>
  <c r="H9" i="5"/>
  <c r="L19" i="5"/>
  <c r="H12" i="5"/>
  <c r="B36" i="5"/>
  <c r="G9" i="5"/>
  <c r="H34" i="5"/>
  <c r="I39" i="5"/>
  <c r="N44" i="5"/>
  <c r="I18" i="5"/>
  <c r="G36" i="5"/>
  <c r="M20" i="5"/>
  <c r="H17" i="5"/>
  <c r="N33" i="5"/>
  <c r="I41" i="5"/>
  <c r="N29" i="5"/>
  <c r="C16" i="5"/>
  <c r="L42" i="5"/>
  <c r="L41" i="5"/>
  <c r="M9" i="5"/>
  <c r="G14" i="5"/>
  <c r="M35" i="5"/>
  <c r="L27" i="5"/>
  <c r="L30" i="5"/>
  <c r="D31" i="5"/>
  <c r="G25" i="5"/>
  <c r="L28" i="5"/>
  <c r="I27" i="5"/>
  <c r="L11" i="5"/>
  <c r="I14" i="5"/>
  <c r="M14" i="5"/>
  <c r="D44" i="5"/>
  <c r="G18" i="5"/>
  <c r="C12" i="5"/>
  <c r="U4" i="4" l="1"/>
  <c r="F4" i="4"/>
  <c r="E5" i="4"/>
  <c r="T6" i="4"/>
  <c r="F5" i="4"/>
  <c r="U6" i="4"/>
  <c r="D4" i="4"/>
  <c r="S4" i="4"/>
  <c r="S21" i="4"/>
  <c r="D5" i="4"/>
  <c r="S6" i="4"/>
  <c r="T4" i="4"/>
  <c r="E4" i="4"/>
  <c r="N46" i="6"/>
  <c r="M35" i="6"/>
  <c r="N11" i="6"/>
  <c r="L14" i="6"/>
  <c r="M43" i="6"/>
  <c r="L16" i="6"/>
  <c r="L33" i="6"/>
  <c r="N40" i="6"/>
  <c r="N19" i="6"/>
  <c r="L25" i="6"/>
  <c r="N39" i="6"/>
  <c r="N22" i="6"/>
  <c r="N38" i="6"/>
  <c r="L44" i="6"/>
  <c r="N41" i="6"/>
  <c r="N21" i="6"/>
  <c r="N15" i="6"/>
  <c r="M23" i="6"/>
  <c r="L21" i="6"/>
  <c r="M41" i="6"/>
  <c r="N43" i="6"/>
  <c r="N32" i="6"/>
  <c r="L13" i="6"/>
  <c r="N26" i="6"/>
  <c r="L17" i="6"/>
  <c r="L18" i="6"/>
  <c r="L41" i="6"/>
  <c r="L34" i="6"/>
  <c r="N17" i="6"/>
  <c r="M21" i="6"/>
  <c r="L40" i="6"/>
  <c r="L37" i="6"/>
  <c r="L36" i="6"/>
  <c r="M36" i="6"/>
  <c r="L11" i="6"/>
  <c r="L42" i="6"/>
  <c r="L38" i="6"/>
  <c r="N20" i="6"/>
  <c r="L15" i="6"/>
  <c r="L24" i="6"/>
  <c r="M19" i="6"/>
  <c r="M32" i="6"/>
  <c r="L12" i="6"/>
  <c r="N16" i="6"/>
  <c r="N42" i="6"/>
  <c r="M16" i="6"/>
  <c r="M45" i="6"/>
  <c r="M33" i="6"/>
  <c r="L45" i="6"/>
  <c r="M42" i="6"/>
  <c r="N33" i="6"/>
  <c r="N36" i="6"/>
  <c r="M28" i="6"/>
  <c r="M17" i="6"/>
  <c r="L27" i="6"/>
  <c r="M25" i="6"/>
  <c r="L22" i="6"/>
  <c r="N13" i="6"/>
  <c r="N18" i="6"/>
  <c r="M20" i="6"/>
  <c r="M39" i="6"/>
  <c r="M11" i="6"/>
  <c r="L20" i="6"/>
  <c r="L28" i="6"/>
  <c r="L35" i="6"/>
  <c r="L30" i="6"/>
  <c r="N25" i="6"/>
  <c r="L46" i="6"/>
  <c r="M46" i="6"/>
  <c r="M34" i="6"/>
  <c r="N12" i="6"/>
  <c r="L19" i="6"/>
  <c r="M22" i="6"/>
  <c r="N30" i="6"/>
  <c r="N35" i="6"/>
  <c r="M27" i="6"/>
  <c r="L26" i="6"/>
  <c r="M44" i="6"/>
  <c r="M14" i="6"/>
  <c r="M30" i="6"/>
  <c r="N44" i="6"/>
  <c r="L31" i="6"/>
  <c r="N29" i="6"/>
  <c r="L43" i="6"/>
  <c r="M18" i="6"/>
  <c r="M40" i="6"/>
  <c r="N31" i="6"/>
  <c r="M37" i="6"/>
  <c r="N14" i="6"/>
  <c r="M38" i="6"/>
  <c r="M29" i="6"/>
  <c r="M15" i="6"/>
  <c r="N23" i="6"/>
  <c r="M24" i="6"/>
  <c r="L32" i="6"/>
  <c r="L29" i="6"/>
  <c r="M26" i="6"/>
  <c r="N45" i="6"/>
  <c r="M12" i="6"/>
  <c r="L39" i="6"/>
  <c r="L23" i="6"/>
  <c r="N28" i="6"/>
  <c r="N27" i="6"/>
  <c r="M13" i="6"/>
  <c r="N34" i="6"/>
  <c r="M31" i="6"/>
  <c r="N37" i="6"/>
  <c r="N24" i="6"/>
  <c r="M10" i="6"/>
  <c r="N10" i="6"/>
  <c r="L10" i="6"/>
  <c r="C38" i="6"/>
  <c r="G43" i="6"/>
  <c r="J43" i="5"/>
  <c r="J43" i="6" s="1"/>
  <c r="D46" i="6"/>
  <c r="D39" i="6"/>
  <c r="D29" i="6"/>
  <c r="D11" i="6"/>
  <c r="O10" i="5"/>
  <c r="O10" i="6" s="1"/>
  <c r="D41" i="6"/>
  <c r="G19" i="6"/>
  <c r="J19" i="5"/>
  <c r="J19" i="6" s="1"/>
  <c r="I17" i="6"/>
  <c r="D31" i="6"/>
  <c r="O35" i="5"/>
  <c r="O35" i="6" s="1"/>
  <c r="O44" i="5"/>
  <c r="O44" i="6" s="1"/>
  <c r="C11" i="6"/>
  <c r="I46" i="6"/>
  <c r="C41" i="6"/>
  <c r="O18" i="5"/>
  <c r="O18" i="6" s="1"/>
  <c r="N8" i="6"/>
  <c r="B15" i="6"/>
  <c r="E15" i="5"/>
  <c r="E15" i="6" s="1"/>
  <c r="B39" i="6"/>
  <c r="E39" i="5"/>
  <c r="E39" i="6" s="1"/>
  <c r="I12" i="6"/>
  <c r="C20" i="6"/>
  <c r="H22" i="6"/>
  <c r="D45" i="6"/>
  <c r="D15" i="6"/>
  <c r="O24" i="5"/>
  <c r="O24" i="6" s="1"/>
  <c r="G29" i="6"/>
  <c r="J29" i="5"/>
  <c r="J29" i="6" s="1"/>
  <c r="J38" i="5"/>
  <c r="J38" i="6" s="1"/>
  <c r="G38" i="6"/>
  <c r="B12" i="6"/>
  <c r="E12" i="5"/>
  <c r="E12" i="6" s="1"/>
  <c r="H13" i="6"/>
  <c r="O38" i="5"/>
  <c r="O38" i="6" s="1"/>
  <c r="B17" i="6"/>
  <c r="E17" i="5"/>
  <c r="E17" i="6" s="1"/>
  <c r="C30" i="6"/>
  <c r="I11" i="6"/>
  <c r="H11" i="6"/>
  <c r="C23" i="6"/>
  <c r="O14" i="5"/>
  <c r="O14" i="6" s="1"/>
  <c r="H19" i="6"/>
  <c r="H36" i="6"/>
  <c r="C18" i="6"/>
  <c r="B24" i="6"/>
  <c r="E24" i="5"/>
  <c r="E24" i="6" s="1"/>
  <c r="O27" i="5"/>
  <c r="O27" i="6" s="1"/>
  <c r="H23" i="6"/>
  <c r="D21" i="6"/>
  <c r="C13" i="6"/>
  <c r="H42" i="6"/>
  <c r="D9" i="6"/>
  <c r="C10" i="6"/>
  <c r="C27" i="6"/>
  <c r="D27" i="6"/>
  <c r="C43" i="6"/>
  <c r="G28" i="6"/>
  <c r="J28" i="5"/>
  <c r="J28" i="6" s="1"/>
  <c r="D30" i="6"/>
  <c r="B31" i="6"/>
  <c r="E31" i="5"/>
  <c r="E31" i="6" s="1"/>
  <c r="D37" i="6"/>
  <c r="B46" i="6"/>
  <c r="E46" i="5"/>
  <c r="E46" i="6" s="1"/>
  <c r="B10" i="6"/>
  <c r="E10" i="5"/>
  <c r="E10" i="6" s="1"/>
  <c r="D23" i="6"/>
  <c r="C44" i="6"/>
  <c r="H27" i="6"/>
  <c r="O21" i="5"/>
  <c r="O21" i="6" s="1"/>
  <c r="I25" i="6"/>
  <c r="B11" i="6"/>
  <c r="E11" i="5"/>
  <c r="E11" i="6" s="1"/>
  <c r="E33" i="5"/>
  <c r="E33" i="6" s="1"/>
  <c r="B33" i="6"/>
  <c r="C28" i="6"/>
  <c r="B18" i="6"/>
  <c r="E18" i="5"/>
  <c r="E18" i="6" s="1"/>
  <c r="G24" i="6"/>
  <c r="J24" i="5"/>
  <c r="J24" i="6" s="1"/>
  <c r="G33" i="6"/>
  <c r="J33" i="5"/>
  <c r="J33" i="6" s="1"/>
  <c r="H38" i="6"/>
  <c r="I42" i="6"/>
  <c r="D13" i="6"/>
  <c r="G39" i="6"/>
  <c r="J39" i="5"/>
  <c r="J39" i="6" s="1"/>
  <c r="C45" i="6"/>
  <c r="H35" i="6"/>
  <c r="O33" i="5"/>
  <c r="O33" i="6" s="1"/>
  <c r="I43" i="6"/>
  <c r="C21" i="6"/>
  <c r="O46" i="5"/>
  <c r="O46" i="6" s="1"/>
  <c r="N9" i="6"/>
  <c r="O16" i="5"/>
  <c r="O16" i="6" s="1"/>
  <c r="E14" i="5"/>
  <c r="E14" i="6" s="1"/>
  <c r="B14" i="6"/>
  <c r="E26" i="5"/>
  <c r="E26" i="6" s="1"/>
  <c r="B26" i="6"/>
  <c r="E43" i="5"/>
  <c r="E43" i="6" s="1"/>
  <c r="B43" i="6"/>
  <c r="G22" i="6"/>
  <c r="J22" i="5"/>
  <c r="J22" i="6" s="1"/>
  <c r="B16" i="6"/>
  <c r="E16" i="5"/>
  <c r="E16" i="6" s="1"/>
  <c r="H25" i="6"/>
  <c r="H8" i="6"/>
  <c r="I35" i="6"/>
  <c r="I18" i="6"/>
  <c r="C25" i="6"/>
  <c r="O37" i="5"/>
  <c r="O37" i="6" s="1"/>
  <c r="G45" i="6"/>
  <c r="J45" i="5"/>
  <c r="J45" i="6" s="1"/>
  <c r="H46" i="6"/>
  <c r="I32" i="6"/>
  <c r="I31" i="6"/>
  <c r="O42" i="5"/>
  <c r="O42" i="6" s="1"/>
  <c r="J31" i="5"/>
  <c r="J31" i="6" s="1"/>
  <c r="G31" i="6"/>
  <c r="C22" i="6"/>
  <c r="E23" i="5"/>
  <c r="E23" i="6" s="1"/>
  <c r="B23" i="6"/>
  <c r="J36" i="5"/>
  <c r="J36" i="6" s="1"/>
  <c r="G36" i="6"/>
  <c r="D35" i="6"/>
  <c r="O36" i="5"/>
  <c r="O36" i="6" s="1"/>
  <c r="C8" i="6"/>
  <c r="J18" i="5"/>
  <c r="J18" i="6" s="1"/>
  <c r="G18" i="6"/>
  <c r="H14" i="6"/>
  <c r="I27" i="6"/>
  <c r="C26" i="6"/>
  <c r="C33" i="6"/>
  <c r="I20" i="6"/>
  <c r="D20" i="6"/>
  <c r="G35" i="6"/>
  <c r="J35" i="5"/>
  <c r="J35" i="6" s="1"/>
  <c r="B38" i="6"/>
  <c r="E38" i="5"/>
  <c r="E38" i="6" s="1"/>
  <c r="I16" i="6"/>
  <c r="D10" i="6"/>
  <c r="H43" i="6"/>
  <c r="I30" i="6"/>
  <c r="H26" i="6"/>
  <c r="D22" i="6"/>
  <c r="O22" i="5"/>
  <c r="O22" i="6" s="1"/>
  <c r="G13" i="6"/>
  <c r="J13" i="5"/>
  <c r="J13" i="6" s="1"/>
  <c r="I22" i="6"/>
  <c r="C42" i="6"/>
  <c r="I21" i="6"/>
  <c r="C40" i="6"/>
  <c r="H9" i="6"/>
  <c r="C36" i="6"/>
  <c r="E36" i="5"/>
  <c r="E36" i="6" s="1"/>
  <c r="B36" i="6"/>
  <c r="M9" i="6"/>
  <c r="C37" i="6"/>
  <c r="I37" i="6"/>
  <c r="G26" i="6"/>
  <c r="J26" i="5"/>
  <c r="J26" i="6" s="1"/>
  <c r="H20" i="6"/>
  <c r="I28" i="6"/>
  <c r="G21" i="6"/>
  <c r="J21" i="5"/>
  <c r="J21" i="6" s="1"/>
  <c r="H10" i="6"/>
  <c r="O12" i="5"/>
  <c r="O12" i="6" s="1"/>
  <c r="E30" i="5"/>
  <c r="E30" i="6" s="1"/>
  <c r="B30" i="6"/>
  <c r="I40" i="6"/>
  <c r="E42" i="5"/>
  <c r="E42" i="6" s="1"/>
  <c r="B42" i="6"/>
  <c r="J37" i="5"/>
  <c r="J37" i="6" s="1"/>
  <c r="G37" i="6"/>
  <c r="H29" i="6"/>
  <c r="D34" i="6"/>
  <c r="I9" i="6"/>
  <c r="I39" i="6"/>
  <c r="B28" i="6"/>
  <c r="E28" i="5"/>
  <c r="E28" i="6" s="1"/>
  <c r="O9" i="5"/>
  <c r="O9" i="6" s="1"/>
  <c r="L9" i="6"/>
  <c r="E44" i="5"/>
  <c r="E44" i="6" s="1"/>
  <c r="B44" i="6"/>
  <c r="G15" i="6"/>
  <c r="J15" i="5"/>
  <c r="J15" i="6" s="1"/>
  <c r="I10" i="6"/>
  <c r="D8" i="6"/>
  <c r="G10" i="6"/>
  <c r="J10" i="5"/>
  <c r="J10" i="6" s="1"/>
  <c r="C29" i="6"/>
  <c r="O29" i="5"/>
  <c r="O29" i="6" s="1"/>
  <c r="D17" i="6"/>
  <c r="E32" i="5"/>
  <c r="E32" i="6" s="1"/>
  <c r="B32" i="6"/>
  <c r="I14" i="6"/>
  <c r="G34" i="6"/>
  <c r="J34" i="5"/>
  <c r="J34" i="6" s="1"/>
  <c r="G16" i="6"/>
  <c r="J16" i="5"/>
  <c r="J16" i="6" s="1"/>
  <c r="H28" i="6"/>
  <c r="O11" i="5"/>
  <c r="O11" i="6" s="1"/>
  <c r="I41" i="6"/>
  <c r="C34" i="6"/>
  <c r="O31" i="5"/>
  <c r="O31" i="6" s="1"/>
  <c r="J25" i="5"/>
  <c r="J25" i="6" s="1"/>
  <c r="G25" i="6"/>
  <c r="E34" i="5"/>
  <c r="E34" i="6" s="1"/>
  <c r="B34" i="6"/>
  <c r="H33" i="6"/>
  <c r="O32" i="5"/>
  <c r="O32" i="6" s="1"/>
  <c r="H41" i="6"/>
  <c r="C12" i="6"/>
  <c r="C9" i="6"/>
  <c r="E19" i="5"/>
  <c r="E19" i="6" s="1"/>
  <c r="B19" i="6"/>
  <c r="C15" i="6"/>
  <c r="D32" i="6"/>
  <c r="H32" i="6"/>
  <c r="H45" i="6"/>
  <c r="H34" i="6"/>
  <c r="I36" i="6"/>
  <c r="I45" i="6"/>
  <c r="C17" i="6"/>
  <c r="O30" i="5"/>
  <c r="O30" i="6" s="1"/>
  <c r="M8" i="6"/>
  <c r="O40" i="5"/>
  <c r="O40" i="6" s="1"/>
  <c r="I34" i="6"/>
  <c r="B35" i="6"/>
  <c r="E35" i="5"/>
  <c r="E35" i="6" s="1"/>
  <c r="O34" i="5"/>
  <c r="O34" i="6" s="1"/>
  <c r="D19" i="6"/>
  <c r="C16" i="6"/>
  <c r="D43" i="6"/>
  <c r="D33" i="6"/>
  <c r="G40" i="6"/>
  <c r="J40" i="5"/>
  <c r="J40" i="6" s="1"/>
  <c r="D28" i="6"/>
  <c r="D24" i="6"/>
  <c r="H44" i="6"/>
  <c r="D36" i="6"/>
  <c r="O41" i="5"/>
  <c r="O41" i="6" s="1"/>
  <c r="B8" i="6"/>
  <c r="E8" i="5"/>
  <c r="E8" i="6" s="1"/>
  <c r="C35" i="6"/>
  <c r="O13" i="5"/>
  <c r="O13" i="6" s="1"/>
  <c r="O17" i="5"/>
  <c r="O17" i="6" s="1"/>
  <c r="E25" i="5"/>
  <c r="E25" i="6" s="1"/>
  <c r="B25" i="6"/>
  <c r="C19" i="6"/>
  <c r="C31" i="6"/>
  <c r="I33" i="6"/>
  <c r="H40" i="6"/>
  <c r="C39" i="6"/>
  <c r="G17" i="6"/>
  <c r="J17" i="5"/>
  <c r="J17" i="6" s="1"/>
  <c r="D18" i="6"/>
  <c r="H21" i="6"/>
  <c r="D12" i="6"/>
  <c r="O43" i="5"/>
  <c r="O43" i="6" s="1"/>
  <c r="J42" i="5"/>
  <c r="J42" i="6" s="1"/>
  <c r="G42" i="6"/>
  <c r="E40" i="5"/>
  <c r="E40" i="6" s="1"/>
  <c r="B40" i="6"/>
  <c r="O45" i="5"/>
  <c r="O45" i="6" s="1"/>
  <c r="J27" i="5"/>
  <c r="J27" i="6" s="1"/>
  <c r="G27" i="6"/>
  <c r="I29" i="6"/>
  <c r="D26" i="6"/>
  <c r="C24" i="6"/>
  <c r="E22" i="5"/>
  <c r="E22" i="6" s="1"/>
  <c r="B22" i="6"/>
  <c r="G14" i="6"/>
  <c r="J14" i="5"/>
  <c r="J14" i="6" s="1"/>
  <c r="I38" i="6"/>
  <c r="D40" i="6"/>
  <c r="G12" i="6"/>
  <c r="J12" i="5"/>
  <c r="J12" i="6" s="1"/>
  <c r="G20" i="6"/>
  <c r="J20" i="5"/>
  <c r="J20" i="6" s="1"/>
  <c r="C46" i="6"/>
  <c r="O25" i="5"/>
  <c r="O25" i="6" s="1"/>
  <c r="H31" i="6"/>
  <c r="G44" i="6"/>
  <c r="J44" i="5"/>
  <c r="J44" i="6" s="1"/>
  <c r="H12" i="6"/>
  <c r="C14" i="6"/>
  <c r="I24" i="6"/>
  <c r="H24" i="6"/>
  <c r="I13" i="6"/>
  <c r="H37" i="6"/>
  <c r="D25" i="6"/>
  <c r="C32" i="6"/>
  <c r="H18" i="6"/>
  <c r="B29" i="6"/>
  <c r="E29" i="5"/>
  <c r="E29" i="6" s="1"/>
  <c r="H17" i="6"/>
  <c r="D42" i="6"/>
  <c r="O39" i="5"/>
  <c r="O39" i="6" s="1"/>
  <c r="O19" i="5"/>
  <c r="O19" i="6" s="1"/>
  <c r="H15" i="6"/>
  <c r="B13" i="6"/>
  <c r="E13" i="5"/>
  <c r="E13" i="6" s="1"/>
  <c r="I26" i="6"/>
  <c r="B37" i="6"/>
  <c r="E37" i="5"/>
  <c r="E37" i="6" s="1"/>
  <c r="L8" i="6"/>
  <c r="O8" i="5"/>
  <c r="O8" i="6" s="1"/>
  <c r="B9" i="6"/>
  <c r="E9" i="5"/>
  <c r="E9" i="6" s="1"/>
  <c r="G9" i="6"/>
  <c r="J9" i="5"/>
  <c r="J9" i="6" s="1"/>
  <c r="D16" i="6"/>
  <c r="B20" i="6"/>
  <c r="E20" i="5"/>
  <c r="E20" i="6" s="1"/>
  <c r="G41" i="6"/>
  <c r="J41" i="5"/>
  <c r="J41" i="6" s="1"/>
  <c r="I15" i="6"/>
  <c r="O28" i="5"/>
  <c r="O28" i="6" s="1"/>
  <c r="G32" i="6"/>
  <c r="J32" i="5"/>
  <c r="J32" i="6" s="1"/>
  <c r="G46" i="6"/>
  <c r="J46" i="5"/>
  <c r="J46" i="6" s="1"/>
  <c r="I23" i="6"/>
  <c r="D14" i="6"/>
  <c r="I8" i="6"/>
  <c r="D38" i="6"/>
  <c r="O20" i="5"/>
  <c r="O20" i="6" s="1"/>
  <c r="O15" i="5"/>
  <c r="O15" i="6" s="1"/>
  <c r="H39" i="6"/>
  <c r="I19" i="6"/>
  <c r="B41" i="6"/>
  <c r="E41" i="5"/>
  <c r="E41" i="6" s="1"/>
  <c r="B27" i="6"/>
  <c r="E27" i="5"/>
  <c r="E27" i="6" s="1"/>
  <c r="G11" i="6"/>
  <c r="J11" i="5"/>
  <c r="J11" i="6" s="1"/>
  <c r="D44" i="6"/>
  <c r="E21" i="5"/>
  <c r="E21" i="6" s="1"/>
  <c r="B21" i="6"/>
  <c r="H16" i="6"/>
  <c r="I44" i="6"/>
  <c r="B45" i="6"/>
  <c r="E45" i="5"/>
  <c r="E45" i="6" s="1"/>
  <c r="O26" i="5"/>
  <c r="O26" i="6" s="1"/>
  <c r="J8" i="5"/>
  <c r="J8" i="6" s="1"/>
  <c r="G8" i="6"/>
  <c r="G30" i="6"/>
  <c r="J30" i="5"/>
  <c r="J30" i="6" s="1"/>
  <c r="J23" i="5"/>
  <c r="J23" i="6" s="1"/>
  <c r="G23" i="6"/>
  <c r="H30" i="6"/>
  <c r="O23" i="5"/>
  <c r="O23" i="6" s="1"/>
</calcChain>
</file>

<file path=xl/sharedStrings.xml><?xml version="1.0" encoding="utf-8"?>
<sst xmlns="http://schemas.openxmlformats.org/spreadsheetml/2006/main" count="2312" uniqueCount="407">
  <si>
    <t>Northern Ireland</t>
  </si>
  <si>
    <t>N6190</t>
  </si>
  <si>
    <t>NIF</t>
  </si>
  <si>
    <t>..</t>
  </si>
  <si>
    <t>Scotland (SFRS)</t>
  </si>
  <si>
    <t>S6189</t>
  </si>
  <si>
    <t>SF</t>
  </si>
  <si>
    <t>South Wales</t>
  </si>
  <si>
    <t>W6173</t>
  </si>
  <si>
    <t>WF</t>
  </si>
  <si>
    <t>North Wales</t>
  </si>
  <si>
    <t>W6172</t>
  </si>
  <si>
    <t/>
  </si>
  <si>
    <t>Mid and West Wales</t>
  </si>
  <si>
    <t>W6171</t>
  </si>
  <si>
    <t>London (LFEPA)</t>
  </si>
  <si>
    <t>E6160</t>
  </si>
  <si>
    <t>MF</t>
  </si>
  <si>
    <t>West Yorkshire</t>
  </si>
  <si>
    <t>E6147</t>
  </si>
  <si>
    <t>West Midlands</t>
  </si>
  <si>
    <t>E6146</t>
  </si>
  <si>
    <t>Tyne and Wear</t>
  </si>
  <si>
    <t>E6145</t>
  </si>
  <si>
    <t>South Yorkshire</t>
  </si>
  <si>
    <t>E6144</t>
  </si>
  <si>
    <t>Merseyside</t>
  </si>
  <si>
    <t>E6143</t>
  </si>
  <si>
    <t>Greater Manchester</t>
  </si>
  <si>
    <t>E6142</t>
  </si>
  <si>
    <t>Wiltshire</t>
  </si>
  <si>
    <t>E6139</t>
  </si>
  <si>
    <t>Comb</t>
  </si>
  <si>
    <t>Staffordshire</t>
  </si>
  <si>
    <t>E6134</t>
  </si>
  <si>
    <t>Shropshire</t>
  </si>
  <si>
    <t>E6132</t>
  </si>
  <si>
    <t>Nottinghamshire</t>
  </si>
  <si>
    <t>E6130</t>
  </si>
  <si>
    <t>North Yorkshire</t>
  </si>
  <si>
    <t>E6127</t>
  </si>
  <si>
    <t>Leicestershire</t>
  </si>
  <si>
    <t>E6124</t>
  </si>
  <si>
    <t>Lancashire</t>
  </si>
  <si>
    <t>E6123</t>
  </si>
  <si>
    <t>Kent</t>
  </si>
  <si>
    <t>E6122</t>
  </si>
  <si>
    <t>Humberside</t>
  </si>
  <si>
    <t>E6120</t>
  </si>
  <si>
    <t>Hereford and Worcester</t>
  </si>
  <si>
    <t>E6118</t>
  </si>
  <si>
    <t>Hampshire</t>
  </si>
  <si>
    <t>E6117</t>
  </si>
  <si>
    <t>Essex</t>
  </si>
  <si>
    <t>E6115</t>
  </si>
  <si>
    <t>East Sussex</t>
  </si>
  <si>
    <t>E6114</t>
  </si>
  <si>
    <t>Durham</t>
  </si>
  <si>
    <t>E6113</t>
  </si>
  <si>
    <t>Dorset</t>
  </si>
  <si>
    <t>E6112</t>
  </si>
  <si>
    <t>Devon and Somerset</t>
  </si>
  <si>
    <t>E6161</t>
  </si>
  <si>
    <t>Derbyshire</t>
  </si>
  <si>
    <t>E6110</t>
  </si>
  <si>
    <t>Cleveland</t>
  </si>
  <si>
    <t>E6107</t>
  </si>
  <si>
    <t>Cheshire</t>
  </si>
  <si>
    <t>E6106</t>
  </si>
  <si>
    <t>Cambridgeshire</t>
  </si>
  <si>
    <t>E6105</t>
  </si>
  <si>
    <t>Buckinghamshire</t>
  </si>
  <si>
    <t>E6104</t>
  </si>
  <si>
    <t>Berkshire</t>
  </si>
  <si>
    <t>E6103</t>
  </si>
  <si>
    <t>Bedfordshire</t>
  </si>
  <si>
    <t>E6102</t>
  </si>
  <si>
    <t>Avon</t>
  </si>
  <si>
    <t>E6101</t>
  </si>
  <si>
    <t>Isles of Scilly</t>
  </si>
  <si>
    <t>E4001</t>
  </si>
  <si>
    <t>Coun</t>
  </si>
  <si>
    <t>West Sussex</t>
  </si>
  <si>
    <t>E3820</t>
  </si>
  <si>
    <t>Warwickshire</t>
  </si>
  <si>
    <t>E3720</t>
  </si>
  <si>
    <t>Surrey</t>
  </si>
  <si>
    <t>E3620</t>
  </si>
  <si>
    <t>Suffolk</t>
  </si>
  <si>
    <t>E3520</t>
  </si>
  <si>
    <t>Oxfordshire</t>
  </si>
  <si>
    <t>E3120</t>
  </si>
  <si>
    <t>Northumberland</t>
  </si>
  <si>
    <t>E2901</t>
  </si>
  <si>
    <t>Northamptonshire</t>
  </si>
  <si>
    <t>E2820</t>
  </si>
  <si>
    <t>Norfolk</t>
  </si>
  <si>
    <t>E2620</t>
  </si>
  <si>
    <t>Lincolnshire</t>
  </si>
  <si>
    <t>E2520</t>
  </si>
  <si>
    <t>Isle of Wight</t>
  </si>
  <si>
    <t>E2101</t>
  </si>
  <si>
    <t>Hertfordshire</t>
  </si>
  <si>
    <t>E1920</t>
  </si>
  <si>
    <t>Gloucestershire</t>
  </si>
  <si>
    <t>E1620</t>
  </si>
  <si>
    <t>Cumbria</t>
  </si>
  <si>
    <t>E0920</t>
  </si>
  <si>
    <t>Cornwall</t>
  </si>
  <si>
    <t>E0801</t>
  </si>
  <si>
    <t>FIRE0050</t>
  </si>
  <si>
    <t>FIRE0049</t>
  </si>
  <si>
    <t>FIRE0048</t>
  </si>
  <si>
    <t>FIRE0047</t>
  </si>
  <si>
    <t>FIRE0046</t>
  </si>
  <si>
    <t>FIRE0045</t>
  </si>
  <si>
    <t>FIRE0044</t>
  </si>
  <si>
    <t>FIRE0043</t>
  </si>
  <si>
    <t>FIRE0042</t>
  </si>
  <si>
    <t>FIRE0041</t>
  </si>
  <si>
    <t>FIRE0040</t>
  </si>
  <si>
    <t>FIRE0039</t>
  </si>
  <si>
    <t>FIRE0038</t>
  </si>
  <si>
    <t>FIRE0037</t>
  </si>
  <si>
    <t>FIRE0036</t>
  </si>
  <si>
    <t>FIRE0035</t>
  </si>
  <si>
    <t>FIRE0034</t>
  </si>
  <si>
    <t>FIRE0033</t>
  </si>
  <si>
    <t>FIRE0210</t>
  </si>
  <si>
    <t>FIRE0032</t>
  </si>
  <si>
    <t>FIRE0031</t>
  </si>
  <si>
    <t>FIRE0030</t>
  </si>
  <si>
    <t>FIRE0029</t>
  </si>
  <si>
    <t>FIRE0028</t>
  </si>
  <si>
    <t>FIRE0027</t>
  </si>
  <si>
    <t>FIRE0026</t>
  </si>
  <si>
    <t>FIRE0025</t>
  </si>
  <si>
    <t>FIRE0024</t>
  </si>
  <si>
    <t>FIRE0023</t>
  </si>
  <si>
    <t>FIRE0022</t>
  </si>
  <si>
    <t>FIRE0021</t>
  </si>
  <si>
    <t>FIRE0020</t>
  </si>
  <si>
    <t>FIRE0019</t>
  </si>
  <si>
    <t>FIRE0018</t>
  </si>
  <si>
    <t>FIRE0017</t>
  </si>
  <si>
    <t>FIRE0209</t>
  </si>
  <si>
    <t>FIRE0016</t>
  </si>
  <si>
    <t>FIRE0015</t>
  </si>
  <si>
    <t>FIRE0014</t>
  </si>
  <si>
    <t>FIRE0208</t>
  </si>
  <si>
    <t>FIRE0207</t>
  </si>
  <si>
    <t>FIRE0012</t>
  </si>
  <si>
    <t>FIRE0271</t>
  </si>
  <si>
    <t>FIRE0007</t>
  </si>
  <si>
    <t>FIRE0206</t>
  </si>
  <si>
    <t>FIRE0205</t>
  </si>
  <si>
    <t>FIRE0005</t>
  </si>
  <si>
    <t>Qrecd Estimates</t>
  </si>
  <si>
    <t>Qrecd Actuals</t>
  </si>
  <si>
    <t>Authority</t>
  </si>
  <si>
    <t>FLAS</t>
  </si>
  <si>
    <t>Fire and Rescue Actuals Staistics 2015-16</t>
  </si>
  <si>
    <t>Fire and Rescue Estimates Statistics 2016-17</t>
  </si>
  <si>
    <t>Please note that these figures are still provisional and are subject to amendments.</t>
  </si>
  <si>
    <t>Source: CIPFA Fire &amp; Rescue Service Statistics 2016</t>
  </si>
  <si>
    <r>
      <t>Appendix 1. Fire and Rescue Service summary information for England at 31 March 2015</t>
    </r>
    <r>
      <rPr>
        <b/>
        <vertAlign val="superscript"/>
        <sz val="14"/>
        <color indexed="43"/>
        <rFont val="Arial"/>
        <family val="2"/>
      </rPr>
      <t>1</t>
    </r>
  </si>
  <si>
    <t>Staff headcount</t>
  </si>
  <si>
    <t>Number of fire stations</t>
  </si>
  <si>
    <t>Operational appliances</t>
  </si>
  <si>
    <t>Non operational appliances</t>
  </si>
  <si>
    <t>Wholetime</t>
  </si>
  <si>
    <t>Retained duty system</t>
  </si>
  <si>
    <t>Fire control</t>
  </si>
  <si>
    <t>Support staff</t>
  </si>
  <si>
    <t>Mixed wholetime and retained duty system</t>
  </si>
  <si>
    <t>Pumps</t>
  </si>
  <si>
    <t>Aerials (inc. pump/aerial combined)</t>
  </si>
  <si>
    <r>
      <t>Other Operational</t>
    </r>
    <r>
      <rPr>
        <vertAlign val="superscript"/>
        <sz val="11"/>
        <rFont val="Arial"/>
        <family val="2"/>
      </rPr>
      <t>3</t>
    </r>
  </si>
  <si>
    <r>
      <t>Fleet Vehicles</t>
    </r>
    <r>
      <rPr>
        <vertAlign val="superscript"/>
        <sz val="11"/>
        <rFont val="Arial"/>
        <family val="2"/>
      </rPr>
      <t>4</t>
    </r>
  </si>
  <si>
    <t xml:space="preserve">Reserve </t>
  </si>
  <si>
    <t>Training</t>
  </si>
  <si>
    <t>England</t>
  </si>
  <si>
    <t>Non-Metropolitan</t>
  </si>
  <si>
    <t>Devon &amp; Somerset</t>
  </si>
  <si>
    <r>
      <t>Hampshire</t>
    </r>
    <r>
      <rPr>
        <vertAlign val="superscript"/>
        <sz val="10"/>
        <rFont val="Arial"/>
        <family val="2"/>
      </rPr>
      <t>2</t>
    </r>
  </si>
  <si>
    <r>
      <rPr>
        <sz val="10"/>
        <rFont val="Arial"/>
        <family val="2"/>
      </rPr>
      <t>Hereford &amp; Worcester</t>
    </r>
    <r>
      <rPr>
        <vertAlign val="superscript"/>
        <sz val="10"/>
        <rFont val="Arial"/>
        <family val="2"/>
      </rPr>
      <t>2</t>
    </r>
  </si>
  <si>
    <r>
      <rPr>
        <sz val="10"/>
        <rFont val="Arial"/>
        <family val="2"/>
      </rPr>
      <t>Nottinghamshire</t>
    </r>
    <r>
      <rPr>
        <vertAlign val="superscript"/>
        <sz val="10"/>
        <rFont val="Arial"/>
        <family val="2"/>
      </rPr>
      <t>2</t>
    </r>
  </si>
  <si>
    <r>
      <rPr>
        <sz val="10"/>
        <rFont val="Arial"/>
        <family val="2"/>
      </rPr>
      <t>Isles of Scilly</t>
    </r>
    <r>
      <rPr>
        <vertAlign val="superscript"/>
        <sz val="10"/>
        <rFont val="Arial"/>
        <family val="2"/>
      </rPr>
      <t>2</t>
    </r>
  </si>
  <si>
    <t>Metropolitan</t>
  </si>
  <si>
    <t>Tyne &amp; Wear</t>
  </si>
  <si>
    <t>Greater London</t>
  </si>
  <si>
    <t>1. Figures for number of fire stations and appliances are from the Chartered Institute of Public Finance and Accountancy (CIPFA)</t>
  </si>
  <si>
    <t>2. Four fire and rescue services did not provide full data to CIPFA, in which cases we have used previous years' figures.</t>
  </si>
  <si>
    <t>3. Other operational appliances include Fire-boats, Urban Search and Rescue (USAR), High Volume Pumps (HVPs), Incident Response Units (IRUs), Incident Command Units (ICUs)/Control Units (CUs), Detection, Identification &amp; Monitoring (DIMs), Decontamination Unit (DeConU) and Chemical Incident Unit (CIU)</t>
  </si>
  <si>
    <t>4. Including leased vehicles</t>
  </si>
  <si>
    <t>imputed</t>
  </si>
  <si>
    <t>.. not available</t>
  </si>
  <si>
    <t>Source: DCLG Annual Returns, CIPFA</t>
  </si>
  <si>
    <r>
      <t>Appendix 1. Fire and Rescue Service summary information for England at 31 March 2016</t>
    </r>
    <r>
      <rPr>
        <b/>
        <vertAlign val="superscript"/>
        <sz val="14"/>
        <color indexed="43"/>
        <rFont val="Arial"/>
        <family val="2"/>
      </rPr>
      <t>1</t>
    </r>
  </si>
  <si>
    <t>Select a year from the drop-down list in the orange box below:</t>
  </si>
  <si>
    <t>2015-16</t>
  </si>
  <si>
    <t>FRA</t>
  </si>
  <si>
    <t>Non Metropolitan fire and rescue authorities</t>
  </si>
  <si>
    <t>Isle Of Wight</t>
  </si>
  <si>
    <t>Metropolitan fire and rescue authorities</t>
  </si>
  <si>
    <t>The full set of fire statistics releases, tables and guidance can be found on our landing page, here-</t>
  </si>
  <si>
    <t>https://www.gov.uk/government/collections/fire-statistics</t>
  </si>
  <si>
    <t>The statistics in this table are Official Statistics.</t>
  </si>
  <si>
    <t>Contact: FireStatistics@homeoffice.gsi.gov.uk</t>
  </si>
  <si>
    <t>2010-11</t>
  </si>
  <si>
    <t>2011-12</t>
  </si>
  <si>
    <t>2012-13</t>
  </si>
  <si>
    <t>2013-14</t>
  </si>
  <si>
    <t>2014-15</t>
  </si>
  <si>
    <t>FIRE STATISTICS TABLE 1403: Fire stations and appliances, by fire and rescue authority</t>
  </si>
  <si>
    <t>Fire Stations</t>
  </si>
  <si>
    <t>Retained Duty System</t>
  </si>
  <si>
    <t>Total</t>
  </si>
  <si>
    <t>Operational Appliances</t>
  </si>
  <si>
    <t>Other Operational3</t>
  </si>
  <si>
    <t>Fleet Vehicles4</t>
  </si>
  <si>
    <t>Other Operational</t>
  </si>
  <si>
    <t>Fleet Vehicles</t>
  </si>
  <si>
    <t>Mixed</t>
  </si>
  <si>
    <t>Source: DCLG Annual Returns, CIPFA, ONS</t>
  </si>
  <si>
    <t>6. Hampshire FRA did not return data to CIPFA for 2013-14. Figures provided here for number of stations and appliances and from their 2012-13 return</t>
  </si>
  <si>
    <t>5. Including leased vehicles</t>
  </si>
  <si>
    <t>4. Other operational appliances include Fire-boats, Urban Search and Rescue (USAR), High Volume Pumps (HVPs), Incident Response Units (IRUs), Incident Command Units (ICUs)/Control Units (CUs), Detection, Identification &amp; Monitoring (DIMs), Decontamination Unit (DeConU) and Chemical Incident Unit (CIU). No longer includes 'Other Special Appliances' as this data is no longer collected.</t>
  </si>
  <si>
    <t>3. Including Day-crew and nucleus</t>
  </si>
  <si>
    <t>2. Additional information from CIPFA on number of firestations and appliances was unavailable at the time of publication. This appendix will be updated with these figures when it becomes available</t>
  </si>
  <si>
    <t>1. London do not recruit retained duty system (RDS) firefighters</t>
  </si>
  <si>
    <t>Hereford &amp; Worcester</t>
  </si>
  <si>
    <r>
      <t>Hampshire</t>
    </r>
    <r>
      <rPr>
        <vertAlign val="superscript"/>
        <sz val="10"/>
        <rFont val="Arial"/>
        <family val="2"/>
      </rPr>
      <t>6</t>
    </r>
  </si>
  <si>
    <r>
      <t>Fleet Vehicles</t>
    </r>
    <r>
      <rPr>
        <vertAlign val="superscript"/>
        <sz val="11"/>
        <rFont val="Arial"/>
        <family val="2"/>
      </rPr>
      <t>5</t>
    </r>
  </si>
  <si>
    <r>
      <t>Other Operational</t>
    </r>
    <r>
      <rPr>
        <vertAlign val="superscript"/>
        <sz val="11"/>
        <rFont val="Arial"/>
        <family val="2"/>
      </rPr>
      <t>4</t>
    </r>
  </si>
  <si>
    <t>Aerials</t>
  </si>
  <si>
    <r>
      <t>Wholetime</t>
    </r>
    <r>
      <rPr>
        <vertAlign val="superscript"/>
        <sz val="11"/>
        <rFont val="Arial"/>
        <family val="2"/>
      </rPr>
      <t>3</t>
    </r>
  </si>
  <si>
    <r>
      <t>Retained duty system</t>
    </r>
    <r>
      <rPr>
        <vertAlign val="superscript"/>
        <sz val="11"/>
        <rFont val="Arial"/>
        <family val="2"/>
      </rPr>
      <t>1</t>
    </r>
  </si>
  <si>
    <t>% of total population</t>
  </si>
  <si>
    <t>n (000s)</t>
  </si>
  <si>
    <r>
      <t>Appendix 1. Fire and Rescue Service summary information for England at 31 March 2014</t>
    </r>
    <r>
      <rPr>
        <b/>
        <vertAlign val="superscript"/>
        <sz val="14"/>
        <color indexed="43"/>
        <rFont val="Arial"/>
        <family val="2"/>
      </rPr>
      <t>1,2</t>
    </r>
  </si>
  <si>
    <t>10. The control calls for the Isles of Scilly are handled by Cornwall</t>
  </si>
  <si>
    <t>9. Does not include Urban Search and Rescue (USAR) stations</t>
  </si>
  <si>
    <t>8. Wholetime stations include a mixed station (retained and wholetime)</t>
  </si>
  <si>
    <t>7. Cambridgeshire and Suffolk control rooms merged in 2011 and the merged control room is based in Cambridgeshire.</t>
  </si>
  <si>
    <t>6. Including leased vehicles</t>
  </si>
  <si>
    <t>5. Other operational appliances include Fire-boats, Urban Search and Rescue (USAR), High Volume Pumps (HVPs), Incident Response Units (IRUs), Incident Command Units (ICUs)/Control Units (CUs), Detection, Identification &amp; Monitoring (DIMs), Decontamination Unit (DeConU) and Chemical Incident Unit (CIU). No longer includes 'Other Special Appliances' as this data is no longer collected.</t>
  </si>
  <si>
    <t>4. Including Day-crew</t>
  </si>
  <si>
    <t>3. London and West Midlands do not recruit retained duty system (RDS) firefighters</t>
  </si>
  <si>
    <t>2. Figures for number of fire stations and appliances are from the Chartered Institute of Public Finance and Accountancy (CIPFA)</t>
  </si>
  <si>
    <t>1. Population figures are from the Office for National Statistics (ONS) Mid-Year Estimates</t>
  </si>
  <si>
    <t>H</t>
  </si>
  <si>
    <t>DW</t>
  </si>
  <si>
    <t>FM</t>
  </si>
  <si>
    <t>AT</t>
  </si>
  <si>
    <t>DS</t>
  </si>
  <si>
    <t>BM</t>
  </si>
  <si>
    <t>BG</t>
  </si>
  <si>
    <r>
      <t>Isles of Scilly</t>
    </r>
    <r>
      <rPr>
        <vertAlign val="superscript"/>
        <sz val="10"/>
        <rFont val="Arial"/>
        <family val="2"/>
      </rPr>
      <t>10</t>
    </r>
  </si>
  <si>
    <t>KL</t>
  </si>
  <si>
    <t>JW</t>
  </si>
  <si>
    <t>FS</t>
  </si>
  <si>
    <t>JS</t>
  </si>
  <si>
    <r>
      <t>Suffolk</t>
    </r>
    <r>
      <rPr>
        <vertAlign val="superscript"/>
        <sz val="10"/>
        <rFont val="Arial"/>
        <family val="2"/>
      </rPr>
      <t>7</t>
    </r>
  </si>
  <si>
    <t>GS</t>
  </si>
  <si>
    <t>FT</t>
  </si>
  <si>
    <t>FH</t>
  </si>
  <si>
    <t>JX</t>
  </si>
  <si>
    <t>ET</t>
  </si>
  <si>
    <t>AN</t>
  </si>
  <si>
    <t>EM</t>
  </si>
  <si>
    <t>DN</t>
  </si>
  <si>
    <t>GN</t>
  </si>
  <si>
    <t>EC</t>
  </si>
  <si>
    <t>ES</t>
  </si>
  <si>
    <t>BL</t>
  </si>
  <si>
    <t>JK</t>
  </si>
  <si>
    <t>JT</t>
  </si>
  <si>
    <t>DH</t>
  </si>
  <si>
    <t>GH</t>
  </si>
  <si>
    <t>FE</t>
  </si>
  <si>
    <t>JH</t>
  </si>
  <si>
    <t>KG</t>
  </si>
  <si>
    <r>
      <t>Essex</t>
    </r>
    <r>
      <rPr>
        <vertAlign val="superscript"/>
        <sz val="10"/>
        <rFont val="Arial"/>
        <family val="2"/>
      </rPr>
      <t>9</t>
    </r>
  </si>
  <si>
    <t>GE</t>
  </si>
  <si>
    <t>JE</t>
  </si>
  <si>
    <r>
      <t>Durham</t>
    </r>
    <r>
      <rPr>
        <vertAlign val="superscript"/>
        <sz val="10"/>
        <rFont val="Arial"/>
        <family val="2"/>
      </rPr>
      <t>8</t>
    </r>
  </si>
  <si>
    <t>AD</t>
  </si>
  <si>
    <t>KT</t>
  </si>
  <si>
    <t>KV</t>
  </si>
  <si>
    <t>ED</t>
  </si>
  <si>
    <t>BC</t>
  </si>
  <si>
    <t>KC</t>
  </si>
  <si>
    <t>AC</t>
  </si>
  <si>
    <t>BE</t>
  </si>
  <si>
    <r>
      <t>Cambridgeshire</t>
    </r>
    <r>
      <rPr>
        <vertAlign val="superscript"/>
        <sz val="10"/>
        <rFont val="Arial"/>
        <family val="2"/>
      </rPr>
      <t>7</t>
    </r>
  </si>
  <si>
    <t>GC</t>
  </si>
  <si>
    <t>JC</t>
  </si>
  <si>
    <t>JY</t>
  </si>
  <si>
    <t>GB</t>
  </si>
  <si>
    <t>KA</t>
  </si>
  <si>
    <r>
      <t>Fleet Vehicles</t>
    </r>
    <r>
      <rPr>
        <vertAlign val="superscript"/>
        <sz val="11"/>
        <rFont val="Arial"/>
        <family val="2"/>
      </rPr>
      <t>6</t>
    </r>
  </si>
  <si>
    <r>
      <t>Other Operational</t>
    </r>
    <r>
      <rPr>
        <vertAlign val="superscript"/>
        <sz val="11"/>
        <rFont val="Arial"/>
        <family val="2"/>
      </rPr>
      <t>5</t>
    </r>
  </si>
  <si>
    <r>
      <t>Wholetime</t>
    </r>
    <r>
      <rPr>
        <vertAlign val="superscript"/>
        <sz val="11"/>
        <rFont val="Arial"/>
        <family val="2"/>
      </rPr>
      <t>4</t>
    </r>
  </si>
  <si>
    <r>
      <t>Retained duty system</t>
    </r>
    <r>
      <rPr>
        <vertAlign val="superscript"/>
        <sz val="11"/>
        <rFont val="Arial"/>
        <family val="2"/>
      </rPr>
      <t>3</t>
    </r>
  </si>
  <si>
    <r>
      <t>Appendix 1. Fire and Rescue Service summary information for England at 31 March 2013</t>
    </r>
    <r>
      <rPr>
        <b/>
        <vertAlign val="superscript"/>
        <sz val="14"/>
        <color indexed="43"/>
        <rFont val="Arial"/>
        <family val="2"/>
      </rPr>
      <t>1,2</t>
    </r>
  </si>
  <si>
    <t>9. The control calls for the Isles of Scilly are handled by Cornwall</t>
  </si>
  <si>
    <t>8. CIPFA station on appliances is not available so estimates based on 2010-11 data are shown</t>
  </si>
  <si>
    <t>7. Cambridgeshire and Suffolk control rooms merged in 2011-12 and the merged control room is based in Cambridgeshire.</t>
  </si>
  <si>
    <t>5. Other operational appliances include Fire-boats, Urban Search and Rescue (USAR), High Volume Pumps (HVPs), Incident Response Units (IRUs), Incident Command Units (ICUs)/Control Units (CUs), Detection, Identification &amp; Monitoring (DIMs), Decontamination Unit (DeConU) and Chemical Incident Unit (CIU). No longer includes 'Other Special Appliances' as this data is no longer collected by CIPFA.</t>
  </si>
  <si>
    <t>4. Including Day-crew and stations defined as 'Wholetime/Retained'</t>
  </si>
  <si>
    <r>
      <t>Isles of Scilly</t>
    </r>
    <r>
      <rPr>
        <vertAlign val="superscript"/>
        <sz val="10"/>
        <rFont val="Arial"/>
        <family val="2"/>
      </rPr>
      <t>9</t>
    </r>
  </si>
  <si>
    <r>
      <t>Hereford &amp; Worcester</t>
    </r>
    <r>
      <rPr>
        <vertAlign val="superscript"/>
        <sz val="10"/>
        <rFont val="Arial"/>
        <family val="2"/>
      </rPr>
      <t>8</t>
    </r>
  </si>
  <si>
    <r>
      <t>Appendix 1. Fire and rescue authority summary information for England at 31 March 2012</t>
    </r>
    <r>
      <rPr>
        <b/>
        <vertAlign val="superscript"/>
        <sz val="14"/>
        <color indexed="43"/>
        <rFont val="Arial"/>
        <family val="2"/>
      </rPr>
      <t>1,2</t>
    </r>
  </si>
  <si>
    <r>
      <t>Other Operational</t>
    </r>
    <r>
      <rPr>
        <vertAlign val="superscript"/>
        <sz val="8"/>
        <rFont val="Arial"/>
        <family val="2"/>
      </rPr>
      <t>3</t>
    </r>
  </si>
  <si>
    <r>
      <t>Fleet Vehicles</t>
    </r>
    <r>
      <rPr>
        <vertAlign val="superscript"/>
        <sz val="8"/>
        <rFont val="Arial"/>
        <family val="2"/>
      </rPr>
      <t>4</t>
    </r>
  </si>
  <si>
    <t>YEAR ON YEAR CHANGES (actuals not %ages)</t>
  </si>
  <si>
    <t>Eng=Met+Non Met</t>
  </si>
  <si>
    <t>Met=Sum Mets</t>
  </si>
  <si>
    <t>Non Met=Sum Non Mets</t>
  </si>
  <si>
    <t>BASIC SUMS ADD UP</t>
  </si>
  <si>
    <t>CHECK THAT ENGLAND TOTALS LOOK SENSIBLE</t>
  </si>
  <si>
    <t>Stations</t>
  </si>
  <si>
    <t>Non Operational Appliancs</t>
  </si>
  <si>
    <t>2009-10</t>
  </si>
  <si>
    <t>7. Data for appliances and numbers of stations refer to 2009-10, as the information was not available at the time of the publication</t>
  </si>
  <si>
    <t>5. Other operational appliances include Fire-boats, Urban Search and Rescue (USAR), High Volume Pumps (HVPs), Incident Response Units (IRUs), Incident Command Units (ICUs)/Control Units (CUs), Detection, Identification &amp; Monitoring (DIMs), Decontamination Unit (DeConU) and Chemical Incident Unit (CIU)</t>
  </si>
  <si>
    <r>
      <t>Isles of Scilly</t>
    </r>
    <r>
      <rPr>
        <vertAlign val="superscript"/>
        <sz val="10"/>
        <rFont val="Arial"/>
        <family val="2"/>
      </rPr>
      <t>7,10</t>
    </r>
  </si>
  <si>
    <r>
      <t>Lancashire</t>
    </r>
    <r>
      <rPr>
        <vertAlign val="superscript"/>
        <sz val="10"/>
        <rFont val="Arial"/>
        <family val="2"/>
      </rPr>
      <t>9</t>
    </r>
  </si>
  <si>
    <r>
      <t>Cumbria</t>
    </r>
    <r>
      <rPr>
        <vertAlign val="superscript"/>
        <sz val="10"/>
        <rFont val="Arial"/>
        <family val="2"/>
      </rPr>
      <t>7</t>
    </r>
  </si>
  <si>
    <r>
      <t>Appendix 1. Fire and Rescue Service summary information for England at 31 March 2011</t>
    </r>
    <r>
      <rPr>
        <b/>
        <vertAlign val="superscript"/>
        <sz val="14"/>
        <color indexed="43"/>
        <rFont val="Arial"/>
        <family val="2"/>
      </rPr>
      <t>1,2</t>
    </r>
  </si>
  <si>
    <t>Source: CLG Annual Returns, CIPFA, ONS</t>
  </si>
  <si>
    <t>N/a Not available</t>
  </si>
  <si>
    <t>6. The control calls for the Isles of Scilly are handled by Cornwall</t>
  </si>
  <si>
    <t>4. Other operational appliances include Fire-boats, Urban Search and Rescue (USAR), High Volume Pumps (HVPs), Incident Response Units (IRUs), Incident Command Units (ICUs)/Control Units (CUs), Detection, Identification &amp; Monitoring (DIMs), Decontamination Unit (DeConU) and Chemical Incident Unit (CIU)</t>
  </si>
  <si>
    <t>3. Including Day-crew</t>
  </si>
  <si>
    <r>
      <t>Isles of Scilly</t>
    </r>
    <r>
      <rPr>
        <vertAlign val="superscript"/>
        <sz val="10"/>
        <rFont val="Arial"/>
        <family val="2"/>
      </rPr>
      <t>6</t>
    </r>
  </si>
  <si>
    <t xml:space="preserve">Uniformed personnel </t>
  </si>
  <si>
    <t>2009 mid-year population estimates</t>
  </si>
  <si>
    <r>
      <t>Appendix 1. Fire and Rescue Service summary information for England at 31 March 2010</t>
    </r>
    <r>
      <rPr>
        <b/>
        <vertAlign val="superscript"/>
        <sz val="14"/>
        <color indexed="43"/>
        <rFont val="Arial"/>
        <family val="2"/>
      </rPr>
      <t>1,2</t>
    </r>
  </si>
  <si>
    <t>Source: Chartered Institute of Public Finance and Accountancy (CIPFA)</t>
  </si>
  <si>
    <t>When fire and rescue authorities do not provide data to CIPFA we have used previous years' figure.</t>
  </si>
  <si>
    <t>1 Other operational appliances include Fire-boats, Urban Search and Rescue (USAR), High Volume Pumps (HVPs), Incident Response Units (IRUs), Incident Command Units (ICUs)/Control Units (CUs), Detection, Identification &amp; Monitoring (DIMs), Decontamination Unit (DeConU) and Chemical Incident Unit (CIU)</t>
  </si>
  <si>
    <t>2 Including leased vehicles</t>
  </si>
  <si>
    <r>
      <t>Fleet Vehicles</t>
    </r>
    <r>
      <rPr>
        <vertAlign val="superscript"/>
        <sz val="11"/>
        <color theme="1"/>
        <rFont val="Calibri"/>
        <family val="2"/>
        <scheme val="minor"/>
      </rPr>
      <t>2</t>
    </r>
  </si>
  <si>
    <r>
      <t>Other Operational</t>
    </r>
    <r>
      <rPr>
        <vertAlign val="superscript"/>
        <sz val="11"/>
        <color theme="1"/>
        <rFont val="Calibri"/>
        <family val="2"/>
        <scheme val="minor"/>
      </rPr>
      <t>1</t>
    </r>
  </si>
  <si>
    <t>General Note</t>
  </si>
  <si>
    <t>Fire and Rescue Actuals Statistics 2015-16</t>
  </si>
  <si>
    <t>2. Seven fire and rescue services did not provide full data to CIPFA, in which cases we have used previous years' figures, marked with red cells.</t>
  </si>
  <si>
    <t>3. Other operational appliances include Fire-boats, Urban Search and Rescue (USAR), High Volume Pumps (HVPs), Incident Response Units (IRUs), Incident Command Units (ICUs)/Control Units (CUs), Detection, Identification &amp; Monitoring (DIMs), Decontamination Unit (DeConU), Chemical Incident Unit (CIU), Vehicles Primarily for Rescue Work and Small Firefighting Vehicles.</t>
  </si>
  <si>
    <t>Total All Authorities</t>
  </si>
  <si>
    <t>TOT6</t>
  </si>
  <si>
    <t>Total England &amp; Wales</t>
  </si>
  <si>
    <t>TOT5</t>
  </si>
  <si>
    <t>Total Wales</t>
  </si>
  <si>
    <t>TOT4</t>
  </si>
  <si>
    <t>Total England</t>
  </si>
  <si>
    <t>TOT3</t>
  </si>
  <si>
    <t>Total Metropolitans FRSs</t>
  </si>
  <si>
    <t>TOT2</t>
  </si>
  <si>
    <t>Total Shire Areas</t>
  </si>
  <si>
    <t>TOT1</t>
  </si>
  <si>
    <t>Grossed Totals</t>
  </si>
  <si>
    <t>Dorset and Wiltshire</t>
  </si>
  <si>
    <t>E6162</t>
  </si>
  <si>
    <t>Years</t>
  </si>
  <si>
    <t>Area</t>
  </si>
  <si>
    <t>Age</t>
  </si>
  <si>
    <t>Number</t>
  </si>
  <si>
    <t>Appliances</t>
  </si>
  <si>
    <t>Resilience</t>
  </si>
  <si>
    <t>Services</t>
  </si>
  <si>
    <t>Retained</t>
  </si>
  <si>
    <t>System</t>
  </si>
  <si>
    <t>Average</t>
  </si>
  <si>
    <t>Operational</t>
  </si>
  <si>
    <t>Emergency</t>
  </si>
  <si>
    <t>Fire</t>
  </si>
  <si>
    <t>Wholetime/</t>
  </si>
  <si>
    <t>Duty</t>
  </si>
  <si>
    <t>Other</t>
  </si>
  <si>
    <t>of</t>
  </si>
  <si>
    <t>with</t>
  </si>
  <si>
    <t xml:space="preserve"> </t>
  </si>
  <si>
    <t>Vehicles (Direct)</t>
  </si>
  <si>
    <t>Aerial Appliances</t>
  </si>
  <si>
    <t>Shared</t>
  </si>
  <si>
    <t>Total Training Appliances</t>
  </si>
  <si>
    <t>Total Reserve Appliances</t>
  </si>
  <si>
    <t>Other Fleet Vehicles</t>
  </si>
  <si>
    <t>Officer Response</t>
  </si>
  <si>
    <t>of which:</t>
  </si>
  <si>
    <t>Pumping</t>
  </si>
  <si>
    <t>Of which</t>
  </si>
  <si>
    <t>Non-Operational Fleet</t>
  </si>
  <si>
    <t>Appliances at 31 March 2017</t>
  </si>
  <si>
    <t>Fire Stations by Crewing at 31st March 2017</t>
  </si>
  <si>
    <t>CIPFA FIRE AND RESCUE SERVICE STATISTICS | 2016-17 ACTUALS</t>
  </si>
  <si>
    <t>FIRE0254</t>
  </si>
  <si>
    <t>FIRE0252</t>
  </si>
  <si>
    <t>FIRE0253</t>
  </si>
  <si>
    <t>FIRE0251</t>
  </si>
  <si>
    <t>FIRE0239</t>
  </si>
  <si>
    <t>2016-17</t>
  </si>
  <si>
    <t>Dorset &amp; Wiltshire</t>
  </si>
  <si>
    <t>Next Update: Winter 2018/2019</t>
  </si>
  <si>
    <t>Last updated: 25 January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</si>
</sst>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_(* #,##0_);_(* \(#,##0\);_(* &quot;-&quot;??_);_(@_)"/>
    <numFmt numFmtId="166" formatCode="_(* #,##0_);_(* \(#,##0\);_(* &quot;-&quot;?_);_(@_)"/>
    <numFmt numFmtId="167" formatCode="#,##0.0"/>
    <numFmt numFmtId="168" formatCode="_(* #,##0_);_(* \(#,##0\);_(* &quot;-&quot;_);_(@_)"/>
    <numFmt numFmtId="169" formatCode="0_);\(0\)"/>
  </numFmts>
  <fonts count="5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indexed="36"/>
      <name val="Arial"/>
      <family val="2"/>
    </font>
    <font>
      <sz val="10"/>
      <name val="MS Sans Serif"/>
      <family val="2"/>
    </font>
    <font>
      <b/>
      <sz val="14"/>
      <color indexed="43"/>
      <name val="Arial"/>
      <family val="2"/>
    </font>
    <font>
      <b/>
      <vertAlign val="superscript"/>
      <sz val="14"/>
      <color indexed="43"/>
      <name val="Arial"/>
      <family val="2"/>
    </font>
    <font>
      <sz val="12"/>
      <color indexed="9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vertAlign val="superscript"/>
      <sz val="11"/>
      <name val="Arial"/>
      <family val="2"/>
    </font>
    <font>
      <b/>
      <sz val="11"/>
      <color indexed="9"/>
      <name val="Arial"/>
      <family val="2"/>
    </font>
    <font>
      <i/>
      <sz val="11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1"/>
      <color indexed="9"/>
      <name val="Arial"/>
      <family val="2"/>
    </font>
    <font>
      <b/>
      <sz val="10"/>
      <color rgb="FFFFFF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FFFF"/>
      <name val="Arial Black"/>
      <family val="2"/>
    </font>
    <font>
      <b/>
      <sz val="11"/>
      <color rgb="FF000000"/>
      <name val="Calibri"/>
      <family val="2"/>
    </font>
    <font>
      <vertAlign val="superscript"/>
      <sz val="11"/>
      <color theme="1"/>
      <name val="Calibri"/>
      <family val="2"/>
      <scheme val="minor"/>
    </font>
    <font>
      <u/>
      <sz val="11"/>
      <color rgb="FF0563C1"/>
      <name val="Calibri"/>
      <family val="2"/>
    </font>
    <font>
      <sz val="10"/>
      <name val="MS Sans Serif"/>
    </font>
    <font>
      <sz val="10"/>
      <color indexed="9"/>
      <name val="MS Sans Serif"/>
    </font>
    <font>
      <b/>
      <sz val="11"/>
      <color indexed="43"/>
      <name val="Arial"/>
      <family val="2"/>
    </font>
    <font>
      <sz val="8"/>
      <name val="Arial"/>
      <family val="2"/>
    </font>
    <font>
      <b/>
      <sz val="8"/>
      <color indexed="43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sz val="8"/>
      <color indexed="9"/>
      <name val="Arial"/>
      <family val="2"/>
    </font>
    <font>
      <b/>
      <sz val="11"/>
      <color rgb="FFFFFF00"/>
      <name val="Arial"/>
      <family val="2"/>
    </font>
    <font>
      <sz val="16"/>
      <color rgb="FFFFFF00"/>
      <name val="Arial"/>
      <family val="2"/>
    </font>
    <font>
      <sz val="8"/>
      <name val="Arial"/>
      <family val="2"/>
    </font>
    <font>
      <u/>
      <sz val="12"/>
      <color indexed="12"/>
      <name val="Arial"/>
      <family val="2"/>
    </font>
    <font>
      <u/>
      <sz val="18"/>
      <color indexed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b/>
      <u/>
      <sz val="8"/>
      <name val="Verdana"/>
      <family val="2"/>
    </font>
    <font>
      <b/>
      <sz val="14"/>
      <name val="Verdana"/>
      <family val="2"/>
    </font>
    <font>
      <sz val="8"/>
      <color indexed="9"/>
      <name val="Verdana"/>
      <family val="2"/>
    </font>
    <font>
      <sz val="1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B06FF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</borders>
  <cellStyleXfs count="19">
    <xf numFmtId="0" fontId="0" fillId="0" borderId="0"/>
    <xf numFmtId="0" fontId="1" fillId="0" borderId="0"/>
    <xf numFmtId="0" fontId="14" fillId="0" borderId="0"/>
    <xf numFmtId="0" fontId="2" fillId="0" borderId="0"/>
    <xf numFmtId="9" fontId="14" fillId="0" borderId="0" applyFont="0" applyFill="0" applyBorder="0" applyAlignment="0" applyProtection="0"/>
    <xf numFmtId="0" fontId="2" fillId="0" borderId="0"/>
    <xf numFmtId="0" fontId="32" fillId="0" borderId="0" applyNumberFormat="0" applyFill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0" fontId="44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2" fillId="0" borderId="0"/>
    <xf numFmtId="0" fontId="1" fillId="0" borderId="0"/>
    <xf numFmtId="0" fontId="1" fillId="0" borderId="0"/>
    <xf numFmtId="0" fontId="48" fillId="0" borderId="0"/>
  </cellStyleXfs>
  <cellXfs count="293">
    <xf numFmtId="0" fontId="0" fillId="0" borderId="0" xfId="0"/>
    <xf numFmtId="0" fontId="2" fillId="0" borderId="0" xfId="1" applyFont="1"/>
    <xf numFmtId="0" fontId="2" fillId="0" borderId="0" xfId="1" applyFont="1" applyFill="1"/>
    <xf numFmtId="0" fontId="2" fillId="0" borderId="0" xfId="1" applyNumberFormat="1" applyFont="1" applyFill="1" applyAlignment="1">
      <alignment horizontal="left"/>
    </xf>
    <xf numFmtId="0" fontId="2" fillId="0" borderId="0" xfId="1" applyNumberFormat="1" applyFont="1" applyFill="1" applyAlignment="1"/>
    <xf numFmtId="0" fontId="2" fillId="0" borderId="0" xfId="1" applyNumberFormat="1" applyFont="1" applyAlignment="1"/>
    <xf numFmtId="1" fontId="2" fillId="0" borderId="0" xfId="1" applyNumberFormat="1" applyFont="1" applyFill="1" applyAlignment="1">
      <alignment horizontal="left"/>
    </xf>
    <xf numFmtId="1" fontId="2" fillId="0" borderId="0" xfId="1" applyNumberFormat="1" applyFont="1" applyFill="1" applyAlignment="1">
      <alignment horizontal="right"/>
    </xf>
    <xf numFmtId="164" fontId="2" fillId="0" borderId="0" xfId="1" applyNumberFormat="1" applyFont="1" applyFill="1" applyAlignment="1">
      <alignment horizontal="right"/>
    </xf>
    <xf numFmtId="165" fontId="2" fillId="0" borderId="0" xfId="1" applyNumberFormat="1" applyFont="1" applyFill="1" applyAlignment="1"/>
    <xf numFmtId="15" fontId="3" fillId="2" borderId="0" xfId="1" applyNumberFormat="1" applyFont="1" applyFill="1" applyBorder="1" applyAlignment="1">
      <alignment horizontal="left"/>
    </xf>
    <xf numFmtId="0" fontId="3" fillId="2" borderId="0" xfId="1" applyNumberFormat="1" applyFont="1" applyFill="1" applyBorder="1" applyAlignment="1"/>
    <xf numFmtId="0" fontId="2" fillId="2" borderId="0" xfId="1" applyNumberFormat="1" applyFont="1" applyFill="1" applyBorder="1" applyAlignment="1"/>
    <xf numFmtId="0" fontId="2" fillId="0" borderId="0" xfId="1" applyNumberFormat="1" applyFont="1" applyFill="1" applyAlignment="1">
      <alignment horizontal="right"/>
    </xf>
    <xf numFmtId="15" fontId="3" fillId="3" borderId="0" xfId="1" applyNumberFormat="1" applyFont="1" applyFill="1" applyBorder="1" applyAlignment="1">
      <alignment horizontal="left"/>
    </xf>
    <xf numFmtId="0" fontId="3" fillId="3" borderId="0" xfId="1" applyNumberFormat="1" applyFont="1" applyFill="1" applyBorder="1" applyAlignment="1"/>
    <xf numFmtId="0" fontId="2" fillId="3" borderId="0" xfId="1" applyNumberFormat="1" applyFont="1" applyFill="1" applyBorder="1" applyAlignment="1"/>
    <xf numFmtId="1" fontId="2" fillId="0" borderId="0" xfId="0" applyNumberFormat="1" applyFont="1" applyFill="1" applyAlignment="1">
      <alignment horizontal="right"/>
    </xf>
    <xf numFmtId="0" fontId="4" fillId="0" borderId="0" xfId="1" applyNumberFormat="1" applyFont="1" applyFill="1" applyAlignment="1">
      <alignment horizontal="left"/>
    </xf>
    <xf numFmtId="0" fontId="4" fillId="0" borderId="0" xfId="1" applyNumberFormat="1" applyFont="1" applyFill="1" applyAlignment="1">
      <alignment horizontal="right"/>
    </xf>
    <xf numFmtId="0" fontId="4" fillId="4" borderId="0" xfId="1" applyNumberFormat="1" applyFont="1" applyFill="1" applyAlignment="1">
      <alignment horizontal="center" vertical="center"/>
    </xf>
    <xf numFmtId="0" fontId="5" fillId="5" borderId="0" xfId="1" applyNumberFormat="1" applyFont="1" applyFill="1" applyAlignment="1">
      <alignment horizontal="center" vertical="center"/>
    </xf>
    <xf numFmtId="0" fontId="4" fillId="4" borderId="0" xfId="1" applyNumberFormat="1" applyFont="1" applyFill="1" applyAlignment="1">
      <alignment horizontal="center" vertical="center" wrapText="1"/>
    </xf>
    <xf numFmtId="0" fontId="4" fillId="4" borderId="0" xfId="1" applyNumberFormat="1" applyFont="1" applyFill="1" applyAlignment="1">
      <alignment horizontal="right" vertical="center" wrapText="1"/>
    </xf>
    <xf numFmtId="0" fontId="6" fillId="0" borderId="0" xfId="1" applyFont="1" applyFill="1" applyBorder="1" applyAlignment="1">
      <alignment horizontal="left"/>
    </xf>
    <xf numFmtId="0" fontId="7" fillId="0" borderId="0" xfId="1" applyNumberFormat="1" applyFont="1" applyFill="1" applyBorder="1" applyAlignment="1"/>
    <xf numFmtId="0" fontId="8" fillId="0" borderId="0" xfId="1" applyFont="1" applyFill="1" applyAlignment="1">
      <alignment horizontal="left"/>
    </xf>
    <xf numFmtId="0" fontId="8" fillId="0" borderId="0" xfId="1" applyFont="1" applyFill="1" applyAlignment="1">
      <alignment horizontal="right"/>
    </xf>
    <xf numFmtId="166" fontId="8" fillId="0" borderId="0" xfId="1" applyNumberFormat="1" applyFont="1" applyFill="1" applyAlignment="1">
      <alignment horizontal="right"/>
    </xf>
    <xf numFmtId="166" fontId="8" fillId="0" borderId="0" xfId="1" applyNumberFormat="1" applyFont="1" applyAlignment="1">
      <alignment horizontal="right"/>
    </xf>
    <xf numFmtId="0" fontId="7" fillId="0" borderId="0" xfId="1" applyNumberFormat="1" applyFont="1" applyAlignment="1"/>
    <xf numFmtId="0" fontId="9" fillId="0" borderId="0" xfId="1" applyNumberFormat="1" applyFont="1" applyFill="1" applyAlignment="1">
      <alignment horizontal="center"/>
    </xf>
    <xf numFmtId="0" fontId="2" fillId="6" borderId="0" xfId="1" applyNumberFormat="1" applyFont="1" applyFill="1" applyAlignment="1">
      <alignment horizontal="centerContinuous"/>
    </xf>
    <xf numFmtId="0" fontId="2" fillId="7" borderId="0" xfId="1" applyNumberFormat="1" applyFont="1" applyFill="1" applyAlignment="1">
      <alignment horizontal="centerContinuous"/>
    </xf>
    <xf numFmtId="0" fontId="2" fillId="6" borderId="0" xfId="1" applyFont="1" applyFill="1" applyAlignment="1">
      <alignment horizontal="centerContinuous"/>
    </xf>
    <xf numFmtId="0" fontId="10" fillId="0" borderId="0" xfId="1" applyNumberFormat="1" applyFont="1" applyFill="1" applyAlignment="1"/>
    <xf numFmtId="0" fontId="9" fillId="0" borderId="0" xfId="1" applyNumberFormat="1" applyFont="1" applyFill="1" applyAlignment="1">
      <alignment horizontal="left"/>
    </xf>
    <xf numFmtId="1" fontId="9" fillId="0" borderId="0" xfId="1" applyNumberFormat="1" applyFont="1" applyFill="1" applyAlignment="1">
      <alignment horizontal="center"/>
    </xf>
    <xf numFmtId="0" fontId="9" fillId="0" borderId="0" xfId="1" applyNumberFormat="1" applyFont="1" applyAlignment="1">
      <alignment horizontal="center"/>
    </xf>
    <xf numFmtId="0" fontId="2" fillId="0" borderId="0" xfId="1" quotePrefix="1" applyNumberFormat="1" applyFont="1" applyFill="1" applyAlignment="1"/>
    <xf numFmtId="0" fontId="10" fillId="0" borderId="0" xfId="1" applyNumberFormat="1" applyFont="1" applyAlignment="1"/>
    <xf numFmtId="0" fontId="11" fillId="0" borderId="0" xfId="1" applyNumberFormat="1" applyFont="1" applyAlignment="1"/>
    <xf numFmtId="0" fontId="11" fillId="0" borderId="0" xfId="1" applyNumberFormat="1" applyFont="1" applyAlignment="1">
      <alignment horizontal="center"/>
    </xf>
    <xf numFmtId="0" fontId="12" fillId="0" borderId="0" xfId="1" applyFont="1" applyFill="1" applyBorder="1"/>
    <xf numFmtId="0" fontId="13" fillId="0" borderId="0" xfId="1" applyNumberFormat="1" applyFont="1" applyFill="1" applyAlignment="1">
      <alignment horizontal="left"/>
    </xf>
    <xf numFmtId="0" fontId="13" fillId="0" borderId="0" xfId="1" applyNumberFormat="1" applyFont="1" applyFill="1" applyAlignment="1">
      <alignment horizontal="right"/>
    </xf>
    <xf numFmtId="0" fontId="13" fillId="0" borderId="0" xfId="1" applyNumberFormat="1" applyFont="1" applyAlignment="1">
      <alignment horizontal="right"/>
    </xf>
    <xf numFmtId="0" fontId="6" fillId="0" borderId="0" xfId="1" applyFont="1" applyFill="1" applyBorder="1"/>
    <xf numFmtId="0" fontId="2" fillId="0" borderId="0" xfId="2" applyFont="1" applyAlignment="1">
      <alignment vertical="center"/>
    </xf>
    <xf numFmtId="3" fontId="15" fillId="8" borderId="0" xfId="3" applyNumberFormat="1" applyFont="1" applyFill="1" applyBorder="1" applyAlignment="1">
      <alignment vertical="center"/>
    </xf>
    <xf numFmtId="3" fontId="17" fillId="8" borderId="0" xfId="3" applyNumberFormat="1" applyFont="1" applyFill="1" applyBorder="1" applyAlignment="1">
      <alignment vertical="center"/>
    </xf>
    <xf numFmtId="3" fontId="17" fillId="8" borderId="0" xfId="3" applyNumberFormat="1" applyFont="1" applyFill="1" applyBorder="1" applyAlignment="1">
      <alignment horizontal="right" vertical="center"/>
    </xf>
    <xf numFmtId="3" fontId="1" fillId="0" borderId="0" xfId="3" applyNumberFormat="1" applyFont="1" applyBorder="1" applyAlignment="1">
      <alignment vertical="center"/>
    </xf>
    <xf numFmtId="3" fontId="18" fillId="0" borderId="0" xfId="3" applyNumberFormat="1" applyFont="1" applyBorder="1" applyAlignment="1">
      <alignment vertical="center"/>
    </xf>
    <xf numFmtId="3" fontId="19" fillId="0" borderId="0" xfId="3" applyNumberFormat="1" applyFont="1" applyBorder="1" applyAlignment="1">
      <alignment horizontal="center" vertical="center"/>
    </xf>
    <xf numFmtId="3" fontId="20" fillId="0" borderId="0" xfId="3" applyNumberFormat="1" applyFont="1" applyBorder="1" applyAlignment="1">
      <alignment horizontal="center" vertical="center" wrapText="1"/>
    </xf>
    <xf numFmtId="3" fontId="20" fillId="0" borderId="1" xfId="3" applyNumberFormat="1" applyFont="1" applyBorder="1" applyAlignment="1">
      <alignment horizontal="center" vertical="center" wrapText="1"/>
    </xf>
    <xf numFmtId="3" fontId="1" fillId="0" borderId="0" xfId="3" applyNumberFormat="1" applyFont="1" applyAlignment="1">
      <alignment horizontal="center" vertical="center"/>
    </xf>
    <xf numFmtId="3" fontId="18" fillId="0" borderId="0" xfId="3" applyNumberFormat="1" applyFont="1" applyAlignment="1">
      <alignment horizontal="center" vertical="center"/>
    </xf>
    <xf numFmtId="3" fontId="19" fillId="0" borderId="1" xfId="3" applyNumberFormat="1" applyFont="1" applyBorder="1" applyAlignment="1">
      <alignment horizontal="right" vertical="center" wrapText="1"/>
    </xf>
    <xf numFmtId="3" fontId="19" fillId="0" borderId="2" xfId="3" applyNumberFormat="1" applyFont="1" applyBorder="1" applyAlignment="1">
      <alignment horizontal="right" vertical="center" wrapText="1"/>
    </xf>
    <xf numFmtId="3" fontId="19" fillId="0" borderId="2" xfId="3" applyNumberFormat="1" applyFont="1" applyBorder="1" applyAlignment="1">
      <alignment horizontal="right" vertical="center"/>
    </xf>
    <xf numFmtId="3" fontId="20" fillId="0" borderId="0" xfId="3" applyNumberFormat="1" applyFont="1" applyBorder="1" applyAlignment="1">
      <alignment vertical="center"/>
    </xf>
    <xf numFmtId="167" fontId="20" fillId="0" borderId="0" xfId="3" applyNumberFormat="1" applyFont="1" applyFill="1" applyBorder="1" applyAlignment="1">
      <alignment vertical="center"/>
    </xf>
    <xf numFmtId="3" fontId="20" fillId="0" borderId="0" xfId="3" applyNumberFormat="1" applyFont="1" applyFill="1" applyBorder="1" applyAlignment="1">
      <alignment vertical="center"/>
    </xf>
    <xf numFmtId="3" fontId="19" fillId="0" borderId="0" xfId="3" applyNumberFormat="1" applyFont="1" applyAlignment="1">
      <alignment vertical="center"/>
    </xf>
    <xf numFmtId="9" fontId="19" fillId="0" borderId="0" xfId="4" applyFont="1" applyAlignment="1">
      <alignment vertical="center"/>
    </xf>
    <xf numFmtId="3" fontId="20" fillId="0" borderId="0" xfId="3" applyNumberFormat="1" applyFont="1" applyAlignment="1">
      <alignment vertical="center"/>
    </xf>
    <xf numFmtId="0" fontId="19" fillId="0" borderId="0" xfId="2" applyFont="1" applyAlignment="1">
      <alignment vertical="center"/>
    </xf>
    <xf numFmtId="167" fontId="20" fillId="0" borderId="0" xfId="3" applyNumberFormat="1" applyFont="1" applyFill="1" applyBorder="1" applyAlignment="1">
      <alignment horizontal="right" vertical="center"/>
    </xf>
    <xf numFmtId="3" fontId="20" fillId="0" borderId="0" xfId="3" applyNumberFormat="1" applyFont="1" applyFill="1" applyBorder="1" applyAlignment="1">
      <alignment horizontal="right" vertical="center"/>
    </xf>
    <xf numFmtId="3" fontId="22" fillId="0" borderId="0" xfId="3" applyNumberFormat="1" applyFont="1" applyAlignment="1">
      <alignment vertical="center"/>
    </xf>
    <xf numFmtId="3" fontId="23" fillId="0" borderId="0" xfId="3" applyNumberFormat="1" applyFont="1" applyAlignment="1">
      <alignment vertical="center"/>
    </xf>
    <xf numFmtId="3" fontId="2" fillId="0" borderId="0" xfId="3" applyNumberFormat="1" applyFont="1" applyFill="1" applyBorder="1" applyAlignment="1">
      <alignment vertical="center"/>
    </xf>
    <xf numFmtId="167" fontId="2" fillId="0" borderId="0" xfId="3" applyNumberFormat="1" applyFont="1" applyFill="1" applyBorder="1" applyAlignment="1">
      <alignment horizontal="right" vertical="center"/>
    </xf>
    <xf numFmtId="3" fontId="2" fillId="0" borderId="0" xfId="3" applyNumberFormat="1" applyFont="1" applyFill="1" applyBorder="1" applyAlignment="1">
      <alignment horizontal="right" vertical="center"/>
    </xf>
    <xf numFmtId="3" fontId="2" fillId="0" borderId="0" xfId="3" applyNumberFormat="1" applyFont="1" applyFill="1" applyAlignment="1">
      <alignment vertical="center"/>
    </xf>
    <xf numFmtId="3" fontId="19" fillId="0" borderId="0" xfId="3" applyNumberFormat="1" applyFont="1" applyFill="1" applyAlignment="1">
      <alignment vertical="center"/>
    </xf>
    <xf numFmtId="3" fontId="23" fillId="0" borderId="0" xfId="3" applyNumberFormat="1" applyFont="1" applyFill="1" applyAlignment="1">
      <alignment vertical="center"/>
    </xf>
    <xf numFmtId="3" fontId="1" fillId="0" borderId="0" xfId="3" applyNumberFormat="1" applyFont="1" applyFill="1" applyAlignment="1">
      <alignment horizontal="center" vertical="center"/>
    </xf>
    <xf numFmtId="9" fontId="19" fillId="0" borderId="0" xfId="4" applyFont="1" applyFill="1" applyAlignment="1">
      <alignment vertical="center"/>
    </xf>
    <xf numFmtId="3" fontId="2" fillId="0" borderId="0" xfId="3" applyNumberFormat="1" applyFont="1" applyAlignment="1">
      <alignment vertical="center"/>
    </xf>
    <xf numFmtId="3" fontId="2" fillId="0" borderId="0" xfId="3" applyNumberFormat="1" applyFont="1" applyBorder="1" applyAlignment="1">
      <alignment vertical="center"/>
    </xf>
    <xf numFmtId="3" fontId="2" fillId="9" borderId="0" xfId="3" applyNumberFormat="1" applyFont="1" applyFill="1" applyBorder="1" applyAlignment="1">
      <alignment horizontal="right" vertical="center"/>
    </xf>
    <xf numFmtId="3" fontId="24" fillId="0" borderId="0" xfId="3" applyNumberFormat="1" applyFont="1" applyBorder="1" applyAlignment="1">
      <alignment vertical="center"/>
    </xf>
    <xf numFmtId="0" fontId="2" fillId="0" borderId="0" xfId="2" applyFont="1" applyBorder="1" applyAlignment="1">
      <alignment vertical="center"/>
    </xf>
    <xf numFmtId="0" fontId="24" fillId="0" borderId="0" xfId="2" applyFont="1" applyBorder="1" applyAlignment="1">
      <alignment vertical="center"/>
    </xf>
    <xf numFmtId="3" fontId="2" fillId="0" borderId="0" xfId="3" applyNumberFormat="1" applyFont="1" applyBorder="1" applyAlignment="1">
      <alignment horizontal="right" vertical="center"/>
    </xf>
    <xf numFmtId="0" fontId="2" fillId="0" borderId="1" xfId="2" applyFont="1" applyBorder="1" applyAlignment="1">
      <alignment vertical="center"/>
    </xf>
    <xf numFmtId="3" fontId="2" fillId="0" borderId="1" xfId="3" applyNumberFormat="1" applyFont="1" applyFill="1" applyBorder="1" applyAlignment="1">
      <alignment vertical="center"/>
    </xf>
    <xf numFmtId="167" fontId="2" fillId="0" borderId="1" xfId="3" applyNumberFormat="1" applyFont="1" applyFill="1" applyBorder="1" applyAlignment="1">
      <alignment horizontal="right" vertical="center"/>
    </xf>
    <xf numFmtId="3" fontId="2" fillId="0" borderId="1" xfId="3" applyNumberFormat="1" applyFont="1" applyBorder="1" applyAlignment="1">
      <alignment horizontal="right" vertical="center"/>
    </xf>
    <xf numFmtId="3" fontId="2" fillId="0" borderId="1" xfId="3" applyNumberFormat="1" applyFont="1" applyFill="1" applyBorder="1" applyAlignment="1">
      <alignment horizontal="right" vertical="center"/>
    </xf>
    <xf numFmtId="3" fontId="19" fillId="0" borderId="0" xfId="3" applyNumberFormat="1" applyFont="1" applyBorder="1" applyAlignment="1">
      <alignment vertical="center"/>
    </xf>
    <xf numFmtId="167" fontId="19" fillId="0" borderId="0" xfId="3" applyNumberFormat="1" applyFont="1" applyBorder="1" applyAlignment="1">
      <alignment vertical="center"/>
    </xf>
    <xf numFmtId="3" fontId="19" fillId="0" borderId="0" xfId="3" applyNumberFormat="1" applyFont="1" applyBorder="1" applyAlignment="1">
      <alignment horizontal="right" vertical="center"/>
    </xf>
    <xf numFmtId="3" fontId="19" fillId="0" borderId="0" xfId="3" applyNumberFormat="1" applyFont="1" applyFill="1" applyBorder="1" applyAlignment="1">
      <alignment vertical="center"/>
    </xf>
    <xf numFmtId="3" fontId="25" fillId="0" borderId="0" xfId="3" applyNumberFormat="1" applyFont="1" applyAlignment="1">
      <alignment vertical="center"/>
    </xf>
    <xf numFmtId="167" fontId="2" fillId="0" borderId="0" xfId="3" applyNumberFormat="1" applyFont="1" applyBorder="1" applyAlignment="1">
      <alignment vertical="center"/>
    </xf>
    <xf numFmtId="3" fontId="2" fillId="9" borderId="0" xfId="3" applyNumberFormat="1" applyFont="1" applyFill="1" applyBorder="1" applyAlignment="1">
      <alignment horizontal="center" vertical="center"/>
    </xf>
    <xf numFmtId="0" fontId="2" fillId="0" borderId="0" xfId="5" applyFont="1" applyBorder="1" applyAlignment="1">
      <alignment vertical="center"/>
    </xf>
    <xf numFmtId="167" fontId="26" fillId="0" borderId="0" xfId="3" applyNumberFormat="1" applyFont="1" applyFill="1" applyBorder="1" applyAlignment="1">
      <alignment vertical="center"/>
    </xf>
    <xf numFmtId="3" fontId="19" fillId="0" borderId="0" xfId="3" applyNumberFormat="1" applyFont="1" applyAlignment="1">
      <alignment horizontal="right" vertical="center"/>
    </xf>
    <xf numFmtId="3" fontId="1" fillId="0" borderId="0" xfId="3" applyNumberFormat="1" applyFont="1" applyAlignment="1">
      <alignment vertical="center"/>
    </xf>
    <xf numFmtId="3" fontId="18" fillId="0" borderId="0" xfId="3" applyNumberFormat="1" applyFont="1" applyAlignment="1">
      <alignment vertical="center"/>
    </xf>
    <xf numFmtId="3" fontId="1" fillId="0" borderId="0" xfId="3" applyNumberFormat="1" applyFont="1" applyAlignment="1">
      <alignment horizontal="right" vertical="center"/>
    </xf>
    <xf numFmtId="3" fontId="27" fillId="10" borderId="0" xfId="3" applyNumberFormat="1" applyFont="1" applyFill="1" applyBorder="1" applyAlignment="1">
      <alignment horizontal="right" vertical="center"/>
    </xf>
    <xf numFmtId="3" fontId="20" fillId="0" borderId="1" xfId="3" applyNumberFormat="1" applyFont="1" applyBorder="1" applyAlignment="1">
      <alignment horizontal="center" vertical="center" wrapText="1"/>
    </xf>
    <xf numFmtId="1" fontId="2" fillId="11" borderId="0" xfId="1" applyNumberFormat="1" applyFont="1" applyFill="1" applyAlignment="1">
      <alignment horizontal="right"/>
    </xf>
    <xf numFmtId="1" fontId="2" fillId="12" borderId="0" xfId="1" applyNumberFormat="1" applyFont="1" applyFill="1" applyAlignment="1">
      <alignment horizontal="right"/>
    </xf>
    <xf numFmtId="1" fontId="2" fillId="13" borderId="0" xfId="1" applyNumberFormat="1" applyFont="1" applyFill="1" applyAlignment="1">
      <alignment horizontal="right"/>
    </xf>
    <xf numFmtId="1" fontId="2" fillId="14" borderId="0" xfId="1" applyNumberFormat="1" applyFont="1" applyFill="1" applyAlignment="1">
      <alignment horizontal="right"/>
    </xf>
    <xf numFmtId="1" fontId="2" fillId="15" borderId="0" xfId="1" applyNumberFormat="1" applyFont="1" applyFill="1" applyAlignment="1">
      <alignment horizontal="right"/>
    </xf>
    <xf numFmtId="0" fontId="29" fillId="17" borderId="0" xfId="0" applyFont="1" applyFill="1" applyAlignment="1">
      <alignment wrapText="1"/>
    </xf>
    <xf numFmtId="0" fontId="0" fillId="18" borderId="0" xfId="0" applyFill="1" applyAlignment="1">
      <alignment wrapText="1"/>
    </xf>
    <xf numFmtId="0" fontId="0" fillId="19" borderId="0" xfId="0" applyFill="1" applyAlignment="1">
      <alignment wrapText="1"/>
    </xf>
    <xf numFmtId="0" fontId="0" fillId="18" borderId="0" xfId="0" applyFill="1"/>
    <xf numFmtId="0" fontId="0" fillId="19" borderId="0" xfId="0" applyFill="1"/>
    <xf numFmtId="0" fontId="30" fillId="18" borderId="0" xfId="2" applyFont="1" applyFill="1" applyAlignment="1">
      <alignment vertical="center"/>
    </xf>
    <xf numFmtId="0" fontId="14" fillId="19" borderId="0" xfId="2" applyFill="1"/>
    <xf numFmtId="0" fontId="0" fillId="18" borderId="3" xfId="0" applyFill="1" applyBorder="1" applyAlignment="1">
      <alignment horizontal="center"/>
    </xf>
    <xf numFmtId="0" fontId="0" fillId="19" borderId="0" xfId="0" applyFill="1" applyAlignment="1">
      <alignment horizontal="center"/>
    </xf>
    <xf numFmtId="0" fontId="0" fillId="19" borderId="0" xfId="0" applyFill="1" applyAlignment="1"/>
    <xf numFmtId="0" fontId="0" fillId="18" borderId="5" xfId="0" applyFill="1" applyBorder="1" applyAlignment="1">
      <alignment horizontal="center" wrapText="1"/>
    </xf>
    <xf numFmtId="0" fontId="0" fillId="19" borderId="0" xfId="0" applyFill="1" applyAlignment="1">
      <alignment horizontal="center" wrapText="1"/>
    </xf>
    <xf numFmtId="0" fontId="0" fillId="18" borderId="3" xfId="0" applyFill="1" applyBorder="1" applyAlignment="1">
      <alignment horizontal="left" vertical="center" wrapText="1"/>
    </xf>
    <xf numFmtId="0" fontId="0" fillId="18" borderId="3" xfId="0" applyFill="1" applyBorder="1" applyAlignment="1">
      <alignment horizontal="right" vertical="center" wrapText="1"/>
    </xf>
    <xf numFmtId="0" fontId="0" fillId="18" borderId="3" xfId="0" applyFill="1" applyBorder="1" applyAlignment="1">
      <alignment horizontal="center" vertical="center" wrapText="1"/>
    </xf>
    <xf numFmtId="0" fontId="0" fillId="18" borderId="0" xfId="0" applyFill="1" applyAlignment="1">
      <alignment horizontal="right" vertical="center" wrapText="1"/>
    </xf>
    <xf numFmtId="0" fontId="28" fillId="18" borderId="5" xfId="0" applyFont="1" applyFill="1" applyBorder="1"/>
    <xf numFmtId="3" fontId="28" fillId="19" borderId="0" xfId="0" applyNumberFormat="1" applyFont="1" applyFill="1" applyBorder="1" applyAlignment="1">
      <alignment horizontal="right"/>
    </xf>
    <xf numFmtId="1" fontId="0" fillId="18" borderId="0" xfId="0" applyNumberFormat="1" applyFill="1"/>
    <xf numFmtId="1" fontId="0" fillId="19" borderId="0" xfId="0" applyNumberFormat="1" applyFill="1"/>
    <xf numFmtId="164" fontId="0" fillId="19" borderId="0" xfId="0" applyNumberFormat="1" applyFill="1"/>
    <xf numFmtId="0" fontId="28" fillId="18" borderId="0" xfId="0" applyFont="1" applyFill="1" applyBorder="1"/>
    <xf numFmtId="3" fontId="0" fillId="19" borderId="0" xfId="0" applyNumberFormat="1" applyFont="1" applyFill="1" applyBorder="1" applyAlignment="1">
      <alignment horizontal="right"/>
    </xf>
    <xf numFmtId="3" fontId="0" fillId="18" borderId="0" xfId="0" applyNumberFormat="1" applyFill="1"/>
    <xf numFmtId="0" fontId="28" fillId="18" borderId="0" xfId="0" applyFont="1" applyFill="1"/>
    <xf numFmtId="0" fontId="0" fillId="18" borderId="0" xfId="0" applyFill="1" applyBorder="1"/>
    <xf numFmtId="0" fontId="0" fillId="18" borderId="3" xfId="0" applyFill="1" applyBorder="1"/>
    <xf numFmtId="3" fontId="0" fillId="19" borderId="3" xfId="0" applyNumberFormat="1" applyFont="1" applyFill="1" applyBorder="1" applyAlignment="1">
      <alignment horizontal="right"/>
    </xf>
    <xf numFmtId="0" fontId="0" fillId="18" borderId="0" xfId="0" applyFill="1" applyAlignment="1">
      <alignment horizontal="left" wrapText="1"/>
    </xf>
    <xf numFmtId="0" fontId="32" fillId="18" borderId="0" xfId="6" applyFont="1" applyFill="1"/>
    <xf numFmtId="0" fontId="28" fillId="18" borderId="3" xfId="0" applyFont="1" applyFill="1" applyBorder="1" applyAlignment="1">
      <alignment horizontal="right" vertical="center" wrapText="1"/>
    </xf>
    <xf numFmtId="0" fontId="0" fillId="18" borderId="0" xfId="0" applyFill="1" applyBorder="1" applyAlignment="1">
      <alignment horizontal="center" wrapText="1"/>
    </xf>
    <xf numFmtId="0" fontId="2" fillId="0" borderId="0" xfId="7" applyFont="1" applyAlignment="1">
      <alignment vertical="center"/>
    </xf>
    <xf numFmtId="0" fontId="2" fillId="0" borderId="1" xfId="7" applyFont="1" applyBorder="1" applyAlignment="1">
      <alignment vertical="center"/>
    </xf>
    <xf numFmtId="0" fontId="19" fillId="0" borderId="0" xfId="7" applyFont="1" applyAlignment="1">
      <alignment vertical="center"/>
    </xf>
    <xf numFmtId="0" fontId="2" fillId="0" borderId="0" xfId="7" applyFont="1" applyBorder="1" applyAlignment="1">
      <alignment vertical="center"/>
    </xf>
    <xf numFmtId="3" fontId="6" fillId="0" borderId="0" xfId="3" applyNumberFormat="1" applyFont="1" applyFill="1" applyBorder="1" applyAlignment="1">
      <alignment horizontal="right" vertical="center"/>
    </xf>
    <xf numFmtId="3" fontId="25" fillId="0" borderId="0" xfId="3" applyNumberFormat="1" applyFont="1" applyFill="1" applyBorder="1" applyAlignment="1">
      <alignment horizontal="right" vertical="center"/>
    </xf>
    <xf numFmtId="3" fontId="1" fillId="10" borderId="0" xfId="3" applyNumberFormat="1" applyFont="1" applyFill="1" applyBorder="1" applyAlignment="1">
      <alignment vertical="center"/>
    </xf>
    <xf numFmtId="0" fontId="4" fillId="0" borderId="0" xfId="7" applyFont="1" applyAlignment="1">
      <alignment vertical="center"/>
    </xf>
    <xf numFmtId="0" fontId="2" fillId="0" borderId="0" xfId="5" applyFont="1" applyFill="1" applyBorder="1" applyAlignment="1">
      <alignment vertical="center"/>
    </xf>
    <xf numFmtId="3" fontId="11" fillId="0" borderId="0" xfId="3" applyNumberFormat="1" applyFont="1" applyBorder="1" applyAlignment="1">
      <alignment horizontal="right" vertical="center"/>
    </xf>
    <xf numFmtId="10" fontId="19" fillId="0" borderId="0" xfId="3" applyNumberFormat="1" applyFont="1" applyAlignment="1">
      <alignment vertical="center"/>
    </xf>
    <xf numFmtId="0" fontId="4" fillId="0" borderId="1" xfId="7" applyFont="1" applyBorder="1" applyAlignment="1">
      <alignment vertical="center"/>
    </xf>
    <xf numFmtId="0" fontId="34" fillId="0" borderId="0" xfId="7" applyFont="1"/>
    <xf numFmtId="0" fontId="26" fillId="0" borderId="0" xfId="7" applyFont="1" applyAlignment="1">
      <alignment vertical="center"/>
    </xf>
    <xf numFmtId="0" fontId="4" fillId="8" borderId="0" xfId="7" applyFont="1" applyFill="1" applyAlignment="1">
      <alignment vertical="center"/>
    </xf>
    <xf numFmtId="3" fontId="36" fillId="0" borderId="0" xfId="3" applyNumberFormat="1" applyFont="1" applyBorder="1" applyAlignment="1">
      <alignment vertical="center"/>
    </xf>
    <xf numFmtId="3" fontId="36" fillId="0" borderId="0" xfId="3" applyNumberFormat="1" applyFont="1" applyBorder="1" applyAlignment="1">
      <alignment horizontal="center" vertical="center"/>
    </xf>
    <xf numFmtId="3" fontId="39" fillId="0" borderId="0" xfId="3" applyNumberFormat="1" applyFont="1" applyBorder="1" applyAlignment="1">
      <alignment horizontal="center" vertical="center" wrapText="1"/>
    </xf>
    <xf numFmtId="3" fontId="39" fillId="0" borderId="1" xfId="3" applyNumberFormat="1" applyFont="1" applyBorder="1" applyAlignment="1">
      <alignment horizontal="center" vertical="center" wrapText="1"/>
    </xf>
    <xf numFmtId="3" fontId="39" fillId="0" borderId="1" xfId="3" applyNumberFormat="1" applyFont="1" applyBorder="1" applyAlignment="1">
      <alignment horizontal="center" vertical="center"/>
    </xf>
    <xf numFmtId="3" fontId="36" fillId="0" borderId="0" xfId="3" applyNumberFormat="1" applyFont="1" applyAlignment="1">
      <alignment horizontal="center" vertical="center"/>
    </xf>
    <xf numFmtId="3" fontId="38" fillId="0" borderId="0" xfId="3" applyNumberFormat="1" applyFont="1" applyAlignment="1">
      <alignment horizontal="center" vertical="center"/>
    </xf>
    <xf numFmtId="3" fontId="36" fillId="0" borderId="1" xfId="3" applyNumberFormat="1" applyFont="1" applyBorder="1" applyAlignment="1">
      <alignment horizontal="right" vertical="center" wrapText="1"/>
    </xf>
    <xf numFmtId="3" fontId="36" fillId="0" borderId="2" xfId="3" applyNumberFormat="1" applyFont="1" applyBorder="1" applyAlignment="1">
      <alignment horizontal="right" vertical="center" wrapText="1"/>
    </xf>
    <xf numFmtId="3" fontId="36" fillId="0" borderId="2" xfId="3" applyNumberFormat="1" applyFont="1" applyBorder="1" applyAlignment="1">
      <alignment horizontal="right" vertical="center"/>
    </xf>
    <xf numFmtId="3" fontId="39" fillId="0" borderId="0" xfId="3" applyNumberFormat="1" applyFont="1" applyBorder="1" applyAlignment="1">
      <alignment vertical="center"/>
    </xf>
    <xf numFmtId="167" fontId="39" fillId="0" borderId="0" xfId="3" applyNumberFormat="1" applyFont="1" applyFill="1" applyBorder="1" applyAlignment="1">
      <alignment vertical="center"/>
    </xf>
    <xf numFmtId="3" fontId="39" fillId="0" borderId="0" xfId="3" applyNumberFormat="1" applyFont="1" applyFill="1" applyBorder="1" applyAlignment="1">
      <alignment vertical="center"/>
    </xf>
    <xf numFmtId="3" fontId="36" fillId="0" borderId="0" xfId="3" applyNumberFormat="1" applyFont="1" applyAlignment="1">
      <alignment vertical="center"/>
    </xf>
    <xf numFmtId="9" fontId="36" fillId="0" borderId="0" xfId="4" applyFont="1" applyAlignment="1">
      <alignment vertical="center"/>
    </xf>
    <xf numFmtId="3" fontId="39" fillId="0" borderId="0" xfId="3" applyNumberFormat="1" applyFont="1" applyAlignment="1">
      <alignment vertical="center"/>
    </xf>
    <xf numFmtId="167" fontId="39" fillId="0" borderId="0" xfId="3" applyNumberFormat="1" applyFont="1" applyFill="1" applyBorder="1" applyAlignment="1">
      <alignment horizontal="right" vertical="center"/>
    </xf>
    <xf numFmtId="3" fontId="39" fillId="0" borderId="0" xfId="3" applyNumberFormat="1" applyFont="1" applyFill="1" applyBorder="1" applyAlignment="1">
      <alignment horizontal="right" vertical="center"/>
    </xf>
    <xf numFmtId="3" fontId="41" fillId="0" borderId="0" xfId="3" applyNumberFormat="1" applyFont="1" applyAlignment="1">
      <alignment vertical="center"/>
    </xf>
    <xf numFmtId="3" fontId="38" fillId="0" borderId="0" xfId="3" applyNumberFormat="1" applyFont="1" applyAlignment="1">
      <alignment vertical="center"/>
    </xf>
    <xf numFmtId="3" fontId="36" fillId="0" borderId="0" xfId="3" applyNumberFormat="1" applyFont="1" applyFill="1" applyBorder="1" applyAlignment="1">
      <alignment vertical="center"/>
    </xf>
    <xf numFmtId="167" fontId="36" fillId="0" borderId="0" xfId="3" applyNumberFormat="1" applyFont="1" applyFill="1" applyBorder="1" applyAlignment="1">
      <alignment horizontal="right" vertical="center"/>
    </xf>
    <xf numFmtId="3" fontId="36" fillId="0" borderId="0" xfId="3" applyNumberFormat="1" applyFont="1" applyFill="1" applyBorder="1" applyAlignment="1">
      <alignment horizontal="right" vertical="center"/>
    </xf>
    <xf numFmtId="3" fontId="36" fillId="0" borderId="0" xfId="3" applyNumberFormat="1" applyFont="1" applyFill="1" applyAlignment="1">
      <alignment vertical="center"/>
    </xf>
    <xf numFmtId="3" fontId="38" fillId="0" borderId="0" xfId="3" applyNumberFormat="1" applyFont="1" applyFill="1" applyAlignment="1">
      <alignment vertical="center"/>
    </xf>
    <xf numFmtId="3" fontId="36" fillId="0" borderId="0" xfId="3" applyNumberFormat="1" applyFont="1" applyFill="1" applyAlignment="1">
      <alignment horizontal="center" vertical="center"/>
    </xf>
    <xf numFmtId="9" fontId="36" fillId="0" borderId="0" xfId="4" applyFont="1" applyFill="1" applyAlignment="1">
      <alignment vertical="center"/>
    </xf>
    <xf numFmtId="3" fontId="36" fillId="9" borderId="0" xfId="3" applyNumberFormat="1" applyFont="1" applyFill="1" applyBorder="1" applyAlignment="1">
      <alignment horizontal="right" vertical="center"/>
    </xf>
    <xf numFmtId="0" fontId="36" fillId="0" borderId="0" xfId="2" applyFont="1" applyBorder="1" applyAlignment="1">
      <alignment vertical="center"/>
    </xf>
    <xf numFmtId="3" fontId="36" fillId="0" borderId="1" xfId="3" applyNumberFormat="1" applyFont="1" applyFill="1" applyBorder="1" applyAlignment="1">
      <alignment vertical="center"/>
    </xf>
    <xf numFmtId="167" fontId="36" fillId="0" borderId="1" xfId="3" applyNumberFormat="1" applyFont="1" applyFill="1" applyBorder="1" applyAlignment="1">
      <alignment horizontal="right" vertical="center"/>
    </xf>
    <xf numFmtId="3" fontId="36" fillId="0" borderId="1" xfId="3" applyNumberFormat="1" applyFont="1" applyFill="1" applyBorder="1" applyAlignment="1">
      <alignment horizontal="right" vertical="center"/>
    </xf>
    <xf numFmtId="3" fontId="36" fillId="0" borderId="0" xfId="3" applyNumberFormat="1" applyFont="1" applyBorder="1" applyAlignment="1">
      <alignment horizontal="right" vertical="center"/>
    </xf>
    <xf numFmtId="3" fontId="36" fillId="9" borderId="0" xfId="3" applyNumberFormat="1" applyFont="1" applyFill="1" applyBorder="1" applyAlignment="1">
      <alignment horizontal="center" vertical="center"/>
    </xf>
    <xf numFmtId="0" fontId="36" fillId="0" borderId="0" xfId="5" applyFont="1" applyBorder="1" applyAlignment="1">
      <alignment vertical="center"/>
    </xf>
    <xf numFmtId="3" fontId="36" fillId="0" borderId="0" xfId="3" applyNumberFormat="1" applyFont="1" applyAlignment="1">
      <alignment horizontal="right" vertical="center"/>
    </xf>
    <xf numFmtId="3" fontId="37" fillId="19" borderId="0" xfId="3" applyNumberFormat="1" applyFont="1" applyFill="1" applyBorder="1" applyAlignment="1">
      <alignment vertical="center"/>
    </xf>
    <xf numFmtId="3" fontId="43" fillId="10" borderId="0" xfId="3" applyNumberFormat="1" applyFont="1" applyFill="1" applyAlignment="1">
      <alignment horizontal="center" vertical="center"/>
    </xf>
    <xf numFmtId="3" fontId="36" fillId="0" borderId="0" xfId="3" applyNumberFormat="1" applyFont="1" applyAlignment="1">
      <alignment horizontal="center" vertical="center" wrapText="1"/>
    </xf>
    <xf numFmtId="3" fontId="43" fillId="0" borderId="0" xfId="3" applyNumberFormat="1" applyFont="1" applyFill="1" applyAlignment="1">
      <alignment horizontal="center" vertical="center"/>
    </xf>
    <xf numFmtId="3" fontId="36" fillId="0" borderId="0" xfId="3" applyNumberFormat="1" applyFont="1" applyFill="1" applyAlignment="1">
      <alignment horizontal="center" vertical="center" wrapText="1"/>
    </xf>
    <xf numFmtId="3" fontId="39" fillId="0" borderId="0" xfId="3" applyNumberFormat="1" applyFont="1" applyFill="1" applyAlignment="1">
      <alignment vertical="center"/>
    </xf>
    <xf numFmtId="3" fontId="2" fillId="0" borderId="1" xfId="3" applyNumberFormat="1" applyFont="1" applyBorder="1" applyAlignment="1">
      <alignment vertical="center"/>
    </xf>
    <xf numFmtId="3" fontId="28" fillId="19" borderId="3" xfId="0" applyNumberFormat="1" applyFont="1" applyFill="1" applyBorder="1" applyAlignment="1">
      <alignment horizontal="right"/>
    </xf>
    <xf numFmtId="3" fontId="49" fillId="0" borderId="0" xfId="3" applyNumberFormat="1" applyFont="1" applyBorder="1" applyAlignment="1">
      <alignment vertical="center"/>
    </xf>
    <xf numFmtId="3" fontId="20" fillId="0" borderId="1" xfId="3" applyNumberFormat="1" applyFont="1" applyBorder="1" applyAlignment="1">
      <alignment horizontal="center" vertical="center" wrapText="1"/>
    </xf>
    <xf numFmtId="3" fontId="19" fillId="0" borderId="0" xfId="3" applyNumberFormat="1" applyFont="1" applyBorder="1" applyAlignment="1">
      <alignment horizontal="center" vertical="center"/>
    </xf>
    <xf numFmtId="0" fontId="0" fillId="18" borderId="0" xfId="0" applyFill="1" applyAlignment="1">
      <alignment horizontal="left" wrapText="1"/>
    </xf>
    <xf numFmtId="0" fontId="50" fillId="0" borderId="0" xfId="1" applyNumberFormat="1" applyFont="1" applyFill="1" applyAlignment="1"/>
    <xf numFmtId="0" fontId="50" fillId="0" borderId="0" xfId="1" applyFont="1" applyFill="1" applyBorder="1"/>
    <xf numFmtId="0" fontId="50" fillId="0" borderId="0" xfId="1" applyNumberFormat="1" applyFont="1" applyFill="1" applyBorder="1" applyAlignment="1"/>
    <xf numFmtId="168" fontId="51" fillId="0" borderId="0" xfId="1" applyNumberFormat="1" applyFont="1" applyFill="1" applyAlignment="1">
      <alignment horizontal="right"/>
    </xf>
    <xf numFmtId="0" fontId="51" fillId="0" borderId="0" xfId="1" applyFont="1" applyFill="1" applyBorder="1" applyAlignment="1"/>
    <xf numFmtId="0" fontId="51" fillId="0" borderId="0" xfId="1" applyNumberFormat="1" applyFont="1" applyFill="1" applyBorder="1" applyAlignment="1"/>
    <xf numFmtId="168" fontId="52" fillId="0" borderId="0" xfId="1" applyNumberFormat="1" applyFont="1" applyFill="1" applyBorder="1" applyAlignment="1"/>
    <xf numFmtId="0" fontId="52" fillId="0" borderId="0" xfId="1" applyFont="1" applyFill="1" applyBorder="1" applyAlignment="1">
      <alignment vertical="center"/>
    </xf>
    <xf numFmtId="0" fontId="51" fillId="0" borderId="0" xfId="1" applyFont="1" applyFill="1" applyAlignment="1"/>
    <xf numFmtId="168" fontId="50" fillId="0" borderId="0" xfId="1" applyNumberFormat="1" applyFont="1" applyFill="1" applyAlignment="1">
      <alignment horizontal="right"/>
    </xf>
    <xf numFmtId="0" fontId="50" fillId="21" borderId="0" xfId="1" applyFont="1" applyFill="1" applyAlignment="1"/>
    <xf numFmtId="0" fontId="50" fillId="21" borderId="0" xfId="1" applyNumberFormat="1" applyFont="1" applyFill="1" applyAlignment="1"/>
    <xf numFmtId="0" fontId="50" fillId="15" borderId="0" xfId="1" applyFont="1" applyFill="1" applyAlignment="1"/>
    <xf numFmtId="0" fontId="50" fillId="15" borderId="0" xfId="1" applyNumberFormat="1" applyFont="1" applyFill="1" applyAlignment="1"/>
    <xf numFmtId="0" fontId="50" fillId="0" borderId="0" xfId="1" applyFont="1" applyFill="1" applyBorder="1" applyAlignment="1">
      <alignment horizontal="center"/>
    </xf>
    <xf numFmtId="0" fontId="50" fillId="0" borderId="0" xfId="1" applyFont="1" applyFill="1" applyBorder="1" applyAlignment="1"/>
    <xf numFmtId="169" fontId="50" fillId="0" borderId="6" xfId="1" applyNumberFormat="1" applyFont="1" applyFill="1" applyBorder="1" applyAlignment="1">
      <alignment horizontal="center"/>
    </xf>
    <xf numFmtId="169" fontId="50" fillId="0" borderId="7" xfId="1" applyNumberFormat="1" applyFont="1" applyFill="1" applyBorder="1" applyAlignment="1">
      <alignment horizontal="center"/>
    </xf>
    <xf numFmtId="169" fontId="50" fillId="0" borderId="8" xfId="1" applyNumberFormat="1" applyFont="1" applyFill="1" applyBorder="1" applyAlignment="1">
      <alignment horizontal="center"/>
    </xf>
    <xf numFmtId="169" fontId="50" fillId="0" borderId="9" xfId="1" applyNumberFormat="1" applyFont="1" applyFill="1" applyBorder="1" applyAlignment="1">
      <alignment horizontal="center"/>
    </xf>
    <xf numFmtId="0" fontId="50" fillId="0" borderId="10" xfId="1" applyFont="1" applyFill="1" applyBorder="1" applyAlignment="1">
      <alignment horizontal="center"/>
    </xf>
    <xf numFmtId="0" fontId="50" fillId="0" borderId="11" xfId="1" applyFont="1" applyFill="1" applyBorder="1" applyAlignment="1">
      <alignment horizontal="center"/>
    </xf>
    <xf numFmtId="0" fontId="50" fillId="0" borderId="12" xfId="1" applyFont="1" applyFill="1" applyBorder="1" applyAlignment="1">
      <alignment horizontal="center"/>
    </xf>
    <xf numFmtId="169" fontId="50" fillId="0" borderId="12" xfId="1" applyNumberFormat="1" applyFont="1" applyFill="1" applyBorder="1" applyAlignment="1">
      <alignment horizontal="center"/>
    </xf>
    <xf numFmtId="0" fontId="50" fillId="0" borderId="13" xfId="1" applyFont="1" applyFill="1" applyBorder="1" applyAlignment="1">
      <alignment horizontal="center"/>
    </xf>
    <xf numFmtId="0" fontId="50" fillId="0" borderId="10" xfId="1" applyFont="1" applyFill="1" applyBorder="1" applyAlignment="1"/>
    <xf numFmtId="0" fontId="50" fillId="0" borderId="11" xfId="1" applyFont="1" applyFill="1" applyBorder="1" applyAlignment="1">
      <alignment horizontal="centerContinuous"/>
    </xf>
    <xf numFmtId="0" fontId="50" fillId="0" borderId="11" xfId="1" applyNumberFormat="1" applyFont="1" applyFill="1" applyBorder="1" applyAlignment="1"/>
    <xf numFmtId="0" fontId="50" fillId="0" borderId="12" xfId="1" applyFont="1" applyFill="1" applyBorder="1" applyAlignment="1">
      <alignment horizontal="centerContinuous"/>
    </xf>
    <xf numFmtId="0" fontId="50" fillId="0" borderId="14" xfId="1" applyFont="1" applyFill="1" applyBorder="1" applyAlignment="1">
      <alignment horizontal="centerContinuous"/>
    </xf>
    <xf numFmtId="0" fontId="50" fillId="0" borderId="12" xfId="1" applyFont="1" applyFill="1" applyBorder="1" applyAlignment="1"/>
    <xf numFmtId="0" fontId="50" fillId="0" borderId="13" xfId="1" applyFont="1" applyFill="1" applyBorder="1" applyAlignment="1"/>
    <xf numFmtId="0" fontId="50" fillId="0" borderId="15" xfId="1" applyFont="1" applyFill="1" applyBorder="1" applyAlignment="1">
      <alignment horizontal="centerContinuous"/>
    </xf>
    <xf numFmtId="0" fontId="50" fillId="0" borderId="12" xfId="1" quotePrefix="1" applyFont="1" applyFill="1" applyBorder="1" applyAlignment="1">
      <alignment horizontal="centerContinuous"/>
    </xf>
    <xf numFmtId="0" fontId="50" fillId="0" borderId="9" xfId="1" applyFont="1" applyFill="1" applyBorder="1" applyAlignment="1">
      <alignment horizontal="centerContinuous"/>
    </xf>
    <xf numFmtId="0" fontId="50" fillId="0" borderId="16" xfId="1" applyFont="1" applyFill="1" applyBorder="1" applyAlignment="1">
      <alignment horizontal="centerContinuous"/>
    </xf>
    <xf numFmtId="0" fontId="50" fillId="0" borderId="17" xfId="1" applyFont="1" applyFill="1" applyBorder="1" applyAlignment="1">
      <alignment horizontal="centerContinuous"/>
    </xf>
    <xf numFmtId="0" fontId="50" fillId="0" borderId="18" xfId="1" applyFont="1" applyFill="1" applyBorder="1" applyAlignment="1">
      <alignment horizontal="centerContinuous"/>
    </xf>
    <xf numFmtId="0" fontId="50" fillId="0" borderId="13" xfId="1" applyFont="1" applyFill="1" applyBorder="1" applyAlignment="1">
      <alignment horizontal="centerContinuous"/>
    </xf>
    <xf numFmtId="0" fontId="50" fillId="0" borderId="19" xfId="1" applyFont="1" applyFill="1" applyBorder="1" applyAlignment="1">
      <alignment horizontal="centerContinuous"/>
    </xf>
    <xf numFmtId="0" fontId="50" fillId="0" borderId="20" xfId="1" applyFont="1" applyFill="1" applyBorder="1" applyAlignment="1">
      <alignment horizontal="centerContinuous"/>
    </xf>
    <xf numFmtId="0" fontId="50" fillId="0" borderId="10" xfId="1" applyFont="1" applyFill="1" applyBorder="1" applyAlignment="1">
      <alignment horizontal="centerContinuous"/>
    </xf>
    <xf numFmtId="0" fontId="50" fillId="0" borderId="21" xfId="1" applyFont="1" applyFill="1" applyBorder="1" applyAlignment="1">
      <alignment horizontal="centerContinuous"/>
    </xf>
    <xf numFmtId="0" fontId="50" fillId="0" borderId="22" xfId="1" applyFont="1" applyFill="1" applyBorder="1" applyAlignment="1">
      <alignment horizontal="centerContinuous"/>
    </xf>
    <xf numFmtId="0" fontId="50" fillId="0" borderId="23" xfId="1" applyFont="1" applyFill="1" applyBorder="1" applyAlignment="1">
      <alignment horizontal="centerContinuous"/>
    </xf>
    <xf numFmtId="0" fontId="50" fillId="0" borderId="14" xfId="1" applyNumberFormat="1" applyFont="1" applyFill="1" applyBorder="1" applyAlignment="1"/>
    <xf numFmtId="0" fontId="50" fillId="0" borderId="24" xfId="1" applyFont="1" applyFill="1" applyBorder="1" applyAlignment="1">
      <alignment horizontal="centerContinuous"/>
    </xf>
    <xf numFmtId="0" fontId="50" fillId="0" borderId="22" xfId="1" applyFont="1" applyFill="1" applyBorder="1" applyAlignment="1">
      <alignment horizontal="centerContinuous" vertical="center"/>
    </xf>
    <xf numFmtId="0" fontId="51" fillId="0" borderId="0" xfId="1" applyFont="1" applyFill="1" applyAlignment="1">
      <alignment horizontal="right"/>
    </xf>
    <xf numFmtId="0" fontId="51" fillId="0" borderId="0" xfId="1" applyFont="1" applyFill="1" applyAlignment="1">
      <alignment horizontal="left" vertical="top"/>
    </xf>
    <xf numFmtId="3" fontId="50" fillId="0" borderId="0" xfId="1" applyNumberFormat="1" applyFont="1" applyFill="1" applyAlignment="1">
      <alignment horizontal="left"/>
    </xf>
    <xf numFmtId="0" fontId="53" fillId="0" borderId="0" xfId="1" applyFont="1" applyFill="1" applyAlignment="1">
      <alignment horizontal="left" vertical="center"/>
    </xf>
    <xf numFmtId="0" fontId="50" fillId="22" borderId="0" xfId="1" applyNumberFormat="1" applyFont="1" applyFill="1" applyAlignment="1">
      <alignment horizontal="right"/>
    </xf>
    <xf numFmtId="0" fontId="54" fillId="22" borderId="0" xfId="1" applyNumberFormat="1" applyFont="1" applyFill="1" applyAlignment="1">
      <alignment horizontal="right"/>
    </xf>
    <xf numFmtId="0" fontId="28" fillId="19" borderId="0" xfId="0" applyFont="1" applyFill="1"/>
    <xf numFmtId="1" fontId="28" fillId="18" borderId="0" xfId="0" applyNumberFormat="1" applyFont="1" applyFill="1"/>
    <xf numFmtId="1" fontId="28" fillId="19" borderId="0" xfId="0" applyNumberFormat="1" applyFont="1" applyFill="1"/>
    <xf numFmtId="164" fontId="28" fillId="19" borderId="0" xfId="0" applyNumberFormat="1" applyFont="1" applyFill="1"/>
    <xf numFmtId="3" fontId="2" fillId="23" borderId="0" xfId="3" applyNumberFormat="1" applyFont="1" applyFill="1" applyBorder="1" applyAlignment="1">
      <alignment vertical="center"/>
    </xf>
    <xf numFmtId="167" fontId="2" fillId="23" borderId="0" xfId="3" applyNumberFormat="1" applyFont="1" applyFill="1" applyBorder="1" applyAlignment="1">
      <alignment horizontal="right" vertical="center"/>
    </xf>
    <xf numFmtId="3" fontId="2" fillId="23" borderId="0" xfId="3" applyNumberFormat="1" applyFont="1" applyFill="1" applyBorder="1" applyAlignment="1">
      <alignment horizontal="right" vertical="center"/>
    </xf>
    <xf numFmtId="3" fontId="20" fillId="23" borderId="0" xfId="3" applyNumberFormat="1" applyFont="1" applyFill="1" applyBorder="1" applyAlignment="1">
      <alignment vertical="center"/>
    </xf>
    <xf numFmtId="0" fontId="2" fillId="23" borderId="0" xfId="7" applyFont="1" applyFill="1" applyAlignment="1">
      <alignment vertical="center"/>
    </xf>
    <xf numFmtId="0" fontId="34" fillId="23" borderId="0" xfId="7" applyFont="1" applyFill="1"/>
    <xf numFmtId="3" fontId="2" fillId="0" borderId="0" xfId="3" applyNumberFormat="1" applyFont="1" applyBorder="1" applyAlignment="1">
      <alignment vertical="center" wrapText="1"/>
    </xf>
    <xf numFmtId="3" fontId="20" fillId="0" borderId="1" xfId="3" applyNumberFormat="1" applyFont="1" applyBorder="1" applyAlignment="1">
      <alignment horizontal="center" vertical="center"/>
    </xf>
    <xf numFmtId="3" fontId="20" fillId="0" borderId="1" xfId="3" applyNumberFormat="1" applyFont="1" applyFill="1" applyBorder="1" applyAlignment="1">
      <alignment horizontal="center" vertical="center" wrapText="1"/>
    </xf>
    <xf numFmtId="3" fontId="20" fillId="0" borderId="1" xfId="3" applyNumberFormat="1" applyFont="1" applyBorder="1" applyAlignment="1">
      <alignment horizontal="center" vertical="center" wrapText="1"/>
    </xf>
    <xf numFmtId="3" fontId="19" fillId="0" borderId="0" xfId="3" applyNumberFormat="1" applyFont="1" applyBorder="1" applyAlignment="1">
      <alignment horizontal="center" vertical="center"/>
    </xf>
    <xf numFmtId="0" fontId="9" fillId="0" borderId="0" xfId="1" applyNumberFormat="1" applyFont="1" applyFill="1" applyAlignment="1">
      <alignment horizontal="center"/>
    </xf>
    <xf numFmtId="3" fontId="49" fillId="0" borderId="0" xfId="3" applyNumberFormat="1" applyFont="1" applyBorder="1" applyAlignment="1">
      <alignment vertical="center" wrapText="1"/>
    </xf>
    <xf numFmtId="0" fontId="29" fillId="16" borderId="0" xfId="0" applyFont="1" applyFill="1" applyAlignment="1">
      <alignment horizontal="left" wrapText="1"/>
    </xf>
    <xf numFmtId="0" fontId="30" fillId="20" borderId="0" xfId="2" applyFont="1" applyFill="1" applyAlignment="1">
      <alignment horizontal="center" vertical="center"/>
    </xf>
    <xf numFmtId="0" fontId="0" fillId="18" borderId="0" xfId="0" applyFill="1" applyBorder="1" applyAlignment="1">
      <alignment horizontal="center"/>
    </xf>
    <xf numFmtId="0" fontId="0" fillId="18" borderId="3" xfId="0" applyFill="1" applyBorder="1" applyAlignment="1">
      <alignment horizontal="center"/>
    </xf>
    <xf numFmtId="0" fontId="0" fillId="18" borderId="3" xfId="0" applyFill="1" applyBorder="1" applyAlignment="1">
      <alignment horizontal="center" wrapText="1"/>
    </xf>
    <xf numFmtId="0" fontId="0" fillId="18" borderId="4" xfId="0" applyFill="1" applyBorder="1" applyAlignment="1">
      <alignment horizontal="center" wrapText="1"/>
    </xf>
    <xf numFmtId="0" fontId="55" fillId="18" borderId="0" xfId="6" applyFont="1" applyFill="1" applyAlignment="1">
      <alignment horizontal="right"/>
    </xf>
    <xf numFmtId="0" fontId="0" fillId="18" borderId="0" xfId="0" applyFill="1" applyAlignment="1">
      <alignment horizontal="right"/>
    </xf>
    <xf numFmtId="0" fontId="0" fillId="18" borderId="0" xfId="0" applyFill="1" applyAlignment="1">
      <alignment horizontal="left" wrapText="1"/>
    </xf>
    <xf numFmtId="3" fontId="36" fillId="0" borderId="0" xfId="3" applyNumberFormat="1" applyFont="1" applyBorder="1" applyAlignment="1">
      <alignment vertical="center" wrapText="1"/>
    </xf>
    <xf numFmtId="3" fontId="35" fillId="8" borderId="0" xfId="3" applyNumberFormat="1" applyFont="1" applyFill="1" applyBorder="1" applyAlignment="1">
      <alignment horizontal="center" vertical="center"/>
    </xf>
    <xf numFmtId="3" fontId="42" fillId="10" borderId="0" xfId="3" applyNumberFormat="1" applyFont="1" applyFill="1" applyBorder="1" applyAlignment="1">
      <alignment horizontal="center" vertical="center"/>
    </xf>
    <xf numFmtId="3" fontId="39" fillId="0" borderId="1" xfId="3" applyNumberFormat="1" applyFont="1" applyBorder="1" applyAlignment="1">
      <alignment horizontal="center" vertical="center" wrapText="1"/>
    </xf>
    <xf numFmtId="3" fontId="39" fillId="0" borderId="1" xfId="3" applyNumberFormat="1" applyFont="1" applyBorder="1" applyAlignment="1">
      <alignment horizontal="center" vertical="center"/>
    </xf>
  </cellXfs>
  <cellStyles count="19">
    <cellStyle name="Hyperlink" xfId="6" xr:uid="{00000000-0005-0000-0000-000000000000}"/>
    <cellStyle name="Hyperlink 2" xfId="11" xr:uid="{00000000-0005-0000-0000-000001000000}"/>
    <cellStyle name="Hyperlink 3" xfId="12" xr:uid="{00000000-0005-0000-0000-000002000000}"/>
    <cellStyle name="Hyperlink 4" xfId="10" xr:uid="{00000000-0005-0000-0000-000003000000}"/>
    <cellStyle name="Hyperlink_ebook_lrec0910" xfId="13" xr:uid="{00000000-0005-0000-0000-000004000000}"/>
    <cellStyle name="Normal" xfId="0" builtinId="0"/>
    <cellStyle name="Normal 2" xfId="2" xr:uid="{00000000-0005-0000-0000-000006000000}"/>
    <cellStyle name="Normal 2 2" xfId="1" xr:uid="{00000000-0005-0000-0000-000007000000}"/>
    <cellStyle name="Normal 2 2 2 2" xfId="15" xr:uid="{00000000-0005-0000-0000-000008000000}"/>
    <cellStyle name="Normal 2 3" xfId="14" xr:uid="{00000000-0005-0000-0000-000009000000}"/>
    <cellStyle name="Normal 3" xfId="7" xr:uid="{00000000-0005-0000-0000-00000A000000}"/>
    <cellStyle name="Normal 3 2" xfId="17" xr:uid="{00000000-0005-0000-0000-00000B000000}"/>
    <cellStyle name="Normal 3 3" xfId="16" xr:uid="{00000000-0005-0000-0000-00000C000000}"/>
    <cellStyle name="Normal 4" xfId="18" xr:uid="{00000000-0005-0000-0000-00000D000000}"/>
    <cellStyle name="Normal 5" xfId="9" xr:uid="{00000000-0005-0000-0000-00000E000000}"/>
    <cellStyle name="Normal_Book1" xfId="3" xr:uid="{00000000-0005-0000-0000-00000F000000}"/>
    <cellStyle name="Normal_Operational Activities" xfId="5" xr:uid="{00000000-0005-0000-0000-000010000000}"/>
    <cellStyle name="Percent 2" xfId="4" xr:uid="{00000000-0005-0000-0000-000011000000}"/>
    <cellStyle name="Percent 3" xfId="8" xr:uid="{00000000-0005-0000-0000-000012000000}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'Quality Assurance'!$S$13</c:f>
              <c:strCache>
                <c:ptCount val="1"/>
                <c:pt idx="0">
                  <c:v>Stations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'Quality Assurance'!$R$14:$R$21</c:f>
              <c:strCache>
                <c:ptCount val="8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  <c:pt idx="4">
                  <c:v>2013-14</c:v>
                </c:pt>
                <c:pt idx="5">
                  <c:v>2014-15</c:v>
                </c:pt>
                <c:pt idx="6">
                  <c:v>2015-16</c:v>
                </c:pt>
                <c:pt idx="7">
                  <c:v>2016-17</c:v>
                </c:pt>
              </c:strCache>
            </c:strRef>
          </c:cat>
          <c:val>
            <c:numRef>
              <c:f>'Quality Assurance'!$S$14:$S$21</c:f>
              <c:numCache>
                <c:formatCode>#,##0</c:formatCode>
                <c:ptCount val="8"/>
                <c:pt idx="0">
                  <c:v>1439</c:v>
                </c:pt>
                <c:pt idx="1">
                  <c:v>1435</c:v>
                </c:pt>
                <c:pt idx="2">
                  <c:v>1422</c:v>
                </c:pt>
                <c:pt idx="3">
                  <c:v>1416</c:v>
                </c:pt>
                <c:pt idx="4">
                  <c:v>1407</c:v>
                </c:pt>
                <c:pt idx="5">
                  <c:v>1409</c:v>
                </c:pt>
                <c:pt idx="6">
                  <c:v>1400</c:v>
                </c:pt>
                <c:pt idx="7">
                  <c:v>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86-490F-AFC5-F7A385182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525056"/>
        <c:axId val="108526592"/>
      </c:lineChart>
      <c:catAx>
        <c:axId val="108525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526592"/>
        <c:crosses val="autoZero"/>
        <c:auto val="1"/>
        <c:lblAlgn val="ctr"/>
        <c:lblOffset val="100"/>
        <c:noMultiLvlLbl val="0"/>
      </c:catAx>
      <c:valAx>
        <c:axId val="108526592"/>
        <c:scaling>
          <c:orientation val="minMax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525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'Quality Assurance'!$T$13</c:f>
              <c:strCache>
                <c:ptCount val="1"/>
                <c:pt idx="0">
                  <c:v>Operational Appliances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'Quality Assurance'!$R$14:$R$21</c:f>
              <c:strCache>
                <c:ptCount val="8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  <c:pt idx="4">
                  <c:v>2013-14</c:v>
                </c:pt>
                <c:pt idx="5">
                  <c:v>2014-15</c:v>
                </c:pt>
                <c:pt idx="6">
                  <c:v>2015-16</c:v>
                </c:pt>
                <c:pt idx="7">
                  <c:v>2016-17</c:v>
                </c:pt>
              </c:strCache>
            </c:strRef>
          </c:cat>
          <c:val>
            <c:numRef>
              <c:f>'Quality Assurance'!$T$14:$T$21</c:f>
              <c:numCache>
                <c:formatCode>#,##0</c:formatCode>
                <c:ptCount val="8"/>
                <c:pt idx="0">
                  <c:v>3261</c:v>
                </c:pt>
                <c:pt idx="1">
                  <c:v>3323</c:v>
                </c:pt>
                <c:pt idx="2">
                  <c:v>2820</c:v>
                </c:pt>
                <c:pt idx="3">
                  <c:v>3517</c:v>
                </c:pt>
                <c:pt idx="4">
                  <c:v>3738</c:v>
                </c:pt>
                <c:pt idx="5">
                  <c:v>3422</c:v>
                </c:pt>
                <c:pt idx="6">
                  <c:v>3391</c:v>
                </c:pt>
                <c:pt idx="7">
                  <c:v>3212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BC-4199-A230-CA4B47878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795776"/>
        <c:axId val="110801664"/>
      </c:lineChart>
      <c:catAx>
        <c:axId val="11079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801664"/>
        <c:crosses val="autoZero"/>
        <c:auto val="1"/>
        <c:lblAlgn val="ctr"/>
        <c:lblOffset val="100"/>
        <c:noMultiLvlLbl val="0"/>
      </c:catAx>
      <c:valAx>
        <c:axId val="110801664"/>
        <c:scaling>
          <c:orientation val="minMax"/>
          <c:min val="2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795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'Quality Assurance'!$U$13</c:f>
              <c:strCache>
                <c:ptCount val="1"/>
                <c:pt idx="0">
                  <c:v>Non Operational Appliancs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'Quality Assurance'!$R$14:$R$21</c:f>
              <c:strCache>
                <c:ptCount val="8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  <c:pt idx="4">
                  <c:v>2013-14</c:v>
                </c:pt>
                <c:pt idx="5">
                  <c:v>2014-15</c:v>
                </c:pt>
                <c:pt idx="6">
                  <c:v>2015-16</c:v>
                </c:pt>
                <c:pt idx="7">
                  <c:v>2016-17</c:v>
                </c:pt>
              </c:strCache>
            </c:strRef>
          </c:cat>
          <c:val>
            <c:numRef>
              <c:f>'Quality Assurance'!$U$14:$U$21</c:f>
              <c:numCache>
                <c:formatCode>#,##0</c:formatCode>
                <c:ptCount val="8"/>
                <c:pt idx="0">
                  <c:v>5782</c:v>
                </c:pt>
                <c:pt idx="1">
                  <c:v>5959</c:v>
                </c:pt>
                <c:pt idx="2">
                  <c:v>5846</c:v>
                </c:pt>
                <c:pt idx="3">
                  <c:v>5504</c:v>
                </c:pt>
                <c:pt idx="4">
                  <c:v>5632</c:v>
                </c:pt>
                <c:pt idx="5">
                  <c:v>5552</c:v>
                </c:pt>
                <c:pt idx="6">
                  <c:v>5692</c:v>
                </c:pt>
                <c:pt idx="7">
                  <c:v>5831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4-4B23-9272-44BE89277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928768"/>
        <c:axId val="124930304"/>
      </c:lineChart>
      <c:catAx>
        <c:axId val="124928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930304"/>
        <c:crosses val="autoZero"/>
        <c:auto val="1"/>
        <c:lblAlgn val="ctr"/>
        <c:lblOffset val="100"/>
        <c:noMultiLvlLbl val="0"/>
      </c:catAx>
      <c:valAx>
        <c:axId val="124930304"/>
        <c:scaling>
          <c:orientation val="minMax"/>
          <c:min val="5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928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24</xdr:row>
      <xdr:rowOff>23812</xdr:rowOff>
    </xdr:from>
    <xdr:to>
      <xdr:col>22</xdr:col>
      <xdr:colOff>314325</xdr:colOff>
      <xdr:row>34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28575</xdr:colOff>
      <xdr:row>11</xdr:row>
      <xdr:rowOff>47625</xdr:rowOff>
    </xdr:from>
    <xdr:to>
      <xdr:col>29</xdr:col>
      <xdr:colOff>419100</xdr:colOff>
      <xdr:row>21</xdr:row>
      <xdr:rowOff>166688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19050</xdr:colOff>
      <xdr:row>22</xdr:row>
      <xdr:rowOff>28575</xdr:rowOff>
    </xdr:from>
    <xdr:to>
      <xdr:col>29</xdr:col>
      <xdr:colOff>409575</xdr:colOff>
      <xdr:row>32</xdr:row>
      <xdr:rowOff>147638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mailto:firestatistics@homeoffice.gsi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2"/>
  </sheetPr>
  <dimension ref="A1:X3709"/>
  <sheetViews>
    <sheetView showGridLines="0" zoomScaleNormal="100" workbookViewId="0">
      <pane xSplit="1" ySplit="3" topLeftCell="B4" activePane="bottomRight" state="frozen"/>
      <selection activeCell="L18" sqref="L18"/>
      <selection pane="topRight" activeCell="L18" sqref="L18"/>
      <selection pane="bottomLeft" activeCell="L18" sqref="L18"/>
      <selection pane="bottomRight" activeCell="L18" sqref="L18"/>
    </sheetView>
  </sheetViews>
  <sheetFormatPr defaultColWidth="9.1796875" defaultRowHeight="15.5" x14ac:dyDescent="0.35"/>
  <cols>
    <col min="1" max="1" width="31.26953125" style="103" customWidth="1"/>
    <col min="2" max="2" width="13.26953125" style="103" customWidth="1"/>
    <col min="3" max="3" width="12.54296875" style="103" customWidth="1"/>
    <col min="4" max="4" width="2.453125" style="103" customWidth="1"/>
    <col min="5" max="5" width="11.26953125" style="103" customWidth="1"/>
    <col min="6" max="6" width="12.81640625" style="105" customWidth="1"/>
    <col min="7" max="7" width="12.26953125" style="105" customWidth="1"/>
    <col min="8" max="8" width="16.81640625" style="103" bestFit="1" customWidth="1"/>
    <col min="9" max="10" width="12.1796875" style="52" customWidth="1"/>
    <col min="11" max="13" width="13.1796875" style="103" customWidth="1"/>
    <col min="14" max="14" width="13.54296875" style="103" customWidth="1"/>
    <col min="15" max="15" width="12.7265625" style="103" customWidth="1"/>
    <col min="16" max="16" width="11.1796875" style="103" customWidth="1"/>
    <col min="17" max="17" width="7.54296875" style="103" customWidth="1"/>
    <col min="18" max="16384" width="9.1796875" style="103"/>
  </cols>
  <sheetData>
    <row r="1" spans="1:24" s="52" customFormat="1" ht="24.75" customHeight="1" x14ac:dyDescent="0.35">
      <c r="A1" s="49" t="s">
        <v>339</v>
      </c>
      <c r="B1" s="50"/>
      <c r="C1" s="50"/>
      <c r="D1" s="50"/>
      <c r="E1" s="50"/>
      <c r="F1" s="51"/>
      <c r="G1" s="51"/>
      <c r="H1" s="50"/>
      <c r="I1" s="50"/>
      <c r="J1" s="50"/>
      <c r="K1" s="50"/>
      <c r="L1" s="50"/>
      <c r="M1" s="50"/>
      <c r="N1" s="50"/>
      <c r="O1" s="50"/>
      <c r="P1" s="50"/>
    </row>
    <row r="2" spans="1:24" s="57" customFormat="1" ht="34.5" customHeight="1" x14ac:dyDescent="0.35">
      <c r="A2" s="276"/>
      <c r="B2" s="274" t="s">
        <v>338</v>
      </c>
      <c r="C2" s="274"/>
      <c r="D2" s="55"/>
      <c r="E2" s="275" t="s">
        <v>337</v>
      </c>
      <c r="F2" s="275"/>
      <c r="G2" s="275"/>
      <c r="H2" s="275" t="s">
        <v>167</v>
      </c>
      <c r="I2" s="275"/>
      <c r="J2" s="107"/>
      <c r="K2" s="273" t="s">
        <v>168</v>
      </c>
      <c r="L2" s="273"/>
      <c r="M2" s="273"/>
      <c r="N2" s="273" t="s">
        <v>169</v>
      </c>
      <c r="O2" s="273"/>
      <c r="P2" s="273"/>
    </row>
    <row r="3" spans="1:24" s="57" customFormat="1" ht="30.5" x14ac:dyDescent="0.35">
      <c r="A3" s="276"/>
      <c r="B3" s="60" t="s">
        <v>239</v>
      </c>
      <c r="C3" s="60" t="s">
        <v>238</v>
      </c>
      <c r="D3" s="59"/>
      <c r="E3" s="60" t="s">
        <v>170</v>
      </c>
      <c r="F3" s="60" t="s">
        <v>171</v>
      </c>
      <c r="G3" s="60" t="s">
        <v>172</v>
      </c>
      <c r="H3" s="60" t="s">
        <v>236</v>
      </c>
      <c r="I3" s="60" t="s">
        <v>171</v>
      </c>
      <c r="J3" s="60"/>
      <c r="K3" s="61" t="s">
        <v>175</v>
      </c>
      <c r="L3" s="61" t="s">
        <v>235</v>
      </c>
      <c r="M3" s="60" t="s">
        <v>234</v>
      </c>
      <c r="N3" s="60" t="s">
        <v>233</v>
      </c>
      <c r="O3" s="60" t="s">
        <v>179</v>
      </c>
      <c r="P3" s="60" t="s">
        <v>180</v>
      </c>
    </row>
    <row r="4" spans="1:24" s="67" customFormat="1" ht="25.5" customHeight="1" x14ac:dyDescent="0.35">
      <c r="A4" s="62" t="s">
        <v>181</v>
      </c>
      <c r="B4" s="64">
        <v>51810.3</v>
      </c>
      <c r="C4" s="64">
        <v>100</v>
      </c>
      <c r="D4" s="63"/>
      <c r="E4" s="64">
        <v>29879.5</v>
      </c>
      <c r="F4" s="64">
        <v>14425</v>
      </c>
      <c r="G4" s="64">
        <v>1591.5</v>
      </c>
      <c r="H4" s="64">
        <v>664</v>
      </c>
      <c r="I4" s="64">
        <v>775</v>
      </c>
      <c r="J4" s="75" t="s">
        <v>3</v>
      </c>
      <c r="K4" s="64">
        <v>2098</v>
      </c>
      <c r="L4" s="64">
        <v>141</v>
      </c>
      <c r="M4" s="64">
        <v>1022</v>
      </c>
      <c r="N4" s="64">
        <v>5195</v>
      </c>
      <c r="O4" s="64">
        <v>318</v>
      </c>
      <c r="P4" s="64">
        <v>269</v>
      </c>
      <c r="Q4" s="62"/>
      <c r="R4" s="65"/>
      <c r="S4" s="65"/>
      <c r="T4" s="65"/>
      <c r="U4" s="81"/>
      <c r="V4" s="65"/>
      <c r="W4" s="65"/>
      <c r="X4" s="65"/>
    </row>
    <row r="5" spans="1:24" s="71" customFormat="1" ht="25.5" customHeight="1" x14ac:dyDescent="0.35">
      <c r="A5" s="62" t="s">
        <v>182</v>
      </c>
      <c r="B5" s="70">
        <v>32816.300000000003</v>
      </c>
      <c r="C5" s="70">
        <v>63.33933600075661</v>
      </c>
      <c r="D5" s="69"/>
      <c r="E5" s="70">
        <v>16171.5</v>
      </c>
      <c r="F5" s="70">
        <v>13847</v>
      </c>
      <c r="G5" s="70">
        <v>1136.5</v>
      </c>
      <c r="H5" s="70">
        <v>377</v>
      </c>
      <c r="I5" s="70">
        <v>755</v>
      </c>
      <c r="J5" s="75" t="s">
        <v>3</v>
      </c>
      <c r="K5" s="70">
        <v>1633</v>
      </c>
      <c r="L5" s="70">
        <v>103</v>
      </c>
      <c r="M5" s="70">
        <v>810</v>
      </c>
      <c r="N5" s="70">
        <v>3799</v>
      </c>
      <c r="O5" s="70">
        <v>251</v>
      </c>
      <c r="P5" s="70">
        <v>178</v>
      </c>
      <c r="U5" s="81"/>
      <c r="V5" s="81"/>
      <c r="W5" s="81"/>
    </row>
    <row r="6" spans="1:24" s="81" customFormat="1" ht="12.5" x14ac:dyDescent="0.35">
      <c r="A6" s="82" t="s">
        <v>77</v>
      </c>
      <c r="B6" s="75">
        <v>1082.0999999999999</v>
      </c>
      <c r="C6" s="74">
        <v>2.0885808420333407</v>
      </c>
      <c r="D6" s="74"/>
      <c r="E6" s="75">
        <v>680</v>
      </c>
      <c r="F6" s="75">
        <v>254</v>
      </c>
      <c r="G6" s="75">
        <v>36</v>
      </c>
      <c r="H6" s="87">
        <v>11</v>
      </c>
      <c r="I6" s="87">
        <v>12</v>
      </c>
      <c r="J6" s="75" t="s">
        <v>3</v>
      </c>
      <c r="K6" s="87">
        <v>37</v>
      </c>
      <c r="L6" s="87">
        <v>5</v>
      </c>
      <c r="M6" s="87">
        <v>30</v>
      </c>
      <c r="N6" s="87">
        <v>124</v>
      </c>
      <c r="O6" s="87">
        <v>8</v>
      </c>
      <c r="P6" s="87">
        <v>3</v>
      </c>
    </row>
    <row r="7" spans="1:24" s="81" customFormat="1" ht="12.5" x14ac:dyDescent="0.35">
      <c r="A7" s="82" t="s">
        <v>75</v>
      </c>
      <c r="B7" s="75">
        <v>605.20000000000005</v>
      </c>
      <c r="C7" s="74">
        <v>1.1681074998600667</v>
      </c>
      <c r="D7" s="74"/>
      <c r="E7" s="75">
        <v>317</v>
      </c>
      <c r="F7" s="75">
        <v>156</v>
      </c>
      <c r="G7" s="75">
        <v>26.5</v>
      </c>
      <c r="H7" s="87">
        <v>7</v>
      </c>
      <c r="I7" s="87">
        <v>7</v>
      </c>
      <c r="J7" s="75" t="s">
        <v>3</v>
      </c>
      <c r="K7" s="87">
        <v>22</v>
      </c>
      <c r="L7" s="87">
        <v>2</v>
      </c>
      <c r="M7" s="87">
        <v>14</v>
      </c>
      <c r="N7" s="87">
        <v>43</v>
      </c>
      <c r="O7" s="87">
        <v>3</v>
      </c>
      <c r="P7" s="87">
        <v>2</v>
      </c>
    </row>
    <row r="8" spans="1:24" s="81" customFormat="1" ht="12.5" x14ac:dyDescent="0.35">
      <c r="A8" s="82" t="s">
        <v>73</v>
      </c>
      <c r="B8" s="75">
        <v>854</v>
      </c>
      <c r="C8" s="74">
        <v>1.6483208937219047</v>
      </c>
      <c r="D8" s="74"/>
      <c r="E8" s="75">
        <v>434</v>
      </c>
      <c r="F8" s="75">
        <v>110</v>
      </c>
      <c r="G8" s="75">
        <v>35</v>
      </c>
      <c r="H8" s="87">
        <v>11</v>
      </c>
      <c r="I8" s="87">
        <v>8</v>
      </c>
      <c r="J8" s="75" t="s">
        <v>3</v>
      </c>
      <c r="K8" s="87">
        <v>22</v>
      </c>
      <c r="L8" s="87">
        <v>2</v>
      </c>
      <c r="M8" s="87">
        <v>14</v>
      </c>
      <c r="N8" s="87">
        <v>67</v>
      </c>
      <c r="O8" s="87">
        <v>7</v>
      </c>
      <c r="P8" s="87">
        <v>4</v>
      </c>
    </row>
    <row r="9" spans="1:24" s="81" customFormat="1" ht="12.5" x14ac:dyDescent="0.35">
      <c r="A9" s="82" t="s">
        <v>71</v>
      </c>
      <c r="B9" s="75">
        <v>731.3</v>
      </c>
      <c r="C9" s="74">
        <v>1.4114953976332891</v>
      </c>
      <c r="D9" s="74"/>
      <c r="E9" s="75">
        <v>383</v>
      </c>
      <c r="F9" s="75">
        <v>217</v>
      </c>
      <c r="G9" s="75">
        <v>25</v>
      </c>
      <c r="H9" s="87">
        <v>10</v>
      </c>
      <c r="I9" s="87">
        <v>10</v>
      </c>
      <c r="J9" s="75" t="s">
        <v>3</v>
      </c>
      <c r="K9" s="87">
        <v>30</v>
      </c>
      <c r="L9" s="87">
        <v>2</v>
      </c>
      <c r="M9" s="87">
        <v>11</v>
      </c>
      <c r="N9" s="87">
        <v>119</v>
      </c>
      <c r="O9" s="87">
        <v>6</v>
      </c>
      <c r="P9" s="87">
        <v>2</v>
      </c>
    </row>
    <row r="10" spans="1:24" s="81" customFormat="1" ht="12.5" x14ac:dyDescent="0.35">
      <c r="A10" s="82" t="s">
        <v>69</v>
      </c>
      <c r="B10" s="75">
        <v>778.2</v>
      </c>
      <c r="C10" s="74">
        <v>1.5020179385180168</v>
      </c>
      <c r="D10" s="74"/>
      <c r="E10" s="75">
        <v>271</v>
      </c>
      <c r="F10" s="75">
        <v>389</v>
      </c>
      <c r="G10" s="75">
        <v>35</v>
      </c>
      <c r="H10" s="87">
        <v>7</v>
      </c>
      <c r="I10" s="87">
        <v>20</v>
      </c>
      <c r="J10" s="75" t="s">
        <v>3</v>
      </c>
      <c r="K10" s="87">
        <v>39</v>
      </c>
      <c r="L10" s="87">
        <v>2</v>
      </c>
      <c r="M10" s="87">
        <v>14</v>
      </c>
      <c r="N10" s="87">
        <v>98</v>
      </c>
      <c r="O10" s="87">
        <v>6</v>
      </c>
      <c r="P10" s="87">
        <v>2</v>
      </c>
    </row>
    <row r="11" spans="1:24" s="81" customFormat="1" ht="12.5" x14ac:dyDescent="0.35">
      <c r="A11" s="82" t="s">
        <v>67</v>
      </c>
      <c r="B11" s="75">
        <v>1005.7</v>
      </c>
      <c r="C11" s="74">
        <v>1.9411198159439342</v>
      </c>
      <c r="D11" s="74"/>
      <c r="E11" s="75">
        <v>524</v>
      </c>
      <c r="F11" s="75">
        <v>196</v>
      </c>
      <c r="G11" s="75">
        <v>26</v>
      </c>
      <c r="H11" s="87">
        <v>14</v>
      </c>
      <c r="I11" s="87">
        <v>10</v>
      </c>
      <c r="J11" s="75" t="s">
        <v>3</v>
      </c>
      <c r="K11" s="87">
        <v>37</v>
      </c>
      <c r="L11" s="87">
        <v>3</v>
      </c>
      <c r="M11" s="87">
        <v>27</v>
      </c>
      <c r="N11" s="87">
        <v>121</v>
      </c>
      <c r="O11" s="87">
        <v>7</v>
      </c>
      <c r="P11" s="87">
        <v>4</v>
      </c>
    </row>
    <row r="12" spans="1:24" s="81" customFormat="1" ht="12.5" x14ac:dyDescent="0.35">
      <c r="A12" s="82" t="s">
        <v>65</v>
      </c>
      <c r="B12" s="75">
        <v>560</v>
      </c>
      <c r="C12" s="74">
        <v>1.0808661598176426</v>
      </c>
      <c r="D12" s="74"/>
      <c r="E12" s="75">
        <v>505</v>
      </c>
      <c r="F12" s="75">
        <v>90</v>
      </c>
      <c r="G12" s="75">
        <v>34</v>
      </c>
      <c r="H12" s="87">
        <v>9</v>
      </c>
      <c r="I12" s="87">
        <v>6</v>
      </c>
      <c r="J12" s="75" t="s">
        <v>3</v>
      </c>
      <c r="K12" s="87">
        <v>22</v>
      </c>
      <c r="L12" s="87">
        <v>2</v>
      </c>
      <c r="M12" s="87">
        <v>10</v>
      </c>
      <c r="N12" s="87">
        <v>88</v>
      </c>
      <c r="O12" s="87">
        <v>4</v>
      </c>
      <c r="P12" s="87">
        <v>4</v>
      </c>
    </row>
    <row r="13" spans="1:24" s="81" customFormat="1" ht="12.5" x14ac:dyDescent="0.35">
      <c r="A13" s="82" t="s">
        <v>108</v>
      </c>
      <c r="B13" s="75">
        <v>531.1</v>
      </c>
      <c r="C13" s="74">
        <v>1.0250857454984821</v>
      </c>
      <c r="D13" s="74"/>
      <c r="E13" s="75">
        <v>206</v>
      </c>
      <c r="F13" s="75">
        <v>421</v>
      </c>
      <c r="G13" s="75">
        <v>20</v>
      </c>
      <c r="H13" s="87">
        <v>7</v>
      </c>
      <c r="I13" s="87">
        <v>24</v>
      </c>
      <c r="J13" s="75" t="s">
        <v>3</v>
      </c>
      <c r="K13" s="87">
        <v>66</v>
      </c>
      <c r="L13" s="87">
        <v>2</v>
      </c>
      <c r="M13" s="87">
        <v>21</v>
      </c>
      <c r="N13" s="87">
        <v>105</v>
      </c>
      <c r="O13" s="87">
        <v>6</v>
      </c>
      <c r="P13" s="87">
        <v>4</v>
      </c>
    </row>
    <row r="14" spans="1:24" s="81" customFormat="1" ht="12.5" x14ac:dyDescent="0.35">
      <c r="A14" s="82" t="s">
        <v>106</v>
      </c>
      <c r="B14" s="75">
        <v>495.2</v>
      </c>
      <c r="C14" s="74">
        <v>0.95579450418160106</v>
      </c>
      <c r="D14" s="74"/>
      <c r="E14" s="75">
        <v>243</v>
      </c>
      <c r="F14" s="75">
        <v>473</v>
      </c>
      <c r="G14" s="75">
        <v>22</v>
      </c>
      <c r="H14" s="75">
        <v>5</v>
      </c>
      <c r="I14" s="75">
        <v>33</v>
      </c>
      <c r="J14" s="75" t="s">
        <v>3</v>
      </c>
      <c r="K14" s="75">
        <v>50</v>
      </c>
      <c r="L14" s="75">
        <v>2</v>
      </c>
      <c r="M14" s="75">
        <v>13</v>
      </c>
      <c r="N14" s="87" t="s">
        <v>3</v>
      </c>
      <c r="O14" s="87">
        <v>8</v>
      </c>
      <c r="P14" s="87" t="s">
        <v>3</v>
      </c>
    </row>
    <row r="15" spans="1:24" s="81" customFormat="1" ht="12.5" x14ac:dyDescent="0.35">
      <c r="A15" s="82" t="s">
        <v>63</v>
      </c>
      <c r="B15" s="75">
        <v>1004.4</v>
      </c>
      <c r="C15" s="74">
        <v>1.938610662358643</v>
      </c>
      <c r="D15" s="74"/>
      <c r="E15" s="75">
        <v>447</v>
      </c>
      <c r="F15" s="75">
        <v>307</v>
      </c>
      <c r="G15" s="75">
        <v>25</v>
      </c>
      <c r="H15" s="87">
        <v>12</v>
      </c>
      <c r="I15" s="87">
        <v>19</v>
      </c>
      <c r="J15" s="75" t="s">
        <v>3</v>
      </c>
      <c r="K15" s="87">
        <v>44</v>
      </c>
      <c r="L15" s="87">
        <v>3</v>
      </c>
      <c r="M15" s="87">
        <v>12</v>
      </c>
      <c r="N15" s="87">
        <v>119</v>
      </c>
      <c r="O15" s="87">
        <v>6</v>
      </c>
      <c r="P15" s="87">
        <v>4</v>
      </c>
    </row>
    <row r="16" spans="1:24" s="81" customFormat="1" ht="12.5" x14ac:dyDescent="0.35">
      <c r="A16" s="82" t="s">
        <v>183</v>
      </c>
      <c r="B16" s="75">
        <v>1661.6</v>
      </c>
      <c r="C16" s="74">
        <v>3.2070843056303477</v>
      </c>
      <c r="D16" s="74"/>
      <c r="E16" s="75">
        <v>732</v>
      </c>
      <c r="F16" s="75">
        <v>1261</v>
      </c>
      <c r="G16" s="75">
        <v>65</v>
      </c>
      <c r="H16" s="87">
        <v>15</v>
      </c>
      <c r="I16" s="87">
        <v>67</v>
      </c>
      <c r="J16" s="75" t="s">
        <v>3</v>
      </c>
      <c r="K16" s="87">
        <v>122</v>
      </c>
      <c r="L16" s="87">
        <v>8</v>
      </c>
      <c r="M16" s="87">
        <v>49</v>
      </c>
      <c r="N16" s="87">
        <v>299</v>
      </c>
      <c r="O16" s="87">
        <v>18</v>
      </c>
      <c r="P16" s="87">
        <v>15</v>
      </c>
    </row>
    <row r="17" spans="1:16" s="81" customFormat="1" ht="12.5" x14ac:dyDescent="0.35">
      <c r="A17" s="266" t="s">
        <v>404</v>
      </c>
      <c r="B17" s="268">
        <f>B68+B69</f>
        <v>1365.1999999999998</v>
      </c>
      <c r="C17" s="268">
        <f t="shared" ref="C17:P17" si="0">C68+C69</f>
        <v>2.6349972881840098</v>
      </c>
      <c r="D17" s="268"/>
      <c r="E17" s="268">
        <f t="shared" si="0"/>
        <v>521</v>
      </c>
      <c r="F17" s="268">
        <f t="shared" si="0"/>
        <v>727</v>
      </c>
      <c r="G17" s="268">
        <f t="shared" si="0"/>
        <v>49</v>
      </c>
      <c r="H17" s="268">
        <f t="shared" si="0"/>
        <v>13</v>
      </c>
      <c r="I17" s="268">
        <f t="shared" si="0"/>
        <v>37</v>
      </c>
      <c r="J17" s="268" t="s">
        <v>3</v>
      </c>
      <c r="K17" s="268">
        <f t="shared" si="0"/>
        <v>75</v>
      </c>
      <c r="L17" s="268">
        <f t="shared" si="0"/>
        <v>4</v>
      </c>
      <c r="M17" s="268">
        <f t="shared" si="0"/>
        <v>53</v>
      </c>
      <c r="N17" s="268">
        <f t="shared" si="0"/>
        <v>133</v>
      </c>
      <c r="O17" s="268">
        <f t="shared" si="0"/>
        <v>10</v>
      </c>
      <c r="P17" s="268">
        <f t="shared" si="0"/>
        <v>8</v>
      </c>
    </row>
    <row r="18" spans="1:16" s="81" customFormat="1" ht="12.5" x14ac:dyDescent="0.35">
      <c r="A18" s="82" t="s">
        <v>57</v>
      </c>
      <c r="B18" s="75">
        <v>606.9</v>
      </c>
      <c r="C18" s="74">
        <v>1.17138870070237</v>
      </c>
      <c r="D18" s="74"/>
      <c r="E18" s="75">
        <v>392</v>
      </c>
      <c r="F18" s="75">
        <v>162</v>
      </c>
      <c r="G18" s="75">
        <v>25</v>
      </c>
      <c r="H18" s="87">
        <v>8</v>
      </c>
      <c r="I18" s="87">
        <v>7</v>
      </c>
      <c r="J18" s="75" t="s">
        <v>3</v>
      </c>
      <c r="K18" s="87">
        <v>27</v>
      </c>
      <c r="L18" s="87">
        <v>2</v>
      </c>
      <c r="M18" s="87">
        <v>6</v>
      </c>
      <c r="N18" s="87">
        <v>118</v>
      </c>
      <c r="O18" s="87">
        <v>5</v>
      </c>
      <c r="P18" s="87">
        <v>2</v>
      </c>
    </row>
    <row r="19" spans="1:16" s="81" customFormat="1" ht="12.5" x14ac:dyDescent="0.35">
      <c r="A19" s="82" t="s">
        <v>55</v>
      </c>
      <c r="B19" s="75">
        <v>768.3</v>
      </c>
      <c r="C19" s="74">
        <v>1.4829097689069548</v>
      </c>
      <c r="D19" s="74"/>
      <c r="E19" s="75">
        <v>433</v>
      </c>
      <c r="F19" s="75">
        <v>272</v>
      </c>
      <c r="G19" s="75">
        <v>29</v>
      </c>
      <c r="H19" s="87">
        <v>12</v>
      </c>
      <c r="I19" s="87">
        <v>12</v>
      </c>
      <c r="J19" s="75" t="s">
        <v>3</v>
      </c>
      <c r="K19" s="87">
        <v>40</v>
      </c>
      <c r="L19" s="87">
        <v>3</v>
      </c>
      <c r="M19" s="87">
        <v>32</v>
      </c>
      <c r="N19" s="87">
        <v>92</v>
      </c>
      <c r="O19" s="87">
        <v>4</v>
      </c>
      <c r="P19" s="87">
        <v>2</v>
      </c>
    </row>
    <row r="20" spans="1:16" s="81" customFormat="1" ht="12.5" x14ac:dyDescent="0.35">
      <c r="A20" s="82" t="s">
        <v>53</v>
      </c>
      <c r="B20" s="75">
        <v>1720.3</v>
      </c>
      <c r="C20" s="74">
        <v>3.3203822405969472</v>
      </c>
      <c r="D20" s="74"/>
      <c r="E20" s="75">
        <v>880</v>
      </c>
      <c r="F20" s="75">
        <v>490</v>
      </c>
      <c r="G20" s="75">
        <v>45</v>
      </c>
      <c r="H20" s="87">
        <v>17</v>
      </c>
      <c r="I20" s="87">
        <v>34</v>
      </c>
      <c r="J20" s="75" t="s">
        <v>3</v>
      </c>
      <c r="K20" s="87">
        <v>74</v>
      </c>
      <c r="L20" s="87">
        <v>5</v>
      </c>
      <c r="M20" s="87">
        <v>33</v>
      </c>
      <c r="N20" s="87">
        <v>206</v>
      </c>
      <c r="O20" s="87">
        <v>17</v>
      </c>
      <c r="P20" s="87">
        <v>15</v>
      </c>
    </row>
    <row r="21" spans="1:16" s="81" customFormat="1" ht="12.5" x14ac:dyDescent="0.35">
      <c r="A21" s="82" t="s">
        <v>104</v>
      </c>
      <c r="B21" s="75">
        <v>589.20000000000005</v>
      </c>
      <c r="C21" s="74">
        <v>1.1372256095795625</v>
      </c>
      <c r="D21" s="74"/>
      <c r="E21" s="75">
        <v>209</v>
      </c>
      <c r="F21" s="75">
        <v>290</v>
      </c>
      <c r="G21" s="75">
        <v>24</v>
      </c>
      <c r="H21" s="87">
        <v>4</v>
      </c>
      <c r="I21" s="87">
        <v>16</v>
      </c>
      <c r="J21" s="75" t="s">
        <v>3</v>
      </c>
      <c r="K21" s="87">
        <v>33</v>
      </c>
      <c r="L21" s="87">
        <v>2</v>
      </c>
      <c r="M21" s="87">
        <v>18</v>
      </c>
      <c r="N21" s="87">
        <v>57</v>
      </c>
      <c r="O21" s="87">
        <v>6</v>
      </c>
      <c r="P21" s="87">
        <v>2</v>
      </c>
    </row>
    <row r="22" spans="1:16" s="81" customFormat="1" ht="12.5" x14ac:dyDescent="0.35">
      <c r="A22" s="82" t="s">
        <v>51</v>
      </c>
      <c r="B22" s="75">
        <v>1729.6</v>
      </c>
      <c r="C22" s="74">
        <v>3.3383323393224904</v>
      </c>
      <c r="D22" s="74"/>
      <c r="E22" s="75">
        <v>806</v>
      </c>
      <c r="F22" s="75">
        <v>768</v>
      </c>
      <c r="G22" s="75">
        <v>44</v>
      </c>
      <c r="H22" s="87">
        <v>13</v>
      </c>
      <c r="I22" s="87">
        <v>38</v>
      </c>
      <c r="J22" s="75" t="s">
        <v>3</v>
      </c>
      <c r="K22" s="87">
        <v>76</v>
      </c>
      <c r="L22" s="87">
        <v>3</v>
      </c>
      <c r="M22" s="87">
        <v>49</v>
      </c>
      <c r="N22" s="87">
        <v>129</v>
      </c>
      <c r="O22" s="87">
        <v>14</v>
      </c>
      <c r="P22" s="87">
        <v>11</v>
      </c>
    </row>
    <row r="23" spans="1:16" s="81" customFormat="1" ht="12.5" x14ac:dyDescent="0.35">
      <c r="A23" s="82" t="s">
        <v>231</v>
      </c>
      <c r="B23" s="75">
        <v>735.7</v>
      </c>
      <c r="C23" s="74">
        <v>1.419987917460428</v>
      </c>
      <c r="D23" s="74"/>
      <c r="E23" s="75">
        <v>328</v>
      </c>
      <c r="F23" s="75">
        <v>369</v>
      </c>
      <c r="G23" s="75">
        <v>26</v>
      </c>
      <c r="H23" s="87">
        <v>8</v>
      </c>
      <c r="I23" s="87">
        <v>19</v>
      </c>
      <c r="J23" s="75" t="s">
        <v>3</v>
      </c>
      <c r="K23" s="87">
        <v>43</v>
      </c>
      <c r="L23" s="87">
        <v>4</v>
      </c>
      <c r="M23" s="87">
        <v>20</v>
      </c>
      <c r="N23" s="87">
        <v>99</v>
      </c>
      <c r="O23" s="87">
        <v>5</v>
      </c>
      <c r="P23" s="87">
        <v>2</v>
      </c>
    </row>
    <row r="24" spans="1:16" s="81" customFormat="1" ht="12.5" x14ac:dyDescent="0.35">
      <c r="A24" s="82" t="s">
        <v>102</v>
      </c>
      <c r="B24" s="75">
        <v>1095.4000000000001</v>
      </c>
      <c r="C24" s="74">
        <v>2.1142514133290105</v>
      </c>
      <c r="D24" s="74"/>
      <c r="E24" s="75">
        <v>562</v>
      </c>
      <c r="F24" s="75">
        <v>251</v>
      </c>
      <c r="G24" s="75">
        <v>29</v>
      </c>
      <c r="H24" s="87">
        <v>16</v>
      </c>
      <c r="I24" s="87">
        <v>14</v>
      </c>
      <c r="J24" s="75" t="s">
        <v>3</v>
      </c>
      <c r="K24" s="87">
        <v>41</v>
      </c>
      <c r="L24" s="87">
        <v>2</v>
      </c>
      <c r="M24" s="87">
        <v>8</v>
      </c>
      <c r="N24" s="87">
        <v>120</v>
      </c>
      <c r="O24" s="87">
        <v>6</v>
      </c>
      <c r="P24" s="87">
        <v>8</v>
      </c>
    </row>
    <row r="25" spans="1:16" s="81" customFormat="1" ht="12.5" x14ac:dyDescent="0.35">
      <c r="A25" s="82" t="s">
        <v>47</v>
      </c>
      <c r="B25" s="75">
        <v>917.5</v>
      </c>
      <c r="C25" s="74">
        <v>1.7708833957726555</v>
      </c>
      <c r="D25" s="74"/>
      <c r="E25" s="75">
        <v>643</v>
      </c>
      <c r="F25" s="75">
        <v>376</v>
      </c>
      <c r="G25" s="75">
        <v>34</v>
      </c>
      <c r="H25" s="87">
        <v>12</v>
      </c>
      <c r="I25" s="87">
        <v>18</v>
      </c>
      <c r="J25" s="75" t="s">
        <v>3</v>
      </c>
      <c r="K25" s="87">
        <v>48</v>
      </c>
      <c r="L25" s="87">
        <v>4</v>
      </c>
      <c r="M25" s="87">
        <v>10</v>
      </c>
      <c r="N25" s="87">
        <v>157</v>
      </c>
      <c r="O25" s="87">
        <v>8</v>
      </c>
      <c r="P25" s="87">
        <v>7</v>
      </c>
    </row>
    <row r="26" spans="1:16" s="81" customFormat="1" ht="12.5" x14ac:dyDescent="0.35">
      <c r="A26" s="148" t="s">
        <v>100</v>
      </c>
      <c r="B26" s="75">
        <v>140.19999999999999</v>
      </c>
      <c r="C26" s="74">
        <v>0.2706025635829169</v>
      </c>
      <c r="D26" s="74"/>
      <c r="E26" s="75">
        <v>77</v>
      </c>
      <c r="F26" s="75">
        <v>129</v>
      </c>
      <c r="G26" s="75">
        <v>13</v>
      </c>
      <c r="H26" s="87">
        <v>2</v>
      </c>
      <c r="I26" s="87">
        <v>8</v>
      </c>
      <c r="J26" s="75" t="s">
        <v>3</v>
      </c>
      <c r="K26" s="87">
        <v>15</v>
      </c>
      <c r="L26" s="87">
        <v>2</v>
      </c>
      <c r="M26" s="87">
        <v>10</v>
      </c>
      <c r="N26" s="87">
        <v>9</v>
      </c>
      <c r="O26" s="87">
        <v>2</v>
      </c>
      <c r="P26" s="87">
        <v>1</v>
      </c>
    </row>
    <row r="27" spans="1:16" s="81" customFormat="1" ht="12.5" x14ac:dyDescent="0.35">
      <c r="A27" s="82" t="s">
        <v>45</v>
      </c>
      <c r="B27" s="75">
        <v>1666</v>
      </c>
      <c r="C27" s="74">
        <v>3.2155768254574864</v>
      </c>
      <c r="D27" s="74"/>
      <c r="E27" s="75">
        <v>852</v>
      </c>
      <c r="F27" s="75">
        <v>771</v>
      </c>
      <c r="G27" s="75">
        <v>40</v>
      </c>
      <c r="H27" s="87">
        <v>23</v>
      </c>
      <c r="I27" s="87">
        <v>43</v>
      </c>
      <c r="J27" s="75" t="s">
        <v>3</v>
      </c>
      <c r="K27" s="87">
        <v>87</v>
      </c>
      <c r="L27" s="87">
        <v>5</v>
      </c>
      <c r="M27" s="87">
        <v>34</v>
      </c>
      <c r="N27" s="87">
        <v>251</v>
      </c>
      <c r="O27" s="87">
        <v>13</v>
      </c>
      <c r="P27" s="87">
        <v>5</v>
      </c>
    </row>
    <row r="28" spans="1:16" s="81" customFormat="1" ht="12.5" x14ac:dyDescent="0.35">
      <c r="A28" s="82" t="s">
        <v>43</v>
      </c>
      <c r="B28" s="75">
        <v>1445.7</v>
      </c>
      <c r="C28" s="74">
        <v>2.7903717986577963</v>
      </c>
      <c r="D28" s="74"/>
      <c r="E28" s="75">
        <v>861</v>
      </c>
      <c r="F28" s="75">
        <v>432</v>
      </c>
      <c r="G28" s="75">
        <v>43</v>
      </c>
      <c r="H28" s="87">
        <v>22</v>
      </c>
      <c r="I28" s="87">
        <v>17</v>
      </c>
      <c r="J28" s="75" t="s">
        <v>3</v>
      </c>
      <c r="K28" s="87">
        <v>60</v>
      </c>
      <c r="L28" s="87">
        <v>4</v>
      </c>
      <c r="M28" s="87">
        <v>37</v>
      </c>
      <c r="N28" s="87">
        <v>88</v>
      </c>
      <c r="O28" s="87">
        <v>7</v>
      </c>
      <c r="P28" s="87">
        <v>15</v>
      </c>
    </row>
    <row r="29" spans="1:16" s="81" customFormat="1" ht="12.5" x14ac:dyDescent="0.35">
      <c r="A29" s="82" t="s">
        <v>41</v>
      </c>
      <c r="B29" s="75">
        <v>987.9</v>
      </c>
      <c r="C29" s="74">
        <v>1.9067637130068733</v>
      </c>
      <c r="D29" s="74"/>
      <c r="E29" s="75">
        <v>481</v>
      </c>
      <c r="F29" s="75">
        <v>276</v>
      </c>
      <c r="G29" s="75">
        <v>39</v>
      </c>
      <c r="H29" s="87">
        <v>9</v>
      </c>
      <c r="I29" s="87">
        <v>11</v>
      </c>
      <c r="J29" s="75" t="s">
        <v>3</v>
      </c>
      <c r="K29" s="87">
        <v>30</v>
      </c>
      <c r="L29" s="87">
        <v>2</v>
      </c>
      <c r="M29" s="87">
        <v>21</v>
      </c>
      <c r="N29" s="87">
        <v>100</v>
      </c>
      <c r="O29" s="87">
        <v>4</v>
      </c>
      <c r="P29" s="87">
        <v>17</v>
      </c>
    </row>
    <row r="30" spans="1:16" s="81" customFormat="1" ht="12.5" x14ac:dyDescent="0.35">
      <c r="A30" s="82" t="s">
        <v>98</v>
      </c>
      <c r="B30" s="75">
        <v>697.9</v>
      </c>
      <c r="C30" s="74">
        <v>1.347029451672737</v>
      </c>
      <c r="D30" s="74"/>
      <c r="E30" s="75">
        <v>226</v>
      </c>
      <c r="F30" s="75">
        <v>503</v>
      </c>
      <c r="G30" s="75">
        <v>28</v>
      </c>
      <c r="H30" s="87">
        <v>6</v>
      </c>
      <c r="I30" s="87">
        <v>32</v>
      </c>
      <c r="J30" s="75" t="s">
        <v>3</v>
      </c>
      <c r="K30" s="87">
        <v>48</v>
      </c>
      <c r="L30" s="87">
        <v>3</v>
      </c>
      <c r="M30" s="87">
        <v>11</v>
      </c>
      <c r="N30" s="87">
        <v>125</v>
      </c>
      <c r="O30" s="87">
        <v>6</v>
      </c>
      <c r="P30" s="87">
        <v>2</v>
      </c>
    </row>
    <row r="31" spans="1:16" s="81" customFormat="1" ht="12.5" x14ac:dyDescent="0.35">
      <c r="A31" s="82" t="s">
        <v>96</v>
      </c>
      <c r="B31" s="75">
        <v>853.2</v>
      </c>
      <c r="C31" s="74">
        <v>1.6467767992078799</v>
      </c>
      <c r="D31" s="74"/>
      <c r="E31" s="75">
        <v>296</v>
      </c>
      <c r="F31" s="75">
        <v>536</v>
      </c>
      <c r="G31" s="75">
        <v>29</v>
      </c>
      <c r="H31" s="87">
        <v>6</v>
      </c>
      <c r="I31" s="87">
        <v>35</v>
      </c>
      <c r="J31" s="75" t="s">
        <v>3</v>
      </c>
      <c r="K31" s="87">
        <v>34</v>
      </c>
      <c r="L31" s="87">
        <v>3</v>
      </c>
      <c r="M31" s="87">
        <v>40</v>
      </c>
      <c r="N31" s="87">
        <v>109</v>
      </c>
      <c r="O31" s="87">
        <v>10</v>
      </c>
      <c r="P31" s="87">
        <v>3</v>
      </c>
    </row>
    <row r="32" spans="1:16" s="81" customFormat="1" ht="12.5" x14ac:dyDescent="0.35">
      <c r="A32" s="82" t="s">
        <v>39</v>
      </c>
      <c r="B32" s="75">
        <v>796.6</v>
      </c>
      <c r="C32" s="74">
        <v>1.5375321123405965</v>
      </c>
      <c r="D32" s="74"/>
      <c r="E32" s="75">
        <v>351</v>
      </c>
      <c r="F32" s="75">
        <v>397</v>
      </c>
      <c r="G32" s="75">
        <v>25</v>
      </c>
      <c r="H32" s="87">
        <v>11</v>
      </c>
      <c r="I32" s="87">
        <v>26</v>
      </c>
      <c r="J32" s="75" t="s">
        <v>3</v>
      </c>
      <c r="K32" s="87">
        <v>47</v>
      </c>
      <c r="L32" s="87">
        <v>3</v>
      </c>
      <c r="M32" s="87">
        <v>21</v>
      </c>
      <c r="N32" s="87">
        <v>106</v>
      </c>
      <c r="O32" s="87">
        <v>4</v>
      </c>
      <c r="P32" s="87">
        <v>6</v>
      </c>
    </row>
    <row r="33" spans="1:20" s="81" customFormat="1" ht="12.5" x14ac:dyDescent="0.35">
      <c r="A33" s="82" t="s">
        <v>94</v>
      </c>
      <c r="B33" s="75">
        <v>683.9</v>
      </c>
      <c r="C33" s="74">
        <v>1.3200077976772959</v>
      </c>
      <c r="D33" s="74"/>
      <c r="E33" s="75">
        <v>276</v>
      </c>
      <c r="F33" s="75">
        <v>279</v>
      </c>
      <c r="G33" s="75">
        <v>20</v>
      </c>
      <c r="H33" s="87">
        <v>8</v>
      </c>
      <c r="I33" s="87">
        <v>14</v>
      </c>
      <c r="J33" s="75" t="s">
        <v>3</v>
      </c>
      <c r="K33" s="87">
        <v>28</v>
      </c>
      <c r="L33" s="87">
        <v>2</v>
      </c>
      <c r="M33" s="87">
        <v>7</v>
      </c>
      <c r="N33" s="87">
        <v>88</v>
      </c>
      <c r="O33" s="87">
        <v>5</v>
      </c>
      <c r="P33" s="87">
        <v>1</v>
      </c>
    </row>
    <row r="34" spans="1:20" s="81" customFormat="1" ht="12.5" x14ac:dyDescent="0.35">
      <c r="A34" s="82" t="s">
        <v>92</v>
      </c>
      <c r="B34" s="75">
        <v>311.10000000000002</v>
      </c>
      <c r="C34" s="74">
        <v>0.60045975414155106</v>
      </c>
      <c r="D34" s="74"/>
      <c r="E34" s="75">
        <v>202</v>
      </c>
      <c r="F34" s="75">
        <v>206</v>
      </c>
      <c r="G34" s="75">
        <v>22</v>
      </c>
      <c r="H34" s="87">
        <v>6</v>
      </c>
      <c r="I34" s="87">
        <v>15</v>
      </c>
      <c r="J34" s="75" t="s">
        <v>3</v>
      </c>
      <c r="K34" s="87">
        <v>31</v>
      </c>
      <c r="L34" s="87">
        <v>0</v>
      </c>
      <c r="M34" s="87">
        <v>16</v>
      </c>
      <c r="N34" s="87">
        <v>56</v>
      </c>
      <c r="O34" s="87">
        <v>3</v>
      </c>
      <c r="P34" s="87">
        <v>2</v>
      </c>
    </row>
    <row r="35" spans="1:20" s="81" customFormat="1" ht="12.5" x14ac:dyDescent="0.35">
      <c r="A35" s="82" t="s">
        <v>37</v>
      </c>
      <c r="B35" s="75">
        <v>1077.4000000000001</v>
      </c>
      <c r="C35" s="74">
        <v>2.079509286763443</v>
      </c>
      <c r="D35" s="74"/>
      <c r="E35" s="75">
        <v>565</v>
      </c>
      <c r="F35" s="75">
        <v>368</v>
      </c>
      <c r="G35" s="75">
        <v>40</v>
      </c>
      <c r="H35" s="87">
        <v>11</v>
      </c>
      <c r="I35" s="87">
        <v>13</v>
      </c>
      <c r="J35" s="75" t="s">
        <v>3</v>
      </c>
      <c r="K35" s="87">
        <v>36</v>
      </c>
      <c r="L35" s="87">
        <v>2</v>
      </c>
      <c r="M35" s="87">
        <v>11</v>
      </c>
      <c r="N35" s="87">
        <v>0</v>
      </c>
      <c r="O35" s="87">
        <v>0</v>
      </c>
      <c r="P35" s="87">
        <v>0</v>
      </c>
    </row>
    <row r="36" spans="1:20" s="81" customFormat="1" ht="12.5" x14ac:dyDescent="0.35">
      <c r="A36" s="82" t="s">
        <v>90</v>
      </c>
      <c r="B36" s="75">
        <v>640.29999999999995</v>
      </c>
      <c r="C36" s="74">
        <v>1.2358546466629223</v>
      </c>
      <c r="D36" s="74"/>
      <c r="E36" s="75">
        <v>249</v>
      </c>
      <c r="F36" s="75">
        <v>376</v>
      </c>
      <c r="G36" s="75">
        <v>27</v>
      </c>
      <c r="H36" s="87">
        <v>6</v>
      </c>
      <c r="I36" s="87">
        <v>18</v>
      </c>
      <c r="J36" s="75" t="s">
        <v>3</v>
      </c>
      <c r="K36" s="87">
        <v>35</v>
      </c>
      <c r="L36" s="87">
        <v>1</v>
      </c>
      <c r="M36" s="87">
        <v>16</v>
      </c>
      <c r="N36" s="87">
        <v>82</v>
      </c>
      <c r="O36" s="87">
        <v>6</v>
      </c>
      <c r="P36" s="87">
        <v>4</v>
      </c>
    </row>
    <row r="37" spans="1:20" s="81" customFormat="1" ht="14" x14ac:dyDescent="0.35">
      <c r="A37" s="82" t="s">
        <v>35</v>
      </c>
      <c r="B37" s="75">
        <v>454.1</v>
      </c>
      <c r="C37" s="74">
        <v>0.87646664852355627</v>
      </c>
      <c r="D37" s="74"/>
      <c r="E37" s="75">
        <v>214</v>
      </c>
      <c r="F37" s="75">
        <v>340</v>
      </c>
      <c r="G37" s="75">
        <v>19</v>
      </c>
      <c r="H37" s="87">
        <v>4</v>
      </c>
      <c r="I37" s="87">
        <v>22</v>
      </c>
      <c r="J37" s="75" t="s">
        <v>3</v>
      </c>
      <c r="K37" s="87">
        <v>28</v>
      </c>
      <c r="L37" s="87">
        <v>2</v>
      </c>
      <c r="M37" s="87">
        <v>15</v>
      </c>
      <c r="N37" s="87">
        <v>33</v>
      </c>
      <c r="O37" s="87">
        <v>6</v>
      </c>
      <c r="P37" s="87">
        <v>3</v>
      </c>
      <c r="R37" s="67"/>
      <c r="S37" s="67"/>
      <c r="T37" s="67"/>
    </row>
    <row r="38" spans="1:20" s="81" customFormat="1" ht="14" x14ac:dyDescent="0.35">
      <c r="A38" s="82" t="s">
        <v>33</v>
      </c>
      <c r="B38" s="75">
        <v>1067.5999999999999</v>
      </c>
      <c r="C38" s="74">
        <v>2.0605941289666343</v>
      </c>
      <c r="D38" s="74"/>
      <c r="E38" s="75">
        <v>461</v>
      </c>
      <c r="F38" s="75">
        <v>444</v>
      </c>
      <c r="G38" s="75">
        <v>25</v>
      </c>
      <c r="H38" s="87">
        <v>11</v>
      </c>
      <c r="I38" s="87">
        <v>19</v>
      </c>
      <c r="J38" s="75" t="s">
        <v>3</v>
      </c>
      <c r="K38" s="87">
        <v>46</v>
      </c>
      <c r="L38" s="87">
        <v>3</v>
      </c>
      <c r="M38" s="87">
        <v>20</v>
      </c>
      <c r="N38" s="87">
        <v>118</v>
      </c>
      <c r="O38" s="87">
        <v>7</v>
      </c>
      <c r="P38" s="87">
        <v>5</v>
      </c>
      <c r="R38" s="65"/>
      <c r="S38" s="65"/>
      <c r="T38" s="65"/>
    </row>
    <row r="39" spans="1:20" s="81" customFormat="1" ht="12.5" x14ac:dyDescent="0.35">
      <c r="A39" s="82" t="s">
        <v>88</v>
      </c>
      <c r="B39" s="75">
        <v>714.1</v>
      </c>
      <c r="C39" s="74">
        <v>1.3782973655817474</v>
      </c>
      <c r="D39" s="74"/>
      <c r="E39" s="75">
        <v>254</v>
      </c>
      <c r="F39" s="75">
        <v>504</v>
      </c>
      <c r="G39" s="75">
        <v>24</v>
      </c>
      <c r="H39" s="87">
        <v>7</v>
      </c>
      <c r="I39" s="87">
        <v>28</v>
      </c>
      <c r="J39" s="75" t="s">
        <v>3</v>
      </c>
      <c r="K39" s="87">
        <v>44</v>
      </c>
      <c r="L39" s="87">
        <v>2</v>
      </c>
      <c r="M39" s="87">
        <v>16</v>
      </c>
      <c r="N39" s="87">
        <v>91</v>
      </c>
      <c r="O39" s="87">
        <v>4</v>
      </c>
      <c r="P39" s="87">
        <v>3</v>
      </c>
    </row>
    <row r="40" spans="1:20" s="81" customFormat="1" ht="12.5" x14ac:dyDescent="0.35">
      <c r="A40" s="82" t="s">
        <v>86</v>
      </c>
      <c r="B40" s="75">
        <v>1113.2</v>
      </c>
      <c r="C40" s="74">
        <v>2.1486075162660709</v>
      </c>
      <c r="D40" s="74"/>
      <c r="E40" s="75">
        <v>621.5</v>
      </c>
      <c r="F40" s="75">
        <v>100</v>
      </c>
      <c r="G40" s="75">
        <v>31</v>
      </c>
      <c r="H40" s="87">
        <v>17</v>
      </c>
      <c r="I40" s="87">
        <v>7</v>
      </c>
      <c r="J40" s="75" t="s">
        <v>3</v>
      </c>
      <c r="K40" s="87">
        <v>40</v>
      </c>
      <c r="L40" s="87">
        <v>2</v>
      </c>
      <c r="M40" s="87">
        <v>16</v>
      </c>
      <c r="N40" s="87">
        <v>99</v>
      </c>
      <c r="O40" s="87">
        <v>8</v>
      </c>
      <c r="P40" s="87">
        <v>3</v>
      </c>
    </row>
    <row r="41" spans="1:20" s="81" customFormat="1" ht="14" x14ac:dyDescent="0.35">
      <c r="A41" s="82" t="s">
        <v>84</v>
      </c>
      <c r="B41" s="75">
        <v>535.1</v>
      </c>
      <c r="C41" s="74">
        <v>1.0328062180686082</v>
      </c>
      <c r="D41" s="74"/>
      <c r="E41" s="75">
        <v>270</v>
      </c>
      <c r="F41" s="75">
        <v>167</v>
      </c>
      <c r="G41" s="75">
        <v>20</v>
      </c>
      <c r="H41" s="87">
        <v>7</v>
      </c>
      <c r="I41" s="87">
        <v>12</v>
      </c>
      <c r="J41" s="75" t="s">
        <v>3</v>
      </c>
      <c r="K41" s="87">
        <v>27</v>
      </c>
      <c r="L41" s="87">
        <v>3</v>
      </c>
      <c r="M41" s="87">
        <v>14</v>
      </c>
      <c r="N41" s="87">
        <v>32</v>
      </c>
      <c r="O41" s="87">
        <v>4</v>
      </c>
      <c r="P41" s="87">
        <v>3</v>
      </c>
      <c r="R41" s="65"/>
      <c r="S41" s="65"/>
      <c r="T41" s="65"/>
    </row>
    <row r="42" spans="1:20" s="81" customFormat="1" ht="14" x14ac:dyDescent="0.35">
      <c r="A42" s="82" t="s">
        <v>82</v>
      </c>
      <c r="B42" s="75">
        <v>792.9</v>
      </c>
      <c r="C42" s="74">
        <v>1.5303906752132299</v>
      </c>
      <c r="D42" s="74"/>
      <c r="E42" s="75">
        <v>387</v>
      </c>
      <c r="F42" s="75">
        <v>401</v>
      </c>
      <c r="G42" s="75">
        <v>37</v>
      </c>
      <c r="H42" s="87">
        <v>9</v>
      </c>
      <c r="I42" s="87">
        <v>19</v>
      </c>
      <c r="J42" s="75" t="s">
        <v>3</v>
      </c>
      <c r="K42" s="87">
        <v>46</v>
      </c>
      <c r="L42" s="87">
        <v>2</v>
      </c>
      <c r="M42" s="87">
        <v>57</v>
      </c>
      <c r="N42" s="87">
        <v>116</v>
      </c>
      <c r="O42" s="87">
        <v>6</v>
      </c>
      <c r="P42" s="87">
        <v>4</v>
      </c>
      <c r="Q42" s="82"/>
      <c r="R42" s="65"/>
      <c r="S42" s="65"/>
      <c r="T42" s="65"/>
    </row>
    <row r="43" spans="1:20" s="81" customFormat="1" ht="14.5" x14ac:dyDescent="0.35">
      <c r="A43" s="148" t="s">
        <v>336</v>
      </c>
      <c r="B43" s="75">
        <v>2.2000000000000002</v>
      </c>
      <c r="C43" s="74">
        <v>4.246259913569311E-3</v>
      </c>
      <c r="D43" s="74"/>
      <c r="E43" s="75">
        <v>12</v>
      </c>
      <c r="F43" s="75">
        <v>39</v>
      </c>
      <c r="G43" s="75">
        <v>0</v>
      </c>
      <c r="H43" s="87">
        <v>1</v>
      </c>
      <c r="I43" s="87">
        <v>5</v>
      </c>
      <c r="J43" s="75" t="s">
        <v>3</v>
      </c>
      <c r="K43" s="87">
        <v>3</v>
      </c>
      <c r="L43" s="87">
        <v>0</v>
      </c>
      <c r="M43" s="87">
        <v>4</v>
      </c>
      <c r="N43" s="87">
        <v>2</v>
      </c>
      <c r="O43" s="87">
        <v>2</v>
      </c>
      <c r="P43" s="87">
        <v>0</v>
      </c>
    </row>
    <row r="44" spans="1:20" s="67" customFormat="1" ht="25.5" customHeight="1" x14ac:dyDescent="0.35">
      <c r="A44" s="62" t="s">
        <v>188</v>
      </c>
      <c r="B44" s="70">
        <v>18994</v>
      </c>
      <c r="C44" s="70">
        <v>36.660663999243397</v>
      </c>
      <c r="D44" s="70"/>
      <c r="E44" s="70">
        <v>13708</v>
      </c>
      <c r="F44" s="70">
        <v>578</v>
      </c>
      <c r="G44" s="70">
        <v>455</v>
      </c>
      <c r="H44" s="70">
        <v>287</v>
      </c>
      <c r="I44" s="70">
        <v>20</v>
      </c>
      <c r="J44" s="75" t="s">
        <v>3</v>
      </c>
      <c r="K44" s="70">
        <v>465</v>
      </c>
      <c r="L44" s="70">
        <v>38</v>
      </c>
      <c r="M44" s="70">
        <v>212</v>
      </c>
      <c r="N44" s="70">
        <v>1396</v>
      </c>
      <c r="O44" s="70">
        <v>67</v>
      </c>
      <c r="P44" s="70">
        <v>91</v>
      </c>
    </row>
    <row r="45" spans="1:20" s="81" customFormat="1" ht="12.5" x14ac:dyDescent="0.35">
      <c r="A45" s="82" t="s">
        <v>28</v>
      </c>
      <c r="B45" s="75">
        <v>2601</v>
      </c>
      <c r="C45" s="74">
        <v>5.0202372887244433</v>
      </c>
      <c r="D45" s="74"/>
      <c r="E45" s="87">
        <v>1888</v>
      </c>
      <c r="F45" s="87">
        <v>35</v>
      </c>
      <c r="G45" s="87">
        <v>69</v>
      </c>
      <c r="H45" s="87">
        <v>40</v>
      </c>
      <c r="I45" s="87">
        <v>1</v>
      </c>
      <c r="J45" s="75" t="s">
        <v>3</v>
      </c>
      <c r="K45" s="87">
        <v>66</v>
      </c>
      <c r="L45" s="87">
        <v>7</v>
      </c>
      <c r="M45" s="87">
        <v>18</v>
      </c>
      <c r="N45" s="87">
        <v>160</v>
      </c>
      <c r="O45" s="87">
        <v>14</v>
      </c>
      <c r="P45" s="87">
        <v>10</v>
      </c>
    </row>
    <row r="46" spans="1:20" s="81" customFormat="1" ht="12.5" x14ac:dyDescent="0.35">
      <c r="A46" s="82" t="s">
        <v>26</v>
      </c>
      <c r="B46" s="75">
        <v>1350.6</v>
      </c>
      <c r="C46" s="74">
        <v>2.6068175633030499</v>
      </c>
      <c r="D46" s="74"/>
      <c r="E46" s="87">
        <v>923</v>
      </c>
      <c r="F46" s="87">
        <v>230</v>
      </c>
      <c r="G46" s="87">
        <v>49</v>
      </c>
      <c r="H46" s="87">
        <v>26</v>
      </c>
      <c r="I46" s="87">
        <v>0</v>
      </c>
      <c r="J46" s="75" t="s">
        <v>3</v>
      </c>
      <c r="K46" s="87">
        <v>43</v>
      </c>
      <c r="L46" s="87">
        <v>4</v>
      </c>
      <c r="M46" s="87">
        <v>34</v>
      </c>
      <c r="N46" s="87">
        <v>161</v>
      </c>
      <c r="O46" s="87">
        <v>13</v>
      </c>
      <c r="P46" s="87">
        <v>9</v>
      </c>
    </row>
    <row r="47" spans="1:20" s="81" customFormat="1" ht="12.5" x14ac:dyDescent="0.35">
      <c r="A47" s="82" t="s">
        <v>24</v>
      </c>
      <c r="B47" s="75">
        <v>1317.3</v>
      </c>
      <c r="C47" s="74">
        <v>2.5425446291567506</v>
      </c>
      <c r="D47" s="74"/>
      <c r="E47" s="75">
        <v>786</v>
      </c>
      <c r="F47" s="75">
        <v>108</v>
      </c>
      <c r="G47" s="75">
        <v>42</v>
      </c>
      <c r="H47" s="87">
        <v>18</v>
      </c>
      <c r="I47" s="87">
        <v>5</v>
      </c>
      <c r="J47" s="75" t="s">
        <v>3</v>
      </c>
      <c r="K47" s="87">
        <v>32</v>
      </c>
      <c r="L47" s="87">
        <v>3</v>
      </c>
      <c r="M47" s="87">
        <v>8</v>
      </c>
      <c r="N47" s="87">
        <v>145</v>
      </c>
      <c r="O47" s="87">
        <v>7</v>
      </c>
      <c r="P47" s="87">
        <v>4</v>
      </c>
    </row>
    <row r="48" spans="1:20" s="81" customFormat="1" ht="12.5" x14ac:dyDescent="0.35">
      <c r="A48" s="82" t="s">
        <v>189</v>
      </c>
      <c r="B48" s="75">
        <v>1106.4000000000001</v>
      </c>
      <c r="C48" s="74">
        <v>2.1354827128968568</v>
      </c>
      <c r="D48" s="74"/>
      <c r="E48" s="75">
        <v>867</v>
      </c>
      <c r="F48" s="75">
        <v>20</v>
      </c>
      <c r="G48" s="75">
        <v>53</v>
      </c>
      <c r="H48" s="87">
        <v>16</v>
      </c>
      <c r="I48" s="87">
        <v>1</v>
      </c>
      <c r="J48" s="75" t="s">
        <v>3</v>
      </c>
      <c r="K48" s="87">
        <v>31</v>
      </c>
      <c r="L48" s="87">
        <v>3</v>
      </c>
      <c r="M48" s="87">
        <v>15</v>
      </c>
      <c r="N48" s="87">
        <v>97</v>
      </c>
      <c r="O48" s="87">
        <v>6</v>
      </c>
      <c r="P48" s="87">
        <v>2</v>
      </c>
    </row>
    <row r="49" spans="1:24" s="81" customFormat="1" ht="12" customHeight="1" x14ac:dyDescent="0.35">
      <c r="A49" s="82" t="s">
        <v>20</v>
      </c>
      <c r="B49" s="75">
        <v>2638.7</v>
      </c>
      <c r="C49" s="74">
        <v>5.0930027426978812</v>
      </c>
      <c r="D49" s="74"/>
      <c r="E49" s="75">
        <v>1868</v>
      </c>
      <c r="F49" s="75">
        <v>0</v>
      </c>
      <c r="G49" s="75">
        <v>65</v>
      </c>
      <c r="H49" s="87">
        <v>39</v>
      </c>
      <c r="I49" s="87">
        <v>0</v>
      </c>
      <c r="J49" s="75" t="s">
        <v>3</v>
      </c>
      <c r="K49" s="87">
        <v>61</v>
      </c>
      <c r="L49" s="87">
        <v>4</v>
      </c>
      <c r="M49" s="87">
        <v>22</v>
      </c>
      <c r="N49" s="87">
        <v>109</v>
      </c>
      <c r="O49" s="87">
        <v>17</v>
      </c>
      <c r="P49" s="87">
        <v>10</v>
      </c>
    </row>
    <row r="50" spans="1:24" s="82" customFormat="1" ht="13.5" customHeight="1" x14ac:dyDescent="0.35">
      <c r="A50" s="82" t="s">
        <v>18</v>
      </c>
      <c r="B50" s="75">
        <v>2226.8000000000002</v>
      </c>
      <c r="C50" s="74">
        <v>4.2979870797891548</v>
      </c>
      <c r="D50" s="74"/>
      <c r="E50" s="75">
        <v>1476</v>
      </c>
      <c r="F50" s="75">
        <v>185</v>
      </c>
      <c r="G50" s="75">
        <v>59</v>
      </c>
      <c r="H50" s="87">
        <v>35</v>
      </c>
      <c r="I50" s="87">
        <v>13</v>
      </c>
      <c r="J50" s="75" t="s">
        <v>3</v>
      </c>
      <c r="K50" s="87">
        <v>63</v>
      </c>
      <c r="L50" s="87">
        <v>6</v>
      </c>
      <c r="M50" s="87">
        <v>21</v>
      </c>
      <c r="N50" s="87">
        <v>306</v>
      </c>
      <c r="O50" s="87">
        <v>10</v>
      </c>
      <c r="P50" s="87">
        <v>18</v>
      </c>
    </row>
    <row r="51" spans="1:24" s="81" customFormat="1" ht="12.5" x14ac:dyDescent="0.35">
      <c r="A51" s="202" t="s">
        <v>190</v>
      </c>
      <c r="B51" s="92">
        <v>7753.2</v>
      </c>
      <c r="C51" s="90">
        <v>14.964591982675261</v>
      </c>
      <c r="D51" s="90"/>
      <c r="E51" s="91">
        <v>5900</v>
      </c>
      <c r="F51" s="91">
        <v>0</v>
      </c>
      <c r="G51" s="91">
        <v>118</v>
      </c>
      <c r="H51" s="91">
        <v>113</v>
      </c>
      <c r="I51" s="91">
        <v>0</v>
      </c>
      <c r="J51" s="75" t="s">
        <v>3</v>
      </c>
      <c r="K51" s="91">
        <v>169</v>
      </c>
      <c r="L51" s="91">
        <v>11</v>
      </c>
      <c r="M51" s="91">
        <v>94</v>
      </c>
      <c r="N51" s="91">
        <v>418</v>
      </c>
      <c r="O51" s="91">
        <v>0</v>
      </c>
      <c r="P51" s="91">
        <v>38</v>
      </c>
    </row>
    <row r="52" spans="1:24" s="65" customFormat="1" ht="6" customHeight="1" x14ac:dyDescent="0.35">
      <c r="A52" s="93"/>
      <c r="B52" s="93"/>
      <c r="C52" s="93"/>
      <c r="D52" s="93"/>
      <c r="E52" s="94"/>
      <c r="F52" s="95"/>
      <c r="G52" s="95"/>
      <c r="H52" s="96"/>
      <c r="I52" s="93"/>
      <c r="J52" s="93"/>
      <c r="K52" s="93"/>
      <c r="L52" s="93"/>
      <c r="M52" s="93"/>
      <c r="N52" s="93"/>
      <c r="O52" s="93"/>
      <c r="P52" s="93"/>
      <c r="Q52" s="93"/>
      <c r="U52" s="81"/>
      <c r="V52" s="81"/>
      <c r="W52" s="81"/>
      <c r="X52" s="81"/>
    </row>
    <row r="53" spans="1:24" s="81" customFormat="1" ht="14" x14ac:dyDescent="0.35">
      <c r="A53" s="82" t="s">
        <v>250</v>
      </c>
      <c r="B53" s="82"/>
      <c r="C53" s="82"/>
      <c r="D53" s="82"/>
      <c r="E53" s="98"/>
      <c r="F53" s="98"/>
      <c r="G53" s="87"/>
      <c r="H53" s="73"/>
      <c r="I53" s="82"/>
      <c r="J53" s="82"/>
      <c r="K53" s="82"/>
      <c r="L53" s="82"/>
      <c r="M53" s="82"/>
      <c r="N53" s="82"/>
      <c r="O53" s="82"/>
      <c r="P53" s="82"/>
      <c r="Q53" s="82"/>
      <c r="R53" s="65"/>
      <c r="S53" s="65"/>
      <c r="T53" s="65"/>
      <c r="U53" s="65"/>
    </row>
    <row r="54" spans="1:24" s="81" customFormat="1" ht="14" x14ac:dyDescent="0.35">
      <c r="A54" s="82" t="s">
        <v>249</v>
      </c>
      <c r="B54" s="82"/>
      <c r="C54" s="82"/>
      <c r="D54" s="82"/>
      <c r="E54" s="98"/>
      <c r="F54" s="98"/>
      <c r="G54" s="87"/>
      <c r="H54" s="73"/>
      <c r="I54" s="82"/>
      <c r="J54" s="82"/>
      <c r="K54" s="82"/>
      <c r="L54" s="82"/>
      <c r="M54" s="82"/>
      <c r="N54" s="82"/>
      <c r="O54" s="82"/>
      <c r="P54" s="82"/>
      <c r="Q54" s="82"/>
      <c r="R54" s="65"/>
      <c r="S54" s="65"/>
      <c r="T54" s="65"/>
      <c r="U54" s="65"/>
    </row>
    <row r="55" spans="1:24" s="81" customFormat="1" ht="14" x14ac:dyDescent="0.35">
      <c r="A55" s="82" t="s">
        <v>335</v>
      </c>
      <c r="B55" s="82"/>
      <c r="C55" s="82"/>
      <c r="D55" s="82"/>
      <c r="E55" s="98"/>
      <c r="F55" s="98"/>
      <c r="G55" s="87"/>
      <c r="H55" s="73"/>
      <c r="I55" s="82"/>
      <c r="J55" s="82"/>
      <c r="K55" s="82"/>
      <c r="L55" s="82"/>
      <c r="M55" s="82"/>
      <c r="N55" s="82"/>
      <c r="O55" s="82"/>
      <c r="P55" s="82"/>
      <c r="Q55" s="82"/>
      <c r="R55" s="65"/>
      <c r="S55" s="65"/>
      <c r="T55" s="65"/>
      <c r="U55" s="65"/>
    </row>
    <row r="56" spans="1:24" s="81" customFormat="1" ht="24" customHeight="1" x14ac:dyDescent="0.35">
      <c r="A56" s="272" t="s">
        <v>334</v>
      </c>
      <c r="B56" s="272"/>
      <c r="C56" s="272"/>
      <c r="D56" s="272"/>
      <c r="E56" s="272"/>
      <c r="F56" s="272"/>
      <c r="G56" s="272"/>
      <c r="H56" s="272"/>
      <c r="I56" s="272"/>
      <c r="J56" s="272"/>
      <c r="K56" s="272"/>
      <c r="L56" s="272"/>
      <c r="M56" s="272"/>
      <c r="N56" s="272"/>
      <c r="O56" s="272"/>
      <c r="P56" s="272"/>
      <c r="Q56" s="82"/>
      <c r="R56" s="65"/>
      <c r="S56" s="65"/>
      <c r="T56" s="65"/>
      <c r="U56" s="65"/>
    </row>
    <row r="57" spans="1:24" s="81" customFormat="1" ht="14" x14ac:dyDescent="0.35">
      <c r="A57" s="82" t="s">
        <v>226</v>
      </c>
      <c r="B57" s="82"/>
      <c r="C57" s="82"/>
      <c r="D57" s="82"/>
      <c r="E57" s="98"/>
      <c r="F57" s="98"/>
      <c r="G57" s="87"/>
      <c r="H57" s="73"/>
      <c r="I57" s="82"/>
      <c r="J57" s="82"/>
      <c r="K57" s="82"/>
      <c r="L57" s="82"/>
      <c r="M57" s="82"/>
      <c r="N57" s="82"/>
      <c r="O57" s="82"/>
      <c r="P57" s="82"/>
      <c r="Q57" s="82"/>
      <c r="R57" s="65"/>
      <c r="S57" s="65"/>
      <c r="T57" s="65"/>
      <c r="U57" s="65"/>
    </row>
    <row r="58" spans="1:24" s="81" customFormat="1" ht="14" x14ac:dyDescent="0.35">
      <c r="A58" s="100" t="s">
        <v>333</v>
      </c>
      <c r="B58" s="82"/>
      <c r="C58" s="82"/>
      <c r="D58" s="82"/>
      <c r="E58" s="98"/>
      <c r="F58" s="98"/>
      <c r="G58" s="87"/>
      <c r="H58" s="73"/>
      <c r="I58" s="82"/>
      <c r="J58" s="82"/>
      <c r="K58" s="82"/>
      <c r="L58" s="82"/>
      <c r="M58" s="82"/>
      <c r="N58" s="82"/>
      <c r="O58" s="82"/>
      <c r="P58" s="82"/>
      <c r="Q58" s="82"/>
      <c r="R58" s="65"/>
      <c r="S58" s="65"/>
      <c r="T58" s="65"/>
      <c r="U58" s="65"/>
    </row>
    <row r="59" spans="1:24" s="81" customFormat="1" ht="5.25" customHeight="1" x14ac:dyDescent="0.35">
      <c r="A59" s="100"/>
      <c r="B59" s="82"/>
      <c r="C59" s="82"/>
      <c r="D59" s="82"/>
      <c r="E59" s="98"/>
      <c r="F59" s="98"/>
      <c r="G59" s="87"/>
      <c r="H59" s="73"/>
      <c r="I59" s="82"/>
      <c r="J59" s="82"/>
      <c r="K59" s="82"/>
      <c r="L59" s="82"/>
      <c r="M59" s="82"/>
      <c r="N59" s="82"/>
      <c r="O59" s="82"/>
      <c r="P59" s="82"/>
      <c r="Q59" s="82"/>
      <c r="R59" s="65"/>
      <c r="S59" s="65"/>
      <c r="T59" s="65"/>
      <c r="U59" s="65"/>
    </row>
    <row r="60" spans="1:24" s="81" customFormat="1" ht="15" customHeight="1" x14ac:dyDescent="0.35">
      <c r="A60" s="100" t="s">
        <v>332</v>
      </c>
      <c r="B60" s="82"/>
      <c r="C60" s="82"/>
      <c r="D60" s="82"/>
      <c r="E60" s="98"/>
      <c r="F60" s="98"/>
      <c r="G60" s="87"/>
      <c r="H60" s="73"/>
      <c r="I60" s="82"/>
      <c r="J60" s="82"/>
      <c r="K60" s="82"/>
      <c r="L60" s="82"/>
      <c r="M60" s="82"/>
      <c r="N60" s="82"/>
      <c r="O60" s="82"/>
      <c r="P60" s="82"/>
      <c r="Q60" s="82"/>
      <c r="R60" s="65"/>
      <c r="S60" s="65"/>
      <c r="T60" s="65"/>
      <c r="U60" s="65"/>
    </row>
    <row r="61" spans="1:24" s="81" customFormat="1" ht="14" x14ac:dyDescent="0.35">
      <c r="A61" s="82" t="s">
        <v>331</v>
      </c>
      <c r="B61" s="82"/>
      <c r="C61" s="82"/>
      <c r="D61" s="82"/>
      <c r="E61" s="98"/>
      <c r="F61" s="87"/>
      <c r="G61" s="87"/>
      <c r="H61" s="73"/>
      <c r="I61" s="82"/>
      <c r="J61" s="93"/>
      <c r="K61" s="82"/>
      <c r="L61" s="82"/>
      <c r="M61" s="82"/>
      <c r="N61" s="82"/>
      <c r="O61" s="82"/>
      <c r="P61" s="82"/>
      <c r="Q61" s="82"/>
      <c r="R61" s="65"/>
      <c r="S61" s="65"/>
      <c r="T61" s="65"/>
      <c r="U61" s="65"/>
      <c r="V61" s="65"/>
      <c r="W61" s="65"/>
      <c r="X61" s="65"/>
    </row>
    <row r="62" spans="1:24" s="65" customFormat="1" ht="14" x14ac:dyDescent="0.35">
      <c r="B62" s="93"/>
      <c r="C62" s="93"/>
      <c r="D62" s="93"/>
      <c r="E62" s="94"/>
      <c r="F62" s="95"/>
      <c r="G62" s="95"/>
      <c r="H62" s="93"/>
      <c r="I62" s="93"/>
      <c r="J62" s="93"/>
    </row>
    <row r="63" spans="1:24" s="65" customFormat="1" ht="14" x14ac:dyDescent="0.35">
      <c r="A63" s="93"/>
      <c r="B63" s="93"/>
      <c r="C63" s="93"/>
      <c r="D63" s="93"/>
      <c r="E63" s="94"/>
      <c r="F63" s="95"/>
      <c r="G63" s="95"/>
      <c r="H63" s="93"/>
      <c r="I63" s="93"/>
      <c r="J63" s="93"/>
    </row>
    <row r="64" spans="1:24" s="65" customFormat="1" ht="14" x14ac:dyDescent="0.35">
      <c r="A64" s="93"/>
      <c r="B64" s="93"/>
      <c r="C64" s="93"/>
      <c r="D64" s="93"/>
      <c r="E64" s="94"/>
      <c r="F64" s="95"/>
      <c r="G64" s="95"/>
      <c r="H64" s="93"/>
      <c r="I64" s="93"/>
      <c r="J64" s="93"/>
    </row>
    <row r="65" spans="1:16" s="65" customFormat="1" ht="14" x14ac:dyDescent="0.35">
      <c r="A65" s="93"/>
      <c r="B65" s="93"/>
      <c r="C65" s="93"/>
      <c r="D65" s="93"/>
      <c r="E65" s="94"/>
      <c r="F65" s="95"/>
      <c r="G65" s="95"/>
      <c r="H65" s="93"/>
      <c r="I65" s="93"/>
      <c r="J65" s="93"/>
    </row>
    <row r="66" spans="1:16" s="65" customFormat="1" ht="14" x14ac:dyDescent="0.35">
      <c r="A66" s="93"/>
      <c r="B66" s="93"/>
      <c r="C66" s="93"/>
      <c r="D66" s="93"/>
      <c r="E66" s="94"/>
      <c r="F66" s="95"/>
      <c r="G66" s="95"/>
      <c r="H66" s="93"/>
      <c r="I66" s="93"/>
      <c r="J66" s="93"/>
    </row>
    <row r="67" spans="1:16" s="65" customFormat="1" ht="14" x14ac:dyDescent="0.35">
      <c r="A67" s="93"/>
      <c r="B67" s="93"/>
      <c r="C67" s="93"/>
      <c r="D67" s="93"/>
      <c r="E67" s="94"/>
      <c r="F67" s="95"/>
      <c r="G67" s="95"/>
      <c r="H67" s="93"/>
      <c r="I67" s="93"/>
      <c r="J67" s="93"/>
    </row>
    <row r="68" spans="1:16" s="65" customFormat="1" ht="14" x14ac:dyDescent="0.35">
      <c r="A68" s="266" t="s">
        <v>59</v>
      </c>
      <c r="B68" s="268">
        <v>710.3</v>
      </c>
      <c r="C68" s="267">
        <v>1.3709629166401276</v>
      </c>
      <c r="D68" s="267"/>
      <c r="E68" s="268">
        <v>295</v>
      </c>
      <c r="F68" s="268">
        <v>372</v>
      </c>
      <c r="G68" s="268">
        <v>26</v>
      </c>
      <c r="H68" s="268">
        <v>7</v>
      </c>
      <c r="I68" s="268">
        <v>19</v>
      </c>
      <c r="J68" s="268" t="s">
        <v>3</v>
      </c>
      <c r="K68" s="268">
        <v>40</v>
      </c>
      <c r="L68" s="268">
        <v>2</v>
      </c>
      <c r="M68" s="268">
        <v>26</v>
      </c>
      <c r="N68" s="268">
        <v>82</v>
      </c>
      <c r="O68" s="268">
        <v>5</v>
      </c>
      <c r="P68" s="268">
        <v>6</v>
      </c>
    </row>
    <row r="69" spans="1:16" s="65" customFormat="1" ht="14" x14ac:dyDescent="0.35">
      <c r="A69" s="266" t="s">
        <v>30</v>
      </c>
      <c r="B69" s="268">
        <v>654.9</v>
      </c>
      <c r="C69" s="267">
        <v>1.2640343715438822</v>
      </c>
      <c r="D69" s="267"/>
      <c r="E69" s="268">
        <v>226</v>
      </c>
      <c r="F69" s="268">
        <v>355</v>
      </c>
      <c r="G69" s="268">
        <v>23</v>
      </c>
      <c r="H69" s="268">
        <v>6</v>
      </c>
      <c r="I69" s="268">
        <v>18</v>
      </c>
      <c r="J69" s="268" t="s">
        <v>3</v>
      </c>
      <c r="K69" s="268">
        <v>35</v>
      </c>
      <c r="L69" s="268">
        <v>2</v>
      </c>
      <c r="M69" s="268">
        <v>27</v>
      </c>
      <c r="N69" s="268">
        <v>51</v>
      </c>
      <c r="O69" s="268">
        <v>5</v>
      </c>
      <c r="P69" s="268">
        <v>2</v>
      </c>
    </row>
    <row r="70" spans="1:16" s="65" customFormat="1" ht="14" x14ac:dyDescent="0.35">
      <c r="A70" s="93"/>
      <c r="B70" s="93"/>
      <c r="C70" s="93"/>
      <c r="D70" s="93"/>
      <c r="E70" s="93"/>
      <c r="F70" s="95"/>
      <c r="G70" s="95"/>
      <c r="H70" s="93"/>
      <c r="I70" s="93"/>
      <c r="J70" s="93"/>
    </row>
    <row r="71" spans="1:16" s="65" customFormat="1" ht="14" x14ac:dyDescent="0.35">
      <c r="A71" s="93"/>
      <c r="B71" s="93"/>
      <c r="C71" s="93"/>
      <c r="D71" s="93"/>
      <c r="E71" s="93"/>
      <c r="F71" s="95"/>
      <c r="G71" s="95"/>
      <c r="H71" s="93"/>
      <c r="I71" s="93"/>
      <c r="J71" s="93"/>
    </row>
    <row r="72" spans="1:16" s="65" customFormat="1" ht="14" x14ac:dyDescent="0.35">
      <c r="A72" s="93"/>
      <c r="B72" s="93"/>
      <c r="C72" s="93"/>
      <c r="D72" s="93"/>
      <c r="E72" s="93"/>
      <c r="F72" s="95"/>
      <c r="G72" s="95"/>
      <c r="H72" s="93"/>
      <c r="I72" s="93"/>
      <c r="J72" s="93"/>
    </row>
    <row r="73" spans="1:16" s="65" customFormat="1" ht="14" x14ac:dyDescent="0.35">
      <c r="A73" s="93"/>
      <c r="B73" s="93"/>
      <c r="C73" s="93"/>
      <c r="D73" s="93"/>
      <c r="E73" s="93"/>
      <c r="F73" s="95"/>
      <c r="G73" s="95"/>
      <c r="H73" s="93"/>
      <c r="I73" s="93"/>
      <c r="J73" s="93"/>
    </row>
    <row r="74" spans="1:16" s="65" customFormat="1" ht="14" x14ac:dyDescent="0.35">
      <c r="A74" s="93"/>
      <c r="B74" s="93"/>
      <c r="C74" s="93"/>
      <c r="D74" s="93"/>
      <c r="E74" s="93"/>
      <c r="F74" s="95"/>
      <c r="G74" s="95"/>
      <c r="H74" s="93"/>
      <c r="I74" s="93"/>
      <c r="J74" s="93"/>
    </row>
    <row r="75" spans="1:16" s="65" customFormat="1" ht="14" x14ac:dyDescent="0.35">
      <c r="A75" s="93"/>
      <c r="B75" s="93"/>
      <c r="C75" s="93"/>
      <c r="D75" s="93"/>
      <c r="E75" s="93"/>
      <c r="F75" s="95"/>
      <c r="G75" s="95"/>
      <c r="H75" s="93"/>
      <c r="I75" s="93"/>
      <c r="J75" s="93"/>
    </row>
    <row r="76" spans="1:16" s="65" customFormat="1" ht="14" x14ac:dyDescent="0.35">
      <c r="A76" s="93"/>
      <c r="B76" s="93"/>
      <c r="C76" s="93"/>
      <c r="D76" s="93"/>
      <c r="E76" s="93"/>
      <c r="F76" s="95"/>
      <c r="G76" s="95"/>
      <c r="H76" s="93"/>
      <c r="I76" s="93"/>
      <c r="J76" s="93"/>
    </row>
    <row r="77" spans="1:16" s="65" customFormat="1" ht="14" x14ac:dyDescent="0.35">
      <c r="A77" s="93"/>
      <c r="B77" s="93"/>
      <c r="C77" s="93"/>
      <c r="D77" s="93"/>
      <c r="E77" s="93"/>
      <c r="F77" s="95"/>
      <c r="G77" s="95"/>
      <c r="H77" s="93"/>
      <c r="I77" s="93"/>
      <c r="J77" s="93"/>
    </row>
    <row r="78" spans="1:16" s="65" customFormat="1" ht="14" x14ac:dyDescent="0.35">
      <c r="A78" s="93"/>
      <c r="B78" s="93"/>
      <c r="C78" s="93"/>
      <c r="D78" s="93"/>
      <c r="E78" s="93"/>
      <c r="F78" s="95"/>
      <c r="G78" s="95"/>
      <c r="H78" s="93"/>
      <c r="I78" s="93"/>
      <c r="J78" s="93"/>
    </row>
    <row r="79" spans="1:16" s="65" customFormat="1" ht="14" x14ac:dyDescent="0.35">
      <c r="A79" s="93"/>
      <c r="B79" s="93"/>
      <c r="C79" s="93"/>
      <c r="D79" s="93"/>
      <c r="E79" s="93"/>
      <c r="F79" s="95"/>
      <c r="G79" s="95"/>
      <c r="H79" s="93"/>
      <c r="I79" s="93"/>
      <c r="J79" s="93"/>
    </row>
    <row r="80" spans="1:16" s="65" customFormat="1" ht="14" x14ac:dyDescent="0.35">
      <c r="A80" s="93"/>
      <c r="B80" s="93"/>
      <c r="C80" s="93"/>
      <c r="D80" s="93"/>
      <c r="E80" s="93"/>
      <c r="F80" s="95"/>
      <c r="G80" s="95"/>
      <c r="H80" s="93"/>
      <c r="I80" s="93"/>
      <c r="J80" s="93"/>
    </row>
    <row r="81" spans="1:10" s="65" customFormat="1" ht="14" x14ac:dyDescent="0.35">
      <c r="A81" s="93"/>
      <c r="B81" s="93"/>
      <c r="C81" s="93"/>
      <c r="D81" s="93"/>
      <c r="E81" s="93"/>
      <c r="F81" s="95"/>
      <c r="G81" s="95"/>
      <c r="H81" s="93"/>
      <c r="I81" s="93"/>
      <c r="J81" s="93"/>
    </row>
    <row r="82" spans="1:10" s="65" customFormat="1" ht="14" x14ac:dyDescent="0.35">
      <c r="A82" s="93"/>
      <c r="B82" s="93"/>
      <c r="C82" s="93"/>
      <c r="D82" s="93"/>
      <c r="E82" s="93"/>
      <c r="F82" s="95"/>
      <c r="G82" s="95"/>
      <c r="H82" s="93"/>
      <c r="I82" s="93"/>
      <c r="J82" s="93"/>
    </row>
    <row r="83" spans="1:10" s="65" customFormat="1" ht="14" x14ac:dyDescent="0.35">
      <c r="A83" s="93"/>
      <c r="B83" s="93"/>
      <c r="C83" s="93"/>
      <c r="D83" s="93"/>
      <c r="E83" s="93"/>
      <c r="F83" s="95"/>
      <c r="G83" s="95"/>
      <c r="H83" s="93"/>
      <c r="I83" s="93"/>
      <c r="J83" s="93"/>
    </row>
    <row r="84" spans="1:10" s="65" customFormat="1" ht="14" x14ac:dyDescent="0.35">
      <c r="A84" s="93"/>
      <c r="B84" s="93"/>
      <c r="C84" s="93"/>
      <c r="D84" s="93"/>
      <c r="E84" s="93"/>
      <c r="F84" s="95"/>
      <c r="G84" s="95"/>
      <c r="H84" s="93"/>
      <c r="I84" s="93"/>
      <c r="J84" s="93"/>
    </row>
    <row r="85" spans="1:10" s="65" customFormat="1" ht="14" x14ac:dyDescent="0.35">
      <c r="A85" s="93"/>
      <c r="B85" s="93"/>
      <c r="C85" s="93"/>
      <c r="D85" s="93"/>
      <c r="E85" s="93"/>
      <c r="F85" s="95"/>
      <c r="G85" s="95"/>
      <c r="H85" s="93"/>
      <c r="I85" s="93"/>
      <c r="J85" s="93"/>
    </row>
    <row r="86" spans="1:10" s="65" customFormat="1" ht="14" x14ac:dyDescent="0.35">
      <c r="A86" s="93"/>
      <c r="B86" s="93"/>
      <c r="C86" s="93"/>
      <c r="D86" s="93"/>
      <c r="E86" s="93"/>
      <c r="F86" s="95"/>
      <c r="G86" s="95"/>
      <c r="H86" s="93"/>
      <c r="I86" s="93"/>
      <c r="J86" s="93"/>
    </row>
    <row r="87" spans="1:10" s="65" customFormat="1" ht="14" x14ac:dyDescent="0.35">
      <c r="A87" s="93"/>
      <c r="B87" s="93"/>
      <c r="C87" s="93"/>
      <c r="D87" s="93"/>
      <c r="E87" s="93"/>
      <c r="F87" s="95"/>
      <c r="G87" s="95"/>
      <c r="H87" s="93"/>
      <c r="I87" s="93"/>
      <c r="J87" s="93"/>
    </row>
    <row r="88" spans="1:10" s="65" customFormat="1" ht="14" x14ac:dyDescent="0.35">
      <c r="A88" s="93"/>
      <c r="B88" s="93"/>
      <c r="C88" s="93"/>
      <c r="D88" s="93"/>
      <c r="E88" s="93"/>
      <c r="F88" s="95"/>
      <c r="G88" s="95"/>
      <c r="H88" s="93"/>
      <c r="I88" s="93"/>
      <c r="J88" s="93"/>
    </row>
    <row r="89" spans="1:10" s="65" customFormat="1" ht="14" x14ac:dyDescent="0.35">
      <c r="A89" s="93"/>
      <c r="B89" s="93"/>
      <c r="C89" s="93"/>
      <c r="D89" s="93"/>
      <c r="E89" s="93"/>
      <c r="F89" s="95"/>
      <c r="G89" s="95"/>
      <c r="H89" s="93"/>
      <c r="I89" s="93"/>
      <c r="J89" s="93"/>
    </row>
    <row r="90" spans="1:10" s="65" customFormat="1" ht="14" x14ac:dyDescent="0.35">
      <c r="A90" s="93"/>
      <c r="B90" s="93"/>
      <c r="C90" s="93"/>
      <c r="D90" s="93"/>
      <c r="E90" s="93"/>
      <c r="F90" s="95"/>
      <c r="G90" s="95"/>
      <c r="H90" s="93"/>
      <c r="I90" s="93"/>
      <c r="J90" s="93"/>
    </row>
    <row r="91" spans="1:10" s="65" customFormat="1" ht="14" x14ac:dyDescent="0.35">
      <c r="A91" s="93"/>
      <c r="B91" s="93"/>
      <c r="C91" s="93"/>
      <c r="D91" s="93"/>
      <c r="E91" s="93"/>
      <c r="F91" s="95"/>
      <c r="G91" s="95"/>
      <c r="H91" s="93"/>
      <c r="I91" s="93"/>
      <c r="J91" s="93"/>
    </row>
    <row r="92" spans="1:10" s="65" customFormat="1" ht="14" x14ac:dyDescent="0.35">
      <c r="A92" s="93"/>
      <c r="B92" s="93"/>
      <c r="C92" s="93"/>
      <c r="D92" s="93"/>
      <c r="E92" s="93"/>
      <c r="F92" s="95"/>
      <c r="G92" s="95"/>
      <c r="H92" s="93"/>
      <c r="I92" s="93"/>
      <c r="J92" s="93"/>
    </row>
    <row r="93" spans="1:10" s="65" customFormat="1" ht="14" x14ac:dyDescent="0.35">
      <c r="A93" s="93"/>
      <c r="B93" s="93"/>
      <c r="C93" s="93"/>
      <c r="D93" s="93"/>
      <c r="E93" s="93"/>
      <c r="F93" s="95"/>
      <c r="G93" s="95"/>
      <c r="H93" s="93"/>
      <c r="I93" s="93"/>
      <c r="J93" s="93"/>
    </row>
    <row r="94" spans="1:10" s="65" customFormat="1" ht="14" x14ac:dyDescent="0.35">
      <c r="A94" s="93"/>
      <c r="B94" s="93"/>
      <c r="C94" s="93"/>
      <c r="D94" s="93"/>
      <c r="E94" s="93"/>
      <c r="F94" s="95"/>
      <c r="G94" s="95"/>
      <c r="H94" s="93"/>
      <c r="I94" s="93"/>
      <c r="J94" s="93"/>
    </row>
    <row r="95" spans="1:10" s="65" customFormat="1" ht="14" x14ac:dyDescent="0.35">
      <c r="A95" s="93"/>
      <c r="B95" s="93"/>
      <c r="C95" s="93"/>
      <c r="D95" s="93"/>
      <c r="E95" s="93"/>
      <c r="F95" s="95"/>
      <c r="G95" s="95"/>
      <c r="H95" s="93"/>
      <c r="I95" s="93"/>
      <c r="J95" s="93"/>
    </row>
    <row r="96" spans="1:10" s="65" customFormat="1" ht="14" x14ac:dyDescent="0.35">
      <c r="A96" s="93"/>
      <c r="B96" s="93"/>
      <c r="C96" s="93"/>
      <c r="D96" s="93"/>
      <c r="E96" s="93"/>
      <c r="F96" s="95"/>
      <c r="G96" s="95"/>
      <c r="H96" s="93"/>
      <c r="I96" s="93"/>
      <c r="J96" s="93"/>
    </row>
    <row r="97" spans="1:10" s="65" customFormat="1" ht="14" x14ac:dyDescent="0.35">
      <c r="A97" s="93"/>
      <c r="B97" s="93"/>
      <c r="C97" s="93"/>
      <c r="D97" s="93"/>
      <c r="E97" s="93"/>
      <c r="F97" s="95"/>
      <c r="G97" s="95"/>
      <c r="H97" s="93"/>
      <c r="I97" s="93"/>
      <c r="J97" s="93"/>
    </row>
    <row r="98" spans="1:10" s="65" customFormat="1" ht="14" x14ac:dyDescent="0.35">
      <c r="A98" s="93"/>
      <c r="B98" s="93"/>
      <c r="C98" s="93"/>
      <c r="D98" s="93"/>
      <c r="E98" s="93"/>
      <c r="F98" s="95"/>
      <c r="G98" s="95"/>
      <c r="H98" s="93"/>
      <c r="I98" s="93"/>
      <c r="J98" s="93"/>
    </row>
    <row r="99" spans="1:10" s="65" customFormat="1" ht="14" x14ac:dyDescent="0.35">
      <c r="A99" s="93"/>
      <c r="B99" s="93"/>
      <c r="C99" s="93"/>
      <c r="D99" s="93"/>
      <c r="E99" s="93"/>
      <c r="F99" s="95"/>
      <c r="G99" s="95"/>
      <c r="H99" s="93"/>
      <c r="I99" s="93"/>
      <c r="J99" s="93"/>
    </row>
    <row r="100" spans="1:10" s="65" customFormat="1" ht="14" x14ac:dyDescent="0.35">
      <c r="A100" s="93"/>
      <c r="B100" s="93"/>
      <c r="C100" s="93"/>
      <c r="D100" s="93"/>
      <c r="E100" s="93"/>
      <c r="F100" s="95"/>
      <c r="G100" s="95"/>
      <c r="H100" s="93"/>
      <c r="I100" s="93"/>
      <c r="J100" s="93"/>
    </row>
    <row r="101" spans="1:10" s="65" customFormat="1" ht="14" x14ac:dyDescent="0.35">
      <c r="A101" s="93"/>
      <c r="B101" s="93"/>
      <c r="C101" s="93"/>
      <c r="D101" s="93"/>
      <c r="E101" s="93"/>
      <c r="F101" s="95"/>
      <c r="G101" s="95"/>
      <c r="H101" s="93"/>
      <c r="I101" s="93"/>
      <c r="J101" s="93"/>
    </row>
    <row r="102" spans="1:10" s="65" customFormat="1" ht="14" x14ac:dyDescent="0.35">
      <c r="A102" s="93"/>
      <c r="B102" s="93"/>
      <c r="C102" s="93"/>
      <c r="D102" s="93"/>
      <c r="E102" s="93"/>
      <c r="F102" s="95"/>
      <c r="G102" s="95"/>
      <c r="H102" s="93"/>
      <c r="I102" s="93"/>
      <c r="J102" s="93"/>
    </row>
    <row r="103" spans="1:10" s="65" customFormat="1" ht="14" x14ac:dyDescent="0.35">
      <c r="A103" s="93"/>
      <c r="B103" s="93"/>
      <c r="C103" s="93"/>
      <c r="D103" s="93"/>
      <c r="E103" s="93"/>
      <c r="F103" s="95"/>
      <c r="G103" s="95"/>
      <c r="H103" s="93"/>
      <c r="I103" s="93"/>
      <c r="J103" s="93"/>
    </row>
    <row r="104" spans="1:10" s="65" customFormat="1" ht="14" x14ac:dyDescent="0.35">
      <c r="A104" s="93"/>
      <c r="B104" s="93"/>
      <c r="C104" s="93"/>
      <c r="D104" s="93"/>
      <c r="E104" s="93"/>
      <c r="F104" s="95"/>
      <c r="G104" s="95"/>
      <c r="H104" s="93"/>
      <c r="I104" s="93"/>
      <c r="J104" s="93"/>
    </row>
    <row r="105" spans="1:10" s="65" customFormat="1" ht="14" x14ac:dyDescent="0.35">
      <c r="A105" s="93"/>
      <c r="B105" s="93"/>
      <c r="C105" s="93"/>
      <c r="D105" s="93"/>
      <c r="E105" s="93"/>
      <c r="F105" s="95"/>
      <c r="G105" s="95"/>
      <c r="H105" s="93"/>
      <c r="I105" s="93"/>
      <c r="J105" s="93"/>
    </row>
    <row r="106" spans="1:10" s="65" customFormat="1" ht="14" x14ac:dyDescent="0.35">
      <c r="A106" s="93"/>
      <c r="B106" s="93"/>
      <c r="C106" s="93"/>
      <c r="D106" s="93"/>
      <c r="E106" s="93"/>
      <c r="F106" s="95"/>
      <c r="G106" s="95"/>
      <c r="H106" s="93"/>
      <c r="I106" s="93"/>
      <c r="J106" s="93"/>
    </row>
    <row r="107" spans="1:10" s="65" customFormat="1" ht="14" x14ac:dyDescent="0.35">
      <c r="A107" s="93"/>
      <c r="B107" s="93"/>
      <c r="C107" s="93"/>
      <c r="D107" s="93"/>
      <c r="E107" s="93"/>
      <c r="F107" s="95"/>
      <c r="G107" s="95"/>
      <c r="H107" s="93"/>
      <c r="I107" s="93"/>
      <c r="J107" s="93"/>
    </row>
    <row r="108" spans="1:10" s="65" customFormat="1" ht="14" x14ac:dyDescent="0.35">
      <c r="A108" s="93"/>
      <c r="B108" s="93"/>
      <c r="C108" s="93"/>
      <c r="D108" s="93"/>
      <c r="E108" s="93"/>
      <c r="F108" s="95"/>
      <c r="G108" s="95"/>
      <c r="H108" s="93"/>
      <c r="I108" s="93"/>
      <c r="J108" s="93"/>
    </row>
    <row r="109" spans="1:10" s="65" customFormat="1" ht="14" x14ac:dyDescent="0.35">
      <c r="A109" s="93"/>
      <c r="B109" s="93"/>
      <c r="C109" s="93"/>
      <c r="D109" s="93"/>
      <c r="E109" s="93"/>
      <c r="F109" s="95"/>
      <c r="G109" s="95"/>
      <c r="H109" s="93"/>
      <c r="I109" s="93"/>
      <c r="J109" s="93"/>
    </row>
    <row r="110" spans="1:10" s="65" customFormat="1" ht="14" x14ac:dyDescent="0.35">
      <c r="A110" s="93"/>
      <c r="B110" s="93"/>
      <c r="C110" s="93"/>
      <c r="D110" s="93"/>
      <c r="E110" s="93"/>
      <c r="F110" s="95"/>
      <c r="G110" s="95"/>
      <c r="H110" s="93"/>
      <c r="I110" s="93"/>
      <c r="J110" s="93"/>
    </row>
    <row r="111" spans="1:10" s="65" customFormat="1" ht="14" x14ac:dyDescent="0.35">
      <c r="A111" s="93"/>
      <c r="B111" s="93"/>
      <c r="C111" s="93"/>
      <c r="D111" s="93"/>
      <c r="E111" s="93"/>
      <c r="F111" s="95"/>
      <c r="G111" s="95"/>
      <c r="H111" s="93"/>
      <c r="I111" s="93"/>
      <c r="J111" s="93"/>
    </row>
    <row r="112" spans="1:10" s="65" customFormat="1" ht="14" x14ac:dyDescent="0.35">
      <c r="A112" s="93"/>
      <c r="B112" s="93"/>
      <c r="C112" s="93"/>
      <c r="D112" s="93"/>
      <c r="E112" s="93"/>
      <c r="F112" s="95"/>
      <c r="G112" s="95"/>
      <c r="H112" s="93"/>
      <c r="I112" s="93"/>
      <c r="J112" s="93"/>
    </row>
    <row r="113" spans="1:10" s="65" customFormat="1" ht="14" x14ac:dyDescent="0.35">
      <c r="A113" s="93"/>
      <c r="B113" s="93"/>
      <c r="C113" s="93"/>
      <c r="D113" s="93"/>
      <c r="E113" s="93"/>
      <c r="F113" s="95"/>
      <c r="G113" s="95"/>
      <c r="H113" s="93"/>
      <c r="I113" s="93"/>
      <c r="J113" s="93"/>
    </row>
    <row r="114" spans="1:10" s="65" customFormat="1" ht="14" x14ac:dyDescent="0.35">
      <c r="A114" s="93"/>
      <c r="B114" s="93"/>
      <c r="C114" s="93"/>
      <c r="D114" s="93"/>
      <c r="E114" s="93"/>
      <c r="F114" s="95"/>
      <c r="G114" s="95"/>
      <c r="H114" s="93"/>
      <c r="I114" s="93"/>
      <c r="J114" s="93"/>
    </row>
    <row r="115" spans="1:10" s="65" customFormat="1" ht="14" x14ac:dyDescent="0.35">
      <c r="A115" s="93"/>
      <c r="B115" s="93"/>
      <c r="C115" s="93"/>
      <c r="D115" s="93"/>
      <c r="E115" s="93"/>
      <c r="F115" s="95"/>
      <c r="G115" s="95"/>
      <c r="H115" s="93"/>
      <c r="I115" s="93"/>
      <c r="J115" s="93"/>
    </row>
    <row r="116" spans="1:10" s="65" customFormat="1" ht="14" x14ac:dyDescent="0.35">
      <c r="A116" s="93"/>
      <c r="B116" s="93"/>
      <c r="C116" s="93"/>
      <c r="D116" s="93"/>
      <c r="E116" s="93"/>
      <c r="F116" s="95"/>
      <c r="G116" s="95"/>
      <c r="H116" s="93"/>
      <c r="I116" s="93"/>
      <c r="J116" s="93"/>
    </row>
    <row r="117" spans="1:10" s="65" customFormat="1" ht="14" x14ac:dyDescent="0.35">
      <c r="A117" s="93"/>
      <c r="B117" s="93"/>
      <c r="C117" s="93"/>
      <c r="D117" s="93"/>
      <c r="E117" s="93"/>
      <c r="F117" s="95"/>
      <c r="G117" s="95"/>
      <c r="H117" s="93"/>
      <c r="I117" s="93"/>
      <c r="J117" s="93"/>
    </row>
    <row r="118" spans="1:10" s="65" customFormat="1" ht="14" x14ac:dyDescent="0.35">
      <c r="A118" s="93"/>
      <c r="B118" s="93"/>
      <c r="C118" s="93"/>
      <c r="D118" s="93"/>
      <c r="E118" s="93"/>
      <c r="F118" s="95"/>
      <c r="G118" s="95"/>
      <c r="H118" s="93"/>
      <c r="I118" s="93"/>
      <c r="J118" s="93"/>
    </row>
    <row r="119" spans="1:10" s="65" customFormat="1" ht="14" x14ac:dyDescent="0.35">
      <c r="A119" s="93"/>
      <c r="B119" s="93"/>
      <c r="C119" s="93"/>
      <c r="D119" s="93"/>
      <c r="E119" s="93"/>
      <c r="F119" s="95"/>
      <c r="G119" s="95"/>
      <c r="H119" s="93"/>
      <c r="I119" s="93"/>
      <c r="J119" s="93"/>
    </row>
    <row r="120" spans="1:10" s="65" customFormat="1" ht="14" x14ac:dyDescent="0.35">
      <c r="A120" s="93"/>
      <c r="B120" s="93"/>
      <c r="C120" s="93"/>
      <c r="D120" s="93"/>
      <c r="E120" s="93"/>
      <c r="F120" s="95"/>
      <c r="G120" s="95"/>
      <c r="H120" s="93"/>
      <c r="I120" s="93"/>
      <c r="J120" s="93"/>
    </row>
    <row r="121" spans="1:10" s="65" customFormat="1" ht="14" x14ac:dyDescent="0.35">
      <c r="A121" s="93"/>
      <c r="B121" s="93"/>
      <c r="C121" s="93"/>
      <c r="D121" s="93"/>
      <c r="E121" s="93"/>
      <c r="F121" s="95"/>
      <c r="G121" s="95"/>
      <c r="H121" s="93"/>
      <c r="I121" s="93"/>
      <c r="J121" s="93"/>
    </row>
    <row r="122" spans="1:10" s="65" customFormat="1" ht="14" x14ac:dyDescent="0.35">
      <c r="A122" s="93"/>
      <c r="B122" s="93"/>
      <c r="C122" s="93"/>
      <c r="D122" s="93"/>
      <c r="E122" s="93"/>
      <c r="F122" s="95"/>
      <c r="G122" s="95"/>
      <c r="H122" s="93"/>
      <c r="I122" s="93"/>
      <c r="J122" s="93"/>
    </row>
    <row r="123" spans="1:10" s="65" customFormat="1" ht="14" x14ac:dyDescent="0.35">
      <c r="A123" s="93"/>
      <c r="B123" s="93"/>
      <c r="C123" s="93"/>
      <c r="D123" s="93"/>
      <c r="E123" s="93"/>
      <c r="F123" s="95"/>
      <c r="G123" s="95"/>
      <c r="H123" s="93"/>
      <c r="I123" s="93"/>
      <c r="J123" s="93"/>
    </row>
    <row r="124" spans="1:10" s="65" customFormat="1" ht="14" x14ac:dyDescent="0.35">
      <c r="A124" s="93"/>
      <c r="B124" s="93"/>
      <c r="C124" s="93"/>
      <c r="D124" s="93"/>
      <c r="E124" s="93"/>
      <c r="F124" s="95"/>
      <c r="G124" s="95"/>
      <c r="H124" s="93"/>
      <c r="I124" s="93"/>
      <c r="J124" s="93"/>
    </row>
    <row r="125" spans="1:10" s="65" customFormat="1" ht="14" x14ac:dyDescent="0.35">
      <c r="A125" s="93"/>
      <c r="B125" s="93"/>
      <c r="C125" s="93"/>
      <c r="D125" s="93"/>
      <c r="E125" s="93"/>
      <c r="F125" s="95"/>
      <c r="G125" s="95"/>
      <c r="H125" s="93"/>
      <c r="I125" s="93"/>
      <c r="J125" s="93"/>
    </row>
    <row r="126" spans="1:10" s="65" customFormat="1" ht="14" x14ac:dyDescent="0.35">
      <c r="A126" s="93"/>
      <c r="B126" s="93"/>
      <c r="C126" s="93"/>
      <c r="D126" s="93"/>
      <c r="E126" s="93"/>
      <c r="F126" s="95"/>
      <c r="G126" s="95"/>
      <c r="H126" s="93"/>
      <c r="I126" s="93"/>
      <c r="J126" s="93"/>
    </row>
    <row r="127" spans="1:10" s="65" customFormat="1" ht="14" x14ac:dyDescent="0.35">
      <c r="A127" s="93"/>
      <c r="B127" s="93"/>
      <c r="C127" s="93"/>
      <c r="D127" s="93"/>
      <c r="E127" s="93"/>
      <c r="F127" s="95"/>
      <c r="G127" s="95"/>
      <c r="H127" s="93"/>
      <c r="I127" s="93"/>
      <c r="J127" s="93"/>
    </row>
    <row r="128" spans="1:10" s="65" customFormat="1" ht="14" x14ac:dyDescent="0.35">
      <c r="A128" s="93"/>
      <c r="B128" s="93"/>
      <c r="C128" s="93"/>
      <c r="D128" s="93"/>
      <c r="E128" s="93"/>
      <c r="F128" s="95"/>
      <c r="G128" s="95"/>
      <c r="H128" s="93"/>
      <c r="I128" s="93"/>
      <c r="J128" s="93"/>
    </row>
    <row r="129" spans="1:10" s="65" customFormat="1" ht="14" x14ac:dyDescent="0.35">
      <c r="A129" s="93"/>
      <c r="B129" s="93"/>
      <c r="C129" s="93"/>
      <c r="D129" s="93"/>
      <c r="E129" s="93"/>
      <c r="F129" s="95"/>
      <c r="G129" s="95"/>
      <c r="H129" s="93"/>
      <c r="I129" s="93"/>
      <c r="J129" s="93"/>
    </row>
    <row r="130" spans="1:10" s="65" customFormat="1" ht="14" x14ac:dyDescent="0.35">
      <c r="A130" s="93"/>
      <c r="B130" s="93"/>
      <c r="C130" s="93"/>
      <c r="D130" s="93"/>
      <c r="E130" s="93"/>
      <c r="F130" s="95"/>
      <c r="G130" s="95"/>
      <c r="H130" s="93"/>
      <c r="I130" s="93"/>
      <c r="J130" s="93"/>
    </row>
    <row r="131" spans="1:10" s="65" customFormat="1" ht="14" x14ac:dyDescent="0.35">
      <c r="A131" s="93"/>
      <c r="B131" s="93"/>
      <c r="C131" s="93"/>
      <c r="D131" s="93"/>
      <c r="E131" s="93"/>
      <c r="F131" s="95"/>
      <c r="G131" s="95"/>
      <c r="H131" s="93"/>
      <c r="I131" s="93"/>
      <c r="J131" s="93"/>
    </row>
    <row r="132" spans="1:10" s="65" customFormat="1" ht="14" x14ac:dyDescent="0.35">
      <c r="A132" s="93"/>
      <c r="B132" s="93"/>
      <c r="C132" s="93"/>
      <c r="D132" s="93"/>
      <c r="E132" s="93"/>
      <c r="F132" s="95"/>
      <c r="G132" s="95"/>
      <c r="H132" s="93"/>
      <c r="I132" s="93"/>
      <c r="J132" s="93"/>
    </row>
    <row r="133" spans="1:10" s="65" customFormat="1" ht="14" x14ac:dyDescent="0.35">
      <c r="A133" s="93"/>
      <c r="B133" s="93"/>
      <c r="C133" s="93"/>
      <c r="D133" s="93"/>
      <c r="E133" s="93"/>
      <c r="F133" s="95"/>
      <c r="G133" s="95"/>
      <c r="H133" s="93"/>
      <c r="I133" s="93"/>
      <c r="J133" s="93"/>
    </row>
    <row r="134" spans="1:10" s="65" customFormat="1" ht="14" x14ac:dyDescent="0.35">
      <c r="A134" s="93"/>
      <c r="B134" s="93"/>
      <c r="C134" s="93"/>
      <c r="D134" s="93"/>
      <c r="E134" s="93"/>
      <c r="F134" s="95"/>
      <c r="G134" s="95"/>
      <c r="H134" s="93"/>
      <c r="I134" s="93"/>
      <c r="J134" s="93"/>
    </row>
    <row r="135" spans="1:10" s="65" customFormat="1" ht="14" x14ac:dyDescent="0.35">
      <c r="A135" s="93"/>
      <c r="B135" s="93"/>
      <c r="C135" s="93"/>
      <c r="D135" s="93"/>
      <c r="E135" s="93"/>
      <c r="F135" s="95"/>
      <c r="G135" s="95"/>
      <c r="H135" s="93"/>
      <c r="I135" s="93"/>
      <c r="J135" s="93"/>
    </row>
    <row r="136" spans="1:10" s="65" customFormat="1" ht="14" x14ac:dyDescent="0.35">
      <c r="A136" s="93"/>
      <c r="B136" s="93"/>
      <c r="C136" s="93"/>
      <c r="D136" s="93"/>
      <c r="E136" s="93"/>
      <c r="F136" s="95"/>
      <c r="G136" s="95"/>
      <c r="H136" s="93"/>
      <c r="I136" s="93"/>
      <c r="J136" s="93"/>
    </row>
    <row r="137" spans="1:10" s="65" customFormat="1" ht="14" x14ac:dyDescent="0.35">
      <c r="A137" s="93"/>
      <c r="B137" s="93"/>
      <c r="C137" s="93"/>
      <c r="D137" s="93"/>
      <c r="E137" s="93"/>
      <c r="F137" s="95"/>
      <c r="G137" s="95"/>
      <c r="H137" s="93"/>
      <c r="I137" s="93"/>
      <c r="J137" s="93"/>
    </row>
    <row r="138" spans="1:10" s="65" customFormat="1" ht="14" x14ac:dyDescent="0.35">
      <c r="A138" s="93"/>
      <c r="B138" s="93"/>
      <c r="C138" s="93"/>
      <c r="D138" s="93"/>
      <c r="E138" s="93"/>
      <c r="F138" s="95"/>
      <c r="G138" s="95"/>
      <c r="H138" s="93"/>
      <c r="I138" s="93"/>
      <c r="J138" s="93"/>
    </row>
    <row r="139" spans="1:10" s="65" customFormat="1" ht="14" x14ac:dyDescent="0.35">
      <c r="A139" s="93"/>
      <c r="B139" s="93"/>
      <c r="C139" s="93"/>
      <c r="D139" s="93"/>
      <c r="E139" s="93"/>
      <c r="F139" s="95"/>
      <c r="G139" s="95"/>
      <c r="H139" s="93"/>
      <c r="I139" s="93"/>
      <c r="J139" s="93"/>
    </row>
    <row r="140" spans="1:10" s="65" customFormat="1" ht="14" x14ac:dyDescent="0.35">
      <c r="A140" s="93"/>
      <c r="B140" s="93"/>
      <c r="C140" s="93"/>
      <c r="D140" s="93"/>
      <c r="E140" s="93"/>
      <c r="F140" s="95"/>
      <c r="G140" s="95"/>
      <c r="H140" s="93"/>
      <c r="I140" s="93"/>
      <c r="J140" s="93"/>
    </row>
    <row r="141" spans="1:10" s="65" customFormat="1" ht="14" x14ac:dyDescent="0.35">
      <c r="A141" s="93"/>
      <c r="B141" s="93"/>
      <c r="C141" s="93"/>
      <c r="D141" s="93"/>
      <c r="E141" s="93"/>
      <c r="F141" s="95"/>
      <c r="G141" s="95"/>
      <c r="H141" s="93"/>
      <c r="I141" s="93"/>
      <c r="J141" s="93"/>
    </row>
    <row r="142" spans="1:10" s="65" customFormat="1" ht="14" x14ac:dyDescent="0.35">
      <c r="A142" s="93"/>
      <c r="B142" s="93"/>
      <c r="C142" s="93"/>
      <c r="D142" s="93"/>
      <c r="E142" s="93"/>
      <c r="F142" s="95"/>
      <c r="G142" s="95"/>
      <c r="H142" s="93"/>
      <c r="I142" s="93"/>
      <c r="J142" s="93"/>
    </row>
    <row r="143" spans="1:10" s="65" customFormat="1" ht="14" x14ac:dyDescent="0.35">
      <c r="A143" s="93"/>
      <c r="B143" s="93"/>
      <c r="C143" s="93"/>
      <c r="D143" s="93"/>
      <c r="E143" s="93"/>
      <c r="F143" s="95"/>
      <c r="G143" s="95"/>
      <c r="H143" s="93"/>
      <c r="I143" s="93"/>
      <c r="J143" s="93"/>
    </row>
    <row r="144" spans="1:10" s="65" customFormat="1" ht="14" x14ac:dyDescent="0.35">
      <c r="A144" s="93"/>
      <c r="B144" s="93"/>
      <c r="C144" s="93"/>
      <c r="D144" s="93"/>
      <c r="E144" s="93"/>
      <c r="F144" s="95"/>
      <c r="G144" s="95"/>
      <c r="H144" s="93"/>
      <c r="I144" s="93"/>
      <c r="J144" s="93"/>
    </row>
    <row r="145" spans="1:10" s="65" customFormat="1" ht="14" x14ac:dyDescent="0.35">
      <c r="A145" s="93"/>
      <c r="B145" s="93"/>
      <c r="C145" s="93"/>
      <c r="D145" s="93"/>
      <c r="E145" s="93"/>
      <c r="F145" s="95"/>
      <c r="G145" s="95"/>
      <c r="H145" s="93"/>
      <c r="I145" s="93"/>
      <c r="J145" s="93"/>
    </row>
    <row r="146" spans="1:10" s="65" customFormat="1" ht="14" x14ac:dyDescent="0.35">
      <c r="A146" s="93"/>
      <c r="B146" s="93"/>
      <c r="C146" s="93"/>
      <c r="D146" s="93"/>
      <c r="E146" s="93"/>
      <c r="F146" s="95"/>
      <c r="G146" s="95"/>
      <c r="H146" s="93"/>
      <c r="I146" s="93"/>
      <c r="J146" s="93"/>
    </row>
    <row r="147" spans="1:10" s="65" customFormat="1" ht="14" x14ac:dyDescent="0.35">
      <c r="A147" s="93"/>
      <c r="B147" s="93"/>
      <c r="C147" s="93"/>
      <c r="D147" s="93"/>
      <c r="E147" s="93"/>
      <c r="F147" s="95"/>
      <c r="G147" s="95"/>
      <c r="H147" s="93"/>
      <c r="I147" s="93"/>
      <c r="J147" s="93"/>
    </row>
    <row r="148" spans="1:10" s="65" customFormat="1" ht="14" x14ac:dyDescent="0.35">
      <c r="A148" s="93"/>
      <c r="B148" s="93"/>
      <c r="C148" s="93"/>
      <c r="D148" s="93"/>
      <c r="E148" s="93"/>
      <c r="F148" s="95"/>
      <c r="G148" s="95"/>
      <c r="H148" s="93"/>
      <c r="I148" s="93"/>
      <c r="J148" s="93"/>
    </row>
    <row r="149" spans="1:10" s="65" customFormat="1" ht="14" x14ac:dyDescent="0.35">
      <c r="A149" s="93"/>
      <c r="B149" s="93"/>
      <c r="C149" s="93"/>
      <c r="D149" s="93"/>
      <c r="E149" s="93"/>
      <c r="F149" s="95"/>
      <c r="G149" s="95"/>
      <c r="H149" s="93"/>
      <c r="I149" s="93"/>
      <c r="J149" s="93"/>
    </row>
    <row r="150" spans="1:10" s="65" customFormat="1" ht="14" x14ac:dyDescent="0.35">
      <c r="A150" s="93"/>
      <c r="B150" s="93"/>
      <c r="C150" s="93"/>
      <c r="D150" s="93"/>
      <c r="E150" s="93"/>
      <c r="F150" s="95"/>
      <c r="G150" s="95"/>
      <c r="H150" s="93"/>
      <c r="I150" s="93"/>
      <c r="J150" s="93"/>
    </row>
    <row r="151" spans="1:10" s="65" customFormat="1" ht="14" x14ac:dyDescent="0.35">
      <c r="A151" s="93"/>
      <c r="B151" s="93"/>
      <c r="C151" s="93"/>
      <c r="D151" s="93"/>
      <c r="E151" s="93"/>
      <c r="F151" s="95"/>
      <c r="G151" s="95"/>
      <c r="H151" s="93"/>
      <c r="I151" s="93"/>
      <c r="J151" s="93"/>
    </row>
    <row r="152" spans="1:10" s="65" customFormat="1" ht="14" x14ac:dyDescent="0.35">
      <c r="A152" s="93"/>
      <c r="B152" s="93"/>
      <c r="C152" s="93"/>
      <c r="D152" s="93"/>
      <c r="E152" s="93"/>
      <c r="F152" s="95"/>
      <c r="G152" s="95"/>
      <c r="H152" s="93"/>
      <c r="I152" s="93"/>
      <c r="J152" s="93"/>
    </row>
    <row r="153" spans="1:10" s="65" customFormat="1" ht="14" x14ac:dyDescent="0.35">
      <c r="A153" s="93"/>
      <c r="B153" s="93"/>
      <c r="C153" s="93"/>
      <c r="D153" s="93"/>
      <c r="E153" s="93"/>
      <c r="F153" s="95"/>
      <c r="G153" s="95"/>
      <c r="H153" s="93"/>
      <c r="I153" s="93"/>
      <c r="J153" s="93"/>
    </row>
    <row r="154" spans="1:10" s="65" customFormat="1" ht="14" x14ac:dyDescent="0.35">
      <c r="A154" s="93"/>
      <c r="B154" s="93"/>
      <c r="C154" s="93"/>
      <c r="D154" s="93"/>
      <c r="E154" s="93"/>
      <c r="F154" s="95"/>
      <c r="G154" s="95"/>
      <c r="H154" s="93"/>
      <c r="I154" s="93"/>
      <c r="J154" s="93"/>
    </row>
    <row r="155" spans="1:10" s="65" customFormat="1" ht="14" x14ac:dyDescent="0.35">
      <c r="A155" s="93"/>
      <c r="B155" s="93"/>
      <c r="C155" s="93"/>
      <c r="D155" s="93"/>
      <c r="E155" s="93"/>
      <c r="F155" s="95"/>
      <c r="G155" s="95"/>
      <c r="H155" s="93"/>
      <c r="I155" s="93"/>
      <c r="J155" s="93"/>
    </row>
    <row r="156" spans="1:10" s="65" customFormat="1" ht="14" x14ac:dyDescent="0.35">
      <c r="A156" s="93"/>
      <c r="B156" s="93"/>
      <c r="C156" s="93"/>
      <c r="D156" s="93"/>
      <c r="E156" s="93"/>
      <c r="F156" s="95"/>
      <c r="G156" s="95"/>
      <c r="H156" s="93"/>
      <c r="I156" s="93"/>
      <c r="J156" s="93"/>
    </row>
    <row r="157" spans="1:10" s="65" customFormat="1" ht="14" x14ac:dyDescent="0.35">
      <c r="A157" s="93"/>
      <c r="B157" s="93"/>
      <c r="C157" s="93"/>
      <c r="D157" s="93"/>
      <c r="E157" s="93"/>
      <c r="F157" s="95"/>
      <c r="G157" s="95"/>
      <c r="H157" s="93"/>
      <c r="I157" s="93"/>
      <c r="J157" s="93"/>
    </row>
    <row r="158" spans="1:10" s="65" customFormat="1" ht="14" x14ac:dyDescent="0.35">
      <c r="A158" s="93"/>
      <c r="B158" s="93"/>
      <c r="C158" s="93"/>
      <c r="D158" s="93"/>
      <c r="E158" s="93"/>
      <c r="F158" s="95"/>
      <c r="G158" s="95"/>
      <c r="H158" s="93"/>
      <c r="I158" s="93"/>
      <c r="J158" s="93"/>
    </row>
    <row r="159" spans="1:10" s="65" customFormat="1" ht="14" x14ac:dyDescent="0.35">
      <c r="A159" s="93"/>
      <c r="B159" s="93"/>
      <c r="C159" s="93"/>
      <c r="D159" s="93"/>
      <c r="E159" s="93"/>
      <c r="F159" s="95"/>
      <c r="G159" s="95"/>
      <c r="H159" s="93"/>
      <c r="I159" s="93"/>
      <c r="J159" s="93"/>
    </row>
    <row r="160" spans="1:10" s="65" customFormat="1" ht="14" x14ac:dyDescent="0.35">
      <c r="A160" s="93"/>
      <c r="B160" s="93"/>
      <c r="C160" s="93"/>
      <c r="D160" s="93"/>
      <c r="E160" s="93"/>
      <c r="F160" s="95"/>
      <c r="G160" s="95"/>
      <c r="H160" s="93"/>
      <c r="I160" s="93"/>
      <c r="J160" s="93"/>
    </row>
    <row r="161" spans="1:10" s="65" customFormat="1" ht="14" x14ac:dyDescent="0.35">
      <c r="A161" s="93"/>
      <c r="B161" s="93"/>
      <c r="C161" s="93"/>
      <c r="D161" s="93"/>
      <c r="E161" s="93"/>
      <c r="F161" s="95"/>
      <c r="G161" s="95"/>
      <c r="H161" s="93"/>
      <c r="I161" s="93"/>
      <c r="J161" s="93"/>
    </row>
    <row r="162" spans="1:10" s="65" customFormat="1" ht="14" x14ac:dyDescent="0.35">
      <c r="A162" s="93"/>
      <c r="B162" s="93"/>
      <c r="C162" s="93"/>
      <c r="D162" s="93"/>
      <c r="E162" s="93"/>
      <c r="F162" s="95"/>
      <c r="G162" s="95"/>
      <c r="H162" s="93"/>
      <c r="I162" s="93"/>
      <c r="J162" s="93"/>
    </row>
    <row r="163" spans="1:10" s="65" customFormat="1" ht="14" x14ac:dyDescent="0.35">
      <c r="A163" s="93"/>
      <c r="B163" s="93"/>
      <c r="C163" s="93"/>
      <c r="D163" s="93"/>
      <c r="E163" s="93"/>
      <c r="F163" s="95"/>
      <c r="G163" s="95"/>
      <c r="H163" s="93"/>
      <c r="I163" s="93"/>
      <c r="J163" s="93"/>
    </row>
    <row r="164" spans="1:10" s="65" customFormat="1" ht="14" x14ac:dyDescent="0.35">
      <c r="A164" s="93"/>
      <c r="B164" s="93"/>
      <c r="C164" s="93"/>
      <c r="D164" s="93"/>
      <c r="E164" s="93"/>
      <c r="F164" s="95"/>
      <c r="G164" s="95"/>
      <c r="H164" s="93"/>
      <c r="I164" s="93"/>
      <c r="J164" s="93"/>
    </row>
    <row r="165" spans="1:10" s="65" customFormat="1" ht="14" x14ac:dyDescent="0.35">
      <c r="A165" s="93"/>
      <c r="B165" s="93"/>
      <c r="C165" s="93"/>
      <c r="D165" s="93"/>
      <c r="E165" s="93"/>
      <c r="F165" s="95"/>
      <c r="G165" s="95"/>
      <c r="H165" s="93"/>
      <c r="I165" s="93"/>
      <c r="J165" s="93"/>
    </row>
    <row r="166" spans="1:10" s="65" customFormat="1" ht="14" x14ac:dyDescent="0.35">
      <c r="A166" s="93"/>
      <c r="B166" s="93"/>
      <c r="C166" s="93"/>
      <c r="D166" s="93"/>
      <c r="E166" s="93"/>
      <c r="F166" s="95"/>
      <c r="G166" s="95"/>
      <c r="H166" s="93"/>
      <c r="I166" s="93"/>
      <c r="J166" s="93"/>
    </row>
    <row r="167" spans="1:10" s="65" customFormat="1" ht="14" x14ac:dyDescent="0.35">
      <c r="A167" s="93"/>
      <c r="B167" s="93"/>
      <c r="C167" s="93"/>
      <c r="D167" s="93"/>
      <c r="E167" s="93"/>
      <c r="F167" s="95"/>
      <c r="G167" s="95"/>
      <c r="H167" s="93"/>
      <c r="I167" s="93"/>
      <c r="J167" s="93"/>
    </row>
    <row r="168" spans="1:10" s="65" customFormat="1" ht="14" x14ac:dyDescent="0.35">
      <c r="A168" s="93"/>
      <c r="B168" s="93"/>
      <c r="C168" s="93"/>
      <c r="D168" s="93"/>
      <c r="E168" s="93"/>
      <c r="F168" s="95"/>
      <c r="G168" s="95"/>
      <c r="H168" s="93"/>
      <c r="I168" s="93"/>
      <c r="J168" s="93"/>
    </row>
    <row r="169" spans="1:10" s="65" customFormat="1" ht="14" x14ac:dyDescent="0.35">
      <c r="A169" s="93"/>
      <c r="B169" s="93"/>
      <c r="C169" s="93"/>
      <c r="D169" s="93"/>
      <c r="E169" s="93"/>
      <c r="F169" s="95"/>
      <c r="G169" s="95"/>
      <c r="H169" s="93"/>
      <c r="I169" s="93"/>
      <c r="J169" s="93"/>
    </row>
    <row r="170" spans="1:10" s="65" customFormat="1" ht="14" x14ac:dyDescent="0.35">
      <c r="A170" s="93"/>
      <c r="B170" s="93"/>
      <c r="C170" s="93"/>
      <c r="D170" s="93"/>
      <c r="E170" s="93"/>
      <c r="F170" s="95"/>
      <c r="G170" s="95"/>
      <c r="H170" s="93"/>
      <c r="I170" s="93"/>
      <c r="J170" s="93"/>
    </row>
    <row r="171" spans="1:10" s="65" customFormat="1" ht="14" x14ac:dyDescent="0.35">
      <c r="A171" s="93"/>
      <c r="B171" s="93"/>
      <c r="C171" s="93"/>
      <c r="D171" s="93"/>
      <c r="E171" s="93"/>
      <c r="F171" s="95"/>
      <c r="G171" s="95"/>
      <c r="H171" s="93"/>
      <c r="I171" s="93"/>
      <c r="J171" s="93"/>
    </row>
    <row r="172" spans="1:10" s="65" customFormat="1" ht="14" x14ac:dyDescent="0.35">
      <c r="A172" s="93"/>
      <c r="B172" s="93"/>
      <c r="C172" s="93"/>
      <c r="D172" s="93"/>
      <c r="E172" s="93"/>
      <c r="F172" s="95"/>
      <c r="G172" s="95"/>
      <c r="H172" s="93"/>
      <c r="I172" s="93"/>
      <c r="J172" s="93"/>
    </row>
    <row r="173" spans="1:10" s="65" customFormat="1" ht="14" x14ac:dyDescent="0.35">
      <c r="A173" s="93"/>
      <c r="B173" s="93"/>
      <c r="C173" s="93"/>
      <c r="D173" s="93"/>
      <c r="E173" s="93"/>
      <c r="F173" s="95"/>
      <c r="G173" s="95"/>
      <c r="H173" s="93"/>
      <c r="I173" s="93"/>
      <c r="J173" s="93"/>
    </row>
    <row r="174" spans="1:10" s="65" customFormat="1" ht="14" x14ac:dyDescent="0.35">
      <c r="A174" s="93"/>
      <c r="B174" s="93"/>
      <c r="C174" s="93"/>
      <c r="D174" s="93"/>
      <c r="E174" s="93"/>
      <c r="F174" s="95"/>
      <c r="G174" s="95"/>
      <c r="H174" s="93"/>
      <c r="I174" s="93"/>
      <c r="J174" s="93"/>
    </row>
    <row r="175" spans="1:10" s="65" customFormat="1" ht="14" x14ac:dyDescent="0.35">
      <c r="A175" s="93"/>
      <c r="B175" s="93"/>
      <c r="C175" s="93"/>
      <c r="D175" s="93"/>
      <c r="E175" s="93"/>
      <c r="F175" s="95"/>
      <c r="G175" s="95"/>
      <c r="H175" s="93"/>
      <c r="I175" s="93"/>
      <c r="J175" s="93"/>
    </row>
    <row r="176" spans="1:10" s="65" customFormat="1" ht="14" x14ac:dyDescent="0.35">
      <c r="A176" s="93"/>
      <c r="B176" s="93"/>
      <c r="C176" s="93"/>
      <c r="D176" s="93"/>
      <c r="E176" s="93"/>
      <c r="F176" s="95"/>
      <c r="G176" s="95"/>
      <c r="H176" s="93"/>
      <c r="I176" s="93"/>
      <c r="J176" s="93"/>
    </row>
    <row r="177" spans="1:10" s="65" customFormat="1" ht="14" x14ac:dyDescent="0.35">
      <c r="A177" s="93"/>
      <c r="B177" s="93"/>
      <c r="C177" s="93"/>
      <c r="D177" s="93"/>
      <c r="E177" s="93"/>
      <c r="F177" s="95"/>
      <c r="G177" s="95"/>
      <c r="H177" s="93"/>
      <c r="I177" s="93"/>
      <c r="J177" s="93"/>
    </row>
    <row r="178" spans="1:10" s="65" customFormat="1" ht="14" x14ac:dyDescent="0.35">
      <c r="A178" s="93"/>
      <c r="B178" s="93"/>
      <c r="C178" s="93"/>
      <c r="D178" s="93"/>
      <c r="E178" s="93"/>
      <c r="F178" s="95"/>
      <c r="G178" s="95"/>
      <c r="H178" s="93"/>
      <c r="I178" s="93"/>
      <c r="J178" s="93"/>
    </row>
    <row r="179" spans="1:10" s="65" customFormat="1" ht="14" x14ac:dyDescent="0.35">
      <c r="A179" s="93"/>
      <c r="B179" s="93"/>
      <c r="C179" s="93"/>
      <c r="D179" s="93"/>
      <c r="E179" s="93"/>
      <c r="F179" s="95"/>
      <c r="G179" s="95"/>
      <c r="H179" s="93"/>
      <c r="I179" s="93"/>
      <c r="J179" s="93"/>
    </row>
    <row r="180" spans="1:10" s="65" customFormat="1" ht="14" x14ac:dyDescent="0.35">
      <c r="A180" s="93"/>
      <c r="B180" s="93"/>
      <c r="C180" s="93"/>
      <c r="D180" s="93"/>
      <c r="E180" s="93"/>
      <c r="F180" s="95"/>
      <c r="G180" s="95"/>
      <c r="H180" s="93"/>
      <c r="I180" s="93"/>
      <c r="J180" s="93"/>
    </row>
    <row r="181" spans="1:10" s="65" customFormat="1" ht="14" x14ac:dyDescent="0.35">
      <c r="A181" s="93"/>
      <c r="B181" s="93"/>
      <c r="C181" s="93"/>
      <c r="D181" s="93"/>
      <c r="E181" s="93"/>
      <c r="F181" s="95"/>
      <c r="G181" s="95"/>
      <c r="H181" s="93"/>
      <c r="I181" s="93"/>
      <c r="J181" s="93"/>
    </row>
    <row r="182" spans="1:10" s="65" customFormat="1" ht="14" x14ac:dyDescent="0.35">
      <c r="A182" s="93"/>
      <c r="B182" s="93"/>
      <c r="C182" s="93"/>
      <c r="D182" s="93"/>
      <c r="E182" s="93"/>
      <c r="F182" s="95"/>
      <c r="G182" s="95"/>
      <c r="H182" s="93"/>
      <c r="I182" s="93"/>
      <c r="J182" s="93"/>
    </row>
    <row r="183" spans="1:10" s="65" customFormat="1" ht="14" x14ac:dyDescent="0.35">
      <c r="A183" s="93"/>
      <c r="B183" s="93"/>
      <c r="C183" s="93"/>
      <c r="D183" s="93"/>
      <c r="E183" s="93"/>
      <c r="F183" s="95"/>
      <c r="G183" s="95"/>
      <c r="H183" s="93"/>
      <c r="I183" s="93"/>
      <c r="J183" s="93"/>
    </row>
    <row r="184" spans="1:10" s="65" customFormat="1" ht="14" x14ac:dyDescent="0.35">
      <c r="A184" s="93"/>
      <c r="B184" s="93"/>
      <c r="C184" s="93"/>
      <c r="D184" s="93"/>
      <c r="E184" s="93"/>
      <c r="F184" s="95"/>
      <c r="G184" s="95"/>
      <c r="H184" s="93"/>
      <c r="I184" s="93"/>
      <c r="J184" s="93"/>
    </row>
    <row r="185" spans="1:10" s="65" customFormat="1" ht="14" x14ac:dyDescent="0.35">
      <c r="A185" s="93"/>
      <c r="B185" s="93"/>
      <c r="C185" s="93"/>
      <c r="D185" s="93"/>
      <c r="E185" s="93"/>
      <c r="F185" s="95"/>
      <c r="G185" s="95"/>
      <c r="H185" s="93"/>
      <c r="I185" s="93"/>
      <c r="J185" s="93"/>
    </row>
    <row r="186" spans="1:10" s="65" customFormat="1" ht="14" x14ac:dyDescent="0.35">
      <c r="A186" s="93"/>
      <c r="B186" s="93"/>
      <c r="C186" s="93"/>
      <c r="D186" s="93"/>
      <c r="E186" s="93"/>
      <c r="F186" s="95"/>
      <c r="G186" s="95"/>
      <c r="H186" s="93"/>
      <c r="I186" s="93"/>
      <c r="J186" s="93"/>
    </row>
    <row r="187" spans="1:10" s="65" customFormat="1" ht="14" x14ac:dyDescent="0.35">
      <c r="A187" s="93"/>
      <c r="B187" s="93"/>
      <c r="C187" s="93"/>
      <c r="D187" s="93"/>
      <c r="E187" s="93"/>
      <c r="F187" s="95"/>
      <c r="G187" s="95"/>
      <c r="H187" s="93"/>
      <c r="I187" s="93"/>
      <c r="J187" s="93"/>
    </row>
    <row r="188" spans="1:10" s="65" customFormat="1" ht="14" x14ac:dyDescent="0.35">
      <c r="A188" s="93"/>
      <c r="B188" s="93"/>
      <c r="C188" s="93"/>
      <c r="D188" s="93"/>
      <c r="E188" s="93"/>
      <c r="F188" s="95"/>
      <c r="G188" s="95"/>
      <c r="H188" s="93"/>
      <c r="I188" s="93"/>
      <c r="J188" s="93"/>
    </row>
    <row r="189" spans="1:10" s="65" customFormat="1" ht="14" x14ac:dyDescent="0.35">
      <c r="A189" s="93"/>
      <c r="B189" s="93"/>
      <c r="C189" s="93"/>
      <c r="D189" s="93"/>
      <c r="E189" s="93"/>
      <c r="F189" s="95"/>
      <c r="G189" s="95"/>
      <c r="H189" s="93"/>
      <c r="I189" s="93"/>
      <c r="J189" s="93"/>
    </row>
    <row r="190" spans="1:10" s="65" customFormat="1" ht="14" x14ac:dyDescent="0.35">
      <c r="A190" s="93"/>
      <c r="B190" s="93"/>
      <c r="C190" s="93"/>
      <c r="D190" s="93"/>
      <c r="E190" s="93"/>
      <c r="F190" s="95"/>
      <c r="G190" s="95"/>
      <c r="H190" s="93"/>
      <c r="I190" s="93"/>
      <c r="J190" s="93"/>
    </row>
    <row r="191" spans="1:10" s="65" customFormat="1" ht="14" x14ac:dyDescent="0.35">
      <c r="A191" s="93"/>
      <c r="B191" s="93"/>
      <c r="C191" s="93"/>
      <c r="D191" s="93"/>
      <c r="E191" s="93"/>
      <c r="F191" s="95"/>
      <c r="G191" s="95"/>
      <c r="H191" s="93"/>
      <c r="I191" s="93"/>
      <c r="J191" s="93"/>
    </row>
    <row r="192" spans="1:10" s="65" customFormat="1" ht="14" x14ac:dyDescent="0.35">
      <c r="A192" s="93"/>
      <c r="B192" s="93"/>
      <c r="C192" s="93"/>
      <c r="D192" s="93"/>
      <c r="E192" s="93"/>
      <c r="F192" s="95"/>
      <c r="G192" s="95"/>
      <c r="H192" s="93"/>
      <c r="I192" s="93"/>
      <c r="J192" s="93"/>
    </row>
    <row r="193" spans="1:10" s="65" customFormat="1" ht="14" x14ac:dyDescent="0.35">
      <c r="A193" s="93"/>
      <c r="B193" s="93"/>
      <c r="C193" s="93"/>
      <c r="D193" s="93"/>
      <c r="E193" s="93"/>
      <c r="F193" s="95"/>
      <c r="G193" s="95"/>
      <c r="H193" s="93"/>
      <c r="I193" s="93"/>
      <c r="J193" s="93"/>
    </row>
    <row r="194" spans="1:10" s="65" customFormat="1" ht="14" x14ac:dyDescent="0.35">
      <c r="A194" s="93"/>
      <c r="B194" s="93"/>
      <c r="C194" s="93"/>
      <c r="D194" s="93"/>
      <c r="E194" s="93"/>
      <c r="F194" s="95"/>
      <c r="G194" s="95"/>
      <c r="H194" s="93"/>
      <c r="I194" s="93"/>
      <c r="J194" s="93"/>
    </row>
    <row r="195" spans="1:10" s="65" customFormat="1" ht="14" x14ac:dyDescent="0.35">
      <c r="A195" s="93"/>
      <c r="B195" s="93"/>
      <c r="C195" s="93"/>
      <c r="D195" s="93"/>
      <c r="E195" s="93"/>
      <c r="F195" s="95"/>
      <c r="G195" s="95"/>
      <c r="H195" s="93"/>
      <c r="I195" s="93"/>
      <c r="J195" s="93"/>
    </row>
    <row r="196" spans="1:10" s="65" customFormat="1" ht="14" x14ac:dyDescent="0.35">
      <c r="A196" s="93"/>
      <c r="B196" s="93"/>
      <c r="C196" s="93"/>
      <c r="D196" s="93"/>
      <c r="E196" s="93"/>
      <c r="F196" s="95"/>
      <c r="G196" s="95"/>
      <c r="H196" s="93"/>
      <c r="I196" s="93"/>
      <c r="J196" s="93"/>
    </row>
    <row r="197" spans="1:10" s="65" customFormat="1" ht="14" x14ac:dyDescent="0.35">
      <c r="A197" s="93"/>
      <c r="B197" s="93"/>
      <c r="C197" s="93"/>
      <c r="D197" s="93"/>
      <c r="E197" s="93"/>
      <c r="F197" s="95"/>
      <c r="G197" s="95"/>
      <c r="H197" s="93"/>
      <c r="I197" s="93"/>
      <c r="J197" s="93"/>
    </row>
    <row r="198" spans="1:10" s="65" customFormat="1" ht="14" x14ac:dyDescent="0.35">
      <c r="A198" s="93"/>
      <c r="B198" s="93"/>
      <c r="C198" s="93"/>
      <c r="D198" s="93"/>
      <c r="E198" s="93"/>
      <c r="F198" s="95"/>
      <c r="G198" s="95"/>
      <c r="H198" s="93"/>
      <c r="I198" s="93"/>
      <c r="J198" s="93"/>
    </row>
    <row r="199" spans="1:10" s="65" customFormat="1" ht="14" x14ac:dyDescent="0.35">
      <c r="A199" s="93"/>
      <c r="B199" s="93"/>
      <c r="C199" s="93"/>
      <c r="D199" s="93"/>
      <c r="E199" s="93"/>
      <c r="F199" s="95"/>
      <c r="G199" s="95"/>
      <c r="H199" s="93"/>
      <c r="I199" s="93"/>
      <c r="J199" s="93"/>
    </row>
    <row r="200" spans="1:10" s="65" customFormat="1" ht="14" x14ac:dyDescent="0.35">
      <c r="A200" s="93"/>
      <c r="B200" s="93"/>
      <c r="C200" s="93"/>
      <c r="D200" s="93"/>
      <c r="E200" s="93"/>
      <c r="F200" s="95"/>
      <c r="G200" s="95"/>
      <c r="H200" s="93"/>
      <c r="I200" s="93"/>
      <c r="J200" s="93"/>
    </row>
    <row r="201" spans="1:10" s="65" customFormat="1" ht="14" x14ac:dyDescent="0.35">
      <c r="A201" s="93"/>
      <c r="B201" s="93"/>
      <c r="C201" s="93"/>
      <c r="D201" s="93"/>
      <c r="E201" s="93"/>
      <c r="F201" s="95"/>
      <c r="G201" s="95"/>
      <c r="H201" s="93"/>
      <c r="I201" s="93"/>
      <c r="J201" s="93"/>
    </row>
    <row r="202" spans="1:10" s="65" customFormat="1" ht="14" x14ac:dyDescent="0.35">
      <c r="A202" s="93"/>
      <c r="B202" s="93"/>
      <c r="C202" s="93"/>
      <c r="D202" s="93"/>
      <c r="E202" s="93"/>
      <c r="F202" s="95"/>
      <c r="G202" s="95"/>
      <c r="H202" s="93"/>
      <c r="I202" s="93"/>
      <c r="J202" s="93"/>
    </row>
    <row r="203" spans="1:10" s="65" customFormat="1" ht="14" x14ac:dyDescent="0.35">
      <c r="A203" s="93"/>
      <c r="B203" s="93"/>
      <c r="C203" s="93"/>
      <c r="D203" s="93"/>
      <c r="E203" s="93"/>
      <c r="F203" s="95"/>
      <c r="G203" s="95"/>
      <c r="H203" s="93"/>
      <c r="I203" s="93"/>
      <c r="J203" s="93"/>
    </row>
    <row r="204" spans="1:10" s="65" customFormat="1" ht="14" x14ac:dyDescent="0.35">
      <c r="A204" s="93"/>
      <c r="B204" s="93"/>
      <c r="C204" s="93"/>
      <c r="D204" s="93"/>
      <c r="E204" s="93"/>
      <c r="F204" s="95"/>
      <c r="G204" s="95"/>
      <c r="H204" s="93"/>
      <c r="I204" s="93"/>
      <c r="J204" s="93"/>
    </row>
    <row r="205" spans="1:10" s="65" customFormat="1" ht="14" x14ac:dyDescent="0.35">
      <c r="A205" s="93"/>
      <c r="B205" s="93"/>
      <c r="C205" s="93"/>
      <c r="D205" s="93"/>
      <c r="E205" s="93"/>
      <c r="F205" s="95"/>
      <c r="G205" s="95"/>
      <c r="H205" s="93"/>
      <c r="I205" s="93"/>
      <c r="J205" s="93"/>
    </row>
    <row r="206" spans="1:10" s="65" customFormat="1" ht="14" x14ac:dyDescent="0.35">
      <c r="A206" s="93"/>
      <c r="B206" s="93"/>
      <c r="C206" s="93"/>
      <c r="D206" s="93"/>
      <c r="E206" s="93"/>
      <c r="F206" s="95"/>
      <c r="G206" s="95"/>
      <c r="H206" s="93"/>
      <c r="I206" s="93"/>
      <c r="J206" s="93"/>
    </row>
    <row r="207" spans="1:10" s="65" customFormat="1" ht="14" x14ac:dyDescent="0.35">
      <c r="A207" s="93"/>
      <c r="B207" s="93"/>
      <c r="C207" s="93"/>
      <c r="D207" s="93"/>
      <c r="E207" s="93"/>
      <c r="F207" s="95"/>
      <c r="G207" s="95"/>
      <c r="H207" s="93"/>
      <c r="I207" s="93"/>
      <c r="J207" s="93"/>
    </row>
    <row r="208" spans="1:10" s="65" customFormat="1" ht="14" x14ac:dyDescent="0.35">
      <c r="A208" s="93"/>
      <c r="B208" s="93"/>
      <c r="C208" s="93"/>
      <c r="D208" s="93"/>
      <c r="E208" s="93"/>
      <c r="F208" s="95"/>
      <c r="G208" s="95"/>
      <c r="H208" s="93"/>
      <c r="I208" s="93"/>
      <c r="J208" s="93"/>
    </row>
    <row r="209" spans="1:10" s="65" customFormat="1" ht="14" x14ac:dyDescent="0.35">
      <c r="A209" s="93"/>
      <c r="B209" s="93"/>
      <c r="C209" s="93"/>
      <c r="D209" s="93"/>
      <c r="E209" s="93"/>
      <c r="F209" s="95"/>
      <c r="G209" s="95"/>
      <c r="H209" s="93"/>
      <c r="I209" s="93"/>
      <c r="J209" s="93"/>
    </row>
    <row r="210" spans="1:10" s="65" customFormat="1" ht="14" x14ac:dyDescent="0.35">
      <c r="A210" s="93"/>
      <c r="B210" s="93"/>
      <c r="C210" s="93"/>
      <c r="D210" s="93"/>
      <c r="E210" s="93"/>
      <c r="F210" s="95"/>
      <c r="G210" s="95"/>
      <c r="H210" s="93"/>
      <c r="I210" s="93"/>
      <c r="J210" s="93"/>
    </row>
    <row r="211" spans="1:10" s="65" customFormat="1" ht="14" x14ac:dyDescent="0.35">
      <c r="A211" s="93"/>
      <c r="B211" s="93"/>
      <c r="C211" s="93"/>
      <c r="D211" s="93"/>
      <c r="E211" s="93"/>
      <c r="F211" s="95"/>
      <c r="G211" s="95"/>
      <c r="H211" s="93"/>
      <c r="I211" s="93"/>
      <c r="J211" s="93"/>
    </row>
    <row r="212" spans="1:10" s="65" customFormat="1" ht="14" x14ac:dyDescent="0.35">
      <c r="A212" s="93"/>
      <c r="B212" s="93"/>
      <c r="C212" s="93"/>
      <c r="D212" s="93"/>
      <c r="E212" s="93"/>
      <c r="F212" s="95"/>
      <c r="G212" s="95"/>
      <c r="H212" s="93"/>
      <c r="I212" s="93"/>
      <c r="J212" s="93"/>
    </row>
    <row r="213" spans="1:10" s="65" customFormat="1" ht="14" x14ac:dyDescent="0.35">
      <c r="A213" s="93"/>
      <c r="B213" s="93"/>
      <c r="C213" s="93"/>
      <c r="D213" s="93"/>
      <c r="E213" s="93"/>
      <c r="F213" s="95"/>
      <c r="G213" s="95"/>
      <c r="H213" s="93"/>
      <c r="I213" s="93"/>
      <c r="J213" s="93"/>
    </row>
    <row r="214" spans="1:10" s="65" customFormat="1" ht="14" x14ac:dyDescent="0.35">
      <c r="A214" s="93"/>
      <c r="B214" s="93"/>
      <c r="C214" s="93"/>
      <c r="D214" s="93"/>
      <c r="E214" s="93"/>
      <c r="F214" s="95"/>
      <c r="G214" s="95"/>
      <c r="H214" s="93"/>
      <c r="I214" s="93"/>
      <c r="J214" s="93"/>
    </row>
    <row r="215" spans="1:10" s="65" customFormat="1" ht="14" x14ac:dyDescent="0.35">
      <c r="A215" s="93"/>
      <c r="B215" s="93"/>
      <c r="C215" s="93"/>
      <c r="D215" s="93"/>
      <c r="E215" s="93"/>
      <c r="F215" s="95"/>
      <c r="G215" s="95"/>
      <c r="H215" s="93"/>
      <c r="I215" s="93"/>
      <c r="J215" s="93"/>
    </row>
    <row r="216" spans="1:10" s="65" customFormat="1" ht="14" x14ac:dyDescent="0.35">
      <c r="A216" s="93"/>
      <c r="B216" s="93"/>
      <c r="C216" s="93"/>
      <c r="D216" s="93"/>
      <c r="E216" s="93"/>
      <c r="F216" s="95"/>
      <c r="G216" s="95"/>
      <c r="H216" s="93"/>
      <c r="I216" s="93"/>
      <c r="J216" s="93"/>
    </row>
    <row r="217" spans="1:10" s="65" customFormat="1" ht="14" x14ac:dyDescent="0.35">
      <c r="A217" s="93"/>
      <c r="B217" s="93"/>
      <c r="C217" s="93"/>
      <c r="D217" s="93"/>
      <c r="E217" s="93"/>
      <c r="F217" s="95"/>
      <c r="G217" s="95"/>
      <c r="H217" s="93"/>
      <c r="I217" s="93"/>
      <c r="J217" s="93"/>
    </row>
    <row r="218" spans="1:10" s="65" customFormat="1" ht="14" x14ac:dyDescent="0.35">
      <c r="A218" s="93"/>
      <c r="B218" s="93"/>
      <c r="C218" s="93"/>
      <c r="D218" s="93"/>
      <c r="E218" s="93"/>
      <c r="F218" s="95"/>
      <c r="G218" s="95"/>
      <c r="H218" s="93"/>
      <c r="I218" s="93"/>
      <c r="J218" s="93"/>
    </row>
    <row r="219" spans="1:10" s="65" customFormat="1" ht="14" x14ac:dyDescent="0.35">
      <c r="A219" s="93"/>
      <c r="B219" s="93"/>
      <c r="C219" s="93"/>
      <c r="D219" s="93"/>
      <c r="E219" s="93"/>
      <c r="F219" s="95"/>
      <c r="G219" s="95"/>
      <c r="H219" s="93"/>
      <c r="I219" s="93"/>
      <c r="J219" s="93"/>
    </row>
    <row r="220" spans="1:10" s="65" customFormat="1" ht="14" x14ac:dyDescent="0.35">
      <c r="A220" s="93"/>
      <c r="B220" s="93"/>
      <c r="C220" s="93"/>
      <c r="D220" s="93"/>
      <c r="E220" s="93"/>
      <c r="F220" s="95"/>
      <c r="G220" s="95"/>
      <c r="H220" s="93"/>
      <c r="I220" s="93"/>
      <c r="J220" s="93"/>
    </row>
    <row r="221" spans="1:10" s="65" customFormat="1" ht="14" x14ac:dyDescent="0.35">
      <c r="A221" s="93"/>
      <c r="B221" s="93"/>
      <c r="C221" s="93"/>
      <c r="D221" s="93"/>
      <c r="E221" s="93"/>
      <c r="F221" s="95"/>
      <c r="G221" s="95"/>
      <c r="H221" s="93"/>
      <c r="I221" s="93"/>
      <c r="J221" s="93"/>
    </row>
    <row r="222" spans="1:10" s="65" customFormat="1" ht="14" x14ac:dyDescent="0.35">
      <c r="A222" s="93"/>
      <c r="B222" s="93"/>
      <c r="C222" s="93"/>
      <c r="D222" s="93"/>
      <c r="E222" s="93"/>
      <c r="F222" s="95"/>
      <c r="G222" s="95"/>
      <c r="H222" s="93"/>
      <c r="I222" s="93"/>
      <c r="J222" s="93"/>
    </row>
    <row r="223" spans="1:10" s="65" customFormat="1" ht="14" x14ac:dyDescent="0.35">
      <c r="A223" s="93"/>
      <c r="B223" s="93"/>
      <c r="C223" s="93"/>
      <c r="D223" s="93"/>
      <c r="E223" s="93"/>
      <c r="F223" s="95"/>
      <c r="G223" s="95"/>
      <c r="H223" s="93"/>
      <c r="I223" s="93"/>
      <c r="J223" s="93"/>
    </row>
    <row r="224" spans="1:10" s="65" customFormat="1" ht="14" x14ac:dyDescent="0.35">
      <c r="A224" s="93"/>
      <c r="B224" s="93"/>
      <c r="C224" s="93"/>
      <c r="D224" s="93"/>
      <c r="E224" s="93"/>
      <c r="F224" s="95"/>
      <c r="G224" s="95"/>
      <c r="H224" s="93"/>
      <c r="I224" s="93"/>
      <c r="J224" s="93"/>
    </row>
    <row r="225" spans="1:10" s="65" customFormat="1" ht="14" x14ac:dyDescent="0.35">
      <c r="A225" s="93"/>
      <c r="B225" s="93"/>
      <c r="C225" s="93"/>
      <c r="D225" s="93"/>
      <c r="E225" s="93"/>
      <c r="F225" s="95"/>
      <c r="G225" s="95"/>
      <c r="H225" s="93"/>
      <c r="I225" s="93"/>
      <c r="J225" s="93"/>
    </row>
    <row r="226" spans="1:10" s="65" customFormat="1" ht="14" x14ac:dyDescent="0.35">
      <c r="A226" s="93"/>
      <c r="B226" s="93"/>
      <c r="C226" s="93"/>
      <c r="D226" s="93"/>
      <c r="E226" s="93"/>
      <c r="F226" s="95"/>
      <c r="G226" s="95"/>
      <c r="H226" s="93"/>
      <c r="I226" s="93"/>
      <c r="J226" s="93"/>
    </row>
    <row r="227" spans="1:10" s="65" customFormat="1" ht="14" x14ac:dyDescent="0.35">
      <c r="A227" s="93"/>
      <c r="B227" s="93"/>
      <c r="C227" s="93"/>
      <c r="D227" s="93"/>
      <c r="E227" s="93"/>
      <c r="F227" s="95"/>
      <c r="G227" s="95"/>
      <c r="H227" s="93"/>
      <c r="I227" s="93"/>
      <c r="J227" s="93"/>
    </row>
    <row r="228" spans="1:10" s="65" customFormat="1" ht="14" x14ac:dyDescent="0.35">
      <c r="A228" s="93"/>
      <c r="B228" s="93"/>
      <c r="C228" s="93"/>
      <c r="D228" s="93"/>
      <c r="E228" s="93"/>
      <c r="F228" s="95"/>
      <c r="G228" s="95"/>
      <c r="H228" s="93"/>
      <c r="I228" s="93"/>
      <c r="J228" s="93"/>
    </row>
    <row r="229" spans="1:10" s="65" customFormat="1" ht="14" x14ac:dyDescent="0.35">
      <c r="A229" s="93"/>
      <c r="B229" s="93"/>
      <c r="C229" s="93"/>
      <c r="D229" s="93"/>
      <c r="E229" s="93"/>
      <c r="F229" s="95"/>
      <c r="G229" s="95"/>
      <c r="H229" s="93"/>
      <c r="I229" s="93"/>
      <c r="J229" s="93"/>
    </row>
    <row r="230" spans="1:10" s="65" customFormat="1" ht="14" x14ac:dyDescent="0.35">
      <c r="A230" s="93"/>
      <c r="B230" s="93"/>
      <c r="C230" s="93"/>
      <c r="D230" s="93"/>
      <c r="E230" s="93"/>
      <c r="F230" s="95"/>
      <c r="G230" s="95"/>
      <c r="H230" s="93"/>
      <c r="I230" s="93"/>
      <c r="J230" s="93"/>
    </row>
    <row r="231" spans="1:10" s="65" customFormat="1" ht="14" x14ac:dyDescent="0.35">
      <c r="A231" s="93"/>
      <c r="B231" s="93"/>
      <c r="C231" s="93"/>
      <c r="D231" s="93"/>
      <c r="E231" s="93"/>
      <c r="F231" s="95"/>
      <c r="G231" s="95"/>
      <c r="H231" s="93"/>
      <c r="I231" s="93"/>
      <c r="J231" s="93"/>
    </row>
    <row r="232" spans="1:10" s="65" customFormat="1" ht="14" x14ac:dyDescent="0.35">
      <c r="A232" s="93"/>
      <c r="B232" s="93"/>
      <c r="C232" s="93"/>
      <c r="D232" s="93"/>
      <c r="E232" s="93"/>
      <c r="F232" s="95"/>
      <c r="G232" s="95"/>
      <c r="H232" s="93"/>
      <c r="I232" s="93"/>
      <c r="J232" s="93"/>
    </row>
    <row r="233" spans="1:10" s="65" customFormat="1" ht="14" x14ac:dyDescent="0.35">
      <c r="A233" s="93"/>
      <c r="B233" s="93"/>
      <c r="C233" s="93"/>
      <c r="D233" s="93"/>
      <c r="E233" s="93"/>
      <c r="F233" s="95"/>
      <c r="G233" s="95"/>
      <c r="H233" s="93"/>
      <c r="I233" s="93"/>
      <c r="J233" s="93"/>
    </row>
    <row r="234" spans="1:10" s="65" customFormat="1" ht="14" x14ac:dyDescent="0.35">
      <c r="A234" s="93"/>
      <c r="B234" s="93"/>
      <c r="C234" s="93"/>
      <c r="D234" s="93"/>
      <c r="E234" s="93"/>
      <c r="F234" s="95"/>
      <c r="G234" s="95"/>
      <c r="H234" s="93"/>
      <c r="I234" s="93"/>
      <c r="J234" s="93"/>
    </row>
    <row r="235" spans="1:10" s="65" customFormat="1" ht="14" x14ac:dyDescent="0.35">
      <c r="A235" s="93"/>
      <c r="B235" s="93"/>
      <c r="C235" s="93"/>
      <c r="D235" s="93"/>
      <c r="E235" s="93"/>
      <c r="F235" s="95"/>
      <c r="G235" s="95"/>
      <c r="H235" s="93"/>
      <c r="I235" s="93"/>
      <c r="J235" s="93"/>
    </row>
    <row r="236" spans="1:10" s="65" customFormat="1" ht="14" x14ac:dyDescent="0.35">
      <c r="A236" s="93"/>
      <c r="B236" s="93"/>
      <c r="C236" s="93"/>
      <c r="D236" s="93"/>
      <c r="E236" s="93"/>
      <c r="F236" s="95"/>
      <c r="G236" s="95"/>
      <c r="H236" s="93"/>
      <c r="I236" s="93"/>
      <c r="J236" s="93"/>
    </row>
    <row r="237" spans="1:10" s="65" customFormat="1" ht="14" x14ac:dyDescent="0.35">
      <c r="A237" s="93"/>
      <c r="B237" s="93"/>
      <c r="C237" s="93"/>
      <c r="D237" s="93"/>
      <c r="E237" s="93"/>
      <c r="F237" s="95"/>
      <c r="G237" s="95"/>
      <c r="H237" s="93"/>
      <c r="I237" s="93"/>
      <c r="J237" s="93"/>
    </row>
    <row r="238" spans="1:10" s="65" customFormat="1" ht="14" x14ac:dyDescent="0.35">
      <c r="A238" s="93"/>
      <c r="B238" s="93"/>
      <c r="C238" s="93"/>
      <c r="D238" s="93"/>
      <c r="E238" s="93"/>
      <c r="F238" s="95"/>
      <c r="G238" s="95"/>
      <c r="H238" s="93"/>
      <c r="I238" s="93"/>
      <c r="J238" s="93"/>
    </row>
    <row r="239" spans="1:10" s="65" customFormat="1" ht="14" x14ac:dyDescent="0.35">
      <c r="A239" s="93"/>
      <c r="B239" s="93"/>
      <c r="C239" s="93"/>
      <c r="D239" s="93"/>
      <c r="E239" s="93"/>
      <c r="F239" s="95"/>
      <c r="G239" s="95"/>
      <c r="H239" s="93"/>
      <c r="I239" s="93"/>
      <c r="J239" s="93"/>
    </row>
    <row r="240" spans="1:10" s="65" customFormat="1" ht="14" x14ac:dyDescent="0.35">
      <c r="A240" s="93"/>
      <c r="B240" s="93"/>
      <c r="C240" s="93"/>
      <c r="D240" s="93"/>
      <c r="E240" s="93"/>
      <c r="F240" s="95"/>
      <c r="G240" s="95"/>
      <c r="H240" s="93"/>
      <c r="I240" s="93"/>
      <c r="J240" s="93"/>
    </row>
    <row r="241" spans="1:10" s="65" customFormat="1" ht="14" x14ac:dyDescent="0.35">
      <c r="A241" s="93"/>
      <c r="B241" s="93"/>
      <c r="C241" s="93"/>
      <c r="D241" s="93"/>
      <c r="E241" s="93"/>
      <c r="F241" s="95"/>
      <c r="G241" s="95"/>
      <c r="H241" s="93"/>
      <c r="I241" s="93"/>
      <c r="J241" s="93"/>
    </row>
    <row r="242" spans="1:10" s="65" customFormat="1" ht="14" x14ac:dyDescent="0.35">
      <c r="A242" s="93"/>
      <c r="B242" s="93"/>
      <c r="C242" s="93"/>
      <c r="D242" s="93"/>
      <c r="E242" s="93"/>
      <c r="F242" s="95"/>
      <c r="G242" s="95"/>
      <c r="H242" s="93"/>
      <c r="I242" s="93"/>
      <c r="J242" s="93"/>
    </row>
    <row r="243" spans="1:10" s="65" customFormat="1" ht="14" x14ac:dyDescent="0.35">
      <c r="A243" s="93"/>
      <c r="B243" s="93"/>
      <c r="C243" s="93"/>
      <c r="D243" s="93"/>
      <c r="E243" s="93"/>
      <c r="F243" s="95"/>
      <c r="G243" s="95"/>
      <c r="H243" s="93"/>
      <c r="I243" s="93"/>
      <c r="J243" s="93"/>
    </row>
    <row r="244" spans="1:10" s="65" customFormat="1" ht="14" x14ac:dyDescent="0.35">
      <c r="A244" s="93"/>
      <c r="B244" s="93"/>
      <c r="C244" s="93"/>
      <c r="D244" s="93"/>
      <c r="E244" s="93"/>
      <c r="F244" s="95"/>
      <c r="G244" s="95"/>
      <c r="H244" s="93"/>
      <c r="I244" s="93"/>
      <c r="J244" s="93"/>
    </row>
    <row r="245" spans="1:10" s="65" customFormat="1" ht="14" x14ac:dyDescent="0.35">
      <c r="A245" s="93"/>
      <c r="B245" s="93"/>
      <c r="C245" s="93"/>
      <c r="D245" s="93"/>
      <c r="E245" s="93"/>
      <c r="F245" s="95"/>
      <c r="G245" s="95"/>
      <c r="H245" s="93"/>
      <c r="I245" s="93"/>
      <c r="J245" s="93"/>
    </row>
    <row r="246" spans="1:10" s="65" customFormat="1" ht="14" x14ac:dyDescent="0.35">
      <c r="A246" s="93"/>
      <c r="B246" s="93"/>
      <c r="C246" s="93"/>
      <c r="D246" s="93"/>
      <c r="E246" s="93"/>
      <c r="F246" s="95"/>
      <c r="G246" s="95"/>
      <c r="H246" s="93"/>
      <c r="I246" s="93"/>
      <c r="J246" s="93"/>
    </row>
    <row r="247" spans="1:10" s="65" customFormat="1" ht="14" x14ac:dyDescent="0.35">
      <c r="A247" s="93"/>
      <c r="B247" s="93"/>
      <c r="C247" s="93"/>
      <c r="D247" s="93"/>
      <c r="E247" s="93"/>
      <c r="F247" s="95"/>
      <c r="G247" s="95"/>
      <c r="H247" s="93"/>
      <c r="I247" s="93"/>
      <c r="J247" s="93"/>
    </row>
    <row r="248" spans="1:10" s="65" customFormat="1" ht="14" x14ac:dyDescent="0.35">
      <c r="A248" s="93"/>
      <c r="B248" s="93"/>
      <c r="C248" s="93"/>
      <c r="D248" s="93"/>
      <c r="E248" s="93"/>
      <c r="F248" s="95"/>
      <c r="G248" s="95"/>
      <c r="H248" s="93"/>
      <c r="I248" s="93"/>
      <c r="J248" s="93"/>
    </row>
    <row r="249" spans="1:10" s="65" customFormat="1" ht="14" x14ac:dyDescent="0.35">
      <c r="A249" s="93"/>
      <c r="B249" s="93"/>
      <c r="C249" s="93"/>
      <c r="D249" s="93"/>
      <c r="E249" s="93"/>
      <c r="F249" s="95"/>
      <c r="G249" s="95"/>
      <c r="H249" s="93"/>
      <c r="I249" s="93"/>
      <c r="J249" s="93"/>
    </row>
    <row r="250" spans="1:10" s="65" customFormat="1" ht="14" x14ac:dyDescent="0.35">
      <c r="A250" s="93"/>
      <c r="B250" s="93"/>
      <c r="C250" s="93"/>
      <c r="D250" s="93"/>
      <c r="E250" s="93"/>
      <c r="F250" s="95"/>
      <c r="G250" s="95"/>
      <c r="H250" s="93"/>
      <c r="I250" s="93"/>
      <c r="J250" s="93"/>
    </row>
    <row r="251" spans="1:10" s="65" customFormat="1" ht="14" x14ac:dyDescent="0.35">
      <c r="A251" s="93"/>
      <c r="B251" s="93"/>
      <c r="C251" s="93"/>
      <c r="D251" s="93"/>
      <c r="E251" s="93"/>
      <c r="F251" s="95"/>
      <c r="G251" s="95"/>
      <c r="H251" s="93"/>
      <c r="I251" s="93"/>
      <c r="J251" s="93"/>
    </row>
    <row r="252" spans="1:10" s="65" customFormat="1" ht="14" x14ac:dyDescent="0.35">
      <c r="A252" s="93"/>
      <c r="B252" s="93"/>
      <c r="C252" s="93"/>
      <c r="D252" s="93"/>
      <c r="E252" s="93"/>
      <c r="F252" s="95"/>
      <c r="G252" s="95"/>
      <c r="H252" s="93"/>
      <c r="I252" s="93"/>
      <c r="J252" s="93"/>
    </row>
    <row r="253" spans="1:10" s="65" customFormat="1" ht="14" x14ac:dyDescent="0.35">
      <c r="A253" s="93"/>
      <c r="B253" s="93"/>
      <c r="C253" s="93"/>
      <c r="D253" s="93"/>
      <c r="E253" s="93"/>
      <c r="F253" s="95"/>
      <c r="G253" s="95"/>
      <c r="H253" s="93"/>
      <c r="I253" s="93"/>
      <c r="J253" s="93"/>
    </row>
    <row r="254" spans="1:10" s="65" customFormat="1" ht="14" x14ac:dyDescent="0.35">
      <c r="A254" s="93"/>
      <c r="B254" s="93"/>
      <c r="C254" s="93"/>
      <c r="D254" s="93"/>
      <c r="E254" s="93"/>
      <c r="F254" s="95"/>
      <c r="G254" s="95"/>
      <c r="H254" s="93"/>
      <c r="I254" s="93"/>
      <c r="J254" s="93"/>
    </row>
    <row r="255" spans="1:10" s="65" customFormat="1" ht="14" x14ac:dyDescent="0.35">
      <c r="A255" s="93"/>
      <c r="B255" s="93"/>
      <c r="C255" s="93"/>
      <c r="D255" s="93"/>
      <c r="E255" s="93"/>
      <c r="F255" s="95"/>
      <c r="G255" s="95"/>
      <c r="H255" s="93"/>
      <c r="I255" s="93"/>
      <c r="J255" s="93"/>
    </row>
    <row r="256" spans="1:10" s="65" customFormat="1" ht="14" x14ac:dyDescent="0.35">
      <c r="A256" s="93"/>
      <c r="B256" s="93"/>
      <c r="C256" s="93"/>
      <c r="D256" s="93"/>
      <c r="E256" s="93"/>
      <c r="F256" s="95"/>
      <c r="G256" s="95"/>
      <c r="H256" s="93"/>
      <c r="I256" s="93"/>
      <c r="J256" s="93"/>
    </row>
    <row r="257" spans="1:10" s="65" customFormat="1" ht="14" x14ac:dyDescent="0.35">
      <c r="A257" s="93"/>
      <c r="B257" s="93"/>
      <c r="C257" s="93"/>
      <c r="D257" s="93"/>
      <c r="E257" s="93"/>
      <c r="F257" s="95"/>
      <c r="G257" s="95"/>
      <c r="H257" s="93"/>
      <c r="I257" s="93"/>
      <c r="J257" s="93"/>
    </row>
    <row r="258" spans="1:10" s="65" customFormat="1" ht="14" x14ac:dyDescent="0.35">
      <c r="A258" s="93"/>
      <c r="B258" s="93"/>
      <c r="C258" s="93"/>
      <c r="D258" s="93"/>
      <c r="E258" s="93"/>
      <c r="F258" s="95"/>
      <c r="G258" s="95"/>
      <c r="H258" s="93"/>
      <c r="I258" s="93"/>
      <c r="J258" s="93"/>
    </row>
    <row r="259" spans="1:10" s="65" customFormat="1" ht="14" x14ac:dyDescent="0.35">
      <c r="A259" s="93"/>
      <c r="B259" s="93"/>
      <c r="C259" s="93"/>
      <c r="D259" s="93"/>
      <c r="E259" s="93"/>
      <c r="F259" s="95"/>
      <c r="G259" s="95"/>
      <c r="H259" s="93"/>
      <c r="I259" s="93"/>
      <c r="J259" s="93"/>
    </row>
    <row r="260" spans="1:10" s="65" customFormat="1" ht="14" x14ac:dyDescent="0.35">
      <c r="A260" s="93"/>
      <c r="B260" s="93"/>
      <c r="C260" s="93"/>
      <c r="D260" s="93"/>
      <c r="E260" s="93"/>
      <c r="F260" s="95"/>
      <c r="G260" s="95"/>
      <c r="H260" s="93"/>
      <c r="I260" s="93"/>
      <c r="J260" s="93"/>
    </row>
    <row r="261" spans="1:10" s="65" customFormat="1" ht="14" x14ac:dyDescent="0.35">
      <c r="A261" s="93"/>
      <c r="B261" s="93"/>
      <c r="C261" s="93"/>
      <c r="D261" s="93"/>
      <c r="E261" s="93"/>
      <c r="F261" s="95"/>
      <c r="G261" s="95"/>
      <c r="H261" s="93"/>
      <c r="I261" s="93"/>
      <c r="J261" s="93"/>
    </row>
    <row r="262" spans="1:10" s="65" customFormat="1" ht="14" x14ac:dyDescent="0.35">
      <c r="A262" s="93"/>
      <c r="B262" s="93"/>
      <c r="C262" s="93"/>
      <c r="D262" s="93"/>
      <c r="E262" s="93"/>
      <c r="F262" s="95"/>
      <c r="G262" s="95"/>
      <c r="H262" s="93"/>
      <c r="I262" s="93"/>
      <c r="J262" s="93"/>
    </row>
    <row r="263" spans="1:10" s="65" customFormat="1" ht="14" x14ac:dyDescent="0.35">
      <c r="A263" s="93"/>
      <c r="B263" s="93"/>
      <c r="C263" s="93"/>
      <c r="D263" s="93"/>
      <c r="E263" s="93"/>
      <c r="F263" s="95"/>
      <c r="G263" s="95"/>
      <c r="H263" s="93"/>
      <c r="I263" s="93"/>
      <c r="J263" s="93"/>
    </row>
    <row r="264" spans="1:10" s="65" customFormat="1" ht="14" x14ac:dyDescent="0.35">
      <c r="A264" s="93"/>
      <c r="B264" s="93"/>
      <c r="C264" s="93"/>
      <c r="D264" s="93"/>
      <c r="E264" s="93"/>
      <c r="F264" s="95"/>
      <c r="G264" s="95"/>
      <c r="H264" s="93"/>
      <c r="I264" s="93"/>
      <c r="J264" s="93"/>
    </row>
    <row r="265" spans="1:10" s="65" customFormat="1" ht="14" x14ac:dyDescent="0.35">
      <c r="A265" s="93"/>
      <c r="B265" s="93"/>
      <c r="C265" s="93"/>
      <c r="D265" s="93"/>
      <c r="E265" s="93"/>
      <c r="F265" s="95"/>
      <c r="G265" s="95"/>
      <c r="H265" s="93"/>
      <c r="I265" s="93"/>
      <c r="J265" s="93"/>
    </row>
    <row r="266" spans="1:10" s="65" customFormat="1" ht="14" x14ac:dyDescent="0.35">
      <c r="A266" s="93"/>
      <c r="B266" s="93"/>
      <c r="C266" s="93"/>
      <c r="D266" s="93"/>
      <c r="E266" s="93"/>
      <c r="F266" s="95"/>
      <c r="G266" s="95"/>
      <c r="H266" s="93"/>
      <c r="I266" s="93"/>
      <c r="J266" s="93"/>
    </row>
    <row r="267" spans="1:10" s="65" customFormat="1" ht="14" x14ac:dyDescent="0.35">
      <c r="A267" s="93"/>
      <c r="B267" s="93"/>
      <c r="C267" s="93"/>
      <c r="D267" s="93"/>
      <c r="E267" s="93"/>
      <c r="F267" s="95"/>
      <c r="G267" s="95"/>
      <c r="H267" s="93"/>
      <c r="I267" s="93"/>
      <c r="J267" s="93"/>
    </row>
    <row r="268" spans="1:10" s="65" customFormat="1" ht="14" x14ac:dyDescent="0.35">
      <c r="A268" s="93"/>
      <c r="B268" s="93"/>
      <c r="C268" s="93"/>
      <c r="D268" s="93"/>
      <c r="E268" s="93"/>
      <c r="F268" s="95"/>
      <c r="G268" s="95"/>
      <c r="H268" s="93"/>
      <c r="I268" s="93"/>
      <c r="J268" s="93"/>
    </row>
    <row r="269" spans="1:10" s="65" customFormat="1" ht="14" x14ac:dyDescent="0.35">
      <c r="A269" s="93"/>
      <c r="B269" s="93"/>
      <c r="C269" s="93"/>
      <c r="D269" s="93"/>
      <c r="E269" s="93"/>
      <c r="F269" s="95"/>
      <c r="G269" s="95"/>
      <c r="H269" s="93"/>
      <c r="I269" s="93"/>
      <c r="J269" s="93"/>
    </row>
    <row r="270" spans="1:10" s="65" customFormat="1" ht="14" x14ac:dyDescent="0.35">
      <c r="A270" s="93"/>
      <c r="B270" s="93"/>
      <c r="C270" s="93"/>
      <c r="D270" s="93"/>
      <c r="E270" s="93"/>
      <c r="F270" s="95"/>
      <c r="G270" s="95"/>
      <c r="H270" s="93"/>
      <c r="I270" s="93"/>
      <c r="J270" s="93"/>
    </row>
    <row r="271" spans="1:10" s="65" customFormat="1" ht="14" x14ac:dyDescent="0.35">
      <c r="A271" s="93"/>
      <c r="B271" s="93"/>
      <c r="C271" s="93"/>
      <c r="D271" s="93"/>
      <c r="E271" s="93"/>
      <c r="F271" s="95"/>
      <c r="G271" s="95"/>
      <c r="H271" s="93"/>
      <c r="I271" s="93"/>
      <c r="J271" s="93"/>
    </row>
    <row r="272" spans="1:10" s="65" customFormat="1" ht="14" x14ac:dyDescent="0.35">
      <c r="A272" s="93"/>
      <c r="B272" s="93"/>
      <c r="C272" s="93"/>
      <c r="D272" s="93"/>
      <c r="E272" s="93"/>
      <c r="F272" s="95"/>
      <c r="G272" s="95"/>
      <c r="H272" s="93"/>
      <c r="I272" s="93"/>
      <c r="J272" s="93"/>
    </row>
    <row r="273" spans="1:10" s="65" customFormat="1" ht="14" x14ac:dyDescent="0.35">
      <c r="A273" s="93"/>
      <c r="B273" s="93"/>
      <c r="C273" s="93"/>
      <c r="D273" s="93"/>
      <c r="E273" s="93"/>
      <c r="F273" s="95"/>
      <c r="G273" s="95"/>
      <c r="H273" s="93"/>
      <c r="I273" s="93"/>
      <c r="J273" s="93"/>
    </row>
    <row r="274" spans="1:10" s="65" customFormat="1" ht="14" x14ac:dyDescent="0.35">
      <c r="A274" s="93"/>
      <c r="B274" s="93"/>
      <c r="C274" s="93"/>
      <c r="D274" s="93"/>
      <c r="E274" s="93"/>
      <c r="F274" s="95"/>
      <c r="G274" s="95"/>
      <c r="H274" s="93"/>
      <c r="I274" s="93"/>
      <c r="J274" s="93"/>
    </row>
    <row r="275" spans="1:10" s="65" customFormat="1" ht="14" x14ac:dyDescent="0.35">
      <c r="A275" s="93"/>
      <c r="B275" s="93"/>
      <c r="C275" s="93"/>
      <c r="D275" s="93"/>
      <c r="E275" s="93"/>
      <c r="F275" s="95"/>
      <c r="G275" s="95"/>
      <c r="H275" s="93"/>
      <c r="I275" s="93"/>
      <c r="J275" s="93"/>
    </row>
    <row r="276" spans="1:10" s="65" customFormat="1" ht="14" x14ac:dyDescent="0.35">
      <c r="A276" s="93"/>
      <c r="B276" s="93"/>
      <c r="C276" s="93"/>
      <c r="D276" s="93"/>
      <c r="E276" s="93"/>
      <c r="F276" s="95"/>
      <c r="G276" s="95"/>
      <c r="H276" s="93"/>
      <c r="I276" s="93"/>
      <c r="J276" s="93"/>
    </row>
    <row r="277" spans="1:10" s="65" customFormat="1" ht="14" x14ac:dyDescent="0.35">
      <c r="A277" s="93"/>
      <c r="B277" s="93"/>
      <c r="C277" s="93"/>
      <c r="D277" s="93"/>
      <c r="E277" s="93"/>
      <c r="F277" s="95"/>
      <c r="G277" s="95"/>
      <c r="H277" s="93"/>
      <c r="I277" s="93"/>
      <c r="J277" s="93"/>
    </row>
    <row r="278" spans="1:10" s="65" customFormat="1" ht="14" x14ac:dyDescent="0.35">
      <c r="A278" s="93"/>
      <c r="B278" s="93"/>
      <c r="C278" s="93"/>
      <c r="D278" s="93"/>
      <c r="E278" s="93"/>
      <c r="F278" s="95"/>
      <c r="G278" s="95"/>
      <c r="H278" s="93"/>
      <c r="I278" s="93"/>
      <c r="J278" s="93"/>
    </row>
    <row r="279" spans="1:10" s="65" customFormat="1" ht="14" x14ac:dyDescent="0.35">
      <c r="A279" s="93"/>
      <c r="B279" s="93"/>
      <c r="C279" s="93"/>
      <c r="D279" s="93"/>
      <c r="E279" s="93"/>
      <c r="F279" s="95"/>
      <c r="G279" s="95"/>
      <c r="H279" s="93"/>
      <c r="I279" s="93"/>
      <c r="J279" s="93"/>
    </row>
    <row r="280" spans="1:10" s="65" customFormat="1" ht="14" x14ac:dyDescent="0.35">
      <c r="A280" s="93"/>
      <c r="B280" s="93"/>
      <c r="C280" s="93"/>
      <c r="D280" s="93"/>
      <c r="E280" s="93"/>
      <c r="F280" s="95"/>
      <c r="G280" s="95"/>
      <c r="H280" s="93"/>
      <c r="I280" s="93"/>
      <c r="J280" s="93"/>
    </row>
    <row r="281" spans="1:10" s="65" customFormat="1" ht="14" x14ac:dyDescent="0.35">
      <c r="A281" s="93"/>
      <c r="B281" s="93"/>
      <c r="C281" s="93"/>
      <c r="D281" s="93"/>
      <c r="E281" s="93"/>
      <c r="F281" s="95"/>
      <c r="G281" s="95"/>
      <c r="H281" s="93"/>
      <c r="I281" s="93"/>
      <c r="J281" s="93"/>
    </row>
    <row r="282" spans="1:10" s="65" customFormat="1" ht="14" x14ac:dyDescent="0.35">
      <c r="A282" s="93"/>
      <c r="B282" s="93"/>
      <c r="C282" s="93"/>
      <c r="D282" s="93"/>
      <c r="E282" s="93"/>
      <c r="F282" s="95"/>
      <c r="G282" s="95"/>
      <c r="H282" s="93"/>
      <c r="I282" s="93"/>
      <c r="J282" s="93"/>
    </row>
    <row r="283" spans="1:10" s="65" customFormat="1" ht="14" x14ac:dyDescent="0.35">
      <c r="A283" s="93"/>
      <c r="B283" s="93"/>
      <c r="C283" s="93"/>
      <c r="D283" s="93"/>
      <c r="E283" s="93"/>
      <c r="F283" s="95"/>
      <c r="G283" s="95"/>
      <c r="H283" s="93"/>
      <c r="I283" s="93"/>
      <c r="J283" s="93"/>
    </row>
    <row r="284" spans="1:10" s="65" customFormat="1" ht="14" x14ac:dyDescent="0.35">
      <c r="A284" s="93"/>
      <c r="B284" s="93"/>
      <c r="C284" s="93"/>
      <c r="D284" s="93"/>
      <c r="E284" s="93"/>
      <c r="F284" s="95"/>
      <c r="G284" s="95"/>
      <c r="H284" s="93"/>
      <c r="I284" s="93"/>
      <c r="J284" s="93"/>
    </row>
    <row r="285" spans="1:10" s="65" customFormat="1" ht="14" x14ac:dyDescent="0.35">
      <c r="A285" s="93"/>
      <c r="B285" s="93"/>
      <c r="C285" s="93"/>
      <c r="D285" s="93"/>
      <c r="E285" s="93"/>
      <c r="F285" s="95"/>
      <c r="G285" s="95"/>
      <c r="H285" s="93"/>
      <c r="I285" s="93"/>
      <c r="J285" s="93"/>
    </row>
    <row r="286" spans="1:10" s="65" customFormat="1" ht="14" x14ac:dyDescent="0.35">
      <c r="A286" s="93"/>
      <c r="B286" s="93"/>
      <c r="C286" s="93"/>
      <c r="D286" s="93"/>
      <c r="E286" s="93"/>
      <c r="F286" s="95"/>
      <c r="G286" s="95"/>
      <c r="H286" s="93"/>
      <c r="I286" s="93"/>
      <c r="J286" s="93"/>
    </row>
    <row r="287" spans="1:10" s="65" customFormat="1" ht="14" x14ac:dyDescent="0.35">
      <c r="A287" s="93"/>
      <c r="B287" s="93"/>
      <c r="C287" s="93"/>
      <c r="D287" s="93"/>
      <c r="E287" s="93"/>
      <c r="F287" s="95"/>
      <c r="G287" s="95"/>
      <c r="H287" s="93"/>
      <c r="I287" s="93"/>
      <c r="J287" s="93"/>
    </row>
    <row r="288" spans="1:10" s="65" customFormat="1" ht="14" x14ac:dyDescent="0.35">
      <c r="A288" s="93"/>
      <c r="B288" s="93"/>
      <c r="C288" s="93"/>
      <c r="D288" s="93"/>
      <c r="E288" s="93"/>
      <c r="F288" s="95"/>
      <c r="G288" s="95"/>
      <c r="H288" s="93"/>
      <c r="I288" s="93"/>
      <c r="J288" s="93"/>
    </row>
    <row r="289" spans="1:10" s="65" customFormat="1" ht="14" x14ac:dyDescent="0.35">
      <c r="A289" s="93"/>
      <c r="B289" s="93"/>
      <c r="C289" s="93"/>
      <c r="D289" s="93"/>
      <c r="E289" s="93"/>
      <c r="F289" s="95"/>
      <c r="G289" s="95"/>
      <c r="H289" s="93"/>
      <c r="I289" s="93"/>
      <c r="J289" s="93"/>
    </row>
    <row r="290" spans="1:10" s="65" customFormat="1" ht="14" x14ac:dyDescent="0.35">
      <c r="A290" s="93"/>
      <c r="B290" s="93"/>
      <c r="C290" s="93"/>
      <c r="D290" s="93"/>
      <c r="E290" s="93"/>
      <c r="F290" s="95"/>
      <c r="G290" s="95"/>
      <c r="H290" s="93"/>
      <c r="I290" s="93"/>
      <c r="J290" s="93"/>
    </row>
    <row r="291" spans="1:10" s="65" customFormat="1" ht="14" x14ac:dyDescent="0.35">
      <c r="A291" s="93"/>
      <c r="B291" s="93"/>
      <c r="C291" s="93"/>
      <c r="D291" s="93"/>
      <c r="E291" s="93"/>
      <c r="F291" s="95"/>
      <c r="G291" s="95"/>
      <c r="H291" s="93"/>
      <c r="I291" s="93"/>
      <c r="J291" s="93"/>
    </row>
    <row r="292" spans="1:10" s="65" customFormat="1" ht="14" x14ac:dyDescent="0.35">
      <c r="A292" s="93"/>
      <c r="B292" s="93"/>
      <c r="C292" s="93"/>
      <c r="D292" s="93"/>
      <c r="E292" s="93"/>
      <c r="F292" s="95"/>
      <c r="G292" s="95"/>
      <c r="H292" s="93"/>
      <c r="I292" s="93"/>
      <c r="J292" s="93"/>
    </row>
    <row r="293" spans="1:10" s="65" customFormat="1" ht="14" x14ac:dyDescent="0.35">
      <c r="A293" s="93"/>
      <c r="B293" s="93"/>
      <c r="C293" s="93"/>
      <c r="D293" s="93"/>
      <c r="E293" s="93"/>
      <c r="F293" s="95"/>
      <c r="G293" s="95"/>
      <c r="H293" s="93"/>
      <c r="I293" s="93"/>
      <c r="J293" s="93"/>
    </row>
    <row r="294" spans="1:10" s="65" customFormat="1" ht="14" x14ac:dyDescent="0.35">
      <c r="A294" s="93"/>
      <c r="B294" s="93"/>
      <c r="C294" s="93"/>
      <c r="D294" s="93"/>
      <c r="E294" s="93"/>
      <c r="F294" s="95"/>
      <c r="G294" s="95"/>
      <c r="H294" s="93"/>
      <c r="I294" s="93"/>
      <c r="J294" s="93"/>
    </row>
    <row r="295" spans="1:10" s="65" customFormat="1" ht="14" x14ac:dyDescent="0.35">
      <c r="A295" s="93"/>
      <c r="B295" s="93"/>
      <c r="C295" s="93"/>
      <c r="D295" s="93"/>
      <c r="E295" s="93"/>
      <c r="F295" s="95"/>
      <c r="G295" s="95"/>
      <c r="H295" s="93"/>
      <c r="I295" s="93"/>
      <c r="J295" s="93"/>
    </row>
    <row r="296" spans="1:10" s="65" customFormat="1" ht="14" x14ac:dyDescent="0.35">
      <c r="A296" s="93"/>
      <c r="B296" s="93"/>
      <c r="C296" s="93"/>
      <c r="D296" s="93"/>
      <c r="E296" s="93"/>
      <c r="F296" s="95"/>
      <c r="G296" s="95"/>
      <c r="H296" s="93"/>
      <c r="I296" s="93"/>
      <c r="J296" s="93"/>
    </row>
    <row r="297" spans="1:10" s="65" customFormat="1" ht="14" x14ac:dyDescent="0.35">
      <c r="A297" s="93"/>
      <c r="B297" s="93"/>
      <c r="C297" s="93"/>
      <c r="D297" s="93"/>
      <c r="E297" s="93"/>
      <c r="F297" s="95"/>
      <c r="G297" s="95"/>
      <c r="H297" s="93"/>
      <c r="I297" s="93"/>
      <c r="J297" s="93"/>
    </row>
    <row r="298" spans="1:10" s="65" customFormat="1" ht="14" x14ac:dyDescent="0.35">
      <c r="A298" s="93"/>
      <c r="B298" s="93"/>
      <c r="C298" s="93"/>
      <c r="D298" s="93"/>
      <c r="E298" s="93"/>
      <c r="F298" s="95"/>
      <c r="G298" s="95"/>
      <c r="H298" s="93"/>
      <c r="I298" s="93"/>
      <c r="J298" s="93"/>
    </row>
    <row r="299" spans="1:10" s="65" customFormat="1" ht="14" x14ac:dyDescent="0.35">
      <c r="A299" s="93"/>
      <c r="B299" s="93"/>
      <c r="C299" s="93"/>
      <c r="D299" s="93"/>
      <c r="E299" s="93"/>
      <c r="F299" s="95"/>
      <c r="G299" s="95"/>
      <c r="H299" s="93"/>
      <c r="I299" s="93"/>
      <c r="J299" s="93"/>
    </row>
    <row r="300" spans="1:10" s="65" customFormat="1" ht="14" x14ac:dyDescent="0.35">
      <c r="A300" s="93"/>
      <c r="B300" s="93"/>
      <c r="C300" s="93"/>
      <c r="D300" s="93"/>
      <c r="E300" s="93"/>
      <c r="F300" s="95"/>
      <c r="G300" s="95"/>
      <c r="H300" s="93"/>
      <c r="I300" s="93"/>
      <c r="J300" s="93"/>
    </row>
    <row r="301" spans="1:10" s="65" customFormat="1" ht="14" x14ac:dyDescent="0.35">
      <c r="A301" s="93"/>
      <c r="B301" s="93"/>
      <c r="C301" s="93"/>
      <c r="D301" s="93"/>
      <c r="E301" s="93"/>
      <c r="F301" s="95"/>
      <c r="G301" s="95"/>
      <c r="H301" s="93"/>
      <c r="I301" s="93"/>
      <c r="J301" s="93"/>
    </row>
    <row r="302" spans="1:10" s="65" customFormat="1" ht="14" x14ac:dyDescent="0.35">
      <c r="A302" s="93"/>
      <c r="B302" s="93"/>
      <c r="C302" s="93"/>
      <c r="D302" s="93"/>
      <c r="E302" s="93"/>
      <c r="F302" s="95"/>
      <c r="G302" s="95"/>
      <c r="H302" s="93"/>
      <c r="I302" s="93"/>
      <c r="J302" s="93"/>
    </row>
    <row r="303" spans="1:10" s="65" customFormat="1" ht="14" x14ac:dyDescent="0.35">
      <c r="A303" s="93"/>
      <c r="B303" s="93"/>
      <c r="C303" s="93"/>
      <c r="D303" s="93"/>
      <c r="E303" s="93"/>
      <c r="F303" s="95"/>
      <c r="G303" s="95"/>
      <c r="H303" s="93"/>
      <c r="I303" s="93"/>
      <c r="J303" s="93"/>
    </row>
    <row r="304" spans="1:10" s="65" customFormat="1" ht="14" x14ac:dyDescent="0.35">
      <c r="A304" s="93"/>
      <c r="B304" s="93"/>
      <c r="C304" s="93"/>
      <c r="D304" s="93"/>
      <c r="E304" s="93"/>
      <c r="F304" s="95"/>
      <c r="G304" s="95"/>
      <c r="H304" s="93"/>
      <c r="I304" s="93"/>
      <c r="J304" s="93"/>
    </row>
    <row r="305" spans="1:10" s="65" customFormat="1" ht="14" x14ac:dyDescent="0.35">
      <c r="A305" s="93"/>
      <c r="B305" s="93"/>
      <c r="C305" s="93"/>
      <c r="D305" s="93"/>
      <c r="E305" s="93"/>
      <c r="F305" s="95"/>
      <c r="G305" s="95"/>
      <c r="H305" s="93"/>
      <c r="I305" s="93"/>
      <c r="J305" s="93"/>
    </row>
    <row r="306" spans="1:10" s="65" customFormat="1" ht="14" x14ac:dyDescent="0.35">
      <c r="A306" s="93"/>
      <c r="B306" s="93"/>
      <c r="C306" s="93"/>
      <c r="D306" s="93"/>
      <c r="E306" s="93"/>
      <c r="F306" s="95"/>
      <c r="G306" s="95"/>
      <c r="H306" s="93"/>
      <c r="I306" s="93"/>
      <c r="J306" s="93"/>
    </row>
    <row r="307" spans="1:10" s="65" customFormat="1" ht="14" x14ac:dyDescent="0.35">
      <c r="A307" s="93"/>
      <c r="B307" s="93"/>
      <c r="C307" s="93"/>
      <c r="D307" s="93"/>
      <c r="E307" s="93"/>
      <c r="F307" s="95"/>
      <c r="G307" s="95"/>
      <c r="H307" s="93"/>
      <c r="I307" s="93"/>
      <c r="J307" s="93"/>
    </row>
    <row r="308" spans="1:10" s="65" customFormat="1" ht="14" x14ac:dyDescent="0.35">
      <c r="A308" s="93"/>
      <c r="B308" s="93"/>
      <c r="C308" s="93"/>
      <c r="D308" s="93"/>
      <c r="E308" s="93"/>
      <c r="F308" s="95"/>
      <c r="G308" s="95"/>
      <c r="H308" s="93"/>
      <c r="I308" s="93"/>
      <c r="J308" s="93"/>
    </row>
    <row r="309" spans="1:10" s="65" customFormat="1" ht="14" x14ac:dyDescent="0.35">
      <c r="A309" s="93"/>
      <c r="B309" s="93"/>
      <c r="C309" s="93"/>
      <c r="D309" s="93"/>
      <c r="E309" s="93"/>
      <c r="F309" s="95"/>
      <c r="G309" s="95"/>
      <c r="H309" s="93"/>
      <c r="I309" s="93"/>
      <c r="J309" s="93"/>
    </row>
    <row r="310" spans="1:10" s="65" customFormat="1" ht="14" x14ac:dyDescent="0.35">
      <c r="A310" s="93"/>
      <c r="B310" s="93"/>
      <c r="C310" s="93"/>
      <c r="D310" s="93"/>
      <c r="E310" s="93"/>
      <c r="F310" s="95"/>
      <c r="G310" s="95"/>
      <c r="H310" s="93"/>
      <c r="I310" s="93"/>
      <c r="J310" s="93"/>
    </row>
    <row r="311" spans="1:10" s="65" customFormat="1" ht="14" x14ac:dyDescent="0.35">
      <c r="A311" s="93"/>
      <c r="B311" s="93"/>
      <c r="C311" s="93"/>
      <c r="D311" s="93"/>
      <c r="E311" s="93"/>
      <c r="F311" s="95"/>
      <c r="G311" s="95"/>
      <c r="H311" s="93"/>
      <c r="I311" s="93"/>
      <c r="J311" s="93"/>
    </row>
    <row r="312" spans="1:10" s="65" customFormat="1" ht="14" x14ac:dyDescent="0.35">
      <c r="A312" s="93"/>
      <c r="B312" s="93"/>
      <c r="C312" s="93"/>
      <c r="D312" s="93"/>
      <c r="E312" s="93"/>
      <c r="F312" s="95"/>
      <c r="G312" s="95"/>
      <c r="H312" s="93"/>
      <c r="I312" s="93"/>
      <c r="J312" s="93"/>
    </row>
    <row r="313" spans="1:10" s="65" customFormat="1" ht="14" x14ac:dyDescent="0.35">
      <c r="A313" s="93"/>
      <c r="B313" s="93"/>
      <c r="C313" s="93"/>
      <c r="D313" s="93"/>
      <c r="E313" s="93"/>
      <c r="F313" s="95"/>
      <c r="G313" s="95"/>
      <c r="H313" s="93"/>
      <c r="I313" s="93"/>
      <c r="J313" s="93"/>
    </row>
    <row r="314" spans="1:10" s="65" customFormat="1" ht="14" x14ac:dyDescent="0.35">
      <c r="A314" s="93"/>
      <c r="B314" s="93"/>
      <c r="C314" s="93"/>
      <c r="D314" s="93"/>
      <c r="E314" s="93"/>
      <c r="F314" s="95"/>
      <c r="G314" s="95"/>
      <c r="H314" s="93"/>
      <c r="I314" s="93"/>
      <c r="J314" s="93"/>
    </row>
    <row r="315" spans="1:10" s="65" customFormat="1" ht="14" x14ac:dyDescent="0.35">
      <c r="A315" s="93"/>
      <c r="B315" s="93"/>
      <c r="C315" s="93"/>
      <c r="D315" s="93"/>
      <c r="E315" s="93"/>
      <c r="F315" s="95"/>
      <c r="G315" s="95"/>
      <c r="H315" s="93"/>
      <c r="I315" s="93"/>
      <c r="J315" s="93"/>
    </row>
    <row r="316" spans="1:10" s="65" customFormat="1" ht="14" x14ac:dyDescent="0.35">
      <c r="A316" s="93"/>
      <c r="B316" s="93"/>
      <c r="C316" s="93"/>
      <c r="D316" s="93"/>
      <c r="E316" s="93"/>
      <c r="F316" s="95"/>
      <c r="G316" s="95"/>
      <c r="H316" s="93"/>
      <c r="I316" s="93"/>
      <c r="J316" s="93"/>
    </row>
    <row r="317" spans="1:10" s="65" customFormat="1" ht="14" x14ac:dyDescent="0.35">
      <c r="A317" s="93"/>
      <c r="B317" s="93"/>
      <c r="C317" s="93"/>
      <c r="D317" s="93"/>
      <c r="E317" s="93"/>
      <c r="F317" s="95"/>
      <c r="G317" s="95"/>
      <c r="H317" s="93"/>
      <c r="I317" s="93"/>
      <c r="J317" s="93"/>
    </row>
    <row r="318" spans="1:10" s="65" customFormat="1" ht="14" x14ac:dyDescent="0.35">
      <c r="A318" s="93"/>
      <c r="B318" s="93"/>
      <c r="C318" s="93"/>
      <c r="D318" s="93"/>
      <c r="E318" s="93"/>
      <c r="F318" s="95"/>
      <c r="G318" s="95"/>
      <c r="H318" s="93"/>
      <c r="I318" s="93"/>
      <c r="J318" s="93"/>
    </row>
    <row r="319" spans="1:10" s="65" customFormat="1" ht="14" x14ac:dyDescent="0.35">
      <c r="A319" s="93"/>
      <c r="B319" s="93"/>
      <c r="C319" s="93"/>
      <c r="D319" s="93"/>
      <c r="E319" s="93"/>
      <c r="F319" s="95"/>
      <c r="G319" s="95"/>
      <c r="H319" s="93"/>
      <c r="I319" s="93"/>
      <c r="J319" s="93"/>
    </row>
    <row r="320" spans="1:10" s="65" customFormat="1" ht="14" x14ac:dyDescent="0.35">
      <c r="A320" s="93"/>
      <c r="B320" s="93"/>
      <c r="C320" s="93"/>
      <c r="D320" s="93"/>
      <c r="E320" s="93"/>
      <c r="F320" s="95"/>
      <c r="G320" s="95"/>
      <c r="H320" s="93"/>
      <c r="I320" s="93"/>
      <c r="J320" s="93"/>
    </row>
    <row r="321" spans="1:10" s="65" customFormat="1" ht="14" x14ac:dyDescent="0.35">
      <c r="A321" s="93"/>
      <c r="B321" s="93"/>
      <c r="C321" s="93"/>
      <c r="D321" s="93"/>
      <c r="E321" s="93"/>
      <c r="F321" s="95"/>
      <c r="G321" s="95"/>
      <c r="H321" s="93"/>
      <c r="I321" s="93"/>
      <c r="J321" s="93"/>
    </row>
    <row r="322" spans="1:10" s="65" customFormat="1" ht="14" x14ac:dyDescent="0.35">
      <c r="A322" s="93"/>
      <c r="B322" s="93"/>
      <c r="C322" s="93"/>
      <c r="D322" s="93"/>
      <c r="E322" s="93"/>
      <c r="F322" s="95"/>
      <c r="G322" s="95"/>
      <c r="H322" s="93"/>
      <c r="I322" s="93"/>
      <c r="J322" s="93"/>
    </row>
    <row r="323" spans="1:10" s="65" customFormat="1" ht="14" x14ac:dyDescent="0.35">
      <c r="A323" s="93"/>
      <c r="B323" s="93"/>
      <c r="C323" s="93"/>
      <c r="D323" s="93"/>
      <c r="E323" s="93"/>
      <c r="F323" s="95"/>
      <c r="G323" s="95"/>
      <c r="H323" s="93"/>
      <c r="I323" s="93"/>
      <c r="J323" s="93"/>
    </row>
    <row r="324" spans="1:10" s="65" customFormat="1" ht="14" x14ac:dyDescent="0.35">
      <c r="A324" s="93"/>
      <c r="B324" s="93"/>
      <c r="C324" s="93"/>
      <c r="D324" s="93"/>
      <c r="E324" s="93"/>
      <c r="F324" s="95"/>
      <c r="G324" s="95"/>
      <c r="H324" s="93"/>
      <c r="I324" s="93"/>
      <c r="J324" s="93"/>
    </row>
    <row r="325" spans="1:10" s="65" customFormat="1" ht="14" x14ac:dyDescent="0.35">
      <c r="A325" s="93"/>
      <c r="B325" s="93"/>
      <c r="C325" s="93"/>
      <c r="D325" s="93"/>
      <c r="E325" s="93"/>
      <c r="F325" s="95"/>
      <c r="G325" s="95"/>
      <c r="H325" s="93"/>
      <c r="I325" s="93"/>
      <c r="J325" s="93"/>
    </row>
    <row r="326" spans="1:10" s="65" customFormat="1" ht="14" x14ac:dyDescent="0.35">
      <c r="A326" s="93"/>
      <c r="B326" s="93"/>
      <c r="C326" s="93"/>
      <c r="D326" s="93"/>
      <c r="E326" s="93"/>
      <c r="F326" s="95"/>
      <c r="G326" s="95"/>
      <c r="H326" s="93"/>
      <c r="I326" s="93"/>
      <c r="J326" s="93"/>
    </row>
    <row r="327" spans="1:10" s="65" customFormat="1" ht="14" x14ac:dyDescent="0.35">
      <c r="A327" s="93"/>
      <c r="B327" s="93"/>
      <c r="C327" s="93"/>
      <c r="D327" s="93"/>
      <c r="E327" s="93"/>
      <c r="F327" s="95"/>
      <c r="G327" s="95"/>
      <c r="H327" s="93"/>
      <c r="I327" s="93"/>
      <c r="J327" s="93"/>
    </row>
    <row r="328" spans="1:10" s="65" customFormat="1" ht="14" x14ac:dyDescent="0.35">
      <c r="A328" s="93"/>
      <c r="B328" s="93"/>
      <c r="C328" s="93"/>
      <c r="D328" s="93"/>
      <c r="E328" s="93"/>
      <c r="F328" s="95"/>
      <c r="G328" s="95"/>
      <c r="H328" s="93"/>
      <c r="I328" s="93"/>
      <c r="J328" s="93"/>
    </row>
    <row r="329" spans="1:10" s="65" customFormat="1" ht="14" x14ac:dyDescent="0.35">
      <c r="A329" s="93"/>
      <c r="B329" s="93"/>
      <c r="C329" s="93"/>
      <c r="D329" s="93"/>
      <c r="E329" s="93"/>
      <c r="F329" s="95"/>
      <c r="G329" s="95"/>
      <c r="H329" s="93"/>
      <c r="I329" s="93"/>
      <c r="J329" s="93"/>
    </row>
    <row r="330" spans="1:10" s="65" customFormat="1" ht="14" x14ac:dyDescent="0.35">
      <c r="A330" s="93"/>
      <c r="B330" s="93"/>
      <c r="C330" s="93"/>
      <c r="D330" s="93"/>
      <c r="E330" s="93"/>
      <c r="F330" s="95"/>
      <c r="G330" s="95"/>
      <c r="H330" s="93"/>
      <c r="I330" s="93"/>
      <c r="J330" s="93"/>
    </row>
    <row r="331" spans="1:10" s="65" customFormat="1" ht="14" x14ac:dyDescent="0.35">
      <c r="A331" s="93"/>
      <c r="B331" s="93"/>
      <c r="C331" s="93"/>
      <c r="D331" s="93"/>
      <c r="E331" s="93"/>
      <c r="F331" s="95"/>
      <c r="G331" s="95"/>
      <c r="H331" s="93"/>
      <c r="I331" s="93"/>
      <c r="J331" s="93"/>
    </row>
    <row r="332" spans="1:10" s="65" customFormat="1" ht="14" x14ac:dyDescent="0.35">
      <c r="A332" s="93"/>
      <c r="B332" s="93"/>
      <c r="C332" s="93"/>
      <c r="D332" s="93"/>
      <c r="E332" s="93"/>
      <c r="F332" s="95"/>
      <c r="G332" s="95"/>
      <c r="H332" s="93"/>
      <c r="I332" s="93"/>
      <c r="J332" s="93"/>
    </row>
    <row r="333" spans="1:10" s="65" customFormat="1" ht="14" x14ac:dyDescent="0.35">
      <c r="A333" s="93"/>
      <c r="B333" s="93"/>
      <c r="C333" s="93"/>
      <c r="D333" s="93"/>
      <c r="E333" s="93"/>
      <c r="F333" s="95"/>
      <c r="G333" s="95"/>
      <c r="H333" s="93"/>
      <c r="I333" s="93"/>
      <c r="J333" s="93"/>
    </row>
    <row r="334" spans="1:10" s="65" customFormat="1" ht="14" x14ac:dyDescent="0.35">
      <c r="A334" s="93"/>
      <c r="B334" s="93"/>
      <c r="C334" s="93"/>
      <c r="D334" s="93"/>
      <c r="E334" s="93"/>
      <c r="F334" s="95"/>
      <c r="G334" s="95"/>
      <c r="H334" s="93"/>
      <c r="I334" s="93"/>
      <c r="J334" s="93"/>
    </row>
    <row r="335" spans="1:10" s="65" customFormat="1" ht="14" x14ac:dyDescent="0.35">
      <c r="A335" s="93"/>
      <c r="B335" s="93"/>
      <c r="C335" s="93"/>
      <c r="D335" s="93"/>
      <c r="E335" s="93"/>
      <c r="F335" s="95"/>
      <c r="G335" s="95"/>
      <c r="H335" s="93"/>
      <c r="I335" s="93"/>
      <c r="J335" s="93"/>
    </row>
    <row r="336" spans="1:10" s="65" customFormat="1" ht="14" x14ac:dyDescent="0.35">
      <c r="A336" s="93"/>
      <c r="B336" s="93"/>
      <c r="C336" s="93"/>
      <c r="D336" s="93"/>
      <c r="E336" s="93"/>
      <c r="F336" s="95"/>
      <c r="G336" s="95"/>
      <c r="H336" s="93"/>
      <c r="I336" s="93"/>
      <c r="J336" s="93"/>
    </row>
    <row r="337" spans="1:10" s="65" customFormat="1" ht="14" x14ac:dyDescent="0.35">
      <c r="A337" s="93"/>
      <c r="B337" s="93"/>
      <c r="C337" s="93"/>
      <c r="D337" s="93"/>
      <c r="E337" s="93"/>
      <c r="F337" s="95"/>
      <c r="G337" s="95"/>
      <c r="H337" s="93"/>
      <c r="I337" s="93"/>
      <c r="J337" s="93"/>
    </row>
    <row r="338" spans="1:10" s="65" customFormat="1" ht="14" x14ac:dyDescent="0.35">
      <c r="A338" s="93"/>
      <c r="B338" s="93"/>
      <c r="C338" s="93"/>
      <c r="D338" s="93"/>
      <c r="E338" s="93"/>
      <c r="F338" s="95"/>
      <c r="G338" s="95"/>
      <c r="H338" s="93"/>
      <c r="I338" s="93"/>
      <c r="J338" s="93"/>
    </row>
    <row r="339" spans="1:10" s="65" customFormat="1" ht="14" x14ac:dyDescent="0.35">
      <c r="A339" s="93"/>
      <c r="B339" s="93"/>
      <c r="C339" s="93"/>
      <c r="D339" s="93"/>
      <c r="E339" s="93"/>
      <c r="F339" s="95"/>
      <c r="G339" s="95"/>
      <c r="H339" s="93"/>
      <c r="I339" s="93"/>
      <c r="J339" s="93"/>
    </row>
    <row r="340" spans="1:10" s="65" customFormat="1" ht="14" x14ac:dyDescent="0.35">
      <c r="A340" s="93"/>
      <c r="B340" s="93"/>
      <c r="C340" s="93"/>
      <c r="D340" s="93"/>
      <c r="E340" s="93"/>
      <c r="F340" s="95"/>
      <c r="G340" s="95"/>
      <c r="H340" s="93"/>
      <c r="I340" s="93"/>
      <c r="J340" s="93"/>
    </row>
    <row r="341" spans="1:10" s="65" customFormat="1" ht="14" x14ac:dyDescent="0.35">
      <c r="A341" s="93"/>
      <c r="B341" s="93"/>
      <c r="C341" s="93"/>
      <c r="D341" s="93"/>
      <c r="E341" s="93"/>
      <c r="F341" s="95"/>
      <c r="G341" s="95"/>
      <c r="H341" s="93"/>
      <c r="I341" s="93"/>
      <c r="J341" s="93"/>
    </row>
    <row r="342" spans="1:10" s="65" customFormat="1" ht="14" x14ac:dyDescent="0.35">
      <c r="A342" s="93"/>
      <c r="B342" s="93"/>
      <c r="C342" s="93"/>
      <c r="D342" s="93"/>
      <c r="E342" s="93"/>
      <c r="F342" s="95"/>
      <c r="G342" s="95"/>
      <c r="H342" s="93"/>
      <c r="I342" s="93"/>
      <c r="J342" s="93"/>
    </row>
    <row r="343" spans="1:10" s="65" customFormat="1" ht="14" x14ac:dyDescent="0.35">
      <c r="A343" s="93"/>
      <c r="B343" s="93"/>
      <c r="C343" s="93"/>
      <c r="D343" s="93"/>
      <c r="E343" s="93"/>
      <c r="F343" s="95"/>
      <c r="G343" s="95"/>
      <c r="H343" s="93"/>
      <c r="I343" s="93"/>
      <c r="J343" s="93"/>
    </row>
    <row r="344" spans="1:10" s="65" customFormat="1" ht="14" x14ac:dyDescent="0.35">
      <c r="A344" s="93"/>
      <c r="B344" s="93"/>
      <c r="C344" s="93"/>
      <c r="D344" s="93"/>
      <c r="E344" s="93"/>
      <c r="F344" s="95"/>
      <c r="G344" s="95"/>
      <c r="H344" s="93"/>
      <c r="I344" s="93"/>
      <c r="J344" s="93"/>
    </row>
    <row r="345" spans="1:10" s="65" customFormat="1" ht="14" x14ac:dyDescent="0.35">
      <c r="A345" s="93"/>
      <c r="B345" s="93"/>
      <c r="C345" s="93"/>
      <c r="D345" s="93"/>
      <c r="E345" s="93"/>
      <c r="F345" s="95"/>
      <c r="G345" s="95"/>
      <c r="H345" s="93"/>
      <c r="I345" s="93"/>
      <c r="J345" s="93"/>
    </row>
    <row r="346" spans="1:10" s="65" customFormat="1" ht="14" x14ac:dyDescent="0.35">
      <c r="A346" s="93"/>
      <c r="B346" s="93"/>
      <c r="C346" s="93"/>
      <c r="D346" s="93"/>
      <c r="E346" s="93"/>
      <c r="F346" s="95"/>
      <c r="G346" s="95"/>
      <c r="H346" s="93"/>
      <c r="I346" s="93"/>
      <c r="J346" s="93"/>
    </row>
    <row r="347" spans="1:10" s="65" customFormat="1" ht="14" x14ac:dyDescent="0.35">
      <c r="A347" s="93"/>
      <c r="B347" s="93"/>
      <c r="C347" s="93"/>
      <c r="D347" s="93"/>
      <c r="E347" s="93"/>
      <c r="F347" s="95"/>
      <c r="G347" s="95"/>
      <c r="H347" s="93"/>
      <c r="I347" s="93"/>
      <c r="J347" s="93"/>
    </row>
    <row r="348" spans="1:10" s="65" customFormat="1" ht="14" x14ac:dyDescent="0.35">
      <c r="A348" s="93"/>
      <c r="B348" s="93"/>
      <c r="C348" s="93"/>
      <c r="D348" s="93"/>
      <c r="E348" s="93"/>
      <c r="F348" s="95"/>
      <c r="G348" s="95"/>
      <c r="H348" s="93"/>
      <c r="I348" s="93"/>
      <c r="J348" s="93"/>
    </row>
    <row r="349" spans="1:10" s="65" customFormat="1" ht="14" x14ac:dyDescent="0.35">
      <c r="A349" s="93"/>
      <c r="B349" s="93"/>
      <c r="C349" s="93"/>
      <c r="D349" s="93"/>
      <c r="E349" s="93"/>
      <c r="F349" s="95"/>
      <c r="G349" s="95"/>
      <c r="H349" s="93"/>
      <c r="I349" s="93"/>
      <c r="J349" s="93"/>
    </row>
    <row r="350" spans="1:10" s="65" customFormat="1" ht="14" x14ac:dyDescent="0.35">
      <c r="A350" s="93"/>
      <c r="B350" s="93"/>
      <c r="C350" s="93"/>
      <c r="D350" s="93"/>
      <c r="E350" s="93"/>
      <c r="F350" s="95"/>
      <c r="G350" s="95"/>
      <c r="H350" s="93"/>
      <c r="I350" s="93"/>
      <c r="J350" s="93"/>
    </row>
    <row r="351" spans="1:10" s="65" customFormat="1" ht="14" x14ac:dyDescent="0.35">
      <c r="A351" s="93"/>
      <c r="B351" s="93"/>
      <c r="C351" s="93"/>
      <c r="D351" s="93"/>
      <c r="E351" s="93"/>
      <c r="F351" s="95"/>
      <c r="G351" s="95"/>
      <c r="H351" s="93"/>
      <c r="I351" s="93"/>
      <c r="J351" s="93"/>
    </row>
    <row r="352" spans="1:10" s="65" customFormat="1" ht="14" x14ac:dyDescent="0.35">
      <c r="A352" s="93"/>
      <c r="B352" s="93"/>
      <c r="C352" s="93"/>
      <c r="D352" s="93"/>
      <c r="E352" s="93"/>
      <c r="F352" s="95"/>
      <c r="G352" s="95"/>
      <c r="H352" s="93"/>
      <c r="I352" s="93"/>
      <c r="J352" s="93"/>
    </row>
    <row r="353" spans="1:10" s="65" customFormat="1" ht="14" x14ac:dyDescent="0.35">
      <c r="A353" s="93"/>
      <c r="B353" s="93"/>
      <c r="C353" s="93"/>
      <c r="D353" s="93"/>
      <c r="E353" s="93"/>
      <c r="F353" s="95"/>
      <c r="G353" s="95"/>
      <c r="H353" s="93"/>
      <c r="I353" s="93"/>
      <c r="J353" s="93"/>
    </row>
    <row r="354" spans="1:10" s="65" customFormat="1" ht="14" x14ac:dyDescent="0.35">
      <c r="A354" s="93"/>
      <c r="B354" s="93"/>
      <c r="C354" s="93"/>
      <c r="D354" s="93"/>
      <c r="E354" s="93"/>
      <c r="F354" s="95"/>
      <c r="G354" s="95"/>
      <c r="H354" s="93"/>
      <c r="I354" s="93"/>
      <c r="J354" s="93"/>
    </row>
    <row r="355" spans="1:10" s="65" customFormat="1" ht="14" x14ac:dyDescent="0.35">
      <c r="A355" s="93"/>
      <c r="B355" s="93"/>
      <c r="C355" s="93"/>
      <c r="D355" s="93"/>
      <c r="E355" s="93"/>
      <c r="F355" s="95"/>
      <c r="G355" s="95"/>
      <c r="H355" s="93"/>
      <c r="I355" s="93"/>
      <c r="J355" s="93"/>
    </row>
    <row r="356" spans="1:10" s="65" customFormat="1" ht="14" x14ac:dyDescent="0.35">
      <c r="A356" s="93"/>
      <c r="B356" s="93"/>
      <c r="C356" s="93"/>
      <c r="D356" s="93"/>
      <c r="E356" s="93"/>
      <c r="F356" s="95"/>
      <c r="G356" s="95"/>
      <c r="H356" s="93"/>
      <c r="I356" s="93"/>
      <c r="J356" s="93"/>
    </row>
    <row r="357" spans="1:10" s="65" customFormat="1" ht="14" x14ac:dyDescent="0.35">
      <c r="A357" s="93"/>
      <c r="B357" s="93"/>
      <c r="C357" s="93"/>
      <c r="D357" s="93"/>
      <c r="E357" s="93"/>
      <c r="F357" s="95"/>
      <c r="G357" s="95"/>
      <c r="H357" s="93"/>
      <c r="I357" s="93"/>
      <c r="J357" s="93"/>
    </row>
    <row r="358" spans="1:10" s="65" customFormat="1" ht="14" x14ac:dyDescent="0.35">
      <c r="A358" s="93"/>
      <c r="B358" s="93"/>
      <c r="C358" s="93"/>
      <c r="D358" s="93"/>
      <c r="E358" s="93"/>
      <c r="F358" s="95"/>
      <c r="G358" s="95"/>
      <c r="H358" s="93"/>
      <c r="I358" s="93"/>
      <c r="J358" s="93"/>
    </row>
    <row r="359" spans="1:10" s="65" customFormat="1" ht="14" x14ac:dyDescent="0.35">
      <c r="A359" s="93"/>
      <c r="B359" s="93"/>
      <c r="C359" s="93"/>
      <c r="D359" s="93"/>
      <c r="E359" s="93"/>
      <c r="F359" s="95"/>
      <c r="G359" s="95"/>
      <c r="H359" s="93"/>
      <c r="I359" s="93"/>
      <c r="J359" s="93"/>
    </row>
    <row r="360" spans="1:10" s="65" customFormat="1" ht="14" x14ac:dyDescent="0.35">
      <c r="A360" s="93"/>
      <c r="B360" s="93"/>
      <c r="C360" s="93"/>
      <c r="D360" s="93"/>
      <c r="E360" s="93"/>
      <c r="F360" s="95"/>
      <c r="G360" s="95"/>
      <c r="H360" s="93"/>
      <c r="I360" s="93"/>
      <c r="J360" s="93"/>
    </row>
    <row r="361" spans="1:10" s="65" customFormat="1" ht="14" x14ac:dyDescent="0.35">
      <c r="A361" s="93"/>
      <c r="B361" s="93"/>
      <c r="C361" s="93"/>
      <c r="D361" s="93"/>
      <c r="E361" s="93"/>
      <c r="F361" s="95"/>
      <c r="G361" s="95"/>
      <c r="H361" s="93"/>
      <c r="I361" s="93"/>
      <c r="J361" s="93"/>
    </row>
    <row r="362" spans="1:10" s="65" customFormat="1" ht="14" x14ac:dyDescent="0.35">
      <c r="A362" s="93"/>
      <c r="B362" s="93"/>
      <c r="C362" s="93"/>
      <c r="D362" s="93"/>
      <c r="E362" s="93"/>
      <c r="F362" s="95"/>
      <c r="G362" s="95"/>
      <c r="H362" s="93"/>
      <c r="I362" s="93"/>
      <c r="J362" s="93"/>
    </row>
    <row r="363" spans="1:10" s="65" customFormat="1" ht="14" x14ac:dyDescent="0.35">
      <c r="A363" s="93"/>
      <c r="B363" s="93"/>
      <c r="C363" s="93"/>
      <c r="D363" s="93"/>
      <c r="E363" s="93"/>
      <c r="F363" s="95"/>
      <c r="G363" s="95"/>
      <c r="H363" s="93"/>
      <c r="I363" s="93"/>
      <c r="J363" s="93"/>
    </row>
    <row r="364" spans="1:10" s="65" customFormat="1" ht="14" x14ac:dyDescent="0.35">
      <c r="A364" s="93"/>
      <c r="B364" s="93"/>
      <c r="C364" s="93"/>
      <c r="D364" s="93"/>
      <c r="E364" s="93"/>
      <c r="F364" s="95"/>
      <c r="G364" s="95"/>
      <c r="H364" s="93"/>
      <c r="I364" s="93"/>
      <c r="J364" s="93"/>
    </row>
    <row r="365" spans="1:10" s="65" customFormat="1" ht="14" x14ac:dyDescent="0.35">
      <c r="A365" s="93"/>
      <c r="B365" s="93"/>
      <c r="C365" s="93"/>
      <c r="D365" s="93"/>
      <c r="E365" s="93"/>
      <c r="F365" s="95"/>
      <c r="G365" s="95"/>
      <c r="H365" s="93"/>
      <c r="I365" s="93"/>
      <c r="J365" s="93"/>
    </row>
    <row r="366" spans="1:10" s="65" customFormat="1" ht="14" x14ac:dyDescent="0.35">
      <c r="A366" s="93"/>
      <c r="B366" s="93"/>
      <c r="C366" s="93"/>
      <c r="D366" s="93"/>
      <c r="E366" s="93"/>
      <c r="F366" s="95"/>
      <c r="G366" s="95"/>
      <c r="H366" s="93"/>
      <c r="I366" s="93"/>
      <c r="J366" s="93"/>
    </row>
    <row r="367" spans="1:10" s="65" customFormat="1" ht="14" x14ac:dyDescent="0.35">
      <c r="A367" s="93"/>
      <c r="B367" s="93"/>
      <c r="C367" s="93"/>
      <c r="D367" s="93"/>
      <c r="E367" s="93"/>
      <c r="F367" s="95"/>
      <c r="G367" s="95"/>
      <c r="H367" s="93"/>
      <c r="I367" s="93"/>
      <c r="J367" s="93"/>
    </row>
    <row r="368" spans="1:10" s="65" customFormat="1" ht="14" x14ac:dyDescent="0.35">
      <c r="A368" s="93"/>
      <c r="B368" s="93"/>
      <c r="C368" s="93"/>
      <c r="D368" s="93"/>
      <c r="E368" s="93"/>
      <c r="F368" s="95"/>
      <c r="G368" s="95"/>
      <c r="H368" s="93"/>
      <c r="I368" s="93"/>
      <c r="J368" s="93"/>
    </row>
    <row r="369" spans="1:10" s="65" customFormat="1" ht="14" x14ac:dyDescent="0.35">
      <c r="A369" s="93"/>
      <c r="B369" s="93"/>
      <c r="C369" s="93"/>
      <c r="D369" s="93"/>
      <c r="E369" s="93"/>
      <c r="F369" s="95"/>
      <c r="G369" s="95"/>
      <c r="H369" s="93"/>
      <c r="I369" s="93"/>
      <c r="J369" s="93"/>
    </row>
    <row r="370" spans="1:10" s="65" customFormat="1" ht="14" x14ac:dyDescent="0.35">
      <c r="A370" s="93"/>
      <c r="B370" s="93"/>
      <c r="C370" s="93"/>
      <c r="D370" s="93"/>
      <c r="E370" s="93"/>
      <c r="F370" s="95"/>
      <c r="G370" s="95"/>
      <c r="H370" s="93"/>
      <c r="I370" s="93"/>
      <c r="J370" s="93"/>
    </row>
    <row r="371" spans="1:10" s="65" customFormat="1" ht="14" x14ac:dyDescent="0.35">
      <c r="A371" s="93"/>
      <c r="B371" s="93"/>
      <c r="C371" s="93"/>
      <c r="D371" s="93"/>
      <c r="E371" s="93"/>
      <c r="F371" s="95"/>
      <c r="G371" s="95"/>
      <c r="H371" s="93"/>
      <c r="I371" s="93"/>
      <c r="J371" s="93"/>
    </row>
    <row r="372" spans="1:10" s="65" customFormat="1" ht="14" x14ac:dyDescent="0.35">
      <c r="A372" s="93"/>
      <c r="B372" s="93"/>
      <c r="C372" s="93"/>
      <c r="D372" s="93"/>
      <c r="E372" s="93"/>
      <c r="F372" s="95"/>
      <c r="G372" s="95"/>
      <c r="H372" s="93"/>
      <c r="I372" s="93"/>
      <c r="J372" s="93"/>
    </row>
    <row r="373" spans="1:10" s="65" customFormat="1" ht="14" x14ac:dyDescent="0.35">
      <c r="A373" s="93"/>
      <c r="B373" s="93"/>
      <c r="C373" s="93"/>
      <c r="D373" s="93"/>
      <c r="E373" s="93"/>
      <c r="F373" s="95"/>
      <c r="G373" s="95"/>
      <c r="H373" s="93"/>
      <c r="I373" s="93"/>
      <c r="J373" s="93"/>
    </row>
    <row r="374" spans="1:10" s="65" customFormat="1" ht="14" x14ac:dyDescent="0.35">
      <c r="A374" s="93"/>
      <c r="B374" s="93"/>
      <c r="C374" s="93"/>
      <c r="D374" s="93"/>
      <c r="E374" s="93"/>
      <c r="F374" s="95"/>
      <c r="G374" s="95"/>
      <c r="H374" s="93"/>
      <c r="I374" s="93"/>
      <c r="J374" s="93"/>
    </row>
    <row r="375" spans="1:10" s="65" customFormat="1" ht="14" x14ac:dyDescent="0.35">
      <c r="A375" s="93"/>
      <c r="B375" s="93"/>
      <c r="C375" s="93"/>
      <c r="D375" s="93"/>
      <c r="E375" s="93"/>
      <c r="F375" s="95"/>
      <c r="G375" s="95"/>
      <c r="H375" s="93"/>
      <c r="I375" s="93"/>
      <c r="J375" s="93"/>
    </row>
    <row r="376" spans="1:10" s="65" customFormat="1" ht="14" x14ac:dyDescent="0.35">
      <c r="A376" s="93"/>
      <c r="B376" s="93"/>
      <c r="C376" s="93"/>
      <c r="D376" s="93"/>
      <c r="E376" s="93"/>
      <c r="F376" s="95"/>
      <c r="G376" s="95"/>
      <c r="H376" s="93"/>
      <c r="I376" s="93"/>
      <c r="J376" s="93"/>
    </row>
    <row r="377" spans="1:10" s="65" customFormat="1" ht="14" x14ac:dyDescent="0.35">
      <c r="A377" s="93"/>
      <c r="B377" s="93"/>
      <c r="C377" s="93"/>
      <c r="D377" s="93"/>
      <c r="E377" s="93"/>
      <c r="F377" s="95"/>
      <c r="G377" s="95"/>
      <c r="H377" s="93"/>
      <c r="I377" s="93"/>
      <c r="J377" s="93"/>
    </row>
    <row r="378" spans="1:10" s="65" customFormat="1" ht="14" x14ac:dyDescent="0.35">
      <c r="A378" s="93"/>
      <c r="B378" s="93"/>
      <c r="C378" s="93"/>
      <c r="D378" s="93"/>
      <c r="E378" s="93"/>
      <c r="F378" s="95"/>
      <c r="G378" s="95"/>
      <c r="H378" s="93"/>
      <c r="I378" s="93"/>
      <c r="J378" s="93"/>
    </row>
    <row r="379" spans="1:10" s="65" customFormat="1" ht="14" x14ac:dyDescent="0.35">
      <c r="A379" s="93"/>
      <c r="B379" s="93"/>
      <c r="C379" s="93"/>
      <c r="D379" s="93"/>
      <c r="E379" s="93"/>
      <c r="F379" s="95"/>
      <c r="G379" s="95"/>
      <c r="H379" s="93"/>
      <c r="I379" s="93"/>
      <c r="J379" s="93"/>
    </row>
    <row r="380" spans="1:10" s="65" customFormat="1" ht="14" x14ac:dyDescent="0.35">
      <c r="A380" s="93"/>
      <c r="B380" s="93"/>
      <c r="C380" s="93"/>
      <c r="D380" s="93"/>
      <c r="E380" s="93"/>
      <c r="F380" s="95"/>
      <c r="G380" s="95"/>
      <c r="H380" s="93"/>
      <c r="I380" s="93"/>
      <c r="J380" s="93"/>
    </row>
    <row r="381" spans="1:10" s="65" customFormat="1" ht="14" x14ac:dyDescent="0.35">
      <c r="A381" s="93"/>
      <c r="B381" s="93"/>
      <c r="C381" s="93"/>
      <c r="D381" s="93"/>
      <c r="E381" s="93"/>
      <c r="F381" s="95"/>
      <c r="G381" s="95"/>
      <c r="H381" s="93"/>
      <c r="I381" s="93"/>
      <c r="J381" s="93"/>
    </row>
    <row r="382" spans="1:10" s="65" customFormat="1" ht="14" x14ac:dyDescent="0.35">
      <c r="A382" s="93"/>
      <c r="B382" s="93"/>
      <c r="C382" s="93"/>
      <c r="D382" s="93"/>
      <c r="E382" s="93"/>
      <c r="F382" s="95"/>
      <c r="G382" s="95"/>
      <c r="H382" s="93"/>
      <c r="I382" s="93"/>
      <c r="J382" s="93"/>
    </row>
    <row r="383" spans="1:10" s="65" customFormat="1" ht="14" x14ac:dyDescent="0.35">
      <c r="A383" s="93"/>
      <c r="B383" s="93"/>
      <c r="C383" s="93"/>
      <c r="D383" s="93"/>
      <c r="E383" s="93"/>
      <c r="F383" s="95"/>
      <c r="G383" s="95"/>
      <c r="H383" s="93"/>
      <c r="I383" s="93"/>
      <c r="J383" s="93"/>
    </row>
    <row r="384" spans="1:10" s="65" customFormat="1" ht="14" x14ac:dyDescent="0.35">
      <c r="A384" s="93"/>
      <c r="B384" s="93"/>
      <c r="C384" s="93"/>
      <c r="D384" s="93"/>
      <c r="E384" s="93"/>
      <c r="F384" s="95"/>
      <c r="G384" s="95"/>
      <c r="H384" s="93"/>
      <c r="I384" s="93"/>
      <c r="J384" s="93"/>
    </row>
    <row r="385" spans="1:10" s="65" customFormat="1" ht="14" x14ac:dyDescent="0.35">
      <c r="A385" s="93"/>
      <c r="B385" s="93"/>
      <c r="C385" s="93"/>
      <c r="D385" s="93"/>
      <c r="E385" s="93"/>
      <c r="F385" s="95"/>
      <c r="G385" s="95"/>
      <c r="H385" s="93"/>
      <c r="I385" s="93"/>
      <c r="J385" s="93"/>
    </row>
    <row r="386" spans="1:10" s="65" customFormat="1" ht="14" x14ac:dyDescent="0.35">
      <c r="A386" s="93"/>
      <c r="B386" s="93"/>
      <c r="C386" s="93"/>
      <c r="D386" s="93"/>
      <c r="E386" s="93"/>
      <c r="F386" s="95"/>
      <c r="G386" s="95"/>
      <c r="H386" s="93"/>
      <c r="I386" s="93"/>
      <c r="J386" s="93"/>
    </row>
    <row r="387" spans="1:10" s="65" customFormat="1" ht="14" x14ac:dyDescent="0.35">
      <c r="A387" s="93"/>
      <c r="B387" s="93"/>
      <c r="C387" s="93"/>
      <c r="D387" s="93"/>
      <c r="E387" s="93"/>
      <c r="F387" s="95"/>
      <c r="G387" s="95"/>
      <c r="H387" s="93"/>
      <c r="I387" s="93"/>
      <c r="J387" s="93"/>
    </row>
    <row r="388" spans="1:10" s="65" customFormat="1" ht="14" x14ac:dyDescent="0.35">
      <c r="A388" s="93"/>
      <c r="B388" s="93"/>
      <c r="C388" s="93"/>
      <c r="D388" s="93"/>
      <c r="E388" s="93"/>
      <c r="F388" s="95"/>
      <c r="G388" s="95"/>
      <c r="H388" s="93"/>
      <c r="I388" s="93"/>
      <c r="J388" s="93"/>
    </row>
    <row r="389" spans="1:10" s="65" customFormat="1" ht="14" x14ac:dyDescent="0.35">
      <c r="A389" s="93"/>
      <c r="B389" s="93"/>
      <c r="C389" s="93"/>
      <c r="D389" s="93"/>
      <c r="E389" s="93"/>
      <c r="F389" s="95"/>
      <c r="G389" s="95"/>
      <c r="H389" s="93"/>
      <c r="I389" s="93"/>
      <c r="J389" s="93"/>
    </row>
    <row r="390" spans="1:10" s="65" customFormat="1" ht="14" x14ac:dyDescent="0.35">
      <c r="A390" s="93"/>
      <c r="B390" s="93"/>
      <c r="C390" s="93"/>
      <c r="D390" s="93"/>
      <c r="E390" s="93"/>
      <c r="F390" s="95"/>
      <c r="G390" s="95"/>
      <c r="H390" s="93"/>
      <c r="I390" s="93"/>
      <c r="J390" s="93"/>
    </row>
    <row r="391" spans="1:10" s="65" customFormat="1" ht="14" x14ac:dyDescent="0.35">
      <c r="A391" s="93"/>
      <c r="B391" s="93"/>
      <c r="C391" s="93"/>
      <c r="D391" s="93"/>
      <c r="E391" s="93"/>
      <c r="F391" s="95"/>
      <c r="G391" s="95"/>
      <c r="H391" s="93"/>
      <c r="I391" s="93"/>
      <c r="J391" s="93"/>
    </row>
    <row r="392" spans="1:10" s="65" customFormat="1" ht="14" x14ac:dyDescent="0.35">
      <c r="A392" s="93"/>
      <c r="B392" s="93"/>
      <c r="C392" s="93"/>
      <c r="D392" s="93"/>
      <c r="E392" s="93"/>
      <c r="F392" s="95"/>
      <c r="G392" s="95"/>
      <c r="H392" s="93"/>
      <c r="I392" s="93"/>
      <c r="J392" s="93"/>
    </row>
    <row r="393" spans="1:10" s="65" customFormat="1" ht="14" x14ac:dyDescent="0.35">
      <c r="A393" s="93"/>
      <c r="B393" s="93"/>
      <c r="C393" s="93"/>
      <c r="D393" s="93"/>
      <c r="E393" s="93"/>
      <c r="F393" s="95"/>
      <c r="G393" s="95"/>
      <c r="H393" s="93"/>
      <c r="I393" s="93"/>
      <c r="J393" s="93"/>
    </row>
    <row r="394" spans="1:10" s="65" customFormat="1" ht="14" x14ac:dyDescent="0.35">
      <c r="A394" s="93"/>
      <c r="B394" s="93"/>
      <c r="C394" s="93"/>
      <c r="D394" s="93"/>
      <c r="E394" s="93"/>
      <c r="F394" s="95"/>
      <c r="G394" s="95"/>
      <c r="H394" s="93"/>
      <c r="I394" s="93"/>
      <c r="J394" s="93"/>
    </row>
    <row r="395" spans="1:10" s="65" customFormat="1" ht="14" x14ac:dyDescent="0.35">
      <c r="A395" s="93"/>
      <c r="B395" s="93"/>
      <c r="C395" s="93"/>
      <c r="D395" s="93"/>
      <c r="E395" s="93"/>
      <c r="F395" s="95"/>
      <c r="G395" s="95"/>
      <c r="H395" s="93"/>
      <c r="I395" s="93"/>
      <c r="J395" s="93"/>
    </row>
    <row r="396" spans="1:10" s="65" customFormat="1" ht="14" x14ac:dyDescent="0.35">
      <c r="A396" s="93"/>
      <c r="B396" s="93"/>
      <c r="C396" s="93"/>
      <c r="D396" s="93"/>
      <c r="E396" s="93"/>
      <c r="F396" s="95"/>
      <c r="G396" s="95"/>
      <c r="H396" s="93"/>
      <c r="I396" s="93"/>
      <c r="J396" s="93"/>
    </row>
    <row r="397" spans="1:10" s="65" customFormat="1" ht="14" x14ac:dyDescent="0.35">
      <c r="A397" s="93"/>
      <c r="B397" s="93"/>
      <c r="C397" s="93"/>
      <c r="D397" s="93"/>
      <c r="E397" s="93"/>
      <c r="F397" s="95"/>
      <c r="G397" s="95"/>
      <c r="H397" s="93"/>
      <c r="I397" s="93"/>
      <c r="J397" s="93"/>
    </row>
    <row r="398" spans="1:10" s="65" customFormat="1" ht="14" x14ac:dyDescent="0.35">
      <c r="A398" s="93"/>
      <c r="B398" s="93"/>
      <c r="C398" s="93"/>
      <c r="D398" s="93"/>
      <c r="E398" s="93"/>
      <c r="F398" s="95"/>
      <c r="G398" s="95"/>
      <c r="H398" s="93"/>
      <c r="I398" s="93"/>
      <c r="J398" s="93"/>
    </row>
    <row r="399" spans="1:10" s="65" customFormat="1" ht="14" x14ac:dyDescent="0.35">
      <c r="A399" s="93"/>
      <c r="B399" s="93"/>
      <c r="C399" s="93"/>
      <c r="D399" s="93"/>
      <c r="E399" s="93"/>
      <c r="F399" s="95"/>
      <c r="G399" s="95"/>
      <c r="H399" s="93"/>
      <c r="I399" s="93"/>
      <c r="J399" s="93"/>
    </row>
    <row r="400" spans="1:10" s="65" customFormat="1" ht="14" x14ac:dyDescent="0.35">
      <c r="A400" s="93"/>
      <c r="B400" s="93"/>
      <c r="C400" s="93"/>
      <c r="D400" s="93"/>
      <c r="E400" s="93"/>
      <c r="F400" s="95"/>
      <c r="G400" s="95"/>
      <c r="H400" s="93"/>
      <c r="I400" s="93"/>
      <c r="J400" s="93"/>
    </row>
    <row r="401" spans="1:10" s="65" customFormat="1" ht="14" x14ac:dyDescent="0.35">
      <c r="A401" s="93"/>
      <c r="B401" s="93"/>
      <c r="C401" s="93"/>
      <c r="D401" s="93"/>
      <c r="E401" s="93"/>
      <c r="F401" s="95"/>
      <c r="G401" s="95"/>
      <c r="H401" s="93"/>
      <c r="I401" s="93"/>
      <c r="J401" s="93"/>
    </row>
    <row r="402" spans="1:10" s="65" customFormat="1" ht="14" x14ac:dyDescent="0.35">
      <c r="A402" s="93"/>
      <c r="B402" s="93"/>
      <c r="C402" s="93"/>
      <c r="D402" s="93"/>
      <c r="E402" s="93"/>
      <c r="F402" s="95"/>
      <c r="G402" s="95"/>
      <c r="H402" s="93"/>
      <c r="I402" s="93"/>
      <c r="J402" s="93"/>
    </row>
    <row r="403" spans="1:10" s="65" customFormat="1" ht="14" x14ac:dyDescent="0.35">
      <c r="A403" s="93"/>
      <c r="B403" s="93"/>
      <c r="C403" s="93"/>
      <c r="D403" s="93"/>
      <c r="E403" s="93"/>
      <c r="F403" s="95"/>
      <c r="G403" s="95"/>
      <c r="H403" s="93"/>
      <c r="I403" s="93"/>
      <c r="J403" s="93"/>
    </row>
    <row r="404" spans="1:10" s="65" customFormat="1" ht="14" x14ac:dyDescent="0.35">
      <c r="A404" s="93"/>
      <c r="B404" s="93"/>
      <c r="C404" s="93"/>
      <c r="D404" s="93"/>
      <c r="E404" s="93"/>
      <c r="F404" s="95"/>
      <c r="G404" s="95"/>
      <c r="H404" s="93"/>
      <c r="I404" s="93"/>
      <c r="J404" s="93"/>
    </row>
    <row r="405" spans="1:10" s="65" customFormat="1" ht="14" x14ac:dyDescent="0.35">
      <c r="A405" s="93"/>
      <c r="B405" s="93"/>
      <c r="C405" s="93"/>
      <c r="D405" s="93"/>
      <c r="E405" s="93"/>
      <c r="F405" s="95"/>
      <c r="G405" s="95"/>
      <c r="H405" s="93"/>
      <c r="I405" s="93"/>
      <c r="J405" s="93"/>
    </row>
    <row r="406" spans="1:10" s="65" customFormat="1" ht="14" x14ac:dyDescent="0.35">
      <c r="A406" s="93"/>
      <c r="B406" s="93"/>
      <c r="C406" s="93"/>
      <c r="D406" s="93"/>
      <c r="E406" s="93"/>
      <c r="F406" s="95"/>
      <c r="G406" s="95"/>
      <c r="H406" s="93"/>
      <c r="I406" s="93"/>
      <c r="J406" s="93"/>
    </row>
    <row r="407" spans="1:10" s="65" customFormat="1" ht="14" x14ac:dyDescent="0.35">
      <c r="A407" s="93"/>
      <c r="B407" s="93"/>
      <c r="C407" s="93"/>
      <c r="D407" s="93"/>
      <c r="E407" s="93"/>
      <c r="F407" s="95"/>
      <c r="G407" s="95"/>
      <c r="H407" s="93"/>
      <c r="I407" s="93"/>
      <c r="J407" s="93"/>
    </row>
    <row r="408" spans="1:10" s="65" customFormat="1" ht="14" x14ac:dyDescent="0.35">
      <c r="A408" s="93"/>
      <c r="B408" s="93"/>
      <c r="C408" s="93"/>
      <c r="D408" s="93"/>
      <c r="E408" s="93"/>
      <c r="F408" s="95"/>
      <c r="G408" s="95"/>
      <c r="H408" s="93"/>
      <c r="I408" s="93"/>
      <c r="J408" s="93"/>
    </row>
    <row r="409" spans="1:10" s="65" customFormat="1" ht="14" x14ac:dyDescent="0.35">
      <c r="A409" s="93"/>
      <c r="B409" s="93"/>
      <c r="C409" s="93"/>
      <c r="D409" s="93"/>
      <c r="E409" s="93"/>
      <c r="F409" s="95"/>
      <c r="G409" s="95"/>
      <c r="H409" s="93"/>
      <c r="I409" s="93"/>
      <c r="J409" s="93"/>
    </row>
    <row r="410" spans="1:10" s="65" customFormat="1" ht="14" x14ac:dyDescent="0.35">
      <c r="A410" s="93"/>
      <c r="B410" s="93"/>
      <c r="C410" s="93"/>
      <c r="D410" s="93"/>
      <c r="E410" s="93"/>
      <c r="F410" s="95"/>
      <c r="G410" s="95"/>
      <c r="H410" s="93"/>
      <c r="I410" s="93"/>
      <c r="J410" s="93"/>
    </row>
    <row r="411" spans="1:10" s="65" customFormat="1" ht="14" x14ac:dyDescent="0.35">
      <c r="A411" s="93"/>
      <c r="B411" s="93"/>
      <c r="C411" s="93"/>
      <c r="D411" s="93"/>
      <c r="E411" s="93"/>
      <c r="F411" s="95"/>
      <c r="G411" s="95"/>
      <c r="H411" s="93"/>
      <c r="I411" s="93"/>
      <c r="J411" s="93"/>
    </row>
    <row r="412" spans="1:10" s="65" customFormat="1" ht="14" x14ac:dyDescent="0.35">
      <c r="A412" s="93"/>
      <c r="B412" s="93"/>
      <c r="C412" s="93"/>
      <c r="D412" s="93"/>
      <c r="E412" s="93"/>
      <c r="F412" s="95"/>
      <c r="G412" s="95"/>
      <c r="H412" s="93"/>
      <c r="I412" s="93"/>
      <c r="J412" s="93"/>
    </row>
    <row r="413" spans="1:10" s="65" customFormat="1" ht="14" x14ac:dyDescent="0.35">
      <c r="A413" s="93"/>
      <c r="B413" s="93"/>
      <c r="C413" s="93"/>
      <c r="D413" s="93"/>
      <c r="E413" s="93"/>
      <c r="F413" s="95"/>
      <c r="G413" s="95"/>
      <c r="H413" s="93"/>
      <c r="I413" s="93"/>
      <c r="J413" s="93"/>
    </row>
    <row r="414" spans="1:10" s="65" customFormat="1" ht="14" x14ac:dyDescent="0.35">
      <c r="A414" s="93"/>
      <c r="B414" s="93"/>
      <c r="C414" s="93"/>
      <c r="D414" s="93"/>
      <c r="E414" s="93"/>
      <c r="F414" s="95"/>
      <c r="G414" s="95"/>
      <c r="H414" s="93"/>
      <c r="I414" s="93"/>
      <c r="J414" s="93"/>
    </row>
    <row r="415" spans="1:10" s="65" customFormat="1" ht="14" x14ac:dyDescent="0.35">
      <c r="A415" s="93"/>
      <c r="B415" s="93"/>
      <c r="C415" s="93"/>
      <c r="D415" s="93"/>
      <c r="E415" s="93"/>
      <c r="F415" s="95"/>
      <c r="G415" s="95"/>
      <c r="H415" s="93"/>
      <c r="I415" s="93"/>
      <c r="J415" s="93"/>
    </row>
    <row r="416" spans="1:10" s="65" customFormat="1" ht="14" x14ac:dyDescent="0.35">
      <c r="A416" s="93"/>
      <c r="B416" s="93"/>
      <c r="C416" s="93"/>
      <c r="D416" s="93"/>
      <c r="E416" s="93"/>
      <c r="F416" s="95"/>
      <c r="G416" s="95"/>
      <c r="H416" s="93"/>
      <c r="I416" s="93"/>
      <c r="J416" s="93"/>
    </row>
    <row r="417" spans="1:10" s="65" customFormat="1" ht="14" x14ac:dyDescent="0.35">
      <c r="A417" s="93"/>
      <c r="B417" s="93"/>
      <c r="C417" s="93"/>
      <c r="D417" s="93"/>
      <c r="E417" s="93"/>
      <c r="F417" s="95"/>
      <c r="G417" s="95"/>
      <c r="H417" s="93"/>
      <c r="I417" s="93"/>
      <c r="J417" s="93"/>
    </row>
    <row r="418" spans="1:10" s="65" customFormat="1" ht="14" x14ac:dyDescent="0.35">
      <c r="A418" s="93"/>
      <c r="B418" s="93"/>
      <c r="C418" s="93"/>
      <c r="D418" s="93"/>
      <c r="E418" s="93"/>
      <c r="F418" s="95"/>
      <c r="G418" s="95"/>
      <c r="H418" s="93"/>
      <c r="I418" s="93"/>
      <c r="J418" s="93"/>
    </row>
    <row r="419" spans="1:10" s="65" customFormat="1" ht="14" x14ac:dyDescent="0.35">
      <c r="A419" s="93"/>
      <c r="B419" s="93"/>
      <c r="C419" s="93"/>
      <c r="D419" s="93"/>
      <c r="E419" s="93"/>
      <c r="F419" s="95"/>
      <c r="G419" s="95"/>
      <c r="H419" s="93"/>
      <c r="I419" s="93"/>
      <c r="J419" s="93"/>
    </row>
    <row r="420" spans="1:10" s="65" customFormat="1" ht="14" x14ac:dyDescent="0.35">
      <c r="A420" s="93"/>
      <c r="B420" s="93"/>
      <c r="C420" s="93"/>
      <c r="D420" s="93"/>
      <c r="E420" s="93"/>
      <c r="F420" s="95"/>
      <c r="G420" s="95"/>
      <c r="H420" s="93"/>
      <c r="I420" s="93"/>
      <c r="J420" s="93"/>
    </row>
    <row r="421" spans="1:10" s="65" customFormat="1" ht="14" x14ac:dyDescent="0.35">
      <c r="A421" s="93"/>
      <c r="B421" s="93"/>
      <c r="C421" s="93"/>
      <c r="D421" s="93"/>
      <c r="E421" s="93"/>
      <c r="F421" s="95"/>
      <c r="G421" s="95"/>
      <c r="H421" s="93"/>
      <c r="I421" s="93"/>
      <c r="J421" s="93"/>
    </row>
    <row r="422" spans="1:10" s="65" customFormat="1" ht="14" x14ac:dyDescent="0.35">
      <c r="A422" s="93"/>
      <c r="B422" s="93"/>
      <c r="C422" s="93"/>
      <c r="D422" s="93"/>
      <c r="E422" s="93"/>
      <c r="F422" s="95"/>
      <c r="G422" s="95"/>
      <c r="H422" s="93"/>
      <c r="I422" s="93"/>
      <c r="J422" s="93"/>
    </row>
    <row r="423" spans="1:10" s="65" customFormat="1" ht="14" x14ac:dyDescent="0.35">
      <c r="A423" s="93"/>
      <c r="B423" s="93"/>
      <c r="C423" s="93"/>
      <c r="D423" s="93"/>
      <c r="E423" s="93"/>
      <c r="F423" s="95"/>
      <c r="G423" s="95"/>
      <c r="H423" s="93"/>
      <c r="I423" s="93"/>
      <c r="J423" s="93"/>
    </row>
    <row r="424" spans="1:10" s="65" customFormat="1" ht="14" x14ac:dyDescent="0.35">
      <c r="A424" s="93"/>
      <c r="B424" s="93"/>
      <c r="C424" s="93"/>
      <c r="D424" s="93"/>
      <c r="E424" s="93"/>
      <c r="F424" s="95"/>
      <c r="G424" s="95"/>
      <c r="H424" s="93"/>
      <c r="I424" s="93"/>
      <c r="J424" s="93"/>
    </row>
    <row r="425" spans="1:10" s="65" customFormat="1" ht="14" x14ac:dyDescent="0.35">
      <c r="A425" s="93"/>
      <c r="B425" s="93"/>
      <c r="C425" s="93"/>
      <c r="D425" s="93"/>
      <c r="E425" s="93"/>
      <c r="F425" s="95"/>
      <c r="G425" s="95"/>
      <c r="H425" s="93"/>
      <c r="I425" s="93"/>
      <c r="J425" s="93"/>
    </row>
    <row r="426" spans="1:10" s="65" customFormat="1" ht="14" x14ac:dyDescent="0.35">
      <c r="A426" s="93"/>
      <c r="B426" s="93"/>
      <c r="C426" s="93"/>
      <c r="D426" s="93"/>
      <c r="E426" s="93"/>
      <c r="F426" s="95"/>
      <c r="G426" s="95"/>
      <c r="H426" s="93"/>
      <c r="I426" s="93"/>
      <c r="J426" s="93"/>
    </row>
    <row r="427" spans="1:10" s="65" customFormat="1" ht="14" x14ac:dyDescent="0.35">
      <c r="A427" s="93"/>
      <c r="B427" s="93"/>
      <c r="C427" s="93"/>
      <c r="D427" s="93"/>
      <c r="E427" s="93"/>
      <c r="F427" s="95"/>
      <c r="G427" s="95"/>
      <c r="H427" s="93"/>
      <c r="I427" s="93"/>
      <c r="J427" s="93"/>
    </row>
    <row r="428" spans="1:10" s="65" customFormat="1" ht="14" x14ac:dyDescent="0.35">
      <c r="A428" s="93"/>
      <c r="B428" s="93"/>
      <c r="C428" s="93"/>
      <c r="D428" s="93"/>
      <c r="E428" s="93"/>
      <c r="F428" s="95"/>
      <c r="G428" s="95"/>
      <c r="H428" s="93"/>
      <c r="I428" s="93"/>
      <c r="J428" s="93"/>
    </row>
    <row r="429" spans="1:10" s="65" customFormat="1" ht="14" x14ac:dyDescent="0.35">
      <c r="A429" s="93"/>
      <c r="B429" s="93"/>
      <c r="C429" s="93"/>
      <c r="D429" s="93"/>
      <c r="E429" s="93"/>
      <c r="F429" s="95"/>
      <c r="G429" s="95"/>
      <c r="H429" s="93"/>
      <c r="I429" s="93"/>
      <c r="J429" s="93"/>
    </row>
    <row r="430" spans="1:10" s="65" customFormat="1" ht="14" x14ac:dyDescent="0.35">
      <c r="A430" s="93"/>
      <c r="B430" s="93"/>
      <c r="C430" s="93"/>
      <c r="D430" s="93"/>
      <c r="E430" s="93"/>
      <c r="F430" s="95"/>
      <c r="G430" s="95"/>
      <c r="H430" s="93"/>
      <c r="I430" s="93"/>
      <c r="J430" s="93"/>
    </row>
    <row r="431" spans="1:10" s="65" customFormat="1" ht="14" x14ac:dyDescent="0.35">
      <c r="A431" s="93"/>
      <c r="B431" s="93"/>
      <c r="C431" s="93"/>
      <c r="D431" s="93"/>
      <c r="E431" s="93"/>
      <c r="F431" s="95"/>
      <c r="G431" s="95"/>
      <c r="H431" s="93"/>
      <c r="I431" s="93"/>
      <c r="J431" s="93"/>
    </row>
    <row r="432" spans="1:10" s="65" customFormat="1" ht="14" x14ac:dyDescent="0.35">
      <c r="A432" s="93"/>
      <c r="B432" s="93"/>
      <c r="C432" s="93"/>
      <c r="D432" s="93"/>
      <c r="E432" s="93"/>
      <c r="F432" s="95"/>
      <c r="G432" s="95"/>
      <c r="H432" s="93"/>
      <c r="I432" s="93"/>
      <c r="J432" s="93"/>
    </row>
    <row r="433" spans="1:10" s="65" customFormat="1" ht="14" x14ac:dyDescent="0.35">
      <c r="A433" s="93"/>
      <c r="B433" s="93"/>
      <c r="C433" s="93"/>
      <c r="D433" s="93"/>
      <c r="E433" s="93"/>
      <c r="F433" s="95"/>
      <c r="G433" s="95"/>
      <c r="H433" s="93"/>
      <c r="I433" s="93"/>
      <c r="J433" s="93"/>
    </row>
    <row r="434" spans="1:10" s="65" customFormat="1" ht="14" x14ac:dyDescent="0.35">
      <c r="A434" s="93"/>
      <c r="B434" s="93"/>
      <c r="C434" s="93"/>
      <c r="D434" s="93"/>
      <c r="E434" s="93"/>
      <c r="F434" s="95"/>
      <c r="G434" s="95"/>
      <c r="H434" s="93"/>
      <c r="I434" s="93"/>
      <c r="J434" s="93"/>
    </row>
    <row r="435" spans="1:10" s="65" customFormat="1" ht="14" x14ac:dyDescent="0.35">
      <c r="A435" s="93"/>
      <c r="B435" s="93"/>
      <c r="C435" s="93"/>
      <c r="D435" s="93"/>
      <c r="E435" s="93"/>
      <c r="F435" s="95"/>
      <c r="G435" s="95"/>
      <c r="H435" s="93"/>
      <c r="I435" s="93"/>
      <c r="J435" s="93"/>
    </row>
    <row r="436" spans="1:10" s="65" customFormat="1" ht="14" x14ac:dyDescent="0.35">
      <c r="A436" s="93"/>
      <c r="B436" s="93"/>
      <c r="C436" s="93"/>
      <c r="D436" s="93"/>
      <c r="E436" s="93"/>
      <c r="F436" s="95"/>
      <c r="G436" s="95"/>
      <c r="H436" s="93"/>
      <c r="I436" s="93"/>
      <c r="J436" s="93"/>
    </row>
    <row r="437" spans="1:10" s="65" customFormat="1" ht="14" x14ac:dyDescent="0.35">
      <c r="A437" s="93"/>
      <c r="B437" s="93"/>
      <c r="C437" s="93"/>
      <c r="D437" s="93"/>
      <c r="E437" s="93"/>
      <c r="F437" s="95"/>
      <c r="G437" s="95"/>
      <c r="H437" s="93"/>
      <c r="I437" s="93"/>
      <c r="J437" s="93"/>
    </row>
    <row r="438" spans="1:10" s="65" customFormat="1" ht="14" x14ac:dyDescent="0.35">
      <c r="A438" s="93"/>
      <c r="B438" s="93"/>
      <c r="C438" s="93"/>
      <c r="D438" s="93"/>
      <c r="E438" s="93"/>
      <c r="F438" s="95"/>
      <c r="G438" s="95"/>
      <c r="H438" s="93"/>
      <c r="I438" s="93"/>
      <c r="J438" s="93"/>
    </row>
    <row r="439" spans="1:10" s="65" customFormat="1" ht="14" x14ac:dyDescent="0.35">
      <c r="A439" s="93"/>
      <c r="B439" s="93"/>
      <c r="C439" s="93"/>
      <c r="D439" s="93"/>
      <c r="E439" s="93"/>
      <c r="F439" s="95"/>
      <c r="G439" s="95"/>
      <c r="H439" s="93"/>
      <c r="I439" s="93"/>
      <c r="J439" s="93"/>
    </row>
    <row r="440" spans="1:10" s="65" customFormat="1" ht="14" x14ac:dyDescent="0.35">
      <c r="A440" s="93"/>
      <c r="B440" s="93"/>
      <c r="C440" s="93"/>
      <c r="D440" s="93"/>
      <c r="E440" s="93"/>
      <c r="F440" s="95"/>
      <c r="G440" s="95"/>
      <c r="H440" s="93"/>
      <c r="I440" s="93"/>
      <c r="J440" s="93"/>
    </row>
    <row r="441" spans="1:10" s="65" customFormat="1" ht="14" x14ac:dyDescent="0.35">
      <c r="A441" s="93"/>
      <c r="B441" s="93"/>
      <c r="C441" s="93"/>
      <c r="D441" s="93"/>
      <c r="E441" s="93"/>
      <c r="F441" s="95"/>
      <c r="G441" s="95"/>
      <c r="H441" s="93"/>
      <c r="I441" s="93"/>
      <c r="J441" s="93"/>
    </row>
    <row r="442" spans="1:10" s="65" customFormat="1" ht="14" x14ac:dyDescent="0.35">
      <c r="A442" s="93"/>
      <c r="B442" s="93"/>
      <c r="C442" s="93"/>
      <c r="D442" s="93"/>
      <c r="E442" s="93"/>
      <c r="F442" s="95"/>
      <c r="G442" s="95"/>
      <c r="H442" s="93"/>
      <c r="I442" s="93"/>
      <c r="J442" s="93"/>
    </row>
    <row r="443" spans="1:10" s="65" customFormat="1" ht="14" x14ac:dyDescent="0.35">
      <c r="A443" s="93"/>
      <c r="B443" s="93"/>
      <c r="C443" s="93"/>
      <c r="D443" s="93"/>
      <c r="E443" s="93"/>
      <c r="F443" s="95"/>
      <c r="G443" s="95"/>
      <c r="H443" s="93"/>
      <c r="I443" s="93"/>
      <c r="J443" s="93"/>
    </row>
    <row r="444" spans="1:10" s="65" customFormat="1" ht="14" x14ac:dyDescent="0.35">
      <c r="A444" s="93"/>
      <c r="B444" s="93"/>
      <c r="C444" s="93"/>
      <c r="D444" s="93"/>
      <c r="E444" s="93"/>
      <c r="F444" s="95"/>
      <c r="G444" s="95"/>
      <c r="H444" s="93"/>
      <c r="I444" s="93"/>
      <c r="J444" s="93"/>
    </row>
    <row r="445" spans="1:10" s="65" customFormat="1" ht="14" x14ac:dyDescent="0.35">
      <c r="A445" s="93"/>
      <c r="B445" s="93"/>
      <c r="C445" s="93"/>
      <c r="D445" s="93"/>
      <c r="E445" s="93"/>
      <c r="F445" s="95"/>
      <c r="G445" s="95"/>
      <c r="H445" s="93"/>
      <c r="I445" s="93"/>
      <c r="J445" s="93"/>
    </row>
    <row r="446" spans="1:10" s="65" customFormat="1" ht="14" x14ac:dyDescent="0.35">
      <c r="A446" s="93"/>
      <c r="B446" s="93"/>
      <c r="C446" s="93"/>
      <c r="D446" s="93"/>
      <c r="E446" s="93"/>
      <c r="F446" s="95"/>
      <c r="G446" s="95"/>
      <c r="H446" s="93"/>
      <c r="I446" s="93"/>
      <c r="J446" s="93"/>
    </row>
    <row r="447" spans="1:10" s="65" customFormat="1" ht="14" x14ac:dyDescent="0.35">
      <c r="A447" s="93"/>
      <c r="B447" s="93"/>
      <c r="C447" s="93"/>
      <c r="D447" s="93"/>
      <c r="E447" s="93"/>
      <c r="F447" s="95"/>
      <c r="G447" s="95"/>
      <c r="H447" s="93"/>
      <c r="I447" s="93"/>
      <c r="J447" s="93"/>
    </row>
    <row r="448" spans="1:10" s="65" customFormat="1" ht="14" x14ac:dyDescent="0.35">
      <c r="A448" s="93"/>
      <c r="B448" s="93"/>
      <c r="C448" s="93"/>
      <c r="D448" s="93"/>
      <c r="E448" s="93"/>
      <c r="F448" s="95"/>
      <c r="G448" s="95"/>
      <c r="H448" s="93"/>
      <c r="I448" s="93"/>
      <c r="J448" s="93"/>
    </row>
    <row r="449" spans="1:10" s="65" customFormat="1" ht="14" x14ac:dyDescent="0.35">
      <c r="A449" s="93"/>
      <c r="B449" s="93"/>
      <c r="C449" s="93"/>
      <c r="D449" s="93"/>
      <c r="E449" s="93"/>
      <c r="F449" s="95"/>
      <c r="G449" s="95"/>
      <c r="H449" s="93"/>
      <c r="I449" s="93"/>
      <c r="J449" s="93"/>
    </row>
    <row r="450" spans="1:10" s="65" customFormat="1" ht="14" x14ac:dyDescent="0.35">
      <c r="A450" s="93"/>
      <c r="B450" s="93"/>
      <c r="C450" s="93"/>
      <c r="D450" s="93"/>
      <c r="E450" s="93"/>
      <c r="F450" s="95"/>
      <c r="G450" s="95"/>
      <c r="H450" s="93"/>
      <c r="I450" s="93"/>
      <c r="J450" s="93"/>
    </row>
    <row r="451" spans="1:10" s="65" customFormat="1" ht="14" x14ac:dyDescent="0.35">
      <c r="A451" s="93"/>
      <c r="B451" s="93"/>
      <c r="C451" s="93"/>
      <c r="D451" s="93"/>
      <c r="E451" s="93"/>
      <c r="F451" s="95"/>
      <c r="G451" s="95"/>
      <c r="H451" s="93"/>
      <c r="I451" s="93"/>
      <c r="J451" s="93"/>
    </row>
    <row r="452" spans="1:10" s="65" customFormat="1" ht="14" x14ac:dyDescent="0.35">
      <c r="A452" s="93"/>
      <c r="B452" s="93"/>
      <c r="C452" s="93"/>
      <c r="D452" s="93"/>
      <c r="E452" s="93"/>
      <c r="F452" s="95"/>
      <c r="G452" s="95"/>
      <c r="H452" s="93"/>
      <c r="I452" s="93"/>
      <c r="J452" s="93"/>
    </row>
    <row r="453" spans="1:10" s="65" customFormat="1" ht="14" x14ac:dyDescent="0.35">
      <c r="A453" s="93"/>
      <c r="B453" s="93"/>
      <c r="C453" s="93"/>
      <c r="D453" s="93"/>
      <c r="E453" s="93"/>
      <c r="F453" s="95"/>
      <c r="G453" s="95"/>
      <c r="H453" s="93"/>
      <c r="I453" s="93"/>
      <c r="J453" s="93"/>
    </row>
    <row r="454" spans="1:10" s="65" customFormat="1" ht="14" x14ac:dyDescent="0.35">
      <c r="A454" s="93"/>
      <c r="B454" s="93"/>
      <c r="C454" s="93"/>
      <c r="D454" s="93"/>
      <c r="E454" s="93"/>
      <c r="F454" s="95"/>
      <c r="G454" s="95"/>
      <c r="H454" s="93"/>
      <c r="I454" s="93"/>
      <c r="J454" s="93"/>
    </row>
    <row r="455" spans="1:10" s="65" customFormat="1" ht="14" x14ac:dyDescent="0.35">
      <c r="A455" s="93"/>
      <c r="B455" s="93"/>
      <c r="C455" s="93"/>
      <c r="D455" s="93"/>
      <c r="E455" s="93"/>
      <c r="F455" s="95"/>
      <c r="G455" s="95"/>
      <c r="H455" s="93"/>
      <c r="I455" s="93"/>
      <c r="J455" s="93"/>
    </row>
    <row r="456" spans="1:10" s="65" customFormat="1" ht="14" x14ac:dyDescent="0.35">
      <c r="A456" s="93"/>
      <c r="B456" s="93"/>
      <c r="C456" s="93"/>
      <c r="D456" s="93"/>
      <c r="E456" s="93"/>
      <c r="F456" s="95"/>
      <c r="G456" s="95"/>
      <c r="H456" s="93"/>
      <c r="I456" s="93"/>
      <c r="J456" s="93"/>
    </row>
    <row r="457" spans="1:10" s="65" customFormat="1" ht="14" x14ac:dyDescent="0.35">
      <c r="A457" s="93"/>
      <c r="B457" s="93"/>
      <c r="C457" s="93"/>
      <c r="D457" s="93"/>
      <c r="E457" s="93"/>
      <c r="F457" s="95"/>
      <c r="G457" s="95"/>
      <c r="H457" s="93"/>
      <c r="I457" s="93"/>
      <c r="J457" s="93"/>
    </row>
    <row r="458" spans="1:10" s="65" customFormat="1" ht="14" x14ac:dyDescent="0.35">
      <c r="A458" s="93"/>
      <c r="B458" s="93"/>
      <c r="C458" s="93"/>
      <c r="D458" s="93"/>
      <c r="E458" s="93"/>
      <c r="F458" s="95"/>
      <c r="G458" s="95"/>
      <c r="H458" s="93"/>
      <c r="I458" s="93"/>
      <c r="J458" s="93"/>
    </row>
    <row r="459" spans="1:10" s="65" customFormat="1" ht="14" x14ac:dyDescent="0.35">
      <c r="A459" s="93"/>
      <c r="B459" s="93"/>
      <c r="C459" s="93"/>
      <c r="D459" s="93"/>
      <c r="E459" s="93"/>
      <c r="F459" s="95"/>
      <c r="G459" s="95"/>
      <c r="H459" s="93"/>
      <c r="I459" s="93"/>
      <c r="J459" s="93"/>
    </row>
    <row r="460" spans="1:10" s="65" customFormat="1" ht="14" x14ac:dyDescent="0.35">
      <c r="A460" s="93"/>
      <c r="B460" s="93"/>
      <c r="C460" s="93"/>
      <c r="D460" s="93"/>
      <c r="E460" s="93"/>
      <c r="F460" s="95"/>
      <c r="G460" s="95"/>
      <c r="H460" s="93"/>
      <c r="I460" s="93"/>
      <c r="J460" s="93"/>
    </row>
    <row r="461" spans="1:10" s="65" customFormat="1" ht="14" x14ac:dyDescent="0.35">
      <c r="A461" s="93"/>
      <c r="B461" s="93"/>
      <c r="C461" s="93"/>
      <c r="D461" s="93"/>
      <c r="E461" s="93"/>
      <c r="F461" s="95"/>
      <c r="G461" s="95"/>
      <c r="H461" s="93"/>
      <c r="I461" s="93"/>
      <c r="J461" s="93"/>
    </row>
    <row r="462" spans="1:10" s="65" customFormat="1" ht="14" x14ac:dyDescent="0.35">
      <c r="A462" s="93"/>
      <c r="B462" s="93"/>
      <c r="C462" s="93"/>
      <c r="D462" s="93"/>
      <c r="E462" s="93"/>
      <c r="F462" s="95"/>
      <c r="G462" s="95"/>
      <c r="H462" s="93"/>
      <c r="I462" s="93"/>
      <c r="J462" s="93"/>
    </row>
    <row r="463" spans="1:10" s="65" customFormat="1" ht="14" x14ac:dyDescent="0.35">
      <c r="A463" s="93"/>
      <c r="B463" s="93"/>
      <c r="C463" s="93"/>
      <c r="D463" s="93"/>
      <c r="E463" s="93"/>
      <c r="F463" s="95"/>
      <c r="G463" s="95"/>
      <c r="H463" s="93"/>
      <c r="I463" s="93"/>
      <c r="J463" s="93"/>
    </row>
    <row r="464" spans="1:10" s="65" customFormat="1" ht="14" x14ac:dyDescent="0.35">
      <c r="A464" s="93"/>
      <c r="B464" s="93"/>
      <c r="C464" s="93"/>
      <c r="D464" s="93"/>
      <c r="E464" s="93"/>
      <c r="F464" s="95"/>
      <c r="G464" s="95"/>
      <c r="H464" s="93"/>
      <c r="I464" s="93"/>
      <c r="J464" s="93"/>
    </row>
    <row r="465" spans="1:10" s="65" customFormat="1" ht="14" x14ac:dyDescent="0.35">
      <c r="A465" s="93"/>
      <c r="B465" s="93"/>
      <c r="C465" s="93"/>
      <c r="D465" s="93"/>
      <c r="E465" s="93"/>
      <c r="F465" s="95"/>
      <c r="G465" s="95"/>
      <c r="H465" s="93"/>
      <c r="I465" s="93"/>
      <c r="J465" s="93"/>
    </row>
    <row r="466" spans="1:10" s="65" customFormat="1" ht="14" x14ac:dyDescent="0.35">
      <c r="A466" s="93"/>
      <c r="B466" s="93"/>
      <c r="C466" s="93"/>
      <c r="D466" s="93"/>
      <c r="E466" s="93"/>
      <c r="F466" s="95"/>
      <c r="G466" s="95"/>
      <c r="H466" s="93"/>
      <c r="I466" s="93"/>
      <c r="J466" s="93"/>
    </row>
    <row r="467" spans="1:10" s="65" customFormat="1" ht="14" x14ac:dyDescent="0.35">
      <c r="A467" s="93"/>
      <c r="B467" s="93"/>
      <c r="C467" s="93"/>
      <c r="D467" s="93"/>
      <c r="E467" s="93"/>
      <c r="F467" s="95"/>
      <c r="G467" s="95"/>
      <c r="H467" s="93"/>
      <c r="I467" s="93"/>
      <c r="J467" s="93"/>
    </row>
    <row r="468" spans="1:10" s="65" customFormat="1" ht="14" x14ac:dyDescent="0.35">
      <c r="A468" s="93"/>
      <c r="B468" s="93"/>
      <c r="C468" s="93"/>
      <c r="D468" s="93"/>
      <c r="E468" s="93"/>
      <c r="F468" s="95"/>
      <c r="G468" s="95"/>
      <c r="H468" s="93"/>
      <c r="I468" s="93"/>
      <c r="J468" s="93"/>
    </row>
    <row r="469" spans="1:10" s="65" customFormat="1" ht="14" x14ac:dyDescent="0.35">
      <c r="A469" s="93"/>
      <c r="B469" s="93"/>
      <c r="C469" s="93"/>
      <c r="D469" s="93"/>
      <c r="E469" s="93"/>
      <c r="F469" s="95"/>
      <c r="G469" s="95"/>
      <c r="H469" s="93"/>
      <c r="I469" s="93"/>
      <c r="J469" s="93"/>
    </row>
    <row r="470" spans="1:10" s="65" customFormat="1" ht="14" x14ac:dyDescent="0.35">
      <c r="A470" s="93"/>
      <c r="B470" s="93"/>
      <c r="C470" s="93"/>
      <c r="D470" s="93"/>
      <c r="E470" s="93"/>
      <c r="F470" s="95"/>
      <c r="G470" s="95"/>
      <c r="H470" s="93"/>
      <c r="I470" s="93"/>
      <c r="J470" s="93"/>
    </row>
    <row r="471" spans="1:10" s="65" customFormat="1" ht="14" x14ac:dyDescent="0.35">
      <c r="A471" s="93"/>
      <c r="B471" s="93"/>
      <c r="C471" s="93"/>
      <c r="D471" s="93"/>
      <c r="E471" s="93"/>
      <c r="F471" s="95"/>
      <c r="G471" s="95"/>
      <c r="H471" s="93"/>
      <c r="I471" s="93"/>
      <c r="J471" s="93"/>
    </row>
    <row r="472" spans="1:10" s="65" customFormat="1" ht="14" x14ac:dyDescent="0.35">
      <c r="A472" s="93"/>
      <c r="B472" s="93"/>
      <c r="C472" s="93"/>
      <c r="D472" s="93"/>
      <c r="E472" s="93"/>
      <c r="F472" s="95"/>
      <c r="G472" s="95"/>
      <c r="H472" s="93"/>
      <c r="I472" s="93"/>
      <c r="J472" s="93"/>
    </row>
    <row r="473" spans="1:10" s="65" customFormat="1" ht="14" x14ac:dyDescent="0.35">
      <c r="A473" s="93"/>
      <c r="B473" s="93"/>
      <c r="C473" s="93"/>
      <c r="D473" s="93"/>
      <c r="E473" s="93"/>
      <c r="F473" s="95"/>
      <c r="G473" s="95"/>
      <c r="H473" s="93"/>
      <c r="I473" s="93"/>
      <c r="J473" s="93"/>
    </row>
    <row r="474" spans="1:10" s="65" customFormat="1" ht="14" x14ac:dyDescent="0.35">
      <c r="A474" s="93"/>
      <c r="B474" s="93"/>
      <c r="C474" s="93"/>
      <c r="D474" s="93"/>
      <c r="E474" s="93"/>
      <c r="F474" s="95"/>
      <c r="G474" s="95"/>
      <c r="H474" s="93"/>
      <c r="I474" s="93"/>
      <c r="J474" s="93"/>
    </row>
    <row r="475" spans="1:10" s="65" customFormat="1" ht="14" x14ac:dyDescent="0.35">
      <c r="A475" s="93"/>
      <c r="B475" s="93"/>
      <c r="C475" s="93"/>
      <c r="D475" s="93"/>
      <c r="E475" s="93"/>
      <c r="F475" s="95"/>
      <c r="G475" s="95"/>
      <c r="H475" s="93"/>
      <c r="I475" s="93"/>
      <c r="J475" s="93"/>
    </row>
    <row r="476" spans="1:10" s="65" customFormat="1" ht="14" x14ac:dyDescent="0.35">
      <c r="A476" s="93"/>
      <c r="B476" s="93"/>
      <c r="C476" s="93"/>
      <c r="D476" s="93"/>
      <c r="E476" s="93"/>
      <c r="F476" s="95"/>
      <c r="G476" s="95"/>
      <c r="H476" s="93"/>
      <c r="I476" s="93"/>
      <c r="J476" s="93"/>
    </row>
    <row r="477" spans="1:10" s="65" customFormat="1" ht="14" x14ac:dyDescent="0.35">
      <c r="A477" s="93"/>
      <c r="B477" s="93"/>
      <c r="C477" s="93"/>
      <c r="D477" s="93"/>
      <c r="E477" s="93"/>
      <c r="F477" s="95"/>
      <c r="G477" s="95"/>
      <c r="H477" s="93"/>
      <c r="I477" s="93"/>
      <c r="J477" s="93"/>
    </row>
    <row r="478" spans="1:10" s="65" customFormat="1" ht="14" x14ac:dyDescent="0.35">
      <c r="A478" s="93"/>
      <c r="B478" s="93"/>
      <c r="C478" s="93"/>
      <c r="D478" s="93"/>
      <c r="E478" s="93"/>
      <c r="F478" s="95"/>
      <c r="G478" s="95"/>
      <c r="H478" s="93"/>
      <c r="I478" s="93"/>
      <c r="J478" s="93"/>
    </row>
    <row r="479" spans="1:10" s="65" customFormat="1" ht="14" x14ac:dyDescent="0.35">
      <c r="A479" s="93"/>
      <c r="B479" s="93"/>
      <c r="C479" s="93"/>
      <c r="D479" s="93"/>
      <c r="E479" s="93"/>
      <c r="F479" s="95"/>
      <c r="G479" s="95"/>
      <c r="H479" s="93"/>
      <c r="I479" s="93"/>
      <c r="J479" s="93"/>
    </row>
    <row r="480" spans="1:10" s="65" customFormat="1" ht="14" x14ac:dyDescent="0.35">
      <c r="A480" s="93"/>
      <c r="B480" s="93"/>
      <c r="C480" s="93"/>
      <c r="D480" s="93"/>
      <c r="E480" s="93"/>
      <c r="F480" s="95"/>
      <c r="G480" s="95"/>
      <c r="H480" s="93"/>
      <c r="I480" s="93"/>
      <c r="J480" s="93"/>
    </row>
    <row r="481" spans="1:10" s="65" customFormat="1" ht="14" x14ac:dyDescent="0.35">
      <c r="A481" s="93"/>
      <c r="B481" s="93"/>
      <c r="C481" s="93"/>
      <c r="D481" s="93"/>
      <c r="E481" s="93"/>
      <c r="F481" s="95"/>
      <c r="G481" s="95"/>
      <c r="H481" s="93"/>
      <c r="I481" s="93"/>
      <c r="J481" s="93"/>
    </row>
    <row r="482" spans="1:10" s="65" customFormat="1" ht="14" x14ac:dyDescent="0.35">
      <c r="A482" s="93"/>
      <c r="B482" s="93"/>
      <c r="C482" s="93"/>
      <c r="D482" s="93"/>
      <c r="E482" s="93"/>
      <c r="F482" s="95"/>
      <c r="G482" s="95"/>
      <c r="H482" s="93"/>
      <c r="I482" s="93"/>
      <c r="J482" s="93"/>
    </row>
    <row r="483" spans="1:10" s="65" customFormat="1" ht="14" x14ac:dyDescent="0.35">
      <c r="A483" s="93"/>
      <c r="B483" s="93"/>
      <c r="C483" s="93"/>
      <c r="D483" s="93"/>
      <c r="E483" s="93"/>
      <c r="F483" s="95"/>
      <c r="G483" s="95"/>
      <c r="H483" s="93"/>
      <c r="I483" s="93"/>
      <c r="J483" s="93"/>
    </row>
    <row r="484" spans="1:10" s="65" customFormat="1" ht="14" x14ac:dyDescent="0.35">
      <c r="A484" s="93"/>
      <c r="B484" s="93"/>
      <c r="C484" s="93"/>
      <c r="D484" s="93"/>
      <c r="E484" s="93"/>
      <c r="F484" s="95"/>
      <c r="G484" s="95"/>
      <c r="H484" s="93"/>
      <c r="I484" s="93"/>
      <c r="J484" s="93"/>
    </row>
    <row r="485" spans="1:10" s="65" customFormat="1" ht="14" x14ac:dyDescent="0.35">
      <c r="A485" s="93"/>
      <c r="B485" s="93"/>
      <c r="C485" s="93"/>
      <c r="D485" s="93"/>
      <c r="E485" s="93"/>
      <c r="F485" s="95"/>
      <c r="G485" s="95"/>
      <c r="H485" s="93"/>
      <c r="I485" s="93"/>
      <c r="J485" s="93"/>
    </row>
    <row r="486" spans="1:10" s="65" customFormat="1" ht="14" x14ac:dyDescent="0.35">
      <c r="A486" s="93"/>
      <c r="B486" s="93"/>
      <c r="C486" s="93"/>
      <c r="D486" s="93"/>
      <c r="E486" s="93"/>
      <c r="F486" s="95"/>
      <c r="G486" s="95"/>
      <c r="H486" s="93"/>
      <c r="I486" s="93"/>
      <c r="J486" s="93"/>
    </row>
    <row r="487" spans="1:10" s="65" customFormat="1" ht="14" x14ac:dyDescent="0.35">
      <c r="A487" s="93"/>
      <c r="B487" s="93"/>
      <c r="C487" s="93"/>
      <c r="D487" s="93"/>
      <c r="E487" s="93"/>
      <c r="F487" s="95"/>
      <c r="G487" s="95"/>
      <c r="H487" s="93"/>
      <c r="I487" s="93"/>
      <c r="J487" s="93"/>
    </row>
    <row r="488" spans="1:10" s="65" customFormat="1" ht="14" x14ac:dyDescent="0.35">
      <c r="A488" s="93"/>
      <c r="B488" s="93"/>
      <c r="C488" s="93"/>
      <c r="D488" s="93"/>
      <c r="E488" s="93"/>
      <c r="F488" s="95"/>
      <c r="G488" s="95"/>
      <c r="H488" s="93"/>
      <c r="I488" s="93"/>
      <c r="J488" s="93"/>
    </row>
    <row r="489" spans="1:10" s="65" customFormat="1" ht="14" x14ac:dyDescent="0.35">
      <c r="A489" s="93"/>
      <c r="B489" s="93"/>
      <c r="C489" s="93"/>
      <c r="D489" s="93"/>
      <c r="E489" s="93"/>
      <c r="F489" s="95"/>
      <c r="G489" s="95"/>
      <c r="H489" s="93"/>
      <c r="I489" s="93"/>
      <c r="J489" s="93"/>
    </row>
    <row r="490" spans="1:10" s="65" customFormat="1" ht="14" x14ac:dyDescent="0.35">
      <c r="A490" s="93"/>
      <c r="B490" s="93"/>
      <c r="C490" s="93"/>
      <c r="D490" s="93"/>
      <c r="E490" s="93"/>
      <c r="F490" s="95"/>
      <c r="G490" s="95"/>
      <c r="H490" s="93"/>
      <c r="I490" s="93"/>
      <c r="J490" s="93"/>
    </row>
    <row r="491" spans="1:10" s="65" customFormat="1" ht="14" x14ac:dyDescent="0.35">
      <c r="A491" s="93"/>
      <c r="B491" s="93"/>
      <c r="C491" s="93"/>
      <c r="D491" s="93"/>
      <c r="E491" s="93"/>
      <c r="F491" s="95"/>
      <c r="G491" s="95"/>
      <c r="H491" s="93"/>
      <c r="I491" s="93"/>
      <c r="J491" s="93"/>
    </row>
    <row r="492" spans="1:10" s="65" customFormat="1" ht="14" x14ac:dyDescent="0.35">
      <c r="A492" s="93"/>
      <c r="B492" s="93"/>
      <c r="C492" s="93"/>
      <c r="D492" s="93"/>
      <c r="E492" s="93"/>
      <c r="F492" s="95"/>
      <c r="G492" s="95"/>
      <c r="H492" s="93"/>
      <c r="I492" s="93"/>
      <c r="J492" s="93"/>
    </row>
    <row r="493" spans="1:10" s="65" customFormat="1" ht="14" x14ac:dyDescent="0.35">
      <c r="A493" s="93"/>
      <c r="B493" s="93"/>
      <c r="C493" s="93"/>
      <c r="D493" s="93"/>
      <c r="E493" s="93"/>
      <c r="F493" s="95"/>
      <c r="G493" s="95"/>
      <c r="H493" s="93"/>
      <c r="I493" s="93"/>
      <c r="J493" s="93"/>
    </row>
    <row r="494" spans="1:10" s="65" customFormat="1" ht="14" x14ac:dyDescent="0.35">
      <c r="A494" s="93"/>
      <c r="B494" s="93"/>
      <c r="C494" s="93"/>
      <c r="D494" s="93"/>
      <c r="E494" s="93"/>
      <c r="F494" s="95"/>
      <c r="G494" s="95"/>
      <c r="H494" s="93"/>
      <c r="I494" s="93"/>
      <c r="J494" s="93"/>
    </row>
    <row r="495" spans="1:10" s="65" customFormat="1" ht="14" x14ac:dyDescent="0.35">
      <c r="A495" s="93"/>
      <c r="B495" s="93"/>
      <c r="C495" s="93"/>
      <c r="D495" s="93"/>
      <c r="E495" s="93"/>
      <c r="F495" s="95"/>
      <c r="G495" s="95"/>
      <c r="H495" s="93"/>
      <c r="I495" s="93"/>
      <c r="J495" s="93"/>
    </row>
    <row r="496" spans="1:10" s="65" customFormat="1" ht="14" x14ac:dyDescent="0.35">
      <c r="A496" s="93"/>
      <c r="B496" s="93"/>
      <c r="C496" s="93"/>
      <c r="D496" s="93"/>
      <c r="E496" s="93"/>
      <c r="F496" s="95"/>
      <c r="G496" s="95"/>
      <c r="H496" s="93"/>
      <c r="I496" s="93"/>
      <c r="J496" s="93"/>
    </row>
    <row r="497" spans="1:10" s="65" customFormat="1" ht="14" x14ac:dyDescent="0.35">
      <c r="A497" s="93"/>
      <c r="B497" s="93"/>
      <c r="C497" s="93"/>
      <c r="D497" s="93"/>
      <c r="E497" s="93"/>
      <c r="F497" s="95"/>
      <c r="G497" s="95"/>
      <c r="H497" s="93"/>
      <c r="I497" s="93"/>
      <c r="J497" s="93"/>
    </row>
    <row r="498" spans="1:10" s="65" customFormat="1" ht="14" x14ac:dyDescent="0.35">
      <c r="A498" s="93"/>
      <c r="B498" s="93"/>
      <c r="C498" s="93"/>
      <c r="D498" s="93"/>
      <c r="E498" s="93"/>
      <c r="F498" s="95"/>
      <c r="G498" s="95"/>
      <c r="H498" s="93"/>
      <c r="I498" s="93"/>
      <c r="J498" s="93"/>
    </row>
    <row r="499" spans="1:10" s="65" customFormat="1" ht="14" x14ac:dyDescent="0.35">
      <c r="A499" s="93"/>
      <c r="B499" s="93"/>
      <c r="C499" s="93"/>
      <c r="D499" s="93"/>
      <c r="E499" s="93"/>
      <c r="F499" s="95"/>
      <c r="G499" s="95"/>
      <c r="H499" s="93"/>
      <c r="I499" s="93"/>
      <c r="J499" s="93"/>
    </row>
    <row r="500" spans="1:10" s="65" customFormat="1" ht="14" x14ac:dyDescent="0.35">
      <c r="A500" s="93"/>
      <c r="B500" s="93"/>
      <c r="C500" s="93"/>
      <c r="D500" s="93"/>
      <c r="E500" s="93"/>
      <c r="F500" s="95"/>
      <c r="G500" s="95"/>
      <c r="H500" s="93"/>
      <c r="I500" s="93"/>
      <c r="J500" s="93"/>
    </row>
    <row r="501" spans="1:10" s="65" customFormat="1" ht="14" x14ac:dyDescent="0.35">
      <c r="A501" s="93"/>
      <c r="B501" s="93"/>
      <c r="C501" s="93"/>
      <c r="D501" s="93"/>
      <c r="E501" s="93"/>
      <c r="F501" s="95"/>
      <c r="G501" s="95"/>
      <c r="H501" s="93"/>
      <c r="I501" s="93"/>
      <c r="J501" s="93"/>
    </row>
    <row r="502" spans="1:10" s="65" customFormat="1" ht="14" x14ac:dyDescent="0.35">
      <c r="A502" s="93"/>
      <c r="B502" s="93"/>
      <c r="C502" s="93"/>
      <c r="D502" s="93"/>
      <c r="E502" s="93"/>
      <c r="F502" s="95"/>
      <c r="G502" s="95"/>
      <c r="H502" s="93"/>
      <c r="I502" s="93"/>
      <c r="J502" s="93"/>
    </row>
    <row r="503" spans="1:10" s="65" customFormat="1" ht="14" x14ac:dyDescent="0.35">
      <c r="A503" s="93"/>
      <c r="B503" s="93"/>
      <c r="C503" s="93"/>
      <c r="D503" s="93"/>
      <c r="E503" s="93"/>
      <c r="F503" s="95"/>
      <c r="G503" s="95"/>
      <c r="H503" s="93"/>
      <c r="I503" s="93"/>
      <c r="J503" s="93"/>
    </row>
    <row r="504" spans="1:10" s="65" customFormat="1" ht="14" x14ac:dyDescent="0.35">
      <c r="A504" s="93"/>
      <c r="B504" s="93"/>
      <c r="C504" s="93"/>
      <c r="D504" s="93"/>
      <c r="E504" s="93"/>
      <c r="F504" s="95"/>
      <c r="G504" s="95"/>
      <c r="H504" s="93"/>
      <c r="I504" s="93"/>
      <c r="J504" s="93"/>
    </row>
    <row r="505" spans="1:10" s="65" customFormat="1" ht="14" x14ac:dyDescent="0.35">
      <c r="A505" s="93"/>
      <c r="B505" s="93"/>
      <c r="C505" s="93"/>
      <c r="D505" s="93"/>
      <c r="E505" s="93"/>
      <c r="F505" s="95"/>
      <c r="G505" s="95"/>
      <c r="H505" s="93"/>
      <c r="I505" s="93"/>
      <c r="J505" s="93"/>
    </row>
    <row r="506" spans="1:10" s="65" customFormat="1" ht="14" x14ac:dyDescent="0.35">
      <c r="A506" s="93"/>
      <c r="B506" s="93"/>
      <c r="C506" s="93"/>
      <c r="D506" s="93"/>
      <c r="E506" s="93"/>
      <c r="F506" s="95"/>
      <c r="G506" s="95"/>
      <c r="H506" s="93"/>
      <c r="I506" s="93"/>
      <c r="J506" s="93"/>
    </row>
    <row r="507" spans="1:10" s="65" customFormat="1" ht="14" x14ac:dyDescent="0.35">
      <c r="A507" s="93"/>
      <c r="B507" s="93"/>
      <c r="C507" s="93"/>
      <c r="D507" s="93"/>
      <c r="E507" s="93"/>
      <c r="F507" s="95"/>
      <c r="G507" s="95"/>
      <c r="H507" s="93"/>
      <c r="I507" s="93"/>
      <c r="J507" s="93"/>
    </row>
    <row r="508" spans="1:10" s="65" customFormat="1" ht="14" x14ac:dyDescent="0.35">
      <c r="A508" s="93"/>
      <c r="B508" s="93"/>
      <c r="C508" s="93"/>
      <c r="D508" s="93"/>
      <c r="E508" s="93"/>
      <c r="F508" s="95"/>
      <c r="G508" s="95"/>
      <c r="H508" s="93"/>
      <c r="I508" s="93"/>
      <c r="J508" s="93"/>
    </row>
    <row r="509" spans="1:10" s="65" customFormat="1" ht="14" x14ac:dyDescent="0.35">
      <c r="A509" s="93"/>
      <c r="B509" s="93"/>
      <c r="C509" s="93"/>
      <c r="D509" s="93"/>
      <c r="E509" s="93"/>
      <c r="F509" s="95"/>
      <c r="G509" s="95"/>
      <c r="H509" s="93"/>
      <c r="I509" s="93"/>
      <c r="J509" s="93"/>
    </row>
    <row r="510" spans="1:10" s="65" customFormat="1" ht="14" x14ac:dyDescent="0.35">
      <c r="A510" s="93"/>
      <c r="B510" s="93"/>
      <c r="C510" s="93"/>
      <c r="D510" s="93"/>
      <c r="E510" s="93"/>
      <c r="F510" s="95"/>
      <c r="G510" s="95"/>
      <c r="H510" s="93"/>
      <c r="I510" s="93"/>
      <c r="J510" s="93"/>
    </row>
    <row r="511" spans="1:10" s="65" customFormat="1" ht="14" x14ac:dyDescent="0.35">
      <c r="A511" s="93"/>
      <c r="B511" s="93"/>
      <c r="C511" s="93"/>
      <c r="D511" s="93"/>
      <c r="E511" s="93"/>
      <c r="F511" s="95"/>
      <c r="G511" s="95"/>
      <c r="H511" s="93"/>
      <c r="I511" s="93"/>
      <c r="J511" s="93"/>
    </row>
    <row r="512" spans="1:10" s="65" customFormat="1" ht="14" x14ac:dyDescent="0.35">
      <c r="A512" s="93"/>
      <c r="B512" s="93"/>
      <c r="C512" s="93"/>
      <c r="D512" s="93"/>
      <c r="E512" s="93"/>
      <c r="F512" s="95"/>
      <c r="G512" s="95"/>
      <c r="H512" s="93"/>
      <c r="I512" s="93"/>
      <c r="J512" s="93"/>
    </row>
    <row r="513" spans="1:10" s="65" customFormat="1" ht="14" x14ac:dyDescent="0.35">
      <c r="A513" s="93"/>
      <c r="B513" s="93"/>
      <c r="C513" s="93"/>
      <c r="D513" s="93"/>
      <c r="E513" s="93"/>
      <c r="F513" s="95"/>
      <c r="G513" s="95"/>
      <c r="H513" s="93"/>
      <c r="I513" s="93"/>
      <c r="J513" s="93"/>
    </row>
    <row r="514" spans="1:10" s="65" customFormat="1" ht="14" x14ac:dyDescent="0.35">
      <c r="A514" s="93"/>
      <c r="B514" s="93"/>
      <c r="C514" s="93"/>
      <c r="D514" s="93"/>
      <c r="E514" s="93"/>
      <c r="F514" s="95"/>
      <c r="G514" s="95"/>
      <c r="H514" s="93"/>
      <c r="I514" s="93"/>
      <c r="J514" s="93"/>
    </row>
    <row r="515" spans="1:10" s="65" customFormat="1" ht="14" x14ac:dyDescent="0.35">
      <c r="A515" s="93"/>
      <c r="B515" s="93"/>
      <c r="C515" s="93"/>
      <c r="D515" s="93"/>
      <c r="E515" s="93"/>
      <c r="F515" s="95"/>
      <c r="G515" s="95"/>
      <c r="H515" s="93"/>
      <c r="I515" s="93"/>
      <c r="J515" s="93"/>
    </row>
    <row r="516" spans="1:10" s="65" customFormat="1" ht="14" x14ac:dyDescent="0.35">
      <c r="A516" s="93"/>
      <c r="B516" s="93"/>
      <c r="C516" s="93"/>
      <c r="D516" s="93"/>
      <c r="E516" s="93"/>
      <c r="F516" s="95"/>
      <c r="G516" s="95"/>
      <c r="H516" s="93"/>
      <c r="I516" s="93"/>
      <c r="J516" s="93"/>
    </row>
    <row r="517" spans="1:10" s="65" customFormat="1" ht="14" x14ac:dyDescent="0.35">
      <c r="A517" s="93"/>
      <c r="B517" s="93"/>
      <c r="C517" s="93"/>
      <c r="D517" s="93"/>
      <c r="E517" s="93"/>
      <c r="F517" s="95"/>
      <c r="G517" s="95"/>
      <c r="H517" s="93"/>
      <c r="I517" s="93"/>
      <c r="J517" s="93"/>
    </row>
    <row r="518" spans="1:10" s="65" customFormat="1" ht="14" x14ac:dyDescent="0.35">
      <c r="A518" s="93"/>
      <c r="B518" s="93"/>
      <c r="C518" s="93"/>
      <c r="D518" s="93"/>
      <c r="E518" s="93"/>
      <c r="F518" s="95"/>
      <c r="G518" s="95"/>
      <c r="H518" s="93"/>
      <c r="I518" s="93"/>
      <c r="J518" s="93"/>
    </row>
    <row r="519" spans="1:10" s="65" customFormat="1" ht="14" x14ac:dyDescent="0.35">
      <c r="A519" s="93"/>
      <c r="B519" s="93"/>
      <c r="C519" s="93"/>
      <c r="D519" s="93"/>
      <c r="E519" s="93"/>
      <c r="F519" s="95"/>
      <c r="G519" s="95"/>
      <c r="H519" s="93"/>
      <c r="I519" s="93"/>
      <c r="J519" s="93"/>
    </row>
    <row r="520" spans="1:10" s="65" customFormat="1" ht="14" x14ac:dyDescent="0.35">
      <c r="A520" s="93"/>
      <c r="B520" s="93"/>
      <c r="C520" s="93"/>
      <c r="D520" s="93"/>
      <c r="E520" s="93"/>
      <c r="F520" s="95"/>
      <c r="G520" s="95"/>
      <c r="H520" s="93"/>
      <c r="I520" s="93"/>
      <c r="J520" s="93"/>
    </row>
    <row r="521" spans="1:10" s="65" customFormat="1" ht="14" x14ac:dyDescent="0.35">
      <c r="A521" s="93"/>
      <c r="B521" s="93"/>
      <c r="C521" s="93"/>
      <c r="D521" s="93"/>
      <c r="E521" s="93"/>
      <c r="F521" s="95"/>
      <c r="G521" s="95"/>
      <c r="H521" s="93"/>
      <c r="I521" s="93"/>
      <c r="J521" s="93"/>
    </row>
    <row r="522" spans="1:10" s="65" customFormat="1" ht="14" x14ac:dyDescent="0.35">
      <c r="A522" s="93"/>
      <c r="B522" s="93"/>
      <c r="C522" s="93"/>
      <c r="D522" s="93"/>
      <c r="E522" s="93"/>
      <c r="F522" s="95"/>
      <c r="G522" s="95"/>
      <c r="H522" s="93"/>
      <c r="I522" s="93"/>
      <c r="J522" s="93"/>
    </row>
    <row r="523" spans="1:10" s="65" customFormat="1" ht="14" x14ac:dyDescent="0.35">
      <c r="A523" s="93"/>
      <c r="B523" s="93"/>
      <c r="C523" s="93"/>
      <c r="D523" s="93"/>
      <c r="E523" s="93"/>
      <c r="F523" s="95"/>
      <c r="G523" s="95"/>
      <c r="H523" s="93"/>
      <c r="I523" s="93"/>
      <c r="J523" s="93"/>
    </row>
    <row r="524" spans="1:10" s="65" customFormat="1" ht="14" x14ac:dyDescent="0.35">
      <c r="A524" s="93"/>
      <c r="B524" s="93"/>
      <c r="C524" s="93"/>
      <c r="D524" s="93"/>
      <c r="E524" s="93"/>
      <c r="F524" s="95"/>
      <c r="G524" s="95"/>
      <c r="H524" s="93"/>
      <c r="I524" s="93"/>
      <c r="J524" s="93"/>
    </row>
    <row r="525" spans="1:10" s="65" customFormat="1" ht="14" x14ac:dyDescent="0.35">
      <c r="A525" s="93"/>
      <c r="B525" s="93"/>
      <c r="C525" s="93"/>
      <c r="D525" s="93"/>
      <c r="E525" s="93"/>
      <c r="F525" s="95"/>
      <c r="G525" s="95"/>
      <c r="H525" s="93"/>
      <c r="I525" s="93"/>
      <c r="J525" s="93"/>
    </row>
    <row r="526" spans="1:10" s="65" customFormat="1" ht="14" x14ac:dyDescent="0.35">
      <c r="A526" s="93"/>
      <c r="B526" s="93"/>
      <c r="C526" s="93"/>
      <c r="D526" s="93"/>
      <c r="E526" s="93"/>
      <c r="F526" s="95"/>
      <c r="G526" s="95"/>
      <c r="H526" s="93"/>
      <c r="I526" s="93"/>
      <c r="J526" s="93"/>
    </row>
    <row r="527" spans="1:10" s="65" customFormat="1" ht="14" x14ac:dyDescent="0.35">
      <c r="A527" s="93"/>
      <c r="B527" s="93"/>
      <c r="C527" s="93"/>
      <c r="D527" s="93"/>
      <c r="E527" s="93"/>
      <c r="F527" s="95"/>
      <c r="G527" s="95"/>
      <c r="H527" s="93"/>
      <c r="I527" s="93"/>
      <c r="J527" s="93"/>
    </row>
    <row r="528" spans="1:10" s="65" customFormat="1" ht="14" x14ac:dyDescent="0.35">
      <c r="A528" s="93"/>
      <c r="B528" s="93"/>
      <c r="C528" s="93"/>
      <c r="D528" s="93"/>
      <c r="E528" s="93"/>
      <c r="F528" s="95"/>
      <c r="G528" s="95"/>
      <c r="H528" s="93"/>
      <c r="I528" s="93"/>
      <c r="J528" s="93"/>
    </row>
    <row r="529" spans="1:10" s="65" customFormat="1" ht="14" x14ac:dyDescent="0.35">
      <c r="A529" s="93"/>
      <c r="B529" s="93"/>
      <c r="C529" s="93"/>
      <c r="D529" s="93"/>
      <c r="E529" s="93"/>
      <c r="F529" s="95"/>
      <c r="G529" s="95"/>
      <c r="H529" s="93"/>
      <c r="I529" s="93"/>
      <c r="J529" s="93"/>
    </row>
    <row r="530" spans="1:10" s="65" customFormat="1" ht="14" x14ac:dyDescent="0.35">
      <c r="A530" s="93"/>
      <c r="B530" s="93"/>
      <c r="C530" s="93"/>
      <c r="D530" s="93"/>
      <c r="E530" s="93"/>
      <c r="F530" s="95"/>
      <c r="G530" s="95"/>
      <c r="H530" s="93"/>
      <c r="I530" s="93"/>
      <c r="J530" s="93"/>
    </row>
    <row r="531" spans="1:10" s="65" customFormat="1" ht="14" x14ac:dyDescent="0.35">
      <c r="A531" s="93"/>
      <c r="B531" s="93"/>
      <c r="C531" s="93"/>
      <c r="D531" s="93"/>
      <c r="E531" s="93"/>
      <c r="F531" s="95"/>
      <c r="G531" s="95"/>
      <c r="H531" s="93"/>
      <c r="I531" s="93"/>
      <c r="J531" s="93"/>
    </row>
    <row r="532" spans="1:10" s="65" customFormat="1" ht="14" x14ac:dyDescent="0.35">
      <c r="A532" s="93"/>
      <c r="B532" s="93"/>
      <c r="C532" s="93"/>
      <c r="D532" s="93"/>
      <c r="E532" s="93"/>
      <c r="F532" s="95"/>
      <c r="G532" s="95"/>
      <c r="H532" s="93"/>
      <c r="I532" s="93"/>
      <c r="J532" s="93"/>
    </row>
    <row r="533" spans="1:10" s="65" customFormat="1" ht="14" x14ac:dyDescent="0.35">
      <c r="A533" s="93"/>
      <c r="B533" s="93"/>
      <c r="C533" s="93"/>
      <c r="D533" s="93"/>
      <c r="E533" s="93"/>
      <c r="F533" s="95"/>
      <c r="G533" s="95"/>
      <c r="H533" s="93"/>
      <c r="I533" s="93"/>
      <c r="J533" s="93"/>
    </row>
    <row r="534" spans="1:10" s="65" customFormat="1" ht="14" x14ac:dyDescent="0.35">
      <c r="A534" s="93"/>
      <c r="B534" s="93"/>
      <c r="C534" s="93"/>
      <c r="D534" s="93"/>
      <c r="E534" s="93"/>
      <c r="F534" s="95"/>
      <c r="G534" s="95"/>
      <c r="H534" s="93"/>
      <c r="I534" s="93"/>
      <c r="J534" s="93"/>
    </row>
    <row r="535" spans="1:10" s="65" customFormat="1" ht="14" x14ac:dyDescent="0.35">
      <c r="A535" s="93"/>
      <c r="B535" s="93"/>
      <c r="C535" s="93"/>
      <c r="D535" s="93"/>
      <c r="E535" s="93"/>
      <c r="F535" s="95"/>
      <c r="G535" s="95"/>
      <c r="H535" s="93"/>
      <c r="I535" s="93"/>
      <c r="J535" s="93"/>
    </row>
    <row r="536" spans="1:10" s="65" customFormat="1" ht="14" x14ac:dyDescent="0.35">
      <c r="A536" s="93"/>
      <c r="B536" s="93"/>
      <c r="C536" s="93"/>
      <c r="D536" s="93"/>
      <c r="E536" s="93"/>
      <c r="F536" s="95"/>
      <c r="G536" s="95"/>
      <c r="H536" s="93"/>
      <c r="I536" s="93"/>
      <c r="J536" s="93"/>
    </row>
    <row r="537" spans="1:10" s="65" customFormat="1" ht="14" x14ac:dyDescent="0.35">
      <c r="A537" s="93"/>
      <c r="B537" s="93"/>
      <c r="C537" s="93"/>
      <c r="D537" s="93"/>
      <c r="E537" s="93"/>
      <c r="F537" s="95"/>
      <c r="G537" s="95"/>
      <c r="H537" s="93"/>
      <c r="I537" s="93"/>
      <c r="J537" s="93"/>
    </row>
    <row r="538" spans="1:10" s="65" customFormat="1" ht="14" x14ac:dyDescent="0.35">
      <c r="A538" s="93"/>
      <c r="B538" s="93"/>
      <c r="C538" s="93"/>
      <c r="D538" s="93"/>
      <c r="E538" s="93"/>
      <c r="F538" s="95"/>
      <c r="G538" s="95"/>
      <c r="H538" s="93"/>
      <c r="I538" s="93"/>
      <c r="J538" s="93"/>
    </row>
    <row r="539" spans="1:10" s="65" customFormat="1" ht="14" x14ac:dyDescent="0.35">
      <c r="A539" s="93"/>
      <c r="B539" s="93"/>
      <c r="C539" s="93"/>
      <c r="D539" s="93"/>
      <c r="E539" s="93"/>
      <c r="F539" s="95"/>
      <c r="G539" s="95"/>
      <c r="H539" s="93"/>
      <c r="I539" s="93"/>
      <c r="J539" s="93"/>
    </row>
    <row r="540" spans="1:10" s="65" customFormat="1" ht="14" x14ac:dyDescent="0.35">
      <c r="A540" s="93"/>
      <c r="B540" s="93"/>
      <c r="C540" s="93"/>
      <c r="D540" s="93"/>
      <c r="E540" s="93"/>
      <c r="F540" s="95"/>
      <c r="G540" s="95"/>
      <c r="H540" s="93"/>
      <c r="I540" s="93"/>
      <c r="J540" s="93"/>
    </row>
    <row r="541" spans="1:10" s="65" customFormat="1" ht="14" x14ac:dyDescent="0.35">
      <c r="A541" s="93"/>
      <c r="B541" s="93"/>
      <c r="C541" s="93"/>
      <c r="D541" s="93"/>
      <c r="E541" s="93"/>
      <c r="F541" s="95"/>
      <c r="G541" s="95"/>
      <c r="H541" s="93"/>
      <c r="I541" s="93"/>
      <c r="J541" s="93"/>
    </row>
    <row r="542" spans="1:10" s="65" customFormat="1" ht="14" x14ac:dyDescent="0.35">
      <c r="A542" s="93"/>
      <c r="B542" s="93"/>
      <c r="C542" s="93"/>
      <c r="D542" s="93"/>
      <c r="E542" s="93"/>
      <c r="F542" s="95"/>
      <c r="G542" s="95"/>
      <c r="H542" s="93"/>
      <c r="I542" s="93"/>
      <c r="J542" s="93"/>
    </row>
    <row r="543" spans="1:10" s="65" customFormat="1" ht="14" x14ac:dyDescent="0.35">
      <c r="A543" s="93"/>
      <c r="B543" s="93"/>
      <c r="C543" s="93"/>
      <c r="D543" s="93"/>
      <c r="E543" s="93"/>
      <c r="F543" s="95"/>
      <c r="G543" s="95"/>
      <c r="H543" s="93"/>
      <c r="I543" s="93"/>
      <c r="J543" s="93"/>
    </row>
    <row r="544" spans="1:10" s="65" customFormat="1" ht="14" x14ac:dyDescent="0.35">
      <c r="A544" s="93"/>
      <c r="B544" s="93"/>
      <c r="C544" s="93"/>
      <c r="D544" s="93"/>
      <c r="E544" s="93"/>
      <c r="F544" s="95"/>
      <c r="G544" s="95"/>
      <c r="H544" s="93"/>
      <c r="I544" s="93"/>
      <c r="J544" s="93"/>
    </row>
    <row r="545" spans="1:10" s="65" customFormat="1" ht="14" x14ac:dyDescent="0.35">
      <c r="A545" s="93"/>
      <c r="B545" s="93"/>
      <c r="C545" s="93"/>
      <c r="D545" s="93"/>
      <c r="E545" s="93"/>
      <c r="F545" s="95"/>
      <c r="G545" s="95"/>
      <c r="H545" s="93"/>
      <c r="I545" s="93"/>
      <c r="J545" s="93"/>
    </row>
    <row r="546" spans="1:10" s="65" customFormat="1" ht="14" x14ac:dyDescent="0.35">
      <c r="A546" s="93"/>
      <c r="B546" s="93"/>
      <c r="C546" s="93"/>
      <c r="D546" s="93"/>
      <c r="E546" s="93"/>
      <c r="F546" s="95"/>
      <c r="G546" s="95"/>
      <c r="H546" s="93"/>
      <c r="I546" s="93"/>
      <c r="J546" s="93"/>
    </row>
    <row r="547" spans="1:10" s="65" customFormat="1" ht="14" x14ac:dyDescent="0.35">
      <c r="A547" s="93"/>
      <c r="B547" s="93"/>
      <c r="C547" s="93"/>
      <c r="D547" s="93"/>
      <c r="E547" s="93"/>
      <c r="F547" s="95"/>
      <c r="G547" s="95"/>
      <c r="H547" s="93"/>
      <c r="I547" s="93"/>
      <c r="J547" s="93"/>
    </row>
    <row r="548" spans="1:10" s="65" customFormat="1" ht="14" x14ac:dyDescent="0.35">
      <c r="A548" s="93"/>
      <c r="B548" s="93"/>
      <c r="C548" s="93"/>
      <c r="D548" s="93"/>
      <c r="E548" s="93"/>
      <c r="F548" s="95"/>
      <c r="G548" s="95"/>
      <c r="H548" s="93"/>
      <c r="I548" s="93"/>
      <c r="J548" s="93"/>
    </row>
    <row r="549" spans="1:10" s="65" customFormat="1" ht="14" x14ac:dyDescent="0.35">
      <c r="A549" s="93"/>
      <c r="B549" s="93"/>
      <c r="C549" s="93"/>
      <c r="D549" s="93"/>
      <c r="E549" s="93"/>
      <c r="F549" s="95"/>
      <c r="G549" s="95"/>
      <c r="H549" s="93"/>
      <c r="I549" s="93"/>
      <c r="J549" s="93"/>
    </row>
    <row r="550" spans="1:10" s="65" customFormat="1" ht="14" x14ac:dyDescent="0.35">
      <c r="A550" s="93"/>
      <c r="B550" s="93"/>
      <c r="C550" s="93"/>
      <c r="D550" s="93"/>
      <c r="E550" s="93"/>
      <c r="F550" s="95"/>
      <c r="G550" s="95"/>
      <c r="H550" s="93"/>
      <c r="I550" s="93"/>
      <c r="J550" s="93"/>
    </row>
    <row r="551" spans="1:10" s="65" customFormat="1" ht="14" x14ac:dyDescent="0.35">
      <c r="A551" s="93"/>
      <c r="B551" s="93"/>
      <c r="C551" s="93"/>
      <c r="D551" s="93"/>
      <c r="E551" s="93"/>
      <c r="F551" s="95"/>
      <c r="G551" s="95"/>
      <c r="H551" s="93"/>
      <c r="I551" s="93"/>
      <c r="J551" s="93"/>
    </row>
    <row r="552" spans="1:10" s="65" customFormat="1" ht="14" x14ac:dyDescent="0.35">
      <c r="A552" s="93"/>
      <c r="B552" s="93"/>
      <c r="C552" s="93"/>
      <c r="D552" s="93"/>
      <c r="E552" s="93"/>
      <c r="F552" s="95"/>
      <c r="G552" s="95"/>
      <c r="H552" s="93"/>
      <c r="I552" s="93"/>
      <c r="J552" s="93"/>
    </row>
    <row r="553" spans="1:10" s="65" customFormat="1" ht="14" x14ac:dyDescent="0.35">
      <c r="A553" s="93"/>
      <c r="B553" s="93"/>
      <c r="C553" s="93"/>
      <c r="D553" s="93"/>
      <c r="E553" s="93"/>
      <c r="F553" s="95"/>
      <c r="G553" s="95"/>
      <c r="H553" s="93"/>
      <c r="I553" s="93"/>
      <c r="J553" s="93"/>
    </row>
    <row r="554" spans="1:10" s="65" customFormat="1" ht="14" x14ac:dyDescent="0.35">
      <c r="A554" s="93"/>
      <c r="B554" s="93"/>
      <c r="C554" s="93"/>
      <c r="D554" s="93"/>
      <c r="E554" s="93"/>
      <c r="F554" s="95"/>
      <c r="G554" s="95"/>
      <c r="H554" s="93"/>
      <c r="I554" s="93"/>
      <c r="J554" s="93"/>
    </row>
    <row r="555" spans="1:10" s="65" customFormat="1" ht="14" x14ac:dyDescent="0.35">
      <c r="A555" s="93"/>
      <c r="B555" s="93"/>
      <c r="C555" s="93"/>
      <c r="D555" s="93"/>
      <c r="E555" s="93"/>
      <c r="F555" s="95"/>
      <c r="G555" s="95"/>
      <c r="H555" s="93"/>
      <c r="I555" s="93"/>
      <c r="J555" s="93"/>
    </row>
    <row r="556" spans="1:10" s="65" customFormat="1" ht="14" x14ac:dyDescent="0.35">
      <c r="A556" s="93"/>
      <c r="B556" s="93"/>
      <c r="C556" s="93"/>
      <c r="D556" s="93"/>
      <c r="E556" s="93"/>
      <c r="F556" s="95"/>
      <c r="G556" s="95"/>
      <c r="H556" s="93"/>
      <c r="I556" s="93"/>
      <c r="J556" s="93"/>
    </row>
    <row r="557" spans="1:10" s="65" customFormat="1" ht="14" x14ac:dyDescent="0.35">
      <c r="A557" s="93"/>
      <c r="B557" s="93"/>
      <c r="C557" s="93"/>
      <c r="D557" s="93"/>
      <c r="E557" s="93"/>
      <c r="F557" s="95"/>
      <c r="G557" s="95"/>
      <c r="H557" s="93"/>
      <c r="I557" s="93"/>
      <c r="J557" s="93"/>
    </row>
    <row r="558" spans="1:10" s="65" customFormat="1" ht="14" x14ac:dyDescent="0.35">
      <c r="A558" s="93"/>
      <c r="B558" s="93"/>
      <c r="C558" s="93"/>
      <c r="D558" s="93"/>
      <c r="E558" s="93"/>
      <c r="F558" s="95"/>
      <c r="G558" s="95"/>
      <c r="H558" s="93"/>
      <c r="I558" s="93"/>
      <c r="J558" s="93"/>
    </row>
    <row r="559" spans="1:10" s="65" customFormat="1" ht="14" x14ac:dyDescent="0.35">
      <c r="A559" s="93"/>
      <c r="B559" s="93"/>
      <c r="C559" s="93"/>
      <c r="D559" s="93"/>
      <c r="E559" s="93"/>
      <c r="F559" s="95"/>
      <c r="G559" s="95"/>
      <c r="H559" s="93"/>
      <c r="I559" s="93"/>
      <c r="J559" s="93"/>
    </row>
    <row r="560" spans="1:10" s="65" customFormat="1" ht="14" x14ac:dyDescent="0.35">
      <c r="A560" s="93"/>
      <c r="B560" s="93"/>
      <c r="C560" s="93"/>
      <c r="D560" s="93"/>
      <c r="E560" s="93"/>
      <c r="F560" s="95"/>
      <c r="G560" s="95"/>
      <c r="H560" s="93"/>
      <c r="I560" s="93"/>
      <c r="J560" s="93"/>
    </row>
    <row r="561" spans="1:10" s="65" customFormat="1" ht="14" x14ac:dyDescent="0.35">
      <c r="A561" s="93"/>
      <c r="B561" s="93"/>
      <c r="C561" s="93"/>
      <c r="D561" s="93"/>
      <c r="E561" s="93"/>
      <c r="F561" s="95"/>
      <c r="G561" s="95"/>
      <c r="H561" s="93"/>
      <c r="I561" s="93"/>
      <c r="J561" s="93"/>
    </row>
    <row r="562" spans="1:10" s="65" customFormat="1" ht="14" x14ac:dyDescent="0.35">
      <c r="A562" s="93"/>
      <c r="B562" s="93"/>
      <c r="C562" s="93"/>
      <c r="D562" s="93"/>
      <c r="E562" s="93"/>
      <c r="F562" s="95"/>
      <c r="G562" s="95"/>
      <c r="H562" s="93"/>
      <c r="I562" s="93"/>
      <c r="J562" s="93"/>
    </row>
    <row r="563" spans="1:10" s="65" customFormat="1" ht="14" x14ac:dyDescent="0.35">
      <c r="A563" s="93"/>
      <c r="B563" s="93"/>
      <c r="C563" s="93"/>
      <c r="D563" s="93"/>
      <c r="E563" s="93"/>
      <c r="F563" s="95"/>
      <c r="G563" s="95"/>
      <c r="H563" s="93"/>
      <c r="I563" s="93"/>
      <c r="J563" s="93"/>
    </row>
    <row r="564" spans="1:10" s="65" customFormat="1" ht="14" x14ac:dyDescent="0.35">
      <c r="A564" s="93"/>
      <c r="B564" s="93"/>
      <c r="C564" s="93"/>
      <c r="D564" s="93"/>
      <c r="E564" s="93"/>
      <c r="F564" s="95"/>
      <c r="G564" s="95"/>
      <c r="H564" s="93"/>
      <c r="I564" s="93"/>
      <c r="J564" s="93"/>
    </row>
    <row r="565" spans="1:10" s="65" customFormat="1" ht="14" x14ac:dyDescent="0.35">
      <c r="A565" s="93"/>
      <c r="B565" s="93"/>
      <c r="C565" s="93"/>
      <c r="D565" s="93"/>
      <c r="E565" s="93"/>
      <c r="F565" s="95"/>
      <c r="G565" s="95"/>
      <c r="H565" s="93"/>
      <c r="I565" s="93"/>
      <c r="J565" s="93"/>
    </row>
    <row r="566" spans="1:10" s="65" customFormat="1" ht="14" x14ac:dyDescent="0.35">
      <c r="A566" s="93"/>
      <c r="B566" s="93"/>
      <c r="C566" s="93"/>
      <c r="D566" s="93"/>
      <c r="E566" s="93"/>
      <c r="F566" s="95"/>
      <c r="G566" s="95"/>
      <c r="H566" s="93"/>
      <c r="I566" s="93"/>
      <c r="J566" s="93"/>
    </row>
    <row r="567" spans="1:10" s="65" customFormat="1" ht="14" x14ac:dyDescent="0.35">
      <c r="A567" s="93"/>
      <c r="B567" s="93"/>
      <c r="C567" s="93"/>
      <c r="D567" s="93"/>
      <c r="E567" s="93"/>
      <c r="F567" s="95"/>
      <c r="G567" s="95"/>
      <c r="H567" s="93"/>
      <c r="I567" s="93"/>
      <c r="J567" s="93"/>
    </row>
    <row r="568" spans="1:10" s="65" customFormat="1" ht="14" x14ac:dyDescent="0.35">
      <c r="A568" s="93"/>
      <c r="B568" s="93"/>
      <c r="C568" s="93"/>
      <c r="D568" s="93"/>
      <c r="E568" s="93"/>
      <c r="F568" s="95"/>
      <c r="G568" s="95"/>
      <c r="H568" s="93"/>
      <c r="I568" s="93"/>
      <c r="J568" s="93"/>
    </row>
    <row r="569" spans="1:10" s="65" customFormat="1" ht="14" x14ac:dyDescent="0.35">
      <c r="A569" s="93"/>
      <c r="B569" s="93"/>
      <c r="C569" s="93"/>
      <c r="D569" s="93"/>
      <c r="E569" s="93"/>
      <c r="F569" s="95"/>
      <c r="G569" s="95"/>
      <c r="H569" s="93"/>
      <c r="I569" s="93"/>
      <c r="J569" s="93"/>
    </row>
    <row r="570" spans="1:10" s="65" customFormat="1" ht="14" x14ac:dyDescent="0.35">
      <c r="A570" s="93"/>
      <c r="B570" s="93"/>
      <c r="C570" s="93"/>
      <c r="D570" s="93"/>
      <c r="E570" s="93"/>
      <c r="F570" s="95"/>
      <c r="G570" s="95"/>
      <c r="H570" s="93"/>
      <c r="I570" s="93"/>
      <c r="J570" s="93"/>
    </row>
    <row r="571" spans="1:10" s="65" customFormat="1" ht="14" x14ac:dyDescent="0.35">
      <c r="A571" s="93"/>
      <c r="B571" s="93"/>
      <c r="C571" s="93"/>
      <c r="D571" s="93"/>
      <c r="E571" s="93"/>
      <c r="F571" s="95"/>
      <c r="G571" s="95"/>
      <c r="H571" s="93"/>
      <c r="I571" s="93"/>
      <c r="J571" s="93"/>
    </row>
    <row r="572" spans="1:10" s="65" customFormat="1" ht="14" x14ac:dyDescent="0.35">
      <c r="A572" s="93"/>
      <c r="B572" s="93"/>
      <c r="C572" s="93"/>
      <c r="D572" s="93"/>
      <c r="E572" s="93"/>
      <c r="F572" s="95"/>
      <c r="G572" s="95"/>
      <c r="H572" s="93"/>
      <c r="I572" s="93"/>
      <c r="J572" s="93"/>
    </row>
    <row r="573" spans="1:10" s="65" customFormat="1" ht="14" x14ac:dyDescent="0.35">
      <c r="A573" s="93"/>
      <c r="B573" s="93"/>
      <c r="C573" s="93"/>
      <c r="D573" s="93"/>
      <c r="E573" s="93"/>
      <c r="F573" s="95"/>
      <c r="G573" s="95"/>
      <c r="H573" s="93"/>
      <c r="I573" s="93"/>
      <c r="J573" s="93"/>
    </row>
    <row r="574" spans="1:10" s="65" customFormat="1" ht="14" x14ac:dyDescent="0.35">
      <c r="A574" s="93"/>
      <c r="B574" s="93"/>
      <c r="C574" s="93"/>
      <c r="D574" s="93"/>
      <c r="E574" s="93"/>
      <c r="F574" s="95"/>
      <c r="G574" s="95"/>
      <c r="H574" s="93"/>
      <c r="I574" s="93"/>
      <c r="J574" s="93"/>
    </row>
    <row r="575" spans="1:10" s="65" customFormat="1" ht="14" x14ac:dyDescent="0.35">
      <c r="A575" s="93"/>
      <c r="B575" s="93"/>
      <c r="C575" s="93"/>
      <c r="D575" s="93"/>
      <c r="E575" s="93"/>
      <c r="F575" s="95"/>
      <c r="G575" s="95"/>
      <c r="H575" s="93"/>
      <c r="I575" s="93"/>
      <c r="J575" s="93"/>
    </row>
    <row r="576" spans="1:10" s="65" customFormat="1" ht="14" x14ac:dyDescent="0.35">
      <c r="A576" s="93"/>
      <c r="B576" s="93"/>
      <c r="C576" s="93"/>
      <c r="D576" s="93"/>
      <c r="E576" s="93"/>
      <c r="F576" s="95"/>
      <c r="G576" s="95"/>
      <c r="H576" s="93"/>
      <c r="I576" s="93"/>
      <c r="J576" s="93"/>
    </row>
    <row r="577" spans="1:10" s="65" customFormat="1" ht="14" x14ac:dyDescent="0.35">
      <c r="A577" s="93"/>
      <c r="B577" s="93"/>
      <c r="C577" s="93"/>
      <c r="D577" s="93"/>
      <c r="E577" s="93"/>
      <c r="F577" s="95"/>
      <c r="G577" s="95"/>
      <c r="H577" s="93"/>
      <c r="I577" s="93"/>
      <c r="J577" s="93"/>
    </row>
    <row r="578" spans="1:10" s="65" customFormat="1" ht="14" x14ac:dyDescent="0.35">
      <c r="A578" s="93"/>
      <c r="B578" s="93"/>
      <c r="C578" s="93"/>
      <c r="D578" s="93"/>
      <c r="E578" s="93"/>
      <c r="F578" s="95"/>
      <c r="G578" s="95"/>
      <c r="H578" s="93"/>
      <c r="I578" s="93"/>
      <c r="J578" s="93"/>
    </row>
    <row r="579" spans="1:10" s="65" customFormat="1" ht="14" x14ac:dyDescent="0.35">
      <c r="A579" s="93"/>
      <c r="B579" s="93"/>
      <c r="C579" s="93"/>
      <c r="D579" s="93"/>
      <c r="E579" s="93"/>
      <c r="F579" s="95"/>
      <c r="G579" s="95"/>
      <c r="H579" s="93"/>
      <c r="I579" s="93"/>
      <c r="J579" s="93"/>
    </row>
    <row r="580" spans="1:10" s="65" customFormat="1" ht="14" x14ac:dyDescent="0.35">
      <c r="A580" s="93"/>
      <c r="B580" s="93"/>
      <c r="C580" s="93"/>
      <c r="D580" s="93"/>
      <c r="E580" s="93"/>
      <c r="F580" s="95"/>
      <c r="G580" s="95"/>
      <c r="H580" s="93"/>
      <c r="I580" s="93"/>
      <c r="J580" s="93"/>
    </row>
    <row r="581" spans="1:10" s="65" customFormat="1" ht="14" x14ac:dyDescent="0.35">
      <c r="A581" s="93"/>
      <c r="B581" s="93"/>
      <c r="C581" s="93"/>
      <c r="D581" s="93"/>
      <c r="E581" s="93"/>
      <c r="F581" s="95"/>
      <c r="G581" s="95"/>
      <c r="H581" s="93"/>
      <c r="I581" s="93"/>
      <c r="J581" s="93"/>
    </row>
    <row r="582" spans="1:10" s="65" customFormat="1" ht="14" x14ac:dyDescent="0.35">
      <c r="A582" s="93"/>
      <c r="B582" s="93"/>
      <c r="C582" s="93"/>
      <c r="D582" s="93"/>
      <c r="E582" s="93"/>
      <c r="F582" s="95"/>
      <c r="G582" s="95"/>
      <c r="H582" s="93"/>
      <c r="I582" s="93"/>
      <c r="J582" s="93"/>
    </row>
    <row r="583" spans="1:10" s="65" customFormat="1" ht="14" x14ac:dyDescent="0.35">
      <c r="A583" s="93"/>
      <c r="B583" s="93"/>
      <c r="C583" s="93"/>
      <c r="D583" s="93"/>
      <c r="E583" s="93"/>
      <c r="F583" s="95"/>
      <c r="G583" s="95"/>
      <c r="H583" s="93"/>
      <c r="I583" s="93"/>
      <c r="J583" s="93"/>
    </row>
    <row r="584" spans="1:10" s="65" customFormat="1" ht="14" x14ac:dyDescent="0.35">
      <c r="A584" s="93"/>
      <c r="B584" s="93"/>
      <c r="C584" s="93"/>
      <c r="D584" s="93"/>
      <c r="E584" s="93"/>
      <c r="F584" s="95"/>
      <c r="G584" s="95"/>
      <c r="H584" s="93"/>
      <c r="I584" s="93"/>
      <c r="J584" s="93"/>
    </row>
    <row r="585" spans="1:10" s="65" customFormat="1" ht="14" x14ac:dyDescent="0.35">
      <c r="A585" s="93"/>
      <c r="B585" s="93"/>
      <c r="C585" s="93"/>
      <c r="D585" s="93"/>
      <c r="E585" s="93"/>
      <c r="F585" s="95"/>
      <c r="G585" s="95"/>
      <c r="H585" s="93"/>
      <c r="I585" s="93"/>
      <c r="J585" s="93"/>
    </row>
    <row r="586" spans="1:10" s="65" customFormat="1" ht="14" x14ac:dyDescent="0.35">
      <c r="A586" s="93"/>
      <c r="B586" s="93"/>
      <c r="C586" s="93"/>
      <c r="D586" s="93"/>
      <c r="E586" s="93"/>
      <c r="F586" s="95"/>
      <c r="G586" s="95"/>
      <c r="H586" s="93"/>
      <c r="I586" s="93"/>
      <c r="J586" s="93"/>
    </row>
    <row r="587" spans="1:10" s="65" customFormat="1" ht="14" x14ac:dyDescent="0.35">
      <c r="A587" s="93"/>
      <c r="B587" s="93"/>
      <c r="C587" s="93"/>
      <c r="D587" s="93"/>
      <c r="E587" s="93"/>
      <c r="F587" s="95"/>
      <c r="G587" s="95"/>
      <c r="H587" s="93"/>
      <c r="I587" s="93"/>
      <c r="J587" s="93"/>
    </row>
    <row r="588" spans="1:10" s="65" customFormat="1" ht="14" x14ac:dyDescent="0.35">
      <c r="A588" s="93"/>
      <c r="B588" s="93"/>
      <c r="C588" s="93"/>
      <c r="D588" s="93"/>
      <c r="E588" s="93"/>
      <c r="F588" s="95"/>
      <c r="G588" s="95"/>
      <c r="H588" s="93"/>
      <c r="I588" s="93"/>
      <c r="J588" s="93"/>
    </row>
    <row r="589" spans="1:10" s="65" customFormat="1" ht="14" x14ac:dyDescent="0.35">
      <c r="A589" s="93"/>
      <c r="B589" s="93"/>
      <c r="C589" s="93"/>
      <c r="D589" s="93"/>
      <c r="E589" s="93"/>
      <c r="F589" s="95"/>
      <c r="G589" s="95"/>
      <c r="H589" s="93"/>
      <c r="I589" s="93"/>
      <c r="J589" s="93"/>
    </row>
    <row r="590" spans="1:10" s="65" customFormat="1" ht="14" x14ac:dyDescent="0.35">
      <c r="A590" s="93"/>
      <c r="B590" s="93"/>
      <c r="C590" s="93"/>
      <c r="D590" s="93"/>
      <c r="E590" s="93"/>
      <c r="F590" s="95"/>
      <c r="G590" s="95"/>
      <c r="H590" s="93"/>
      <c r="I590" s="93"/>
      <c r="J590" s="93"/>
    </row>
    <row r="591" spans="1:10" s="65" customFormat="1" ht="14" x14ac:dyDescent="0.35">
      <c r="A591" s="93"/>
      <c r="B591" s="93"/>
      <c r="C591" s="93"/>
      <c r="D591" s="93"/>
      <c r="E591" s="93"/>
      <c r="F591" s="95"/>
      <c r="G591" s="95"/>
      <c r="H591" s="93"/>
      <c r="I591" s="93"/>
      <c r="J591" s="93"/>
    </row>
    <row r="592" spans="1:10" s="65" customFormat="1" ht="14" x14ac:dyDescent="0.35">
      <c r="A592" s="93"/>
      <c r="B592" s="93"/>
      <c r="C592" s="93"/>
      <c r="D592" s="93"/>
      <c r="E592" s="93"/>
      <c r="F592" s="95"/>
      <c r="G592" s="95"/>
      <c r="H592" s="93"/>
      <c r="I592" s="93"/>
      <c r="J592" s="93"/>
    </row>
    <row r="593" spans="1:10" s="65" customFormat="1" ht="14" x14ac:dyDescent="0.35">
      <c r="A593" s="93"/>
      <c r="B593" s="93"/>
      <c r="C593" s="93"/>
      <c r="D593" s="93"/>
      <c r="E593" s="93"/>
      <c r="F593" s="95"/>
      <c r="G593" s="95"/>
      <c r="H593" s="93"/>
      <c r="I593" s="93"/>
      <c r="J593" s="93"/>
    </row>
    <row r="594" spans="1:10" s="65" customFormat="1" ht="14" x14ac:dyDescent="0.35">
      <c r="A594" s="93"/>
      <c r="B594" s="93"/>
      <c r="C594" s="93"/>
      <c r="D594" s="93"/>
      <c r="E594" s="93"/>
      <c r="F594" s="95"/>
      <c r="G594" s="95"/>
      <c r="H594" s="93"/>
      <c r="I594" s="93"/>
      <c r="J594" s="93"/>
    </row>
    <row r="595" spans="1:10" s="65" customFormat="1" ht="14" x14ac:dyDescent="0.35">
      <c r="A595" s="93"/>
      <c r="B595" s="93"/>
      <c r="C595" s="93"/>
      <c r="D595" s="93"/>
      <c r="E595" s="93"/>
      <c r="F595" s="95"/>
      <c r="G595" s="95"/>
      <c r="H595" s="93"/>
      <c r="I595" s="93"/>
      <c r="J595" s="93"/>
    </row>
    <row r="596" spans="1:10" s="65" customFormat="1" ht="14" x14ac:dyDescent="0.35">
      <c r="A596" s="93"/>
      <c r="B596" s="93"/>
      <c r="C596" s="93"/>
      <c r="D596" s="93"/>
      <c r="E596" s="93"/>
      <c r="F596" s="95"/>
      <c r="G596" s="95"/>
      <c r="H596" s="93"/>
      <c r="I596" s="93"/>
      <c r="J596" s="93"/>
    </row>
    <row r="597" spans="1:10" s="65" customFormat="1" ht="14" x14ac:dyDescent="0.35">
      <c r="A597" s="93"/>
      <c r="B597" s="93"/>
      <c r="C597" s="93"/>
      <c r="D597" s="93"/>
      <c r="E597" s="93"/>
      <c r="F597" s="95"/>
      <c r="G597" s="95"/>
      <c r="H597" s="93"/>
      <c r="I597" s="93"/>
      <c r="J597" s="93"/>
    </row>
    <row r="598" spans="1:10" s="65" customFormat="1" ht="14" x14ac:dyDescent="0.35">
      <c r="A598" s="93"/>
      <c r="B598" s="93"/>
      <c r="C598" s="93"/>
      <c r="D598" s="93"/>
      <c r="E598" s="93"/>
      <c r="F598" s="95"/>
      <c r="G598" s="95"/>
      <c r="H598" s="93"/>
      <c r="I598" s="93"/>
      <c r="J598" s="93"/>
    </row>
    <row r="599" spans="1:10" s="65" customFormat="1" ht="14" x14ac:dyDescent="0.35">
      <c r="A599" s="93"/>
      <c r="B599" s="93"/>
      <c r="C599" s="93"/>
      <c r="D599" s="93"/>
      <c r="E599" s="93"/>
      <c r="F599" s="95"/>
      <c r="G599" s="95"/>
      <c r="H599" s="93"/>
      <c r="I599" s="93"/>
      <c r="J599" s="93"/>
    </row>
    <row r="600" spans="1:10" s="65" customFormat="1" ht="14" x14ac:dyDescent="0.35">
      <c r="A600" s="93"/>
      <c r="B600" s="93"/>
      <c r="C600" s="93"/>
      <c r="D600" s="93"/>
      <c r="E600" s="93"/>
      <c r="F600" s="95"/>
      <c r="G600" s="95"/>
      <c r="H600" s="93"/>
      <c r="I600" s="93"/>
      <c r="J600" s="93"/>
    </row>
    <row r="601" spans="1:10" s="65" customFormat="1" ht="14" x14ac:dyDescent="0.35">
      <c r="A601" s="93"/>
      <c r="B601" s="93"/>
      <c r="C601" s="93"/>
      <c r="D601" s="93"/>
      <c r="E601" s="93"/>
      <c r="F601" s="95"/>
      <c r="G601" s="95"/>
      <c r="H601" s="93"/>
      <c r="I601" s="93"/>
      <c r="J601" s="93"/>
    </row>
    <row r="602" spans="1:10" s="65" customFormat="1" ht="14" x14ac:dyDescent="0.35">
      <c r="A602" s="93"/>
      <c r="B602" s="93"/>
      <c r="C602" s="93"/>
      <c r="D602" s="93"/>
      <c r="E602" s="93"/>
      <c r="F602" s="95"/>
      <c r="G602" s="95"/>
      <c r="H602" s="93"/>
      <c r="I602" s="93"/>
      <c r="J602" s="93"/>
    </row>
    <row r="603" spans="1:10" s="65" customFormat="1" ht="14" x14ac:dyDescent="0.35">
      <c r="A603" s="93"/>
      <c r="B603" s="93"/>
      <c r="C603" s="93"/>
      <c r="D603" s="93"/>
      <c r="E603" s="93"/>
      <c r="F603" s="95"/>
      <c r="G603" s="95"/>
      <c r="H603" s="93"/>
      <c r="I603" s="93"/>
      <c r="J603" s="93"/>
    </row>
    <row r="604" spans="1:10" s="65" customFormat="1" ht="14" x14ac:dyDescent="0.35">
      <c r="A604" s="93"/>
      <c r="B604" s="93"/>
      <c r="C604" s="93"/>
      <c r="D604" s="93"/>
      <c r="E604" s="93"/>
      <c r="F604" s="95"/>
      <c r="G604" s="95"/>
      <c r="H604" s="93"/>
      <c r="I604" s="93"/>
      <c r="J604" s="93"/>
    </row>
    <row r="605" spans="1:10" s="65" customFormat="1" ht="14" x14ac:dyDescent="0.35">
      <c r="A605" s="93"/>
      <c r="B605" s="93"/>
      <c r="C605" s="93"/>
      <c r="D605" s="93"/>
      <c r="E605" s="93"/>
      <c r="F605" s="95"/>
      <c r="G605" s="95"/>
      <c r="H605" s="93"/>
      <c r="I605" s="93"/>
      <c r="J605" s="93"/>
    </row>
    <row r="606" spans="1:10" s="65" customFormat="1" ht="14" x14ac:dyDescent="0.35">
      <c r="A606" s="93"/>
      <c r="B606" s="93"/>
      <c r="C606" s="93"/>
      <c r="D606" s="93"/>
      <c r="E606" s="93"/>
      <c r="F606" s="95"/>
      <c r="G606" s="95"/>
      <c r="H606" s="93"/>
      <c r="I606" s="93"/>
      <c r="J606" s="93"/>
    </row>
    <row r="607" spans="1:10" s="65" customFormat="1" ht="14" x14ac:dyDescent="0.35">
      <c r="A607" s="93"/>
      <c r="B607" s="93"/>
      <c r="C607" s="93"/>
      <c r="D607" s="93"/>
      <c r="E607" s="93"/>
      <c r="F607" s="95"/>
      <c r="G607" s="95"/>
      <c r="H607" s="93"/>
      <c r="I607" s="93"/>
      <c r="J607" s="93"/>
    </row>
    <row r="608" spans="1:10" s="65" customFormat="1" ht="14" x14ac:dyDescent="0.35">
      <c r="A608" s="93"/>
      <c r="B608" s="93"/>
      <c r="C608" s="93"/>
      <c r="D608" s="93"/>
      <c r="E608" s="93"/>
      <c r="F608" s="95"/>
      <c r="G608" s="95"/>
      <c r="H608" s="93"/>
      <c r="I608" s="93"/>
      <c r="J608" s="93"/>
    </row>
    <row r="609" spans="1:10" s="65" customFormat="1" ht="14" x14ac:dyDescent="0.35">
      <c r="A609" s="93"/>
      <c r="B609" s="93"/>
      <c r="C609" s="93"/>
      <c r="D609" s="93"/>
      <c r="E609" s="93"/>
      <c r="F609" s="95"/>
      <c r="G609" s="95"/>
      <c r="H609" s="93"/>
      <c r="I609" s="93"/>
      <c r="J609" s="93"/>
    </row>
    <row r="610" spans="1:10" s="65" customFormat="1" ht="14" x14ac:dyDescent="0.35">
      <c r="A610" s="93"/>
      <c r="B610" s="93"/>
      <c r="C610" s="93"/>
      <c r="D610" s="93"/>
      <c r="E610" s="93"/>
      <c r="F610" s="95"/>
      <c r="G610" s="95"/>
      <c r="H610" s="93"/>
      <c r="I610" s="93"/>
      <c r="J610" s="93"/>
    </row>
    <row r="611" spans="1:10" s="65" customFormat="1" ht="14" x14ac:dyDescent="0.35">
      <c r="A611" s="93"/>
      <c r="B611" s="93"/>
      <c r="C611" s="93"/>
      <c r="D611" s="93"/>
      <c r="E611" s="93"/>
      <c r="F611" s="95"/>
      <c r="G611" s="95"/>
      <c r="H611" s="93"/>
      <c r="I611" s="93"/>
      <c r="J611" s="93"/>
    </row>
    <row r="612" spans="1:10" s="65" customFormat="1" ht="14" x14ac:dyDescent="0.35">
      <c r="A612" s="93"/>
      <c r="B612" s="93"/>
      <c r="C612" s="93"/>
      <c r="D612" s="93"/>
      <c r="E612" s="93"/>
      <c r="F612" s="95"/>
      <c r="G612" s="95"/>
      <c r="H612" s="93"/>
      <c r="I612" s="93"/>
      <c r="J612" s="93"/>
    </row>
    <row r="613" spans="1:10" s="65" customFormat="1" ht="14" x14ac:dyDescent="0.35">
      <c r="A613" s="93"/>
      <c r="B613" s="93"/>
      <c r="C613" s="93"/>
      <c r="D613" s="93"/>
      <c r="E613" s="93"/>
      <c r="F613" s="95"/>
      <c r="G613" s="95"/>
      <c r="H613" s="93"/>
      <c r="I613" s="93"/>
      <c r="J613" s="93"/>
    </row>
    <row r="614" spans="1:10" s="65" customFormat="1" ht="14" x14ac:dyDescent="0.35">
      <c r="A614" s="93"/>
      <c r="B614" s="93"/>
      <c r="C614" s="93"/>
      <c r="D614" s="93"/>
      <c r="E614" s="93"/>
      <c r="F614" s="95"/>
      <c r="G614" s="95"/>
      <c r="H614" s="93"/>
      <c r="I614" s="93"/>
      <c r="J614" s="93"/>
    </row>
    <row r="615" spans="1:10" s="65" customFormat="1" ht="14" x14ac:dyDescent="0.35">
      <c r="A615" s="93"/>
      <c r="B615" s="93"/>
      <c r="C615" s="93"/>
      <c r="D615" s="93"/>
      <c r="E615" s="93"/>
      <c r="F615" s="95"/>
      <c r="G615" s="95"/>
      <c r="H615" s="93"/>
      <c r="I615" s="93"/>
      <c r="J615" s="93"/>
    </row>
    <row r="616" spans="1:10" s="65" customFormat="1" ht="14" x14ac:dyDescent="0.35">
      <c r="A616" s="93"/>
      <c r="B616" s="93"/>
      <c r="C616" s="93"/>
      <c r="D616" s="93"/>
      <c r="E616" s="93"/>
      <c r="F616" s="95"/>
      <c r="G616" s="95"/>
      <c r="H616" s="93"/>
      <c r="I616" s="93"/>
      <c r="J616" s="93"/>
    </row>
    <row r="617" spans="1:10" s="65" customFormat="1" ht="14" x14ac:dyDescent="0.35">
      <c r="A617" s="93"/>
      <c r="B617" s="93"/>
      <c r="C617" s="93"/>
      <c r="D617" s="93"/>
      <c r="E617" s="93"/>
      <c r="F617" s="95"/>
      <c r="G617" s="95"/>
      <c r="H617" s="93"/>
      <c r="I617" s="93"/>
      <c r="J617" s="93"/>
    </row>
    <row r="618" spans="1:10" s="65" customFormat="1" ht="14" x14ac:dyDescent="0.35">
      <c r="A618" s="93"/>
      <c r="B618" s="93"/>
      <c r="C618" s="93"/>
      <c r="D618" s="93"/>
      <c r="E618" s="93"/>
      <c r="F618" s="95"/>
      <c r="G618" s="95"/>
      <c r="H618" s="93"/>
      <c r="I618" s="93"/>
      <c r="J618" s="93"/>
    </row>
    <row r="619" spans="1:10" s="65" customFormat="1" ht="14" x14ac:dyDescent="0.35">
      <c r="A619" s="93"/>
      <c r="B619" s="93"/>
      <c r="C619" s="93"/>
      <c r="D619" s="93"/>
      <c r="E619" s="93"/>
      <c r="F619" s="95"/>
      <c r="G619" s="95"/>
      <c r="H619" s="93"/>
      <c r="I619" s="93"/>
      <c r="J619" s="93"/>
    </row>
    <row r="620" spans="1:10" s="65" customFormat="1" ht="14" x14ac:dyDescent="0.35">
      <c r="A620" s="93"/>
      <c r="B620" s="93"/>
      <c r="C620" s="93"/>
      <c r="D620" s="93"/>
      <c r="E620" s="93"/>
      <c r="F620" s="95"/>
      <c r="G620" s="95"/>
      <c r="H620" s="93"/>
      <c r="I620" s="93"/>
      <c r="J620" s="93"/>
    </row>
    <row r="621" spans="1:10" s="65" customFormat="1" ht="14" x14ac:dyDescent="0.35">
      <c r="A621" s="93"/>
      <c r="B621" s="93"/>
      <c r="C621" s="93"/>
      <c r="D621" s="93"/>
      <c r="E621" s="93"/>
      <c r="F621" s="95"/>
      <c r="G621" s="95"/>
      <c r="H621" s="93"/>
      <c r="I621" s="93"/>
      <c r="J621" s="93"/>
    </row>
    <row r="622" spans="1:10" s="65" customFormat="1" ht="14" x14ac:dyDescent="0.35">
      <c r="A622" s="93"/>
      <c r="B622" s="93"/>
      <c r="C622" s="93"/>
      <c r="D622" s="93"/>
      <c r="E622" s="93"/>
      <c r="F622" s="95"/>
      <c r="G622" s="95"/>
      <c r="H622" s="93"/>
      <c r="I622" s="93"/>
      <c r="J622" s="93"/>
    </row>
    <row r="623" spans="1:10" s="65" customFormat="1" ht="14" x14ac:dyDescent="0.35">
      <c r="A623" s="93"/>
      <c r="B623" s="93"/>
      <c r="C623" s="93"/>
      <c r="D623" s="93"/>
      <c r="E623" s="93"/>
      <c r="F623" s="95"/>
      <c r="G623" s="95"/>
      <c r="H623" s="93"/>
      <c r="I623" s="93"/>
      <c r="J623" s="93"/>
    </row>
    <row r="624" spans="1:10" s="65" customFormat="1" ht="14" x14ac:dyDescent="0.35">
      <c r="A624" s="93"/>
      <c r="B624" s="93"/>
      <c r="C624" s="93"/>
      <c r="D624" s="93"/>
      <c r="E624" s="93"/>
      <c r="F624" s="95"/>
      <c r="G624" s="95"/>
      <c r="H624" s="93"/>
      <c r="I624" s="93"/>
      <c r="J624" s="93"/>
    </row>
    <row r="625" spans="1:10" s="65" customFormat="1" ht="14" x14ac:dyDescent="0.35">
      <c r="A625" s="93"/>
      <c r="B625" s="93"/>
      <c r="C625" s="93"/>
      <c r="D625" s="93"/>
      <c r="E625" s="93"/>
      <c r="F625" s="95"/>
      <c r="G625" s="95"/>
      <c r="H625" s="93"/>
      <c r="I625" s="93"/>
      <c r="J625" s="93"/>
    </row>
    <row r="626" spans="1:10" s="65" customFormat="1" ht="14" x14ac:dyDescent="0.35">
      <c r="A626" s="93"/>
      <c r="B626" s="93"/>
      <c r="C626" s="93"/>
      <c r="D626" s="93"/>
      <c r="E626" s="93"/>
      <c r="F626" s="95"/>
      <c r="G626" s="95"/>
      <c r="H626" s="93"/>
      <c r="I626" s="93"/>
      <c r="J626" s="93"/>
    </row>
    <row r="627" spans="1:10" s="65" customFormat="1" ht="14" x14ac:dyDescent="0.35">
      <c r="A627" s="93"/>
      <c r="B627" s="93"/>
      <c r="C627" s="93"/>
      <c r="D627" s="93"/>
      <c r="E627" s="93"/>
      <c r="F627" s="95"/>
      <c r="G627" s="95"/>
      <c r="H627" s="93"/>
      <c r="I627" s="93"/>
      <c r="J627" s="93"/>
    </row>
    <row r="628" spans="1:10" s="65" customFormat="1" ht="14" x14ac:dyDescent="0.35">
      <c r="A628" s="93"/>
      <c r="B628" s="93"/>
      <c r="C628" s="93"/>
      <c r="D628" s="93"/>
      <c r="E628" s="93"/>
      <c r="F628" s="95"/>
      <c r="G628" s="95"/>
      <c r="H628" s="93"/>
      <c r="I628" s="93"/>
      <c r="J628" s="93"/>
    </row>
    <row r="629" spans="1:10" s="65" customFormat="1" ht="14" x14ac:dyDescent="0.35">
      <c r="A629" s="93"/>
      <c r="B629" s="93"/>
      <c r="C629" s="93"/>
      <c r="D629" s="93"/>
      <c r="E629" s="93"/>
      <c r="F629" s="95"/>
      <c r="G629" s="95"/>
      <c r="H629" s="93"/>
      <c r="I629" s="93"/>
      <c r="J629" s="93"/>
    </row>
    <row r="630" spans="1:10" s="65" customFormat="1" ht="14" x14ac:dyDescent="0.35">
      <c r="A630" s="93"/>
      <c r="B630" s="93"/>
      <c r="C630" s="93"/>
      <c r="D630" s="93"/>
      <c r="E630" s="93"/>
      <c r="F630" s="95"/>
      <c r="G630" s="95"/>
      <c r="H630" s="93"/>
      <c r="I630" s="93"/>
      <c r="J630" s="93"/>
    </row>
    <row r="631" spans="1:10" s="65" customFormat="1" ht="14" x14ac:dyDescent="0.35">
      <c r="A631" s="93"/>
      <c r="B631" s="93"/>
      <c r="C631" s="93"/>
      <c r="D631" s="93"/>
      <c r="E631" s="93"/>
      <c r="F631" s="95"/>
      <c r="G631" s="95"/>
      <c r="H631" s="93"/>
      <c r="I631" s="93"/>
      <c r="J631" s="93"/>
    </row>
    <row r="632" spans="1:10" s="65" customFormat="1" ht="14" x14ac:dyDescent="0.35">
      <c r="A632" s="93"/>
      <c r="B632" s="93"/>
      <c r="C632" s="93"/>
      <c r="D632" s="93"/>
      <c r="E632" s="93"/>
      <c r="F632" s="95"/>
      <c r="G632" s="95"/>
      <c r="H632" s="93"/>
      <c r="I632" s="93"/>
      <c r="J632" s="93"/>
    </row>
    <row r="633" spans="1:10" s="65" customFormat="1" ht="14" x14ac:dyDescent="0.35">
      <c r="A633" s="93"/>
      <c r="B633" s="93"/>
      <c r="C633" s="93"/>
      <c r="D633" s="93"/>
      <c r="E633" s="93"/>
      <c r="F633" s="95"/>
      <c r="G633" s="95"/>
      <c r="H633" s="93"/>
      <c r="I633" s="93"/>
      <c r="J633" s="93"/>
    </row>
    <row r="634" spans="1:10" s="65" customFormat="1" ht="14" x14ac:dyDescent="0.35">
      <c r="A634" s="93"/>
      <c r="B634" s="93"/>
      <c r="C634" s="93"/>
      <c r="D634" s="93"/>
      <c r="E634" s="93"/>
      <c r="F634" s="95"/>
      <c r="G634" s="95"/>
      <c r="H634" s="93"/>
      <c r="I634" s="93"/>
      <c r="J634" s="93"/>
    </row>
    <row r="635" spans="1:10" s="65" customFormat="1" ht="14" x14ac:dyDescent="0.35">
      <c r="A635" s="93"/>
      <c r="B635" s="93"/>
      <c r="C635" s="93"/>
      <c r="D635" s="93"/>
      <c r="E635" s="93"/>
      <c r="F635" s="95"/>
      <c r="G635" s="95"/>
      <c r="H635" s="93"/>
      <c r="I635" s="93"/>
      <c r="J635" s="93"/>
    </row>
    <row r="636" spans="1:10" s="65" customFormat="1" ht="14" x14ac:dyDescent="0.35">
      <c r="A636" s="93"/>
      <c r="B636" s="93"/>
      <c r="C636" s="93"/>
      <c r="D636" s="93"/>
      <c r="E636" s="93"/>
      <c r="F636" s="95"/>
      <c r="G636" s="95"/>
      <c r="H636" s="93"/>
      <c r="I636" s="93"/>
      <c r="J636" s="93"/>
    </row>
    <row r="637" spans="1:10" s="65" customFormat="1" ht="14" x14ac:dyDescent="0.35">
      <c r="A637" s="93"/>
      <c r="B637" s="93"/>
      <c r="C637" s="93"/>
      <c r="D637" s="93"/>
      <c r="E637" s="93"/>
      <c r="F637" s="95"/>
      <c r="G637" s="95"/>
      <c r="H637" s="93"/>
      <c r="I637" s="93"/>
      <c r="J637" s="93"/>
    </row>
    <row r="638" spans="1:10" s="65" customFormat="1" ht="14" x14ac:dyDescent="0.35">
      <c r="A638" s="93"/>
      <c r="B638" s="93"/>
      <c r="C638" s="93"/>
      <c r="D638" s="93"/>
      <c r="E638" s="93"/>
      <c r="F638" s="95"/>
      <c r="G638" s="95"/>
      <c r="H638" s="93"/>
      <c r="I638" s="93"/>
      <c r="J638" s="93"/>
    </row>
    <row r="639" spans="1:10" s="65" customFormat="1" ht="14" x14ac:dyDescent="0.35">
      <c r="A639" s="93"/>
      <c r="B639" s="93"/>
      <c r="C639" s="93"/>
      <c r="D639" s="93"/>
      <c r="E639" s="93"/>
      <c r="F639" s="95"/>
      <c r="G639" s="95"/>
      <c r="H639" s="93"/>
      <c r="I639" s="93"/>
      <c r="J639" s="93"/>
    </row>
    <row r="640" spans="1:10" s="65" customFormat="1" ht="14" x14ac:dyDescent="0.35">
      <c r="A640" s="93"/>
      <c r="B640" s="93"/>
      <c r="C640" s="93"/>
      <c r="D640" s="93"/>
      <c r="E640" s="93"/>
      <c r="F640" s="95"/>
      <c r="G640" s="95"/>
      <c r="H640" s="93"/>
      <c r="I640" s="93"/>
      <c r="J640" s="93"/>
    </row>
    <row r="641" spans="1:10" s="65" customFormat="1" ht="14" x14ac:dyDescent="0.35">
      <c r="A641" s="93"/>
      <c r="B641" s="93"/>
      <c r="C641" s="93"/>
      <c r="D641" s="93"/>
      <c r="E641" s="93"/>
      <c r="F641" s="95"/>
      <c r="G641" s="95"/>
      <c r="H641" s="93"/>
      <c r="I641" s="93"/>
      <c r="J641" s="93"/>
    </row>
    <row r="642" spans="1:10" s="65" customFormat="1" ht="14" x14ac:dyDescent="0.35">
      <c r="A642" s="93"/>
      <c r="B642" s="93"/>
      <c r="C642" s="93"/>
      <c r="D642" s="93"/>
      <c r="E642" s="93"/>
      <c r="F642" s="95"/>
      <c r="G642" s="95"/>
      <c r="H642" s="93"/>
      <c r="I642" s="93"/>
      <c r="J642" s="93"/>
    </row>
    <row r="643" spans="1:10" s="65" customFormat="1" ht="14" x14ac:dyDescent="0.35">
      <c r="A643" s="93"/>
      <c r="B643" s="93"/>
      <c r="C643" s="93"/>
      <c r="D643" s="93"/>
      <c r="E643" s="93"/>
      <c r="F643" s="95"/>
      <c r="G643" s="95"/>
      <c r="H643" s="93"/>
      <c r="I643" s="93"/>
      <c r="J643" s="93"/>
    </row>
    <row r="644" spans="1:10" s="65" customFormat="1" ht="14" x14ac:dyDescent="0.35">
      <c r="A644" s="93"/>
      <c r="B644" s="93"/>
      <c r="C644" s="93"/>
      <c r="D644" s="93"/>
      <c r="E644" s="93"/>
      <c r="F644" s="95"/>
      <c r="G644" s="95"/>
      <c r="H644" s="93"/>
      <c r="I644" s="93"/>
      <c r="J644" s="93"/>
    </row>
    <row r="645" spans="1:10" s="65" customFormat="1" ht="14" x14ac:dyDescent="0.35">
      <c r="A645" s="93"/>
      <c r="B645" s="93"/>
      <c r="C645" s="93"/>
      <c r="D645" s="93"/>
      <c r="E645" s="93"/>
      <c r="F645" s="95"/>
      <c r="G645" s="95"/>
      <c r="H645" s="93"/>
      <c r="I645" s="93"/>
      <c r="J645" s="93"/>
    </row>
    <row r="646" spans="1:10" s="65" customFormat="1" ht="14" x14ac:dyDescent="0.35">
      <c r="A646" s="93"/>
      <c r="B646" s="93"/>
      <c r="C646" s="93"/>
      <c r="D646" s="93"/>
      <c r="E646" s="93"/>
      <c r="F646" s="95"/>
      <c r="G646" s="95"/>
      <c r="H646" s="93"/>
      <c r="I646" s="93"/>
      <c r="J646" s="93"/>
    </row>
    <row r="647" spans="1:10" s="65" customFormat="1" ht="14" x14ac:dyDescent="0.35">
      <c r="A647" s="93"/>
      <c r="B647" s="93"/>
      <c r="C647" s="93"/>
      <c r="D647" s="93"/>
      <c r="E647" s="93"/>
      <c r="F647" s="95"/>
      <c r="G647" s="95"/>
      <c r="H647" s="93"/>
      <c r="I647" s="93"/>
      <c r="J647" s="93"/>
    </row>
    <row r="648" spans="1:10" s="65" customFormat="1" ht="14" x14ac:dyDescent="0.35">
      <c r="A648" s="93"/>
      <c r="B648" s="93"/>
      <c r="C648" s="93"/>
      <c r="D648" s="93"/>
      <c r="E648" s="93"/>
      <c r="F648" s="95"/>
      <c r="G648" s="95"/>
      <c r="H648" s="93"/>
      <c r="I648" s="93"/>
      <c r="J648" s="93"/>
    </row>
    <row r="649" spans="1:10" s="65" customFormat="1" ht="14" x14ac:dyDescent="0.35">
      <c r="A649" s="93"/>
      <c r="B649" s="93"/>
      <c r="C649" s="93"/>
      <c r="D649" s="93"/>
      <c r="E649" s="93"/>
      <c r="F649" s="95"/>
      <c r="G649" s="95"/>
      <c r="H649" s="93"/>
      <c r="I649" s="93"/>
      <c r="J649" s="93"/>
    </row>
    <row r="650" spans="1:10" s="65" customFormat="1" ht="14" x14ac:dyDescent="0.35">
      <c r="A650" s="93"/>
      <c r="B650" s="93"/>
      <c r="C650" s="93"/>
      <c r="D650" s="93"/>
      <c r="E650" s="93"/>
      <c r="F650" s="95"/>
      <c r="G650" s="95"/>
      <c r="H650" s="93"/>
      <c r="I650" s="93"/>
      <c r="J650" s="93"/>
    </row>
    <row r="651" spans="1:10" s="65" customFormat="1" ht="14" x14ac:dyDescent="0.35">
      <c r="A651" s="93"/>
      <c r="B651" s="93"/>
      <c r="C651" s="93"/>
      <c r="D651" s="93"/>
      <c r="E651" s="93"/>
      <c r="F651" s="95"/>
      <c r="G651" s="95"/>
      <c r="H651" s="93"/>
      <c r="I651" s="93"/>
      <c r="J651" s="93"/>
    </row>
    <row r="652" spans="1:10" s="65" customFormat="1" ht="14" x14ac:dyDescent="0.35">
      <c r="A652" s="93"/>
      <c r="B652" s="93"/>
      <c r="C652" s="93"/>
      <c r="D652" s="93"/>
      <c r="E652" s="93"/>
      <c r="F652" s="95"/>
      <c r="G652" s="95"/>
      <c r="H652" s="93"/>
      <c r="I652" s="93"/>
      <c r="J652" s="93"/>
    </row>
    <row r="653" spans="1:10" s="65" customFormat="1" ht="14" x14ac:dyDescent="0.35">
      <c r="A653" s="93"/>
      <c r="B653" s="93"/>
      <c r="C653" s="93"/>
      <c r="D653" s="93"/>
      <c r="E653" s="93"/>
      <c r="F653" s="95"/>
      <c r="G653" s="95"/>
      <c r="H653" s="93"/>
      <c r="I653" s="93"/>
      <c r="J653" s="93"/>
    </row>
    <row r="654" spans="1:10" s="65" customFormat="1" ht="14" x14ac:dyDescent="0.35">
      <c r="A654" s="93"/>
      <c r="B654" s="93"/>
      <c r="C654" s="93"/>
      <c r="D654" s="93"/>
      <c r="E654" s="93"/>
      <c r="F654" s="95"/>
      <c r="G654" s="95"/>
      <c r="H654" s="93"/>
      <c r="I654" s="93"/>
      <c r="J654" s="93"/>
    </row>
    <row r="655" spans="1:10" s="65" customFormat="1" ht="14" x14ac:dyDescent="0.35">
      <c r="A655" s="93"/>
      <c r="B655" s="93"/>
      <c r="C655" s="93"/>
      <c r="D655" s="93"/>
      <c r="E655" s="93"/>
      <c r="F655" s="95"/>
      <c r="G655" s="95"/>
      <c r="H655" s="93"/>
      <c r="I655" s="93"/>
      <c r="J655" s="93"/>
    </row>
    <row r="656" spans="1:10" s="65" customFormat="1" ht="14" x14ac:dyDescent="0.35">
      <c r="A656" s="93"/>
      <c r="B656" s="93"/>
      <c r="C656" s="93"/>
      <c r="D656" s="93"/>
      <c r="E656" s="93"/>
      <c r="F656" s="95"/>
      <c r="G656" s="95"/>
      <c r="H656" s="93"/>
      <c r="I656" s="93"/>
      <c r="J656" s="93"/>
    </row>
    <row r="657" spans="1:10" s="65" customFormat="1" ht="14" x14ac:dyDescent="0.35">
      <c r="A657" s="93"/>
      <c r="B657" s="93"/>
      <c r="C657" s="93"/>
      <c r="D657" s="93"/>
      <c r="E657" s="93"/>
      <c r="F657" s="95"/>
      <c r="G657" s="95"/>
      <c r="H657" s="93"/>
      <c r="I657" s="93"/>
      <c r="J657" s="93"/>
    </row>
    <row r="658" spans="1:10" s="65" customFormat="1" ht="14" x14ac:dyDescent="0.35">
      <c r="A658" s="93"/>
      <c r="B658" s="93"/>
      <c r="C658" s="93"/>
      <c r="D658" s="93"/>
      <c r="E658" s="93"/>
      <c r="F658" s="95"/>
      <c r="G658" s="95"/>
      <c r="H658" s="93"/>
      <c r="I658" s="93"/>
      <c r="J658" s="93"/>
    </row>
    <row r="659" spans="1:10" s="65" customFormat="1" ht="14" x14ac:dyDescent="0.35">
      <c r="A659" s="93"/>
      <c r="B659" s="93"/>
      <c r="C659" s="93"/>
      <c r="D659" s="93"/>
      <c r="E659" s="93"/>
      <c r="F659" s="95"/>
      <c r="G659" s="95"/>
      <c r="H659" s="93"/>
      <c r="I659" s="93"/>
      <c r="J659" s="93"/>
    </row>
    <row r="660" spans="1:10" s="65" customFormat="1" ht="14" x14ac:dyDescent="0.35">
      <c r="A660" s="93"/>
      <c r="B660" s="93"/>
      <c r="C660" s="93"/>
      <c r="D660" s="93"/>
      <c r="E660" s="93"/>
      <c r="F660" s="95"/>
      <c r="G660" s="95"/>
      <c r="H660" s="93"/>
      <c r="I660" s="93"/>
      <c r="J660" s="93"/>
    </row>
    <row r="661" spans="1:10" s="65" customFormat="1" ht="14" x14ac:dyDescent="0.35">
      <c r="A661" s="93"/>
      <c r="B661" s="93"/>
      <c r="C661" s="93"/>
      <c r="D661" s="93"/>
      <c r="E661" s="93"/>
      <c r="F661" s="95"/>
      <c r="G661" s="95"/>
      <c r="H661" s="93"/>
      <c r="I661" s="93"/>
      <c r="J661" s="93"/>
    </row>
    <row r="662" spans="1:10" s="65" customFormat="1" ht="14" x14ac:dyDescent="0.35">
      <c r="A662" s="93"/>
      <c r="B662" s="93"/>
      <c r="C662" s="93"/>
      <c r="D662" s="93"/>
      <c r="E662" s="93"/>
      <c r="F662" s="95"/>
      <c r="G662" s="95"/>
      <c r="H662" s="93"/>
      <c r="I662" s="93"/>
      <c r="J662" s="93"/>
    </row>
    <row r="663" spans="1:10" s="65" customFormat="1" ht="14" x14ac:dyDescent="0.35">
      <c r="A663" s="93"/>
      <c r="B663" s="93"/>
      <c r="C663" s="93"/>
      <c r="D663" s="93"/>
      <c r="E663" s="93"/>
      <c r="F663" s="95"/>
      <c r="G663" s="95"/>
      <c r="H663" s="93"/>
      <c r="I663" s="93"/>
      <c r="J663" s="93"/>
    </row>
    <row r="664" spans="1:10" s="65" customFormat="1" ht="14" x14ac:dyDescent="0.35">
      <c r="A664" s="93"/>
      <c r="B664" s="93"/>
      <c r="C664" s="93"/>
      <c r="D664" s="93"/>
      <c r="E664" s="93"/>
      <c r="F664" s="95"/>
      <c r="G664" s="95"/>
      <c r="H664" s="93"/>
      <c r="I664" s="93"/>
      <c r="J664" s="93"/>
    </row>
    <row r="665" spans="1:10" s="65" customFormat="1" ht="14" x14ac:dyDescent="0.35">
      <c r="A665" s="93"/>
      <c r="B665" s="93"/>
      <c r="C665" s="93"/>
      <c r="D665" s="93"/>
      <c r="E665" s="93"/>
      <c r="F665" s="95"/>
      <c r="G665" s="95"/>
      <c r="H665" s="93"/>
      <c r="I665" s="93"/>
      <c r="J665" s="93"/>
    </row>
    <row r="666" spans="1:10" s="65" customFormat="1" ht="14" x14ac:dyDescent="0.35">
      <c r="A666" s="93"/>
      <c r="B666" s="93"/>
      <c r="C666" s="93"/>
      <c r="D666" s="93"/>
      <c r="E666" s="93"/>
      <c r="F666" s="95"/>
      <c r="G666" s="95"/>
      <c r="H666" s="93"/>
      <c r="I666" s="93"/>
      <c r="J666" s="93"/>
    </row>
    <row r="667" spans="1:10" s="65" customFormat="1" ht="14" x14ac:dyDescent="0.35">
      <c r="A667" s="93"/>
      <c r="B667" s="93"/>
      <c r="C667" s="93"/>
      <c r="D667" s="93"/>
      <c r="E667" s="93"/>
      <c r="F667" s="95"/>
      <c r="G667" s="95"/>
      <c r="H667" s="93"/>
      <c r="I667" s="93"/>
      <c r="J667" s="93"/>
    </row>
    <row r="668" spans="1:10" s="65" customFormat="1" ht="14" x14ac:dyDescent="0.35">
      <c r="A668" s="93"/>
      <c r="B668" s="93"/>
      <c r="C668" s="93"/>
      <c r="D668" s="93"/>
      <c r="E668" s="93"/>
      <c r="F668" s="95"/>
      <c r="G668" s="95"/>
      <c r="H668" s="93"/>
      <c r="I668" s="93"/>
      <c r="J668" s="93"/>
    </row>
    <row r="669" spans="1:10" s="65" customFormat="1" ht="14" x14ac:dyDescent="0.35">
      <c r="A669" s="93"/>
      <c r="B669" s="93"/>
      <c r="C669" s="93"/>
      <c r="D669" s="93"/>
      <c r="E669" s="93"/>
      <c r="F669" s="95"/>
      <c r="G669" s="95"/>
      <c r="H669" s="93"/>
      <c r="I669" s="93"/>
      <c r="J669" s="93"/>
    </row>
    <row r="670" spans="1:10" s="65" customFormat="1" ht="14" x14ac:dyDescent="0.35">
      <c r="A670" s="93"/>
      <c r="B670" s="93"/>
      <c r="C670" s="93"/>
      <c r="D670" s="93"/>
      <c r="E670" s="93"/>
      <c r="F670" s="95"/>
      <c r="G670" s="95"/>
      <c r="H670" s="93"/>
      <c r="I670" s="93"/>
      <c r="J670" s="93"/>
    </row>
    <row r="671" spans="1:10" s="65" customFormat="1" ht="14" x14ac:dyDescent="0.35">
      <c r="A671" s="93"/>
      <c r="B671" s="93"/>
      <c r="C671" s="93"/>
      <c r="D671" s="93"/>
      <c r="E671" s="93"/>
      <c r="F671" s="95"/>
      <c r="G671" s="95"/>
      <c r="H671" s="93"/>
      <c r="I671" s="93"/>
      <c r="J671" s="93"/>
    </row>
    <row r="672" spans="1:10" s="65" customFormat="1" ht="14" x14ac:dyDescent="0.35">
      <c r="A672" s="93"/>
      <c r="B672" s="93"/>
      <c r="C672" s="93"/>
      <c r="D672" s="93"/>
      <c r="E672" s="93"/>
      <c r="F672" s="95"/>
      <c r="G672" s="95"/>
      <c r="H672" s="93"/>
      <c r="I672" s="93"/>
      <c r="J672" s="93"/>
    </row>
    <row r="673" spans="1:10" s="65" customFormat="1" ht="14" x14ac:dyDescent="0.35">
      <c r="A673" s="93"/>
      <c r="B673" s="93"/>
      <c r="C673" s="93"/>
      <c r="D673" s="93"/>
      <c r="E673" s="93"/>
      <c r="F673" s="95"/>
      <c r="G673" s="95"/>
      <c r="H673" s="93"/>
      <c r="I673" s="93"/>
      <c r="J673" s="93"/>
    </row>
    <row r="674" spans="1:10" s="65" customFormat="1" ht="14" x14ac:dyDescent="0.35">
      <c r="A674" s="93"/>
      <c r="B674" s="93"/>
      <c r="C674" s="93"/>
      <c r="D674" s="93"/>
      <c r="E674" s="93"/>
      <c r="F674" s="95"/>
      <c r="G674" s="95"/>
      <c r="H674" s="93"/>
      <c r="I674" s="93"/>
      <c r="J674" s="93"/>
    </row>
    <row r="675" spans="1:10" s="65" customFormat="1" ht="14" x14ac:dyDescent="0.35">
      <c r="A675" s="93"/>
      <c r="B675" s="93"/>
      <c r="C675" s="93"/>
      <c r="D675" s="93"/>
      <c r="E675" s="93"/>
      <c r="F675" s="95"/>
      <c r="G675" s="95"/>
      <c r="H675" s="93"/>
      <c r="I675" s="93"/>
      <c r="J675" s="93"/>
    </row>
    <row r="676" spans="1:10" s="65" customFormat="1" ht="14" x14ac:dyDescent="0.35">
      <c r="A676" s="93"/>
      <c r="B676" s="93"/>
      <c r="C676" s="93"/>
      <c r="D676" s="93"/>
      <c r="E676" s="93"/>
      <c r="F676" s="95"/>
      <c r="G676" s="95"/>
      <c r="H676" s="93"/>
      <c r="I676" s="93"/>
      <c r="J676" s="93"/>
    </row>
    <row r="677" spans="1:10" s="65" customFormat="1" ht="14" x14ac:dyDescent="0.35">
      <c r="A677" s="93"/>
      <c r="B677" s="93"/>
      <c r="C677" s="93"/>
      <c r="D677" s="93"/>
      <c r="E677" s="93"/>
      <c r="F677" s="95"/>
      <c r="G677" s="95"/>
      <c r="H677" s="93"/>
      <c r="I677" s="93"/>
      <c r="J677" s="93"/>
    </row>
    <row r="678" spans="1:10" s="65" customFormat="1" ht="14" x14ac:dyDescent="0.35">
      <c r="A678" s="93"/>
      <c r="B678" s="93"/>
      <c r="C678" s="93"/>
      <c r="D678" s="93"/>
      <c r="E678" s="93"/>
      <c r="F678" s="95"/>
      <c r="G678" s="95"/>
      <c r="H678" s="93"/>
      <c r="I678" s="93"/>
      <c r="J678" s="93"/>
    </row>
    <row r="679" spans="1:10" s="65" customFormat="1" ht="14" x14ac:dyDescent="0.35">
      <c r="A679" s="93"/>
      <c r="B679" s="93"/>
      <c r="C679" s="93"/>
      <c r="D679" s="93"/>
      <c r="E679" s="93"/>
      <c r="F679" s="95"/>
      <c r="G679" s="95"/>
      <c r="H679" s="93"/>
      <c r="I679" s="93"/>
      <c r="J679" s="93"/>
    </row>
    <row r="680" spans="1:10" s="65" customFormat="1" ht="14" x14ac:dyDescent="0.35">
      <c r="A680" s="93"/>
      <c r="B680" s="93"/>
      <c r="C680" s="93"/>
      <c r="D680" s="93"/>
      <c r="E680" s="93"/>
      <c r="F680" s="95"/>
      <c r="G680" s="95"/>
      <c r="H680" s="93"/>
      <c r="I680" s="93"/>
      <c r="J680" s="93"/>
    </row>
    <row r="681" spans="1:10" s="65" customFormat="1" ht="14" x14ac:dyDescent="0.35">
      <c r="A681" s="93"/>
      <c r="B681" s="93"/>
      <c r="C681" s="93"/>
      <c r="D681" s="93"/>
      <c r="E681" s="93"/>
      <c r="F681" s="95"/>
      <c r="G681" s="95"/>
      <c r="H681" s="93"/>
      <c r="I681" s="93"/>
      <c r="J681" s="93"/>
    </row>
    <row r="682" spans="1:10" s="65" customFormat="1" ht="14" x14ac:dyDescent="0.35">
      <c r="A682" s="93"/>
      <c r="B682" s="93"/>
      <c r="C682" s="93"/>
      <c r="D682" s="93"/>
      <c r="E682" s="93"/>
      <c r="F682" s="95"/>
      <c r="G682" s="95"/>
      <c r="H682" s="93"/>
      <c r="I682" s="93"/>
      <c r="J682" s="93"/>
    </row>
    <row r="683" spans="1:10" s="65" customFormat="1" ht="14" x14ac:dyDescent="0.35">
      <c r="A683" s="93"/>
      <c r="B683" s="93"/>
      <c r="C683" s="93"/>
      <c r="D683" s="93"/>
      <c r="E683" s="93"/>
      <c r="F683" s="95"/>
      <c r="G683" s="95"/>
      <c r="H683" s="93"/>
      <c r="I683" s="93"/>
      <c r="J683" s="93"/>
    </row>
    <row r="684" spans="1:10" s="65" customFormat="1" ht="14" x14ac:dyDescent="0.35">
      <c r="A684" s="93"/>
      <c r="B684" s="93"/>
      <c r="C684" s="93"/>
      <c r="D684" s="93"/>
      <c r="E684" s="93"/>
      <c r="F684" s="95"/>
      <c r="G684" s="95"/>
      <c r="H684" s="93"/>
      <c r="I684" s="93"/>
      <c r="J684" s="93"/>
    </row>
    <row r="685" spans="1:10" s="65" customFormat="1" ht="14" x14ac:dyDescent="0.35">
      <c r="A685" s="93"/>
      <c r="B685" s="93"/>
      <c r="C685" s="93"/>
      <c r="D685" s="93"/>
      <c r="E685" s="93"/>
      <c r="F685" s="95"/>
      <c r="G685" s="95"/>
      <c r="H685" s="93"/>
      <c r="I685" s="93"/>
      <c r="J685" s="93"/>
    </row>
    <row r="686" spans="1:10" s="65" customFormat="1" ht="14" x14ac:dyDescent="0.35">
      <c r="A686" s="93"/>
      <c r="B686" s="93"/>
      <c r="C686" s="93"/>
      <c r="D686" s="93"/>
      <c r="E686" s="93"/>
      <c r="F686" s="95"/>
      <c r="G686" s="95"/>
      <c r="H686" s="93"/>
      <c r="I686" s="93"/>
      <c r="J686" s="93"/>
    </row>
    <row r="687" spans="1:10" s="65" customFormat="1" ht="14" x14ac:dyDescent="0.35">
      <c r="A687" s="93"/>
      <c r="B687" s="93"/>
      <c r="C687" s="93"/>
      <c r="D687" s="93"/>
      <c r="E687" s="93"/>
      <c r="F687" s="95"/>
      <c r="G687" s="95"/>
      <c r="H687" s="93"/>
      <c r="I687" s="93"/>
      <c r="J687" s="93"/>
    </row>
    <row r="688" spans="1:10" s="65" customFormat="1" ht="14" x14ac:dyDescent="0.35">
      <c r="A688" s="93"/>
      <c r="B688" s="93"/>
      <c r="C688" s="93"/>
      <c r="D688" s="93"/>
      <c r="E688" s="93"/>
      <c r="F688" s="95"/>
      <c r="G688" s="95"/>
      <c r="H688" s="93"/>
      <c r="I688" s="93"/>
      <c r="J688" s="93"/>
    </row>
    <row r="689" spans="1:10" s="65" customFormat="1" ht="14" x14ac:dyDescent="0.35">
      <c r="A689" s="93"/>
      <c r="B689" s="93"/>
      <c r="C689" s="93"/>
      <c r="D689" s="93"/>
      <c r="E689" s="93"/>
      <c r="F689" s="95"/>
      <c r="G689" s="95"/>
      <c r="H689" s="93"/>
      <c r="I689" s="93"/>
      <c r="J689" s="93"/>
    </row>
    <row r="690" spans="1:10" s="65" customFormat="1" ht="14" x14ac:dyDescent="0.35">
      <c r="A690" s="93"/>
      <c r="B690" s="93"/>
      <c r="C690" s="93"/>
      <c r="D690" s="93"/>
      <c r="E690" s="93"/>
      <c r="F690" s="95"/>
      <c r="G690" s="95"/>
      <c r="H690" s="93"/>
      <c r="I690" s="93"/>
      <c r="J690" s="93"/>
    </row>
    <row r="691" spans="1:10" s="65" customFormat="1" ht="14" x14ac:dyDescent="0.35">
      <c r="A691" s="93"/>
      <c r="B691" s="93"/>
      <c r="C691" s="93"/>
      <c r="D691" s="93"/>
      <c r="E691" s="93"/>
      <c r="F691" s="95"/>
      <c r="G691" s="95"/>
      <c r="H691" s="93"/>
      <c r="I691" s="93"/>
      <c r="J691" s="93"/>
    </row>
    <row r="692" spans="1:10" s="65" customFormat="1" ht="14" x14ac:dyDescent="0.35">
      <c r="A692" s="93"/>
      <c r="B692" s="93"/>
      <c r="C692" s="93"/>
      <c r="D692" s="93"/>
      <c r="E692" s="93"/>
      <c r="F692" s="95"/>
      <c r="G692" s="95"/>
      <c r="H692" s="93"/>
      <c r="I692" s="93"/>
      <c r="J692" s="93"/>
    </row>
    <row r="693" spans="1:10" s="65" customFormat="1" ht="14" x14ac:dyDescent="0.35">
      <c r="A693" s="93"/>
      <c r="B693" s="93"/>
      <c r="C693" s="93"/>
      <c r="D693" s="93"/>
      <c r="E693" s="93"/>
      <c r="F693" s="95"/>
      <c r="G693" s="95"/>
      <c r="H693" s="93"/>
      <c r="I693" s="93"/>
      <c r="J693" s="93"/>
    </row>
    <row r="694" spans="1:10" s="65" customFormat="1" ht="14" x14ac:dyDescent="0.35">
      <c r="A694" s="93"/>
      <c r="B694" s="93"/>
      <c r="C694" s="93"/>
      <c r="D694" s="93"/>
      <c r="E694" s="93"/>
      <c r="F694" s="95"/>
      <c r="G694" s="95"/>
      <c r="H694" s="93"/>
      <c r="I694" s="93"/>
      <c r="J694" s="93"/>
    </row>
    <row r="695" spans="1:10" s="65" customFormat="1" ht="14" x14ac:dyDescent="0.35">
      <c r="A695" s="93"/>
      <c r="B695" s="93"/>
      <c r="C695" s="93"/>
      <c r="D695" s="93"/>
      <c r="E695" s="93"/>
      <c r="F695" s="95"/>
      <c r="G695" s="95"/>
      <c r="H695" s="93"/>
      <c r="I695" s="93"/>
      <c r="J695" s="93"/>
    </row>
    <row r="696" spans="1:10" s="65" customFormat="1" ht="14" x14ac:dyDescent="0.35">
      <c r="A696" s="93"/>
      <c r="B696" s="93"/>
      <c r="C696" s="93"/>
      <c r="D696" s="93"/>
      <c r="E696" s="93"/>
      <c r="F696" s="95"/>
      <c r="G696" s="95"/>
      <c r="H696" s="93"/>
      <c r="I696" s="93"/>
      <c r="J696" s="93"/>
    </row>
    <row r="697" spans="1:10" s="65" customFormat="1" ht="14" x14ac:dyDescent="0.35">
      <c r="A697" s="93"/>
      <c r="B697" s="93"/>
      <c r="C697" s="93"/>
      <c r="D697" s="93"/>
      <c r="E697" s="93"/>
      <c r="F697" s="95"/>
      <c r="G697" s="95"/>
      <c r="H697" s="93"/>
      <c r="I697" s="93"/>
      <c r="J697" s="93"/>
    </row>
    <row r="698" spans="1:10" s="65" customFormat="1" ht="14" x14ac:dyDescent="0.35">
      <c r="A698" s="93"/>
      <c r="B698" s="93"/>
      <c r="C698" s="93"/>
      <c r="D698" s="93"/>
      <c r="E698" s="93"/>
      <c r="F698" s="95"/>
      <c r="G698" s="95"/>
      <c r="H698" s="93"/>
      <c r="I698" s="93"/>
      <c r="J698" s="93"/>
    </row>
    <row r="699" spans="1:10" s="65" customFormat="1" ht="14" x14ac:dyDescent="0.35">
      <c r="A699" s="93"/>
      <c r="B699" s="93"/>
      <c r="C699" s="93"/>
      <c r="D699" s="93"/>
      <c r="E699" s="93"/>
      <c r="F699" s="95"/>
      <c r="G699" s="95"/>
      <c r="H699" s="93"/>
      <c r="I699" s="93"/>
      <c r="J699" s="93"/>
    </row>
    <row r="700" spans="1:10" s="65" customFormat="1" ht="14" x14ac:dyDescent="0.35">
      <c r="A700" s="93"/>
      <c r="B700" s="93"/>
      <c r="C700" s="93"/>
      <c r="D700" s="93"/>
      <c r="E700" s="93"/>
      <c r="F700" s="95"/>
      <c r="G700" s="95"/>
      <c r="H700" s="93"/>
      <c r="I700" s="93"/>
      <c r="J700" s="93"/>
    </row>
    <row r="701" spans="1:10" s="65" customFormat="1" ht="14" x14ac:dyDescent="0.35">
      <c r="A701" s="93"/>
      <c r="B701" s="93"/>
      <c r="C701" s="93"/>
      <c r="D701" s="93"/>
      <c r="E701" s="93"/>
      <c r="F701" s="95"/>
      <c r="G701" s="95"/>
      <c r="H701" s="93"/>
      <c r="I701" s="93"/>
      <c r="J701" s="93"/>
    </row>
    <row r="702" spans="1:10" s="65" customFormat="1" ht="14" x14ac:dyDescent="0.35">
      <c r="A702" s="93"/>
      <c r="B702" s="93"/>
      <c r="C702" s="93"/>
      <c r="D702" s="93"/>
      <c r="E702" s="93"/>
      <c r="F702" s="95"/>
      <c r="G702" s="95"/>
      <c r="H702" s="93"/>
      <c r="I702" s="93"/>
      <c r="J702" s="93"/>
    </row>
    <row r="703" spans="1:10" s="65" customFormat="1" ht="14" x14ac:dyDescent="0.35">
      <c r="A703" s="93"/>
      <c r="B703" s="93"/>
      <c r="C703" s="93"/>
      <c r="D703" s="93"/>
      <c r="E703" s="93"/>
      <c r="F703" s="95"/>
      <c r="G703" s="95"/>
      <c r="H703" s="93"/>
      <c r="I703" s="93"/>
      <c r="J703" s="93"/>
    </row>
    <row r="704" spans="1:10" s="65" customFormat="1" ht="14" x14ac:dyDescent="0.35">
      <c r="A704" s="93"/>
      <c r="B704" s="93"/>
      <c r="C704" s="93"/>
      <c r="D704" s="93"/>
      <c r="E704" s="93"/>
      <c r="F704" s="95"/>
      <c r="G704" s="95"/>
      <c r="H704" s="93"/>
      <c r="I704" s="93"/>
      <c r="J704" s="93"/>
    </row>
    <row r="705" spans="1:10" s="65" customFormat="1" ht="14" x14ac:dyDescent="0.35">
      <c r="A705" s="93"/>
      <c r="B705" s="93"/>
      <c r="C705" s="93"/>
      <c r="D705" s="93"/>
      <c r="E705" s="93"/>
      <c r="F705" s="95"/>
      <c r="G705" s="95"/>
      <c r="H705" s="93"/>
      <c r="I705" s="93"/>
      <c r="J705" s="93"/>
    </row>
    <row r="706" spans="1:10" s="65" customFormat="1" ht="14" x14ac:dyDescent="0.35">
      <c r="A706" s="93"/>
      <c r="B706" s="93"/>
      <c r="C706" s="93"/>
      <c r="D706" s="93"/>
      <c r="E706" s="93"/>
      <c r="F706" s="95"/>
      <c r="G706" s="95"/>
      <c r="H706" s="93"/>
      <c r="I706" s="93"/>
      <c r="J706" s="93"/>
    </row>
    <row r="707" spans="1:10" s="65" customFormat="1" ht="14" x14ac:dyDescent="0.35">
      <c r="A707" s="93"/>
      <c r="B707" s="93"/>
      <c r="C707" s="93"/>
      <c r="D707" s="93"/>
      <c r="E707" s="93"/>
      <c r="F707" s="95"/>
      <c r="G707" s="95"/>
      <c r="H707" s="93"/>
      <c r="I707" s="93"/>
      <c r="J707" s="93"/>
    </row>
    <row r="708" spans="1:10" s="65" customFormat="1" ht="14" x14ac:dyDescent="0.35">
      <c r="A708" s="93"/>
      <c r="B708" s="93"/>
      <c r="C708" s="93"/>
      <c r="D708" s="93"/>
      <c r="E708" s="93"/>
      <c r="F708" s="95"/>
      <c r="G708" s="95"/>
      <c r="H708" s="93"/>
      <c r="I708" s="93"/>
      <c r="J708" s="93"/>
    </row>
    <row r="709" spans="1:10" s="65" customFormat="1" ht="14" x14ac:dyDescent="0.35">
      <c r="A709" s="93"/>
      <c r="B709" s="93"/>
      <c r="C709" s="93"/>
      <c r="D709" s="93"/>
      <c r="E709" s="93"/>
      <c r="F709" s="95"/>
      <c r="G709" s="95"/>
      <c r="H709" s="93"/>
      <c r="I709" s="93"/>
      <c r="J709" s="93"/>
    </row>
    <row r="710" spans="1:10" s="65" customFormat="1" ht="14" x14ac:dyDescent="0.35">
      <c r="A710" s="93"/>
      <c r="B710" s="93"/>
      <c r="C710" s="93"/>
      <c r="D710" s="93"/>
      <c r="E710" s="93"/>
      <c r="F710" s="95"/>
      <c r="G710" s="95"/>
      <c r="H710" s="93"/>
      <c r="I710" s="93"/>
      <c r="J710" s="93"/>
    </row>
    <row r="711" spans="1:10" s="65" customFormat="1" ht="14" x14ac:dyDescent="0.35">
      <c r="A711" s="93"/>
      <c r="B711" s="93"/>
      <c r="C711" s="93"/>
      <c r="D711" s="93"/>
      <c r="E711" s="93"/>
      <c r="F711" s="95"/>
      <c r="G711" s="95"/>
      <c r="H711" s="93"/>
      <c r="I711" s="93"/>
      <c r="J711" s="93"/>
    </row>
    <row r="712" spans="1:10" s="65" customFormat="1" ht="14" x14ac:dyDescent="0.35">
      <c r="A712" s="93"/>
      <c r="B712" s="93"/>
      <c r="C712" s="93"/>
      <c r="D712" s="93"/>
      <c r="E712" s="93"/>
      <c r="F712" s="95"/>
      <c r="G712" s="95"/>
      <c r="H712" s="93"/>
      <c r="I712" s="93"/>
      <c r="J712" s="93"/>
    </row>
    <row r="713" spans="1:10" s="65" customFormat="1" ht="14" x14ac:dyDescent="0.35">
      <c r="A713" s="93"/>
      <c r="B713" s="93"/>
      <c r="C713" s="93"/>
      <c r="D713" s="93"/>
      <c r="E713" s="93"/>
      <c r="F713" s="95"/>
      <c r="G713" s="95"/>
      <c r="H713" s="93"/>
      <c r="I713" s="93"/>
      <c r="J713" s="93"/>
    </row>
    <row r="714" spans="1:10" s="65" customFormat="1" ht="14" x14ac:dyDescent="0.35">
      <c r="A714" s="93"/>
      <c r="B714" s="93"/>
      <c r="C714" s="93"/>
      <c r="D714" s="93"/>
      <c r="E714" s="93"/>
      <c r="F714" s="95"/>
      <c r="G714" s="95"/>
      <c r="H714" s="93"/>
      <c r="I714" s="93"/>
      <c r="J714" s="93"/>
    </row>
    <row r="715" spans="1:10" s="65" customFormat="1" ht="14" x14ac:dyDescent="0.35">
      <c r="A715" s="93"/>
      <c r="B715" s="93"/>
      <c r="C715" s="93"/>
      <c r="D715" s="93"/>
      <c r="E715" s="93"/>
      <c r="F715" s="95"/>
      <c r="G715" s="95"/>
      <c r="H715" s="93"/>
      <c r="I715" s="93"/>
      <c r="J715" s="93"/>
    </row>
    <row r="716" spans="1:10" s="65" customFormat="1" ht="14" x14ac:dyDescent="0.35">
      <c r="A716" s="93"/>
      <c r="B716" s="93"/>
      <c r="C716" s="93"/>
      <c r="D716" s="93"/>
      <c r="E716" s="93"/>
      <c r="F716" s="95"/>
      <c r="G716" s="95"/>
      <c r="H716" s="93"/>
      <c r="I716" s="93"/>
      <c r="J716" s="93"/>
    </row>
    <row r="717" spans="1:10" s="65" customFormat="1" ht="14" x14ac:dyDescent="0.35">
      <c r="A717" s="93"/>
      <c r="B717" s="93"/>
      <c r="C717" s="93"/>
      <c r="D717" s="93"/>
      <c r="E717" s="93"/>
      <c r="F717" s="95"/>
      <c r="G717" s="95"/>
      <c r="H717" s="93"/>
      <c r="I717" s="93"/>
      <c r="J717" s="93"/>
    </row>
    <row r="718" spans="1:10" s="65" customFormat="1" ht="14" x14ac:dyDescent="0.35">
      <c r="A718" s="93"/>
      <c r="B718" s="93"/>
      <c r="C718" s="93"/>
      <c r="D718" s="93"/>
      <c r="E718" s="93"/>
      <c r="F718" s="95"/>
      <c r="G718" s="95"/>
      <c r="H718" s="93"/>
      <c r="I718" s="93"/>
      <c r="J718" s="93"/>
    </row>
    <row r="719" spans="1:10" s="65" customFormat="1" ht="14" x14ac:dyDescent="0.35">
      <c r="A719" s="93"/>
      <c r="B719" s="93"/>
      <c r="C719" s="93"/>
      <c r="D719" s="93"/>
      <c r="E719" s="93"/>
      <c r="F719" s="95"/>
      <c r="G719" s="95"/>
      <c r="H719" s="93"/>
      <c r="I719" s="93"/>
      <c r="J719" s="93"/>
    </row>
    <row r="720" spans="1:10" s="65" customFormat="1" ht="14" x14ac:dyDescent="0.35">
      <c r="A720" s="93"/>
      <c r="B720" s="93"/>
      <c r="C720" s="93"/>
      <c r="D720" s="93"/>
      <c r="E720" s="93"/>
      <c r="F720" s="95"/>
      <c r="G720" s="95"/>
      <c r="H720" s="93"/>
      <c r="I720" s="93"/>
      <c r="J720" s="93"/>
    </row>
    <row r="721" spans="1:10" s="65" customFormat="1" ht="14" x14ac:dyDescent="0.35">
      <c r="A721" s="93"/>
      <c r="B721" s="93"/>
      <c r="C721" s="93"/>
      <c r="D721" s="93"/>
      <c r="E721" s="93"/>
      <c r="F721" s="95"/>
      <c r="G721" s="95"/>
      <c r="H721" s="93"/>
      <c r="I721" s="93"/>
      <c r="J721" s="93"/>
    </row>
    <row r="722" spans="1:10" s="65" customFormat="1" ht="14" x14ac:dyDescent="0.35">
      <c r="A722" s="93"/>
      <c r="B722" s="93"/>
      <c r="C722" s="93"/>
      <c r="D722" s="93"/>
      <c r="E722" s="93"/>
      <c r="F722" s="95"/>
      <c r="G722" s="95"/>
      <c r="H722" s="93"/>
      <c r="I722" s="93"/>
      <c r="J722" s="93"/>
    </row>
    <row r="723" spans="1:10" s="65" customFormat="1" ht="14" x14ac:dyDescent="0.35">
      <c r="A723" s="93"/>
      <c r="B723" s="93"/>
      <c r="C723" s="93"/>
      <c r="D723" s="93"/>
      <c r="E723" s="93"/>
      <c r="F723" s="95"/>
      <c r="G723" s="95"/>
      <c r="H723" s="93"/>
      <c r="I723" s="93"/>
      <c r="J723" s="93"/>
    </row>
    <row r="724" spans="1:10" s="65" customFormat="1" ht="14" x14ac:dyDescent="0.35">
      <c r="A724" s="93"/>
      <c r="B724" s="93"/>
      <c r="C724" s="93"/>
      <c r="D724" s="93"/>
      <c r="E724" s="93"/>
      <c r="F724" s="95"/>
      <c r="G724" s="95"/>
      <c r="H724" s="93"/>
      <c r="I724" s="93"/>
      <c r="J724" s="93"/>
    </row>
    <row r="725" spans="1:10" s="65" customFormat="1" ht="14" x14ac:dyDescent="0.35">
      <c r="A725" s="93"/>
      <c r="B725" s="93"/>
      <c r="C725" s="93"/>
      <c r="D725" s="93"/>
      <c r="E725" s="93"/>
      <c r="F725" s="95"/>
      <c r="G725" s="95"/>
      <c r="H725" s="93"/>
      <c r="I725" s="93"/>
      <c r="J725" s="93"/>
    </row>
    <row r="726" spans="1:10" s="65" customFormat="1" ht="14" x14ac:dyDescent="0.35">
      <c r="A726" s="93"/>
      <c r="B726" s="93"/>
      <c r="C726" s="93"/>
      <c r="D726" s="93"/>
      <c r="E726" s="93"/>
      <c r="F726" s="95"/>
      <c r="G726" s="95"/>
      <c r="H726" s="93"/>
      <c r="I726" s="93"/>
      <c r="J726" s="93"/>
    </row>
    <row r="727" spans="1:10" s="65" customFormat="1" ht="14" x14ac:dyDescent="0.35">
      <c r="A727" s="93"/>
      <c r="B727" s="93"/>
      <c r="C727" s="93"/>
      <c r="D727" s="93"/>
      <c r="E727" s="93"/>
      <c r="F727" s="95"/>
      <c r="G727" s="95"/>
      <c r="H727" s="93"/>
      <c r="I727" s="93"/>
      <c r="J727" s="93"/>
    </row>
    <row r="728" spans="1:10" s="65" customFormat="1" ht="14" x14ac:dyDescent="0.35">
      <c r="A728" s="93"/>
      <c r="B728" s="93"/>
      <c r="C728" s="93"/>
      <c r="D728" s="93"/>
      <c r="E728" s="93"/>
      <c r="F728" s="95"/>
      <c r="G728" s="95"/>
      <c r="H728" s="93"/>
      <c r="I728" s="93"/>
      <c r="J728" s="93"/>
    </row>
    <row r="729" spans="1:10" s="65" customFormat="1" ht="14" x14ac:dyDescent="0.35">
      <c r="A729" s="93"/>
      <c r="B729" s="93"/>
      <c r="C729" s="93"/>
      <c r="D729" s="93"/>
      <c r="E729" s="93"/>
      <c r="F729" s="95"/>
      <c r="G729" s="95"/>
      <c r="H729" s="93"/>
      <c r="I729" s="93"/>
      <c r="J729" s="93"/>
    </row>
    <row r="730" spans="1:10" s="65" customFormat="1" ht="14" x14ac:dyDescent="0.35">
      <c r="A730" s="93"/>
      <c r="B730" s="93"/>
      <c r="C730" s="93"/>
      <c r="D730" s="93"/>
      <c r="E730" s="93"/>
      <c r="F730" s="95"/>
      <c r="G730" s="95"/>
      <c r="H730" s="93"/>
      <c r="I730" s="93"/>
      <c r="J730" s="93"/>
    </row>
    <row r="731" spans="1:10" s="65" customFormat="1" ht="14" x14ac:dyDescent="0.35">
      <c r="A731" s="93"/>
      <c r="B731" s="93"/>
      <c r="C731" s="93"/>
      <c r="D731" s="93"/>
      <c r="E731" s="93"/>
      <c r="F731" s="95"/>
      <c r="G731" s="95"/>
      <c r="H731" s="93"/>
      <c r="I731" s="93"/>
      <c r="J731" s="93"/>
    </row>
    <row r="732" spans="1:10" s="65" customFormat="1" ht="14" x14ac:dyDescent="0.35">
      <c r="A732" s="93"/>
      <c r="B732" s="93"/>
      <c r="C732" s="93"/>
      <c r="D732" s="93"/>
      <c r="E732" s="93"/>
      <c r="F732" s="95"/>
      <c r="G732" s="95"/>
      <c r="H732" s="93"/>
      <c r="I732" s="93"/>
      <c r="J732" s="93"/>
    </row>
    <row r="733" spans="1:10" s="65" customFormat="1" ht="14" x14ac:dyDescent="0.35">
      <c r="A733" s="93"/>
      <c r="B733" s="93"/>
      <c r="C733" s="93"/>
      <c r="D733" s="93"/>
      <c r="E733" s="93"/>
      <c r="F733" s="95"/>
      <c r="G733" s="95"/>
      <c r="H733" s="93"/>
      <c r="I733" s="93"/>
      <c r="J733" s="93"/>
    </row>
    <row r="734" spans="1:10" s="65" customFormat="1" ht="14" x14ac:dyDescent="0.35">
      <c r="A734" s="93"/>
      <c r="B734" s="93"/>
      <c r="C734" s="93"/>
      <c r="D734" s="93"/>
      <c r="E734" s="93"/>
      <c r="F734" s="95"/>
      <c r="G734" s="95"/>
      <c r="H734" s="93"/>
      <c r="I734" s="93"/>
      <c r="J734" s="93"/>
    </row>
    <row r="735" spans="1:10" s="65" customFormat="1" ht="14" x14ac:dyDescent="0.35">
      <c r="A735" s="93"/>
      <c r="B735" s="93"/>
      <c r="C735" s="93"/>
      <c r="D735" s="93"/>
      <c r="E735" s="93"/>
      <c r="F735" s="95"/>
      <c r="G735" s="95"/>
      <c r="H735" s="93"/>
      <c r="I735" s="93"/>
      <c r="J735" s="93"/>
    </row>
    <row r="736" spans="1:10" s="65" customFormat="1" ht="14" x14ac:dyDescent="0.35">
      <c r="A736" s="93"/>
      <c r="B736" s="93"/>
      <c r="C736" s="93"/>
      <c r="D736" s="93"/>
      <c r="E736" s="93"/>
      <c r="F736" s="95"/>
      <c r="G736" s="95"/>
      <c r="H736" s="93"/>
      <c r="I736" s="93"/>
      <c r="J736" s="93"/>
    </row>
    <row r="737" spans="1:10" s="65" customFormat="1" ht="14" x14ac:dyDescent="0.35">
      <c r="A737" s="93"/>
      <c r="B737" s="93"/>
      <c r="C737" s="93"/>
      <c r="D737" s="93"/>
      <c r="E737" s="93"/>
      <c r="F737" s="95"/>
      <c r="G737" s="95"/>
      <c r="H737" s="93"/>
      <c r="I737" s="93"/>
      <c r="J737" s="93"/>
    </row>
    <row r="738" spans="1:10" s="65" customFormat="1" ht="14" x14ac:dyDescent="0.35">
      <c r="A738" s="93"/>
      <c r="B738" s="93"/>
      <c r="C738" s="93"/>
      <c r="D738" s="93"/>
      <c r="E738" s="93"/>
      <c r="F738" s="95"/>
      <c r="G738" s="95"/>
      <c r="H738" s="93"/>
      <c r="I738" s="93"/>
      <c r="J738" s="93"/>
    </row>
    <row r="739" spans="1:10" s="65" customFormat="1" ht="14" x14ac:dyDescent="0.35">
      <c r="A739" s="93"/>
      <c r="B739" s="93"/>
      <c r="C739" s="93"/>
      <c r="D739" s="93"/>
      <c r="E739" s="93"/>
      <c r="F739" s="95"/>
      <c r="G739" s="95"/>
      <c r="H739" s="93"/>
      <c r="I739" s="93"/>
      <c r="J739" s="93"/>
    </row>
    <row r="740" spans="1:10" s="65" customFormat="1" ht="14" x14ac:dyDescent="0.35">
      <c r="A740" s="93"/>
      <c r="B740" s="93"/>
      <c r="C740" s="93"/>
      <c r="D740" s="93"/>
      <c r="E740" s="93"/>
      <c r="F740" s="95"/>
      <c r="G740" s="95"/>
      <c r="H740" s="93"/>
      <c r="I740" s="93"/>
      <c r="J740" s="93"/>
    </row>
    <row r="741" spans="1:10" s="65" customFormat="1" ht="14" x14ac:dyDescent="0.35">
      <c r="A741" s="93"/>
      <c r="B741" s="93"/>
      <c r="C741" s="93"/>
      <c r="D741" s="93"/>
      <c r="E741" s="93"/>
      <c r="F741" s="95"/>
      <c r="G741" s="95"/>
      <c r="H741" s="93"/>
      <c r="I741" s="93"/>
      <c r="J741" s="93"/>
    </row>
    <row r="742" spans="1:10" s="65" customFormat="1" ht="14" x14ac:dyDescent="0.35">
      <c r="A742" s="93"/>
      <c r="B742" s="93"/>
      <c r="C742" s="93"/>
      <c r="D742" s="93"/>
      <c r="E742" s="93"/>
      <c r="F742" s="95"/>
      <c r="G742" s="95"/>
      <c r="H742" s="93"/>
      <c r="I742" s="93"/>
      <c r="J742" s="93"/>
    </row>
    <row r="743" spans="1:10" s="65" customFormat="1" ht="14" x14ac:dyDescent="0.35">
      <c r="A743" s="93"/>
      <c r="B743" s="93"/>
      <c r="C743" s="93"/>
      <c r="D743" s="93"/>
      <c r="E743" s="93"/>
      <c r="F743" s="95"/>
      <c r="G743" s="95"/>
      <c r="H743" s="93"/>
      <c r="I743" s="93"/>
      <c r="J743" s="93"/>
    </row>
    <row r="744" spans="1:10" s="65" customFormat="1" ht="14" x14ac:dyDescent="0.35">
      <c r="A744" s="93"/>
      <c r="B744" s="93"/>
      <c r="C744" s="93"/>
      <c r="D744" s="93"/>
      <c r="E744" s="93"/>
      <c r="F744" s="95"/>
      <c r="G744" s="95"/>
      <c r="H744" s="93"/>
      <c r="I744" s="93"/>
      <c r="J744" s="93"/>
    </row>
    <row r="745" spans="1:10" s="65" customFormat="1" ht="14" x14ac:dyDescent="0.35">
      <c r="A745" s="93"/>
      <c r="B745" s="93"/>
      <c r="C745" s="93"/>
      <c r="D745" s="93"/>
      <c r="E745" s="93"/>
      <c r="F745" s="95"/>
      <c r="G745" s="95"/>
      <c r="H745" s="93"/>
      <c r="I745" s="93"/>
      <c r="J745" s="93"/>
    </row>
    <row r="746" spans="1:10" s="65" customFormat="1" ht="14" x14ac:dyDescent="0.35">
      <c r="A746" s="93"/>
      <c r="B746" s="93"/>
      <c r="C746" s="93"/>
      <c r="D746" s="93"/>
      <c r="E746" s="93"/>
      <c r="F746" s="95"/>
      <c r="G746" s="95"/>
      <c r="H746" s="93"/>
      <c r="I746" s="93"/>
      <c r="J746" s="93"/>
    </row>
    <row r="747" spans="1:10" s="65" customFormat="1" ht="14" x14ac:dyDescent="0.35">
      <c r="A747" s="93"/>
      <c r="B747" s="93"/>
      <c r="C747" s="93"/>
      <c r="D747" s="93"/>
      <c r="E747" s="93"/>
      <c r="F747" s="95"/>
      <c r="G747" s="95"/>
      <c r="H747" s="93"/>
      <c r="I747" s="93"/>
      <c r="J747" s="93"/>
    </row>
    <row r="748" spans="1:10" s="65" customFormat="1" ht="14" x14ac:dyDescent="0.35">
      <c r="A748" s="93"/>
      <c r="B748" s="93"/>
      <c r="C748" s="93"/>
      <c r="D748" s="93"/>
      <c r="E748" s="93"/>
      <c r="F748" s="95"/>
      <c r="G748" s="95"/>
      <c r="H748" s="93"/>
      <c r="I748" s="93"/>
      <c r="J748" s="93"/>
    </row>
    <row r="749" spans="1:10" s="65" customFormat="1" ht="14" x14ac:dyDescent="0.35">
      <c r="A749" s="93"/>
      <c r="B749" s="93"/>
      <c r="C749" s="93"/>
      <c r="D749" s="93"/>
      <c r="E749" s="93"/>
      <c r="F749" s="95"/>
      <c r="G749" s="95"/>
      <c r="H749" s="93"/>
      <c r="I749" s="93"/>
      <c r="J749" s="93"/>
    </row>
    <row r="750" spans="1:10" s="65" customFormat="1" ht="14" x14ac:dyDescent="0.35">
      <c r="A750" s="93"/>
      <c r="B750" s="93"/>
      <c r="C750" s="93"/>
      <c r="D750" s="93"/>
      <c r="E750" s="93"/>
      <c r="F750" s="95"/>
      <c r="G750" s="95"/>
      <c r="H750" s="93"/>
      <c r="I750" s="93"/>
      <c r="J750" s="93"/>
    </row>
    <row r="751" spans="1:10" s="65" customFormat="1" ht="14" x14ac:dyDescent="0.35">
      <c r="A751" s="93"/>
      <c r="B751" s="93"/>
      <c r="C751" s="93"/>
      <c r="D751" s="93"/>
      <c r="E751" s="93"/>
      <c r="F751" s="95"/>
      <c r="G751" s="95"/>
      <c r="H751" s="93"/>
      <c r="I751" s="93"/>
      <c r="J751" s="93"/>
    </row>
    <row r="752" spans="1:10" s="65" customFormat="1" ht="14" x14ac:dyDescent="0.35">
      <c r="A752" s="93"/>
      <c r="B752" s="93"/>
      <c r="C752" s="93"/>
      <c r="D752" s="93"/>
      <c r="E752" s="93"/>
      <c r="F752" s="95"/>
      <c r="G752" s="95"/>
      <c r="H752" s="93"/>
      <c r="I752" s="93"/>
      <c r="J752" s="93"/>
    </row>
    <row r="753" spans="1:10" s="65" customFormat="1" ht="14" x14ac:dyDescent="0.35">
      <c r="A753" s="93"/>
      <c r="B753" s="93"/>
      <c r="C753" s="93"/>
      <c r="D753" s="93"/>
      <c r="E753" s="93"/>
      <c r="F753" s="95"/>
      <c r="G753" s="95"/>
      <c r="H753" s="93"/>
      <c r="I753" s="93"/>
      <c r="J753" s="93"/>
    </row>
    <row r="754" spans="1:10" s="65" customFormat="1" ht="14" x14ac:dyDescent="0.35">
      <c r="A754" s="93"/>
      <c r="B754" s="93"/>
      <c r="C754" s="93"/>
      <c r="D754" s="93"/>
      <c r="E754" s="93"/>
      <c r="F754" s="95"/>
      <c r="G754" s="95"/>
      <c r="H754" s="93"/>
      <c r="I754" s="93"/>
      <c r="J754" s="93"/>
    </row>
    <row r="755" spans="1:10" s="65" customFormat="1" ht="14" x14ac:dyDescent="0.35">
      <c r="A755" s="93"/>
      <c r="B755" s="93"/>
      <c r="C755" s="93"/>
      <c r="D755" s="93"/>
      <c r="E755" s="93"/>
      <c r="F755" s="95"/>
      <c r="G755" s="95"/>
      <c r="H755" s="93"/>
      <c r="I755" s="93"/>
      <c r="J755" s="93"/>
    </row>
    <row r="756" spans="1:10" s="65" customFormat="1" ht="14" x14ac:dyDescent="0.35">
      <c r="A756" s="93"/>
      <c r="B756" s="93"/>
      <c r="C756" s="93"/>
      <c r="D756" s="93"/>
      <c r="E756" s="93"/>
      <c r="F756" s="95"/>
      <c r="G756" s="95"/>
      <c r="H756" s="93"/>
      <c r="I756" s="93"/>
      <c r="J756" s="93"/>
    </row>
    <row r="757" spans="1:10" s="65" customFormat="1" ht="14" x14ac:dyDescent="0.35">
      <c r="A757" s="93"/>
      <c r="B757" s="93"/>
      <c r="C757" s="93"/>
      <c r="D757" s="93"/>
      <c r="E757" s="93"/>
      <c r="F757" s="95"/>
      <c r="G757" s="95"/>
      <c r="H757" s="93"/>
      <c r="I757" s="93"/>
      <c r="J757" s="93"/>
    </row>
    <row r="758" spans="1:10" s="65" customFormat="1" ht="14" x14ac:dyDescent="0.35">
      <c r="A758" s="93"/>
      <c r="B758" s="93"/>
      <c r="C758" s="93"/>
      <c r="D758" s="93"/>
      <c r="E758" s="93"/>
      <c r="F758" s="95"/>
      <c r="G758" s="95"/>
      <c r="H758" s="93"/>
      <c r="I758" s="93"/>
      <c r="J758" s="93"/>
    </row>
    <row r="759" spans="1:10" s="65" customFormat="1" ht="14" x14ac:dyDescent="0.35">
      <c r="A759" s="93"/>
      <c r="B759" s="93"/>
      <c r="C759" s="93"/>
      <c r="D759" s="93"/>
      <c r="E759" s="93"/>
      <c r="F759" s="95"/>
      <c r="G759" s="95"/>
      <c r="H759" s="93"/>
      <c r="I759" s="93"/>
      <c r="J759" s="93"/>
    </row>
    <row r="760" spans="1:10" s="65" customFormat="1" ht="14" x14ac:dyDescent="0.35">
      <c r="A760" s="93"/>
      <c r="B760" s="93"/>
      <c r="C760" s="93"/>
      <c r="D760" s="93"/>
      <c r="E760" s="93"/>
      <c r="F760" s="95"/>
      <c r="G760" s="95"/>
      <c r="H760" s="93"/>
      <c r="I760" s="93"/>
      <c r="J760" s="93"/>
    </row>
    <row r="761" spans="1:10" s="65" customFormat="1" ht="14" x14ac:dyDescent="0.35">
      <c r="A761" s="93"/>
      <c r="B761" s="93"/>
      <c r="C761" s="93"/>
      <c r="D761" s="93"/>
      <c r="E761" s="93"/>
      <c r="F761" s="95"/>
      <c r="G761" s="95"/>
      <c r="H761" s="93"/>
      <c r="I761" s="93"/>
      <c r="J761" s="93"/>
    </row>
    <row r="762" spans="1:10" s="65" customFormat="1" ht="14" x14ac:dyDescent="0.35">
      <c r="A762" s="93"/>
      <c r="B762" s="93"/>
      <c r="C762" s="93"/>
      <c r="D762" s="93"/>
      <c r="E762" s="93"/>
      <c r="F762" s="95"/>
      <c r="G762" s="95"/>
      <c r="H762" s="93"/>
      <c r="I762" s="93"/>
      <c r="J762" s="93"/>
    </row>
    <row r="763" spans="1:10" s="65" customFormat="1" ht="14" x14ac:dyDescent="0.35">
      <c r="A763" s="93"/>
      <c r="B763" s="93"/>
      <c r="C763" s="93"/>
      <c r="D763" s="93"/>
      <c r="E763" s="93"/>
      <c r="F763" s="95"/>
      <c r="G763" s="95"/>
      <c r="H763" s="93"/>
      <c r="I763" s="93"/>
      <c r="J763" s="93"/>
    </row>
    <row r="764" spans="1:10" s="65" customFormat="1" ht="14" x14ac:dyDescent="0.35">
      <c r="A764" s="93"/>
      <c r="B764" s="93"/>
      <c r="C764" s="93"/>
      <c r="D764" s="93"/>
      <c r="E764" s="93"/>
      <c r="F764" s="95"/>
      <c r="G764" s="95"/>
      <c r="H764" s="93"/>
      <c r="I764" s="93"/>
      <c r="J764" s="93"/>
    </row>
    <row r="765" spans="1:10" s="65" customFormat="1" ht="14" x14ac:dyDescent="0.35">
      <c r="A765" s="93"/>
      <c r="B765" s="93"/>
      <c r="C765" s="93"/>
      <c r="D765" s="93"/>
      <c r="E765" s="93"/>
      <c r="F765" s="95"/>
      <c r="G765" s="95"/>
      <c r="H765" s="93"/>
      <c r="I765" s="93"/>
      <c r="J765" s="93"/>
    </row>
    <row r="766" spans="1:10" s="65" customFormat="1" ht="14" x14ac:dyDescent="0.35">
      <c r="A766" s="93"/>
      <c r="B766" s="93"/>
      <c r="C766" s="93"/>
      <c r="D766" s="93"/>
      <c r="E766" s="93"/>
      <c r="F766" s="95"/>
      <c r="G766" s="95"/>
      <c r="H766" s="93"/>
      <c r="I766" s="93"/>
      <c r="J766" s="93"/>
    </row>
    <row r="767" spans="1:10" s="65" customFormat="1" ht="14" x14ac:dyDescent="0.35">
      <c r="A767" s="93"/>
      <c r="B767" s="93"/>
      <c r="C767" s="93"/>
      <c r="D767" s="93"/>
      <c r="E767" s="93"/>
      <c r="F767" s="95"/>
      <c r="G767" s="95"/>
      <c r="H767" s="93"/>
      <c r="I767" s="93"/>
      <c r="J767" s="93"/>
    </row>
    <row r="768" spans="1:10" s="65" customFormat="1" ht="14" x14ac:dyDescent="0.35">
      <c r="A768" s="93"/>
      <c r="B768" s="93"/>
      <c r="C768" s="93"/>
      <c r="D768" s="93"/>
      <c r="E768" s="93"/>
      <c r="F768" s="95"/>
      <c r="G768" s="95"/>
      <c r="H768" s="93"/>
      <c r="I768" s="93"/>
      <c r="J768" s="93"/>
    </row>
    <row r="769" spans="1:10" s="65" customFormat="1" ht="14" x14ac:dyDescent="0.35">
      <c r="A769" s="93"/>
      <c r="B769" s="93"/>
      <c r="C769" s="93"/>
      <c r="D769" s="93"/>
      <c r="E769" s="93"/>
      <c r="F769" s="95"/>
      <c r="G769" s="95"/>
      <c r="H769" s="93"/>
      <c r="I769" s="93"/>
      <c r="J769" s="93"/>
    </row>
    <row r="770" spans="1:10" s="65" customFormat="1" ht="14" x14ac:dyDescent="0.35">
      <c r="A770" s="93"/>
      <c r="B770" s="93"/>
      <c r="C770" s="93"/>
      <c r="D770" s="93"/>
      <c r="E770" s="93"/>
      <c r="F770" s="95"/>
      <c r="G770" s="95"/>
      <c r="H770" s="93"/>
      <c r="I770" s="93"/>
      <c r="J770" s="93"/>
    </row>
    <row r="771" spans="1:10" s="65" customFormat="1" ht="14" x14ac:dyDescent="0.35">
      <c r="A771" s="93"/>
      <c r="B771" s="93"/>
      <c r="C771" s="93"/>
      <c r="D771" s="93"/>
      <c r="E771" s="93"/>
      <c r="F771" s="95"/>
      <c r="G771" s="95"/>
      <c r="H771" s="93"/>
      <c r="I771" s="93"/>
      <c r="J771" s="93"/>
    </row>
    <row r="772" spans="1:10" s="65" customFormat="1" ht="14" x14ac:dyDescent="0.35">
      <c r="A772" s="93"/>
      <c r="B772" s="93"/>
      <c r="C772" s="93"/>
      <c r="D772" s="93"/>
      <c r="E772" s="93"/>
      <c r="F772" s="95"/>
      <c r="G772" s="95"/>
      <c r="H772" s="93"/>
      <c r="I772" s="93"/>
      <c r="J772" s="93"/>
    </row>
    <row r="773" spans="1:10" s="65" customFormat="1" ht="14" x14ac:dyDescent="0.35">
      <c r="A773" s="93"/>
      <c r="B773" s="93"/>
      <c r="C773" s="93"/>
      <c r="D773" s="93"/>
      <c r="E773" s="93"/>
      <c r="F773" s="95"/>
      <c r="G773" s="95"/>
      <c r="H773" s="93"/>
      <c r="I773" s="93"/>
      <c r="J773" s="93"/>
    </row>
    <row r="774" spans="1:10" s="65" customFormat="1" ht="14" x14ac:dyDescent="0.35">
      <c r="A774" s="93"/>
      <c r="B774" s="93"/>
      <c r="C774" s="93"/>
      <c r="D774" s="93"/>
      <c r="E774" s="93"/>
      <c r="F774" s="95"/>
      <c r="G774" s="95"/>
      <c r="H774" s="93"/>
      <c r="I774" s="93"/>
      <c r="J774" s="93"/>
    </row>
    <row r="775" spans="1:10" s="65" customFormat="1" ht="14" x14ac:dyDescent="0.35">
      <c r="A775" s="93"/>
      <c r="B775" s="93"/>
      <c r="C775" s="93"/>
      <c r="D775" s="93"/>
      <c r="E775" s="93"/>
      <c r="F775" s="95"/>
      <c r="G775" s="95"/>
      <c r="H775" s="93"/>
      <c r="I775" s="93"/>
      <c r="J775" s="93"/>
    </row>
    <row r="776" spans="1:10" s="65" customFormat="1" ht="14" x14ac:dyDescent="0.35">
      <c r="A776" s="93"/>
      <c r="B776" s="93"/>
      <c r="C776" s="93"/>
      <c r="D776" s="93"/>
      <c r="E776" s="93"/>
      <c r="F776" s="95"/>
      <c r="G776" s="95"/>
      <c r="H776" s="93"/>
      <c r="I776" s="93"/>
      <c r="J776" s="93"/>
    </row>
    <row r="777" spans="1:10" s="65" customFormat="1" ht="14" x14ac:dyDescent="0.35">
      <c r="A777" s="93"/>
      <c r="B777" s="93"/>
      <c r="C777" s="93"/>
      <c r="D777" s="93"/>
      <c r="E777" s="93"/>
      <c r="F777" s="95"/>
      <c r="G777" s="95"/>
      <c r="H777" s="93"/>
      <c r="I777" s="93"/>
      <c r="J777" s="93"/>
    </row>
    <row r="778" spans="1:10" s="65" customFormat="1" ht="14" x14ac:dyDescent="0.35">
      <c r="A778" s="93"/>
      <c r="B778" s="93"/>
      <c r="C778" s="93"/>
      <c r="D778" s="93"/>
      <c r="E778" s="93"/>
      <c r="F778" s="95"/>
      <c r="G778" s="95"/>
      <c r="H778" s="93"/>
      <c r="I778" s="93"/>
      <c r="J778" s="93"/>
    </row>
    <row r="779" spans="1:10" s="65" customFormat="1" ht="14" x14ac:dyDescent="0.35">
      <c r="A779" s="93"/>
      <c r="B779" s="93"/>
      <c r="C779" s="93"/>
      <c r="D779" s="93"/>
      <c r="E779" s="93"/>
      <c r="F779" s="95"/>
      <c r="G779" s="95"/>
      <c r="H779" s="93"/>
      <c r="I779" s="93"/>
      <c r="J779" s="93"/>
    </row>
    <row r="780" spans="1:10" s="65" customFormat="1" ht="14" x14ac:dyDescent="0.35">
      <c r="A780" s="93"/>
      <c r="B780" s="93"/>
      <c r="C780" s="93"/>
      <c r="D780" s="93"/>
      <c r="E780" s="93"/>
      <c r="F780" s="95"/>
      <c r="G780" s="95"/>
      <c r="H780" s="93"/>
      <c r="I780" s="93"/>
      <c r="J780" s="93"/>
    </row>
    <row r="781" spans="1:10" s="65" customFormat="1" ht="14" x14ac:dyDescent="0.35">
      <c r="A781" s="93"/>
      <c r="B781" s="93"/>
      <c r="C781" s="93"/>
      <c r="D781" s="93"/>
      <c r="E781" s="93"/>
      <c r="F781" s="95"/>
      <c r="G781" s="95"/>
      <c r="H781" s="93"/>
      <c r="I781" s="93"/>
      <c r="J781" s="93"/>
    </row>
    <row r="782" spans="1:10" s="65" customFormat="1" ht="14" x14ac:dyDescent="0.35">
      <c r="A782" s="93"/>
      <c r="B782" s="93"/>
      <c r="C782" s="93"/>
      <c r="D782" s="93"/>
      <c r="E782" s="93"/>
      <c r="F782" s="95"/>
      <c r="G782" s="95"/>
      <c r="H782" s="93"/>
      <c r="I782" s="93"/>
      <c r="J782" s="93"/>
    </row>
    <row r="783" spans="1:10" s="65" customFormat="1" ht="14" x14ac:dyDescent="0.35">
      <c r="A783" s="93"/>
      <c r="B783" s="93"/>
      <c r="C783" s="93"/>
      <c r="D783" s="93"/>
      <c r="E783" s="93"/>
      <c r="F783" s="95"/>
      <c r="G783" s="95"/>
      <c r="H783" s="93"/>
      <c r="I783" s="93"/>
      <c r="J783" s="93"/>
    </row>
    <row r="784" spans="1:10" s="65" customFormat="1" ht="14" x14ac:dyDescent="0.35">
      <c r="A784" s="93"/>
      <c r="B784" s="93"/>
      <c r="C784" s="93"/>
      <c r="D784" s="93"/>
      <c r="E784" s="93"/>
      <c r="F784" s="95"/>
      <c r="G784" s="95"/>
      <c r="H784" s="93"/>
      <c r="I784" s="93"/>
      <c r="J784" s="93"/>
    </row>
    <row r="785" spans="1:10" s="65" customFormat="1" ht="14" x14ac:dyDescent="0.35">
      <c r="A785" s="93"/>
      <c r="B785" s="93"/>
      <c r="C785" s="93"/>
      <c r="D785" s="93"/>
      <c r="E785" s="93"/>
      <c r="F785" s="95"/>
      <c r="G785" s="95"/>
      <c r="H785" s="93"/>
      <c r="I785" s="93"/>
      <c r="J785" s="93"/>
    </row>
    <row r="786" spans="1:10" s="65" customFormat="1" ht="14" x14ac:dyDescent="0.35">
      <c r="A786" s="93"/>
      <c r="B786" s="93"/>
      <c r="C786" s="93"/>
      <c r="D786" s="93"/>
      <c r="E786" s="93"/>
      <c r="F786" s="95"/>
      <c r="G786" s="95"/>
      <c r="H786" s="93"/>
      <c r="I786" s="93"/>
      <c r="J786" s="93"/>
    </row>
    <row r="787" spans="1:10" s="65" customFormat="1" ht="14" x14ac:dyDescent="0.35">
      <c r="A787" s="93"/>
      <c r="B787" s="93"/>
      <c r="C787" s="93"/>
      <c r="D787" s="93"/>
      <c r="E787" s="93"/>
      <c r="F787" s="95"/>
      <c r="G787" s="95"/>
      <c r="H787" s="93"/>
      <c r="I787" s="93"/>
      <c r="J787" s="93"/>
    </row>
    <row r="788" spans="1:10" s="65" customFormat="1" ht="14" x14ac:dyDescent="0.35">
      <c r="A788" s="93"/>
      <c r="B788" s="93"/>
      <c r="C788" s="93"/>
      <c r="D788" s="93"/>
      <c r="E788" s="93"/>
      <c r="F788" s="95"/>
      <c r="G788" s="95"/>
      <c r="H788" s="93"/>
      <c r="I788" s="93"/>
      <c r="J788" s="93"/>
    </row>
    <row r="789" spans="1:10" s="65" customFormat="1" ht="14" x14ac:dyDescent="0.35">
      <c r="A789" s="93"/>
      <c r="B789" s="93"/>
      <c r="C789" s="93"/>
      <c r="D789" s="93"/>
      <c r="E789" s="93"/>
      <c r="F789" s="95"/>
      <c r="G789" s="95"/>
      <c r="H789" s="93"/>
      <c r="I789" s="93"/>
      <c r="J789" s="93"/>
    </row>
    <row r="790" spans="1:10" s="65" customFormat="1" ht="14" x14ac:dyDescent="0.35">
      <c r="A790" s="93"/>
      <c r="B790" s="93"/>
      <c r="C790" s="93"/>
      <c r="D790" s="93"/>
      <c r="E790" s="93"/>
      <c r="F790" s="95"/>
      <c r="G790" s="95"/>
      <c r="H790" s="93"/>
      <c r="I790" s="93"/>
      <c r="J790" s="93"/>
    </row>
    <row r="791" spans="1:10" s="65" customFormat="1" ht="14" x14ac:dyDescent="0.35">
      <c r="A791" s="93"/>
      <c r="B791" s="93"/>
      <c r="C791" s="93"/>
      <c r="D791" s="93"/>
      <c r="E791" s="93"/>
      <c r="F791" s="95"/>
      <c r="G791" s="95"/>
      <c r="H791" s="93"/>
      <c r="I791" s="93"/>
      <c r="J791" s="93"/>
    </row>
    <row r="792" spans="1:10" s="65" customFormat="1" ht="14" x14ac:dyDescent="0.35">
      <c r="A792" s="93"/>
      <c r="B792" s="93"/>
      <c r="C792" s="93"/>
      <c r="D792" s="93"/>
      <c r="E792" s="93"/>
      <c r="F792" s="95"/>
      <c r="G792" s="95"/>
      <c r="H792" s="93"/>
      <c r="I792" s="93"/>
      <c r="J792" s="93"/>
    </row>
    <row r="793" spans="1:10" s="65" customFormat="1" ht="14" x14ac:dyDescent="0.35">
      <c r="A793" s="93"/>
      <c r="B793" s="93"/>
      <c r="C793" s="93"/>
      <c r="D793" s="93"/>
      <c r="E793" s="93"/>
      <c r="F793" s="95"/>
      <c r="G793" s="95"/>
      <c r="H793" s="93"/>
      <c r="I793" s="93"/>
      <c r="J793" s="93"/>
    </row>
    <row r="794" spans="1:10" s="65" customFormat="1" ht="14" x14ac:dyDescent="0.35">
      <c r="A794" s="93"/>
      <c r="B794" s="93"/>
      <c r="C794" s="93"/>
      <c r="D794" s="93"/>
      <c r="E794" s="93"/>
      <c r="F794" s="95"/>
      <c r="G794" s="95"/>
      <c r="H794" s="93"/>
      <c r="I794" s="93"/>
      <c r="J794" s="93"/>
    </row>
    <row r="795" spans="1:10" s="65" customFormat="1" ht="14" x14ac:dyDescent="0.35">
      <c r="A795" s="93"/>
      <c r="B795" s="93"/>
      <c r="C795" s="93"/>
      <c r="D795" s="93"/>
      <c r="E795" s="93"/>
      <c r="F795" s="95"/>
      <c r="G795" s="95"/>
      <c r="H795" s="93"/>
      <c r="I795" s="93"/>
      <c r="J795" s="93"/>
    </row>
    <row r="796" spans="1:10" s="65" customFormat="1" ht="14" x14ac:dyDescent="0.35">
      <c r="A796" s="93"/>
      <c r="B796" s="93"/>
      <c r="C796" s="93"/>
      <c r="D796" s="93"/>
      <c r="E796" s="93"/>
      <c r="F796" s="95"/>
      <c r="G796" s="95"/>
      <c r="H796" s="93"/>
      <c r="I796" s="93"/>
      <c r="J796" s="93"/>
    </row>
    <row r="797" spans="1:10" s="65" customFormat="1" ht="14" x14ac:dyDescent="0.35">
      <c r="A797" s="93"/>
      <c r="B797" s="93"/>
      <c r="C797" s="93"/>
      <c r="D797" s="93"/>
      <c r="E797" s="93"/>
      <c r="F797" s="95"/>
      <c r="G797" s="95"/>
      <c r="H797" s="93"/>
      <c r="I797" s="93"/>
      <c r="J797" s="93"/>
    </row>
    <row r="798" spans="1:10" s="65" customFormat="1" ht="14" x14ac:dyDescent="0.35">
      <c r="A798" s="93"/>
      <c r="B798" s="93"/>
      <c r="C798" s="93"/>
      <c r="D798" s="93"/>
      <c r="E798" s="93"/>
      <c r="F798" s="95"/>
      <c r="G798" s="95"/>
      <c r="H798" s="93"/>
      <c r="I798" s="93"/>
      <c r="J798" s="93"/>
    </row>
    <row r="799" spans="1:10" s="65" customFormat="1" ht="14" x14ac:dyDescent="0.35">
      <c r="A799" s="93"/>
      <c r="B799" s="93"/>
      <c r="C799" s="93"/>
      <c r="D799" s="93"/>
      <c r="E799" s="93"/>
      <c r="F799" s="95"/>
      <c r="G799" s="95"/>
      <c r="H799" s="93"/>
      <c r="I799" s="93"/>
      <c r="J799" s="93"/>
    </row>
    <row r="800" spans="1:10" s="65" customFormat="1" ht="14" x14ac:dyDescent="0.35">
      <c r="A800" s="93"/>
      <c r="B800" s="93"/>
      <c r="C800" s="93"/>
      <c r="D800" s="93"/>
      <c r="E800" s="93"/>
      <c r="F800" s="95"/>
      <c r="G800" s="95"/>
      <c r="H800" s="93"/>
      <c r="I800" s="93"/>
      <c r="J800" s="93"/>
    </row>
    <row r="801" spans="1:10" s="65" customFormat="1" ht="14" x14ac:dyDescent="0.35">
      <c r="A801" s="93"/>
      <c r="B801" s="93"/>
      <c r="C801" s="93"/>
      <c r="D801" s="93"/>
      <c r="E801" s="93"/>
      <c r="F801" s="95"/>
      <c r="G801" s="95"/>
      <c r="H801" s="93"/>
      <c r="I801" s="93"/>
      <c r="J801" s="93"/>
    </row>
    <row r="802" spans="1:10" s="65" customFormat="1" ht="14" x14ac:dyDescent="0.35">
      <c r="A802" s="93"/>
      <c r="B802" s="93"/>
      <c r="C802" s="93"/>
      <c r="D802" s="93"/>
      <c r="E802" s="93"/>
      <c r="F802" s="95"/>
      <c r="G802" s="95"/>
      <c r="H802" s="93"/>
      <c r="I802" s="93"/>
      <c r="J802" s="93"/>
    </row>
    <row r="803" spans="1:10" s="65" customFormat="1" ht="14" x14ac:dyDescent="0.35">
      <c r="A803" s="93"/>
      <c r="B803" s="93"/>
      <c r="C803" s="93"/>
      <c r="D803" s="93"/>
      <c r="E803" s="93"/>
      <c r="F803" s="95"/>
      <c r="G803" s="95"/>
      <c r="H803" s="93"/>
      <c r="I803" s="93"/>
      <c r="J803" s="93"/>
    </row>
    <row r="804" spans="1:10" s="65" customFormat="1" ht="14" x14ac:dyDescent="0.35">
      <c r="A804" s="93"/>
      <c r="B804" s="93"/>
      <c r="C804" s="93"/>
      <c r="D804" s="93"/>
      <c r="E804" s="93"/>
      <c r="F804" s="95"/>
      <c r="G804" s="95"/>
      <c r="H804" s="93"/>
      <c r="I804" s="93"/>
      <c r="J804" s="93"/>
    </row>
    <row r="805" spans="1:10" s="65" customFormat="1" ht="14" x14ac:dyDescent="0.35">
      <c r="A805" s="93"/>
      <c r="B805" s="93"/>
      <c r="C805" s="93"/>
      <c r="D805" s="93"/>
      <c r="E805" s="93"/>
      <c r="F805" s="95"/>
      <c r="G805" s="95"/>
      <c r="H805" s="93"/>
      <c r="I805" s="93"/>
      <c r="J805" s="93"/>
    </row>
    <row r="806" spans="1:10" s="65" customFormat="1" ht="14" x14ac:dyDescent="0.35">
      <c r="A806" s="93"/>
      <c r="B806" s="93"/>
      <c r="C806" s="93"/>
      <c r="D806" s="93"/>
      <c r="E806" s="93"/>
      <c r="F806" s="95"/>
      <c r="G806" s="95"/>
      <c r="H806" s="93"/>
      <c r="I806" s="93"/>
      <c r="J806" s="93"/>
    </row>
    <row r="807" spans="1:10" s="65" customFormat="1" ht="14" x14ac:dyDescent="0.35">
      <c r="A807" s="93"/>
      <c r="B807" s="93"/>
      <c r="C807" s="93"/>
      <c r="D807" s="93"/>
      <c r="E807" s="93"/>
      <c r="F807" s="95"/>
      <c r="G807" s="95"/>
      <c r="H807" s="93"/>
      <c r="I807" s="93"/>
      <c r="J807" s="93"/>
    </row>
    <row r="808" spans="1:10" s="65" customFormat="1" ht="14" x14ac:dyDescent="0.35">
      <c r="A808" s="93"/>
      <c r="B808" s="93"/>
      <c r="C808" s="93"/>
      <c r="D808" s="93"/>
      <c r="E808" s="93"/>
      <c r="F808" s="95"/>
      <c r="G808" s="95"/>
      <c r="H808" s="93"/>
      <c r="I808" s="93"/>
      <c r="J808" s="93"/>
    </row>
    <row r="809" spans="1:10" s="65" customFormat="1" ht="14" x14ac:dyDescent="0.35">
      <c r="A809" s="93"/>
      <c r="B809" s="93"/>
      <c r="C809" s="93"/>
      <c r="D809" s="93"/>
      <c r="E809" s="93"/>
      <c r="F809" s="95"/>
      <c r="G809" s="95"/>
      <c r="H809" s="93"/>
      <c r="I809" s="93"/>
      <c r="J809" s="93"/>
    </row>
    <row r="810" spans="1:10" s="65" customFormat="1" ht="14" x14ac:dyDescent="0.35">
      <c r="A810" s="93"/>
      <c r="B810" s="93"/>
      <c r="C810" s="93"/>
      <c r="D810" s="93"/>
      <c r="E810" s="93"/>
      <c r="F810" s="95"/>
      <c r="G810" s="95"/>
      <c r="H810" s="93"/>
      <c r="I810" s="93"/>
      <c r="J810" s="93"/>
    </row>
    <row r="811" spans="1:10" s="65" customFormat="1" ht="14" x14ac:dyDescent="0.35">
      <c r="A811" s="93"/>
      <c r="B811" s="93"/>
      <c r="C811" s="93"/>
      <c r="D811" s="93"/>
      <c r="E811" s="93"/>
      <c r="F811" s="95"/>
      <c r="G811" s="95"/>
      <c r="H811" s="93"/>
      <c r="I811" s="93"/>
      <c r="J811" s="93"/>
    </row>
    <row r="812" spans="1:10" s="65" customFormat="1" ht="14" x14ac:dyDescent="0.35">
      <c r="A812" s="93"/>
      <c r="B812" s="93"/>
      <c r="C812" s="93"/>
      <c r="D812" s="93"/>
      <c r="E812" s="93"/>
      <c r="F812" s="95"/>
      <c r="G812" s="95"/>
      <c r="H812" s="93"/>
      <c r="I812" s="93"/>
      <c r="J812" s="93"/>
    </row>
    <row r="813" spans="1:10" s="65" customFormat="1" ht="14" x14ac:dyDescent="0.35">
      <c r="A813" s="93"/>
      <c r="B813" s="93"/>
      <c r="C813" s="93"/>
      <c r="D813" s="93"/>
      <c r="E813" s="93"/>
      <c r="F813" s="95"/>
      <c r="G813" s="95"/>
      <c r="H813" s="93"/>
      <c r="I813" s="93"/>
      <c r="J813" s="93"/>
    </row>
    <row r="814" spans="1:10" s="65" customFormat="1" ht="14" x14ac:dyDescent="0.35">
      <c r="A814" s="93"/>
      <c r="B814" s="93"/>
      <c r="C814" s="93"/>
      <c r="D814" s="93"/>
      <c r="E814" s="93"/>
      <c r="F814" s="95"/>
      <c r="G814" s="95"/>
      <c r="H814" s="93"/>
      <c r="I814" s="93"/>
      <c r="J814" s="93"/>
    </row>
    <row r="815" spans="1:10" s="65" customFormat="1" ht="14" x14ac:dyDescent="0.35">
      <c r="A815" s="93"/>
      <c r="B815" s="93"/>
      <c r="C815" s="93"/>
      <c r="D815" s="93"/>
      <c r="E815" s="93"/>
      <c r="F815" s="95"/>
      <c r="G815" s="95"/>
      <c r="H815" s="93"/>
      <c r="I815" s="93"/>
      <c r="J815" s="93"/>
    </row>
    <row r="816" spans="1:10" s="65" customFormat="1" ht="14" x14ac:dyDescent="0.35">
      <c r="A816" s="93"/>
      <c r="B816" s="93"/>
      <c r="C816" s="93"/>
      <c r="D816" s="93"/>
      <c r="E816" s="93"/>
      <c r="F816" s="95"/>
      <c r="G816" s="95"/>
      <c r="H816" s="93"/>
      <c r="I816" s="93"/>
      <c r="J816" s="93"/>
    </row>
    <row r="817" spans="1:10" s="65" customFormat="1" ht="14" x14ac:dyDescent="0.35">
      <c r="A817" s="93"/>
      <c r="B817" s="93"/>
      <c r="C817" s="93"/>
      <c r="D817" s="93"/>
      <c r="E817" s="93"/>
      <c r="F817" s="95"/>
      <c r="G817" s="95"/>
      <c r="H817" s="93"/>
      <c r="I817" s="93"/>
      <c r="J817" s="93"/>
    </row>
    <row r="818" spans="1:10" s="65" customFormat="1" ht="14" x14ac:dyDescent="0.35">
      <c r="A818" s="93"/>
      <c r="B818" s="93"/>
      <c r="C818" s="93"/>
      <c r="D818" s="93"/>
      <c r="E818" s="93"/>
      <c r="F818" s="95"/>
      <c r="G818" s="95"/>
      <c r="H818" s="93"/>
      <c r="I818" s="93"/>
      <c r="J818" s="93"/>
    </row>
    <row r="819" spans="1:10" s="65" customFormat="1" ht="14" x14ac:dyDescent="0.35">
      <c r="A819" s="93"/>
      <c r="B819" s="93"/>
      <c r="C819" s="93"/>
      <c r="D819" s="93"/>
      <c r="E819" s="93"/>
      <c r="F819" s="95"/>
      <c r="G819" s="95"/>
      <c r="H819" s="93"/>
      <c r="I819" s="93"/>
      <c r="J819" s="93"/>
    </row>
    <row r="820" spans="1:10" s="65" customFormat="1" ht="14" x14ac:dyDescent="0.35">
      <c r="A820" s="93"/>
      <c r="B820" s="93"/>
      <c r="C820" s="93"/>
      <c r="D820" s="93"/>
      <c r="E820" s="93"/>
      <c r="F820" s="95"/>
      <c r="G820" s="95"/>
      <c r="H820" s="93"/>
      <c r="I820" s="93"/>
      <c r="J820" s="93"/>
    </row>
    <row r="821" spans="1:10" s="65" customFormat="1" ht="14" x14ac:dyDescent="0.35">
      <c r="A821" s="93"/>
      <c r="B821" s="93"/>
      <c r="C821" s="93"/>
      <c r="D821" s="93"/>
      <c r="E821" s="93"/>
      <c r="F821" s="95"/>
      <c r="G821" s="95"/>
      <c r="H821" s="93"/>
      <c r="I821" s="93"/>
      <c r="J821" s="93"/>
    </row>
    <row r="822" spans="1:10" s="65" customFormat="1" ht="14" x14ac:dyDescent="0.35">
      <c r="A822" s="93"/>
      <c r="B822" s="93"/>
      <c r="C822" s="93"/>
      <c r="D822" s="93"/>
      <c r="E822" s="93"/>
      <c r="F822" s="95"/>
      <c r="G822" s="95"/>
      <c r="H822" s="93"/>
      <c r="I822" s="93"/>
      <c r="J822" s="93"/>
    </row>
    <row r="823" spans="1:10" s="65" customFormat="1" ht="14" x14ac:dyDescent="0.35">
      <c r="A823" s="93"/>
      <c r="B823" s="93"/>
      <c r="C823" s="93"/>
      <c r="D823" s="93"/>
      <c r="E823" s="93"/>
      <c r="F823" s="95"/>
      <c r="G823" s="95"/>
      <c r="H823" s="93"/>
      <c r="I823" s="93"/>
      <c r="J823" s="93"/>
    </row>
    <row r="824" spans="1:10" s="65" customFormat="1" ht="14" x14ac:dyDescent="0.35">
      <c r="A824" s="93"/>
      <c r="B824" s="93"/>
      <c r="C824" s="93"/>
      <c r="D824" s="93"/>
      <c r="E824" s="93"/>
      <c r="F824" s="95"/>
      <c r="G824" s="95"/>
      <c r="H824" s="93"/>
      <c r="I824" s="93"/>
      <c r="J824" s="93"/>
    </row>
    <row r="825" spans="1:10" s="65" customFormat="1" ht="14" x14ac:dyDescent="0.35">
      <c r="A825" s="93"/>
      <c r="B825" s="93"/>
      <c r="C825" s="93"/>
      <c r="D825" s="93"/>
      <c r="E825" s="93"/>
      <c r="F825" s="95"/>
      <c r="G825" s="95"/>
      <c r="H825" s="93"/>
      <c r="I825" s="93"/>
      <c r="J825" s="93"/>
    </row>
    <row r="826" spans="1:10" s="65" customFormat="1" ht="14" x14ac:dyDescent="0.35">
      <c r="A826" s="93"/>
      <c r="B826" s="93"/>
      <c r="C826" s="93"/>
      <c r="D826" s="93"/>
      <c r="E826" s="93"/>
      <c r="F826" s="95"/>
      <c r="G826" s="95"/>
      <c r="H826" s="93"/>
      <c r="I826" s="93"/>
      <c r="J826" s="93"/>
    </row>
    <row r="827" spans="1:10" s="65" customFormat="1" ht="14" x14ac:dyDescent="0.35">
      <c r="A827" s="93"/>
      <c r="B827" s="93"/>
      <c r="C827" s="93"/>
      <c r="D827" s="93"/>
      <c r="E827" s="93"/>
      <c r="F827" s="95"/>
      <c r="G827" s="95"/>
      <c r="H827" s="93"/>
      <c r="I827" s="93"/>
      <c r="J827" s="93"/>
    </row>
    <row r="828" spans="1:10" s="65" customFormat="1" ht="14" x14ac:dyDescent="0.35">
      <c r="A828" s="93"/>
      <c r="B828" s="93"/>
      <c r="C828" s="93"/>
      <c r="D828" s="93"/>
      <c r="E828" s="93"/>
      <c r="F828" s="95"/>
      <c r="G828" s="95"/>
      <c r="H828" s="93"/>
      <c r="I828" s="93"/>
      <c r="J828" s="93"/>
    </row>
    <row r="829" spans="1:10" s="65" customFormat="1" ht="14" x14ac:dyDescent="0.35">
      <c r="A829" s="93"/>
      <c r="B829" s="93"/>
      <c r="C829" s="93"/>
      <c r="D829" s="93"/>
      <c r="E829" s="93"/>
      <c r="F829" s="95"/>
      <c r="G829" s="95"/>
      <c r="H829" s="93"/>
      <c r="I829" s="93"/>
      <c r="J829" s="93"/>
    </row>
    <row r="830" spans="1:10" s="65" customFormat="1" ht="14" x14ac:dyDescent="0.35">
      <c r="A830" s="93"/>
      <c r="B830" s="93"/>
      <c r="C830" s="93"/>
      <c r="D830" s="93"/>
      <c r="E830" s="93"/>
      <c r="F830" s="95"/>
      <c r="G830" s="95"/>
      <c r="H830" s="93"/>
      <c r="I830" s="93"/>
      <c r="J830" s="93"/>
    </row>
    <row r="831" spans="1:10" s="65" customFormat="1" ht="14" x14ac:dyDescent="0.35">
      <c r="A831" s="93"/>
      <c r="B831" s="93"/>
      <c r="C831" s="93"/>
      <c r="D831" s="93"/>
      <c r="E831" s="93"/>
      <c r="F831" s="95"/>
      <c r="G831" s="95"/>
      <c r="H831" s="93"/>
      <c r="I831" s="93"/>
      <c r="J831" s="93"/>
    </row>
    <row r="832" spans="1:10" s="65" customFormat="1" ht="14" x14ac:dyDescent="0.35">
      <c r="A832" s="93"/>
      <c r="B832" s="93"/>
      <c r="C832" s="93"/>
      <c r="D832" s="93"/>
      <c r="E832" s="93"/>
      <c r="F832" s="95"/>
      <c r="G832" s="95"/>
      <c r="H832" s="93"/>
      <c r="I832" s="93"/>
      <c r="J832" s="93"/>
    </row>
    <row r="833" spans="1:10" s="65" customFormat="1" ht="14" x14ac:dyDescent="0.35">
      <c r="A833" s="93"/>
      <c r="B833" s="93"/>
      <c r="C833" s="93"/>
      <c r="D833" s="93"/>
      <c r="E833" s="93"/>
      <c r="F833" s="95"/>
      <c r="G833" s="95"/>
      <c r="H833" s="93"/>
      <c r="I833" s="93"/>
      <c r="J833" s="93"/>
    </row>
    <row r="834" spans="1:10" s="65" customFormat="1" ht="14" x14ac:dyDescent="0.35">
      <c r="A834" s="93"/>
      <c r="B834" s="93"/>
      <c r="C834" s="93"/>
      <c r="D834" s="93"/>
      <c r="E834" s="93"/>
      <c r="F834" s="95"/>
      <c r="G834" s="95"/>
      <c r="H834" s="93"/>
      <c r="I834" s="93"/>
      <c r="J834" s="93"/>
    </row>
    <row r="835" spans="1:10" s="65" customFormat="1" ht="14" x14ac:dyDescent="0.35">
      <c r="A835" s="93"/>
      <c r="B835" s="93"/>
      <c r="C835" s="93"/>
      <c r="D835" s="93"/>
      <c r="E835" s="93"/>
      <c r="F835" s="95"/>
      <c r="G835" s="95"/>
      <c r="H835" s="93"/>
      <c r="I835" s="93"/>
      <c r="J835" s="93"/>
    </row>
    <row r="836" spans="1:10" s="65" customFormat="1" ht="14" x14ac:dyDescent="0.35">
      <c r="A836" s="93"/>
      <c r="B836" s="93"/>
      <c r="C836" s="93"/>
      <c r="D836" s="93"/>
      <c r="E836" s="93"/>
      <c r="F836" s="95"/>
      <c r="G836" s="95"/>
      <c r="H836" s="93"/>
      <c r="I836" s="93"/>
      <c r="J836" s="93"/>
    </row>
    <row r="837" spans="1:10" s="65" customFormat="1" ht="14" x14ac:dyDescent="0.35">
      <c r="A837" s="93"/>
      <c r="B837" s="93"/>
      <c r="C837" s="93"/>
      <c r="D837" s="93"/>
      <c r="E837" s="93"/>
      <c r="F837" s="95"/>
      <c r="G837" s="95"/>
      <c r="H837" s="93"/>
      <c r="I837" s="93"/>
      <c r="J837" s="93"/>
    </row>
    <row r="838" spans="1:10" s="65" customFormat="1" ht="14" x14ac:dyDescent="0.35">
      <c r="A838" s="93"/>
      <c r="B838" s="93"/>
      <c r="C838" s="93"/>
      <c r="D838" s="93"/>
      <c r="E838" s="93"/>
      <c r="F838" s="95"/>
      <c r="G838" s="95"/>
      <c r="H838" s="93"/>
      <c r="I838" s="93"/>
      <c r="J838" s="93"/>
    </row>
    <row r="839" spans="1:10" s="65" customFormat="1" ht="14" x14ac:dyDescent="0.35">
      <c r="A839" s="93"/>
      <c r="B839" s="93"/>
      <c r="C839" s="93"/>
      <c r="D839" s="93"/>
      <c r="E839" s="93"/>
      <c r="F839" s="95"/>
      <c r="G839" s="95"/>
      <c r="H839" s="93"/>
      <c r="I839" s="93"/>
      <c r="J839" s="93"/>
    </row>
    <row r="840" spans="1:10" s="65" customFormat="1" ht="14" x14ac:dyDescent="0.35">
      <c r="A840" s="93"/>
      <c r="B840" s="93"/>
      <c r="C840" s="93"/>
      <c r="D840" s="93"/>
      <c r="E840" s="93"/>
      <c r="F840" s="95"/>
      <c r="G840" s="95"/>
      <c r="H840" s="93"/>
      <c r="I840" s="93"/>
      <c r="J840" s="93"/>
    </row>
    <row r="841" spans="1:10" s="65" customFormat="1" ht="14" x14ac:dyDescent="0.35">
      <c r="A841" s="93"/>
      <c r="B841" s="93"/>
      <c r="C841" s="93"/>
      <c r="D841" s="93"/>
      <c r="E841" s="93"/>
      <c r="F841" s="95"/>
      <c r="G841" s="95"/>
      <c r="H841" s="93"/>
      <c r="I841" s="93"/>
      <c r="J841" s="93"/>
    </row>
    <row r="842" spans="1:10" s="65" customFormat="1" ht="14" x14ac:dyDescent="0.35">
      <c r="A842" s="93"/>
      <c r="B842" s="93"/>
      <c r="C842" s="93"/>
      <c r="D842" s="93"/>
      <c r="E842" s="93"/>
      <c r="F842" s="95"/>
      <c r="G842" s="95"/>
      <c r="H842" s="93"/>
      <c r="I842" s="93"/>
      <c r="J842" s="93"/>
    </row>
    <row r="843" spans="1:10" s="65" customFormat="1" ht="14" x14ac:dyDescent="0.35">
      <c r="A843" s="93"/>
      <c r="B843" s="93"/>
      <c r="C843" s="93"/>
      <c r="D843" s="93"/>
      <c r="E843" s="93"/>
      <c r="F843" s="95"/>
      <c r="G843" s="95"/>
      <c r="H843" s="93"/>
      <c r="I843" s="93"/>
      <c r="J843" s="93"/>
    </row>
    <row r="844" spans="1:10" s="65" customFormat="1" ht="14" x14ac:dyDescent="0.35">
      <c r="A844" s="93"/>
      <c r="B844" s="93"/>
      <c r="C844" s="93"/>
      <c r="D844" s="93"/>
      <c r="E844" s="93"/>
      <c r="F844" s="95"/>
      <c r="G844" s="95"/>
      <c r="H844" s="93"/>
      <c r="I844" s="93"/>
      <c r="J844" s="93"/>
    </row>
    <row r="845" spans="1:10" s="65" customFormat="1" ht="14" x14ac:dyDescent="0.35">
      <c r="A845" s="93"/>
      <c r="B845" s="93"/>
      <c r="C845" s="93"/>
      <c r="D845" s="93"/>
      <c r="E845" s="93"/>
      <c r="F845" s="95"/>
      <c r="G845" s="95"/>
      <c r="H845" s="93"/>
      <c r="I845" s="93"/>
      <c r="J845" s="93"/>
    </row>
    <row r="846" spans="1:10" s="65" customFormat="1" ht="14" x14ac:dyDescent="0.35">
      <c r="A846" s="93"/>
      <c r="B846" s="93"/>
      <c r="C846" s="93"/>
      <c r="D846" s="93"/>
      <c r="E846" s="93"/>
      <c r="F846" s="95"/>
      <c r="G846" s="95"/>
      <c r="H846" s="93"/>
      <c r="I846" s="93"/>
      <c r="J846" s="93"/>
    </row>
    <row r="847" spans="1:10" s="65" customFormat="1" ht="14" x14ac:dyDescent="0.35">
      <c r="A847" s="93"/>
      <c r="B847" s="93"/>
      <c r="C847" s="93"/>
      <c r="D847" s="93"/>
      <c r="E847" s="93"/>
      <c r="F847" s="95"/>
      <c r="G847" s="95"/>
      <c r="H847" s="93"/>
      <c r="I847" s="93"/>
      <c r="J847" s="93"/>
    </row>
    <row r="848" spans="1:10" s="65" customFormat="1" ht="14" x14ac:dyDescent="0.35">
      <c r="A848" s="93"/>
      <c r="B848" s="93"/>
      <c r="C848" s="93"/>
      <c r="D848" s="93"/>
      <c r="E848" s="93"/>
      <c r="F848" s="95"/>
      <c r="G848" s="95"/>
      <c r="H848" s="93"/>
      <c r="I848" s="93"/>
      <c r="J848" s="93"/>
    </row>
    <row r="849" spans="1:10" s="65" customFormat="1" ht="14" x14ac:dyDescent="0.35">
      <c r="A849" s="93"/>
      <c r="B849" s="93"/>
      <c r="C849" s="93"/>
      <c r="D849" s="93"/>
      <c r="E849" s="93"/>
      <c r="F849" s="95"/>
      <c r="G849" s="95"/>
      <c r="H849" s="93"/>
      <c r="I849" s="93"/>
      <c r="J849" s="93"/>
    </row>
    <row r="850" spans="1:10" s="65" customFormat="1" ht="14" x14ac:dyDescent="0.35">
      <c r="A850" s="93"/>
      <c r="B850" s="93"/>
      <c r="C850" s="93"/>
      <c r="D850" s="93"/>
      <c r="E850" s="93"/>
      <c r="F850" s="95"/>
      <c r="G850" s="95"/>
      <c r="H850" s="93"/>
      <c r="I850" s="93"/>
      <c r="J850" s="93"/>
    </row>
    <row r="851" spans="1:10" s="65" customFormat="1" ht="14" x14ac:dyDescent="0.35">
      <c r="A851" s="93"/>
      <c r="B851" s="93"/>
      <c r="C851" s="93"/>
      <c r="D851" s="93"/>
      <c r="E851" s="93"/>
      <c r="F851" s="95"/>
      <c r="G851" s="95"/>
      <c r="H851" s="93"/>
      <c r="I851" s="93"/>
      <c r="J851" s="93"/>
    </row>
    <row r="852" spans="1:10" s="65" customFormat="1" ht="14" x14ac:dyDescent="0.35">
      <c r="A852" s="93"/>
      <c r="B852" s="93"/>
      <c r="C852" s="93"/>
      <c r="D852" s="93"/>
      <c r="E852" s="93"/>
      <c r="F852" s="95"/>
      <c r="G852" s="95"/>
      <c r="H852" s="93"/>
      <c r="I852" s="93"/>
      <c r="J852" s="93"/>
    </row>
    <row r="853" spans="1:10" s="65" customFormat="1" ht="14" x14ac:dyDescent="0.35">
      <c r="A853" s="93"/>
      <c r="B853" s="93"/>
      <c r="C853" s="93"/>
      <c r="D853" s="93"/>
      <c r="E853" s="93"/>
      <c r="F853" s="95"/>
      <c r="G853" s="95"/>
      <c r="H853" s="93"/>
      <c r="I853" s="93"/>
      <c r="J853" s="93"/>
    </row>
    <row r="854" spans="1:10" s="65" customFormat="1" ht="14" x14ac:dyDescent="0.35">
      <c r="A854" s="93"/>
      <c r="B854" s="93"/>
      <c r="C854" s="93"/>
      <c r="D854" s="93"/>
      <c r="E854" s="93"/>
      <c r="F854" s="95"/>
      <c r="G854" s="95"/>
      <c r="H854" s="93"/>
      <c r="I854" s="93"/>
      <c r="J854" s="93"/>
    </row>
    <row r="855" spans="1:10" s="65" customFormat="1" ht="14" x14ac:dyDescent="0.35">
      <c r="A855" s="93"/>
      <c r="B855" s="93"/>
      <c r="C855" s="93"/>
      <c r="D855" s="93"/>
      <c r="E855" s="93"/>
      <c r="F855" s="95"/>
      <c r="G855" s="95"/>
      <c r="H855" s="93"/>
      <c r="I855" s="93"/>
      <c r="J855" s="93"/>
    </row>
    <row r="856" spans="1:10" s="65" customFormat="1" ht="14" x14ac:dyDescent="0.35">
      <c r="A856" s="93"/>
      <c r="B856" s="93"/>
      <c r="C856" s="93"/>
      <c r="D856" s="93"/>
      <c r="E856" s="93"/>
      <c r="F856" s="95"/>
      <c r="G856" s="95"/>
      <c r="H856" s="93"/>
      <c r="I856" s="93"/>
      <c r="J856" s="93"/>
    </row>
    <row r="857" spans="1:10" s="65" customFormat="1" ht="14" x14ac:dyDescent="0.35">
      <c r="A857" s="93"/>
      <c r="B857" s="93"/>
      <c r="C857" s="93"/>
      <c r="D857" s="93"/>
      <c r="E857" s="93"/>
      <c r="F857" s="95"/>
      <c r="G857" s="95"/>
      <c r="H857" s="93"/>
      <c r="I857" s="93"/>
      <c r="J857" s="93"/>
    </row>
    <row r="858" spans="1:10" s="65" customFormat="1" ht="14" x14ac:dyDescent="0.35">
      <c r="A858" s="93"/>
      <c r="B858" s="93"/>
      <c r="C858" s="93"/>
      <c r="D858" s="93"/>
      <c r="E858" s="93"/>
      <c r="F858" s="95"/>
      <c r="G858" s="95"/>
      <c r="H858" s="93"/>
      <c r="I858" s="93"/>
      <c r="J858" s="93"/>
    </row>
    <row r="859" spans="1:10" s="65" customFormat="1" ht="14" x14ac:dyDescent="0.35">
      <c r="A859" s="93"/>
      <c r="B859" s="93"/>
      <c r="C859" s="93"/>
      <c r="D859" s="93"/>
      <c r="E859" s="93"/>
      <c r="F859" s="95"/>
      <c r="G859" s="95"/>
      <c r="H859" s="93"/>
      <c r="I859" s="93"/>
      <c r="J859" s="93"/>
    </row>
    <row r="860" spans="1:10" s="65" customFormat="1" ht="14" x14ac:dyDescent="0.35">
      <c r="A860" s="93"/>
      <c r="B860" s="93"/>
      <c r="C860" s="93"/>
      <c r="D860" s="93"/>
      <c r="E860" s="93"/>
      <c r="F860" s="95"/>
      <c r="G860" s="95"/>
      <c r="H860" s="93"/>
      <c r="I860" s="93"/>
      <c r="J860" s="93"/>
    </row>
    <row r="861" spans="1:10" s="65" customFormat="1" ht="14" x14ac:dyDescent="0.35">
      <c r="A861" s="93"/>
      <c r="B861" s="93"/>
      <c r="C861" s="93"/>
      <c r="D861" s="93"/>
      <c r="E861" s="93"/>
      <c r="F861" s="95"/>
      <c r="G861" s="95"/>
      <c r="H861" s="93"/>
      <c r="I861" s="93"/>
      <c r="J861" s="93"/>
    </row>
    <row r="862" spans="1:10" s="65" customFormat="1" ht="14" x14ac:dyDescent="0.35">
      <c r="A862" s="93"/>
      <c r="B862" s="93"/>
      <c r="C862" s="93"/>
      <c r="D862" s="93"/>
      <c r="E862" s="93"/>
      <c r="F862" s="95"/>
      <c r="G862" s="95"/>
      <c r="H862" s="93"/>
      <c r="I862" s="93"/>
      <c r="J862" s="93"/>
    </row>
    <row r="863" spans="1:10" s="65" customFormat="1" ht="14" x14ac:dyDescent="0.35">
      <c r="A863" s="93"/>
      <c r="B863" s="93"/>
      <c r="C863" s="93"/>
      <c r="D863" s="93"/>
      <c r="E863" s="93"/>
      <c r="F863" s="95"/>
      <c r="G863" s="95"/>
      <c r="H863" s="93"/>
      <c r="I863" s="93"/>
      <c r="J863" s="93"/>
    </row>
    <row r="864" spans="1:10" s="65" customFormat="1" ht="14" x14ac:dyDescent="0.35">
      <c r="A864" s="93"/>
      <c r="B864" s="93"/>
      <c r="C864" s="93"/>
      <c r="D864" s="93"/>
      <c r="E864" s="93"/>
      <c r="F864" s="95"/>
      <c r="G864" s="95"/>
      <c r="H864" s="93"/>
      <c r="I864" s="93"/>
      <c r="J864" s="93"/>
    </row>
    <row r="865" spans="1:10" s="65" customFormat="1" ht="14" x14ac:dyDescent="0.35">
      <c r="A865" s="93"/>
      <c r="B865" s="93"/>
      <c r="C865" s="93"/>
      <c r="D865" s="93"/>
      <c r="E865" s="93"/>
      <c r="F865" s="95"/>
      <c r="G865" s="95"/>
      <c r="H865" s="93"/>
      <c r="I865" s="93"/>
      <c r="J865" s="93"/>
    </row>
    <row r="866" spans="1:10" s="65" customFormat="1" ht="14" x14ac:dyDescent="0.35">
      <c r="A866" s="93"/>
      <c r="B866" s="93"/>
      <c r="C866" s="93"/>
      <c r="D866" s="93"/>
      <c r="E866" s="93"/>
      <c r="F866" s="95"/>
      <c r="G866" s="95"/>
      <c r="H866" s="93"/>
      <c r="I866" s="93"/>
      <c r="J866" s="93"/>
    </row>
    <row r="867" spans="1:10" s="65" customFormat="1" ht="14" x14ac:dyDescent="0.35">
      <c r="A867" s="93"/>
      <c r="B867" s="93"/>
      <c r="C867" s="93"/>
      <c r="D867" s="93"/>
      <c r="E867" s="93"/>
      <c r="F867" s="95"/>
      <c r="G867" s="95"/>
      <c r="H867" s="93"/>
      <c r="I867" s="93"/>
      <c r="J867" s="93"/>
    </row>
    <row r="868" spans="1:10" s="65" customFormat="1" ht="14" x14ac:dyDescent="0.35">
      <c r="A868" s="93"/>
      <c r="B868" s="93"/>
      <c r="C868" s="93"/>
      <c r="D868" s="93"/>
      <c r="E868" s="93"/>
      <c r="F868" s="95"/>
      <c r="G868" s="95"/>
      <c r="H868" s="93"/>
      <c r="I868" s="93"/>
      <c r="J868" s="93"/>
    </row>
    <row r="869" spans="1:10" s="65" customFormat="1" ht="14" x14ac:dyDescent="0.35">
      <c r="A869" s="93"/>
      <c r="B869" s="93"/>
      <c r="C869" s="93"/>
      <c r="D869" s="93"/>
      <c r="E869" s="93"/>
      <c r="F869" s="95"/>
      <c r="G869" s="95"/>
      <c r="H869" s="93"/>
      <c r="I869" s="93"/>
      <c r="J869" s="93"/>
    </row>
    <row r="870" spans="1:10" s="65" customFormat="1" ht="14" x14ac:dyDescent="0.35">
      <c r="A870" s="93"/>
      <c r="B870" s="93"/>
      <c r="C870" s="93"/>
      <c r="D870" s="93"/>
      <c r="E870" s="93"/>
      <c r="F870" s="95"/>
      <c r="G870" s="95"/>
      <c r="H870" s="93"/>
      <c r="I870" s="93"/>
      <c r="J870" s="93"/>
    </row>
    <row r="871" spans="1:10" s="65" customFormat="1" ht="14" x14ac:dyDescent="0.35">
      <c r="A871" s="93"/>
      <c r="B871" s="93"/>
      <c r="C871" s="93"/>
      <c r="D871" s="93"/>
      <c r="E871" s="93"/>
      <c r="F871" s="95"/>
      <c r="G871" s="95"/>
      <c r="H871" s="93"/>
      <c r="I871" s="93"/>
      <c r="J871" s="93"/>
    </row>
    <row r="872" spans="1:10" s="65" customFormat="1" ht="14" x14ac:dyDescent="0.35">
      <c r="A872" s="93"/>
      <c r="B872" s="93"/>
      <c r="C872" s="93"/>
      <c r="D872" s="93"/>
      <c r="E872" s="93"/>
      <c r="F872" s="95"/>
      <c r="G872" s="95"/>
      <c r="H872" s="93"/>
      <c r="I872" s="93"/>
      <c r="J872" s="93"/>
    </row>
    <row r="873" spans="1:10" s="65" customFormat="1" ht="14" x14ac:dyDescent="0.35">
      <c r="A873" s="93"/>
      <c r="B873" s="93"/>
      <c r="C873" s="93"/>
      <c r="D873" s="93"/>
      <c r="E873" s="93"/>
      <c r="F873" s="95"/>
      <c r="G873" s="95"/>
      <c r="H873" s="93"/>
      <c r="I873" s="93"/>
      <c r="J873" s="93"/>
    </row>
    <row r="874" spans="1:10" s="65" customFormat="1" ht="14" x14ac:dyDescent="0.35">
      <c r="A874" s="93"/>
      <c r="B874" s="93"/>
      <c r="C874" s="93"/>
      <c r="D874" s="93"/>
      <c r="E874" s="93"/>
      <c r="F874" s="95"/>
      <c r="G874" s="95"/>
      <c r="H874" s="93"/>
      <c r="I874" s="93"/>
      <c r="J874" s="93"/>
    </row>
    <row r="875" spans="1:10" s="65" customFormat="1" ht="14" x14ac:dyDescent="0.35">
      <c r="A875" s="93"/>
      <c r="B875" s="93"/>
      <c r="C875" s="93"/>
      <c r="D875" s="93"/>
      <c r="E875" s="93"/>
      <c r="F875" s="95"/>
      <c r="G875" s="95"/>
      <c r="H875" s="93"/>
      <c r="I875" s="93"/>
      <c r="J875" s="93"/>
    </row>
    <row r="876" spans="1:10" s="65" customFormat="1" ht="14" x14ac:dyDescent="0.35">
      <c r="A876" s="93"/>
      <c r="B876" s="93"/>
      <c r="C876" s="93"/>
      <c r="D876" s="93"/>
      <c r="E876" s="93"/>
      <c r="F876" s="95"/>
      <c r="G876" s="95"/>
      <c r="H876" s="93"/>
      <c r="I876" s="93"/>
      <c r="J876" s="93"/>
    </row>
    <row r="877" spans="1:10" s="65" customFormat="1" ht="14" x14ac:dyDescent="0.35">
      <c r="A877" s="93"/>
      <c r="B877" s="93"/>
      <c r="C877" s="93"/>
      <c r="D877" s="93"/>
      <c r="E877" s="93"/>
      <c r="F877" s="95"/>
      <c r="G877" s="95"/>
      <c r="H877" s="93"/>
      <c r="I877" s="93"/>
      <c r="J877" s="93"/>
    </row>
    <row r="878" spans="1:10" s="65" customFormat="1" ht="14" x14ac:dyDescent="0.35">
      <c r="A878" s="93"/>
      <c r="B878" s="93"/>
      <c r="C878" s="93"/>
      <c r="D878" s="93"/>
      <c r="E878" s="93"/>
      <c r="F878" s="95"/>
      <c r="G878" s="95"/>
      <c r="H878" s="93"/>
      <c r="I878" s="93"/>
      <c r="J878" s="93"/>
    </row>
    <row r="879" spans="1:10" s="65" customFormat="1" ht="14" x14ac:dyDescent="0.35">
      <c r="A879" s="93"/>
      <c r="B879" s="93"/>
      <c r="C879" s="93"/>
      <c r="D879" s="93"/>
      <c r="E879" s="93"/>
      <c r="F879" s="95"/>
      <c r="G879" s="95"/>
      <c r="H879" s="93"/>
      <c r="I879" s="93"/>
      <c r="J879" s="93"/>
    </row>
    <row r="880" spans="1:10" s="65" customFormat="1" ht="14" x14ac:dyDescent="0.35">
      <c r="A880" s="93"/>
      <c r="B880" s="93"/>
      <c r="C880" s="93"/>
      <c r="D880" s="93"/>
      <c r="E880" s="93"/>
      <c r="F880" s="95"/>
      <c r="G880" s="95"/>
      <c r="H880" s="93"/>
      <c r="I880" s="93"/>
      <c r="J880" s="93"/>
    </row>
    <row r="881" spans="1:10" s="65" customFormat="1" ht="14" x14ac:dyDescent="0.35">
      <c r="A881" s="93"/>
      <c r="B881" s="93"/>
      <c r="C881" s="93"/>
      <c r="D881" s="93"/>
      <c r="E881" s="93"/>
      <c r="F881" s="95"/>
      <c r="G881" s="95"/>
      <c r="H881" s="93"/>
      <c r="I881" s="93"/>
      <c r="J881" s="93"/>
    </row>
    <row r="882" spans="1:10" s="65" customFormat="1" ht="14" x14ac:dyDescent="0.35">
      <c r="A882" s="93"/>
      <c r="B882" s="93"/>
      <c r="C882" s="93"/>
      <c r="D882" s="93"/>
      <c r="E882" s="93"/>
      <c r="F882" s="95"/>
      <c r="G882" s="95"/>
      <c r="H882" s="93"/>
      <c r="I882" s="93"/>
      <c r="J882" s="93"/>
    </row>
    <row r="883" spans="1:10" s="65" customFormat="1" ht="14" x14ac:dyDescent="0.35">
      <c r="A883" s="93"/>
      <c r="B883" s="93"/>
      <c r="C883" s="93"/>
      <c r="D883" s="93"/>
      <c r="E883" s="93"/>
      <c r="F883" s="95"/>
      <c r="G883" s="95"/>
      <c r="H883" s="93"/>
      <c r="I883" s="93"/>
      <c r="J883" s="93"/>
    </row>
    <row r="884" spans="1:10" s="65" customFormat="1" ht="14" x14ac:dyDescent="0.35">
      <c r="A884" s="93"/>
      <c r="B884" s="93"/>
      <c r="C884" s="93"/>
      <c r="D884" s="93"/>
      <c r="E884" s="93"/>
      <c r="F884" s="95"/>
      <c r="G884" s="95"/>
      <c r="H884" s="93"/>
      <c r="I884" s="93"/>
      <c r="J884" s="93"/>
    </row>
    <row r="885" spans="1:10" s="65" customFormat="1" ht="14" x14ac:dyDescent="0.35">
      <c r="A885" s="93"/>
      <c r="B885" s="93"/>
      <c r="C885" s="93"/>
      <c r="D885" s="93"/>
      <c r="E885" s="93"/>
      <c r="F885" s="95"/>
      <c r="G885" s="95"/>
      <c r="H885" s="93"/>
      <c r="I885" s="93"/>
      <c r="J885" s="93"/>
    </row>
    <row r="886" spans="1:10" s="65" customFormat="1" ht="14" x14ac:dyDescent="0.35">
      <c r="A886" s="93"/>
      <c r="B886" s="93"/>
      <c r="C886" s="93"/>
      <c r="D886" s="93"/>
      <c r="E886" s="93"/>
      <c r="F886" s="95"/>
      <c r="G886" s="95"/>
      <c r="H886" s="93"/>
      <c r="I886" s="93"/>
      <c r="J886" s="93"/>
    </row>
    <row r="887" spans="1:10" s="65" customFormat="1" ht="14" x14ac:dyDescent="0.35">
      <c r="A887" s="93"/>
      <c r="B887" s="93"/>
      <c r="C887" s="93"/>
      <c r="D887" s="93"/>
      <c r="E887" s="93"/>
      <c r="F887" s="95"/>
      <c r="G887" s="95"/>
      <c r="H887" s="93"/>
      <c r="I887" s="93"/>
      <c r="J887" s="93"/>
    </row>
    <row r="888" spans="1:10" s="65" customFormat="1" ht="14" x14ac:dyDescent="0.35">
      <c r="A888" s="93"/>
      <c r="B888" s="93"/>
      <c r="C888" s="93"/>
      <c r="D888" s="93"/>
      <c r="E888" s="93"/>
      <c r="F888" s="95"/>
      <c r="G888" s="95"/>
      <c r="H888" s="93"/>
      <c r="I888" s="93"/>
      <c r="J888" s="93"/>
    </row>
    <row r="889" spans="1:10" s="65" customFormat="1" ht="14" x14ac:dyDescent="0.35">
      <c r="A889" s="93"/>
      <c r="B889" s="93"/>
      <c r="C889" s="93"/>
      <c r="D889" s="93"/>
      <c r="E889" s="93"/>
      <c r="F889" s="95"/>
      <c r="G889" s="95"/>
      <c r="H889" s="93"/>
      <c r="I889" s="93"/>
      <c r="J889" s="93"/>
    </row>
    <row r="890" spans="1:10" s="65" customFormat="1" ht="14" x14ac:dyDescent="0.35">
      <c r="A890" s="93"/>
      <c r="B890" s="93"/>
      <c r="C890" s="93"/>
      <c r="D890" s="93"/>
      <c r="E890" s="93"/>
      <c r="F890" s="95"/>
      <c r="G890" s="95"/>
      <c r="H890" s="93"/>
      <c r="I890" s="93"/>
      <c r="J890" s="93"/>
    </row>
    <row r="891" spans="1:10" s="65" customFormat="1" ht="14" x14ac:dyDescent="0.35">
      <c r="A891" s="93"/>
      <c r="B891" s="93"/>
      <c r="C891" s="93"/>
      <c r="D891" s="93"/>
      <c r="E891" s="93"/>
      <c r="F891" s="95"/>
      <c r="G891" s="95"/>
      <c r="H891" s="93"/>
      <c r="I891" s="93"/>
      <c r="J891" s="93"/>
    </row>
    <row r="892" spans="1:10" s="65" customFormat="1" ht="14" x14ac:dyDescent="0.35">
      <c r="A892" s="93"/>
      <c r="B892" s="93"/>
      <c r="C892" s="93"/>
      <c r="D892" s="93"/>
      <c r="E892" s="93"/>
      <c r="F892" s="95"/>
      <c r="G892" s="95"/>
      <c r="H892" s="93"/>
      <c r="I892" s="93"/>
      <c r="J892" s="93"/>
    </row>
    <row r="893" spans="1:10" s="65" customFormat="1" ht="14" x14ac:dyDescent="0.35">
      <c r="A893" s="93"/>
      <c r="B893" s="93"/>
      <c r="C893" s="93"/>
      <c r="D893" s="93"/>
      <c r="E893" s="93"/>
      <c r="F893" s="95"/>
      <c r="G893" s="95"/>
      <c r="H893" s="93"/>
      <c r="I893" s="93"/>
      <c r="J893" s="93"/>
    </row>
    <row r="894" spans="1:10" s="65" customFormat="1" ht="14" x14ac:dyDescent="0.35">
      <c r="A894" s="93"/>
      <c r="B894" s="93"/>
      <c r="C894" s="93"/>
      <c r="D894" s="93"/>
      <c r="E894" s="93"/>
      <c r="F894" s="95"/>
      <c r="G894" s="95"/>
      <c r="H894" s="93"/>
      <c r="I894" s="93"/>
      <c r="J894" s="93"/>
    </row>
    <row r="895" spans="1:10" s="65" customFormat="1" ht="14" x14ac:dyDescent="0.35">
      <c r="A895" s="93"/>
      <c r="B895" s="93"/>
      <c r="C895" s="93"/>
      <c r="D895" s="93"/>
      <c r="E895" s="93"/>
      <c r="F895" s="95"/>
      <c r="G895" s="95"/>
      <c r="H895" s="93"/>
      <c r="I895" s="93"/>
      <c r="J895" s="93"/>
    </row>
    <row r="896" spans="1:10" s="65" customFormat="1" ht="14" x14ac:dyDescent="0.35">
      <c r="A896" s="93"/>
      <c r="B896" s="93"/>
      <c r="C896" s="93"/>
      <c r="D896" s="93"/>
      <c r="E896" s="93"/>
      <c r="F896" s="95"/>
      <c r="G896" s="95"/>
      <c r="H896" s="93"/>
      <c r="I896" s="93"/>
      <c r="J896" s="93"/>
    </row>
    <row r="897" spans="1:10" s="65" customFormat="1" ht="14" x14ac:dyDescent="0.35">
      <c r="A897" s="93"/>
      <c r="B897" s="93"/>
      <c r="C897" s="93"/>
      <c r="D897" s="93"/>
      <c r="E897" s="93"/>
      <c r="F897" s="95"/>
      <c r="G897" s="95"/>
      <c r="H897" s="93"/>
      <c r="I897" s="93"/>
      <c r="J897" s="93"/>
    </row>
    <row r="898" spans="1:10" s="65" customFormat="1" ht="14" x14ac:dyDescent="0.35">
      <c r="A898" s="93"/>
      <c r="B898" s="93"/>
      <c r="C898" s="93"/>
      <c r="D898" s="93"/>
      <c r="E898" s="93"/>
      <c r="F898" s="95"/>
      <c r="G898" s="95"/>
      <c r="H898" s="93"/>
      <c r="I898" s="93"/>
      <c r="J898" s="93"/>
    </row>
    <row r="899" spans="1:10" s="65" customFormat="1" ht="14" x14ac:dyDescent="0.35">
      <c r="A899" s="93"/>
      <c r="B899" s="93"/>
      <c r="C899" s="93"/>
      <c r="D899" s="93"/>
      <c r="E899" s="93"/>
      <c r="F899" s="95"/>
      <c r="G899" s="95"/>
      <c r="H899" s="93"/>
      <c r="I899" s="93"/>
      <c r="J899" s="93"/>
    </row>
    <row r="900" spans="1:10" s="65" customFormat="1" ht="14" x14ac:dyDescent="0.35">
      <c r="A900" s="93"/>
      <c r="B900" s="93"/>
      <c r="C900" s="93"/>
      <c r="D900" s="93"/>
      <c r="E900" s="93"/>
      <c r="F900" s="95"/>
      <c r="G900" s="95"/>
      <c r="H900" s="93"/>
      <c r="I900" s="93"/>
      <c r="J900" s="93"/>
    </row>
    <row r="901" spans="1:10" s="65" customFormat="1" ht="14" x14ac:dyDescent="0.35">
      <c r="A901" s="93"/>
      <c r="B901" s="93"/>
      <c r="C901" s="93"/>
      <c r="D901" s="93"/>
      <c r="E901" s="93"/>
      <c r="F901" s="95"/>
      <c r="G901" s="95"/>
      <c r="H901" s="93"/>
      <c r="I901" s="93"/>
      <c r="J901" s="93"/>
    </row>
    <row r="902" spans="1:10" s="65" customFormat="1" ht="14" x14ac:dyDescent="0.35">
      <c r="A902" s="93"/>
      <c r="B902" s="93"/>
      <c r="C902" s="93"/>
      <c r="D902" s="93"/>
      <c r="E902" s="93"/>
      <c r="F902" s="95"/>
      <c r="G902" s="95"/>
      <c r="H902" s="93"/>
      <c r="I902" s="93"/>
      <c r="J902" s="93"/>
    </row>
    <row r="903" spans="1:10" s="65" customFormat="1" ht="14" x14ac:dyDescent="0.35">
      <c r="A903" s="93"/>
      <c r="B903" s="93"/>
      <c r="C903" s="93"/>
      <c r="D903" s="93"/>
      <c r="E903" s="93"/>
      <c r="F903" s="95"/>
      <c r="G903" s="95"/>
      <c r="H903" s="93"/>
      <c r="I903" s="93"/>
      <c r="J903" s="93"/>
    </row>
    <row r="904" spans="1:10" s="65" customFormat="1" ht="14" x14ac:dyDescent="0.35">
      <c r="A904" s="93"/>
      <c r="B904" s="93"/>
      <c r="C904" s="93"/>
      <c r="D904" s="93"/>
      <c r="E904" s="93"/>
      <c r="F904" s="95"/>
      <c r="G904" s="95"/>
      <c r="H904" s="93"/>
      <c r="I904" s="93"/>
      <c r="J904" s="93"/>
    </row>
    <row r="905" spans="1:10" s="65" customFormat="1" ht="14" x14ac:dyDescent="0.35">
      <c r="A905" s="93"/>
      <c r="B905" s="93"/>
      <c r="C905" s="93"/>
      <c r="D905" s="93"/>
      <c r="E905" s="93"/>
      <c r="F905" s="95"/>
      <c r="G905" s="95"/>
      <c r="H905" s="93"/>
      <c r="I905" s="93"/>
      <c r="J905" s="93"/>
    </row>
    <row r="906" spans="1:10" s="65" customFormat="1" ht="14" x14ac:dyDescent="0.35">
      <c r="A906" s="93"/>
      <c r="B906" s="93"/>
      <c r="C906" s="93"/>
      <c r="D906" s="93"/>
      <c r="E906" s="93"/>
      <c r="F906" s="95"/>
      <c r="G906" s="95"/>
      <c r="H906" s="93"/>
      <c r="I906" s="93"/>
      <c r="J906" s="93"/>
    </row>
    <row r="907" spans="1:10" s="65" customFormat="1" ht="14" x14ac:dyDescent="0.35">
      <c r="A907" s="93"/>
      <c r="B907" s="93"/>
      <c r="C907" s="93"/>
      <c r="D907" s="93"/>
      <c r="E907" s="93"/>
      <c r="F907" s="95"/>
      <c r="G907" s="95"/>
      <c r="H907" s="93"/>
      <c r="I907" s="93"/>
      <c r="J907" s="93"/>
    </row>
    <row r="908" spans="1:10" s="65" customFormat="1" ht="14" x14ac:dyDescent="0.35">
      <c r="A908" s="93"/>
      <c r="B908" s="93"/>
      <c r="C908" s="93"/>
      <c r="D908" s="93"/>
      <c r="E908" s="93"/>
      <c r="F908" s="95"/>
      <c r="G908" s="95"/>
      <c r="H908" s="93"/>
      <c r="I908" s="93"/>
      <c r="J908" s="93"/>
    </row>
    <row r="909" spans="1:10" s="65" customFormat="1" ht="14" x14ac:dyDescent="0.35">
      <c r="A909" s="93"/>
      <c r="B909" s="93"/>
      <c r="C909" s="93"/>
      <c r="D909" s="93"/>
      <c r="E909" s="93"/>
      <c r="F909" s="95"/>
      <c r="G909" s="95"/>
      <c r="H909" s="93"/>
      <c r="I909" s="93"/>
      <c r="J909" s="93"/>
    </row>
    <row r="910" spans="1:10" s="65" customFormat="1" ht="14" x14ac:dyDescent="0.35">
      <c r="A910" s="93"/>
      <c r="B910" s="93"/>
      <c r="C910" s="93"/>
      <c r="D910" s="93"/>
      <c r="E910" s="93"/>
      <c r="F910" s="95"/>
      <c r="G910" s="95"/>
      <c r="H910" s="93"/>
      <c r="I910" s="93"/>
      <c r="J910" s="93"/>
    </row>
    <row r="911" spans="1:10" s="65" customFormat="1" ht="14" x14ac:dyDescent="0.35">
      <c r="A911" s="93"/>
      <c r="B911" s="93"/>
      <c r="C911" s="93"/>
      <c r="D911" s="93"/>
      <c r="E911" s="93"/>
      <c r="F911" s="95"/>
      <c r="G911" s="95"/>
      <c r="H911" s="93"/>
      <c r="I911" s="93"/>
      <c r="J911" s="93"/>
    </row>
    <row r="912" spans="1:10" s="65" customFormat="1" ht="14" x14ac:dyDescent="0.35">
      <c r="A912" s="93"/>
      <c r="B912" s="93"/>
      <c r="C912" s="93"/>
      <c r="D912" s="93"/>
      <c r="E912" s="93"/>
      <c r="F912" s="95"/>
      <c r="G912" s="95"/>
      <c r="H912" s="93"/>
      <c r="I912" s="93"/>
      <c r="J912" s="93"/>
    </row>
    <row r="913" spans="1:10" s="65" customFormat="1" ht="14" x14ac:dyDescent="0.35">
      <c r="A913" s="93"/>
      <c r="B913" s="93"/>
      <c r="C913" s="93"/>
      <c r="D913" s="93"/>
      <c r="E913" s="93"/>
      <c r="F913" s="95"/>
      <c r="G913" s="95"/>
      <c r="H913" s="93"/>
      <c r="I913" s="93"/>
      <c r="J913" s="93"/>
    </row>
    <row r="914" spans="1:10" s="65" customFormat="1" ht="14" x14ac:dyDescent="0.35">
      <c r="A914" s="93"/>
      <c r="B914" s="93"/>
      <c r="C914" s="93"/>
      <c r="D914" s="93"/>
      <c r="E914" s="93"/>
      <c r="F914" s="95"/>
      <c r="G914" s="95"/>
      <c r="H914" s="93"/>
      <c r="I914" s="93"/>
      <c r="J914" s="93"/>
    </row>
    <row r="915" spans="1:10" s="65" customFormat="1" ht="14" x14ac:dyDescent="0.35">
      <c r="A915" s="93"/>
      <c r="B915" s="93"/>
      <c r="C915" s="93"/>
      <c r="D915" s="93"/>
      <c r="E915" s="93"/>
      <c r="F915" s="95"/>
      <c r="G915" s="95"/>
      <c r="H915" s="93"/>
      <c r="I915" s="93"/>
      <c r="J915" s="93"/>
    </row>
    <row r="916" spans="1:10" s="65" customFormat="1" ht="14" x14ac:dyDescent="0.35">
      <c r="A916" s="93"/>
      <c r="B916" s="93"/>
      <c r="C916" s="93"/>
      <c r="D916" s="93"/>
      <c r="E916" s="93"/>
      <c r="F916" s="95"/>
      <c r="G916" s="95"/>
      <c r="H916" s="93"/>
      <c r="I916" s="93"/>
      <c r="J916" s="93"/>
    </row>
    <row r="917" spans="1:10" s="65" customFormat="1" ht="14" x14ac:dyDescent="0.35">
      <c r="A917" s="93"/>
      <c r="B917" s="93"/>
      <c r="C917" s="93"/>
      <c r="D917" s="93"/>
      <c r="E917" s="93"/>
      <c r="F917" s="95"/>
      <c r="G917" s="95"/>
      <c r="H917" s="93"/>
      <c r="I917" s="93"/>
      <c r="J917" s="93"/>
    </row>
    <row r="918" spans="1:10" s="65" customFormat="1" ht="14" x14ac:dyDescent="0.35">
      <c r="A918" s="93"/>
      <c r="B918" s="93"/>
      <c r="C918" s="93"/>
      <c r="D918" s="93"/>
      <c r="E918" s="93"/>
      <c r="F918" s="95"/>
      <c r="G918" s="95"/>
      <c r="H918" s="93"/>
      <c r="I918" s="93"/>
      <c r="J918" s="93"/>
    </row>
    <row r="919" spans="1:10" s="65" customFormat="1" ht="14" x14ac:dyDescent="0.35">
      <c r="A919" s="93"/>
      <c r="B919" s="93"/>
      <c r="C919" s="93"/>
      <c r="D919" s="93"/>
      <c r="E919" s="93"/>
      <c r="F919" s="95"/>
      <c r="G919" s="95"/>
      <c r="H919" s="93"/>
      <c r="I919" s="93"/>
      <c r="J919" s="93"/>
    </row>
    <row r="920" spans="1:10" s="65" customFormat="1" ht="14" x14ac:dyDescent="0.35">
      <c r="A920" s="93"/>
      <c r="B920" s="93"/>
      <c r="C920" s="93"/>
      <c r="D920" s="93"/>
      <c r="E920" s="93"/>
      <c r="F920" s="95"/>
      <c r="G920" s="95"/>
      <c r="H920" s="93"/>
      <c r="I920" s="93"/>
      <c r="J920" s="93"/>
    </row>
    <row r="921" spans="1:10" s="65" customFormat="1" ht="14" x14ac:dyDescent="0.35">
      <c r="A921" s="93"/>
      <c r="B921" s="93"/>
      <c r="C921" s="93"/>
      <c r="D921" s="93"/>
      <c r="E921" s="93"/>
      <c r="F921" s="95"/>
      <c r="G921" s="95"/>
      <c r="H921" s="93"/>
      <c r="I921" s="93"/>
      <c r="J921" s="93"/>
    </row>
    <row r="922" spans="1:10" s="65" customFormat="1" ht="14" x14ac:dyDescent="0.35">
      <c r="A922" s="93"/>
      <c r="B922" s="93"/>
      <c r="C922" s="93"/>
      <c r="D922" s="93"/>
      <c r="E922" s="93"/>
      <c r="F922" s="95"/>
      <c r="G922" s="95"/>
      <c r="H922" s="93"/>
      <c r="I922" s="93"/>
      <c r="J922" s="93"/>
    </row>
    <row r="923" spans="1:10" s="65" customFormat="1" ht="14" x14ac:dyDescent="0.35">
      <c r="A923" s="93"/>
      <c r="B923" s="93"/>
      <c r="C923" s="93"/>
      <c r="D923" s="93"/>
      <c r="E923" s="93"/>
      <c r="F923" s="95"/>
      <c r="G923" s="95"/>
      <c r="H923" s="93"/>
      <c r="I923" s="93"/>
      <c r="J923" s="93"/>
    </row>
    <row r="924" spans="1:10" s="65" customFormat="1" ht="14" x14ac:dyDescent="0.35">
      <c r="A924" s="93"/>
      <c r="B924" s="93"/>
      <c r="C924" s="93"/>
      <c r="D924" s="93"/>
      <c r="E924" s="93"/>
      <c r="F924" s="95"/>
      <c r="G924" s="95"/>
      <c r="H924" s="93"/>
      <c r="I924" s="93"/>
      <c r="J924" s="93"/>
    </row>
    <row r="925" spans="1:10" s="65" customFormat="1" ht="14" x14ac:dyDescent="0.35">
      <c r="A925" s="93"/>
      <c r="B925" s="93"/>
      <c r="C925" s="93"/>
      <c r="D925" s="93"/>
      <c r="E925" s="93"/>
      <c r="F925" s="95"/>
      <c r="G925" s="95"/>
      <c r="H925" s="93"/>
      <c r="I925" s="93"/>
      <c r="J925" s="93"/>
    </row>
    <row r="926" spans="1:10" s="65" customFormat="1" ht="14" x14ac:dyDescent="0.35">
      <c r="A926" s="93"/>
      <c r="B926" s="93"/>
      <c r="C926" s="93"/>
      <c r="D926" s="93"/>
      <c r="E926" s="93"/>
      <c r="F926" s="95"/>
      <c r="G926" s="95"/>
      <c r="H926" s="93"/>
      <c r="I926" s="93"/>
      <c r="J926" s="93"/>
    </row>
    <row r="927" spans="1:10" s="65" customFormat="1" ht="14" x14ac:dyDescent="0.35">
      <c r="A927" s="93"/>
      <c r="B927" s="93"/>
      <c r="C927" s="93"/>
      <c r="D927" s="93"/>
      <c r="E927" s="93"/>
      <c r="F927" s="95"/>
      <c r="G927" s="95"/>
      <c r="H927" s="93"/>
      <c r="I927" s="93"/>
      <c r="J927" s="93"/>
    </row>
    <row r="928" spans="1:10" s="65" customFormat="1" ht="14" x14ac:dyDescent="0.35">
      <c r="A928" s="93"/>
      <c r="B928" s="93"/>
      <c r="C928" s="93"/>
      <c r="D928" s="93"/>
      <c r="E928" s="93"/>
      <c r="F928" s="95"/>
      <c r="G928" s="95"/>
      <c r="H928" s="93"/>
      <c r="I928" s="93"/>
      <c r="J928" s="93"/>
    </row>
    <row r="929" spans="1:10" s="65" customFormat="1" ht="14" x14ac:dyDescent="0.35">
      <c r="A929" s="93"/>
      <c r="B929" s="93"/>
      <c r="C929" s="93"/>
      <c r="D929" s="93"/>
      <c r="E929" s="93"/>
      <c r="F929" s="95"/>
      <c r="G929" s="95"/>
      <c r="H929" s="93"/>
      <c r="I929" s="93"/>
      <c r="J929" s="93"/>
    </row>
    <row r="930" spans="1:10" s="65" customFormat="1" ht="14" x14ac:dyDescent="0.35">
      <c r="A930" s="93"/>
      <c r="B930" s="93"/>
      <c r="C930" s="93"/>
      <c r="D930" s="93"/>
      <c r="E930" s="93"/>
      <c r="F930" s="95"/>
      <c r="G930" s="95"/>
      <c r="H930" s="93"/>
      <c r="I930" s="93"/>
      <c r="J930" s="93"/>
    </row>
    <row r="931" spans="1:10" s="65" customFormat="1" ht="14" x14ac:dyDescent="0.35">
      <c r="A931" s="93"/>
      <c r="B931" s="93"/>
      <c r="C931" s="93"/>
      <c r="D931" s="93"/>
      <c r="E931" s="93"/>
      <c r="F931" s="95"/>
      <c r="G931" s="95"/>
      <c r="H931" s="93"/>
      <c r="I931" s="93"/>
      <c r="J931" s="93"/>
    </row>
    <row r="932" spans="1:10" s="65" customFormat="1" ht="14" x14ac:dyDescent="0.35">
      <c r="A932" s="93"/>
      <c r="B932" s="93"/>
      <c r="C932" s="93"/>
      <c r="D932" s="93"/>
      <c r="E932" s="93"/>
      <c r="F932" s="95"/>
      <c r="G932" s="95"/>
      <c r="H932" s="93"/>
      <c r="I932" s="93"/>
      <c r="J932" s="93"/>
    </row>
    <row r="933" spans="1:10" s="65" customFormat="1" ht="14" x14ac:dyDescent="0.35">
      <c r="A933" s="93"/>
      <c r="B933" s="93"/>
      <c r="C933" s="93"/>
      <c r="D933" s="93"/>
      <c r="E933" s="93"/>
      <c r="F933" s="95"/>
      <c r="G933" s="95"/>
      <c r="H933" s="93"/>
      <c r="I933" s="93"/>
      <c r="J933" s="93"/>
    </row>
    <row r="934" spans="1:10" s="65" customFormat="1" ht="14" x14ac:dyDescent="0.35">
      <c r="A934" s="93"/>
      <c r="B934" s="93"/>
      <c r="C934" s="93"/>
      <c r="D934" s="93"/>
      <c r="E934" s="93"/>
      <c r="F934" s="95"/>
      <c r="G934" s="95"/>
      <c r="H934" s="93"/>
      <c r="I934" s="93"/>
      <c r="J934" s="93"/>
    </row>
    <row r="935" spans="1:10" s="65" customFormat="1" ht="14" x14ac:dyDescent="0.35">
      <c r="A935" s="93"/>
      <c r="B935" s="93"/>
      <c r="C935" s="93"/>
      <c r="D935" s="93"/>
      <c r="E935" s="93"/>
      <c r="F935" s="95"/>
      <c r="G935" s="95"/>
      <c r="H935" s="93"/>
      <c r="I935" s="93"/>
      <c r="J935" s="93"/>
    </row>
    <row r="936" spans="1:10" s="65" customFormat="1" ht="14" x14ac:dyDescent="0.35">
      <c r="A936" s="93"/>
      <c r="B936" s="93"/>
      <c r="C936" s="93"/>
      <c r="D936" s="93"/>
      <c r="E936" s="93"/>
      <c r="F936" s="95"/>
      <c r="G936" s="95"/>
      <c r="H936" s="93"/>
      <c r="I936" s="93"/>
      <c r="J936" s="93"/>
    </row>
    <row r="937" spans="1:10" s="65" customFormat="1" ht="14" x14ac:dyDescent="0.35">
      <c r="A937" s="93"/>
      <c r="B937" s="93"/>
      <c r="C937" s="93"/>
      <c r="D937" s="93"/>
      <c r="E937" s="93"/>
      <c r="F937" s="95"/>
      <c r="G937" s="95"/>
      <c r="H937" s="93"/>
      <c r="I937" s="93"/>
      <c r="J937" s="93"/>
    </row>
    <row r="938" spans="1:10" s="65" customFormat="1" ht="14" x14ac:dyDescent="0.35">
      <c r="A938" s="93"/>
      <c r="B938" s="93"/>
      <c r="C938" s="93"/>
      <c r="D938" s="93"/>
      <c r="E938" s="93"/>
      <c r="F938" s="95"/>
      <c r="G938" s="95"/>
      <c r="H938" s="93"/>
      <c r="I938" s="93"/>
      <c r="J938" s="93"/>
    </row>
    <row r="939" spans="1:10" s="65" customFormat="1" ht="14" x14ac:dyDescent="0.35">
      <c r="A939" s="93"/>
      <c r="B939" s="93"/>
      <c r="C939" s="93"/>
      <c r="D939" s="93"/>
      <c r="E939" s="93"/>
      <c r="F939" s="95"/>
      <c r="G939" s="95"/>
      <c r="H939" s="93"/>
      <c r="I939" s="93"/>
      <c r="J939" s="93"/>
    </row>
    <row r="940" spans="1:10" s="65" customFormat="1" ht="14" x14ac:dyDescent="0.35">
      <c r="A940" s="93"/>
      <c r="B940" s="93"/>
      <c r="C940" s="93"/>
      <c r="D940" s="93"/>
      <c r="E940" s="93"/>
      <c r="F940" s="95"/>
      <c r="G940" s="95"/>
      <c r="H940" s="93"/>
      <c r="I940" s="93"/>
      <c r="J940" s="93"/>
    </row>
    <row r="941" spans="1:10" s="65" customFormat="1" ht="14" x14ac:dyDescent="0.35">
      <c r="A941" s="93"/>
      <c r="B941" s="93"/>
      <c r="C941" s="93"/>
      <c r="D941" s="93"/>
      <c r="E941" s="93"/>
      <c r="F941" s="95"/>
      <c r="G941" s="95"/>
      <c r="H941" s="93"/>
      <c r="I941" s="93"/>
      <c r="J941" s="93"/>
    </row>
    <row r="942" spans="1:10" s="65" customFormat="1" ht="14" x14ac:dyDescent="0.35">
      <c r="A942" s="93"/>
      <c r="B942" s="93"/>
      <c r="C942" s="93"/>
      <c r="D942" s="93"/>
      <c r="E942" s="93"/>
      <c r="F942" s="95"/>
      <c r="G942" s="95"/>
      <c r="H942" s="93"/>
      <c r="I942" s="93"/>
      <c r="J942" s="93"/>
    </row>
    <row r="943" spans="1:10" s="65" customFormat="1" ht="14" x14ac:dyDescent="0.35">
      <c r="A943" s="93"/>
      <c r="B943" s="93"/>
      <c r="C943" s="93"/>
      <c r="D943" s="93"/>
      <c r="E943" s="93"/>
      <c r="F943" s="95"/>
      <c r="G943" s="95"/>
      <c r="H943" s="93"/>
      <c r="I943" s="93"/>
      <c r="J943" s="93"/>
    </row>
    <row r="944" spans="1:10" s="65" customFormat="1" ht="14" x14ac:dyDescent="0.35">
      <c r="A944" s="93"/>
      <c r="B944" s="93"/>
      <c r="C944" s="93"/>
      <c r="D944" s="93"/>
      <c r="E944" s="93"/>
      <c r="F944" s="95"/>
      <c r="G944" s="95"/>
      <c r="H944" s="93"/>
      <c r="I944" s="93"/>
      <c r="J944" s="93"/>
    </row>
    <row r="945" spans="1:10" s="65" customFormat="1" ht="14" x14ac:dyDescent="0.35">
      <c r="A945" s="93"/>
      <c r="B945" s="93"/>
      <c r="C945" s="93"/>
      <c r="D945" s="93"/>
      <c r="E945" s="93"/>
      <c r="F945" s="95"/>
      <c r="G945" s="95"/>
      <c r="H945" s="93"/>
      <c r="I945" s="93"/>
      <c r="J945" s="93"/>
    </row>
    <row r="946" spans="1:10" s="65" customFormat="1" ht="14" x14ac:dyDescent="0.35">
      <c r="A946" s="93"/>
      <c r="B946" s="93"/>
      <c r="C946" s="93"/>
      <c r="D946" s="93"/>
      <c r="E946" s="93"/>
      <c r="F946" s="95"/>
      <c r="G946" s="95"/>
      <c r="H946" s="93"/>
      <c r="I946" s="93"/>
      <c r="J946" s="93"/>
    </row>
    <row r="947" spans="1:10" s="65" customFormat="1" ht="14" x14ac:dyDescent="0.35">
      <c r="A947" s="93"/>
      <c r="B947" s="93"/>
      <c r="C947" s="93"/>
      <c r="D947" s="93"/>
      <c r="E947" s="93"/>
      <c r="F947" s="95"/>
      <c r="G947" s="95"/>
      <c r="H947" s="93"/>
      <c r="I947" s="93"/>
      <c r="J947" s="93"/>
    </row>
    <row r="948" spans="1:10" s="65" customFormat="1" ht="14" x14ac:dyDescent="0.35">
      <c r="A948" s="93"/>
      <c r="B948" s="93"/>
      <c r="C948" s="93"/>
      <c r="D948" s="93"/>
      <c r="E948" s="93"/>
      <c r="F948" s="95"/>
      <c r="G948" s="95"/>
      <c r="H948" s="93"/>
      <c r="I948" s="93"/>
      <c r="J948" s="93"/>
    </row>
    <row r="949" spans="1:10" s="65" customFormat="1" ht="14" x14ac:dyDescent="0.35">
      <c r="A949" s="93"/>
      <c r="B949" s="93"/>
      <c r="C949" s="93"/>
      <c r="D949" s="93"/>
      <c r="E949" s="93"/>
      <c r="F949" s="95"/>
      <c r="G949" s="95"/>
      <c r="H949" s="93"/>
      <c r="I949" s="93"/>
      <c r="J949" s="93"/>
    </row>
    <row r="950" spans="1:10" s="65" customFormat="1" ht="14" x14ac:dyDescent="0.35">
      <c r="A950" s="93"/>
      <c r="B950" s="93"/>
      <c r="C950" s="93"/>
      <c r="D950" s="93"/>
      <c r="E950" s="93"/>
      <c r="F950" s="95"/>
      <c r="G950" s="95"/>
      <c r="H950" s="93"/>
      <c r="I950" s="93"/>
      <c r="J950" s="93"/>
    </row>
    <row r="951" spans="1:10" s="65" customFormat="1" ht="14" x14ac:dyDescent="0.35">
      <c r="A951" s="93"/>
      <c r="B951" s="93"/>
      <c r="C951" s="93"/>
      <c r="D951" s="93"/>
      <c r="E951" s="93"/>
      <c r="F951" s="95"/>
      <c r="G951" s="95"/>
      <c r="H951" s="93"/>
      <c r="I951" s="93"/>
      <c r="J951" s="93"/>
    </row>
    <row r="952" spans="1:10" s="65" customFormat="1" ht="14" x14ac:dyDescent="0.35">
      <c r="A952" s="93"/>
      <c r="B952" s="93"/>
      <c r="C952" s="93"/>
      <c r="D952" s="93"/>
      <c r="E952" s="93"/>
      <c r="F952" s="95"/>
      <c r="G952" s="95"/>
      <c r="H952" s="93"/>
      <c r="I952" s="93"/>
      <c r="J952" s="93"/>
    </row>
    <row r="953" spans="1:10" s="65" customFormat="1" ht="14" x14ac:dyDescent="0.35">
      <c r="A953" s="93"/>
      <c r="B953" s="93"/>
      <c r="C953" s="93"/>
      <c r="D953" s="93"/>
      <c r="E953" s="93"/>
      <c r="F953" s="95"/>
      <c r="G953" s="95"/>
      <c r="H953" s="93"/>
      <c r="I953" s="93"/>
      <c r="J953" s="93"/>
    </row>
    <row r="954" spans="1:10" s="65" customFormat="1" ht="14" x14ac:dyDescent="0.35">
      <c r="A954" s="93"/>
      <c r="B954" s="93"/>
      <c r="C954" s="93"/>
      <c r="D954" s="93"/>
      <c r="E954" s="93"/>
      <c r="F954" s="95"/>
      <c r="G954" s="95"/>
      <c r="H954" s="93"/>
      <c r="I954" s="93"/>
      <c r="J954" s="93"/>
    </row>
    <row r="955" spans="1:10" s="65" customFormat="1" ht="14" x14ac:dyDescent="0.35">
      <c r="A955" s="93"/>
      <c r="B955" s="93"/>
      <c r="C955" s="93"/>
      <c r="D955" s="93"/>
      <c r="E955" s="93"/>
      <c r="F955" s="95"/>
      <c r="G955" s="95"/>
      <c r="H955" s="93"/>
      <c r="I955" s="93"/>
      <c r="J955" s="93"/>
    </row>
    <row r="956" spans="1:10" s="65" customFormat="1" ht="14" x14ac:dyDescent="0.35">
      <c r="A956" s="93"/>
      <c r="B956" s="93"/>
      <c r="C956" s="93"/>
      <c r="D956" s="93"/>
      <c r="E956" s="93"/>
      <c r="F956" s="95"/>
      <c r="G956" s="95"/>
      <c r="H956" s="93"/>
      <c r="I956" s="93"/>
      <c r="J956" s="93"/>
    </row>
    <row r="957" spans="1:10" s="65" customFormat="1" ht="14" x14ac:dyDescent="0.35">
      <c r="A957" s="93"/>
      <c r="B957" s="93"/>
      <c r="C957" s="93"/>
      <c r="D957" s="93"/>
      <c r="E957" s="93"/>
      <c r="F957" s="95"/>
      <c r="G957" s="95"/>
      <c r="H957" s="93"/>
      <c r="I957" s="93"/>
      <c r="J957" s="93"/>
    </row>
    <row r="958" spans="1:10" s="65" customFormat="1" ht="14" x14ac:dyDescent="0.35">
      <c r="A958" s="93"/>
      <c r="B958" s="93"/>
      <c r="C958" s="93"/>
      <c r="D958" s="93"/>
      <c r="E958" s="93"/>
      <c r="F958" s="95"/>
      <c r="G958" s="95"/>
      <c r="H958" s="93"/>
      <c r="I958" s="93"/>
      <c r="J958" s="93"/>
    </row>
    <row r="959" spans="1:10" s="65" customFormat="1" ht="14" x14ac:dyDescent="0.35">
      <c r="A959" s="93"/>
      <c r="B959" s="93"/>
      <c r="C959" s="93"/>
      <c r="D959" s="93"/>
      <c r="E959" s="93"/>
      <c r="F959" s="95"/>
      <c r="G959" s="95"/>
      <c r="H959" s="93"/>
      <c r="I959" s="93"/>
      <c r="J959" s="93"/>
    </row>
    <row r="960" spans="1:10" s="65" customFormat="1" ht="14" x14ac:dyDescent="0.35">
      <c r="A960" s="93"/>
      <c r="B960" s="93"/>
      <c r="C960" s="93"/>
      <c r="D960" s="93"/>
      <c r="E960" s="93"/>
      <c r="F960" s="95"/>
      <c r="G960" s="95"/>
      <c r="H960" s="93"/>
      <c r="I960" s="93"/>
      <c r="J960" s="93"/>
    </row>
    <row r="961" spans="1:10" s="65" customFormat="1" ht="14" x14ac:dyDescent="0.35">
      <c r="A961" s="93"/>
      <c r="B961" s="93"/>
      <c r="C961" s="93"/>
      <c r="D961" s="93"/>
      <c r="E961" s="93"/>
      <c r="F961" s="95"/>
      <c r="G961" s="95"/>
      <c r="H961" s="93"/>
      <c r="I961" s="93"/>
      <c r="J961" s="93"/>
    </row>
    <row r="962" spans="1:10" s="65" customFormat="1" ht="14" x14ac:dyDescent="0.35">
      <c r="A962" s="93"/>
      <c r="B962" s="93"/>
      <c r="C962" s="93"/>
      <c r="D962" s="93"/>
      <c r="E962" s="93"/>
      <c r="F962" s="95"/>
      <c r="G962" s="95"/>
      <c r="H962" s="93"/>
      <c r="I962" s="93"/>
      <c r="J962" s="93"/>
    </row>
    <row r="963" spans="1:10" s="65" customFormat="1" ht="14" x14ac:dyDescent="0.35">
      <c r="A963" s="93"/>
      <c r="B963" s="93"/>
      <c r="C963" s="93"/>
      <c r="D963" s="93"/>
      <c r="E963" s="93"/>
      <c r="F963" s="95"/>
      <c r="G963" s="95"/>
      <c r="H963" s="93"/>
      <c r="I963" s="93"/>
      <c r="J963" s="93"/>
    </row>
    <row r="964" spans="1:10" s="65" customFormat="1" ht="14" x14ac:dyDescent="0.35">
      <c r="A964" s="93"/>
      <c r="B964" s="93"/>
      <c r="C964" s="93"/>
      <c r="D964" s="93"/>
      <c r="E964" s="93"/>
      <c r="F964" s="95"/>
      <c r="G964" s="95"/>
      <c r="H964" s="93"/>
      <c r="I964" s="93"/>
      <c r="J964" s="93"/>
    </row>
    <row r="965" spans="1:10" s="65" customFormat="1" ht="14" x14ac:dyDescent="0.35">
      <c r="A965" s="93"/>
      <c r="B965" s="93"/>
      <c r="C965" s="93"/>
      <c r="D965" s="93"/>
      <c r="E965" s="93"/>
      <c r="F965" s="95"/>
      <c r="G965" s="95"/>
      <c r="H965" s="93"/>
      <c r="I965" s="93"/>
      <c r="J965" s="93"/>
    </row>
    <row r="966" spans="1:10" s="65" customFormat="1" ht="14" x14ac:dyDescent="0.35">
      <c r="A966" s="93"/>
      <c r="B966" s="93"/>
      <c r="C966" s="93"/>
      <c r="D966" s="93"/>
      <c r="E966" s="93"/>
      <c r="F966" s="95"/>
      <c r="G966" s="95"/>
      <c r="H966" s="93"/>
      <c r="I966" s="93"/>
      <c r="J966" s="93"/>
    </row>
    <row r="967" spans="1:10" s="65" customFormat="1" ht="14" x14ac:dyDescent="0.35">
      <c r="A967" s="93"/>
      <c r="B967" s="93"/>
      <c r="C967" s="93"/>
      <c r="D967" s="93"/>
      <c r="E967" s="93"/>
      <c r="F967" s="95"/>
      <c r="G967" s="95"/>
      <c r="H967" s="93"/>
      <c r="I967" s="93"/>
      <c r="J967" s="93"/>
    </row>
    <row r="968" spans="1:10" s="65" customFormat="1" ht="14" x14ac:dyDescent="0.35">
      <c r="A968" s="93"/>
      <c r="B968" s="93"/>
      <c r="C968" s="93"/>
      <c r="D968" s="93"/>
      <c r="E968" s="93"/>
      <c r="F968" s="95"/>
      <c r="G968" s="95"/>
      <c r="H968" s="93"/>
      <c r="I968" s="93"/>
      <c r="J968" s="93"/>
    </row>
    <row r="969" spans="1:10" s="65" customFormat="1" ht="14" x14ac:dyDescent="0.35">
      <c r="A969" s="93"/>
      <c r="B969" s="93"/>
      <c r="C969" s="93"/>
      <c r="D969" s="93"/>
      <c r="E969" s="93"/>
      <c r="F969" s="95"/>
      <c r="G969" s="95"/>
      <c r="H969" s="93"/>
      <c r="I969" s="93"/>
      <c r="J969" s="93"/>
    </row>
    <row r="970" spans="1:10" s="65" customFormat="1" ht="14" x14ac:dyDescent="0.35">
      <c r="A970" s="93"/>
      <c r="B970" s="93"/>
      <c r="C970" s="93"/>
      <c r="D970" s="93"/>
      <c r="E970" s="93"/>
      <c r="F970" s="95"/>
      <c r="G970" s="95"/>
      <c r="H970" s="93"/>
      <c r="I970" s="93"/>
      <c r="J970" s="93"/>
    </row>
    <row r="971" spans="1:10" s="65" customFormat="1" ht="14" x14ac:dyDescent="0.35">
      <c r="A971" s="93"/>
      <c r="B971" s="93"/>
      <c r="C971" s="93"/>
      <c r="D971" s="93"/>
      <c r="E971" s="93"/>
      <c r="F971" s="95"/>
      <c r="G971" s="95"/>
      <c r="H971" s="93"/>
      <c r="I971" s="93"/>
      <c r="J971" s="93"/>
    </row>
    <row r="972" spans="1:10" s="65" customFormat="1" ht="14" x14ac:dyDescent="0.35">
      <c r="A972" s="93"/>
      <c r="B972" s="93"/>
      <c r="C972" s="93"/>
      <c r="D972" s="93"/>
      <c r="E972" s="93"/>
      <c r="F972" s="95"/>
      <c r="G972" s="95"/>
      <c r="H972" s="93"/>
      <c r="I972" s="93"/>
      <c r="J972" s="93"/>
    </row>
    <row r="973" spans="1:10" s="65" customFormat="1" ht="14" x14ac:dyDescent="0.35">
      <c r="A973" s="93"/>
      <c r="B973" s="93"/>
      <c r="C973" s="93"/>
      <c r="D973" s="93"/>
      <c r="E973" s="93"/>
      <c r="F973" s="95"/>
      <c r="G973" s="95"/>
      <c r="H973" s="93"/>
      <c r="I973" s="93"/>
      <c r="J973" s="93"/>
    </row>
    <row r="974" spans="1:10" s="65" customFormat="1" ht="14" x14ac:dyDescent="0.35">
      <c r="A974" s="93"/>
      <c r="B974" s="93"/>
      <c r="C974" s="93"/>
      <c r="D974" s="93"/>
      <c r="E974" s="93"/>
      <c r="F974" s="95"/>
      <c r="G974" s="95"/>
      <c r="H974" s="93"/>
      <c r="I974" s="93"/>
      <c r="J974" s="93"/>
    </row>
    <row r="975" spans="1:10" s="65" customFormat="1" ht="14" x14ac:dyDescent="0.35">
      <c r="A975" s="93"/>
      <c r="B975" s="93"/>
      <c r="C975" s="93"/>
      <c r="D975" s="93"/>
      <c r="E975" s="93"/>
      <c r="F975" s="95"/>
      <c r="G975" s="95"/>
      <c r="H975" s="93"/>
      <c r="I975" s="93"/>
      <c r="J975" s="93"/>
    </row>
    <row r="976" spans="1:10" s="65" customFormat="1" ht="14" x14ac:dyDescent="0.35">
      <c r="A976" s="93"/>
      <c r="B976" s="93"/>
      <c r="C976" s="93"/>
      <c r="D976" s="93"/>
      <c r="E976" s="93"/>
      <c r="F976" s="95"/>
      <c r="G976" s="95"/>
      <c r="H976" s="93"/>
      <c r="I976" s="93"/>
      <c r="J976" s="93"/>
    </row>
    <row r="977" spans="1:10" s="65" customFormat="1" ht="14" x14ac:dyDescent="0.35">
      <c r="A977" s="93"/>
      <c r="B977" s="93"/>
      <c r="C977" s="93"/>
      <c r="D977" s="93"/>
      <c r="E977" s="93"/>
      <c r="F977" s="95"/>
      <c r="G977" s="95"/>
      <c r="H977" s="93"/>
      <c r="I977" s="93"/>
      <c r="J977" s="93"/>
    </row>
    <row r="978" spans="1:10" s="65" customFormat="1" ht="14" x14ac:dyDescent="0.35">
      <c r="A978" s="93"/>
      <c r="B978" s="93"/>
      <c r="C978" s="93"/>
      <c r="D978" s="93"/>
      <c r="E978" s="93"/>
      <c r="F978" s="95"/>
      <c r="G978" s="95"/>
      <c r="H978" s="93"/>
      <c r="I978" s="93"/>
      <c r="J978" s="93"/>
    </row>
    <row r="979" spans="1:10" s="65" customFormat="1" ht="14" x14ac:dyDescent="0.35">
      <c r="A979" s="93"/>
      <c r="B979" s="93"/>
      <c r="C979" s="93"/>
      <c r="D979" s="93"/>
      <c r="E979" s="93"/>
      <c r="F979" s="95"/>
      <c r="G979" s="95"/>
      <c r="H979" s="93"/>
      <c r="I979" s="93"/>
      <c r="J979" s="93"/>
    </row>
    <row r="980" spans="1:10" s="65" customFormat="1" ht="14" x14ac:dyDescent="0.35">
      <c r="A980" s="93"/>
      <c r="B980" s="93"/>
      <c r="C980" s="93"/>
      <c r="D980" s="93"/>
      <c r="E980" s="93"/>
      <c r="F980" s="95"/>
      <c r="G980" s="95"/>
      <c r="H980" s="93"/>
      <c r="I980" s="93"/>
      <c r="J980" s="93"/>
    </row>
    <row r="981" spans="1:10" s="65" customFormat="1" ht="14" x14ac:dyDescent="0.35">
      <c r="A981" s="93"/>
      <c r="B981" s="93"/>
      <c r="C981" s="93"/>
      <c r="D981" s="93"/>
      <c r="E981" s="93"/>
      <c r="F981" s="95"/>
      <c r="G981" s="95"/>
      <c r="H981" s="93"/>
      <c r="I981" s="93"/>
      <c r="J981" s="93"/>
    </row>
    <row r="982" spans="1:10" s="65" customFormat="1" ht="14" x14ac:dyDescent="0.35">
      <c r="A982" s="93"/>
      <c r="B982" s="93"/>
      <c r="C982" s="93"/>
      <c r="D982" s="93"/>
      <c r="E982" s="93"/>
      <c r="F982" s="95"/>
      <c r="G982" s="95"/>
      <c r="H982" s="93"/>
      <c r="I982" s="93"/>
      <c r="J982" s="93"/>
    </row>
    <row r="983" spans="1:10" s="65" customFormat="1" ht="14" x14ac:dyDescent="0.35">
      <c r="A983" s="93"/>
      <c r="B983" s="93"/>
      <c r="C983" s="93"/>
      <c r="D983" s="93"/>
      <c r="E983" s="93"/>
      <c r="F983" s="95"/>
      <c r="G983" s="95"/>
      <c r="H983" s="93"/>
      <c r="I983" s="93"/>
      <c r="J983" s="93"/>
    </row>
    <row r="984" spans="1:10" s="65" customFormat="1" ht="14" x14ac:dyDescent="0.35">
      <c r="A984" s="93"/>
      <c r="B984" s="93"/>
      <c r="C984" s="93"/>
      <c r="D984" s="93"/>
      <c r="E984" s="93"/>
      <c r="F984" s="95"/>
      <c r="G984" s="95"/>
      <c r="H984" s="93"/>
      <c r="I984" s="93"/>
      <c r="J984" s="93"/>
    </row>
    <row r="985" spans="1:10" s="65" customFormat="1" ht="14" x14ac:dyDescent="0.35">
      <c r="A985" s="93"/>
      <c r="B985" s="93"/>
      <c r="C985" s="93"/>
      <c r="D985" s="93"/>
      <c r="E985" s="93"/>
      <c r="F985" s="95"/>
      <c r="G985" s="95"/>
      <c r="H985" s="93"/>
      <c r="I985" s="93"/>
      <c r="J985" s="93"/>
    </row>
    <row r="986" spans="1:10" s="65" customFormat="1" ht="14" x14ac:dyDescent="0.35">
      <c r="A986" s="93"/>
      <c r="B986" s="93"/>
      <c r="C986" s="93"/>
      <c r="D986" s="93"/>
      <c r="E986" s="93"/>
      <c r="F986" s="95"/>
      <c r="G986" s="95"/>
      <c r="H986" s="93"/>
      <c r="I986" s="93"/>
      <c r="J986" s="93"/>
    </row>
    <row r="987" spans="1:10" s="65" customFormat="1" ht="14" x14ac:dyDescent="0.35">
      <c r="A987" s="93"/>
      <c r="B987" s="93"/>
      <c r="C987" s="93"/>
      <c r="D987" s="93"/>
      <c r="E987" s="93"/>
      <c r="F987" s="95"/>
      <c r="G987" s="95"/>
      <c r="H987" s="93"/>
      <c r="I987" s="93"/>
      <c r="J987" s="93"/>
    </row>
    <row r="988" spans="1:10" s="65" customFormat="1" ht="14" x14ac:dyDescent="0.35">
      <c r="A988" s="93"/>
      <c r="B988" s="93"/>
      <c r="C988" s="93"/>
      <c r="D988" s="93"/>
      <c r="E988" s="93"/>
      <c r="F988" s="95"/>
      <c r="G988" s="95"/>
      <c r="H988" s="93"/>
      <c r="I988" s="93"/>
      <c r="J988" s="93"/>
    </row>
    <row r="989" spans="1:10" s="65" customFormat="1" ht="14" x14ac:dyDescent="0.35">
      <c r="A989" s="93"/>
      <c r="B989" s="93"/>
      <c r="C989" s="93"/>
      <c r="D989" s="93"/>
      <c r="E989" s="93"/>
      <c r="F989" s="95"/>
      <c r="G989" s="95"/>
      <c r="H989" s="93"/>
      <c r="I989" s="93"/>
      <c r="J989" s="93"/>
    </row>
    <row r="990" spans="1:10" s="65" customFormat="1" ht="14" x14ac:dyDescent="0.35">
      <c r="A990" s="93"/>
      <c r="B990" s="93"/>
      <c r="C990" s="93"/>
      <c r="D990" s="93"/>
      <c r="E990" s="93"/>
      <c r="F990" s="95"/>
      <c r="G990" s="95"/>
      <c r="H990" s="93"/>
      <c r="I990" s="93"/>
      <c r="J990" s="93"/>
    </row>
    <row r="991" spans="1:10" s="65" customFormat="1" ht="14" x14ac:dyDescent="0.35">
      <c r="A991" s="93"/>
      <c r="B991" s="93"/>
      <c r="C991" s="93"/>
      <c r="D991" s="93"/>
      <c r="E991" s="93"/>
      <c r="F991" s="95"/>
      <c r="G991" s="95"/>
      <c r="H991" s="93"/>
      <c r="I991" s="93"/>
      <c r="J991" s="93"/>
    </row>
    <row r="992" spans="1:10" s="65" customFormat="1" ht="14" x14ac:dyDescent="0.35">
      <c r="A992" s="93"/>
      <c r="B992" s="93"/>
      <c r="C992" s="93"/>
      <c r="D992" s="93"/>
      <c r="E992" s="93"/>
      <c r="F992" s="95"/>
      <c r="G992" s="95"/>
      <c r="H992" s="93"/>
      <c r="I992" s="93"/>
      <c r="J992" s="93"/>
    </row>
    <row r="993" spans="1:10" s="65" customFormat="1" ht="14" x14ac:dyDescent="0.35">
      <c r="A993" s="93"/>
      <c r="B993" s="93"/>
      <c r="C993" s="93"/>
      <c r="D993" s="93"/>
      <c r="E993" s="93"/>
      <c r="F993" s="95"/>
      <c r="G993" s="95"/>
      <c r="H993" s="93"/>
      <c r="I993" s="93"/>
      <c r="J993" s="93"/>
    </row>
    <row r="994" spans="1:10" s="65" customFormat="1" ht="14" x14ac:dyDescent="0.35">
      <c r="A994" s="93"/>
      <c r="B994" s="93"/>
      <c r="C994" s="93"/>
      <c r="D994" s="93"/>
      <c r="E994" s="93"/>
      <c r="F994" s="95"/>
      <c r="G994" s="95"/>
      <c r="H994" s="93"/>
      <c r="I994" s="93"/>
      <c r="J994" s="93"/>
    </row>
    <row r="995" spans="1:10" s="65" customFormat="1" ht="14" x14ac:dyDescent="0.35">
      <c r="A995" s="93"/>
      <c r="B995" s="93"/>
      <c r="C995" s="93"/>
      <c r="D995" s="93"/>
      <c r="E995" s="93"/>
      <c r="F995" s="95"/>
      <c r="G995" s="95"/>
      <c r="H995" s="93"/>
      <c r="I995" s="93"/>
      <c r="J995" s="93"/>
    </row>
    <row r="996" spans="1:10" s="65" customFormat="1" ht="14" x14ac:dyDescent="0.35">
      <c r="A996" s="93"/>
      <c r="B996" s="93"/>
      <c r="C996" s="93"/>
      <c r="D996" s="93"/>
      <c r="E996" s="93"/>
      <c r="F996" s="95"/>
      <c r="G996" s="95"/>
      <c r="H996" s="93"/>
      <c r="I996" s="93"/>
      <c r="J996" s="93"/>
    </row>
    <row r="997" spans="1:10" s="65" customFormat="1" ht="14" x14ac:dyDescent="0.35">
      <c r="A997" s="93"/>
      <c r="B997" s="93"/>
      <c r="C997" s="93"/>
      <c r="D997" s="93"/>
      <c r="E997" s="93"/>
      <c r="F997" s="95"/>
      <c r="G997" s="95"/>
      <c r="H997" s="93"/>
      <c r="I997" s="93"/>
      <c r="J997" s="93"/>
    </row>
    <row r="998" spans="1:10" s="65" customFormat="1" ht="14" x14ac:dyDescent="0.35">
      <c r="A998" s="93"/>
      <c r="B998" s="93"/>
      <c r="C998" s="93"/>
      <c r="D998" s="93"/>
      <c r="E998" s="93"/>
      <c r="F998" s="95"/>
      <c r="G998" s="95"/>
      <c r="H998" s="93"/>
      <c r="I998" s="93"/>
      <c r="J998" s="93"/>
    </row>
    <row r="999" spans="1:10" s="65" customFormat="1" ht="14" x14ac:dyDescent="0.35">
      <c r="A999" s="93"/>
      <c r="B999" s="93"/>
      <c r="C999" s="93"/>
      <c r="D999" s="93"/>
      <c r="E999" s="93"/>
      <c r="F999" s="95"/>
      <c r="G999" s="95"/>
      <c r="H999" s="93"/>
      <c r="I999" s="93"/>
      <c r="J999" s="93"/>
    </row>
    <row r="1000" spans="1:10" s="65" customFormat="1" ht="14" x14ac:dyDescent="0.35">
      <c r="A1000" s="93"/>
      <c r="B1000" s="93"/>
      <c r="C1000" s="93"/>
      <c r="D1000" s="93"/>
      <c r="E1000" s="93"/>
      <c r="F1000" s="95"/>
      <c r="G1000" s="95"/>
      <c r="H1000" s="93"/>
      <c r="I1000" s="93"/>
      <c r="J1000" s="93"/>
    </row>
    <row r="1001" spans="1:10" s="65" customFormat="1" ht="14" x14ac:dyDescent="0.35">
      <c r="A1001" s="93"/>
      <c r="B1001" s="93"/>
      <c r="C1001" s="93"/>
      <c r="D1001" s="93"/>
      <c r="E1001" s="93"/>
      <c r="F1001" s="95"/>
      <c r="G1001" s="95"/>
      <c r="H1001" s="93"/>
      <c r="I1001" s="93"/>
      <c r="J1001" s="93"/>
    </row>
    <row r="1002" spans="1:10" s="65" customFormat="1" ht="14" x14ac:dyDescent="0.35">
      <c r="A1002" s="93"/>
      <c r="B1002" s="93"/>
      <c r="C1002" s="93"/>
      <c r="D1002" s="93"/>
      <c r="E1002" s="93"/>
      <c r="F1002" s="95"/>
      <c r="G1002" s="95"/>
      <c r="H1002" s="93"/>
      <c r="I1002" s="93"/>
      <c r="J1002" s="93"/>
    </row>
    <row r="1003" spans="1:10" s="65" customFormat="1" ht="14" x14ac:dyDescent="0.35">
      <c r="A1003" s="93"/>
      <c r="B1003" s="93"/>
      <c r="C1003" s="93"/>
      <c r="D1003" s="93"/>
      <c r="E1003" s="93"/>
      <c r="F1003" s="95"/>
      <c r="G1003" s="95"/>
      <c r="H1003" s="93"/>
      <c r="I1003" s="93"/>
      <c r="J1003" s="93"/>
    </row>
    <row r="1004" spans="1:10" s="65" customFormat="1" ht="14" x14ac:dyDescent="0.35">
      <c r="A1004" s="93"/>
      <c r="B1004" s="93"/>
      <c r="C1004" s="93"/>
      <c r="D1004" s="93"/>
      <c r="E1004" s="93"/>
      <c r="F1004" s="95"/>
      <c r="G1004" s="95"/>
      <c r="H1004" s="93"/>
      <c r="I1004" s="93"/>
      <c r="J1004" s="93"/>
    </row>
    <row r="1005" spans="1:10" s="65" customFormat="1" ht="14" x14ac:dyDescent="0.35">
      <c r="A1005" s="93"/>
      <c r="B1005" s="93"/>
      <c r="C1005" s="93"/>
      <c r="D1005" s="93"/>
      <c r="E1005" s="93"/>
      <c r="F1005" s="95"/>
      <c r="G1005" s="95"/>
      <c r="H1005" s="93"/>
      <c r="I1005" s="93"/>
      <c r="J1005" s="93"/>
    </row>
    <row r="1006" spans="1:10" s="65" customFormat="1" ht="14" x14ac:dyDescent="0.35">
      <c r="A1006" s="93"/>
      <c r="B1006" s="93"/>
      <c r="C1006" s="93"/>
      <c r="D1006" s="93"/>
      <c r="E1006" s="93"/>
      <c r="F1006" s="95"/>
      <c r="G1006" s="95"/>
      <c r="H1006" s="93"/>
      <c r="I1006" s="93"/>
      <c r="J1006" s="93"/>
    </row>
    <row r="1007" spans="1:10" s="65" customFormat="1" ht="14" x14ac:dyDescent="0.35">
      <c r="A1007" s="93"/>
      <c r="B1007" s="93"/>
      <c r="C1007" s="93"/>
      <c r="D1007" s="93"/>
      <c r="E1007" s="93"/>
      <c r="F1007" s="95"/>
      <c r="G1007" s="95"/>
      <c r="H1007" s="93"/>
      <c r="I1007" s="93"/>
      <c r="J1007" s="93"/>
    </row>
    <row r="1008" spans="1:10" s="65" customFormat="1" ht="14" x14ac:dyDescent="0.35">
      <c r="A1008" s="93"/>
      <c r="B1008" s="93"/>
      <c r="C1008" s="93"/>
      <c r="D1008" s="93"/>
      <c r="E1008" s="93"/>
      <c r="F1008" s="95"/>
      <c r="G1008" s="95"/>
      <c r="H1008" s="93"/>
      <c r="I1008" s="93"/>
      <c r="J1008" s="93"/>
    </row>
    <row r="1009" spans="1:10" s="65" customFormat="1" ht="14" x14ac:dyDescent="0.35">
      <c r="A1009" s="93"/>
      <c r="B1009" s="93"/>
      <c r="C1009" s="93"/>
      <c r="D1009" s="93"/>
      <c r="E1009" s="93"/>
      <c r="F1009" s="95"/>
      <c r="G1009" s="95"/>
      <c r="H1009" s="93"/>
      <c r="I1009" s="93"/>
      <c r="J1009" s="93"/>
    </row>
    <row r="1010" spans="1:10" s="65" customFormat="1" ht="14" x14ac:dyDescent="0.35">
      <c r="A1010" s="93"/>
      <c r="B1010" s="93"/>
      <c r="C1010" s="93"/>
      <c r="D1010" s="93"/>
      <c r="E1010" s="93"/>
      <c r="F1010" s="95"/>
      <c r="G1010" s="95"/>
      <c r="H1010" s="93"/>
      <c r="I1010" s="93"/>
      <c r="J1010" s="93"/>
    </row>
    <row r="1011" spans="1:10" s="65" customFormat="1" ht="14" x14ac:dyDescent="0.35">
      <c r="A1011" s="93"/>
      <c r="B1011" s="93"/>
      <c r="C1011" s="93"/>
      <c r="D1011" s="93"/>
      <c r="E1011" s="93"/>
      <c r="F1011" s="95"/>
      <c r="G1011" s="95"/>
      <c r="H1011" s="93"/>
      <c r="I1011" s="93"/>
      <c r="J1011" s="93"/>
    </row>
    <row r="1012" spans="1:10" s="65" customFormat="1" ht="14" x14ac:dyDescent="0.35">
      <c r="A1012" s="93"/>
      <c r="B1012" s="93"/>
      <c r="C1012" s="93"/>
      <c r="D1012" s="93"/>
      <c r="E1012" s="93"/>
      <c r="F1012" s="95"/>
      <c r="G1012" s="95"/>
      <c r="H1012" s="93"/>
      <c r="I1012" s="93"/>
      <c r="J1012" s="93"/>
    </row>
    <row r="1013" spans="1:10" s="65" customFormat="1" ht="14" x14ac:dyDescent="0.35">
      <c r="A1013" s="93"/>
      <c r="B1013" s="93"/>
      <c r="C1013" s="93"/>
      <c r="D1013" s="93"/>
      <c r="E1013" s="93"/>
      <c r="F1013" s="95"/>
      <c r="G1013" s="95"/>
      <c r="H1013" s="93"/>
      <c r="I1013" s="93"/>
      <c r="J1013" s="93"/>
    </row>
    <row r="1014" spans="1:10" s="65" customFormat="1" ht="14" x14ac:dyDescent="0.35">
      <c r="A1014" s="93"/>
      <c r="B1014" s="93"/>
      <c r="C1014" s="93"/>
      <c r="D1014" s="93"/>
      <c r="E1014" s="93"/>
      <c r="F1014" s="95"/>
      <c r="G1014" s="95"/>
      <c r="H1014" s="93"/>
      <c r="I1014" s="93"/>
      <c r="J1014" s="93"/>
    </row>
    <row r="1015" spans="1:10" s="65" customFormat="1" ht="14" x14ac:dyDescent="0.35">
      <c r="A1015" s="93"/>
      <c r="B1015" s="93"/>
      <c r="C1015" s="93"/>
      <c r="D1015" s="93"/>
      <c r="E1015" s="93"/>
      <c r="F1015" s="95"/>
      <c r="G1015" s="95"/>
      <c r="H1015" s="93"/>
      <c r="I1015" s="93"/>
      <c r="J1015" s="93"/>
    </row>
    <row r="1016" spans="1:10" s="65" customFormat="1" ht="14" x14ac:dyDescent="0.35">
      <c r="A1016" s="93"/>
      <c r="B1016" s="93"/>
      <c r="C1016" s="93"/>
      <c r="D1016" s="93"/>
      <c r="E1016" s="93"/>
      <c r="F1016" s="95"/>
      <c r="G1016" s="95"/>
      <c r="H1016" s="93"/>
      <c r="I1016" s="93"/>
      <c r="J1016" s="93"/>
    </row>
    <row r="1017" spans="1:10" s="65" customFormat="1" ht="14" x14ac:dyDescent="0.35">
      <c r="A1017" s="93"/>
      <c r="B1017" s="93"/>
      <c r="C1017" s="93"/>
      <c r="D1017" s="93"/>
      <c r="E1017" s="93"/>
      <c r="F1017" s="95"/>
      <c r="G1017" s="95"/>
      <c r="H1017" s="93"/>
      <c r="I1017" s="93"/>
      <c r="J1017" s="93"/>
    </row>
    <row r="1018" spans="1:10" s="65" customFormat="1" ht="14" x14ac:dyDescent="0.35">
      <c r="A1018" s="93"/>
      <c r="B1018" s="93"/>
      <c r="C1018" s="93"/>
      <c r="D1018" s="93"/>
      <c r="E1018" s="93"/>
      <c r="F1018" s="95"/>
      <c r="G1018" s="95"/>
      <c r="H1018" s="93"/>
      <c r="I1018" s="93"/>
      <c r="J1018" s="93"/>
    </row>
    <row r="1019" spans="1:10" s="65" customFormat="1" ht="14" x14ac:dyDescent="0.35">
      <c r="A1019" s="93"/>
      <c r="B1019" s="93"/>
      <c r="C1019" s="93"/>
      <c r="D1019" s="93"/>
      <c r="E1019" s="93"/>
      <c r="F1019" s="95"/>
      <c r="G1019" s="95"/>
      <c r="H1019" s="93"/>
      <c r="I1019" s="93"/>
      <c r="J1019" s="93"/>
    </row>
    <row r="1020" spans="1:10" s="65" customFormat="1" ht="14" x14ac:dyDescent="0.35">
      <c r="A1020" s="93"/>
      <c r="B1020" s="93"/>
      <c r="C1020" s="93"/>
      <c r="D1020" s="93"/>
      <c r="E1020" s="93"/>
      <c r="F1020" s="95"/>
      <c r="G1020" s="95"/>
      <c r="H1020" s="93"/>
      <c r="I1020" s="93"/>
      <c r="J1020" s="93"/>
    </row>
    <row r="1021" spans="1:10" s="65" customFormat="1" ht="14" x14ac:dyDescent="0.35">
      <c r="A1021" s="93"/>
      <c r="B1021" s="93"/>
      <c r="C1021" s="93"/>
      <c r="D1021" s="93"/>
      <c r="E1021" s="93"/>
      <c r="F1021" s="95"/>
      <c r="G1021" s="95"/>
      <c r="H1021" s="93"/>
      <c r="I1021" s="93"/>
      <c r="J1021" s="93"/>
    </row>
    <row r="1022" spans="1:10" s="65" customFormat="1" ht="14" x14ac:dyDescent="0.35">
      <c r="A1022" s="93"/>
      <c r="B1022" s="93"/>
      <c r="C1022" s="93"/>
      <c r="D1022" s="93"/>
      <c r="E1022" s="93"/>
      <c r="F1022" s="95"/>
      <c r="G1022" s="95"/>
      <c r="H1022" s="93"/>
      <c r="I1022" s="93"/>
      <c r="J1022" s="93"/>
    </row>
    <row r="1023" spans="1:10" s="65" customFormat="1" ht="14" x14ac:dyDescent="0.35">
      <c r="A1023" s="93"/>
      <c r="B1023" s="93"/>
      <c r="C1023" s="93"/>
      <c r="D1023" s="93"/>
      <c r="E1023" s="93"/>
      <c r="F1023" s="95"/>
      <c r="G1023" s="95"/>
      <c r="H1023" s="93"/>
      <c r="I1023" s="93"/>
      <c r="J1023" s="93"/>
    </row>
    <row r="1024" spans="1:10" s="65" customFormat="1" ht="14" x14ac:dyDescent="0.35">
      <c r="A1024" s="93"/>
      <c r="B1024" s="93"/>
      <c r="C1024" s="93"/>
      <c r="D1024" s="93"/>
      <c r="E1024" s="93"/>
      <c r="F1024" s="95"/>
      <c r="G1024" s="95"/>
      <c r="H1024" s="93"/>
      <c r="I1024" s="93"/>
      <c r="J1024" s="93"/>
    </row>
    <row r="1025" spans="1:10" s="65" customFormat="1" ht="14" x14ac:dyDescent="0.35">
      <c r="A1025" s="93"/>
      <c r="B1025" s="93"/>
      <c r="C1025" s="93"/>
      <c r="D1025" s="93"/>
      <c r="E1025" s="93"/>
      <c r="F1025" s="95"/>
      <c r="G1025" s="95"/>
      <c r="H1025" s="93"/>
      <c r="I1025" s="93"/>
      <c r="J1025" s="93"/>
    </row>
    <row r="1026" spans="1:10" s="65" customFormat="1" ht="14" x14ac:dyDescent="0.35">
      <c r="A1026" s="93"/>
      <c r="B1026" s="93"/>
      <c r="C1026" s="93"/>
      <c r="D1026" s="93"/>
      <c r="E1026" s="93"/>
      <c r="F1026" s="95"/>
      <c r="G1026" s="95"/>
      <c r="H1026" s="93"/>
      <c r="I1026" s="93"/>
      <c r="J1026" s="93"/>
    </row>
    <row r="1027" spans="1:10" s="65" customFormat="1" ht="14" x14ac:dyDescent="0.35">
      <c r="A1027" s="93"/>
      <c r="B1027" s="93"/>
      <c r="C1027" s="93"/>
      <c r="D1027" s="93"/>
      <c r="E1027" s="93"/>
      <c r="F1027" s="95"/>
      <c r="G1027" s="95"/>
      <c r="H1027" s="93"/>
      <c r="I1027" s="93"/>
      <c r="J1027" s="93"/>
    </row>
    <row r="1028" spans="1:10" s="65" customFormat="1" ht="14" x14ac:dyDescent="0.35">
      <c r="A1028" s="93"/>
      <c r="B1028" s="93"/>
      <c r="C1028" s="93"/>
      <c r="D1028" s="93"/>
      <c r="E1028" s="93"/>
      <c r="F1028" s="95"/>
      <c r="G1028" s="95"/>
      <c r="H1028" s="93"/>
      <c r="I1028" s="93"/>
      <c r="J1028" s="93"/>
    </row>
    <row r="1029" spans="1:10" s="65" customFormat="1" ht="14" x14ac:dyDescent="0.35">
      <c r="A1029" s="93"/>
      <c r="B1029" s="93"/>
      <c r="C1029" s="93"/>
      <c r="D1029" s="93"/>
      <c r="E1029" s="93"/>
      <c r="F1029" s="95"/>
      <c r="G1029" s="95"/>
      <c r="H1029" s="93"/>
      <c r="I1029" s="93"/>
      <c r="J1029" s="93"/>
    </row>
    <row r="1030" spans="1:10" s="65" customFormat="1" ht="14" x14ac:dyDescent="0.35">
      <c r="A1030" s="93"/>
      <c r="B1030" s="93"/>
      <c r="C1030" s="93"/>
      <c r="D1030" s="93"/>
      <c r="E1030" s="93"/>
      <c r="F1030" s="95"/>
      <c r="G1030" s="95"/>
      <c r="H1030" s="93"/>
      <c r="I1030" s="93"/>
      <c r="J1030" s="93"/>
    </row>
    <row r="1031" spans="1:10" s="65" customFormat="1" ht="14" x14ac:dyDescent="0.35">
      <c r="A1031" s="93"/>
      <c r="B1031" s="93"/>
      <c r="C1031" s="93"/>
      <c r="D1031" s="93"/>
      <c r="E1031" s="93"/>
      <c r="F1031" s="95"/>
      <c r="G1031" s="95"/>
      <c r="H1031" s="93"/>
      <c r="I1031" s="93"/>
      <c r="J1031" s="93"/>
    </row>
    <row r="1032" spans="1:10" s="65" customFormat="1" ht="14" x14ac:dyDescent="0.35">
      <c r="A1032" s="93"/>
      <c r="B1032" s="93"/>
      <c r="C1032" s="93"/>
      <c r="D1032" s="93"/>
      <c r="E1032" s="93"/>
      <c r="F1032" s="95"/>
      <c r="G1032" s="95"/>
      <c r="H1032" s="93"/>
      <c r="I1032" s="93"/>
      <c r="J1032" s="93"/>
    </row>
    <row r="1033" spans="1:10" s="65" customFormat="1" ht="14" x14ac:dyDescent="0.35">
      <c r="A1033" s="93"/>
      <c r="B1033" s="93"/>
      <c r="C1033" s="93"/>
      <c r="D1033" s="93"/>
      <c r="E1033" s="93"/>
      <c r="F1033" s="95"/>
      <c r="G1033" s="95"/>
      <c r="H1033" s="93"/>
      <c r="I1033" s="93"/>
      <c r="J1033" s="93"/>
    </row>
    <row r="1034" spans="1:10" s="65" customFormat="1" ht="14" x14ac:dyDescent="0.35">
      <c r="A1034" s="93"/>
      <c r="B1034" s="93"/>
      <c r="C1034" s="93"/>
      <c r="D1034" s="93"/>
      <c r="E1034" s="93"/>
      <c r="F1034" s="95"/>
      <c r="G1034" s="95"/>
      <c r="H1034" s="93"/>
      <c r="I1034" s="93"/>
      <c r="J1034" s="93"/>
    </row>
    <row r="1035" spans="1:10" s="65" customFormat="1" ht="14" x14ac:dyDescent="0.35">
      <c r="A1035" s="93"/>
      <c r="B1035" s="93"/>
      <c r="C1035" s="93"/>
      <c r="D1035" s="93"/>
      <c r="E1035" s="93"/>
      <c r="F1035" s="95"/>
      <c r="G1035" s="95"/>
      <c r="H1035" s="93"/>
      <c r="I1035" s="93"/>
      <c r="J1035" s="93"/>
    </row>
    <row r="1036" spans="1:10" s="65" customFormat="1" ht="14" x14ac:dyDescent="0.35">
      <c r="A1036" s="93"/>
      <c r="B1036" s="93"/>
      <c r="C1036" s="93"/>
      <c r="D1036" s="93"/>
      <c r="E1036" s="93"/>
      <c r="F1036" s="95"/>
      <c r="G1036" s="95"/>
      <c r="H1036" s="93"/>
      <c r="I1036" s="93"/>
      <c r="J1036" s="93"/>
    </row>
    <row r="1037" spans="1:10" s="65" customFormat="1" ht="14" x14ac:dyDescent="0.35">
      <c r="A1037" s="93"/>
      <c r="B1037" s="93"/>
      <c r="C1037" s="93"/>
      <c r="D1037" s="93"/>
      <c r="E1037" s="93"/>
      <c r="F1037" s="95"/>
      <c r="G1037" s="95"/>
      <c r="H1037" s="93"/>
      <c r="I1037" s="93"/>
      <c r="J1037" s="93"/>
    </row>
    <row r="1038" spans="1:10" s="65" customFormat="1" ht="14" x14ac:dyDescent="0.35">
      <c r="A1038" s="93"/>
      <c r="B1038" s="93"/>
      <c r="C1038" s="93"/>
      <c r="D1038" s="93"/>
      <c r="E1038" s="93"/>
      <c r="F1038" s="95"/>
      <c r="G1038" s="95"/>
      <c r="H1038" s="93"/>
      <c r="I1038" s="93"/>
      <c r="J1038" s="93"/>
    </row>
    <row r="1039" spans="1:10" s="65" customFormat="1" ht="14" x14ac:dyDescent="0.35">
      <c r="A1039" s="93"/>
      <c r="B1039" s="93"/>
      <c r="C1039" s="93"/>
      <c r="D1039" s="93"/>
      <c r="E1039" s="93"/>
      <c r="F1039" s="95"/>
      <c r="G1039" s="95"/>
      <c r="H1039" s="93"/>
      <c r="I1039" s="93"/>
      <c r="J1039" s="93"/>
    </row>
    <row r="1040" spans="1:10" s="65" customFormat="1" ht="14" x14ac:dyDescent="0.35">
      <c r="A1040" s="93"/>
      <c r="B1040" s="93"/>
      <c r="C1040" s="93"/>
      <c r="D1040" s="93"/>
      <c r="E1040" s="93"/>
      <c r="F1040" s="95"/>
      <c r="G1040" s="95"/>
      <c r="H1040" s="93"/>
      <c r="I1040" s="93"/>
      <c r="J1040" s="93"/>
    </row>
    <row r="1041" spans="1:10" s="65" customFormat="1" ht="14" x14ac:dyDescent="0.35">
      <c r="A1041" s="93"/>
      <c r="B1041" s="93"/>
      <c r="C1041" s="93"/>
      <c r="D1041" s="93"/>
      <c r="E1041" s="93"/>
      <c r="F1041" s="95"/>
      <c r="G1041" s="95"/>
      <c r="H1041" s="93"/>
      <c r="I1041" s="93"/>
      <c r="J1041" s="93"/>
    </row>
    <row r="1042" spans="1:10" s="65" customFormat="1" ht="14" x14ac:dyDescent="0.35">
      <c r="A1042" s="93"/>
      <c r="B1042" s="93"/>
      <c r="C1042" s="93"/>
      <c r="D1042" s="93"/>
      <c r="E1042" s="93"/>
      <c r="F1042" s="95"/>
      <c r="G1042" s="95"/>
      <c r="H1042" s="93"/>
      <c r="I1042" s="93"/>
      <c r="J1042" s="93"/>
    </row>
    <row r="1043" spans="1:10" s="65" customFormat="1" ht="14" x14ac:dyDescent="0.35">
      <c r="A1043" s="93"/>
      <c r="B1043" s="93"/>
      <c r="C1043" s="93"/>
      <c r="D1043" s="93"/>
      <c r="E1043" s="93"/>
      <c r="F1043" s="95"/>
      <c r="G1043" s="95"/>
      <c r="H1043" s="93"/>
      <c r="I1043" s="93"/>
      <c r="J1043" s="93"/>
    </row>
    <row r="1044" spans="1:10" s="65" customFormat="1" ht="14" x14ac:dyDescent="0.35">
      <c r="A1044" s="93"/>
      <c r="B1044" s="93"/>
      <c r="C1044" s="93"/>
      <c r="D1044" s="93"/>
      <c r="E1044" s="93"/>
      <c r="F1044" s="95"/>
      <c r="G1044" s="95"/>
      <c r="H1044" s="93"/>
      <c r="I1044" s="93"/>
      <c r="J1044" s="93"/>
    </row>
    <row r="1045" spans="1:10" s="65" customFormat="1" ht="14" x14ac:dyDescent="0.35">
      <c r="A1045" s="93"/>
      <c r="B1045" s="93"/>
      <c r="C1045" s="93"/>
      <c r="D1045" s="93"/>
      <c r="E1045" s="93"/>
      <c r="F1045" s="95"/>
      <c r="G1045" s="95"/>
      <c r="H1045" s="93"/>
      <c r="I1045" s="93"/>
      <c r="J1045" s="93"/>
    </row>
    <row r="1046" spans="1:10" s="65" customFormat="1" ht="14" x14ac:dyDescent="0.35">
      <c r="A1046" s="93"/>
      <c r="B1046" s="93"/>
      <c r="C1046" s="93"/>
      <c r="D1046" s="93"/>
      <c r="E1046" s="93"/>
      <c r="F1046" s="95"/>
      <c r="G1046" s="95"/>
      <c r="H1046" s="93"/>
      <c r="I1046" s="93"/>
      <c r="J1046" s="93"/>
    </row>
    <row r="1047" spans="1:10" s="65" customFormat="1" ht="14" x14ac:dyDescent="0.35">
      <c r="A1047" s="93"/>
      <c r="B1047" s="93"/>
      <c r="C1047" s="93"/>
      <c r="D1047" s="93"/>
      <c r="E1047" s="93"/>
      <c r="F1047" s="95"/>
      <c r="G1047" s="95"/>
      <c r="H1047" s="93"/>
      <c r="I1047" s="93"/>
      <c r="J1047" s="93"/>
    </row>
    <row r="1048" spans="1:10" s="65" customFormat="1" ht="14" x14ac:dyDescent="0.35">
      <c r="A1048" s="93"/>
      <c r="B1048" s="93"/>
      <c r="C1048" s="93"/>
      <c r="D1048" s="93"/>
      <c r="E1048" s="93"/>
      <c r="F1048" s="95"/>
      <c r="G1048" s="95"/>
      <c r="H1048" s="93"/>
      <c r="I1048" s="93"/>
      <c r="J1048" s="93"/>
    </row>
    <row r="1049" spans="1:10" s="65" customFormat="1" ht="14" x14ac:dyDescent="0.35">
      <c r="A1049" s="93"/>
      <c r="B1049" s="93"/>
      <c r="C1049" s="93"/>
      <c r="D1049" s="93"/>
      <c r="E1049" s="93"/>
      <c r="F1049" s="95"/>
      <c r="G1049" s="95"/>
      <c r="H1049" s="93"/>
      <c r="I1049" s="93"/>
      <c r="J1049" s="93"/>
    </row>
    <row r="1050" spans="1:10" s="65" customFormat="1" ht="14" x14ac:dyDescent="0.35">
      <c r="A1050" s="93"/>
      <c r="B1050" s="93"/>
      <c r="C1050" s="93"/>
      <c r="D1050" s="93"/>
      <c r="E1050" s="93"/>
      <c r="F1050" s="95"/>
      <c r="G1050" s="95"/>
      <c r="H1050" s="93"/>
      <c r="I1050" s="93"/>
      <c r="J1050" s="93"/>
    </row>
    <row r="1051" spans="1:10" s="65" customFormat="1" ht="14" x14ac:dyDescent="0.35">
      <c r="A1051" s="93"/>
      <c r="B1051" s="93"/>
      <c r="C1051" s="93"/>
      <c r="D1051" s="93"/>
      <c r="E1051" s="93"/>
      <c r="F1051" s="95"/>
      <c r="G1051" s="95"/>
      <c r="H1051" s="93"/>
      <c r="I1051" s="93"/>
      <c r="J1051" s="93"/>
    </row>
    <row r="1052" spans="1:10" s="65" customFormat="1" ht="14" x14ac:dyDescent="0.35">
      <c r="A1052" s="93"/>
      <c r="B1052" s="93"/>
      <c r="C1052" s="93"/>
      <c r="D1052" s="93"/>
      <c r="E1052" s="93"/>
      <c r="F1052" s="95"/>
      <c r="G1052" s="95"/>
      <c r="H1052" s="93"/>
      <c r="I1052" s="93"/>
      <c r="J1052" s="93"/>
    </row>
    <row r="1053" spans="1:10" s="65" customFormat="1" ht="14" x14ac:dyDescent="0.35">
      <c r="A1053" s="93"/>
      <c r="B1053" s="93"/>
      <c r="C1053" s="93"/>
      <c r="D1053" s="93"/>
      <c r="E1053" s="93"/>
      <c r="F1053" s="95"/>
      <c r="G1053" s="95"/>
      <c r="H1053" s="93"/>
      <c r="I1053" s="93"/>
      <c r="J1053" s="93"/>
    </row>
    <row r="1054" spans="1:10" s="65" customFormat="1" ht="14" x14ac:dyDescent="0.35">
      <c r="A1054" s="93"/>
      <c r="B1054" s="93"/>
      <c r="C1054" s="93"/>
      <c r="D1054" s="93"/>
      <c r="E1054" s="93"/>
      <c r="F1054" s="95"/>
      <c r="G1054" s="95"/>
      <c r="H1054" s="93"/>
      <c r="I1054" s="93"/>
      <c r="J1054" s="93"/>
    </row>
    <row r="1055" spans="1:10" s="65" customFormat="1" ht="14" x14ac:dyDescent="0.35">
      <c r="A1055" s="93"/>
      <c r="B1055" s="93"/>
      <c r="C1055" s="93"/>
      <c r="D1055" s="93"/>
      <c r="E1055" s="93"/>
      <c r="F1055" s="95"/>
      <c r="G1055" s="95"/>
      <c r="H1055" s="93"/>
      <c r="I1055" s="93"/>
      <c r="J1055" s="93"/>
    </row>
    <row r="1056" spans="1:10" s="65" customFormat="1" ht="14" x14ac:dyDescent="0.35">
      <c r="A1056" s="93"/>
      <c r="B1056" s="93"/>
      <c r="C1056" s="93"/>
      <c r="D1056" s="93"/>
      <c r="E1056" s="93"/>
      <c r="F1056" s="95"/>
      <c r="G1056" s="95"/>
      <c r="H1056" s="93"/>
      <c r="I1056" s="93"/>
      <c r="J1056" s="93"/>
    </row>
    <row r="1057" spans="1:10" s="65" customFormat="1" ht="14" x14ac:dyDescent="0.35">
      <c r="A1057" s="93"/>
      <c r="B1057" s="93"/>
      <c r="C1057" s="93"/>
      <c r="D1057" s="93"/>
      <c r="E1057" s="93"/>
      <c r="F1057" s="95"/>
      <c r="G1057" s="95"/>
      <c r="H1057" s="93"/>
      <c r="I1057" s="93"/>
      <c r="J1057" s="93"/>
    </row>
    <row r="1058" spans="1:10" s="65" customFormat="1" ht="14" x14ac:dyDescent="0.35">
      <c r="A1058" s="93"/>
      <c r="B1058" s="93"/>
      <c r="C1058" s="93"/>
      <c r="D1058" s="93"/>
      <c r="E1058" s="93"/>
      <c r="F1058" s="95"/>
      <c r="G1058" s="95"/>
      <c r="H1058" s="93"/>
      <c r="I1058" s="93"/>
      <c r="J1058" s="93"/>
    </row>
    <row r="1059" spans="1:10" s="65" customFormat="1" ht="14" x14ac:dyDescent="0.35">
      <c r="A1059" s="93"/>
      <c r="B1059" s="93"/>
      <c r="C1059" s="93"/>
      <c r="D1059" s="93"/>
      <c r="E1059" s="93"/>
      <c r="F1059" s="95"/>
      <c r="G1059" s="95"/>
      <c r="H1059" s="93"/>
      <c r="I1059" s="93"/>
      <c r="J1059" s="93"/>
    </row>
    <row r="1060" spans="1:10" s="65" customFormat="1" ht="14" x14ac:dyDescent="0.35">
      <c r="A1060" s="93"/>
      <c r="B1060" s="93"/>
      <c r="C1060" s="93"/>
      <c r="D1060" s="93"/>
      <c r="E1060" s="93"/>
      <c r="F1060" s="95"/>
      <c r="G1060" s="95"/>
      <c r="H1060" s="93"/>
      <c r="I1060" s="93"/>
      <c r="J1060" s="93"/>
    </row>
    <row r="1061" spans="1:10" s="65" customFormat="1" ht="14" x14ac:dyDescent="0.35">
      <c r="A1061" s="93"/>
      <c r="B1061" s="93"/>
      <c r="C1061" s="93"/>
      <c r="D1061" s="93"/>
      <c r="E1061" s="93"/>
      <c r="F1061" s="95"/>
      <c r="G1061" s="95"/>
      <c r="H1061" s="93"/>
      <c r="I1061" s="93"/>
      <c r="J1061" s="93"/>
    </row>
    <row r="1062" spans="1:10" s="65" customFormat="1" ht="14" x14ac:dyDescent="0.35">
      <c r="A1062" s="93"/>
      <c r="B1062" s="93"/>
      <c r="C1062" s="93"/>
      <c r="D1062" s="93"/>
      <c r="E1062" s="93"/>
      <c r="F1062" s="95"/>
      <c r="G1062" s="95"/>
      <c r="H1062" s="93"/>
      <c r="I1062" s="93"/>
      <c r="J1062" s="93"/>
    </row>
    <row r="1063" spans="1:10" s="65" customFormat="1" ht="14" x14ac:dyDescent="0.35">
      <c r="A1063" s="93"/>
      <c r="B1063" s="93"/>
      <c r="C1063" s="93"/>
      <c r="D1063" s="93"/>
      <c r="E1063" s="93"/>
      <c r="F1063" s="95"/>
      <c r="G1063" s="95"/>
      <c r="H1063" s="93"/>
      <c r="I1063" s="93"/>
      <c r="J1063" s="93"/>
    </row>
    <row r="1064" spans="1:10" s="65" customFormat="1" ht="14" x14ac:dyDescent="0.35">
      <c r="A1064" s="93"/>
      <c r="B1064" s="93"/>
      <c r="C1064" s="93"/>
      <c r="D1064" s="93"/>
      <c r="E1064" s="93"/>
      <c r="F1064" s="95"/>
      <c r="G1064" s="95"/>
      <c r="H1064" s="93"/>
      <c r="I1064" s="93"/>
      <c r="J1064" s="93"/>
    </row>
    <row r="1065" spans="1:10" s="65" customFormat="1" ht="14" x14ac:dyDescent="0.35">
      <c r="A1065" s="93"/>
      <c r="B1065" s="93"/>
      <c r="C1065" s="93"/>
      <c r="D1065" s="93"/>
      <c r="E1065" s="93"/>
      <c r="F1065" s="95"/>
      <c r="G1065" s="95"/>
      <c r="H1065" s="93"/>
      <c r="I1065" s="93"/>
      <c r="J1065" s="93"/>
    </row>
    <row r="1066" spans="1:10" s="65" customFormat="1" ht="14" x14ac:dyDescent="0.35">
      <c r="A1066" s="93"/>
      <c r="B1066" s="93"/>
      <c r="C1066" s="93"/>
      <c r="D1066" s="93"/>
      <c r="E1066" s="93"/>
      <c r="F1066" s="95"/>
      <c r="G1066" s="95"/>
      <c r="H1066" s="93"/>
      <c r="I1066" s="93"/>
      <c r="J1066" s="93"/>
    </row>
    <row r="1067" spans="1:10" s="65" customFormat="1" ht="14" x14ac:dyDescent="0.35">
      <c r="A1067" s="93"/>
      <c r="B1067" s="93"/>
      <c r="C1067" s="93"/>
      <c r="D1067" s="93"/>
      <c r="E1067" s="93"/>
      <c r="F1067" s="95"/>
      <c r="G1067" s="95"/>
      <c r="H1067" s="93"/>
      <c r="I1067" s="93"/>
      <c r="J1067" s="93"/>
    </row>
    <row r="1068" spans="1:10" s="65" customFormat="1" ht="14" x14ac:dyDescent="0.35">
      <c r="A1068" s="93"/>
      <c r="B1068" s="93"/>
      <c r="C1068" s="93"/>
      <c r="D1068" s="93"/>
      <c r="E1068" s="93"/>
      <c r="F1068" s="95"/>
      <c r="G1068" s="95"/>
      <c r="H1068" s="93"/>
      <c r="I1068" s="93"/>
      <c r="J1068" s="93"/>
    </row>
    <row r="1069" spans="1:10" s="65" customFormat="1" ht="14" x14ac:dyDescent="0.35">
      <c r="A1069" s="93"/>
      <c r="B1069" s="93"/>
      <c r="C1069" s="93"/>
      <c r="D1069" s="93"/>
      <c r="E1069" s="93"/>
      <c r="F1069" s="95"/>
      <c r="G1069" s="95"/>
      <c r="H1069" s="93"/>
      <c r="I1069" s="93"/>
      <c r="J1069" s="93"/>
    </row>
    <row r="1070" spans="1:10" s="65" customFormat="1" ht="14" x14ac:dyDescent="0.35">
      <c r="A1070" s="93"/>
      <c r="B1070" s="93"/>
      <c r="C1070" s="93"/>
      <c r="D1070" s="93"/>
      <c r="E1070" s="93"/>
      <c r="F1070" s="95"/>
      <c r="G1070" s="95"/>
      <c r="H1070" s="93"/>
      <c r="I1070" s="93"/>
      <c r="J1070" s="93"/>
    </row>
    <row r="1071" spans="1:10" s="65" customFormat="1" ht="14" x14ac:dyDescent="0.35">
      <c r="A1071" s="93"/>
      <c r="B1071" s="93"/>
      <c r="C1071" s="93"/>
      <c r="D1071" s="93"/>
      <c r="E1071" s="93"/>
      <c r="F1071" s="95"/>
      <c r="G1071" s="95"/>
      <c r="H1071" s="93"/>
      <c r="I1071" s="93"/>
      <c r="J1071" s="93"/>
    </row>
    <row r="1072" spans="1:10" s="65" customFormat="1" ht="14" x14ac:dyDescent="0.35">
      <c r="A1072" s="93"/>
      <c r="B1072" s="93"/>
      <c r="C1072" s="93"/>
      <c r="D1072" s="93"/>
      <c r="E1072" s="93"/>
      <c r="F1072" s="95"/>
      <c r="G1072" s="95"/>
      <c r="H1072" s="93"/>
      <c r="I1072" s="93"/>
      <c r="J1072" s="93"/>
    </row>
    <row r="1073" spans="1:10" s="65" customFormat="1" ht="14" x14ac:dyDescent="0.35">
      <c r="A1073" s="93"/>
      <c r="B1073" s="93"/>
      <c r="C1073" s="93"/>
      <c r="D1073" s="93"/>
      <c r="E1073" s="93"/>
      <c r="F1073" s="95"/>
      <c r="G1073" s="95"/>
      <c r="H1073" s="93"/>
      <c r="I1073" s="93"/>
      <c r="J1073" s="93"/>
    </row>
    <row r="1074" spans="1:10" s="65" customFormat="1" ht="14" x14ac:dyDescent="0.35">
      <c r="A1074" s="93"/>
      <c r="B1074" s="93"/>
      <c r="C1074" s="93"/>
      <c r="D1074" s="93"/>
      <c r="E1074" s="93"/>
      <c r="F1074" s="95"/>
      <c r="G1074" s="95"/>
      <c r="H1074" s="93"/>
      <c r="I1074" s="93"/>
      <c r="J1074" s="93"/>
    </row>
    <row r="1075" spans="1:10" s="65" customFormat="1" ht="14" x14ac:dyDescent="0.35">
      <c r="A1075" s="93"/>
      <c r="B1075" s="93"/>
      <c r="C1075" s="93"/>
      <c r="D1075" s="93"/>
      <c r="E1075" s="93"/>
      <c r="F1075" s="95"/>
      <c r="G1075" s="95"/>
      <c r="H1075" s="93"/>
      <c r="I1075" s="93"/>
      <c r="J1075" s="93"/>
    </row>
    <row r="1076" spans="1:10" s="65" customFormat="1" ht="14" x14ac:dyDescent="0.35">
      <c r="A1076" s="93"/>
      <c r="B1076" s="93"/>
      <c r="C1076" s="93"/>
      <c r="D1076" s="93"/>
      <c r="E1076" s="93"/>
      <c r="F1076" s="95"/>
      <c r="G1076" s="95"/>
      <c r="H1076" s="93"/>
      <c r="I1076" s="93"/>
      <c r="J1076" s="93"/>
    </row>
    <row r="1077" spans="1:10" s="65" customFormat="1" ht="14" x14ac:dyDescent="0.35">
      <c r="A1077" s="93"/>
      <c r="B1077" s="93"/>
      <c r="C1077" s="93"/>
      <c r="D1077" s="93"/>
      <c r="E1077" s="93"/>
      <c r="F1077" s="95"/>
      <c r="G1077" s="95"/>
      <c r="H1077" s="93"/>
      <c r="I1077" s="93"/>
      <c r="J1077" s="93"/>
    </row>
    <row r="1078" spans="1:10" s="65" customFormat="1" ht="14" x14ac:dyDescent="0.35">
      <c r="A1078" s="93"/>
      <c r="B1078" s="93"/>
      <c r="C1078" s="93"/>
      <c r="D1078" s="93"/>
      <c r="E1078" s="93"/>
      <c r="F1078" s="95"/>
      <c r="G1078" s="95"/>
      <c r="H1078" s="93"/>
      <c r="I1078" s="93"/>
      <c r="J1078" s="93"/>
    </row>
    <row r="1079" spans="1:10" s="65" customFormat="1" ht="14" x14ac:dyDescent="0.35">
      <c r="A1079" s="93"/>
      <c r="B1079" s="93"/>
      <c r="C1079" s="93"/>
      <c r="D1079" s="93"/>
      <c r="E1079" s="93"/>
      <c r="F1079" s="95"/>
      <c r="G1079" s="95"/>
      <c r="H1079" s="93"/>
      <c r="I1079" s="93"/>
      <c r="J1079" s="93"/>
    </row>
    <row r="1080" spans="1:10" s="65" customFormat="1" ht="14" x14ac:dyDescent="0.35">
      <c r="A1080" s="93"/>
      <c r="B1080" s="93"/>
      <c r="C1080" s="93"/>
      <c r="D1080" s="93"/>
      <c r="E1080" s="93"/>
      <c r="F1080" s="95"/>
      <c r="G1080" s="95"/>
      <c r="H1080" s="93"/>
      <c r="I1080" s="93"/>
      <c r="J1080" s="93"/>
    </row>
    <row r="1081" spans="1:10" s="65" customFormat="1" ht="14" x14ac:dyDescent="0.35">
      <c r="A1081" s="93"/>
      <c r="B1081" s="93"/>
      <c r="C1081" s="93"/>
      <c r="D1081" s="93"/>
      <c r="E1081" s="93"/>
      <c r="F1081" s="95"/>
      <c r="G1081" s="95"/>
      <c r="H1081" s="93"/>
      <c r="I1081" s="93"/>
      <c r="J1081" s="93"/>
    </row>
    <row r="1082" spans="1:10" s="65" customFormat="1" ht="14" x14ac:dyDescent="0.35">
      <c r="A1082" s="93"/>
      <c r="B1082" s="93"/>
      <c r="C1082" s="93"/>
      <c r="D1082" s="93"/>
      <c r="E1082" s="93"/>
      <c r="F1082" s="95"/>
      <c r="G1082" s="95"/>
      <c r="H1082" s="93"/>
      <c r="I1082" s="93"/>
      <c r="J1082" s="93"/>
    </row>
    <row r="1083" spans="1:10" s="65" customFormat="1" ht="14" x14ac:dyDescent="0.35">
      <c r="A1083" s="93"/>
      <c r="B1083" s="93"/>
      <c r="C1083" s="93"/>
      <c r="D1083" s="93"/>
      <c r="E1083" s="93"/>
      <c r="F1083" s="95"/>
      <c r="G1083" s="95"/>
      <c r="H1083" s="93"/>
      <c r="I1083" s="93"/>
      <c r="J1083" s="93"/>
    </row>
    <row r="1084" spans="1:10" s="65" customFormat="1" ht="14" x14ac:dyDescent="0.35">
      <c r="A1084" s="93"/>
      <c r="B1084" s="93"/>
      <c r="C1084" s="93"/>
      <c r="D1084" s="93"/>
      <c r="E1084" s="93"/>
      <c r="F1084" s="95"/>
      <c r="G1084" s="95"/>
      <c r="H1084" s="93"/>
      <c r="I1084" s="93"/>
      <c r="J1084" s="93"/>
    </row>
    <row r="1085" spans="1:10" s="65" customFormat="1" ht="14" x14ac:dyDescent="0.35">
      <c r="A1085" s="93"/>
      <c r="B1085" s="93"/>
      <c r="C1085" s="93"/>
      <c r="D1085" s="93"/>
      <c r="E1085" s="93"/>
      <c r="F1085" s="95"/>
      <c r="G1085" s="95"/>
      <c r="H1085" s="93"/>
      <c r="I1085" s="93"/>
      <c r="J1085" s="93"/>
    </row>
    <row r="1086" spans="1:10" s="65" customFormat="1" ht="14" x14ac:dyDescent="0.35">
      <c r="A1086" s="93"/>
      <c r="B1086" s="93"/>
      <c r="C1086" s="93"/>
      <c r="D1086" s="93"/>
      <c r="E1086" s="93"/>
      <c r="F1086" s="95"/>
      <c r="G1086" s="95"/>
      <c r="H1086" s="93"/>
      <c r="I1086" s="93"/>
      <c r="J1086" s="93"/>
    </row>
    <row r="1087" spans="1:10" s="65" customFormat="1" ht="14" x14ac:dyDescent="0.35">
      <c r="A1087" s="93"/>
      <c r="B1087" s="93"/>
      <c r="C1087" s="93"/>
      <c r="D1087" s="93"/>
      <c r="E1087" s="93"/>
      <c r="F1087" s="95"/>
      <c r="G1087" s="95"/>
      <c r="H1087" s="93"/>
      <c r="I1087" s="93"/>
      <c r="J1087" s="93"/>
    </row>
    <row r="1088" spans="1:10" s="65" customFormat="1" ht="14" x14ac:dyDescent="0.35">
      <c r="A1088" s="93"/>
      <c r="B1088" s="93"/>
      <c r="C1088" s="93"/>
      <c r="D1088" s="93"/>
      <c r="E1088" s="93"/>
      <c r="F1088" s="95"/>
      <c r="G1088" s="95"/>
      <c r="H1088" s="93"/>
      <c r="I1088" s="93"/>
      <c r="J1088" s="93"/>
    </row>
    <row r="1089" spans="1:10" s="65" customFormat="1" ht="14" x14ac:dyDescent="0.35">
      <c r="A1089" s="93"/>
      <c r="B1089" s="93"/>
      <c r="C1089" s="93"/>
      <c r="D1089" s="93"/>
      <c r="E1089" s="93"/>
      <c r="F1089" s="95"/>
      <c r="G1089" s="95"/>
      <c r="H1089" s="93"/>
      <c r="I1089" s="93"/>
      <c r="J1089" s="93"/>
    </row>
    <row r="1090" spans="1:10" s="65" customFormat="1" ht="14" x14ac:dyDescent="0.35">
      <c r="A1090" s="93"/>
      <c r="B1090" s="93"/>
      <c r="C1090" s="93"/>
      <c r="D1090" s="93"/>
      <c r="E1090" s="93"/>
      <c r="F1090" s="95"/>
      <c r="G1090" s="95"/>
      <c r="H1090" s="93"/>
      <c r="I1090" s="93"/>
      <c r="J1090" s="93"/>
    </row>
    <row r="1091" spans="1:10" s="65" customFormat="1" ht="14" x14ac:dyDescent="0.35">
      <c r="A1091" s="93"/>
      <c r="B1091" s="93"/>
      <c r="C1091" s="93"/>
      <c r="D1091" s="93"/>
      <c r="E1091" s="93"/>
      <c r="F1091" s="95"/>
      <c r="G1091" s="95"/>
      <c r="H1091" s="93"/>
      <c r="I1091" s="93"/>
      <c r="J1091" s="93"/>
    </row>
    <row r="1092" spans="1:10" s="65" customFormat="1" ht="14" x14ac:dyDescent="0.35">
      <c r="A1092" s="93"/>
      <c r="B1092" s="93"/>
      <c r="C1092" s="93"/>
      <c r="D1092" s="93"/>
      <c r="E1092" s="93"/>
      <c r="F1092" s="95"/>
      <c r="G1092" s="95"/>
      <c r="H1092" s="93"/>
      <c r="I1092" s="93"/>
      <c r="J1092" s="93"/>
    </row>
    <row r="1093" spans="1:10" s="65" customFormat="1" ht="14" x14ac:dyDescent="0.35">
      <c r="A1093" s="93"/>
      <c r="B1093" s="93"/>
      <c r="C1093" s="93"/>
      <c r="D1093" s="93"/>
      <c r="E1093" s="93"/>
      <c r="F1093" s="95"/>
      <c r="G1093" s="95"/>
      <c r="H1093" s="93"/>
      <c r="I1093" s="93"/>
      <c r="J1093" s="93"/>
    </row>
    <row r="1094" spans="1:10" s="65" customFormat="1" ht="14" x14ac:dyDescent="0.35">
      <c r="A1094" s="93"/>
      <c r="B1094" s="93"/>
      <c r="C1094" s="93"/>
      <c r="D1094" s="93"/>
      <c r="E1094" s="93"/>
      <c r="F1094" s="95"/>
      <c r="G1094" s="95"/>
      <c r="H1094" s="93"/>
      <c r="I1094" s="93"/>
      <c r="J1094" s="93"/>
    </row>
    <row r="1095" spans="1:10" s="65" customFormat="1" ht="14" x14ac:dyDescent="0.35">
      <c r="A1095" s="93"/>
      <c r="B1095" s="93"/>
      <c r="C1095" s="93"/>
      <c r="D1095" s="93"/>
      <c r="E1095" s="93"/>
      <c r="F1095" s="95"/>
      <c r="G1095" s="95"/>
      <c r="H1095" s="93"/>
      <c r="I1095" s="93"/>
      <c r="J1095" s="93"/>
    </row>
    <row r="1096" spans="1:10" s="65" customFormat="1" ht="14" x14ac:dyDescent="0.35">
      <c r="A1096" s="93"/>
      <c r="B1096" s="93"/>
      <c r="C1096" s="93"/>
      <c r="D1096" s="93"/>
      <c r="E1096" s="93"/>
      <c r="F1096" s="95"/>
      <c r="G1096" s="95"/>
      <c r="H1096" s="93"/>
      <c r="I1096" s="93"/>
      <c r="J1096" s="93"/>
    </row>
    <row r="1097" spans="1:10" s="65" customFormat="1" ht="14" x14ac:dyDescent="0.35">
      <c r="A1097" s="93"/>
      <c r="B1097" s="93"/>
      <c r="C1097" s="93"/>
      <c r="D1097" s="93"/>
      <c r="E1097" s="93"/>
      <c r="F1097" s="95"/>
      <c r="G1097" s="95"/>
      <c r="H1097" s="93"/>
      <c r="I1097" s="93"/>
      <c r="J1097" s="93"/>
    </row>
    <row r="1098" spans="1:10" s="65" customFormat="1" ht="14" x14ac:dyDescent="0.35">
      <c r="A1098" s="93"/>
      <c r="B1098" s="93"/>
      <c r="C1098" s="93"/>
      <c r="D1098" s="93"/>
      <c r="E1098" s="93"/>
      <c r="F1098" s="95"/>
      <c r="G1098" s="95"/>
      <c r="H1098" s="93"/>
      <c r="I1098" s="93"/>
      <c r="J1098" s="93"/>
    </row>
    <row r="1099" spans="1:10" s="65" customFormat="1" ht="14" x14ac:dyDescent="0.35">
      <c r="A1099" s="93"/>
      <c r="B1099" s="93"/>
      <c r="C1099" s="93"/>
      <c r="D1099" s="93"/>
      <c r="E1099" s="93"/>
      <c r="F1099" s="95"/>
      <c r="G1099" s="95"/>
      <c r="H1099" s="93"/>
      <c r="I1099" s="93"/>
      <c r="J1099" s="93"/>
    </row>
    <row r="1100" spans="1:10" s="65" customFormat="1" ht="14" x14ac:dyDescent="0.35">
      <c r="A1100" s="93"/>
      <c r="B1100" s="93"/>
      <c r="C1100" s="93"/>
      <c r="D1100" s="93"/>
      <c r="E1100" s="93"/>
      <c r="F1100" s="95"/>
      <c r="G1100" s="95"/>
      <c r="H1100" s="93"/>
      <c r="I1100" s="93"/>
      <c r="J1100" s="93"/>
    </row>
    <row r="1101" spans="1:10" s="65" customFormat="1" ht="14" x14ac:dyDescent="0.35">
      <c r="A1101" s="93"/>
      <c r="B1101" s="93"/>
      <c r="C1101" s="93"/>
      <c r="D1101" s="93"/>
      <c r="E1101" s="93"/>
      <c r="F1101" s="95"/>
      <c r="G1101" s="95"/>
      <c r="H1101" s="93"/>
      <c r="I1101" s="93"/>
      <c r="J1101" s="93"/>
    </row>
    <row r="1102" spans="1:10" s="65" customFormat="1" ht="14" x14ac:dyDescent="0.35">
      <c r="A1102" s="93"/>
      <c r="B1102" s="93"/>
      <c r="C1102" s="93"/>
      <c r="D1102" s="93"/>
      <c r="E1102" s="93"/>
      <c r="F1102" s="95"/>
      <c r="G1102" s="95"/>
      <c r="H1102" s="93"/>
      <c r="I1102" s="93"/>
      <c r="J1102" s="93"/>
    </row>
    <row r="1103" spans="1:10" s="65" customFormat="1" ht="14" x14ac:dyDescent="0.35">
      <c r="A1103" s="93"/>
      <c r="B1103" s="93"/>
      <c r="C1103" s="93"/>
      <c r="D1103" s="93"/>
      <c r="E1103" s="93"/>
      <c r="F1103" s="95"/>
      <c r="G1103" s="95"/>
      <c r="H1103" s="93"/>
      <c r="I1103" s="93"/>
      <c r="J1103" s="93"/>
    </row>
    <row r="1104" spans="1:10" s="65" customFormat="1" ht="14" x14ac:dyDescent="0.35">
      <c r="A1104" s="93"/>
      <c r="B1104" s="93"/>
      <c r="C1104" s="93"/>
      <c r="D1104" s="93"/>
      <c r="E1104" s="93"/>
      <c r="F1104" s="95"/>
      <c r="G1104" s="95"/>
      <c r="H1104" s="93"/>
      <c r="I1104" s="93"/>
      <c r="J1104" s="93"/>
    </row>
    <row r="1105" spans="1:10" s="65" customFormat="1" ht="14" x14ac:dyDescent="0.35">
      <c r="A1105" s="93"/>
      <c r="B1105" s="93"/>
      <c r="C1105" s="93"/>
      <c r="D1105" s="93"/>
      <c r="E1105" s="93"/>
      <c r="F1105" s="95"/>
      <c r="G1105" s="95"/>
      <c r="H1105" s="93"/>
      <c r="I1105" s="93"/>
      <c r="J1105" s="93"/>
    </row>
    <row r="1106" spans="1:10" s="65" customFormat="1" ht="14" x14ac:dyDescent="0.35">
      <c r="A1106" s="93"/>
      <c r="B1106" s="93"/>
      <c r="C1106" s="93"/>
      <c r="D1106" s="93"/>
      <c r="E1106" s="93"/>
      <c r="F1106" s="95"/>
      <c r="G1106" s="95"/>
      <c r="H1106" s="93"/>
      <c r="I1106" s="93"/>
      <c r="J1106" s="93"/>
    </row>
    <row r="1107" spans="1:10" s="65" customFormat="1" ht="14" x14ac:dyDescent="0.35">
      <c r="A1107" s="93"/>
      <c r="B1107" s="93"/>
      <c r="C1107" s="93"/>
      <c r="D1107" s="93"/>
      <c r="E1107" s="93"/>
      <c r="F1107" s="95"/>
      <c r="G1107" s="95"/>
      <c r="H1107" s="93"/>
      <c r="I1107" s="93"/>
      <c r="J1107" s="93"/>
    </row>
    <row r="1108" spans="1:10" s="65" customFormat="1" ht="14" x14ac:dyDescent="0.35">
      <c r="A1108" s="93"/>
      <c r="B1108" s="93"/>
      <c r="C1108" s="93"/>
      <c r="D1108" s="93"/>
      <c r="E1108" s="93"/>
      <c r="F1108" s="95"/>
      <c r="G1108" s="95"/>
      <c r="H1108" s="93"/>
      <c r="I1108" s="93"/>
      <c r="J1108" s="93"/>
    </row>
    <row r="1109" spans="1:10" s="65" customFormat="1" ht="14" x14ac:dyDescent="0.35">
      <c r="A1109" s="93"/>
      <c r="B1109" s="93"/>
      <c r="C1109" s="93"/>
      <c r="D1109" s="93"/>
      <c r="E1109" s="93"/>
      <c r="F1109" s="95"/>
      <c r="G1109" s="95"/>
      <c r="H1109" s="93"/>
      <c r="I1109" s="93"/>
      <c r="J1109" s="93"/>
    </row>
    <row r="1110" spans="1:10" s="65" customFormat="1" ht="14" x14ac:dyDescent="0.35">
      <c r="A1110" s="93"/>
      <c r="B1110" s="93"/>
      <c r="C1110" s="93"/>
      <c r="D1110" s="93"/>
      <c r="E1110" s="93"/>
      <c r="F1110" s="95"/>
      <c r="G1110" s="95"/>
      <c r="H1110" s="93"/>
      <c r="I1110" s="93"/>
      <c r="J1110" s="93"/>
    </row>
    <row r="1111" spans="1:10" s="65" customFormat="1" ht="14" x14ac:dyDescent="0.35">
      <c r="A1111" s="93"/>
      <c r="B1111" s="93"/>
      <c r="C1111" s="93"/>
      <c r="D1111" s="93"/>
      <c r="E1111" s="93"/>
      <c r="F1111" s="95"/>
      <c r="G1111" s="95"/>
      <c r="H1111" s="93"/>
      <c r="I1111" s="93"/>
      <c r="J1111" s="93"/>
    </row>
    <row r="1112" spans="1:10" s="65" customFormat="1" ht="14" x14ac:dyDescent="0.35">
      <c r="A1112" s="93"/>
      <c r="B1112" s="93"/>
      <c r="C1112" s="93"/>
      <c r="D1112" s="93"/>
      <c r="E1112" s="93"/>
      <c r="F1112" s="95"/>
      <c r="G1112" s="95"/>
      <c r="H1112" s="93"/>
      <c r="I1112" s="93"/>
      <c r="J1112" s="93"/>
    </row>
    <row r="1113" spans="1:10" s="65" customFormat="1" ht="14" x14ac:dyDescent="0.35">
      <c r="A1113" s="93"/>
      <c r="B1113" s="93"/>
      <c r="C1113" s="93"/>
      <c r="D1113" s="93"/>
      <c r="E1113" s="93"/>
      <c r="F1113" s="95"/>
      <c r="G1113" s="95"/>
      <c r="H1113" s="93"/>
      <c r="I1113" s="93"/>
      <c r="J1113" s="93"/>
    </row>
    <row r="1114" spans="1:10" s="65" customFormat="1" ht="14" x14ac:dyDescent="0.35">
      <c r="A1114" s="93"/>
      <c r="B1114" s="93"/>
      <c r="C1114" s="93"/>
      <c r="D1114" s="93"/>
      <c r="E1114" s="93"/>
      <c r="F1114" s="95"/>
      <c r="G1114" s="95"/>
      <c r="H1114" s="93"/>
      <c r="I1114" s="93"/>
      <c r="J1114" s="93"/>
    </row>
    <row r="1115" spans="1:10" s="65" customFormat="1" ht="14" x14ac:dyDescent="0.35">
      <c r="A1115" s="93"/>
      <c r="B1115" s="93"/>
      <c r="C1115" s="93"/>
      <c r="D1115" s="93"/>
      <c r="E1115" s="93"/>
      <c r="F1115" s="95"/>
      <c r="G1115" s="95"/>
      <c r="H1115" s="93"/>
      <c r="I1115" s="93"/>
      <c r="J1115" s="93"/>
    </row>
    <row r="1116" spans="1:10" s="65" customFormat="1" ht="14" x14ac:dyDescent="0.35">
      <c r="A1116" s="93"/>
      <c r="B1116" s="93"/>
      <c r="C1116" s="93"/>
      <c r="D1116" s="93"/>
      <c r="E1116" s="93"/>
      <c r="F1116" s="95"/>
      <c r="G1116" s="95"/>
      <c r="H1116" s="93"/>
      <c r="I1116" s="93"/>
      <c r="J1116" s="93"/>
    </row>
    <row r="1117" spans="1:10" s="65" customFormat="1" ht="14" x14ac:dyDescent="0.35">
      <c r="A1117" s="93"/>
      <c r="B1117" s="93"/>
      <c r="C1117" s="93"/>
      <c r="D1117" s="93"/>
      <c r="E1117" s="93"/>
      <c r="F1117" s="95"/>
      <c r="G1117" s="95"/>
      <c r="H1117" s="93"/>
      <c r="I1117" s="93"/>
      <c r="J1117" s="93"/>
    </row>
    <row r="1118" spans="1:10" s="65" customFormat="1" ht="14" x14ac:dyDescent="0.35">
      <c r="A1118" s="93"/>
      <c r="B1118" s="93"/>
      <c r="C1118" s="93"/>
      <c r="D1118" s="93"/>
      <c r="E1118" s="93"/>
      <c r="F1118" s="95"/>
      <c r="G1118" s="95"/>
      <c r="H1118" s="93"/>
      <c r="I1118" s="93"/>
      <c r="J1118" s="93"/>
    </row>
    <row r="1119" spans="1:10" s="65" customFormat="1" ht="14" x14ac:dyDescent="0.35">
      <c r="A1119" s="93"/>
      <c r="B1119" s="93"/>
      <c r="C1119" s="93"/>
      <c r="D1119" s="93"/>
      <c r="E1119" s="93"/>
      <c r="F1119" s="95"/>
      <c r="G1119" s="95"/>
      <c r="H1119" s="93"/>
      <c r="I1119" s="93"/>
      <c r="J1119" s="93"/>
    </row>
    <row r="1120" spans="1:10" s="65" customFormat="1" ht="14" x14ac:dyDescent="0.35">
      <c r="A1120" s="93"/>
      <c r="B1120" s="93"/>
      <c r="C1120" s="93"/>
      <c r="D1120" s="93"/>
      <c r="E1120" s="93"/>
      <c r="F1120" s="95"/>
      <c r="G1120" s="95"/>
      <c r="H1120" s="93"/>
      <c r="I1120" s="93"/>
      <c r="J1120" s="93"/>
    </row>
    <row r="1121" spans="1:10" s="65" customFormat="1" ht="14" x14ac:dyDescent="0.35">
      <c r="A1121" s="93"/>
      <c r="B1121" s="93"/>
      <c r="C1121" s="93"/>
      <c r="D1121" s="93"/>
      <c r="E1121" s="93"/>
      <c r="F1121" s="95"/>
      <c r="G1121" s="95"/>
      <c r="H1121" s="93"/>
      <c r="I1121" s="93"/>
      <c r="J1121" s="93"/>
    </row>
    <row r="1122" spans="1:10" s="65" customFormat="1" ht="14" x14ac:dyDescent="0.35">
      <c r="A1122" s="93"/>
      <c r="B1122" s="93"/>
      <c r="C1122" s="93"/>
      <c r="D1122" s="93"/>
      <c r="E1122" s="93"/>
      <c r="F1122" s="95"/>
      <c r="G1122" s="95"/>
      <c r="H1122" s="93"/>
      <c r="I1122" s="93"/>
      <c r="J1122" s="93"/>
    </row>
    <row r="1123" spans="1:10" s="65" customFormat="1" ht="14" x14ac:dyDescent="0.35">
      <c r="A1123" s="93"/>
      <c r="B1123" s="93"/>
      <c r="C1123" s="93"/>
      <c r="D1123" s="93"/>
      <c r="E1123" s="93"/>
      <c r="F1123" s="95"/>
      <c r="G1123" s="95"/>
      <c r="H1123" s="93"/>
      <c r="I1123" s="93"/>
      <c r="J1123" s="93"/>
    </row>
    <row r="1124" spans="1:10" s="65" customFormat="1" ht="14" x14ac:dyDescent="0.35">
      <c r="A1124" s="93"/>
      <c r="B1124" s="93"/>
      <c r="C1124" s="93"/>
      <c r="D1124" s="93"/>
      <c r="E1124" s="93"/>
      <c r="F1124" s="95"/>
      <c r="G1124" s="95"/>
      <c r="H1124" s="93"/>
      <c r="I1124" s="93"/>
      <c r="J1124" s="93"/>
    </row>
    <row r="1125" spans="1:10" s="65" customFormat="1" ht="14" x14ac:dyDescent="0.35">
      <c r="A1125" s="93"/>
      <c r="B1125" s="93"/>
      <c r="C1125" s="93"/>
      <c r="D1125" s="93"/>
      <c r="E1125" s="93"/>
      <c r="F1125" s="95"/>
      <c r="G1125" s="95"/>
      <c r="H1125" s="93"/>
      <c r="I1125" s="93"/>
      <c r="J1125" s="93"/>
    </row>
    <row r="1126" spans="1:10" s="65" customFormat="1" ht="14" x14ac:dyDescent="0.35">
      <c r="A1126" s="93"/>
      <c r="B1126" s="93"/>
      <c r="C1126" s="93"/>
      <c r="D1126" s="93"/>
      <c r="E1126" s="93"/>
      <c r="F1126" s="95"/>
      <c r="G1126" s="95"/>
      <c r="H1126" s="93"/>
      <c r="I1126" s="93"/>
      <c r="J1126" s="93"/>
    </row>
    <row r="1127" spans="1:10" s="65" customFormat="1" ht="14" x14ac:dyDescent="0.35">
      <c r="A1127" s="93"/>
      <c r="B1127" s="93"/>
      <c r="C1127" s="93"/>
      <c r="D1127" s="93"/>
      <c r="E1127" s="93"/>
      <c r="F1127" s="95"/>
      <c r="G1127" s="95"/>
      <c r="H1127" s="93"/>
      <c r="I1127" s="93"/>
      <c r="J1127" s="93"/>
    </row>
    <row r="1128" spans="1:10" s="65" customFormat="1" ht="14" x14ac:dyDescent="0.35">
      <c r="A1128" s="93"/>
      <c r="B1128" s="93"/>
      <c r="C1128" s="93"/>
      <c r="D1128" s="93"/>
      <c r="E1128" s="93"/>
      <c r="F1128" s="95"/>
      <c r="G1128" s="95"/>
      <c r="H1128" s="93"/>
      <c r="I1128" s="93"/>
      <c r="J1128" s="93"/>
    </row>
    <row r="1129" spans="1:10" s="65" customFormat="1" ht="14" x14ac:dyDescent="0.35">
      <c r="A1129" s="93"/>
      <c r="B1129" s="93"/>
      <c r="C1129" s="93"/>
      <c r="D1129" s="93"/>
      <c r="E1129" s="93"/>
      <c r="F1129" s="95"/>
      <c r="G1129" s="95"/>
      <c r="H1129" s="93"/>
      <c r="I1129" s="93"/>
      <c r="J1129" s="93"/>
    </row>
    <row r="1130" spans="1:10" s="65" customFormat="1" ht="14" x14ac:dyDescent="0.35">
      <c r="A1130" s="93"/>
      <c r="B1130" s="93"/>
      <c r="C1130" s="93"/>
      <c r="D1130" s="93"/>
      <c r="E1130" s="93"/>
      <c r="F1130" s="95"/>
      <c r="G1130" s="95"/>
      <c r="H1130" s="93"/>
      <c r="I1130" s="93"/>
      <c r="J1130" s="93"/>
    </row>
    <row r="1131" spans="1:10" s="65" customFormat="1" ht="14" x14ac:dyDescent="0.35">
      <c r="A1131" s="93"/>
      <c r="B1131" s="93"/>
      <c r="C1131" s="93"/>
      <c r="D1131" s="93"/>
      <c r="E1131" s="93"/>
      <c r="F1131" s="95"/>
      <c r="G1131" s="95"/>
      <c r="H1131" s="93"/>
      <c r="I1131" s="93"/>
      <c r="J1131" s="93"/>
    </row>
    <row r="1132" spans="1:10" s="65" customFormat="1" ht="14" x14ac:dyDescent="0.35">
      <c r="A1132" s="93"/>
      <c r="B1132" s="93"/>
      <c r="C1132" s="93"/>
      <c r="D1132" s="93"/>
      <c r="E1132" s="93"/>
      <c r="F1132" s="95"/>
      <c r="G1132" s="95"/>
      <c r="H1132" s="93"/>
      <c r="I1132" s="93"/>
      <c r="J1132" s="93"/>
    </row>
    <row r="1133" spans="1:10" s="65" customFormat="1" ht="14" x14ac:dyDescent="0.35">
      <c r="A1133" s="93"/>
      <c r="B1133" s="93"/>
      <c r="C1133" s="93"/>
      <c r="D1133" s="93"/>
      <c r="E1133" s="93"/>
      <c r="F1133" s="95"/>
      <c r="G1133" s="95"/>
      <c r="H1133" s="93"/>
      <c r="I1133" s="93"/>
      <c r="J1133" s="93"/>
    </row>
    <row r="1134" spans="1:10" s="65" customFormat="1" ht="14" x14ac:dyDescent="0.35">
      <c r="A1134" s="93"/>
      <c r="B1134" s="93"/>
      <c r="C1134" s="93"/>
      <c r="D1134" s="93"/>
      <c r="E1134" s="93"/>
      <c r="F1134" s="95"/>
      <c r="G1134" s="95"/>
      <c r="H1134" s="93"/>
      <c r="I1134" s="93"/>
      <c r="J1134" s="93"/>
    </row>
    <row r="1135" spans="1:10" s="65" customFormat="1" ht="14" x14ac:dyDescent="0.35">
      <c r="A1135" s="93"/>
      <c r="B1135" s="93"/>
      <c r="C1135" s="93"/>
      <c r="D1135" s="93"/>
      <c r="E1135" s="93"/>
      <c r="F1135" s="95"/>
      <c r="G1135" s="95"/>
      <c r="H1135" s="93"/>
      <c r="I1135" s="93"/>
      <c r="J1135" s="93"/>
    </row>
    <row r="1136" spans="1:10" s="65" customFormat="1" ht="14" x14ac:dyDescent="0.35">
      <c r="A1136" s="93"/>
      <c r="B1136" s="93"/>
      <c r="C1136" s="93"/>
      <c r="D1136" s="93"/>
      <c r="E1136" s="93"/>
      <c r="F1136" s="95"/>
      <c r="G1136" s="95"/>
      <c r="H1136" s="93"/>
      <c r="I1136" s="93"/>
      <c r="J1136" s="93"/>
    </row>
    <row r="1137" spans="1:10" s="65" customFormat="1" ht="14" x14ac:dyDescent="0.35">
      <c r="A1137" s="93"/>
      <c r="B1137" s="93"/>
      <c r="C1137" s="93"/>
      <c r="D1137" s="93"/>
      <c r="E1137" s="93"/>
      <c r="F1137" s="95"/>
      <c r="G1137" s="95"/>
      <c r="H1137" s="93"/>
      <c r="I1137" s="93"/>
      <c r="J1137" s="93"/>
    </row>
    <row r="1138" spans="1:10" s="65" customFormat="1" ht="14" x14ac:dyDescent="0.35">
      <c r="A1138" s="93"/>
      <c r="B1138" s="93"/>
      <c r="C1138" s="93"/>
      <c r="D1138" s="93"/>
      <c r="E1138" s="93"/>
      <c r="F1138" s="95"/>
      <c r="G1138" s="95"/>
      <c r="H1138" s="93"/>
      <c r="I1138" s="93"/>
      <c r="J1138" s="93"/>
    </row>
    <row r="1139" spans="1:10" s="65" customFormat="1" ht="14" x14ac:dyDescent="0.35">
      <c r="A1139" s="93"/>
      <c r="B1139" s="93"/>
      <c r="C1139" s="93"/>
      <c r="D1139" s="93"/>
      <c r="E1139" s="93"/>
      <c r="F1139" s="95"/>
      <c r="G1139" s="95"/>
      <c r="H1139" s="93"/>
      <c r="I1139" s="93"/>
      <c r="J1139" s="93"/>
    </row>
    <row r="1140" spans="1:10" s="65" customFormat="1" ht="14" x14ac:dyDescent="0.35">
      <c r="A1140" s="93"/>
      <c r="B1140" s="93"/>
      <c r="C1140" s="93"/>
      <c r="D1140" s="93"/>
      <c r="E1140" s="93"/>
      <c r="F1140" s="95"/>
      <c r="G1140" s="95"/>
      <c r="H1140" s="93"/>
      <c r="I1140" s="93"/>
      <c r="J1140" s="93"/>
    </row>
    <row r="1141" spans="1:10" s="65" customFormat="1" ht="14" x14ac:dyDescent="0.35">
      <c r="A1141" s="93"/>
      <c r="B1141" s="93"/>
      <c r="C1141" s="93"/>
      <c r="D1141" s="93"/>
      <c r="E1141" s="93"/>
      <c r="F1141" s="95"/>
      <c r="G1141" s="95"/>
      <c r="H1141" s="93"/>
      <c r="I1141" s="93"/>
      <c r="J1141" s="93"/>
    </row>
    <row r="1142" spans="1:10" s="65" customFormat="1" ht="14" x14ac:dyDescent="0.35">
      <c r="A1142" s="93"/>
      <c r="B1142" s="93"/>
      <c r="C1142" s="93"/>
      <c r="D1142" s="93"/>
      <c r="E1142" s="93"/>
      <c r="F1142" s="95"/>
      <c r="G1142" s="95"/>
      <c r="H1142" s="93"/>
      <c r="I1142" s="93"/>
      <c r="J1142" s="93"/>
    </row>
    <row r="1143" spans="1:10" s="65" customFormat="1" ht="14" x14ac:dyDescent="0.35">
      <c r="A1143" s="93"/>
      <c r="B1143" s="93"/>
      <c r="C1143" s="93"/>
      <c r="D1143" s="93"/>
      <c r="E1143" s="93"/>
      <c r="F1143" s="95"/>
      <c r="G1143" s="95"/>
      <c r="H1143" s="93"/>
      <c r="I1143" s="93"/>
      <c r="J1143" s="93"/>
    </row>
    <row r="1144" spans="1:10" s="65" customFormat="1" ht="14" x14ac:dyDescent="0.35">
      <c r="A1144" s="93"/>
      <c r="B1144" s="93"/>
      <c r="C1144" s="93"/>
      <c r="D1144" s="93"/>
      <c r="E1144" s="93"/>
      <c r="F1144" s="95"/>
      <c r="G1144" s="95"/>
      <c r="H1144" s="93"/>
      <c r="I1144" s="93"/>
      <c r="J1144" s="93"/>
    </row>
    <row r="1145" spans="1:10" s="65" customFormat="1" ht="14" x14ac:dyDescent="0.35">
      <c r="A1145" s="93"/>
      <c r="B1145" s="93"/>
      <c r="C1145" s="93"/>
      <c r="D1145" s="93"/>
      <c r="E1145" s="93"/>
      <c r="F1145" s="95"/>
      <c r="G1145" s="95"/>
      <c r="H1145" s="93"/>
      <c r="I1145" s="93"/>
      <c r="J1145" s="93"/>
    </row>
    <row r="1146" spans="1:10" s="65" customFormat="1" ht="14" x14ac:dyDescent="0.35">
      <c r="A1146" s="93"/>
      <c r="B1146" s="93"/>
      <c r="C1146" s="93"/>
      <c r="D1146" s="93"/>
      <c r="E1146" s="93"/>
      <c r="F1146" s="95"/>
      <c r="G1146" s="95"/>
      <c r="H1146" s="93"/>
      <c r="I1146" s="93"/>
      <c r="J1146" s="93"/>
    </row>
    <row r="1147" spans="1:10" s="65" customFormat="1" ht="14" x14ac:dyDescent="0.35">
      <c r="A1147" s="93"/>
      <c r="B1147" s="93"/>
      <c r="C1147" s="93"/>
      <c r="D1147" s="93"/>
      <c r="E1147" s="93"/>
      <c r="F1147" s="95"/>
      <c r="G1147" s="95"/>
      <c r="H1147" s="93"/>
      <c r="I1147" s="93"/>
      <c r="J1147" s="93"/>
    </row>
    <row r="1148" spans="1:10" s="65" customFormat="1" ht="14" x14ac:dyDescent="0.35">
      <c r="A1148" s="93"/>
      <c r="B1148" s="93"/>
      <c r="C1148" s="93"/>
      <c r="D1148" s="93"/>
      <c r="E1148" s="93"/>
      <c r="F1148" s="95"/>
      <c r="G1148" s="95"/>
      <c r="H1148" s="93"/>
      <c r="I1148" s="93"/>
      <c r="J1148" s="93"/>
    </row>
    <row r="1149" spans="1:10" s="65" customFormat="1" ht="14" x14ac:dyDescent="0.35">
      <c r="A1149" s="93"/>
      <c r="B1149" s="93"/>
      <c r="C1149" s="93"/>
      <c r="D1149" s="93"/>
      <c r="E1149" s="93"/>
      <c r="F1149" s="95"/>
      <c r="G1149" s="95"/>
      <c r="H1149" s="93"/>
      <c r="I1149" s="93"/>
      <c r="J1149" s="93"/>
    </row>
    <row r="1150" spans="1:10" s="65" customFormat="1" ht="14" x14ac:dyDescent="0.35">
      <c r="A1150" s="93"/>
      <c r="B1150" s="93"/>
      <c r="C1150" s="93"/>
      <c r="D1150" s="93"/>
      <c r="E1150" s="93"/>
      <c r="F1150" s="95"/>
      <c r="G1150" s="95"/>
      <c r="H1150" s="93"/>
      <c r="I1150" s="93"/>
      <c r="J1150" s="93"/>
    </row>
    <row r="1151" spans="1:10" s="65" customFormat="1" ht="14" x14ac:dyDescent="0.35">
      <c r="A1151" s="93"/>
      <c r="B1151" s="93"/>
      <c r="C1151" s="93"/>
      <c r="D1151" s="93"/>
      <c r="E1151" s="93"/>
      <c r="F1151" s="95"/>
      <c r="G1151" s="95"/>
      <c r="H1151" s="93"/>
      <c r="I1151" s="93"/>
      <c r="J1151" s="93"/>
    </row>
    <row r="1152" spans="1:10" s="65" customFormat="1" ht="14" x14ac:dyDescent="0.35">
      <c r="A1152" s="93"/>
      <c r="B1152" s="93"/>
      <c r="C1152" s="93"/>
      <c r="D1152" s="93"/>
      <c r="E1152" s="93"/>
      <c r="F1152" s="95"/>
      <c r="G1152" s="95"/>
      <c r="H1152" s="93"/>
      <c r="I1152" s="93"/>
      <c r="J1152" s="93"/>
    </row>
    <row r="1153" spans="1:10" s="65" customFormat="1" ht="14" x14ac:dyDescent="0.35">
      <c r="A1153" s="93"/>
      <c r="B1153" s="93"/>
      <c r="C1153" s="93"/>
      <c r="D1153" s="93"/>
      <c r="E1153" s="93"/>
      <c r="F1153" s="95"/>
      <c r="G1153" s="95"/>
      <c r="H1153" s="93"/>
      <c r="I1153" s="93"/>
      <c r="J1153" s="93"/>
    </row>
    <row r="1154" spans="1:10" s="65" customFormat="1" ht="14" x14ac:dyDescent="0.35">
      <c r="A1154" s="93"/>
      <c r="B1154" s="93"/>
      <c r="C1154" s="93"/>
      <c r="D1154" s="93"/>
      <c r="E1154" s="93"/>
      <c r="F1154" s="95"/>
      <c r="G1154" s="95"/>
      <c r="H1154" s="93"/>
      <c r="I1154" s="93"/>
      <c r="J1154" s="93"/>
    </row>
    <row r="1155" spans="1:10" s="65" customFormat="1" ht="14" x14ac:dyDescent="0.35">
      <c r="A1155" s="93"/>
      <c r="B1155" s="93"/>
      <c r="C1155" s="93"/>
      <c r="D1155" s="93"/>
      <c r="E1155" s="93"/>
      <c r="F1155" s="95"/>
      <c r="G1155" s="95"/>
      <c r="H1155" s="93"/>
      <c r="I1155" s="93"/>
      <c r="J1155" s="93"/>
    </row>
    <row r="1156" spans="1:10" s="65" customFormat="1" ht="14" x14ac:dyDescent="0.35">
      <c r="A1156" s="93"/>
      <c r="B1156" s="93"/>
      <c r="C1156" s="93"/>
      <c r="D1156" s="93"/>
      <c r="E1156" s="93"/>
      <c r="F1156" s="95"/>
      <c r="G1156" s="95"/>
      <c r="H1156" s="93"/>
      <c r="I1156" s="93"/>
      <c r="J1156" s="93"/>
    </row>
    <row r="1157" spans="1:10" s="65" customFormat="1" ht="14" x14ac:dyDescent="0.35">
      <c r="A1157" s="93"/>
      <c r="B1157" s="93"/>
      <c r="C1157" s="93"/>
      <c r="D1157" s="93"/>
      <c r="E1157" s="93"/>
      <c r="F1157" s="95"/>
      <c r="G1157" s="95"/>
      <c r="H1157" s="93"/>
      <c r="I1157" s="93"/>
      <c r="J1157" s="93"/>
    </row>
    <row r="1158" spans="1:10" s="65" customFormat="1" ht="14" x14ac:dyDescent="0.35">
      <c r="A1158" s="93"/>
      <c r="B1158" s="93"/>
      <c r="C1158" s="93"/>
      <c r="D1158" s="93"/>
      <c r="E1158" s="93"/>
      <c r="F1158" s="95"/>
      <c r="G1158" s="95"/>
      <c r="H1158" s="93"/>
      <c r="I1158" s="93"/>
      <c r="J1158" s="93"/>
    </row>
    <row r="1159" spans="1:10" s="65" customFormat="1" ht="14" x14ac:dyDescent="0.35">
      <c r="A1159" s="93"/>
      <c r="B1159" s="93"/>
      <c r="C1159" s="93"/>
      <c r="D1159" s="93"/>
      <c r="E1159" s="93"/>
      <c r="F1159" s="95"/>
      <c r="G1159" s="95"/>
      <c r="H1159" s="93"/>
      <c r="I1159" s="93"/>
      <c r="J1159" s="93"/>
    </row>
    <row r="1160" spans="1:10" s="65" customFormat="1" ht="14" x14ac:dyDescent="0.35">
      <c r="A1160" s="93"/>
      <c r="B1160" s="93"/>
      <c r="C1160" s="93"/>
      <c r="D1160" s="93"/>
      <c r="E1160" s="93"/>
      <c r="F1160" s="95"/>
      <c r="G1160" s="95"/>
      <c r="H1160" s="93"/>
      <c r="I1160" s="93"/>
      <c r="J1160" s="93"/>
    </row>
    <row r="1161" spans="1:10" s="65" customFormat="1" ht="14" x14ac:dyDescent="0.35">
      <c r="A1161" s="93"/>
      <c r="B1161" s="93"/>
      <c r="C1161" s="93"/>
      <c r="D1161" s="93"/>
      <c r="E1161" s="93"/>
      <c r="F1161" s="95"/>
      <c r="G1161" s="95"/>
      <c r="H1161" s="93"/>
      <c r="I1161" s="93"/>
      <c r="J1161" s="93"/>
    </row>
    <row r="1162" spans="1:10" s="65" customFormat="1" ht="14" x14ac:dyDescent="0.35">
      <c r="A1162" s="93"/>
      <c r="B1162" s="93"/>
      <c r="C1162" s="93"/>
      <c r="D1162" s="93"/>
      <c r="E1162" s="93"/>
      <c r="F1162" s="95"/>
      <c r="G1162" s="95"/>
      <c r="H1162" s="93"/>
      <c r="I1162" s="93"/>
      <c r="J1162" s="93"/>
    </row>
    <row r="1163" spans="1:10" s="65" customFormat="1" ht="14" x14ac:dyDescent="0.35">
      <c r="A1163" s="93"/>
      <c r="B1163" s="93"/>
      <c r="C1163" s="93"/>
      <c r="D1163" s="93"/>
      <c r="E1163" s="93"/>
      <c r="F1163" s="95"/>
      <c r="G1163" s="95"/>
      <c r="H1163" s="93"/>
      <c r="I1163" s="93"/>
      <c r="J1163" s="93"/>
    </row>
    <row r="1164" spans="1:10" s="65" customFormat="1" ht="14" x14ac:dyDescent="0.35">
      <c r="A1164" s="93"/>
      <c r="B1164" s="93"/>
      <c r="C1164" s="93"/>
      <c r="D1164" s="93"/>
      <c r="E1164" s="93"/>
      <c r="F1164" s="95"/>
      <c r="G1164" s="95"/>
      <c r="H1164" s="93"/>
      <c r="I1164" s="93"/>
      <c r="J1164" s="93"/>
    </row>
    <row r="1165" spans="1:10" s="65" customFormat="1" ht="14" x14ac:dyDescent="0.35">
      <c r="A1165" s="93"/>
      <c r="B1165" s="93"/>
      <c r="C1165" s="93"/>
      <c r="D1165" s="93"/>
      <c r="E1165" s="93"/>
      <c r="F1165" s="95"/>
      <c r="G1165" s="95"/>
      <c r="H1165" s="93"/>
      <c r="I1165" s="93"/>
      <c r="J1165" s="93"/>
    </row>
    <row r="1166" spans="1:10" s="65" customFormat="1" ht="14" x14ac:dyDescent="0.35">
      <c r="A1166" s="93"/>
      <c r="B1166" s="93"/>
      <c r="C1166" s="93"/>
      <c r="D1166" s="93"/>
      <c r="E1166" s="93"/>
      <c r="F1166" s="95"/>
      <c r="G1166" s="95"/>
      <c r="H1166" s="93"/>
      <c r="I1166" s="93"/>
      <c r="J1166" s="93"/>
    </row>
    <row r="1167" spans="1:10" s="65" customFormat="1" ht="14" x14ac:dyDescent="0.35">
      <c r="A1167" s="93"/>
      <c r="B1167" s="93"/>
      <c r="C1167" s="93"/>
      <c r="D1167" s="93"/>
      <c r="E1167" s="93"/>
      <c r="F1167" s="95"/>
      <c r="G1167" s="95"/>
      <c r="H1167" s="93"/>
      <c r="I1167" s="93"/>
      <c r="J1167" s="93"/>
    </row>
    <row r="1168" spans="1:10" s="65" customFormat="1" ht="14" x14ac:dyDescent="0.35">
      <c r="A1168" s="93"/>
      <c r="B1168" s="93"/>
      <c r="C1168" s="93"/>
      <c r="D1168" s="93"/>
      <c r="E1168" s="93"/>
      <c r="F1168" s="95"/>
      <c r="G1168" s="95"/>
      <c r="H1168" s="93"/>
      <c r="I1168" s="93"/>
      <c r="J1168" s="93"/>
    </row>
    <row r="1169" spans="1:10" s="65" customFormat="1" ht="14" x14ac:dyDescent="0.35">
      <c r="A1169" s="93"/>
      <c r="B1169" s="93"/>
      <c r="C1169" s="93"/>
      <c r="D1169" s="93"/>
      <c r="E1169" s="93"/>
      <c r="F1169" s="95"/>
      <c r="G1169" s="95"/>
      <c r="H1169" s="93"/>
      <c r="I1169" s="93"/>
      <c r="J1169" s="93"/>
    </row>
    <row r="1170" spans="1:10" s="65" customFormat="1" ht="14" x14ac:dyDescent="0.35">
      <c r="A1170" s="93"/>
      <c r="B1170" s="93"/>
      <c r="C1170" s="93"/>
      <c r="D1170" s="93"/>
      <c r="E1170" s="93"/>
      <c r="F1170" s="95"/>
      <c r="G1170" s="95"/>
      <c r="H1170" s="93"/>
      <c r="I1170" s="93"/>
      <c r="J1170" s="93"/>
    </row>
    <row r="1171" spans="1:10" s="65" customFormat="1" ht="14" x14ac:dyDescent="0.35">
      <c r="A1171" s="93"/>
      <c r="B1171" s="93"/>
      <c r="C1171" s="93"/>
      <c r="D1171" s="93"/>
      <c r="E1171" s="93"/>
      <c r="F1171" s="95"/>
      <c r="G1171" s="95"/>
      <c r="H1171" s="93"/>
      <c r="I1171" s="93"/>
      <c r="J1171" s="93"/>
    </row>
    <row r="1172" spans="1:10" s="65" customFormat="1" ht="14" x14ac:dyDescent="0.35">
      <c r="A1172" s="93"/>
      <c r="B1172" s="93"/>
      <c r="C1172" s="93"/>
      <c r="D1172" s="93"/>
      <c r="E1172" s="93"/>
      <c r="F1172" s="95"/>
      <c r="G1172" s="95"/>
      <c r="H1172" s="93"/>
      <c r="I1172" s="93"/>
      <c r="J1172" s="93"/>
    </row>
    <row r="1173" spans="1:10" s="65" customFormat="1" ht="14" x14ac:dyDescent="0.35">
      <c r="A1173" s="93"/>
      <c r="B1173" s="93"/>
      <c r="C1173" s="93"/>
      <c r="D1173" s="93"/>
      <c r="E1173" s="93"/>
      <c r="F1173" s="95"/>
      <c r="G1173" s="95"/>
      <c r="H1173" s="93"/>
      <c r="I1173" s="93"/>
      <c r="J1173" s="93"/>
    </row>
    <row r="1174" spans="1:10" s="65" customFormat="1" ht="14" x14ac:dyDescent="0.35">
      <c r="A1174" s="93"/>
      <c r="B1174" s="93"/>
      <c r="C1174" s="93"/>
      <c r="D1174" s="93"/>
      <c r="E1174" s="93"/>
      <c r="F1174" s="95"/>
      <c r="G1174" s="95"/>
      <c r="H1174" s="93"/>
      <c r="I1174" s="93"/>
      <c r="J1174" s="93"/>
    </row>
    <row r="1175" spans="1:10" s="65" customFormat="1" ht="14" x14ac:dyDescent="0.35">
      <c r="A1175" s="93"/>
      <c r="B1175" s="93"/>
      <c r="C1175" s="93"/>
      <c r="D1175" s="93"/>
      <c r="E1175" s="93"/>
      <c r="F1175" s="95"/>
      <c r="G1175" s="95"/>
      <c r="H1175" s="93"/>
      <c r="I1175" s="93"/>
      <c r="J1175" s="93"/>
    </row>
    <row r="1176" spans="1:10" s="65" customFormat="1" ht="14" x14ac:dyDescent="0.35">
      <c r="A1176" s="93"/>
      <c r="B1176" s="93"/>
      <c r="C1176" s="93"/>
      <c r="D1176" s="93"/>
      <c r="E1176" s="93"/>
      <c r="F1176" s="95"/>
      <c r="G1176" s="95"/>
      <c r="H1176" s="93"/>
      <c r="I1176" s="93"/>
      <c r="J1176" s="93"/>
    </row>
    <row r="1177" spans="1:10" s="65" customFormat="1" ht="14" x14ac:dyDescent="0.35">
      <c r="A1177" s="93"/>
      <c r="B1177" s="93"/>
      <c r="C1177" s="93"/>
      <c r="D1177" s="93"/>
      <c r="E1177" s="93"/>
      <c r="F1177" s="95"/>
      <c r="G1177" s="95"/>
      <c r="H1177" s="93"/>
      <c r="I1177" s="93"/>
      <c r="J1177" s="93"/>
    </row>
    <row r="1178" spans="1:10" s="65" customFormat="1" ht="14" x14ac:dyDescent="0.35">
      <c r="A1178" s="93"/>
      <c r="B1178" s="93"/>
      <c r="C1178" s="93"/>
      <c r="D1178" s="93"/>
      <c r="E1178" s="93"/>
      <c r="F1178" s="95"/>
      <c r="G1178" s="95"/>
      <c r="H1178" s="93"/>
      <c r="I1178" s="93"/>
      <c r="J1178" s="93"/>
    </row>
    <row r="1179" spans="1:10" s="65" customFormat="1" ht="14" x14ac:dyDescent="0.35">
      <c r="A1179" s="93"/>
      <c r="B1179" s="93"/>
      <c r="C1179" s="93"/>
      <c r="D1179" s="93"/>
      <c r="E1179" s="93"/>
      <c r="F1179" s="95"/>
      <c r="G1179" s="95"/>
      <c r="H1179" s="93"/>
      <c r="I1179" s="93"/>
      <c r="J1179" s="93"/>
    </row>
    <row r="1180" spans="1:10" s="65" customFormat="1" ht="14" x14ac:dyDescent="0.35">
      <c r="A1180" s="93"/>
      <c r="B1180" s="93"/>
      <c r="C1180" s="93"/>
      <c r="D1180" s="93"/>
      <c r="E1180" s="93"/>
      <c r="F1180" s="95"/>
      <c r="G1180" s="95"/>
      <c r="H1180" s="93"/>
      <c r="I1180" s="93"/>
      <c r="J1180" s="93"/>
    </row>
    <row r="1181" spans="1:10" s="65" customFormat="1" ht="14" x14ac:dyDescent="0.35">
      <c r="A1181" s="93"/>
      <c r="B1181" s="93"/>
      <c r="C1181" s="93"/>
      <c r="D1181" s="93"/>
      <c r="E1181" s="93"/>
      <c r="F1181" s="95"/>
      <c r="G1181" s="95"/>
      <c r="H1181" s="93"/>
      <c r="I1181" s="93"/>
      <c r="J1181" s="93"/>
    </row>
    <row r="1182" spans="1:10" s="65" customFormat="1" ht="14" x14ac:dyDescent="0.35">
      <c r="A1182" s="93"/>
      <c r="B1182" s="93"/>
      <c r="C1182" s="93"/>
      <c r="D1182" s="93"/>
      <c r="E1182" s="93"/>
      <c r="F1182" s="95"/>
      <c r="G1182" s="95"/>
      <c r="H1182" s="93"/>
      <c r="I1182" s="93"/>
      <c r="J1182" s="93"/>
    </row>
    <row r="1183" spans="1:10" s="65" customFormat="1" ht="14" x14ac:dyDescent="0.35">
      <c r="A1183" s="93"/>
      <c r="B1183" s="93"/>
      <c r="C1183" s="93"/>
      <c r="D1183" s="93"/>
      <c r="E1183" s="93"/>
      <c r="F1183" s="95"/>
      <c r="G1183" s="95"/>
      <c r="H1183" s="93"/>
      <c r="I1183" s="93"/>
      <c r="J1183" s="93"/>
    </row>
    <row r="1184" spans="1:10" s="65" customFormat="1" ht="14" x14ac:dyDescent="0.35">
      <c r="A1184" s="93"/>
      <c r="B1184" s="93"/>
      <c r="C1184" s="93"/>
      <c r="D1184" s="93"/>
      <c r="E1184" s="93"/>
      <c r="F1184" s="95"/>
      <c r="G1184" s="95"/>
      <c r="H1184" s="93"/>
      <c r="I1184" s="93"/>
      <c r="J1184" s="93"/>
    </row>
    <row r="1185" spans="1:10" s="65" customFormat="1" ht="14" x14ac:dyDescent="0.35">
      <c r="A1185" s="93"/>
      <c r="B1185" s="93"/>
      <c r="C1185" s="93"/>
      <c r="D1185" s="93"/>
      <c r="E1185" s="93"/>
      <c r="F1185" s="95"/>
      <c r="G1185" s="95"/>
      <c r="H1185" s="93"/>
      <c r="I1185" s="93"/>
      <c r="J1185" s="93"/>
    </row>
    <row r="1186" spans="1:10" s="65" customFormat="1" ht="14" x14ac:dyDescent="0.35">
      <c r="A1186" s="93"/>
      <c r="B1186" s="93"/>
      <c r="C1186" s="93"/>
      <c r="D1186" s="93"/>
      <c r="E1186" s="93"/>
      <c r="F1186" s="95"/>
      <c r="G1186" s="95"/>
      <c r="H1186" s="93"/>
      <c r="I1186" s="93"/>
      <c r="J1186" s="93"/>
    </row>
    <row r="1187" spans="1:10" s="65" customFormat="1" ht="14" x14ac:dyDescent="0.35">
      <c r="A1187" s="93"/>
      <c r="B1187" s="93"/>
      <c r="C1187" s="93"/>
      <c r="D1187" s="93"/>
      <c r="E1187" s="93"/>
      <c r="F1187" s="95"/>
      <c r="G1187" s="95"/>
      <c r="H1187" s="93"/>
      <c r="I1187" s="93"/>
      <c r="J1187" s="93"/>
    </row>
    <row r="1188" spans="1:10" s="65" customFormat="1" ht="14" x14ac:dyDescent="0.35">
      <c r="A1188" s="93"/>
      <c r="B1188" s="93"/>
      <c r="C1188" s="93"/>
      <c r="D1188" s="93"/>
      <c r="E1188" s="93"/>
      <c r="F1188" s="95"/>
      <c r="G1188" s="95"/>
      <c r="H1188" s="93"/>
      <c r="I1188" s="93"/>
      <c r="J1188" s="93"/>
    </row>
    <row r="1189" spans="1:10" s="65" customFormat="1" ht="14" x14ac:dyDescent="0.35">
      <c r="A1189" s="93"/>
      <c r="B1189" s="93"/>
      <c r="C1189" s="93"/>
      <c r="D1189" s="93"/>
      <c r="E1189" s="93"/>
      <c r="F1189" s="95"/>
      <c r="G1189" s="95"/>
      <c r="H1189" s="93"/>
      <c r="I1189" s="93"/>
      <c r="J1189" s="93"/>
    </row>
    <row r="1190" spans="1:10" s="65" customFormat="1" ht="14" x14ac:dyDescent="0.35">
      <c r="A1190" s="93"/>
      <c r="B1190" s="93"/>
      <c r="C1190" s="93"/>
      <c r="D1190" s="93"/>
      <c r="E1190" s="93"/>
      <c r="F1190" s="95"/>
      <c r="G1190" s="95"/>
      <c r="H1190" s="93"/>
      <c r="I1190" s="93"/>
      <c r="J1190" s="93"/>
    </row>
    <row r="1191" spans="1:10" s="65" customFormat="1" ht="14" x14ac:dyDescent="0.35">
      <c r="A1191" s="93"/>
      <c r="B1191" s="93"/>
      <c r="C1191" s="93"/>
      <c r="D1191" s="93"/>
      <c r="E1191" s="93"/>
      <c r="F1191" s="95"/>
      <c r="G1191" s="95"/>
      <c r="H1191" s="93"/>
      <c r="I1191" s="93"/>
      <c r="J1191" s="93"/>
    </row>
    <row r="1192" spans="1:10" s="65" customFormat="1" ht="14" x14ac:dyDescent="0.35">
      <c r="A1192" s="93"/>
      <c r="B1192" s="93"/>
      <c r="C1192" s="93"/>
      <c r="D1192" s="93"/>
      <c r="E1192" s="93"/>
      <c r="F1192" s="95"/>
      <c r="G1192" s="95"/>
      <c r="H1192" s="93"/>
      <c r="I1192" s="93"/>
      <c r="J1192" s="93"/>
    </row>
    <row r="1193" spans="1:10" s="65" customFormat="1" ht="14" x14ac:dyDescent="0.35">
      <c r="A1193" s="93"/>
      <c r="B1193" s="93"/>
      <c r="C1193" s="93"/>
      <c r="D1193" s="93"/>
      <c r="E1193" s="93"/>
      <c r="F1193" s="95"/>
      <c r="G1193" s="95"/>
      <c r="H1193" s="93"/>
      <c r="I1193" s="93"/>
      <c r="J1193" s="93"/>
    </row>
    <row r="1194" spans="1:10" s="65" customFormat="1" ht="14" x14ac:dyDescent="0.35">
      <c r="A1194" s="93"/>
      <c r="B1194" s="93"/>
      <c r="C1194" s="93"/>
      <c r="D1194" s="93"/>
      <c r="E1194" s="93"/>
      <c r="F1194" s="95"/>
      <c r="G1194" s="95"/>
      <c r="H1194" s="93"/>
      <c r="I1194" s="93"/>
      <c r="J1194" s="93"/>
    </row>
    <row r="1195" spans="1:10" s="65" customFormat="1" ht="14" x14ac:dyDescent="0.35">
      <c r="A1195" s="93"/>
      <c r="B1195" s="93"/>
      <c r="C1195" s="93"/>
      <c r="D1195" s="93"/>
      <c r="E1195" s="93"/>
      <c r="F1195" s="95"/>
      <c r="G1195" s="95"/>
      <c r="H1195" s="93"/>
      <c r="I1195" s="93"/>
      <c r="J1195" s="93"/>
    </row>
    <row r="1196" spans="1:10" s="65" customFormat="1" ht="14" x14ac:dyDescent="0.35">
      <c r="A1196" s="93"/>
      <c r="B1196" s="93"/>
      <c r="C1196" s="93"/>
      <c r="D1196" s="93"/>
      <c r="E1196" s="93"/>
      <c r="F1196" s="95"/>
      <c r="G1196" s="95"/>
      <c r="H1196" s="93"/>
      <c r="I1196" s="93"/>
      <c r="J1196" s="93"/>
    </row>
    <row r="1197" spans="1:10" s="65" customFormat="1" ht="14" x14ac:dyDescent="0.35">
      <c r="A1197" s="93"/>
      <c r="B1197" s="93"/>
      <c r="C1197" s="93"/>
      <c r="D1197" s="93"/>
      <c r="E1197" s="93"/>
      <c r="F1197" s="95"/>
      <c r="G1197" s="95"/>
      <c r="H1197" s="93"/>
      <c r="I1197" s="93"/>
      <c r="J1197" s="93"/>
    </row>
    <row r="1198" spans="1:10" s="65" customFormat="1" ht="14" x14ac:dyDescent="0.35">
      <c r="A1198" s="93"/>
      <c r="B1198" s="93"/>
      <c r="C1198" s="93"/>
      <c r="D1198" s="93"/>
      <c r="E1198" s="93"/>
      <c r="F1198" s="95"/>
      <c r="G1198" s="95"/>
      <c r="H1198" s="93"/>
      <c r="I1198" s="93"/>
      <c r="J1198" s="93"/>
    </row>
    <row r="1199" spans="1:10" s="65" customFormat="1" ht="14" x14ac:dyDescent="0.35">
      <c r="A1199" s="93"/>
      <c r="B1199" s="93"/>
      <c r="C1199" s="93"/>
      <c r="D1199" s="93"/>
      <c r="E1199" s="93"/>
      <c r="F1199" s="95"/>
      <c r="G1199" s="95"/>
      <c r="H1199" s="93"/>
      <c r="I1199" s="93"/>
      <c r="J1199" s="93"/>
    </row>
    <row r="1200" spans="1:10" s="65" customFormat="1" ht="14" x14ac:dyDescent="0.35">
      <c r="A1200" s="93"/>
      <c r="B1200" s="93"/>
      <c r="C1200" s="93"/>
      <c r="D1200" s="93"/>
      <c r="E1200" s="93"/>
      <c r="F1200" s="95"/>
      <c r="G1200" s="95"/>
      <c r="H1200" s="93"/>
      <c r="I1200" s="93"/>
      <c r="J1200" s="93"/>
    </row>
    <row r="1201" spans="1:10" s="65" customFormat="1" ht="14" x14ac:dyDescent="0.35">
      <c r="A1201" s="93"/>
      <c r="B1201" s="93"/>
      <c r="C1201" s="93"/>
      <c r="D1201" s="93"/>
      <c r="E1201" s="93"/>
      <c r="F1201" s="95"/>
      <c r="G1201" s="95"/>
      <c r="H1201" s="93"/>
      <c r="I1201" s="93"/>
      <c r="J1201" s="93"/>
    </row>
    <row r="1202" spans="1:10" s="65" customFormat="1" ht="14" x14ac:dyDescent="0.35">
      <c r="A1202" s="93"/>
      <c r="B1202" s="93"/>
      <c r="C1202" s="93"/>
      <c r="D1202" s="93"/>
      <c r="E1202" s="93"/>
      <c r="F1202" s="95"/>
      <c r="G1202" s="95"/>
      <c r="H1202" s="93"/>
      <c r="I1202" s="93"/>
      <c r="J1202" s="93"/>
    </row>
    <row r="1203" spans="1:10" s="65" customFormat="1" ht="14" x14ac:dyDescent="0.35">
      <c r="A1203" s="93"/>
      <c r="B1203" s="93"/>
      <c r="C1203" s="93"/>
      <c r="D1203" s="93"/>
      <c r="E1203" s="93"/>
      <c r="F1203" s="95"/>
      <c r="G1203" s="95"/>
      <c r="H1203" s="93"/>
      <c r="I1203" s="93"/>
      <c r="J1203" s="93"/>
    </row>
    <row r="1204" spans="1:10" s="65" customFormat="1" ht="14" x14ac:dyDescent="0.35">
      <c r="A1204" s="93"/>
      <c r="B1204" s="93"/>
      <c r="C1204" s="93"/>
      <c r="D1204" s="93"/>
      <c r="E1204" s="93"/>
      <c r="F1204" s="95"/>
      <c r="G1204" s="95"/>
      <c r="H1204" s="93"/>
      <c r="I1204" s="93"/>
      <c r="J1204" s="93"/>
    </row>
    <row r="1205" spans="1:10" s="65" customFormat="1" ht="14" x14ac:dyDescent="0.35">
      <c r="A1205" s="93"/>
      <c r="B1205" s="93"/>
      <c r="C1205" s="93"/>
      <c r="D1205" s="93"/>
      <c r="E1205" s="93"/>
      <c r="F1205" s="95"/>
      <c r="G1205" s="95"/>
      <c r="H1205" s="93"/>
      <c r="I1205" s="93"/>
      <c r="J1205" s="93"/>
    </row>
    <row r="1206" spans="1:10" s="65" customFormat="1" ht="14" x14ac:dyDescent="0.35">
      <c r="A1206" s="93"/>
      <c r="B1206" s="93"/>
      <c r="C1206" s="93"/>
      <c r="D1206" s="93"/>
      <c r="E1206" s="93"/>
      <c r="F1206" s="95"/>
      <c r="G1206" s="95"/>
      <c r="H1206" s="93"/>
      <c r="I1206" s="93"/>
      <c r="J1206" s="93"/>
    </row>
    <row r="1207" spans="1:10" s="65" customFormat="1" ht="14" x14ac:dyDescent="0.35">
      <c r="A1207" s="93"/>
      <c r="B1207" s="93"/>
      <c r="C1207" s="93"/>
      <c r="D1207" s="93"/>
      <c r="E1207" s="93"/>
      <c r="F1207" s="95"/>
      <c r="G1207" s="95"/>
      <c r="H1207" s="93"/>
      <c r="I1207" s="93"/>
      <c r="J1207" s="93"/>
    </row>
    <row r="1208" spans="1:10" s="65" customFormat="1" ht="14" x14ac:dyDescent="0.35">
      <c r="A1208" s="93"/>
      <c r="B1208" s="93"/>
      <c r="C1208" s="93"/>
      <c r="D1208" s="93"/>
      <c r="E1208" s="93"/>
      <c r="F1208" s="95"/>
      <c r="G1208" s="95"/>
      <c r="H1208" s="93"/>
      <c r="I1208" s="93"/>
      <c r="J1208" s="93"/>
    </row>
    <row r="1209" spans="1:10" s="65" customFormat="1" ht="14" x14ac:dyDescent="0.35">
      <c r="A1209" s="93"/>
      <c r="B1209" s="93"/>
      <c r="C1209" s="93"/>
      <c r="D1209" s="93"/>
      <c r="E1209" s="93"/>
      <c r="F1209" s="95"/>
      <c r="G1209" s="95"/>
      <c r="H1209" s="93"/>
      <c r="I1209" s="93"/>
      <c r="J1209" s="93"/>
    </row>
    <row r="1210" spans="1:10" s="65" customFormat="1" ht="14" x14ac:dyDescent="0.35">
      <c r="A1210" s="93"/>
      <c r="B1210" s="93"/>
      <c r="C1210" s="93"/>
      <c r="D1210" s="93"/>
      <c r="E1210" s="93"/>
      <c r="F1210" s="95"/>
      <c r="G1210" s="95"/>
      <c r="H1210" s="93"/>
      <c r="I1210" s="93"/>
      <c r="J1210" s="93"/>
    </row>
    <row r="1211" spans="1:10" s="65" customFormat="1" ht="14" x14ac:dyDescent="0.35">
      <c r="A1211" s="93"/>
      <c r="B1211" s="93"/>
      <c r="C1211" s="93"/>
      <c r="D1211" s="93"/>
      <c r="E1211" s="93"/>
      <c r="F1211" s="95"/>
      <c r="G1211" s="95"/>
      <c r="H1211" s="93"/>
      <c r="I1211" s="93"/>
      <c r="J1211" s="93"/>
    </row>
    <row r="1212" spans="1:10" s="65" customFormat="1" ht="14" x14ac:dyDescent="0.35">
      <c r="A1212" s="93"/>
      <c r="B1212" s="93"/>
      <c r="C1212" s="93"/>
      <c r="D1212" s="93"/>
      <c r="E1212" s="93"/>
      <c r="F1212" s="95"/>
      <c r="G1212" s="95"/>
      <c r="H1212" s="93"/>
      <c r="I1212" s="93"/>
      <c r="J1212" s="93"/>
    </row>
    <row r="1213" spans="1:10" s="65" customFormat="1" ht="14" x14ac:dyDescent="0.35">
      <c r="A1213" s="93"/>
      <c r="B1213" s="93"/>
      <c r="C1213" s="93"/>
      <c r="D1213" s="93"/>
      <c r="E1213" s="93"/>
      <c r="F1213" s="95"/>
      <c r="G1213" s="95"/>
      <c r="H1213" s="93"/>
      <c r="I1213" s="93"/>
      <c r="J1213" s="93"/>
    </row>
    <row r="1214" spans="1:10" s="65" customFormat="1" ht="14" x14ac:dyDescent="0.35">
      <c r="A1214" s="93"/>
      <c r="B1214" s="93"/>
      <c r="C1214" s="93"/>
      <c r="D1214" s="93"/>
      <c r="E1214" s="93"/>
      <c r="F1214" s="95"/>
      <c r="G1214" s="95"/>
      <c r="H1214" s="93"/>
      <c r="I1214" s="93"/>
      <c r="J1214" s="93"/>
    </row>
    <row r="1215" spans="1:10" s="65" customFormat="1" ht="14" x14ac:dyDescent="0.35">
      <c r="A1215" s="93"/>
      <c r="B1215" s="93"/>
      <c r="C1215" s="93"/>
      <c r="D1215" s="93"/>
      <c r="E1215" s="93"/>
      <c r="F1215" s="95"/>
      <c r="G1215" s="95"/>
      <c r="H1215" s="93"/>
      <c r="I1215" s="93"/>
      <c r="J1215" s="93"/>
    </row>
    <row r="1216" spans="1:10" s="65" customFormat="1" ht="14" x14ac:dyDescent="0.35">
      <c r="A1216" s="93"/>
      <c r="B1216" s="93"/>
      <c r="C1216" s="93"/>
      <c r="D1216" s="93"/>
      <c r="E1216" s="93"/>
      <c r="F1216" s="95"/>
      <c r="G1216" s="95"/>
      <c r="H1216" s="93"/>
      <c r="I1216" s="93"/>
      <c r="J1216" s="93"/>
    </row>
    <row r="1217" spans="1:10" s="65" customFormat="1" ht="14" x14ac:dyDescent="0.35">
      <c r="A1217" s="93"/>
      <c r="B1217" s="93"/>
      <c r="C1217" s="93"/>
      <c r="D1217" s="93"/>
      <c r="E1217" s="93"/>
      <c r="F1217" s="95"/>
      <c r="G1217" s="95"/>
      <c r="H1217" s="93"/>
      <c r="I1217" s="93"/>
      <c r="J1217" s="93"/>
    </row>
    <row r="1218" spans="1:10" s="65" customFormat="1" ht="14" x14ac:dyDescent="0.35">
      <c r="A1218" s="93"/>
      <c r="B1218" s="93"/>
      <c r="C1218" s="93"/>
      <c r="D1218" s="93"/>
      <c r="E1218" s="93"/>
      <c r="F1218" s="95"/>
      <c r="G1218" s="95"/>
      <c r="H1218" s="93"/>
      <c r="I1218" s="93"/>
      <c r="J1218" s="93"/>
    </row>
    <row r="1219" spans="1:10" s="65" customFormat="1" ht="14" x14ac:dyDescent="0.35">
      <c r="A1219" s="93"/>
      <c r="B1219" s="93"/>
      <c r="C1219" s="93"/>
      <c r="D1219" s="93"/>
      <c r="E1219" s="93"/>
      <c r="F1219" s="95"/>
      <c r="G1219" s="95"/>
      <c r="H1219" s="93"/>
      <c r="I1219" s="93"/>
      <c r="J1219" s="93"/>
    </row>
    <row r="1220" spans="1:10" s="65" customFormat="1" ht="14" x14ac:dyDescent="0.35">
      <c r="A1220" s="93"/>
      <c r="B1220" s="93"/>
      <c r="C1220" s="93"/>
      <c r="D1220" s="93"/>
      <c r="E1220" s="93"/>
      <c r="F1220" s="95"/>
      <c r="G1220" s="95"/>
      <c r="H1220" s="93"/>
      <c r="I1220" s="93"/>
      <c r="J1220" s="93"/>
    </row>
    <row r="1221" spans="1:10" s="65" customFormat="1" ht="14" x14ac:dyDescent="0.35">
      <c r="A1221" s="93"/>
      <c r="B1221" s="93"/>
      <c r="C1221" s="93"/>
      <c r="D1221" s="93"/>
      <c r="E1221" s="93"/>
      <c r="F1221" s="95"/>
      <c r="G1221" s="95"/>
      <c r="H1221" s="93"/>
      <c r="I1221" s="93"/>
      <c r="J1221" s="93"/>
    </row>
    <row r="1222" spans="1:10" s="65" customFormat="1" ht="14" x14ac:dyDescent="0.35">
      <c r="A1222" s="93"/>
      <c r="B1222" s="93"/>
      <c r="C1222" s="93"/>
      <c r="D1222" s="93"/>
      <c r="E1222" s="93"/>
      <c r="F1222" s="95"/>
      <c r="G1222" s="95"/>
      <c r="H1222" s="93"/>
      <c r="I1222" s="93"/>
      <c r="J1222" s="93"/>
    </row>
    <row r="1223" spans="1:10" s="65" customFormat="1" ht="14" x14ac:dyDescent="0.35">
      <c r="A1223" s="93"/>
      <c r="B1223" s="93"/>
      <c r="C1223" s="93"/>
      <c r="D1223" s="93"/>
      <c r="E1223" s="93"/>
      <c r="F1223" s="95"/>
      <c r="G1223" s="95"/>
      <c r="H1223" s="93"/>
      <c r="I1223" s="93"/>
      <c r="J1223" s="93"/>
    </row>
    <row r="1224" spans="1:10" s="65" customFormat="1" ht="14" x14ac:dyDescent="0.35">
      <c r="A1224" s="93"/>
      <c r="B1224" s="93"/>
      <c r="C1224" s="93"/>
      <c r="D1224" s="93"/>
      <c r="E1224" s="93"/>
      <c r="F1224" s="95"/>
      <c r="G1224" s="95"/>
      <c r="H1224" s="93"/>
      <c r="I1224" s="93"/>
      <c r="J1224" s="93"/>
    </row>
    <row r="1225" spans="1:10" s="65" customFormat="1" ht="14" x14ac:dyDescent="0.35">
      <c r="A1225" s="93"/>
      <c r="B1225" s="93"/>
      <c r="C1225" s="93"/>
      <c r="D1225" s="93"/>
      <c r="E1225" s="93"/>
      <c r="F1225" s="95"/>
      <c r="G1225" s="95"/>
      <c r="H1225" s="93"/>
      <c r="I1225" s="93"/>
      <c r="J1225" s="93"/>
    </row>
    <row r="1226" spans="1:10" s="65" customFormat="1" ht="14" x14ac:dyDescent="0.35">
      <c r="A1226" s="93"/>
      <c r="B1226" s="93"/>
      <c r="C1226" s="93"/>
      <c r="D1226" s="93"/>
      <c r="E1226" s="93"/>
      <c r="F1226" s="95"/>
      <c r="G1226" s="95"/>
      <c r="H1226" s="93"/>
      <c r="I1226" s="93"/>
      <c r="J1226" s="93"/>
    </row>
    <row r="1227" spans="1:10" s="65" customFormat="1" ht="14" x14ac:dyDescent="0.35">
      <c r="A1227" s="93"/>
      <c r="B1227" s="93"/>
      <c r="C1227" s="93"/>
      <c r="D1227" s="93"/>
      <c r="E1227" s="93"/>
      <c r="F1227" s="95"/>
      <c r="G1227" s="95"/>
      <c r="H1227" s="93"/>
      <c r="I1227" s="93"/>
      <c r="J1227" s="93"/>
    </row>
    <row r="1228" spans="1:10" s="65" customFormat="1" ht="14" x14ac:dyDescent="0.35">
      <c r="A1228" s="93"/>
      <c r="B1228" s="93"/>
      <c r="C1228" s="93"/>
      <c r="D1228" s="93"/>
      <c r="E1228" s="93"/>
      <c r="F1228" s="95"/>
      <c r="G1228" s="95"/>
      <c r="H1228" s="93"/>
      <c r="I1228" s="93"/>
      <c r="J1228" s="93"/>
    </row>
    <row r="1229" spans="1:10" s="65" customFormat="1" ht="14" x14ac:dyDescent="0.35">
      <c r="A1229" s="93"/>
      <c r="B1229" s="93"/>
      <c r="C1229" s="93"/>
      <c r="D1229" s="93"/>
      <c r="E1229" s="93"/>
      <c r="F1229" s="95"/>
      <c r="G1229" s="95"/>
      <c r="H1229" s="93"/>
      <c r="I1229" s="93"/>
      <c r="J1229" s="93"/>
    </row>
    <row r="1230" spans="1:10" s="65" customFormat="1" ht="14" x14ac:dyDescent="0.35">
      <c r="A1230" s="93"/>
      <c r="B1230" s="93"/>
      <c r="C1230" s="93"/>
      <c r="D1230" s="93"/>
      <c r="E1230" s="93"/>
      <c r="F1230" s="95"/>
      <c r="G1230" s="95"/>
      <c r="H1230" s="93"/>
      <c r="I1230" s="93"/>
      <c r="J1230" s="93"/>
    </row>
    <row r="1231" spans="1:10" s="65" customFormat="1" ht="14" x14ac:dyDescent="0.35">
      <c r="A1231" s="93"/>
      <c r="B1231" s="93"/>
      <c r="C1231" s="93"/>
      <c r="D1231" s="93"/>
      <c r="E1231" s="93"/>
      <c r="F1231" s="95"/>
      <c r="G1231" s="95"/>
      <c r="H1231" s="93"/>
      <c r="I1231" s="93"/>
      <c r="J1231" s="93"/>
    </row>
    <row r="1232" spans="1:10" s="65" customFormat="1" ht="14" x14ac:dyDescent="0.35">
      <c r="A1232" s="93"/>
      <c r="B1232" s="93"/>
      <c r="C1232" s="93"/>
      <c r="D1232" s="93"/>
      <c r="E1232" s="93"/>
      <c r="F1232" s="95"/>
      <c r="G1232" s="95"/>
      <c r="H1232" s="93"/>
      <c r="I1232" s="93"/>
      <c r="J1232" s="93"/>
    </row>
    <row r="1233" spans="1:10" s="65" customFormat="1" ht="14" x14ac:dyDescent="0.35">
      <c r="A1233" s="93"/>
      <c r="B1233" s="93"/>
      <c r="C1233" s="93"/>
      <c r="D1233" s="93"/>
      <c r="E1233" s="93"/>
      <c r="F1233" s="95"/>
      <c r="G1233" s="95"/>
      <c r="H1233" s="93"/>
      <c r="I1233" s="93"/>
      <c r="J1233" s="93"/>
    </row>
    <row r="1234" spans="1:10" s="65" customFormat="1" ht="14" x14ac:dyDescent="0.35">
      <c r="A1234" s="93"/>
      <c r="B1234" s="93"/>
      <c r="C1234" s="93"/>
      <c r="D1234" s="93"/>
      <c r="E1234" s="93"/>
      <c r="F1234" s="95"/>
      <c r="G1234" s="95"/>
      <c r="H1234" s="93"/>
      <c r="I1234" s="93"/>
      <c r="J1234" s="93"/>
    </row>
    <row r="1235" spans="1:10" s="65" customFormat="1" ht="14" x14ac:dyDescent="0.35">
      <c r="A1235" s="93"/>
      <c r="B1235" s="93"/>
      <c r="C1235" s="93"/>
      <c r="D1235" s="93"/>
      <c r="E1235" s="93"/>
      <c r="F1235" s="95"/>
      <c r="G1235" s="95"/>
      <c r="H1235" s="93"/>
      <c r="I1235" s="93"/>
      <c r="J1235" s="93"/>
    </row>
    <row r="1236" spans="1:10" s="65" customFormat="1" ht="14" x14ac:dyDescent="0.35">
      <c r="A1236" s="93"/>
      <c r="B1236" s="93"/>
      <c r="C1236" s="93"/>
      <c r="D1236" s="93"/>
      <c r="E1236" s="93"/>
      <c r="F1236" s="95"/>
      <c r="G1236" s="95"/>
      <c r="H1236" s="93"/>
      <c r="I1236" s="93"/>
      <c r="J1236" s="93"/>
    </row>
    <row r="1237" spans="1:10" s="65" customFormat="1" ht="14" x14ac:dyDescent="0.35">
      <c r="A1237" s="93"/>
      <c r="B1237" s="93"/>
      <c r="C1237" s="93"/>
      <c r="D1237" s="93"/>
      <c r="E1237" s="93"/>
      <c r="F1237" s="95"/>
      <c r="G1237" s="95"/>
      <c r="H1237" s="93"/>
      <c r="I1237" s="93"/>
      <c r="J1237" s="93"/>
    </row>
    <row r="1238" spans="1:10" s="65" customFormat="1" ht="14" x14ac:dyDescent="0.35">
      <c r="A1238" s="93"/>
      <c r="B1238" s="93"/>
      <c r="C1238" s="93"/>
      <c r="D1238" s="93"/>
      <c r="E1238" s="93"/>
      <c r="F1238" s="95"/>
      <c r="G1238" s="95"/>
      <c r="H1238" s="93"/>
      <c r="I1238" s="93"/>
      <c r="J1238" s="93"/>
    </row>
    <row r="1239" spans="1:10" s="65" customFormat="1" ht="14" x14ac:dyDescent="0.35">
      <c r="A1239" s="93"/>
      <c r="B1239" s="93"/>
      <c r="C1239" s="93"/>
      <c r="D1239" s="93"/>
      <c r="E1239" s="93"/>
      <c r="F1239" s="95"/>
      <c r="G1239" s="95"/>
      <c r="H1239" s="93"/>
      <c r="I1239" s="93"/>
      <c r="J1239" s="93"/>
    </row>
    <row r="1240" spans="1:10" s="65" customFormat="1" ht="14" x14ac:dyDescent="0.35">
      <c r="A1240" s="93"/>
      <c r="B1240" s="93"/>
      <c r="C1240" s="93"/>
      <c r="D1240" s="93"/>
      <c r="E1240" s="93"/>
      <c r="F1240" s="95"/>
      <c r="G1240" s="95"/>
      <c r="H1240" s="93"/>
      <c r="I1240" s="93"/>
      <c r="J1240" s="93"/>
    </row>
    <row r="1241" spans="1:10" s="65" customFormat="1" ht="14" x14ac:dyDescent="0.35">
      <c r="A1241" s="93"/>
      <c r="B1241" s="93"/>
      <c r="C1241" s="93"/>
      <c r="D1241" s="93"/>
      <c r="E1241" s="93"/>
      <c r="F1241" s="95"/>
      <c r="G1241" s="95"/>
      <c r="H1241" s="93"/>
      <c r="I1241" s="93"/>
      <c r="J1241" s="93"/>
    </row>
    <row r="1242" spans="1:10" s="65" customFormat="1" ht="14" x14ac:dyDescent="0.35">
      <c r="A1242" s="93"/>
      <c r="B1242" s="93"/>
      <c r="C1242" s="93"/>
      <c r="D1242" s="93"/>
      <c r="E1242" s="93"/>
      <c r="F1242" s="95"/>
      <c r="G1242" s="95"/>
      <c r="H1242" s="93"/>
      <c r="I1242" s="93"/>
      <c r="J1242" s="93"/>
    </row>
    <row r="1243" spans="1:10" s="65" customFormat="1" ht="14" x14ac:dyDescent="0.35">
      <c r="A1243" s="93"/>
      <c r="B1243" s="93"/>
      <c r="C1243" s="93"/>
      <c r="D1243" s="93"/>
      <c r="E1243" s="93"/>
      <c r="F1243" s="95"/>
      <c r="G1243" s="95"/>
      <c r="H1243" s="93"/>
      <c r="I1243" s="93"/>
      <c r="J1243" s="93"/>
    </row>
    <row r="1244" spans="1:10" s="65" customFormat="1" ht="14" x14ac:dyDescent="0.35">
      <c r="A1244" s="93"/>
      <c r="B1244" s="93"/>
      <c r="C1244" s="93"/>
      <c r="D1244" s="93"/>
      <c r="E1244" s="93"/>
      <c r="F1244" s="95"/>
      <c r="G1244" s="95"/>
      <c r="H1244" s="93"/>
      <c r="I1244" s="93"/>
      <c r="J1244" s="93"/>
    </row>
    <row r="1245" spans="1:10" s="65" customFormat="1" ht="14" x14ac:dyDescent="0.35">
      <c r="A1245" s="93"/>
      <c r="B1245" s="93"/>
      <c r="C1245" s="93"/>
      <c r="D1245" s="93"/>
      <c r="E1245" s="93"/>
      <c r="F1245" s="95"/>
      <c r="G1245" s="95"/>
      <c r="H1245" s="93"/>
      <c r="I1245" s="93"/>
      <c r="J1245" s="93"/>
    </row>
    <row r="1246" spans="1:10" s="65" customFormat="1" ht="14" x14ac:dyDescent="0.35">
      <c r="A1246" s="93"/>
      <c r="B1246" s="93"/>
      <c r="C1246" s="93"/>
      <c r="D1246" s="93"/>
      <c r="E1246" s="93"/>
      <c r="F1246" s="95"/>
      <c r="G1246" s="95"/>
      <c r="H1246" s="93"/>
      <c r="I1246" s="93"/>
      <c r="J1246" s="93"/>
    </row>
    <row r="1247" spans="1:10" s="65" customFormat="1" ht="14" x14ac:dyDescent="0.35">
      <c r="A1247" s="93"/>
      <c r="B1247" s="93"/>
      <c r="C1247" s="93"/>
      <c r="D1247" s="93"/>
      <c r="E1247" s="93"/>
      <c r="F1247" s="95"/>
      <c r="G1247" s="95"/>
      <c r="H1247" s="93"/>
      <c r="I1247" s="93"/>
      <c r="J1247" s="93"/>
    </row>
    <row r="1248" spans="1:10" s="65" customFormat="1" ht="14" x14ac:dyDescent="0.35">
      <c r="A1248" s="93"/>
      <c r="B1248" s="93"/>
      <c r="C1248" s="93"/>
      <c r="D1248" s="93"/>
      <c r="E1248" s="93"/>
      <c r="F1248" s="95"/>
      <c r="G1248" s="95"/>
      <c r="H1248" s="93"/>
      <c r="I1248" s="93"/>
      <c r="J1248" s="93"/>
    </row>
    <row r="1249" spans="1:10" s="65" customFormat="1" ht="14" x14ac:dyDescent="0.35">
      <c r="A1249" s="93"/>
      <c r="B1249" s="93"/>
      <c r="C1249" s="93"/>
      <c r="D1249" s="93"/>
      <c r="E1249" s="93"/>
      <c r="F1249" s="95"/>
      <c r="G1249" s="95"/>
      <c r="H1249" s="93"/>
      <c r="I1249" s="93"/>
      <c r="J1249" s="93"/>
    </row>
    <row r="1250" spans="1:10" s="65" customFormat="1" ht="14" x14ac:dyDescent="0.35">
      <c r="A1250" s="93"/>
      <c r="B1250" s="93"/>
      <c r="C1250" s="93"/>
      <c r="D1250" s="93"/>
      <c r="E1250" s="93"/>
      <c r="F1250" s="95"/>
      <c r="G1250" s="95"/>
      <c r="H1250" s="93"/>
      <c r="I1250" s="93"/>
      <c r="J1250" s="93"/>
    </row>
    <row r="1251" spans="1:10" s="65" customFormat="1" ht="14" x14ac:dyDescent="0.35">
      <c r="A1251" s="93"/>
      <c r="B1251" s="93"/>
      <c r="C1251" s="93"/>
      <c r="D1251" s="93"/>
      <c r="E1251" s="93"/>
      <c r="F1251" s="95"/>
      <c r="G1251" s="95"/>
      <c r="H1251" s="93"/>
      <c r="I1251" s="93"/>
      <c r="J1251" s="93"/>
    </row>
    <row r="1252" spans="1:10" s="65" customFormat="1" ht="14" x14ac:dyDescent="0.35">
      <c r="A1252" s="93"/>
      <c r="B1252" s="93"/>
      <c r="C1252" s="93"/>
      <c r="D1252" s="93"/>
      <c r="E1252" s="93"/>
      <c r="F1252" s="95"/>
      <c r="G1252" s="95"/>
      <c r="H1252" s="93"/>
      <c r="I1252" s="93"/>
      <c r="J1252" s="93"/>
    </row>
    <row r="1253" spans="1:10" s="65" customFormat="1" ht="14" x14ac:dyDescent="0.35">
      <c r="A1253" s="93"/>
      <c r="B1253" s="93"/>
      <c r="C1253" s="93"/>
      <c r="D1253" s="93"/>
      <c r="E1253" s="93"/>
      <c r="F1253" s="95"/>
      <c r="G1253" s="95"/>
      <c r="H1253" s="93"/>
      <c r="I1253" s="93"/>
      <c r="J1253" s="93"/>
    </row>
    <row r="1254" spans="1:10" s="65" customFormat="1" ht="14" x14ac:dyDescent="0.35">
      <c r="A1254" s="93"/>
      <c r="B1254" s="93"/>
      <c r="C1254" s="93"/>
      <c r="D1254" s="93"/>
      <c r="E1254" s="93"/>
      <c r="F1254" s="95"/>
      <c r="G1254" s="95"/>
      <c r="H1254" s="93"/>
      <c r="I1254" s="93"/>
      <c r="J1254" s="93"/>
    </row>
    <row r="1255" spans="1:10" s="65" customFormat="1" ht="14" x14ac:dyDescent="0.35">
      <c r="A1255" s="93"/>
      <c r="B1255" s="93"/>
      <c r="C1255" s="93"/>
      <c r="D1255" s="93"/>
      <c r="E1255" s="93"/>
      <c r="F1255" s="95"/>
      <c r="G1255" s="95"/>
      <c r="H1255" s="93"/>
      <c r="I1255" s="93"/>
      <c r="J1255" s="93"/>
    </row>
    <row r="1256" spans="1:10" s="65" customFormat="1" ht="14" x14ac:dyDescent="0.35">
      <c r="A1256" s="93"/>
      <c r="B1256" s="93"/>
      <c r="C1256" s="93"/>
      <c r="D1256" s="93"/>
      <c r="E1256" s="93"/>
      <c r="F1256" s="95"/>
      <c r="G1256" s="95"/>
      <c r="H1256" s="93"/>
      <c r="I1256" s="93"/>
      <c r="J1256" s="93"/>
    </row>
    <row r="1257" spans="1:10" s="65" customFormat="1" ht="14" x14ac:dyDescent="0.35">
      <c r="A1257" s="93"/>
      <c r="B1257" s="93"/>
      <c r="C1257" s="93"/>
      <c r="D1257" s="93"/>
      <c r="E1257" s="93"/>
      <c r="F1257" s="95"/>
      <c r="G1257" s="95"/>
      <c r="H1257" s="93"/>
      <c r="I1257" s="93"/>
      <c r="J1257" s="93"/>
    </row>
    <row r="1258" spans="1:10" s="65" customFormat="1" ht="14" x14ac:dyDescent="0.35">
      <c r="A1258" s="93"/>
      <c r="B1258" s="93"/>
      <c r="C1258" s="93"/>
      <c r="D1258" s="93"/>
      <c r="E1258" s="93"/>
      <c r="F1258" s="95"/>
      <c r="G1258" s="95"/>
      <c r="H1258" s="93"/>
      <c r="I1258" s="93"/>
      <c r="J1258" s="93"/>
    </row>
    <row r="1259" spans="1:10" s="65" customFormat="1" ht="14" x14ac:dyDescent="0.35">
      <c r="A1259" s="93"/>
      <c r="B1259" s="93"/>
      <c r="C1259" s="93"/>
      <c r="D1259" s="93"/>
      <c r="E1259" s="93"/>
      <c r="F1259" s="95"/>
      <c r="G1259" s="95"/>
      <c r="H1259" s="93"/>
      <c r="I1259" s="93"/>
      <c r="J1259" s="93"/>
    </row>
    <row r="1260" spans="1:10" s="65" customFormat="1" ht="14" x14ac:dyDescent="0.35">
      <c r="A1260" s="93"/>
      <c r="B1260" s="93"/>
      <c r="C1260" s="93"/>
      <c r="D1260" s="93"/>
      <c r="E1260" s="93"/>
      <c r="F1260" s="95"/>
      <c r="G1260" s="95"/>
      <c r="H1260" s="93"/>
      <c r="I1260" s="93"/>
      <c r="J1260" s="93"/>
    </row>
    <row r="1261" spans="1:10" s="65" customFormat="1" ht="14" x14ac:dyDescent="0.35">
      <c r="A1261" s="93"/>
      <c r="B1261" s="93"/>
      <c r="C1261" s="93"/>
      <c r="D1261" s="93"/>
      <c r="E1261" s="93"/>
      <c r="F1261" s="95"/>
      <c r="G1261" s="95"/>
      <c r="H1261" s="93"/>
      <c r="I1261" s="93"/>
      <c r="J1261" s="93"/>
    </row>
    <row r="1262" spans="1:10" s="65" customFormat="1" ht="14" x14ac:dyDescent="0.35">
      <c r="A1262" s="93"/>
      <c r="B1262" s="93"/>
      <c r="C1262" s="93"/>
      <c r="D1262" s="93"/>
      <c r="E1262" s="93"/>
      <c r="F1262" s="95"/>
      <c r="G1262" s="95"/>
      <c r="H1262" s="93"/>
      <c r="I1262" s="93"/>
      <c r="J1262" s="93"/>
    </row>
    <row r="1263" spans="1:10" s="65" customFormat="1" ht="14" x14ac:dyDescent="0.35">
      <c r="A1263" s="93"/>
      <c r="B1263" s="93"/>
      <c r="C1263" s="93"/>
      <c r="D1263" s="93"/>
      <c r="E1263" s="93"/>
      <c r="F1263" s="95"/>
      <c r="G1263" s="95"/>
      <c r="H1263" s="93"/>
      <c r="I1263" s="93"/>
      <c r="J1263" s="93"/>
    </row>
    <row r="1264" spans="1:10" s="65" customFormat="1" ht="14" x14ac:dyDescent="0.35">
      <c r="A1264" s="93"/>
      <c r="B1264" s="93"/>
      <c r="C1264" s="93"/>
      <c r="D1264" s="93"/>
      <c r="E1264" s="93"/>
      <c r="F1264" s="95"/>
      <c r="G1264" s="95"/>
      <c r="H1264" s="93"/>
      <c r="I1264" s="93"/>
      <c r="J1264" s="93"/>
    </row>
    <row r="1265" spans="1:10" s="65" customFormat="1" ht="14" x14ac:dyDescent="0.35">
      <c r="A1265" s="93"/>
      <c r="B1265" s="93"/>
      <c r="C1265" s="93"/>
      <c r="D1265" s="93"/>
      <c r="E1265" s="93"/>
      <c r="F1265" s="95"/>
      <c r="G1265" s="95"/>
      <c r="H1265" s="93"/>
      <c r="I1265" s="93"/>
      <c r="J1265" s="93"/>
    </row>
    <row r="1266" spans="1:10" s="65" customFormat="1" ht="14" x14ac:dyDescent="0.35">
      <c r="F1266" s="102"/>
      <c r="G1266" s="102"/>
      <c r="I1266" s="93"/>
      <c r="J1266" s="93"/>
    </row>
    <row r="1267" spans="1:10" s="65" customFormat="1" ht="14" x14ac:dyDescent="0.35">
      <c r="F1267" s="102"/>
      <c r="G1267" s="102"/>
      <c r="I1267" s="93"/>
      <c r="J1267" s="93"/>
    </row>
    <row r="1268" spans="1:10" s="65" customFormat="1" ht="14" x14ac:dyDescent="0.35">
      <c r="F1268" s="102"/>
      <c r="G1268" s="102"/>
      <c r="I1268" s="93"/>
      <c r="J1268" s="93"/>
    </row>
    <row r="1269" spans="1:10" s="65" customFormat="1" ht="14" x14ac:dyDescent="0.35">
      <c r="F1269" s="102"/>
      <c r="G1269" s="102"/>
      <c r="I1269" s="93"/>
      <c r="J1269" s="93"/>
    </row>
    <row r="1270" spans="1:10" s="65" customFormat="1" ht="14" x14ac:dyDescent="0.35">
      <c r="F1270" s="102"/>
      <c r="G1270" s="102"/>
      <c r="I1270" s="93"/>
      <c r="J1270" s="93"/>
    </row>
    <row r="1271" spans="1:10" s="65" customFormat="1" ht="14" x14ac:dyDescent="0.35">
      <c r="F1271" s="102"/>
      <c r="G1271" s="102"/>
      <c r="I1271" s="93"/>
      <c r="J1271" s="93"/>
    </row>
    <row r="1272" spans="1:10" s="65" customFormat="1" ht="14" x14ac:dyDescent="0.35">
      <c r="F1272" s="102"/>
      <c r="G1272" s="102"/>
      <c r="I1272" s="93"/>
      <c r="J1272" s="93"/>
    </row>
    <row r="1273" spans="1:10" s="65" customFormat="1" ht="14" x14ac:dyDescent="0.35">
      <c r="F1273" s="102"/>
      <c r="G1273" s="102"/>
      <c r="I1273" s="93"/>
      <c r="J1273" s="93"/>
    </row>
    <row r="1274" spans="1:10" s="65" customFormat="1" ht="14" x14ac:dyDescent="0.35">
      <c r="F1274" s="102"/>
      <c r="G1274" s="102"/>
      <c r="I1274" s="93"/>
      <c r="J1274" s="93"/>
    </row>
    <row r="1275" spans="1:10" s="65" customFormat="1" ht="14" x14ac:dyDescent="0.35">
      <c r="F1275" s="102"/>
      <c r="G1275" s="102"/>
      <c r="I1275" s="93"/>
      <c r="J1275" s="93"/>
    </row>
    <row r="1276" spans="1:10" s="65" customFormat="1" ht="14" x14ac:dyDescent="0.35">
      <c r="F1276" s="102"/>
      <c r="G1276" s="102"/>
      <c r="I1276" s="93"/>
      <c r="J1276" s="93"/>
    </row>
    <row r="1277" spans="1:10" s="65" customFormat="1" ht="14" x14ac:dyDescent="0.35">
      <c r="F1277" s="102"/>
      <c r="G1277" s="102"/>
      <c r="I1277" s="93"/>
      <c r="J1277" s="93"/>
    </row>
    <row r="1278" spans="1:10" s="65" customFormat="1" ht="14" x14ac:dyDescent="0.35">
      <c r="F1278" s="102"/>
      <c r="G1278" s="102"/>
      <c r="I1278" s="93"/>
      <c r="J1278" s="93"/>
    </row>
    <row r="1279" spans="1:10" s="65" customFormat="1" ht="14" x14ac:dyDescent="0.35">
      <c r="F1279" s="102"/>
      <c r="G1279" s="102"/>
      <c r="I1279" s="93"/>
      <c r="J1279" s="93"/>
    </row>
    <row r="1280" spans="1:10" s="65" customFormat="1" ht="14" x14ac:dyDescent="0.35">
      <c r="F1280" s="102"/>
      <c r="G1280" s="102"/>
      <c r="I1280" s="93"/>
      <c r="J1280" s="93"/>
    </row>
    <row r="1281" spans="6:10" s="65" customFormat="1" ht="14" x14ac:dyDescent="0.35">
      <c r="F1281" s="102"/>
      <c r="G1281" s="102"/>
      <c r="I1281" s="93"/>
      <c r="J1281" s="93"/>
    </row>
    <row r="1282" spans="6:10" s="65" customFormat="1" ht="14" x14ac:dyDescent="0.35">
      <c r="F1282" s="102"/>
      <c r="G1282" s="102"/>
      <c r="I1282" s="93"/>
      <c r="J1282" s="93"/>
    </row>
    <row r="1283" spans="6:10" s="65" customFormat="1" ht="14" x14ac:dyDescent="0.35">
      <c r="F1283" s="102"/>
      <c r="G1283" s="102"/>
      <c r="I1283" s="93"/>
      <c r="J1283" s="93"/>
    </row>
    <row r="1284" spans="6:10" s="65" customFormat="1" ht="14" x14ac:dyDescent="0.35">
      <c r="F1284" s="102"/>
      <c r="G1284" s="102"/>
      <c r="I1284" s="93"/>
      <c r="J1284" s="93"/>
    </row>
    <row r="1285" spans="6:10" s="65" customFormat="1" ht="14" x14ac:dyDescent="0.35">
      <c r="F1285" s="102"/>
      <c r="G1285" s="102"/>
      <c r="I1285" s="93"/>
      <c r="J1285" s="93"/>
    </row>
    <row r="1286" spans="6:10" s="65" customFormat="1" ht="14" x14ac:dyDescent="0.35">
      <c r="F1286" s="102"/>
      <c r="G1286" s="102"/>
      <c r="I1286" s="93"/>
      <c r="J1286" s="93"/>
    </row>
    <row r="1287" spans="6:10" s="65" customFormat="1" ht="14" x14ac:dyDescent="0.35">
      <c r="F1287" s="102"/>
      <c r="G1287" s="102"/>
      <c r="I1287" s="93"/>
      <c r="J1287" s="93"/>
    </row>
    <row r="1288" spans="6:10" s="65" customFormat="1" ht="14" x14ac:dyDescent="0.35">
      <c r="F1288" s="102"/>
      <c r="G1288" s="102"/>
      <c r="I1288" s="93"/>
      <c r="J1288" s="93"/>
    </row>
    <row r="1289" spans="6:10" s="65" customFormat="1" ht="14" x14ac:dyDescent="0.35">
      <c r="F1289" s="102"/>
      <c r="G1289" s="102"/>
      <c r="I1289" s="93"/>
      <c r="J1289" s="93"/>
    </row>
    <row r="1290" spans="6:10" s="65" customFormat="1" ht="14" x14ac:dyDescent="0.35">
      <c r="F1290" s="102"/>
      <c r="G1290" s="102"/>
      <c r="I1290" s="93"/>
      <c r="J1290" s="93"/>
    </row>
    <row r="1291" spans="6:10" s="65" customFormat="1" ht="14" x14ac:dyDescent="0.35">
      <c r="F1291" s="102"/>
      <c r="G1291" s="102"/>
      <c r="I1291" s="93"/>
      <c r="J1291" s="93"/>
    </row>
    <row r="1292" spans="6:10" s="65" customFormat="1" ht="14" x14ac:dyDescent="0.35">
      <c r="F1292" s="102"/>
      <c r="G1292" s="102"/>
      <c r="I1292" s="93"/>
      <c r="J1292" s="93"/>
    </row>
    <row r="1293" spans="6:10" s="65" customFormat="1" ht="14" x14ac:dyDescent="0.35">
      <c r="F1293" s="102"/>
      <c r="G1293" s="102"/>
      <c r="I1293" s="93"/>
      <c r="J1293" s="93"/>
    </row>
    <row r="1294" spans="6:10" s="65" customFormat="1" ht="14" x14ac:dyDescent="0.35">
      <c r="F1294" s="102"/>
      <c r="G1294" s="102"/>
      <c r="I1294" s="93"/>
      <c r="J1294" s="93"/>
    </row>
    <row r="1295" spans="6:10" s="65" customFormat="1" ht="14" x14ac:dyDescent="0.35">
      <c r="F1295" s="102"/>
      <c r="G1295" s="102"/>
      <c r="I1295" s="93"/>
      <c r="J1295" s="93"/>
    </row>
    <row r="1296" spans="6:10" s="65" customFormat="1" ht="14" x14ac:dyDescent="0.35">
      <c r="F1296" s="102"/>
      <c r="G1296" s="102"/>
      <c r="I1296" s="93"/>
      <c r="J1296" s="93"/>
    </row>
    <row r="1297" spans="6:10" s="65" customFormat="1" ht="14" x14ac:dyDescent="0.35">
      <c r="F1297" s="102"/>
      <c r="G1297" s="102"/>
      <c r="I1297" s="93"/>
      <c r="J1297" s="93"/>
    </row>
    <row r="1298" spans="6:10" s="65" customFormat="1" ht="14" x14ac:dyDescent="0.35">
      <c r="F1298" s="102"/>
      <c r="G1298" s="102"/>
      <c r="I1298" s="93"/>
      <c r="J1298" s="93"/>
    </row>
    <row r="1299" spans="6:10" s="65" customFormat="1" ht="14" x14ac:dyDescent="0.35">
      <c r="F1299" s="102"/>
      <c r="G1299" s="102"/>
      <c r="I1299" s="93"/>
      <c r="J1299" s="93"/>
    </row>
    <row r="1300" spans="6:10" s="65" customFormat="1" ht="14" x14ac:dyDescent="0.35">
      <c r="F1300" s="102"/>
      <c r="G1300" s="102"/>
      <c r="I1300" s="93"/>
      <c r="J1300" s="93"/>
    </row>
    <row r="1301" spans="6:10" s="65" customFormat="1" ht="14" x14ac:dyDescent="0.35">
      <c r="F1301" s="102"/>
      <c r="G1301" s="102"/>
      <c r="I1301" s="93"/>
      <c r="J1301" s="93"/>
    </row>
    <row r="1302" spans="6:10" s="65" customFormat="1" ht="14" x14ac:dyDescent="0.35">
      <c r="F1302" s="102"/>
      <c r="G1302" s="102"/>
      <c r="I1302" s="93"/>
      <c r="J1302" s="93"/>
    </row>
    <row r="1303" spans="6:10" s="65" customFormat="1" ht="14" x14ac:dyDescent="0.35">
      <c r="F1303" s="102"/>
      <c r="G1303" s="102"/>
      <c r="I1303" s="93"/>
      <c r="J1303" s="93"/>
    </row>
    <row r="1304" spans="6:10" s="65" customFormat="1" ht="14" x14ac:dyDescent="0.35">
      <c r="F1304" s="102"/>
      <c r="G1304" s="102"/>
      <c r="I1304" s="93"/>
      <c r="J1304" s="93"/>
    </row>
    <row r="1305" spans="6:10" s="65" customFormat="1" ht="14" x14ac:dyDescent="0.35">
      <c r="F1305" s="102"/>
      <c r="G1305" s="102"/>
      <c r="I1305" s="93"/>
      <c r="J1305" s="93"/>
    </row>
    <row r="1306" spans="6:10" s="65" customFormat="1" ht="14" x14ac:dyDescent="0.35">
      <c r="F1306" s="102"/>
      <c r="G1306" s="102"/>
      <c r="I1306" s="93"/>
      <c r="J1306" s="93"/>
    </row>
    <row r="1307" spans="6:10" s="65" customFormat="1" ht="14" x14ac:dyDescent="0.35">
      <c r="F1307" s="102"/>
      <c r="G1307" s="102"/>
      <c r="I1307" s="93"/>
      <c r="J1307" s="93"/>
    </row>
    <row r="1308" spans="6:10" s="65" customFormat="1" ht="14" x14ac:dyDescent="0.35">
      <c r="F1308" s="102"/>
      <c r="G1308" s="102"/>
      <c r="I1308" s="93"/>
      <c r="J1308" s="93"/>
    </row>
    <row r="1309" spans="6:10" s="65" customFormat="1" ht="14" x14ac:dyDescent="0.35">
      <c r="F1309" s="102"/>
      <c r="G1309" s="102"/>
      <c r="I1309" s="93"/>
      <c r="J1309" s="93"/>
    </row>
    <row r="1310" spans="6:10" s="65" customFormat="1" ht="14" x14ac:dyDescent="0.35">
      <c r="F1310" s="102"/>
      <c r="G1310" s="102"/>
      <c r="I1310" s="93"/>
      <c r="J1310" s="93"/>
    </row>
    <row r="1311" spans="6:10" s="65" customFormat="1" ht="14" x14ac:dyDescent="0.35">
      <c r="F1311" s="102"/>
      <c r="G1311" s="102"/>
      <c r="I1311" s="93"/>
      <c r="J1311" s="93"/>
    </row>
    <row r="1312" spans="6:10" s="65" customFormat="1" ht="14" x14ac:dyDescent="0.35">
      <c r="F1312" s="102"/>
      <c r="G1312" s="102"/>
      <c r="I1312" s="93"/>
      <c r="J1312" s="93"/>
    </row>
    <row r="1313" spans="6:10" s="65" customFormat="1" ht="14" x14ac:dyDescent="0.35">
      <c r="F1313" s="102"/>
      <c r="G1313" s="102"/>
      <c r="I1313" s="93"/>
      <c r="J1313" s="93"/>
    </row>
    <row r="1314" spans="6:10" s="65" customFormat="1" ht="14" x14ac:dyDescent="0.35">
      <c r="F1314" s="102"/>
      <c r="G1314" s="102"/>
      <c r="I1314" s="93"/>
      <c r="J1314" s="93"/>
    </row>
    <row r="1315" spans="6:10" s="65" customFormat="1" ht="14" x14ac:dyDescent="0.35">
      <c r="F1315" s="102"/>
      <c r="G1315" s="102"/>
      <c r="I1315" s="93"/>
      <c r="J1315" s="93"/>
    </row>
    <row r="1316" spans="6:10" s="65" customFormat="1" ht="14" x14ac:dyDescent="0.35">
      <c r="F1316" s="102"/>
      <c r="G1316" s="102"/>
      <c r="I1316" s="93"/>
      <c r="J1316" s="93"/>
    </row>
    <row r="1317" spans="6:10" s="65" customFormat="1" ht="14" x14ac:dyDescent="0.35">
      <c r="F1317" s="102"/>
      <c r="G1317" s="102"/>
      <c r="I1317" s="93"/>
      <c r="J1317" s="93"/>
    </row>
    <row r="1318" spans="6:10" s="65" customFormat="1" ht="14" x14ac:dyDescent="0.35">
      <c r="F1318" s="102"/>
      <c r="G1318" s="102"/>
      <c r="I1318" s="93"/>
      <c r="J1318" s="93"/>
    </row>
    <row r="1319" spans="6:10" s="65" customFormat="1" ht="14" x14ac:dyDescent="0.35">
      <c r="F1319" s="102"/>
      <c r="G1319" s="102"/>
      <c r="I1319" s="93"/>
      <c r="J1319" s="93"/>
    </row>
    <row r="1320" spans="6:10" s="65" customFormat="1" ht="14" x14ac:dyDescent="0.35">
      <c r="F1320" s="102"/>
      <c r="G1320" s="102"/>
      <c r="I1320" s="93"/>
      <c r="J1320" s="93"/>
    </row>
    <row r="1321" spans="6:10" s="65" customFormat="1" ht="14" x14ac:dyDescent="0.35">
      <c r="F1321" s="102"/>
      <c r="G1321" s="102"/>
      <c r="I1321" s="93"/>
      <c r="J1321" s="93"/>
    </row>
    <row r="1322" spans="6:10" s="65" customFormat="1" ht="14" x14ac:dyDescent="0.35">
      <c r="F1322" s="102"/>
      <c r="G1322" s="102"/>
      <c r="I1322" s="93"/>
      <c r="J1322" s="93"/>
    </row>
    <row r="1323" spans="6:10" s="65" customFormat="1" ht="14" x14ac:dyDescent="0.35">
      <c r="F1323" s="102"/>
      <c r="G1323" s="102"/>
      <c r="I1323" s="93"/>
      <c r="J1323" s="93"/>
    </row>
    <row r="1324" spans="6:10" s="65" customFormat="1" ht="14" x14ac:dyDescent="0.35">
      <c r="F1324" s="102"/>
      <c r="G1324" s="102"/>
      <c r="I1324" s="93"/>
      <c r="J1324" s="93"/>
    </row>
    <row r="1325" spans="6:10" s="65" customFormat="1" ht="14" x14ac:dyDescent="0.35">
      <c r="F1325" s="102"/>
      <c r="G1325" s="102"/>
      <c r="I1325" s="93"/>
      <c r="J1325" s="93"/>
    </row>
    <row r="1326" spans="6:10" s="65" customFormat="1" ht="14" x14ac:dyDescent="0.35">
      <c r="F1326" s="102"/>
      <c r="G1326" s="102"/>
      <c r="I1326" s="93"/>
      <c r="J1326" s="93"/>
    </row>
    <row r="1327" spans="6:10" s="65" customFormat="1" ht="14" x14ac:dyDescent="0.35">
      <c r="F1327" s="102"/>
      <c r="G1327" s="102"/>
      <c r="I1327" s="93"/>
      <c r="J1327" s="93"/>
    </row>
    <row r="1328" spans="6:10" s="65" customFormat="1" ht="14" x14ac:dyDescent="0.35">
      <c r="F1328" s="102"/>
      <c r="G1328" s="102"/>
      <c r="I1328" s="93"/>
      <c r="J1328" s="93"/>
    </row>
    <row r="1329" spans="6:10" s="65" customFormat="1" ht="14" x14ac:dyDescent="0.35">
      <c r="F1329" s="102"/>
      <c r="G1329" s="102"/>
      <c r="I1329" s="93"/>
      <c r="J1329" s="93"/>
    </row>
    <row r="1330" spans="6:10" s="65" customFormat="1" ht="14" x14ac:dyDescent="0.35">
      <c r="F1330" s="102"/>
      <c r="G1330" s="102"/>
      <c r="I1330" s="93"/>
      <c r="J1330" s="93"/>
    </row>
    <row r="1331" spans="6:10" s="65" customFormat="1" ht="14" x14ac:dyDescent="0.35">
      <c r="F1331" s="102"/>
      <c r="G1331" s="102"/>
      <c r="I1331" s="93"/>
      <c r="J1331" s="93"/>
    </row>
    <row r="1332" spans="6:10" s="65" customFormat="1" ht="14" x14ac:dyDescent="0.35">
      <c r="F1332" s="102"/>
      <c r="G1332" s="102"/>
      <c r="I1332" s="93"/>
      <c r="J1332" s="93"/>
    </row>
    <row r="1333" spans="6:10" s="65" customFormat="1" ht="14" x14ac:dyDescent="0.35">
      <c r="F1333" s="102"/>
      <c r="G1333" s="102"/>
      <c r="I1333" s="93"/>
      <c r="J1333" s="93"/>
    </row>
    <row r="1334" spans="6:10" s="65" customFormat="1" ht="14" x14ac:dyDescent="0.35">
      <c r="F1334" s="102"/>
      <c r="G1334" s="102"/>
      <c r="I1334" s="93"/>
      <c r="J1334" s="93"/>
    </row>
    <row r="1335" spans="6:10" s="65" customFormat="1" ht="14" x14ac:dyDescent="0.35">
      <c r="F1335" s="102"/>
      <c r="G1335" s="102"/>
      <c r="I1335" s="93"/>
      <c r="J1335" s="93"/>
    </row>
    <row r="1336" spans="6:10" s="65" customFormat="1" ht="14" x14ac:dyDescent="0.35">
      <c r="F1336" s="102"/>
      <c r="G1336" s="102"/>
      <c r="I1336" s="93"/>
      <c r="J1336" s="93"/>
    </row>
    <row r="1337" spans="6:10" s="65" customFormat="1" ht="14" x14ac:dyDescent="0.35">
      <c r="F1337" s="102"/>
      <c r="G1337" s="102"/>
      <c r="I1337" s="93"/>
      <c r="J1337" s="93"/>
    </row>
    <row r="1338" spans="6:10" s="65" customFormat="1" ht="14" x14ac:dyDescent="0.35">
      <c r="F1338" s="102"/>
      <c r="G1338" s="102"/>
      <c r="I1338" s="93"/>
      <c r="J1338" s="93"/>
    </row>
    <row r="1339" spans="6:10" s="65" customFormat="1" ht="14" x14ac:dyDescent="0.35">
      <c r="F1339" s="102"/>
      <c r="G1339" s="102"/>
      <c r="I1339" s="93"/>
      <c r="J1339" s="93"/>
    </row>
    <row r="1340" spans="6:10" s="65" customFormat="1" ht="14" x14ac:dyDescent="0.35">
      <c r="F1340" s="102"/>
      <c r="G1340" s="102"/>
      <c r="I1340" s="93"/>
      <c r="J1340" s="93"/>
    </row>
    <row r="1341" spans="6:10" s="65" customFormat="1" ht="14" x14ac:dyDescent="0.35">
      <c r="F1341" s="102"/>
      <c r="G1341" s="102"/>
      <c r="I1341" s="93"/>
      <c r="J1341" s="93"/>
    </row>
    <row r="1342" spans="6:10" s="65" customFormat="1" ht="14" x14ac:dyDescent="0.35">
      <c r="F1342" s="102"/>
      <c r="G1342" s="102"/>
      <c r="I1342" s="93"/>
      <c r="J1342" s="93"/>
    </row>
    <row r="1343" spans="6:10" s="65" customFormat="1" ht="14" x14ac:dyDescent="0.35">
      <c r="F1343" s="102"/>
      <c r="G1343" s="102"/>
      <c r="I1343" s="93"/>
      <c r="J1343" s="93"/>
    </row>
    <row r="1344" spans="6:10" s="65" customFormat="1" ht="14" x14ac:dyDescent="0.35">
      <c r="F1344" s="102"/>
      <c r="G1344" s="102"/>
      <c r="I1344" s="93"/>
      <c r="J1344" s="93"/>
    </row>
    <row r="1345" spans="6:10" s="65" customFormat="1" ht="14" x14ac:dyDescent="0.35">
      <c r="F1345" s="102"/>
      <c r="G1345" s="102"/>
      <c r="I1345" s="93"/>
      <c r="J1345" s="93"/>
    </row>
    <row r="1346" spans="6:10" s="65" customFormat="1" ht="14" x14ac:dyDescent="0.35">
      <c r="F1346" s="102"/>
      <c r="G1346" s="102"/>
      <c r="I1346" s="93"/>
      <c r="J1346" s="93"/>
    </row>
    <row r="1347" spans="6:10" s="65" customFormat="1" ht="14" x14ac:dyDescent="0.35">
      <c r="F1347" s="102"/>
      <c r="G1347" s="102"/>
      <c r="I1347" s="93"/>
      <c r="J1347" s="93"/>
    </row>
    <row r="1348" spans="6:10" s="65" customFormat="1" ht="14" x14ac:dyDescent="0.35">
      <c r="F1348" s="102"/>
      <c r="G1348" s="102"/>
      <c r="I1348" s="93"/>
      <c r="J1348" s="93"/>
    </row>
    <row r="1349" spans="6:10" s="65" customFormat="1" ht="14" x14ac:dyDescent="0.35">
      <c r="F1349" s="102"/>
      <c r="G1349" s="102"/>
      <c r="I1349" s="93"/>
      <c r="J1349" s="93"/>
    </row>
    <row r="1350" spans="6:10" s="65" customFormat="1" ht="14" x14ac:dyDescent="0.35">
      <c r="F1350" s="102"/>
      <c r="G1350" s="102"/>
      <c r="I1350" s="93"/>
      <c r="J1350" s="93"/>
    </row>
    <row r="1351" spans="6:10" s="65" customFormat="1" ht="14" x14ac:dyDescent="0.35">
      <c r="F1351" s="102"/>
      <c r="G1351" s="102"/>
      <c r="I1351" s="93"/>
      <c r="J1351" s="93"/>
    </row>
    <row r="1352" spans="6:10" s="65" customFormat="1" ht="14" x14ac:dyDescent="0.35">
      <c r="F1352" s="102"/>
      <c r="G1352" s="102"/>
      <c r="I1352" s="93"/>
      <c r="J1352" s="93"/>
    </row>
    <row r="1353" spans="6:10" s="65" customFormat="1" ht="14" x14ac:dyDescent="0.35">
      <c r="F1353" s="102"/>
      <c r="G1353" s="102"/>
      <c r="I1353" s="93"/>
      <c r="J1353" s="93"/>
    </row>
    <row r="1354" spans="6:10" s="65" customFormat="1" ht="14" x14ac:dyDescent="0.35">
      <c r="F1354" s="102"/>
      <c r="G1354" s="102"/>
      <c r="I1354" s="93"/>
      <c r="J1354" s="93"/>
    </row>
    <row r="1355" spans="6:10" s="65" customFormat="1" ht="14" x14ac:dyDescent="0.35">
      <c r="F1355" s="102"/>
      <c r="G1355" s="102"/>
      <c r="I1355" s="93"/>
      <c r="J1355" s="93"/>
    </row>
    <row r="1356" spans="6:10" s="65" customFormat="1" ht="14" x14ac:dyDescent="0.35">
      <c r="F1356" s="102"/>
      <c r="G1356" s="102"/>
      <c r="I1356" s="93"/>
      <c r="J1356" s="93"/>
    </row>
    <row r="1357" spans="6:10" s="65" customFormat="1" ht="14" x14ac:dyDescent="0.35">
      <c r="F1357" s="102"/>
      <c r="G1357" s="102"/>
      <c r="I1357" s="93"/>
      <c r="J1357" s="93"/>
    </row>
    <row r="1358" spans="6:10" s="65" customFormat="1" ht="14" x14ac:dyDescent="0.35">
      <c r="F1358" s="102"/>
      <c r="G1358" s="102"/>
      <c r="I1358" s="93"/>
      <c r="J1358" s="93"/>
    </row>
    <row r="1359" spans="6:10" s="65" customFormat="1" ht="14" x14ac:dyDescent="0.35">
      <c r="F1359" s="102"/>
      <c r="G1359" s="102"/>
      <c r="I1359" s="93"/>
      <c r="J1359" s="93"/>
    </row>
    <row r="1360" spans="6:10" s="65" customFormat="1" ht="14" x14ac:dyDescent="0.35">
      <c r="F1360" s="102"/>
      <c r="G1360" s="102"/>
      <c r="I1360" s="93"/>
      <c r="J1360" s="93"/>
    </row>
    <row r="1361" spans="6:10" s="65" customFormat="1" ht="14" x14ac:dyDescent="0.35">
      <c r="F1361" s="102"/>
      <c r="G1361" s="102"/>
      <c r="I1361" s="93"/>
      <c r="J1361" s="93"/>
    </row>
    <row r="1362" spans="6:10" s="65" customFormat="1" ht="14" x14ac:dyDescent="0.35">
      <c r="F1362" s="102"/>
      <c r="G1362" s="102"/>
      <c r="I1362" s="93"/>
      <c r="J1362" s="93"/>
    </row>
    <row r="1363" spans="6:10" s="65" customFormat="1" ht="14" x14ac:dyDescent="0.35">
      <c r="F1363" s="102"/>
      <c r="G1363" s="102"/>
      <c r="I1363" s="93"/>
      <c r="J1363" s="93"/>
    </row>
    <row r="1364" spans="6:10" s="65" customFormat="1" ht="14" x14ac:dyDescent="0.35">
      <c r="F1364" s="102"/>
      <c r="G1364" s="102"/>
      <c r="I1364" s="93"/>
      <c r="J1364" s="93"/>
    </row>
    <row r="1365" spans="6:10" s="65" customFormat="1" ht="14" x14ac:dyDescent="0.35">
      <c r="F1365" s="102"/>
      <c r="G1365" s="102"/>
      <c r="I1365" s="93"/>
      <c r="J1365" s="93"/>
    </row>
    <row r="1366" spans="6:10" s="65" customFormat="1" ht="14" x14ac:dyDescent="0.35">
      <c r="F1366" s="102"/>
      <c r="G1366" s="102"/>
      <c r="I1366" s="93"/>
      <c r="J1366" s="93"/>
    </row>
    <row r="1367" spans="6:10" s="65" customFormat="1" ht="14" x14ac:dyDescent="0.35">
      <c r="F1367" s="102"/>
      <c r="G1367" s="102"/>
      <c r="I1367" s="93"/>
      <c r="J1367" s="93"/>
    </row>
    <row r="1368" spans="6:10" s="65" customFormat="1" ht="14" x14ac:dyDescent="0.35">
      <c r="F1368" s="102"/>
      <c r="G1368" s="102"/>
      <c r="I1368" s="93"/>
      <c r="J1368" s="93"/>
    </row>
    <row r="1369" spans="6:10" s="65" customFormat="1" ht="14" x14ac:dyDescent="0.35">
      <c r="F1369" s="102"/>
      <c r="G1369" s="102"/>
      <c r="I1369" s="93"/>
      <c r="J1369" s="93"/>
    </row>
    <row r="1370" spans="6:10" s="65" customFormat="1" ht="14" x14ac:dyDescent="0.35">
      <c r="F1370" s="102"/>
      <c r="G1370" s="102"/>
      <c r="I1370" s="93"/>
      <c r="J1370" s="93"/>
    </row>
    <row r="1371" spans="6:10" s="65" customFormat="1" ht="14" x14ac:dyDescent="0.35">
      <c r="F1371" s="102"/>
      <c r="G1371" s="102"/>
      <c r="I1371" s="93"/>
      <c r="J1371" s="93"/>
    </row>
    <row r="1372" spans="6:10" s="65" customFormat="1" ht="14" x14ac:dyDescent="0.35">
      <c r="F1372" s="102"/>
      <c r="G1372" s="102"/>
      <c r="I1372" s="93"/>
      <c r="J1372" s="93"/>
    </row>
    <row r="1373" spans="6:10" s="65" customFormat="1" ht="14" x14ac:dyDescent="0.35">
      <c r="F1373" s="102"/>
      <c r="G1373" s="102"/>
      <c r="I1373" s="93"/>
      <c r="J1373" s="93"/>
    </row>
    <row r="1374" spans="6:10" s="65" customFormat="1" ht="14" x14ac:dyDescent="0.35">
      <c r="F1374" s="102"/>
      <c r="G1374" s="102"/>
      <c r="I1374" s="93"/>
      <c r="J1374" s="93"/>
    </row>
    <row r="1375" spans="6:10" s="65" customFormat="1" ht="14" x14ac:dyDescent="0.35">
      <c r="F1375" s="102"/>
      <c r="G1375" s="102"/>
      <c r="I1375" s="93"/>
      <c r="J1375" s="93"/>
    </row>
    <row r="1376" spans="6:10" s="65" customFormat="1" ht="14" x14ac:dyDescent="0.35">
      <c r="F1376" s="102"/>
      <c r="G1376" s="102"/>
      <c r="I1376" s="93"/>
      <c r="J1376" s="93"/>
    </row>
    <row r="1377" spans="6:10" s="65" customFormat="1" ht="14" x14ac:dyDescent="0.35">
      <c r="F1377" s="102"/>
      <c r="G1377" s="102"/>
      <c r="I1377" s="93"/>
      <c r="J1377" s="93"/>
    </row>
    <row r="1378" spans="6:10" s="65" customFormat="1" ht="14" x14ac:dyDescent="0.35">
      <c r="F1378" s="102"/>
      <c r="G1378" s="102"/>
      <c r="I1378" s="93"/>
      <c r="J1378" s="93"/>
    </row>
    <row r="1379" spans="6:10" s="65" customFormat="1" ht="14" x14ac:dyDescent="0.35">
      <c r="F1379" s="102"/>
      <c r="G1379" s="102"/>
      <c r="I1379" s="93"/>
      <c r="J1379" s="93"/>
    </row>
    <row r="1380" spans="6:10" s="65" customFormat="1" ht="14" x14ac:dyDescent="0.35">
      <c r="F1380" s="102"/>
      <c r="G1380" s="102"/>
      <c r="I1380" s="93"/>
      <c r="J1380" s="93"/>
    </row>
    <row r="1381" spans="6:10" s="65" customFormat="1" ht="14" x14ac:dyDescent="0.35">
      <c r="F1381" s="102"/>
      <c r="G1381" s="102"/>
      <c r="I1381" s="93"/>
      <c r="J1381" s="93"/>
    </row>
    <row r="1382" spans="6:10" s="65" customFormat="1" ht="14" x14ac:dyDescent="0.35">
      <c r="F1382" s="102"/>
      <c r="G1382" s="102"/>
      <c r="I1382" s="93"/>
      <c r="J1382" s="93"/>
    </row>
    <row r="1383" spans="6:10" s="65" customFormat="1" ht="14" x14ac:dyDescent="0.35">
      <c r="F1383" s="102"/>
      <c r="G1383" s="102"/>
      <c r="I1383" s="93"/>
      <c r="J1383" s="93"/>
    </row>
    <row r="1384" spans="6:10" s="65" customFormat="1" ht="14" x14ac:dyDescent="0.35">
      <c r="F1384" s="102"/>
      <c r="G1384" s="102"/>
      <c r="I1384" s="93"/>
      <c r="J1384" s="93"/>
    </row>
    <row r="1385" spans="6:10" s="65" customFormat="1" ht="14" x14ac:dyDescent="0.35">
      <c r="F1385" s="102"/>
      <c r="G1385" s="102"/>
      <c r="I1385" s="93"/>
      <c r="J1385" s="93"/>
    </row>
    <row r="1386" spans="6:10" s="65" customFormat="1" ht="14" x14ac:dyDescent="0.35">
      <c r="F1386" s="102"/>
      <c r="G1386" s="102"/>
      <c r="I1386" s="93"/>
      <c r="J1386" s="93"/>
    </row>
    <row r="1387" spans="6:10" s="65" customFormat="1" ht="14" x14ac:dyDescent="0.35">
      <c r="F1387" s="102"/>
      <c r="G1387" s="102"/>
      <c r="I1387" s="93"/>
      <c r="J1387" s="93"/>
    </row>
    <row r="1388" spans="6:10" s="65" customFormat="1" ht="14" x14ac:dyDescent="0.35">
      <c r="F1388" s="102"/>
      <c r="G1388" s="102"/>
      <c r="I1388" s="93"/>
      <c r="J1388" s="93"/>
    </row>
    <row r="1389" spans="6:10" s="65" customFormat="1" ht="14" x14ac:dyDescent="0.35">
      <c r="F1389" s="102"/>
      <c r="G1389" s="102"/>
      <c r="I1389" s="93"/>
      <c r="J1389" s="93"/>
    </row>
    <row r="1390" spans="6:10" s="65" customFormat="1" ht="14" x14ac:dyDescent="0.35">
      <c r="F1390" s="102"/>
      <c r="G1390" s="102"/>
      <c r="I1390" s="93"/>
      <c r="J1390" s="93"/>
    </row>
    <row r="1391" spans="6:10" s="65" customFormat="1" ht="14" x14ac:dyDescent="0.35">
      <c r="F1391" s="102"/>
      <c r="G1391" s="102"/>
      <c r="I1391" s="93"/>
      <c r="J1391" s="93"/>
    </row>
    <row r="1392" spans="6:10" s="65" customFormat="1" ht="14" x14ac:dyDescent="0.35">
      <c r="F1392" s="102"/>
      <c r="G1392" s="102"/>
      <c r="I1392" s="93"/>
      <c r="J1392" s="93"/>
    </row>
    <row r="1393" spans="6:10" s="65" customFormat="1" ht="14" x14ac:dyDescent="0.35">
      <c r="F1393" s="102"/>
      <c r="G1393" s="102"/>
      <c r="I1393" s="93"/>
      <c r="J1393" s="93"/>
    </row>
    <row r="1394" spans="6:10" s="65" customFormat="1" ht="14" x14ac:dyDescent="0.35">
      <c r="F1394" s="102"/>
      <c r="G1394" s="102"/>
      <c r="I1394" s="93"/>
      <c r="J1394" s="93"/>
    </row>
    <row r="1395" spans="6:10" s="65" customFormat="1" ht="14" x14ac:dyDescent="0.35">
      <c r="F1395" s="102"/>
      <c r="G1395" s="102"/>
      <c r="I1395" s="93"/>
      <c r="J1395" s="93"/>
    </row>
    <row r="1396" spans="6:10" s="65" customFormat="1" ht="14" x14ac:dyDescent="0.35">
      <c r="F1396" s="102"/>
      <c r="G1396" s="102"/>
      <c r="I1396" s="93"/>
      <c r="J1396" s="93"/>
    </row>
    <row r="1397" spans="6:10" s="65" customFormat="1" ht="14" x14ac:dyDescent="0.35">
      <c r="F1397" s="102"/>
      <c r="G1397" s="102"/>
      <c r="I1397" s="93"/>
      <c r="J1397" s="93"/>
    </row>
    <row r="1398" spans="6:10" s="65" customFormat="1" ht="14" x14ac:dyDescent="0.35">
      <c r="F1398" s="102"/>
      <c r="G1398" s="102"/>
      <c r="I1398" s="93"/>
      <c r="J1398" s="93"/>
    </row>
    <row r="1399" spans="6:10" s="65" customFormat="1" ht="14" x14ac:dyDescent="0.35">
      <c r="F1399" s="102"/>
      <c r="G1399" s="102"/>
      <c r="I1399" s="93"/>
      <c r="J1399" s="93"/>
    </row>
    <row r="1400" spans="6:10" s="65" customFormat="1" ht="14" x14ac:dyDescent="0.35">
      <c r="F1400" s="102"/>
      <c r="G1400" s="102"/>
      <c r="I1400" s="93"/>
      <c r="J1400" s="93"/>
    </row>
    <row r="1401" spans="6:10" s="65" customFormat="1" ht="14" x14ac:dyDescent="0.35">
      <c r="F1401" s="102"/>
      <c r="G1401" s="102"/>
      <c r="I1401" s="93"/>
      <c r="J1401" s="93"/>
    </row>
    <row r="1402" spans="6:10" s="65" customFormat="1" ht="14" x14ac:dyDescent="0.35">
      <c r="F1402" s="102"/>
      <c r="G1402" s="102"/>
      <c r="I1402" s="93"/>
      <c r="J1402" s="93"/>
    </row>
    <row r="1403" spans="6:10" s="65" customFormat="1" ht="14" x14ac:dyDescent="0.35">
      <c r="F1403" s="102"/>
      <c r="G1403" s="102"/>
      <c r="I1403" s="93"/>
      <c r="J1403" s="93"/>
    </row>
    <row r="1404" spans="6:10" s="65" customFormat="1" ht="14" x14ac:dyDescent="0.35">
      <c r="F1404" s="102"/>
      <c r="G1404" s="102"/>
      <c r="I1404" s="93"/>
      <c r="J1404" s="93"/>
    </row>
    <row r="1405" spans="6:10" s="65" customFormat="1" ht="14" x14ac:dyDescent="0.35">
      <c r="F1405" s="102"/>
      <c r="G1405" s="102"/>
      <c r="I1405" s="93"/>
      <c r="J1405" s="93"/>
    </row>
    <row r="1406" spans="6:10" s="65" customFormat="1" ht="14" x14ac:dyDescent="0.35">
      <c r="F1406" s="102"/>
      <c r="G1406" s="102"/>
      <c r="I1406" s="93"/>
      <c r="J1406" s="93"/>
    </row>
    <row r="1407" spans="6:10" s="65" customFormat="1" ht="14" x14ac:dyDescent="0.35">
      <c r="F1407" s="102"/>
      <c r="G1407" s="102"/>
      <c r="I1407" s="93"/>
      <c r="J1407" s="93"/>
    </row>
    <row r="1408" spans="6:10" s="65" customFormat="1" ht="14" x14ac:dyDescent="0.35">
      <c r="F1408" s="102"/>
      <c r="G1408" s="102"/>
      <c r="I1408" s="93"/>
      <c r="J1408" s="93"/>
    </row>
    <row r="1409" spans="6:10" s="65" customFormat="1" ht="14" x14ac:dyDescent="0.35">
      <c r="F1409" s="102"/>
      <c r="G1409" s="102"/>
      <c r="I1409" s="93"/>
      <c r="J1409" s="93"/>
    </row>
    <row r="1410" spans="6:10" s="65" customFormat="1" ht="14" x14ac:dyDescent="0.35">
      <c r="F1410" s="102"/>
      <c r="G1410" s="102"/>
      <c r="I1410" s="93"/>
      <c r="J1410" s="93"/>
    </row>
    <row r="1411" spans="6:10" s="65" customFormat="1" ht="14" x14ac:dyDescent="0.35">
      <c r="F1411" s="102"/>
      <c r="G1411" s="102"/>
      <c r="I1411" s="93"/>
      <c r="J1411" s="93"/>
    </row>
    <row r="1412" spans="6:10" s="65" customFormat="1" ht="14" x14ac:dyDescent="0.35">
      <c r="F1412" s="102"/>
      <c r="G1412" s="102"/>
      <c r="I1412" s="93"/>
      <c r="J1412" s="93"/>
    </row>
    <row r="1413" spans="6:10" s="65" customFormat="1" ht="14" x14ac:dyDescent="0.35">
      <c r="F1413" s="102"/>
      <c r="G1413" s="102"/>
      <c r="I1413" s="93"/>
      <c r="J1413" s="93"/>
    </row>
    <row r="1414" spans="6:10" s="65" customFormat="1" ht="14" x14ac:dyDescent="0.35">
      <c r="F1414" s="102"/>
      <c r="G1414" s="102"/>
      <c r="I1414" s="93"/>
      <c r="J1414" s="93"/>
    </row>
    <row r="1415" spans="6:10" s="65" customFormat="1" ht="14" x14ac:dyDescent="0.35">
      <c r="F1415" s="102"/>
      <c r="G1415" s="102"/>
      <c r="I1415" s="93"/>
      <c r="J1415" s="93"/>
    </row>
    <row r="1416" spans="6:10" s="65" customFormat="1" ht="14" x14ac:dyDescent="0.35">
      <c r="F1416" s="102"/>
      <c r="G1416" s="102"/>
      <c r="I1416" s="93"/>
      <c r="J1416" s="93"/>
    </row>
    <row r="1417" spans="6:10" s="65" customFormat="1" ht="14" x14ac:dyDescent="0.35">
      <c r="F1417" s="102"/>
      <c r="G1417" s="102"/>
      <c r="I1417" s="93"/>
      <c r="J1417" s="93"/>
    </row>
    <row r="1418" spans="6:10" s="65" customFormat="1" ht="14" x14ac:dyDescent="0.35">
      <c r="F1418" s="102"/>
      <c r="G1418" s="102"/>
      <c r="I1418" s="93"/>
      <c r="J1418" s="93"/>
    </row>
    <row r="1419" spans="6:10" s="65" customFormat="1" ht="14" x14ac:dyDescent="0.35">
      <c r="F1419" s="102"/>
      <c r="G1419" s="102"/>
      <c r="I1419" s="93"/>
      <c r="J1419" s="93"/>
    </row>
    <row r="1420" spans="6:10" s="65" customFormat="1" ht="14" x14ac:dyDescent="0.35">
      <c r="F1420" s="102"/>
      <c r="G1420" s="102"/>
      <c r="I1420" s="93"/>
      <c r="J1420" s="93"/>
    </row>
    <row r="1421" spans="6:10" s="65" customFormat="1" ht="14" x14ac:dyDescent="0.35">
      <c r="F1421" s="102"/>
      <c r="G1421" s="102"/>
      <c r="I1421" s="93"/>
      <c r="J1421" s="93"/>
    </row>
    <row r="1422" spans="6:10" s="65" customFormat="1" ht="14" x14ac:dyDescent="0.35">
      <c r="F1422" s="102"/>
      <c r="G1422" s="102"/>
      <c r="I1422" s="93"/>
      <c r="J1422" s="93"/>
    </row>
    <row r="1423" spans="6:10" s="65" customFormat="1" ht="14" x14ac:dyDescent="0.35">
      <c r="F1423" s="102"/>
      <c r="G1423" s="102"/>
      <c r="I1423" s="93"/>
      <c r="J1423" s="93"/>
    </row>
    <row r="1424" spans="6:10" s="65" customFormat="1" ht="14" x14ac:dyDescent="0.35">
      <c r="F1424" s="102"/>
      <c r="G1424" s="102"/>
      <c r="I1424" s="93"/>
      <c r="J1424" s="93"/>
    </row>
    <row r="1425" spans="6:10" s="65" customFormat="1" ht="14" x14ac:dyDescent="0.35">
      <c r="F1425" s="102"/>
      <c r="G1425" s="102"/>
      <c r="I1425" s="93"/>
      <c r="J1425" s="93"/>
    </row>
    <row r="1426" spans="6:10" s="65" customFormat="1" ht="14" x14ac:dyDescent="0.35">
      <c r="F1426" s="102"/>
      <c r="G1426" s="102"/>
      <c r="I1426" s="93"/>
      <c r="J1426" s="93"/>
    </row>
    <row r="1427" spans="6:10" s="65" customFormat="1" ht="14" x14ac:dyDescent="0.35">
      <c r="F1427" s="102"/>
      <c r="G1427" s="102"/>
      <c r="I1427" s="93"/>
      <c r="J1427" s="93"/>
    </row>
    <row r="1428" spans="6:10" s="65" customFormat="1" ht="14" x14ac:dyDescent="0.35">
      <c r="F1428" s="102"/>
      <c r="G1428" s="102"/>
      <c r="I1428" s="93"/>
      <c r="J1428" s="93"/>
    </row>
    <row r="1429" spans="6:10" s="65" customFormat="1" ht="14" x14ac:dyDescent="0.35">
      <c r="F1429" s="102"/>
      <c r="G1429" s="102"/>
      <c r="I1429" s="93"/>
      <c r="J1429" s="93"/>
    </row>
    <row r="1430" spans="6:10" s="65" customFormat="1" ht="14" x14ac:dyDescent="0.35">
      <c r="F1430" s="102"/>
      <c r="G1430" s="102"/>
      <c r="I1430" s="93"/>
      <c r="J1430" s="93"/>
    </row>
    <row r="1431" spans="6:10" s="65" customFormat="1" ht="14" x14ac:dyDescent="0.35">
      <c r="F1431" s="102"/>
      <c r="G1431" s="102"/>
      <c r="I1431" s="93"/>
      <c r="J1431" s="93"/>
    </row>
    <row r="1432" spans="6:10" s="65" customFormat="1" ht="14" x14ac:dyDescent="0.35">
      <c r="F1432" s="102"/>
      <c r="G1432" s="102"/>
      <c r="I1432" s="93"/>
      <c r="J1432" s="93"/>
    </row>
    <row r="1433" spans="6:10" s="65" customFormat="1" ht="14" x14ac:dyDescent="0.35">
      <c r="F1433" s="102"/>
      <c r="G1433" s="102"/>
      <c r="I1433" s="93"/>
      <c r="J1433" s="93"/>
    </row>
    <row r="1434" spans="6:10" s="65" customFormat="1" ht="14" x14ac:dyDescent="0.35">
      <c r="F1434" s="102"/>
      <c r="G1434" s="102"/>
      <c r="I1434" s="93"/>
      <c r="J1434" s="93"/>
    </row>
    <row r="1435" spans="6:10" s="65" customFormat="1" ht="14" x14ac:dyDescent="0.35">
      <c r="F1435" s="102"/>
      <c r="G1435" s="102"/>
      <c r="I1435" s="93"/>
      <c r="J1435" s="93"/>
    </row>
    <row r="1436" spans="6:10" s="65" customFormat="1" ht="14" x14ac:dyDescent="0.35">
      <c r="F1436" s="102"/>
      <c r="G1436" s="102"/>
      <c r="I1436" s="93"/>
      <c r="J1436" s="93"/>
    </row>
    <row r="1437" spans="6:10" s="65" customFormat="1" ht="14" x14ac:dyDescent="0.35">
      <c r="F1437" s="102"/>
      <c r="G1437" s="102"/>
      <c r="I1437" s="93"/>
      <c r="J1437" s="93"/>
    </row>
    <row r="1438" spans="6:10" s="65" customFormat="1" ht="14" x14ac:dyDescent="0.35">
      <c r="F1438" s="102"/>
      <c r="G1438" s="102"/>
      <c r="I1438" s="93"/>
      <c r="J1438" s="93"/>
    </row>
    <row r="1439" spans="6:10" s="65" customFormat="1" ht="14" x14ac:dyDescent="0.35">
      <c r="F1439" s="102"/>
      <c r="G1439" s="102"/>
      <c r="I1439" s="93"/>
      <c r="J1439" s="93"/>
    </row>
    <row r="1440" spans="6:10" s="65" customFormat="1" ht="14" x14ac:dyDescent="0.35">
      <c r="F1440" s="102"/>
      <c r="G1440" s="102"/>
      <c r="I1440" s="93"/>
      <c r="J1440" s="93"/>
    </row>
    <row r="1441" spans="6:10" s="65" customFormat="1" ht="14" x14ac:dyDescent="0.35">
      <c r="F1441" s="102"/>
      <c r="G1441" s="102"/>
      <c r="I1441" s="93"/>
      <c r="J1441" s="93"/>
    </row>
    <row r="1442" spans="6:10" s="65" customFormat="1" ht="14" x14ac:dyDescent="0.35">
      <c r="F1442" s="102"/>
      <c r="G1442" s="102"/>
      <c r="I1442" s="93"/>
      <c r="J1442" s="93"/>
    </row>
    <row r="1443" spans="6:10" s="65" customFormat="1" ht="14" x14ac:dyDescent="0.35">
      <c r="F1443" s="102"/>
      <c r="G1443" s="102"/>
      <c r="I1443" s="93"/>
      <c r="J1443" s="93"/>
    </row>
    <row r="1444" spans="6:10" s="65" customFormat="1" ht="14" x14ac:dyDescent="0.35">
      <c r="F1444" s="102"/>
      <c r="G1444" s="102"/>
      <c r="I1444" s="93"/>
      <c r="J1444" s="93"/>
    </row>
    <row r="1445" spans="6:10" s="65" customFormat="1" ht="14" x14ac:dyDescent="0.35">
      <c r="F1445" s="102"/>
      <c r="G1445" s="102"/>
      <c r="I1445" s="93"/>
      <c r="J1445" s="93"/>
    </row>
    <row r="1446" spans="6:10" s="65" customFormat="1" ht="14" x14ac:dyDescent="0.35">
      <c r="F1446" s="102"/>
      <c r="G1446" s="102"/>
      <c r="I1446" s="93"/>
      <c r="J1446" s="93"/>
    </row>
    <row r="1447" spans="6:10" s="65" customFormat="1" ht="14" x14ac:dyDescent="0.35">
      <c r="F1447" s="102"/>
      <c r="G1447" s="102"/>
      <c r="I1447" s="93"/>
      <c r="J1447" s="93"/>
    </row>
    <row r="1448" spans="6:10" s="65" customFormat="1" ht="14" x14ac:dyDescent="0.35">
      <c r="F1448" s="102"/>
      <c r="G1448" s="102"/>
      <c r="I1448" s="93"/>
      <c r="J1448" s="93"/>
    </row>
    <row r="1449" spans="6:10" s="65" customFormat="1" ht="14" x14ac:dyDescent="0.35">
      <c r="F1449" s="102"/>
      <c r="G1449" s="102"/>
      <c r="I1449" s="93"/>
      <c r="J1449" s="93"/>
    </row>
    <row r="1450" spans="6:10" s="65" customFormat="1" ht="14" x14ac:dyDescent="0.35">
      <c r="F1450" s="102"/>
      <c r="G1450" s="102"/>
      <c r="I1450" s="93"/>
      <c r="J1450" s="93"/>
    </row>
    <row r="1451" spans="6:10" s="65" customFormat="1" ht="14" x14ac:dyDescent="0.35">
      <c r="F1451" s="102"/>
      <c r="G1451" s="102"/>
      <c r="I1451" s="93"/>
      <c r="J1451" s="93"/>
    </row>
    <row r="1452" spans="6:10" s="65" customFormat="1" ht="14" x14ac:dyDescent="0.35">
      <c r="F1452" s="102"/>
      <c r="G1452" s="102"/>
      <c r="I1452" s="93"/>
      <c r="J1452" s="93"/>
    </row>
    <row r="1453" spans="6:10" s="65" customFormat="1" ht="14" x14ac:dyDescent="0.35">
      <c r="F1453" s="102"/>
      <c r="G1453" s="102"/>
      <c r="I1453" s="93"/>
      <c r="J1453" s="93"/>
    </row>
    <row r="1454" spans="6:10" s="65" customFormat="1" ht="14" x14ac:dyDescent="0.35">
      <c r="F1454" s="102"/>
      <c r="G1454" s="102"/>
      <c r="I1454" s="93"/>
      <c r="J1454" s="93"/>
    </row>
    <row r="1455" spans="6:10" s="65" customFormat="1" ht="14" x14ac:dyDescent="0.35">
      <c r="F1455" s="102"/>
      <c r="G1455" s="102"/>
      <c r="I1455" s="93"/>
      <c r="J1455" s="93"/>
    </row>
    <row r="1456" spans="6:10" s="65" customFormat="1" ht="14" x14ac:dyDescent="0.35">
      <c r="F1456" s="102"/>
      <c r="G1456" s="102"/>
      <c r="I1456" s="93"/>
      <c r="J1456" s="93"/>
    </row>
    <row r="1457" spans="6:10" s="65" customFormat="1" ht="14" x14ac:dyDescent="0.35">
      <c r="F1457" s="102"/>
      <c r="G1457" s="102"/>
      <c r="I1457" s="93"/>
      <c r="J1457" s="93"/>
    </row>
    <row r="1458" spans="6:10" s="65" customFormat="1" ht="14" x14ac:dyDescent="0.35">
      <c r="F1458" s="102"/>
      <c r="G1458" s="102"/>
      <c r="I1458" s="93"/>
      <c r="J1458" s="93"/>
    </row>
    <row r="1459" spans="6:10" s="65" customFormat="1" ht="14" x14ac:dyDescent="0.35">
      <c r="F1459" s="102"/>
      <c r="G1459" s="102"/>
      <c r="I1459" s="93"/>
      <c r="J1459" s="93"/>
    </row>
    <row r="1460" spans="6:10" s="65" customFormat="1" ht="14" x14ac:dyDescent="0.35">
      <c r="F1460" s="102"/>
      <c r="G1460" s="102"/>
      <c r="I1460" s="93"/>
      <c r="J1460" s="93"/>
    </row>
    <row r="1461" spans="6:10" s="65" customFormat="1" ht="14" x14ac:dyDescent="0.35">
      <c r="F1461" s="102"/>
      <c r="G1461" s="102"/>
      <c r="I1461" s="93"/>
      <c r="J1461" s="93"/>
    </row>
    <row r="1462" spans="6:10" s="65" customFormat="1" ht="14" x14ac:dyDescent="0.35">
      <c r="F1462" s="102"/>
      <c r="G1462" s="102"/>
      <c r="I1462" s="93"/>
      <c r="J1462" s="93"/>
    </row>
    <row r="1463" spans="6:10" s="65" customFormat="1" ht="14" x14ac:dyDescent="0.35">
      <c r="F1463" s="102"/>
      <c r="G1463" s="102"/>
      <c r="I1463" s="93"/>
      <c r="J1463" s="93"/>
    </row>
    <row r="1464" spans="6:10" s="65" customFormat="1" ht="14" x14ac:dyDescent="0.35">
      <c r="F1464" s="102"/>
      <c r="G1464" s="102"/>
      <c r="I1464" s="93"/>
      <c r="J1464" s="93"/>
    </row>
    <row r="1465" spans="6:10" s="65" customFormat="1" ht="14" x14ac:dyDescent="0.35">
      <c r="F1465" s="102"/>
      <c r="G1465" s="102"/>
      <c r="I1465" s="93"/>
      <c r="J1465" s="93"/>
    </row>
    <row r="1466" spans="6:10" s="65" customFormat="1" ht="14" x14ac:dyDescent="0.35">
      <c r="F1466" s="102"/>
      <c r="G1466" s="102"/>
      <c r="I1466" s="93"/>
      <c r="J1466" s="93"/>
    </row>
    <row r="1467" spans="6:10" s="65" customFormat="1" ht="14" x14ac:dyDescent="0.35">
      <c r="F1467" s="102"/>
      <c r="G1467" s="102"/>
      <c r="I1467" s="93"/>
      <c r="J1467" s="93"/>
    </row>
    <row r="1468" spans="6:10" s="65" customFormat="1" ht="14" x14ac:dyDescent="0.35">
      <c r="F1468" s="102"/>
      <c r="G1468" s="102"/>
      <c r="I1468" s="93"/>
      <c r="J1468" s="93"/>
    </row>
    <row r="1469" spans="6:10" s="65" customFormat="1" ht="14" x14ac:dyDescent="0.35">
      <c r="F1469" s="102"/>
      <c r="G1469" s="102"/>
      <c r="I1469" s="93"/>
      <c r="J1469" s="93"/>
    </row>
    <row r="1470" spans="6:10" s="65" customFormat="1" ht="14" x14ac:dyDescent="0.35">
      <c r="F1470" s="102"/>
      <c r="G1470" s="102"/>
      <c r="I1470" s="93"/>
      <c r="J1470" s="93"/>
    </row>
    <row r="1471" spans="6:10" s="65" customFormat="1" ht="14" x14ac:dyDescent="0.35">
      <c r="F1471" s="102"/>
      <c r="G1471" s="102"/>
      <c r="I1471" s="93"/>
      <c r="J1471" s="93"/>
    </row>
    <row r="1472" spans="6:10" s="65" customFormat="1" ht="14" x14ac:dyDescent="0.35">
      <c r="F1472" s="102"/>
      <c r="G1472" s="102"/>
      <c r="I1472" s="93"/>
      <c r="J1472" s="93"/>
    </row>
    <row r="1473" spans="6:10" s="65" customFormat="1" ht="14" x14ac:dyDescent="0.35">
      <c r="F1473" s="102"/>
      <c r="G1473" s="102"/>
      <c r="I1473" s="93"/>
      <c r="J1473" s="93"/>
    </row>
    <row r="1474" spans="6:10" s="65" customFormat="1" ht="14" x14ac:dyDescent="0.35">
      <c r="F1474" s="102"/>
      <c r="G1474" s="102"/>
      <c r="I1474" s="93"/>
      <c r="J1474" s="93"/>
    </row>
    <row r="1475" spans="6:10" s="65" customFormat="1" ht="14" x14ac:dyDescent="0.35">
      <c r="F1475" s="102"/>
      <c r="G1475" s="102"/>
      <c r="I1475" s="93"/>
      <c r="J1475" s="93"/>
    </row>
    <row r="1476" spans="6:10" s="65" customFormat="1" ht="14" x14ac:dyDescent="0.35">
      <c r="F1476" s="102"/>
      <c r="G1476" s="102"/>
      <c r="I1476" s="93"/>
      <c r="J1476" s="93"/>
    </row>
    <row r="1477" spans="6:10" s="65" customFormat="1" ht="14" x14ac:dyDescent="0.35">
      <c r="F1477" s="102"/>
      <c r="G1477" s="102"/>
      <c r="I1477" s="93"/>
      <c r="J1477" s="93"/>
    </row>
    <row r="1478" spans="6:10" s="65" customFormat="1" ht="14" x14ac:dyDescent="0.35">
      <c r="F1478" s="102"/>
      <c r="G1478" s="102"/>
      <c r="I1478" s="93"/>
      <c r="J1478" s="93"/>
    </row>
    <row r="1479" spans="6:10" s="65" customFormat="1" ht="14" x14ac:dyDescent="0.35">
      <c r="F1479" s="102"/>
      <c r="G1479" s="102"/>
      <c r="I1479" s="93"/>
      <c r="J1479" s="93"/>
    </row>
    <row r="1480" spans="6:10" s="65" customFormat="1" ht="14" x14ac:dyDescent="0.35">
      <c r="F1480" s="102"/>
      <c r="G1480" s="102"/>
      <c r="I1480" s="93"/>
      <c r="J1480" s="93"/>
    </row>
    <row r="1481" spans="6:10" s="65" customFormat="1" ht="14" x14ac:dyDescent="0.35">
      <c r="F1481" s="102"/>
      <c r="G1481" s="102"/>
      <c r="I1481" s="93"/>
      <c r="J1481" s="93"/>
    </row>
    <row r="1482" spans="6:10" s="65" customFormat="1" ht="14" x14ac:dyDescent="0.35">
      <c r="F1482" s="102"/>
      <c r="G1482" s="102"/>
      <c r="I1482" s="93"/>
      <c r="J1482" s="93"/>
    </row>
    <row r="1483" spans="6:10" s="65" customFormat="1" ht="14" x14ac:dyDescent="0.35">
      <c r="F1483" s="102"/>
      <c r="G1483" s="102"/>
      <c r="I1483" s="93"/>
      <c r="J1483" s="93"/>
    </row>
    <row r="1484" spans="6:10" s="65" customFormat="1" ht="14" x14ac:dyDescent="0.35">
      <c r="F1484" s="102"/>
      <c r="G1484" s="102"/>
      <c r="I1484" s="93"/>
      <c r="J1484" s="93"/>
    </row>
    <row r="1485" spans="6:10" s="65" customFormat="1" ht="14" x14ac:dyDescent="0.35">
      <c r="F1485" s="102"/>
      <c r="G1485" s="102"/>
      <c r="I1485" s="93"/>
      <c r="J1485" s="93"/>
    </row>
    <row r="1486" spans="6:10" s="65" customFormat="1" ht="14" x14ac:dyDescent="0.35">
      <c r="F1486" s="102"/>
      <c r="G1486" s="102"/>
      <c r="I1486" s="93"/>
      <c r="J1486" s="93"/>
    </row>
    <row r="1487" spans="6:10" s="65" customFormat="1" ht="14" x14ac:dyDescent="0.35">
      <c r="F1487" s="102"/>
      <c r="G1487" s="102"/>
      <c r="I1487" s="93"/>
      <c r="J1487" s="93"/>
    </row>
    <row r="1488" spans="6:10" s="65" customFormat="1" ht="14" x14ac:dyDescent="0.35">
      <c r="F1488" s="102"/>
      <c r="G1488" s="102"/>
      <c r="I1488" s="93"/>
      <c r="J1488" s="93"/>
    </row>
    <row r="1489" spans="6:10" s="65" customFormat="1" ht="14" x14ac:dyDescent="0.35">
      <c r="F1489" s="102"/>
      <c r="G1489" s="102"/>
      <c r="I1489" s="93"/>
      <c r="J1489" s="93"/>
    </row>
    <row r="1490" spans="6:10" s="65" customFormat="1" ht="14" x14ac:dyDescent="0.35">
      <c r="F1490" s="102"/>
      <c r="G1490" s="102"/>
      <c r="I1490" s="93"/>
      <c r="J1490" s="93"/>
    </row>
    <row r="1491" spans="6:10" s="65" customFormat="1" ht="14" x14ac:dyDescent="0.35">
      <c r="F1491" s="102"/>
      <c r="G1491" s="102"/>
      <c r="I1491" s="93"/>
      <c r="J1491" s="93"/>
    </row>
    <row r="1492" spans="6:10" s="65" customFormat="1" ht="14" x14ac:dyDescent="0.35">
      <c r="F1492" s="102"/>
      <c r="G1492" s="102"/>
      <c r="I1492" s="93"/>
      <c r="J1492" s="93"/>
    </row>
    <row r="1493" spans="6:10" s="65" customFormat="1" ht="14" x14ac:dyDescent="0.35">
      <c r="F1493" s="102"/>
      <c r="G1493" s="102"/>
      <c r="I1493" s="93"/>
      <c r="J1493" s="93"/>
    </row>
    <row r="1494" spans="6:10" s="65" customFormat="1" ht="14" x14ac:dyDescent="0.35">
      <c r="F1494" s="102"/>
      <c r="G1494" s="102"/>
      <c r="I1494" s="93"/>
      <c r="J1494" s="93"/>
    </row>
    <row r="1495" spans="6:10" s="65" customFormat="1" ht="14" x14ac:dyDescent="0.35">
      <c r="F1495" s="102"/>
      <c r="G1495" s="102"/>
      <c r="I1495" s="93"/>
      <c r="J1495" s="93"/>
    </row>
    <row r="1496" spans="6:10" s="65" customFormat="1" ht="14" x14ac:dyDescent="0.35">
      <c r="F1496" s="102"/>
      <c r="G1496" s="102"/>
      <c r="I1496" s="93"/>
      <c r="J1496" s="93"/>
    </row>
    <row r="1497" spans="6:10" s="65" customFormat="1" ht="14" x14ac:dyDescent="0.35">
      <c r="F1497" s="102"/>
      <c r="G1497" s="102"/>
      <c r="I1497" s="93"/>
      <c r="J1497" s="93"/>
    </row>
    <row r="1498" spans="6:10" s="65" customFormat="1" ht="14" x14ac:dyDescent="0.35">
      <c r="F1498" s="102"/>
      <c r="G1498" s="102"/>
      <c r="I1498" s="93"/>
      <c r="J1498" s="93"/>
    </row>
    <row r="1499" spans="6:10" s="65" customFormat="1" ht="14" x14ac:dyDescent="0.35">
      <c r="F1499" s="102"/>
      <c r="G1499" s="102"/>
      <c r="I1499" s="93"/>
      <c r="J1499" s="93"/>
    </row>
    <row r="1500" spans="6:10" s="65" customFormat="1" ht="14" x14ac:dyDescent="0.35">
      <c r="F1500" s="102"/>
      <c r="G1500" s="102"/>
      <c r="I1500" s="93"/>
      <c r="J1500" s="93"/>
    </row>
    <row r="1501" spans="6:10" s="65" customFormat="1" ht="14" x14ac:dyDescent="0.35">
      <c r="F1501" s="102"/>
      <c r="G1501" s="102"/>
      <c r="I1501" s="93"/>
      <c r="J1501" s="93"/>
    </row>
    <row r="1502" spans="6:10" s="65" customFormat="1" ht="14" x14ac:dyDescent="0.35">
      <c r="F1502" s="102"/>
      <c r="G1502" s="102"/>
      <c r="I1502" s="93"/>
      <c r="J1502" s="93"/>
    </row>
    <row r="1503" spans="6:10" s="65" customFormat="1" ht="14" x14ac:dyDescent="0.35">
      <c r="F1503" s="102"/>
      <c r="G1503" s="102"/>
      <c r="I1503" s="93"/>
      <c r="J1503" s="93"/>
    </row>
    <row r="1504" spans="6:10" s="65" customFormat="1" ht="14" x14ac:dyDescent="0.35">
      <c r="F1504" s="102"/>
      <c r="G1504" s="102"/>
      <c r="I1504" s="93"/>
      <c r="J1504" s="93"/>
    </row>
    <row r="1505" spans="6:10" s="65" customFormat="1" ht="14" x14ac:dyDescent="0.35">
      <c r="F1505" s="102"/>
      <c r="G1505" s="102"/>
      <c r="I1505" s="93"/>
      <c r="J1505" s="93"/>
    </row>
    <row r="1506" spans="6:10" s="65" customFormat="1" ht="14" x14ac:dyDescent="0.35">
      <c r="F1506" s="102"/>
      <c r="G1506" s="102"/>
      <c r="I1506" s="93"/>
      <c r="J1506" s="93"/>
    </row>
    <row r="1507" spans="6:10" s="65" customFormat="1" ht="14" x14ac:dyDescent="0.35">
      <c r="F1507" s="102"/>
      <c r="G1507" s="102"/>
      <c r="I1507" s="93"/>
      <c r="J1507" s="93"/>
    </row>
    <row r="1508" spans="6:10" s="65" customFormat="1" ht="14" x14ac:dyDescent="0.35">
      <c r="F1508" s="102"/>
      <c r="G1508" s="102"/>
      <c r="I1508" s="93"/>
      <c r="J1508" s="93"/>
    </row>
    <row r="1509" spans="6:10" s="65" customFormat="1" ht="14" x14ac:dyDescent="0.35">
      <c r="F1509" s="102"/>
      <c r="G1509" s="102"/>
      <c r="I1509" s="93"/>
      <c r="J1509" s="93"/>
    </row>
    <row r="1510" spans="6:10" s="65" customFormat="1" ht="14" x14ac:dyDescent="0.35">
      <c r="F1510" s="102"/>
      <c r="G1510" s="102"/>
      <c r="I1510" s="93"/>
      <c r="J1510" s="93"/>
    </row>
    <row r="1511" spans="6:10" s="65" customFormat="1" ht="14" x14ac:dyDescent="0.35">
      <c r="F1511" s="102"/>
      <c r="G1511" s="102"/>
      <c r="I1511" s="93"/>
      <c r="J1511" s="93"/>
    </row>
    <row r="1512" spans="6:10" s="65" customFormat="1" ht="14" x14ac:dyDescent="0.35">
      <c r="F1512" s="102"/>
      <c r="G1512" s="102"/>
      <c r="I1512" s="93"/>
      <c r="J1512" s="93"/>
    </row>
    <row r="1513" spans="6:10" s="65" customFormat="1" ht="14" x14ac:dyDescent="0.35">
      <c r="F1513" s="102"/>
      <c r="G1513" s="102"/>
      <c r="I1513" s="93"/>
      <c r="J1513" s="93"/>
    </row>
    <row r="1514" spans="6:10" s="65" customFormat="1" ht="14" x14ac:dyDescent="0.35">
      <c r="F1514" s="102"/>
      <c r="G1514" s="102"/>
      <c r="I1514" s="93"/>
      <c r="J1514" s="93"/>
    </row>
    <row r="1515" spans="6:10" s="65" customFormat="1" ht="14" x14ac:dyDescent="0.35">
      <c r="F1515" s="102"/>
      <c r="G1515" s="102"/>
      <c r="I1515" s="93"/>
      <c r="J1515" s="93"/>
    </row>
    <row r="1516" spans="6:10" s="65" customFormat="1" ht="14" x14ac:dyDescent="0.35">
      <c r="F1516" s="102"/>
      <c r="G1516" s="102"/>
      <c r="I1516" s="93"/>
      <c r="J1516" s="93"/>
    </row>
    <row r="1517" spans="6:10" s="65" customFormat="1" ht="14" x14ac:dyDescent="0.35">
      <c r="F1517" s="102"/>
      <c r="G1517" s="102"/>
      <c r="I1517" s="93"/>
      <c r="J1517" s="93"/>
    </row>
    <row r="1518" spans="6:10" s="65" customFormat="1" ht="14" x14ac:dyDescent="0.35">
      <c r="F1518" s="102"/>
      <c r="G1518" s="102"/>
      <c r="I1518" s="93"/>
      <c r="J1518" s="93"/>
    </row>
    <row r="1519" spans="6:10" s="65" customFormat="1" ht="14" x14ac:dyDescent="0.35">
      <c r="F1519" s="102"/>
      <c r="G1519" s="102"/>
      <c r="I1519" s="93"/>
      <c r="J1519" s="93"/>
    </row>
    <row r="1520" spans="6:10" s="65" customFormat="1" ht="14" x14ac:dyDescent="0.35">
      <c r="F1520" s="102"/>
      <c r="G1520" s="102"/>
      <c r="I1520" s="93"/>
      <c r="J1520" s="93"/>
    </row>
    <row r="1521" spans="6:10" s="65" customFormat="1" ht="14" x14ac:dyDescent="0.35">
      <c r="F1521" s="102"/>
      <c r="G1521" s="102"/>
      <c r="I1521" s="93"/>
      <c r="J1521" s="93"/>
    </row>
    <row r="1522" spans="6:10" s="65" customFormat="1" ht="14" x14ac:dyDescent="0.35">
      <c r="F1522" s="102"/>
      <c r="G1522" s="102"/>
      <c r="I1522" s="93"/>
      <c r="J1522" s="93"/>
    </row>
    <row r="1523" spans="6:10" s="65" customFormat="1" ht="14" x14ac:dyDescent="0.35">
      <c r="F1523" s="102"/>
      <c r="G1523" s="102"/>
      <c r="I1523" s="93"/>
      <c r="J1523" s="93"/>
    </row>
    <row r="1524" spans="6:10" s="65" customFormat="1" ht="14" x14ac:dyDescent="0.35">
      <c r="F1524" s="102"/>
      <c r="G1524" s="102"/>
      <c r="I1524" s="93"/>
      <c r="J1524" s="93"/>
    </row>
    <row r="1525" spans="6:10" s="65" customFormat="1" ht="14" x14ac:dyDescent="0.35">
      <c r="F1525" s="102"/>
      <c r="G1525" s="102"/>
      <c r="I1525" s="93"/>
      <c r="J1525" s="93"/>
    </row>
    <row r="1526" spans="6:10" s="65" customFormat="1" ht="14" x14ac:dyDescent="0.35">
      <c r="F1526" s="102"/>
      <c r="G1526" s="102"/>
      <c r="I1526" s="93"/>
      <c r="J1526" s="93"/>
    </row>
    <row r="1527" spans="6:10" s="65" customFormat="1" ht="14" x14ac:dyDescent="0.35">
      <c r="F1527" s="102"/>
      <c r="G1527" s="102"/>
      <c r="I1527" s="93"/>
      <c r="J1527" s="93"/>
    </row>
    <row r="1528" spans="6:10" s="65" customFormat="1" ht="14" x14ac:dyDescent="0.35">
      <c r="F1528" s="102"/>
      <c r="G1528" s="102"/>
      <c r="I1528" s="93"/>
      <c r="J1528" s="93"/>
    </row>
    <row r="1529" spans="6:10" s="65" customFormat="1" ht="14" x14ac:dyDescent="0.35">
      <c r="F1529" s="102"/>
      <c r="G1529" s="102"/>
      <c r="I1529" s="93"/>
      <c r="J1529" s="93"/>
    </row>
    <row r="1530" spans="6:10" s="65" customFormat="1" ht="14" x14ac:dyDescent="0.35">
      <c r="F1530" s="102"/>
      <c r="G1530" s="102"/>
      <c r="I1530" s="93"/>
      <c r="J1530" s="93"/>
    </row>
    <row r="1531" spans="6:10" s="65" customFormat="1" ht="14" x14ac:dyDescent="0.35">
      <c r="F1531" s="102"/>
      <c r="G1531" s="102"/>
      <c r="I1531" s="93"/>
      <c r="J1531" s="93"/>
    </row>
    <row r="1532" spans="6:10" s="65" customFormat="1" ht="14" x14ac:dyDescent="0.35">
      <c r="F1532" s="102"/>
      <c r="G1532" s="102"/>
      <c r="I1532" s="93"/>
      <c r="J1532" s="93"/>
    </row>
    <row r="1533" spans="6:10" s="65" customFormat="1" ht="14" x14ac:dyDescent="0.35">
      <c r="F1533" s="102"/>
      <c r="G1533" s="102"/>
      <c r="I1533" s="93"/>
      <c r="J1533" s="93"/>
    </row>
    <row r="1534" spans="6:10" s="65" customFormat="1" ht="14" x14ac:dyDescent="0.35">
      <c r="F1534" s="102"/>
      <c r="G1534" s="102"/>
      <c r="I1534" s="93"/>
      <c r="J1534" s="93"/>
    </row>
    <row r="1535" spans="6:10" s="65" customFormat="1" ht="14" x14ac:dyDescent="0.35">
      <c r="F1535" s="102"/>
      <c r="G1535" s="102"/>
      <c r="I1535" s="93"/>
      <c r="J1535" s="93"/>
    </row>
    <row r="1536" spans="6:10" s="65" customFormat="1" ht="14" x14ac:dyDescent="0.35">
      <c r="F1536" s="102"/>
      <c r="G1536" s="102"/>
      <c r="I1536" s="93"/>
      <c r="J1536" s="93"/>
    </row>
    <row r="1537" spans="6:10" s="65" customFormat="1" ht="14" x14ac:dyDescent="0.35">
      <c r="F1537" s="102"/>
      <c r="G1537" s="102"/>
      <c r="I1537" s="93"/>
      <c r="J1537" s="93"/>
    </row>
    <row r="1538" spans="6:10" s="65" customFormat="1" ht="14" x14ac:dyDescent="0.35">
      <c r="F1538" s="102"/>
      <c r="G1538" s="102"/>
      <c r="I1538" s="93"/>
      <c r="J1538" s="93"/>
    </row>
    <row r="1539" spans="6:10" s="65" customFormat="1" ht="14" x14ac:dyDescent="0.35">
      <c r="F1539" s="102"/>
      <c r="G1539" s="102"/>
      <c r="I1539" s="93"/>
      <c r="J1539" s="93"/>
    </row>
    <row r="1540" spans="6:10" s="65" customFormat="1" ht="14" x14ac:dyDescent="0.35">
      <c r="F1540" s="102"/>
      <c r="G1540" s="102"/>
      <c r="I1540" s="93"/>
      <c r="J1540" s="93"/>
    </row>
    <row r="1541" spans="6:10" s="65" customFormat="1" ht="14" x14ac:dyDescent="0.35">
      <c r="F1541" s="102"/>
      <c r="G1541" s="102"/>
      <c r="I1541" s="93"/>
      <c r="J1541" s="93"/>
    </row>
    <row r="1542" spans="6:10" s="65" customFormat="1" ht="14" x14ac:dyDescent="0.35">
      <c r="F1542" s="102"/>
      <c r="G1542" s="102"/>
      <c r="I1542" s="93"/>
      <c r="J1542" s="93"/>
    </row>
    <row r="1543" spans="6:10" s="65" customFormat="1" ht="14" x14ac:dyDescent="0.35">
      <c r="F1543" s="102"/>
      <c r="G1543" s="102"/>
      <c r="I1543" s="93"/>
      <c r="J1543" s="93"/>
    </row>
    <row r="1544" spans="6:10" s="65" customFormat="1" ht="14" x14ac:dyDescent="0.35">
      <c r="F1544" s="102"/>
      <c r="G1544" s="102"/>
      <c r="I1544" s="93"/>
      <c r="J1544" s="93"/>
    </row>
    <row r="1545" spans="6:10" s="65" customFormat="1" ht="14" x14ac:dyDescent="0.35">
      <c r="F1545" s="102"/>
      <c r="G1545" s="102"/>
      <c r="I1545" s="93"/>
      <c r="J1545" s="93"/>
    </row>
    <row r="1546" spans="6:10" s="65" customFormat="1" ht="14" x14ac:dyDescent="0.35">
      <c r="F1546" s="102"/>
      <c r="G1546" s="102"/>
      <c r="I1546" s="93"/>
      <c r="J1546" s="93"/>
    </row>
    <row r="1547" spans="6:10" s="65" customFormat="1" ht="14" x14ac:dyDescent="0.35">
      <c r="F1547" s="102"/>
      <c r="G1547" s="102"/>
      <c r="I1547" s="93"/>
      <c r="J1547" s="93"/>
    </row>
    <row r="1548" spans="6:10" s="65" customFormat="1" ht="14" x14ac:dyDescent="0.35">
      <c r="F1548" s="102"/>
      <c r="G1548" s="102"/>
      <c r="I1548" s="93"/>
      <c r="J1548" s="93"/>
    </row>
    <row r="1549" spans="6:10" s="65" customFormat="1" ht="14" x14ac:dyDescent="0.35">
      <c r="F1549" s="102"/>
      <c r="G1549" s="102"/>
      <c r="I1549" s="93"/>
      <c r="J1549" s="93"/>
    </row>
    <row r="1550" spans="6:10" s="65" customFormat="1" ht="14" x14ac:dyDescent="0.35">
      <c r="F1550" s="102"/>
      <c r="G1550" s="102"/>
      <c r="I1550" s="93"/>
      <c r="J1550" s="93"/>
    </row>
    <row r="1551" spans="6:10" s="65" customFormat="1" ht="14" x14ac:dyDescent="0.35">
      <c r="F1551" s="102"/>
      <c r="G1551" s="102"/>
      <c r="I1551" s="93"/>
      <c r="J1551" s="93"/>
    </row>
    <row r="1552" spans="6:10" s="65" customFormat="1" ht="14" x14ac:dyDescent="0.35">
      <c r="F1552" s="102"/>
      <c r="G1552" s="102"/>
      <c r="I1552" s="93"/>
      <c r="J1552" s="93"/>
    </row>
    <row r="1553" spans="6:10" s="65" customFormat="1" ht="14" x14ac:dyDescent="0.35">
      <c r="F1553" s="102"/>
      <c r="G1553" s="102"/>
      <c r="I1553" s="93"/>
      <c r="J1553" s="93"/>
    </row>
    <row r="1554" spans="6:10" s="65" customFormat="1" ht="14" x14ac:dyDescent="0.35">
      <c r="F1554" s="102"/>
      <c r="G1554" s="102"/>
      <c r="I1554" s="93"/>
      <c r="J1554" s="93"/>
    </row>
    <row r="1555" spans="6:10" s="65" customFormat="1" ht="14" x14ac:dyDescent="0.35">
      <c r="F1555" s="102"/>
      <c r="G1555" s="102"/>
      <c r="I1555" s="93"/>
      <c r="J1555" s="93"/>
    </row>
    <row r="1556" spans="6:10" s="65" customFormat="1" ht="14" x14ac:dyDescent="0.35">
      <c r="F1556" s="102"/>
      <c r="G1556" s="102"/>
      <c r="I1556" s="93"/>
      <c r="J1556" s="93"/>
    </row>
    <row r="1557" spans="6:10" s="65" customFormat="1" ht="14" x14ac:dyDescent="0.35">
      <c r="F1557" s="102"/>
      <c r="G1557" s="102"/>
      <c r="I1557" s="93"/>
      <c r="J1557" s="93"/>
    </row>
    <row r="1558" spans="6:10" s="65" customFormat="1" ht="14" x14ac:dyDescent="0.35">
      <c r="F1558" s="102"/>
      <c r="G1558" s="102"/>
      <c r="I1558" s="93"/>
      <c r="J1558" s="93"/>
    </row>
    <row r="1559" spans="6:10" s="65" customFormat="1" ht="14" x14ac:dyDescent="0.35">
      <c r="F1559" s="102"/>
      <c r="G1559" s="102"/>
      <c r="I1559" s="93"/>
      <c r="J1559" s="93"/>
    </row>
    <row r="1560" spans="6:10" s="65" customFormat="1" ht="14" x14ac:dyDescent="0.35">
      <c r="F1560" s="102"/>
      <c r="G1560" s="102"/>
      <c r="I1560" s="93"/>
      <c r="J1560" s="93"/>
    </row>
    <row r="1561" spans="6:10" s="65" customFormat="1" ht="14" x14ac:dyDescent="0.35">
      <c r="F1561" s="102"/>
      <c r="G1561" s="102"/>
      <c r="I1561" s="93"/>
      <c r="J1561" s="93"/>
    </row>
    <row r="1562" spans="6:10" s="65" customFormat="1" ht="14" x14ac:dyDescent="0.35">
      <c r="F1562" s="102"/>
      <c r="G1562" s="102"/>
      <c r="I1562" s="93"/>
      <c r="J1562" s="93"/>
    </row>
    <row r="1563" spans="6:10" s="65" customFormat="1" ht="14" x14ac:dyDescent="0.35">
      <c r="F1563" s="102"/>
      <c r="G1563" s="102"/>
      <c r="I1563" s="93"/>
      <c r="J1563" s="93"/>
    </row>
    <row r="1564" spans="6:10" s="65" customFormat="1" ht="14" x14ac:dyDescent="0.35">
      <c r="F1564" s="102"/>
      <c r="G1564" s="102"/>
      <c r="I1564" s="93"/>
      <c r="J1564" s="93"/>
    </row>
    <row r="1565" spans="6:10" s="65" customFormat="1" ht="14" x14ac:dyDescent="0.35">
      <c r="F1565" s="102"/>
      <c r="G1565" s="102"/>
      <c r="I1565" s="93"/>
      <c r="J1565" s="93"/>
    </row>
    <row r="1566" spans="6:10" s="65" customFormat="1" ht="14" x14ac:dyDescent="0.35">
      <c r="F1566" s="102"/>
      <c r="G1566" s="102"/>
      <c r="I1566" s="93"/>
      <c r="J1566" s="93"/>
    </row>
    <row r="1567" spans="6:10" s="65" customFormat="1" ht="14" x14ac:dyDescent="0.35">
      <c r="F1567" s="102"/>
      <c r="G1567" s="102"/>
      <c r="I1567" s="93"/>
      <c r="J1567" s="93"/>
    </row>
    <row r="1568" spans="6:10" s="65" customFormat="1" ht="14" x14ac:dyDescent="0.35">
      <c r="F1568" s="102"/>
      <c r="G1568" s="102"/>
      <c r="I1568" s="93"/>
      <c r="J1568" s="93"/>
    </row>
    <row r="1569" spans="6:10" s="65" customFormat="1" ht="14" x14ac:dyDescent="0.35">
      <c r="F1569" s="102"/>
      <c r="G1569" s="102"/>
      <c r="I1569" s="93"/>
      <c r="J1569" s="93"/>
    </row>
    <row r="1570" spans="6:10" s="65" customFormat="1" ht="14" x14ac:dyDescent="0.35">
      <c r="F1570" s="102"/>
      <c r="G1570" s="102"/>
      <c r="I1570" s="93"/>
      <c r="J1570" s="93"/>
    </row>
    <row r="1571" spans="6:10" s="65" customFormat="1" ht="14" x14ac:dyDescent="0.35">
      <c r="F1571" s="102"/>
      <c r="G1571" s="102"/>
      <c r="I1571" s="93"/>
      <c r="J1571" s="93"/>
    </row>
    <row r="1572" spans="6:10" s="65" customFormat="1" ht="14" x14ac:dyDescent="0.35">
      <c r="F1572" s="102"/>
      <c r="G1572" s="102"/>
      <c r="I1572" s="93"/>
      <c r="J1572" s="93"/>
    </row>
    <row r="1573" spans="6:10" s="65" customFormat="1" ht="14" x14ac:dyDescent="0.35">
      <c r="F1573" s="102"/>
      <c r="G1573" s="102"/>
      <c r="I1573" s="93"/>
      <c r="J1573" s="93"/>
    </row>
    <row r="1574" spans="6:10" s="65" customFormat="1" ht="14" x14ac:dyDescent="0.35">
      <c r="F1574" s="102"/>
      <c r="G1574" s="102"/>
      <c r="I1574" s="93"/>
      <c r="J1574" s="93"/>
    </row>
    <row r="1575" spans="6:10" s="65" customFormat="1" ht="14" x14ac:dyDescent="0.35">
      <c r="F1575" s="102"/>
      <c r="G1575" s="102"/>
      <c r="I1575" s="93"/>
      <c r="J1575" s="93"/>
    </row>
    <row r="1576" spans="6:10" s="65" customFormat="1" ht="14" x14ac:dyDescent="0.35">
      <c r="F1576" s="102"/>
      <c r="G1576" s="102"/>
      <c r="I1576" s="93"/>
      <c r="J1576" s="93"/>
    </row>
    <row r="1577" spans="6:10" s="65" customFormat="1" ht="14" x14ac:dyDescent="0.35">
      <c r="F1577" s="102"/>
      <c r="G1577" s="102"/>
      <c r="I1577" s="93"/>
      <c r="J1577" s="93"/>
    </row>
    <row r="1578" spans="6:10" s="65" customFormat="1" ht="14" x14ac:dyDescent="0.35">
      <c r="F1578" s="102"/>
      <c r="G1578" s="102"/>
      <c r="I1578" s="93"/>
      <c r="J1578" s="93"/>
    </row>
    <row r="1579" spans="6:10" s="65" customFormat="1" ht="14" x14ac:dyDescent="0.35">
      <c r="F1579" s="102"/>
      <c r="G1579" s="102"/>
      <c r="I1579" s="93"/>
      <c r="J1579" s="93"/>
    </row>
    <row r="1580" spans="6:10" s="65" customFormat="1" ht="14" x14ac:dyDescent="0.35">
      <c r="F1580" s="102"/>
      <c r="G1580" s="102"/>
      <c r="I1580" s="93"/>
      <c r="J1580" s="93"/>
    </row>
    <row r="1581" spans="6:10" s="65" customFormat="1" ht="14" x14ac:dyDescent="0.35">
      <c r="F1581" s="102"/>
      <c r="G1581" s="102"/>
      <c r="I1581" s="93"/>
      <c r="J1581" s="93"/>
    </row>
    <row r="1582" spans="6:10" s="65" customFormat="1" ht="14" x14ac:dyDescent="0.35">
      <c r="F1582" s="102"/>
      <c r="G1582" s="102"/>
      <c r="I1582" s="93"/>
      <c r="J1582" s="93"/>
    </row>
    <row r="1583" spans="6:10" s="65" customFormat="1" ht="14" x14ac:dyDescent="0.35">
      <c r="F1583" s="102"/>
      <c r="G1583" s="102"/>
      <c r="I1583" s="93"/>
      <c r="J1583" s="93"/>
    </row>
    <row r="1584" spans="6:10" s="65" customFormat="1" ht="14" x14ac:dyDescent="0.35">
      <c r="F1584" s="102"/>
      <c r="G1584" s="102"/>
      <c r="I1584" s="93"/>
      <c r="J1584" s="93"/>
    </row>
    <row r="1585" spans="6:10" s="65" customFormat="1" ht="14" x14ac:dyDescent="0.35">
      <c r="F1585" s="102"/>
      <c r="G1585" s="102"/>
      <c r="I1585" s="93"/>
      <c r="J1585" s="93"/>
    </row>
    <row r="1586" spans="6:10" s="65" customFormat="1" ht="14" x14ac:dyDescent="0.35">
      <c r="F1586" s="102"/>
      <c r="G1586" s="102"/>
      <c r="I1586" s="93"/>
      <c r="J1586" s="93"/>
    </row>
    <row r="1587" spans="6:10" s="65" customFormat="1" ht="14" x14ac:dyDescent="0.35">
      <c r="F1587" s="102"/>
      <c r="G1587" s="102"/>
      <c r="I1587" s="93"/>
      <c r="J1587" s="93"/>
    </row>
    <row r="1588" spans="6:10" s="65" customFormat="1" ht="14" x14ac:dyDescent="0.35">
      <c r="F1588" s="102"/>
      <c r="G1588" s="102"/>
      <c r="I1588" s="93"/>
      <c r="J1588" s="93"/>
    </row>
    <row r="1589" spans="6:10" s="65" customFormat="1" ht="14" x14ac:dyDescent="0.35">
      <c r="F1589" s="102"/>
      <c r="G1589" s="102"/>
      <c r="I1589" s="93"/>
      <c r="J1589" s="93"/>
    </row>
    <row r="1590" spans="6:10" s="65" customFormat="1" ht="14" x14ac:dyDescent="0.35">
      <c r="F1590" s="102"/>
      <c r="G1590" s="102"/>
      <c r="I1590" s="93"/>
      <c r="J1590" s="93"/>
    </row>
    <row r="1591" spans="6:10" s="65" customFormat="1" ht="14" x14ac:dyDescent="0.35">
      <c r="F1591" s="102"/>
      <c r="G1591" s="102"/>
      <c r="I1591" s="93"/>
      <c r="J1591" s="93"/>
    </row>
    <row r="1592" spans="6:10" s="65" customFormat="1" ht="14" x14ac:dyDescent="0.35">
      <c r="F1592" s="102"/>
      <c r="G1592" s="102"/>
      <c r="I1592" s="93"/>
      <c r="J1592" s="93"/>
    </row>
    <row r="1593" spans="6:10" s="65" customFormat="1" ht="14" x14ac:dyDescent="0.35">
      <c r="F1593" s="102"/>
      <c r="G1593" s="102"/>
      <c r="I1593" s="93"/>
      <c r="J1593" s="93"/>
    </row>
    <row r="1594" spans="6:10" s="65" customFormat="1" ht="14" x14ac:dyDescent="0.35">
      <c r="F1594" s="102"/>
      <c r="G1594" s="102"/>
      <c r="I1594" s="93"/>
      <c r="J1594" s="93"/>
    </row>
    <row r="1595" spans="6:10" s="65" customFormat="1" ht="14" x14ac:dyDescent="0.35">
      <c r="F1595" s="102"/>
      <c r="G1595" s="102"/>
      <c r="I1595" s="93"/>
      <c r="J1595" s="93"/>
    </row>
    <row r="1596" spans="6:10" s="65" customFormat="1" ht="14" x14ac:dyDescent="0.35">
      <c r="F1596" s="102"/>
      <c r="G1596" s="102"/>
      <c r="I1596" s="93"/>
      <c r="J1596" s="93"/>
    </row>
    <row r="1597" spans="6:10" s="65" customFormat="1" ht="14" x14ac:dyDescent="0.35">
      <c r="F1597" s="102"/>
      <c r="G1597" s="102"/>
      <c r="I1597" s="93"/>
      <c r="J1597" s="93"/>
    </row>
    <row r="1598" spans="6:10" s="65" customFormat="1" ht="14" x14ac:dyDescent="0.35">
      <c r="F1598" s="102"/>
      <c r="G1598" s="102"/>
      <c r="I1598" s="93"/>
      <c r="J1598" s="93"/>
    </row>
    <row r="1599" spans="6:10" s="65" customFormat="1" ht="14" x14ac:dyDescent="0.35">
      <c r="F1599" s="102"/>
      <c r="G1599" s="102"/>
      <c r="I1599" s="93"/>
      <c r="J1599" s="93"/>
    </row>
    <row r="1600" spans="6:10" s="65" customFormat="1" ht="14" x14ac:dyDescent="0.35">
      <c r="F1600" s="102"/>
      <c r="G1600" s="102"/>
      <c r="I1600" s="93"/>
      <c r="J1600" s="93"/>
    </row>
    <row r="1601" spans="6:10" s="65" customFormat="1" ht="14" x14ac:dyDescent="0.35">
      <c r="F1601" s="102"/>
      <c r="G1601" s="102"/>
      <c r="I1601" s="93"/>
      <c r="J1601" s="93"/>
    </row>
    <row r="1602" spans="6:10" s="65" customFormat="1" ht="14" x14ac:dyDescent="0.35">
      <c r="F1602" s="102"/>
      <c r="G1602" s="102"/>
      <c r="I1602" s="93"/>
      <c r="J1602" s="93"/>
    </row>
    <row r="1603" spans="6:10" s="65" customFormat="1" ht="14" x14ac:dyDescent="0.35">
      <c r="F1603" s="102"/>
      <c r="G1603" s="102"/>
      <c r="I1603" s="93"/>
      <c r="J1603" s="93"/>
    </row>
    <row r="1604" spans="6:10" s="65" customFormat="1" ht="14" x14ac:dyDescent="0.35">
      <c r="F1604" s="102"/>
      <c r="G1604" s="102"/>
      <c r="I1604" s="93"/>
      <c r="J1604" s="93"/>
    </row>
    <row r="1605" spans="6:10" s="65" customFormat="1" ht="14" x14ac:dyDescent="0.35">
      <c r="F1605" s="102"/>
      <c r="G1605" s="102"/>
      <c r="I1605" s="93"/>
      <c r="J1605" s="93"/>
    </row>
    <row r="1606" spans="6:10" s="65" customFormat="1" ht="14" x14ac:dyDescent="0.35">
      <c r="F1606" s="102"/>
      <c r="G1606" s="102"/>
      <c r="I1606" s="93"/>
      <c r="J1606" s="93"/>
    </row>
    <row r="1607" spans="6:10" s="65" customFormat="1" ht="14" x14ac:dyDescent="0.35">
      <c r="F1607" s="102"/>
      <c r="G1607" s="102"/>
      <c r="I1607" s="93"/>
      <c r="J1607" s="93"/>
    </row>
    <row r="1608" spans="6:10" s="65" customFormat="1" ht="14" x14ac:dyDescent="0.35">
      <c r="F1608" s="102"/>
      <c r="G1608" s="102"/>
      <c r="I1608" s="93"/>
      <c r="J1608" s="93"/>
    </row>
    <row r="1609" spans="6:10" s="65" customFormat="1" ht="14" x14ac:dyDescent="0.35">
      <c r="F1609" s="102"/>
      <c r="G1609" s="102"/>
      <c r="I1609" s="93"/>
      <c r="J1609" s="93"/>
    </row>
    <row r="1610" spans="6:10" s="65" customFormat="1" ht="14" x14ac:dyDescent="0.35">
      <c r="F1610" s="102"/>
      <c r="G1610" s="102"/>
      <c r="I1610" s="93"/>
      <c r="J1610" s="93"/>
    </row>
    <row r="1611" spans="6:10" s="65" customFormat="1" ht="14" x14ac:dyDescent="0.35">
      <c r="F1611" s="102"/>
      <c r="G1611" s="102"/>
      <c r="I1611" s="93"/>
      <c r="J1611" s="93"/>
    </row>
    <row r="1612" spans="6:10" s="65" customFormat="1" ht="14" x14ac:dyDescent="0.35">
      <c r="F1612" s="102"/>
      <c r="G1612" s="102"/>
      <c r="I1612" s="93"/>
      <c r="J1612" s="93"/>
    </row>
    <row r="1613" spans="6:10" s="65" customFormat="1" ht="14" x14ac:dyDescent="0.35">
      <c r="F1613" s="102"/>
      <c r="G1613" s="102"/>
      <c r="I1613" s="93"/>
      <c r="J1613" s="93"/>
    </row>
    <row r="1614" spans="6:10" s="65" customFormat="1" ht="14" x14ac:dyDescent="0.35">
      <c r="F1614" s="102"/>
      <c r="G1614" s="102"/>
      <c r="I1614" s="93"/>
      <c r="J1614" s="93"/>
    </row>
    <row r="1615" spans="6:10" s="65" customFormat="1" ht="14" x14ac:dyDescent="0.35">
      <c r="F1615" s="102"/>
      <c r="G1615" s="102"/>
      <c r="I1615" s="93"/>
      <c r="J1615" s="93"/>
    </row>
    <row r="1616" spans="6:10" s="65" customFormat="1" ht="14" x14ac:dyDescent="0.35">
      <c r="F1616" s="102"/>
      <c r="G1616" s="102"/>
      <c r="I1616" s="93"/>
      <c r="J1616" s="93"/>
    </row>
    <row r="1617" spans="6:10" s="65" customFormat="1" ht="14" x14ac:dyDescent="0.35">
      <c r="F1617" s="102"/>
      <c r="G1617" s="102"/>
      <c r="I1617" s="93"/>
      <c r="J1617" s="93"/>
    </row>
    <row r="1618" spans="6:10" s="65" customFormat="1" ht="14" x14ac:dyDescent="0.35">
      <c r="F1618" s="102"/>
      <c r="G1618" s="102"/>
      <c r="I1618" s="93"/>
      <c r="J1618" s="93"/>
    </row>
    <row r="1619" spans="6:10" s="65" customFormat="1" ht="14" x14ac:dyDescent="0.35">
      <c r="F1619" s="102"/>
      <c r="G1619" s="102"/>
      <c r="I1619" s="93"/>
      <c r="J1619" s="93"/>
    </row>
    <row r="1620" spans="6:10" s="65" customFormat="1" ht="14" x14ac:dyDescent="0.35">
      <c r="F1620" s="102"/>
      <c r="G1620" s="102"/>
      <c r="I1620" s="93"/>
      <c r="J1620" s="93"/>
    </row>
    <row r="1621" spans="6:10" s="65" customFormat="1" ht="14" x14ac:dyDescent="0.35">
      <c r="F1621" s="102"/>
      <c r="G1621" s="102"/>
      <c r="I1621" s="93"/>
      <c r="J1621" s="93"/>
    </row>
    <row r="1622" spans="6:10" s="65" customFormat="1" ht="14" x14ac:dyDescent="0.35">
      <c r="F1622" s="102"/>
      <c r="G1622" s="102"/>
      <c r="I1622" s="93"/>
      <c r="J1622" s="93"/>
    </row>
    <row r="1623" spans="6:10" s="65" customFormat="1" ht="14" x14ac:dyDescent="0.35">
      <c r="F1623" s="102"/>
      <c r="G1623" s="102"/>
      <c r="I1623" s="93"/>
      <c r="J1623" s="93"/>
    </row>
    <row r="1624" spans="6:10" s="65" customFormat="1" ht="14" x14ac:dyDescent="0.35">
      <c r="F1624" s="102"/>
      <c r="G1624" s="102"/>
      <c r="I1624" s="93"/>
      <c r="J1624" s="93"/>
    </row>
    <row r="1625" spans="6:10" s="65" customFormat="1" ht="14" x14ac:dyDescent="0.35">
      <c r="F1625" s="102"/>
      <c r="G1625" s="102"/>
      <c r="I1625" s="93"/>
      <c r="J1625" s="93"/>
    </row>
    <row r="1626" spans="6:10" s="65" customFormat="1" ht="14" x14ac:dyDescent="0.35">
      <c r="F1626" s="102"/>
      <c r="G1626" s="102"/>
      <c r="I1626" s="93"/>
      <c r="J1626" s="93"/>
    </row>
    <row r="1627" spans="6:10" s="65" customFormat="1" ht="14" x14ac:dyDescent="0.35">
      <c r="F1627" s="102"/>
      <c r="G1627" s="102"/>
      <c r="I1627" s="93"/>
      <c r="J1627" s="93"/>
    </row>
    <row r="1628" spans="6:10" s="65" customFormat="1" ht="14" x14ac:dyDescent="0.35">
      <c r="F1628" s="102"/>
      <c r="G1628" s="102"/>
      <c r="I1628" s="93"/>
      <c r="J1628" s="93"/>
    </row>
    <row r="1629" spans="6:10" s="65" customFormat="1" ht="14" x14ac:dyDescent="0.35">
      <c r="F1629" s="102"/>
      <c r="G1629" s="102"/>
      <c r="I1629" s="93"/>
      <c r="J1629" s="93"/>
    </row>
    <row r="1630" spans="6:10" s="65" customFormat="1" ht="14" x14ac:dyDescent="0.35">
      <c r="F1630" s="102"/>
      <c r="G1630" s="102"/>
      <c r="I1630" s="93"/>
      <c r="J1630" s="93"/>
    </row>
    <row r="1631" spans="6:10" s="65" customFormat="1" ht="14" x14ac:dyDescent="0.35">
      <c r="F1631" s="102"/>
      <c r="G1631" s="102"/>
      <c r="I1631" s="93"/>
      <c r="J1631" s="93"/>
    </row>
    <row r="1632" spans="6:10" s="65" customFormat="1" ht="14" x14ac:dyDescent="0.35">
      <c r="F1632" s="102"/>
      <c r="G1632" s="102"/>
      <c r="I1632" s="93"/>
      <c r="J1632" s="93"/>
    </row>
    <row r="1633" spans="6:10" s="65" customFormat="1" ht="14" x14ac:dyDescent="0.35">
      <c r="F1633" s="102"/>
      <c r="G1633" s="102"/>
      <c r="I1633" s="93"/>
      <c r="J1633" s="93"/>
    </row>
    <row r="1634" spans="6:10" s="65" customFormat="1" ht="14" x14ac:dyDescent="0.35">
      <c r="F1634" s="102"/>
      <c r="G1634" s="102"/>
      <c r="I1634" s="93"/>
      <c r="J1634" s="93"/>
    </row>
    <row r="1635" spans="6:10" s="65" customFormat="1" ht="14" x14ac:dyDescent="0.35">
      <c r="F1635" s="102"/>
      <c r="G1635" s="102"/>
      <c r="I1635" s="93"/>
      <c r="J1635" s="93"/>
    </row>
    <row r="1636" spans="6:10" s="65" customFormat="1" ht="14" x14ac:dyDescent="0.35">
      <c r="F1636" s="102"/>
      <c r="G1636" s="102"/>
      <c r="I1636" s="93"/>
      <c r="J1636" s="93"/>
    </row>
    <row r="1637" spans="6:10" s="65" customFormat="1" ht="14" x14ac:dyDescent="0.35">
      <c r="F1637" s="102"/>
      <c r="G1637" s="102"/>
      <c r="I1637" s="93"/>
      <c r="J1637" s="93"/>
    </row>
    <row r="1638" spans="6:10" s="65" customFormat="1" ht="14" x14ac:dyDescent="0.35">
      <c r="F1638" s="102"/>
      <c r="G1638" s="102"/>
      <c r="I1638" s="93"/>
      <c r="J1638" s="93"/>
    </row>
    <row r="1639" spans="6:10" s="65" customFormat="1" ht="14" x14ac:dyDescent="0.35">
      <c r="F1639" s="102"/>
      <c r="G1639" s="102"/>
      <c r="I1639" s="93"/>
      <c r="J1639" s="93"/>
    </row>
    <row r="1640" spans="6:10" s="65" customFormat="1" ht="14" x14ac:dyDescent="0.35">
      <c r="F1640" s="102"/>
      <c r="G1640" s="102"/>
      <c r="I1640" s="93"/>
      <c r="J1640" s="93"/>
    </row>
    <row r="1641" spans="6:10" s="65" customFormat="1" ht="14" x14ac:dyDescent="0.35">
      <c r="F1641" s="102"/>
      <c r="G1641" s="102"/>
      <c r="I1641" s="93"/>
      <c r="J1641" s="93"/>
    </row>
    <row r="1642" spans="6:10" s="65" customFormat="1" ht="14" x14ac:dyDescent="0.35">
      <c r="F1642" s="102"/>
      <c r="G1642" s="102"/>
      <c r="I1642" s="93"/>
      <c r="J1642" s="93"/>
    </row>
    <row r="1643" spans="6:10" s="65" customFormat="1" ht="14" x14ac:dyDescent="0.35">
      <c r="F1643" s="102"/>
      <c r="G1643" s="102"/>
      <c r="I1643" s="93"/>
      <c r="J1643" s="93"/>
    </row>
    <row r="1644" spans="6:10" s="65" customFormat="1" ht="14" x14ac:dyDescent="0.35">
      <c r="F1644" s="102"/>
      <c r="G1644" s="102"/>
      <c r="I1644" s="93"/>
      <c r="J1644" s="93"/>
    </row>
    <row r="1645" spans="6:10" s="65" customFormat="1" ht="14" x14ac:dyDescent="0.35">
      <c r="F1645" s="102"/>
      <c r="G1645" s="102"/>
      <c r="I1645" s="93"/>
      <c r="J1645" s="93"/>
    </row>
    <row r="1646" spans="6:10" s="65" customFormat="1" ht="14" x14ac:dyDescent="0.35">
      <c r="F1646" s="102"/>
      <c r="G1646" s="102"/>
      <c r="I1646" s="93"/>
      <c r="J1646" s="93"/>
    </row>
    <row r="1647" spans="6:10" s="65" customFormat="1" ht="14" x14ac:dyDescent="0.35">
      <c r="F1647" s="102"/>
      <c r="G1647" s="102"/>
      <c r="I1647" s="93"/>
      <c r="J1647" s="93"/>
    </row>
    <row r="1648" spans="6:10" s="65" customFormat="1" ht="14" x14ac:dyDescent="0.35">
      <c r="F1648" s="102"/>
      <c r="G1648" s="102"/>
      <c r="I1648" s="93"/>
      <c r="J1648" s="93"/>
    </row>
    <row r="1649" spans="6:10" s="65" customFormat="1" ht="14" x14ac:dyDescent="0.35">
      <c r="F1649" s="102"/>
      <c r="G1649" s="102"/>
      <c r="I1649" s="93"/>
      <c r="J1649" s="93"/>
    </row>
    <row r="1650" spans="6:10" s="65" customFormat="1" ht="14" x14ac:dyDescent="0.35">
      <c r="F1650" s="102"/>
      <c r="G1650" s="102"/>
      <c r="I1650" s="93"/>
      <c r="J1650" s="93"/>
    </row>
    <row r="1651" spans="6:10" s="65" customFormat="1" ht="14" x14ac:dyDescent="0.35">
      <c r="F1651" s="102"/>
      <c r="G1651" s="102"/>
      <c r="I1651" s="93"/>
      <c r="J1651" s="93"/>
    </row>
    <row r="1652" spans="6:10" s="65" customFormat="1" ht="14" x14ac:dyDescent="0.35">
      <c r="F1652" s="102"/>
      <c r="G1652" s="102"/>
      <c r="I1652" s="93"/>
      <c r="J1652" s="93"/>
    </row>
    <row r="1653" spans="6:10" s="65" customFormat="1" ht="14" x14ac:dyDescent="0.35">
      <c r="F1653" s="102"/>
      <c r="G1653" s="102"/>
      <c r="I1653" s="93"/>
      <c r="J1653" s="93"/>
    </row>
    <row r="1654" spans="6:10" s="65" customFormat="1" ht="14" x14ac:dyDescent="0.35">
      <c r="F1654" s="102"/>
      <c r="G1654" s="102"/>
      <c r="I1654" s="93"/>
      <c r="J1654" s="93"/>
    </row>
    <row r="1655" spans="6:10" s="65" customFormat="1" ht="14" x14ac:dyDescent="0.35">
      <c r="F1655" s="102"/>
      <c r="G1655" s="102"/>
      <c r="I1655" s="93"/>
      <c r="J1655" s="93"/>
    </row>
    <row r="1656" spans="6:10" s="65" customFormat="1" ht="14" x14ac:dyDescent="0.35">
      <c r="F1656" s="102"/>
      <c r="G1656" s="102"/>
      <c r="I1656" s="93"/>
      <c r="J1656" s="93"/>
    </row>
    <row r="1657" spans="6:10" s="65" customFormat="1" ht="14" x14ac:dyDescent="0.35">
      <c r="F1657" s="102"/>
      <c r="G1657" s="102"/>
      <c r="I1657" s="93"/>
      <c r="J1657" s="93"/>
    </row>
    <row r="1658" spans="6:10" s="65" customFormat="1" ht="14" x14ac:dyDescent="0.35">
      <c r="F1658" s="102"/>
      <c r="G1658" s="102"/>
      <c r="I1658" s="93"/>
      <c r="J1658" s="93"/>
    </row>
    <row r="1659" spans="6:10" s="65" customFormat="1" ht="14" x14ac:dyDescent="0.35">
      <c r="F1659" s="102"/>
      <c r="G1659" s="102"/>
      <c r="I1659" s="93"/>
      <c r="J1659" s="93"/>
    </row>
    <row r="1660" spans="6:10" s="65" customFormat="1" ht="14" x14ac:dyDescent="0.35">
      <c r="F1660" s="102"/>
      <c r="G1660" s="102"/>
      <c r="I1660" s="93"/>
      <c r="J1660" s="93"/>
    </row>
    <row r="1661" spans="6:10" s="65" customFormat="1" ht="14" x14ac:dyDescent="0.35">
      <c r="F1661" s="102"/>
      <c r="G1661" s="102"/>
      <c r="I1661" s="93"/>
      <c r="J1661" s="93"/>
    </row>
    <row r="1662" spans="6:10" s="65" customFormat="1" ht="14" x14ac:dyDescent="0.35">
      <c r="F1662" s="102"/>
      <c r="G1662" s="102"/>
      <c r="I1662" s="93"/>
      <c r="J1662" s="93"/>
    </row>
    <row r="1663" spans="6:10" s="65" customFormat="1" ht="14" x14ac:dyDescent="0.35">
      <c r="F1663" s="102"/>
      <c r="G1663" s="102"/>
      <c r="I1663" s="93"/>
      <c r="J1663" s="93"/>
    </row>
    <row r="1664" spans="6:10" s="65" customFormat="1" ht="14" x14ac:dyDescent="0.35">
      <c r="F1664" s="102"/>
      <c r="G1664" s="102"/>
      <c r="I1664" s="93"/>
      <c r="J1664" s="93"/>
    </row>
    <row r="1665" spans="6:10" s="65" customFormat="1" ht="14" x14ac:dyDescent="0.35">
      <c r="F1665" s="102"/>
      <c r="G1665" s="102"/>
      <c r="I1665" s="93"/>
      <c r="J1665" s="93"/>
    </row>
    <row r="1666" spans="6:10" s="65" customFormat="1" ht="14" x14ac:dyDescent="0.35">
      <c r="F1666" s="102"/>
      <c r="G1666" s="102"/>
      <c r="I1666" s="93"/>
      <c r="J1666" s="93"/>
    </row>
    <row r="1667" spans="6:10" s="65" customFormat="1" ht="14" x14ac:dyDescent="0.35">
      <c r="F1667" s="102"/>
      <c r="G1667" s="102"/>
      <c r="I1667" s="93"/>
      <c r="J1667" s="93"/>
    </row>
    <row r="1668" spans="6:10" s="65" customFormat="1" ht="14" x14ac:dyDescent="0.35">
      <c r="F1668" s="102"/>
      <c r="G1668" s="102"/>
      <c r="I1668" s="93"/>
      <c r="J1668" s="93"/>
    </row>
    <row r="1669" spans="6:10" s="65" customFormat="1" ht="14" x14ac:dyDescent="0.35">
      <c r="F1669" s="102"/>
      <c r="G1669" s="102"/>
      <c r="I1669" s="93"/>
      <c r="J1669" s="93"/>
    </row>
    <row r="1670" spans="6:10" s="65" customFormat="1" ht="14" x14ac:dyDescent="0.35">
      <c r="F1670" s="102"/>
      <c r="G1670" s="102"/>
      <c r="I1670" s="93"/>
      <c r="J1670" s="93"/>
    </row>
    <row r="1671" spans="6:10" s="65" customFormat="1" ht="14" x14ac:dyDescent="0.35">
      <c r="F1671" s="102"/>
      <c r="G1671" s="102"/>
      <c r="I1671" s="93"/>
      <c r="J1671" s="93"/>
    </row>
    <row r="1672" spans="6:10" s="65" customFormat="1" ht="14" x14ac:dyDescent="0.35">
      <c r="F1672" s="102"/>
      <c r="G1672" s="102"/>
      <c r="I1672" s="93"/>
      <c r="J1672" s="93"/>
    </row>
    <row r="1673" spans="6:10" s="65" customFormat="1" ht="14" x14ac:dyDescent="0.35">
      <c r="F1673" s="102"/>
      <c r="G1673" s="102"/>
      <c r="I1673" s="93"/>
      <c r="J1673" s="93"/>
    </row>
    <row r="1674" spans="6:10" s="65" customFormat="1" ht="14" x14ac:dyDescent="0.35">
      <c r="F1674" s="102"/>
      <c r="G1674" s="102"/>
      <c r="I1674" s="93"/>
      <c r="J1674" s="93"/>
    </row>
    <row r="1675" spans="6:10" s="65" customFormat="1" ht="14" x14ac:dyDescent="0.35">
      <c r="F1675" s="102"/>
      <c r="G1675" s="102"/>
      <c r="I1675" s="93"/>
      <c r="J1675" s="93"/>
    </row>
    <row r="1676" spans="6:10" s="65" customFormat="1" ht="14" x14ac:dyDescent="0.35">
      <c r="F1676" s="102"/>
      <c r="G1676" s="102"/>
      <c r="I1676" s="93"/>
      <c r="J1676" s="93"/>
    </row>
    <row r="1677" spans="6:10" s="65" customFormat="1" ht="14" x14ac:dyDescent="0.35">
      <c r="F1677" s="102"/>
      <c r="G1677" s="102"/>
      <c r="I1677" s="93"/>
      <c r="J1677" s="93"/>
    </row>
    <row r="1678" spans="6:10" s="65" customFormat="1" ht="14" x14ac:dyDescent="0.35">
      <c r="F1678" s="102"/>
      <c r="G1678" s="102"/>
      <c r="I1678" s="93"/>
      <c r="J1678" s="93"/>
    </row>
    <row r="1679" spans="6:10" s="65" customFormat="1" ht="14" x14ac:dyDescent="0.35">
      <c r="F1679" s="102"/>
      <c r="G1679" s="102"/>
      <c r="I1679" s="93"/>
      <c r="J1679" s="93"/>
    </row>
    <row r="1680" spans="6:10" s="65" customFormat="1" ht="14" x14ac:dyDescent="0.35">
      <c r="F1680" s="102"/>
      <c r="G1680" s="102"/>
      <c r="I1680" s="93"/>
      <c r="J1680" s="93"/>
    </row>
    <row r="1681" spans="6:10" s="65" customFormat="1" ht="14" x14ac:dyDescent="0.35">
      <c r="F1681" s="102"/>
      <c r="G1681" s="102"/>
      <c r="I1681" s="93"/>
      <c r="J1681" s="93"/>
    </row>
    <row r="1682" spans="6:10" s="65" customFormat="1" ht="14" x14ac:dyDescent="0.35">
      <c r="F1682" s="102"/>
      <c r="G1682" s="102"/>
      <c r="I1682" s="93"/>
      <c r="J1682" s="93"/>
    </row>
    <row r="1683" spans="6:10" s="65" customFormat="1" ht="14" x14ac:dyDescent="0.35">
      <c r="F1683" s="102"/>
      <c r="G1683" s="102"/>
      <c r="I1683" s="93"/>
      <c r="J1683" s="93"/>
    </row>
    <row r="1684" spans="6:10" s="65" customFormat="1" ht="14" x14ac:dyDescent="0.35">
      <c r="F1684" s="102"/>
      <c r="G1684" s="102"/>
      <c r="I1684" s="93"/>
      <c r="J1684" s="93"/>
    </row>
    <row r="1685" spans="6:10" s="65" customFormat="1" ht="14" x14ac:dyDescent="0.35">
      <c r="F1685" s="102"/>
      <c r="G1685" s="102"/>
      <c r="I1685" s="93"/>
      <c r="J1685" s="93"/>
    </row>
    <row r="1686" spans="6:10" s="65" customFormat="1" ht="14" x14ac:dyDescent="0.35">
      <c r="F1686" s="102"/>
      <c r="G1686" s="102"/>
      <c r="I1686" s="93"/>
      <c r="J1686" s="93"/>
    </row>
    <row r="1687" spans="6:10" s="65" customFormat="1" ht="14" x14ac:dyDescent="0.35">
      <c r="F1687" s="102"/>
      <c r="G1687" s="102"/>
      <c r="I1687" s="93"/>
      <c r="J1687" s="93"/>
    </row>
    <row r="1688" spans="6:10" s="65" customFormat="1" ht="14" x14ac:dyDescent="0.35">
      <c r="F1688" s="102"/>
      <c r="G1688" s="102"/>
      <c r="I1688" s="93"/>
      <c r="J1688" s="93"/>
    </row>
    <row r="1689" spans="6:10" s="65" customFormat="1" ht="14" x14ac:dyDescent="0.35">
      <c r="F1689" s="102"/>
      <c r="G1689" s="102"/>
      <c r="I1689" s="93"/>
      <c r="J1689" s="93"/>
    </row>
    <row r="1690" spans="6:10" s="65" customFormat="1" ht="14" x14ac:dyDescent="0.35">
      <c r="F1690" s="102"/>
      <c r="G1690" s="102"/>
      <c r="I1690" s="93"/>
      <c r="J1690" s="93"/>
    </row>
    <row r="1691" spans="6:10" s="65" customFormat="1" ht="14" x14ac:dyDescent="0.35">
      <c r="F1691" s="102"/>
      <c r="G1691" s="102"/>
      <c r="I1691" s="93"/>
      <c r="J1691" s="93"/>
    </row>
    <row r="1692" spans="6:10" s="65" customFormat="1" ht="14" x14ac:dyDescent="0.35">
      <c r="F1692" s="102"/>
      <c r="G1692" s="102"/>
      <c r="I1692" s="93"/>
      <c r="J1692" s="93"/>
    </row>
    <row r="1693" spans="6:10" s="65" customFormat="1" ht="14" x14ac:dyDescent="0.35">
      <c r="F1693" s="102"/>
      <c r="G1693" s="102"/>
      <c r="I1693" s="93"/>
      <c r="J1693" s="93"/>
    </row>
    <row r="1694" spans="6:10" s="65" customFormat="1" ht="14" x14ac:dyDescent="0.35">
      <c r="F1694" s="102"/>
      <c r="G1694" s="102"/>
      <c r="I1694" s="93"/>
      <c r="J1694" s="93"/>
    </row>
    <row r="1695" spans="6:10" s="65" customFormat="1" ht="14" x14ac:dyDescent="0.35">
      <c r="F1695" s="102"/>
      <c r="G1695" s="102"/>
      <c r="I1695" s="93"/>
      <c r="J1695" s="93"/>
    </row>
    <row r="1696" spans="6:10" s="65" customFormat="1" ht="14" x14ac:dyDescent="0.35">
      <c r="F1696" s="102"/>
      <c r="G1696" s="102"/>
      <c r="I1696" s="93"/>
      <c r="J1696" s="93"/>
    </row>
    <row r="1697" spans="6:10" s="65" customFormat="1" ht="14" x14ac:dyDescent="0.35">
      <c r="F1697" s="102"/>
      <c r="G1697" s="102"/>
      <c r="I1697" s="93"/>
      <c r="J1697" s="93"/>
    </row>
    <row r="1698" spans="6:10" s="65" customFormat="1" ht="14" x14ac:dyDescent="0.35">
      <c r="F1698" s="102"/>
      <c r="G1698" s="102"/>
      <c r="I1698" s="93"/>
      <c r="J1698" s="93"/>
    </row>
    <row r="1699" spans="6:10" s="65" customFormat="1" ht="14" x14ac:dyDescent="0.35">
      <c r="F1699" s="102"/>
      <c r="G1699" s="102"/>
      <c r="I1699" s="93"/>
      <c r="J1699" s="93"/>
    </row>
    <row r="1700" spans="6:10" s="65" customFormat="1" ht="14" x14ac:dyDescent="0.35">
      <c r="F1700" s="102"/>
      <c r="G1700" s="102"/>
      <c r="I1700" s="93"/>
      <c r="J1700" s="93"/>
    </row>
    <row r="1701" spans="6:10" s="65" customFormat="1" ht="14" x14ac:dyDescent="0.35">
      <c r="F1701" s="102"/>
      <c r="G1701" s="102"/>
      <c r="I1701" s="93"/>
      <c r="J1701" s="93"/>
    </row>
    <row r="1702" spans="6:10" s="65" customFormat="1" ht="14" x14ac:dyDescent="0.35">
      <c r="F1702" s="102"/>
      <c r="G1702" s="102"/>
      <c r="I1702" s="93"/>
      <c r="J1702" s="93"/>
    </row>
    <row r="1703" spans="6:10" s="65" customFormat="1" ht="14" x14ac:dyDescent="0.35">
      <c r="F1703" s="102"/>
      <c r="G1703" s="102"/>
      <c r="I1703" s="93"/>
      <c r="J1703" s="93"/>
    </row>
    <row r="1704" spans="6:10" s="65" customFormat="1" ht="14" x14ac:dyDescent="0.35">
      <c r="F1704" s="102"/>
      <c r="G1704" s="102"/>
      <c r="I1704" s="93"/>
      <c r="J1704" s="93"/>
    </row>
    <row r="1705" spans="6:10" s="65" customFormat="1" ht="14" x14ac:dyDescent="0.35">
      <c r="F1705" s="102"/>
      <c r="G1705" s="102"/>
      <c r="I1705" s="93"/>
      <c r="J1705" s="93"/>
    </row>
    <row r="1706" spans="6:10" s="65" customFormat="1" ht="14" x14ac:dyDescent="0.35">
      <c r="F1706" s="102"/>
      <c r="G1706" s="102"/>
      <c r="I1706" s="93"/>
      <c r="J1706" s="93"/>
    </row>
    <row r="1707" spans="6:10" s="65" customFormat="1" ht="14" x14ac:dyDescent="0.35">
      <c r="F1707" s="102"/>
      <c r="G1707" s="102"/>
      <c r="I1707" s="93"/>
      <c r="J1707" s="93"/>
    </row>
    <row r="1708" spans="6:10" s="65" customFormat="1" ht="14" x14ac:dyDescent="0.35">
      <c r="F1708" s="102"/>
      <c r="G1708" s="102"/>
      <c r="I1708" s="93"/>
      <c r="J1708" s="93"/>
    </row>
    <row r="1709" spans="6:10" s="65" customFormat="1" ht="14" x14ac:dyDescent="0.35">
      <c r="F1709" s="102"/>
      <c r="G1709" s="102"/>
      <c r="I1709" s="93"/>
      <c r="J1709" s="93"/>
    </row>
    <row r="1710" spans="6:10" s="65" customFormat="1" ht="14" x14ac:dyDescent="0.35">
      <c r="F1710" s="102"/>
      <c r="G1710" s="102"/>
      <c r="I1710" s="93"/>
      <c r="J1710" s="93"/>
    </row>
    <row r="1711" spans="6:10" s="65" customFormat="1" ht="14" x14ac:dyDescent="0.35">
      <c r="F1711" s="102"/>
      <c r="G1711" s="102"/>
      <c r="I1711" s="93"/>
      <c r="J1711" s="93"/>
    </row>
    <row r="1712" spans="6:10" s="65" customFormat="1" ht="14" x14ac:dyDescent="0.35">
      <c r="F1712" s="102"/>
      <c r="G1712" s="102"/>
      <c r="I1712" s="93"/>
      <c r="J1712" s="93"/>
    </row>
    <row r="1713" spans="6:10" s="65" customFormat="1" ht="14" x14ac:dyDescent="0.35">
      <c r="F1713" s="102"/>
      <c r="G1713" s="102"/>
      <c r="I1713" s="93"/>
      <c r="J1713" s="93"/>
    </row>
    <row r="1714" spans="6:10" s="65" customFormat="1" ht="14" x14ac:dyDescent="0.35">
      <c r="F1714" s="102"/>
      <c r="G1714" s="102"/>
      <c r="I1714" s="93"/>
      <c r="J1714" s="93"/>
    </row>
    <row r="1715" spans="6:10" s="65" customFormat="1" ht="14" x14ac:dyDescent="0.35">
      <c r="F1715" s="102"/>
      <c r="G1715" s="102"/>
      <c r="I1715" s="93"/>
      <c r="J1715" s="93"/>
    </row>
    <row r="1716" spans="6:10" s="65" customFormat="1" ht="14" x14ac:dyDescent="0.35">
      <c r="F1716" s="102"/>
      <c r="G1716" s="102"/>
      <c r="I1716" s="93"/>
      <c r="J1716" s="93"/>
    </row>
    <row r="1717" spans="6:10" s="65" customFormat="1" ht="14" x14ac:dyDescent="0.35">
      <c r="F1717" s="102"/>
      <c r="G1717" s="102"/>
      <c r="I1717" s="93"/>
      <c r="J1717" s="93"/>
    </row>
    <row r="1718" spans="6:10" s="65" customFormat="1" ht="14" x14ac:dyDescent="0.35">
      <c r="F1718" s="102"/>
      <c r="G1718" s="102"/>
      <c r="I1718" s="93"/>
      <c r="J1718" s="93"/>
    </row>
    <row r="1719" spans="6:10" s="65" customFormat="1" ht="14" x14ac:dyDescent="0.35">
      <c r="F1719" s="102"/>
      <c r="G1719" s="102"/>
      <c r="I1719" s="93"/>
      <c r="J1719" s="93"/>
    </row>
    <row r="1720" spans="6:10" s="65" customFormat="1" ht="14" x14ac:dyDescent="0.35">
      <c r="F1720" s="102"/>
      <c r="G1720" s="102"/>
      <c r="I1720" s="93"/>
      <c r="J1720" s="93"/>
    </row>
    <row r="1721" spans="6:10" s="65" customFormat="1" ht="14" x14ac:dyDescent="0.35">
      <c r="F1721" s="102"/>
      <c r="G1721" s="102"/>
      <c r="I1721" s="93"/>
      <c r="J1721" s="93"/>
    </row>
    <row r="1722" spans="6:10" s="65" customFormat="1" ht="14" x14ac:dyDescent="0.35">
      <c r="F1722" s="102"/>
      <c r="G1722" s="102"/>
      <c r="I1722" s="93"/>
      <c r="J1722" s="93"/>
    </row>
    <row r="1723" spans="6:10" s="65" customFormat="1" ht="14" x14ac:dyDescent="0.35">
      <c r="F1723" s="102"/>
      <c r="G1723" s="102"/>
      <c r="I1723" s="93"/>
      <c r="J1723" s="93"/>
    </row>
    <row r="1724" spans="6:10" s="65" customFormat="1" ht="14" x14ac:dyDescent="0.35">
      <c r="F1724" s="102"/>
      <c r="G1724" s="102"/>
      <c r="I1724" s="93"/>
      <c r="J1724" s="93"/>
    </row>
    <row r="1725" spans="6:10" s="65" customFormat="1" ht="14" x14ac:dyDescent="0.35">
      <c r="F1725" s="102"/>
      <c r="G1725" s="102"/>
      <c r="I1725" s="93"/>
      <c r="J1725" s="93"/>
    </row>
    <row r="1726" spans="6:10" s="65" customFormat="1" ht="14" x14ac:dyDescent="0.35">
      <c r="F1726" s="102"/>
      <c r="G1726" s="102"/>
      <c r="I1726" s="93"/>
      <c r="J1726" s="93"/>
    </row>
    <row r="1727" spans="6:10" s="65" customFormat="1" ht="14" x14ac:dyDescent="0.35">
      <c r="F1727" s="102"/>
      <c r="G1727" s="102"/>
      <c r="I1727" s="93"/>
      <c r="J1727" s="93"/>
    </row>
    <row r="1728" spans="6:10" s="65" customFormat="1" ht="14" x14ac:dyDescent="0.35">
      <c r="F1728" s="102"/>
      <c r="G1728" s="102"/>
      <c r="I1728" s="93"/>
      <c r="J1728" s="93"/>
    </row>
    <row r="1729" spans="6:10" s="65" customFormat="1" ht="14" x14ac:dyDescent="0.35">
      <c r="F1729" s="102"/>
      <c r="G1729" s="102"/>
      <c r="I1729" s="93"/>
      <c r="J1729" s="93"/>
    </row>
    <row r="1730" spans="6:10" s="65" customFormat="1" ht="14" x14ac:dyDescent="0.35">
      <c r="F1730" s="102"/>
      <c r="G1730" s="102"/>
      <c r="I1730" s="93"/>
      <c r="J1730" s="93"/>
    </row>
    <row r="1731" spans="6:10" s="65" customFormat="1" ht="14" x14ac:dyDescent="0.35">
      <c r="F1731" s="102"/>
      <c r="G1731" s="102"/>
      <c r="I1731" s="93"/>
      <c r="J1731" s="93"/>
    </row>
    <row r="1732" spans="6:10" s="65" customFormat="1" ht="14" x14ac:dyDescent="0.35">
      <c r="F1732" s="102"/>
      <c r="G1732" s="102"/>
      <c r="I1732" s="93"/>
      <c r="J1732" s="93"/>
    </row>
    <row r="1733" spans="6:10" s="65" customFormat="1" ht="14" x14ac:dyDescent="0.35">
      <c r="F1733" s="102"/>
      <c r="G1733" s="102"/>
      <c r="I1733" s="93"/>
      <c r="J1733" s="93"/>
    </row>
    <row r="1734" spans="6:10" s="65" customFormat="1" ht="14" x14ac:dyDescent="0.35">
      <c r="F1734" s="102"/>
      <c r="G1734" s="102"/>
      <c r="I1734" s="93"/>
      <c r="J1734" s="93"/>
    </row>
    <row r="1735" spans="6:10" s="65" customFormat="1" ht="14" x14ac:dyDescent="0.35">
      <c r="F1735" s="102"/>
      <c r="G1735" s="102"/>
      <c r="I1735" s="93"/>
      <c r="J1735" s="93"/>
    </row>
    <row r="1736" spans="6:10" s="65" customFormat="1" ht="14" x14ac:dyDescent="0.35">
      <c r="F1736" s="102"/>
      <c r="G1736" s="102"/>
      <c r="I1736" s="93"/>
      <c r="J1736" s="93"/>
    </row>
    <row r="1737" spans="6:10" s="65" customFormat="1" ht="14" x14ac:dyDescent="0.35">
      <c r="F1737" s="102"/>
      <c r="G1737" s="102"/>
      <c r="I1737" s="93"/>
      <c r="J1737" s="93"/>
    </row>
    <row r="1738" spans="6:10" s="65" customFormat="1" ht="14" x14ac:dyDescent="0.35">
      <c r="F1738" s="102"/>
      <c r="G1738" s="102"/>
      <c r="I1738" s="93"/>
      <c r="J1738" s="93"/>
    </row>
    <row r="1739" spans="6:10" s="65" customFormat="1" ht="14" x14ac:dyDescent="0.35">
      <c r="F1739" s="102"/>
      <c r="G1739" s="102"/>
      <c r="I1739" s="93"/>
      <c r="J1739" s="93"/>
    </row>
    <row r="1740" spans="6:10" s="65" customFormat="1" ht="14" x14ac:dyDescent="0.35">
      <c r="F1740" s="102"/>
      <c r="G1740" s="102"/>
      <c r="I1740" s="93"/>
      <c r="J1740" s="93"/>
    </row>
    <row r="1741" spans="6:10" s="65" customFormat="1" ht="14" x14ac:dyDescent="0.35">
      <c r="F1741" s="102"/>
      <c r="G1741" s="102"/>
      <c r="I1741" s="93"/>
      <c r="J1741" s="93"/>
    </row>
    <row r="1742" spans="6:10" s="65" customFormat="1" ht="14" x14ac:dyDescent="0.35">
      <c r="F1742" s="102"/>
      <c r="G1742" s="102"/>
      <c r="I1742" s="93"/>
      <c r="J1742" s="93"/>
    </row>
    <row r="1743" spans="6:10" s="65" customFormat="1" ht="14" x14ac:dyDescent="0.35">
      <c r="F1743" s="102"/>
      <c r="G1743" s="102"/>
      <c r="I1743" s="93"/>
      <c r="J1743" s="93"/>
    </row>
    <row r="1744" spans="6:10" s="65" customFormat="1" ht="14" x14ac:dyDescent="0.35">
      <c r="F1744" s="102"/>
      <c r="G1744" s="102"/>
      <c r="I1744" s="93"/>
      <c r="J1744" s="93"/>
    </row>
    <row r="1745" spans="6:10" s="65" customFormat="1" ht="14" x14ac:dyDescent="0.35">
      <c r="F1745" s="102"/>
      <c r="G1745" s="102"/>
      <c r="I1745" s="93"/>
      <c r="J1745" s="93"/>
    </row>
    <row r="1746" spans="6:10" s="65" customFormat="1" ht="14" x14ac:dyDescent="0.35">
      <c r="F1746" s="102"/>
      <c r="G1746" s="102"/>
      <c r="I1746" s="93"/>
      <c r="J1746" s="93"/>
    </row>
    <row r="1747" spans="6:10" s="65" customFormat="1" ht="14" x14ac:dyDescent="0.35">
      <c r="F1747" s="102"/>
      <c r="G1747" s="102"/>
      <c r="I1747" s="93"/>
      <c r="J1747" s="93"/>
    </row>
    <row r="1748" spans="6:10" s="65" customFormat="1" ht="14" x14ac:dyDescent="0.35">
      <c r="F1748" s="102"/>
      <c r="G1748" s="102"/>
      <c r="I1748" s="93"/>
      <c r="J1748" s="93"/>
    </row>
    <row r="1749" spans="6:10" s="65" customFormat="1" ht="14" x14ac:dyDescent="0.35">
      <c r="F1749" s="102"/>
      <c r="G1749" s="102"/>
      <c r="I1749" s="93"/>
      <c r="J1749" s="93"/>
    </row>
    <row r="1750" spans="6:10" s="65" customFormat="1" ht="14" x14ac:dyDescent="0.35">
      <c r="F1750" s="102"/>
      <c r="G1750" s="102"/>
      <c r="I1750" s="93"/>
      <c r="J1750" s="93"/>
    </row>
    <row r="1751" spans="6:10" s="65" customFormat="1" ht="14" x14ac:dyDescent="0.35">
      <c r="F1751" s="102"/>
      <c r="G1751" s="102"/>
      <c r="I1751" s="93"/>
      <c r="J1751" s="93"/>
    </row>
    <row r="1752" spans="6:10" s="65" customFormat="1" ht="14" x14ac:dyDescent="0.35">
      <c r="F1752" s="102"/>
      <c r="G1752" s="102"/>
      <c r="I1752" s="93"/>
      <c r="J1752" s="93"/>
    </row>
    <row r="1753" spans="6:10" s="65" customFormat="1" ht="14" x14ac:dyDescent="0.35">
      <c r="F1753" s="102"/>
      <c r="G1753" s="102"/>
      <c r="I1753" s="93"/>
      <c r="J1753" s="93"/>
    </row>
    <row r="1754" spans="6:10" s="65" customFormat="1" ht="14" x14ac:dyDescent="0.35">
      <c r="F1754" s="102"/>
      <c r="G1754" s="102"/>
      <c r="I1754" s="93"/>
      <c r="J1754" s="93"/>
    </row>
    <row r="1755" spans="6:10" s="65" customFormat="1" ht="14" x14ac:dyDescent="0.35">
      <c r="F1755" s="102"/>
      <c r="G1755" s="102"/>
      <c r="I1755" s="93"/>
      <c r="J1755" s="93"/>
    </row>
    <row r="1756" spans="6:10" s="65" customFormat="1" ht="14" x14ac:dyDescent="0.35">
      <c r="F1756" s="102"/>
      <c r="G1756" s="102"/>
      <c r="I1756" s="93"/>
      <c r="J1756" s="93"/>
    </row>
    <row r="1757" spans="6:10" s="65" customFormat="1" ht="14" x14ac:dyDescent="0.35">
      <c r="F1757" s="102"/>
      <c r="G1757" s="102"/>
      <c r="I1757" s="93"/>
      <c r="J1757" s="93"/>
    </row>
    <row r="1758" spans="6:10" s="65" customFormat="1" ht="14" x14ac:dyDescent="0.35">
      <c r="F1758" s="102"/>
      <c r="G1758" s="102"/>
      <c r="I1758" s="93"/>
      <c r="J1758" s="93"/>
    </row>
    <row r="1759" spans="6:10" s="65" customFormat="1" ht="14" x14ac:dyDescent="0.35">
      <c r="F1759" s="102"/>
      <c r="G1759" s="102"/>
      <c r="I1759" s="93"/>
      <c r="J1759" s="93"/>
    </row>
    <row r="1760" spans="6:10" s="65" customFormat="1" ht="14" x14ac:dyDescent="0.35">
      <c r="F1760" s="102"/>
      <c r="G1760" s="102"/>
      <c r="I1760" s="93"/>
      <c r="J1760" s="93"/>
    </row>
    <row r="1761" spans="6:10" s="65" customFormat="1" ht="14" x14ac:dyDescent="0.35">
      <c r="F1761" s="102"/>
      <c r="G1761" s="102"/>
      <c r="I1761" s="93"/>
      <c r="J1761" s="93"/>
    </row>
    <row r="1762" spans="6:10" s="65" customFormat="1" ht="14" x14ac:dyDescent="0.35">
      <c r="F1762" s="102"/>
      <c r="G1762" s="102"/>
      <c r="I1762" s="93"/>
      <c r="J1762" s="93"/>
    </row>
    <row r="1763" spans="6:10" s="65" customFormat="1" ht="14" x14ac:dyDescent="0.35">
      <c r="F1763" s="102"/>
      <c r="G1763" s="102"/>
      <c r="I1763" s="93"/>
      <c r="J1763" s="93"/>
    </row>
    <row r="1764" spans="6:10" s="65" customFormat="1" ht="14" x14ac:dyDescent="0.35">
      <c r="F1764" s="102"/>
      <c r="G1764" s="102"/>
      <c r="I1764" s="93"/>
      <c r="J1764" s="93"/>
    </row>
    <row r="1765" spans="6:10" s="65" customFormat="1" ht="14" x14ac:dyDescent="0.35">
      <c r="F1765" s="102"/>
      <c r="G1765" s="102"/>
      <c r="I1765" s="93"/>
      <c r="J1765" s="93"/>
    </row>
    <row r="1766" spans="6:10" s="65" customFormat="1" ht="14" x14ac:dyDescent="0.35">
      <c r="F1766" s="102"/>
      <c r="G1766" s="102"/>
      <c r="I1766" s="93"/>
      <c r="J1766" s="93"/>
    </row>
    <row r="1767" spans="6:10" s="65" customFormat="1" ht="14" x14ac:dyDescent="0.35">
      <c r="F1767" s="102"/>
      <c r="G1767" s="102"/>
      <c r="I1767" s="93"/>
      <c r="J1767" s="93"/>
    </row>
    <row r="1768" spans="6:10" s="65" customFormat="1" ht="14" x14ac:dyDescent="0.35">
      <c r="F1768" s="102"/>
      <c r="G1768" s="102"/>
      <c r="I1768" s="93"/>
      <c r="J1768" s="93"/>
    </row>
    <row r="1769" spans="6:10" s="65" customFormat="1" ht="14" x14ac:dyDescent="0.35">
      <c r="F1769" s="102"/>
      <c r="G1769" s="102"/>
      <c r="I1769" s="93"/>
      <c r="J1769" s="93"/>
    </row>
    <row r="1770" spans="6:10" s="65" customFormat="1" ht="14" x14ac:dyDescent="0.35">
      <c r="F1770" s="102"/>
      <c r="G1770" s="102"/>
      <c r="I1770" s="93"/>
      <c r="J1770" s="93"/>
    </row>
    <row r="1771" spans="6:10" s="65" customFormat="1" ht="14" x14ac:dyDescent="0.35">
      <c r="F1771" s="102"/>
      <c r="G1771" s="102"/>
      <c r="I1771" s="93"/>
      <c r="J1771" s="93"/>
    </row>
    <row r="1772" spans="6:10" s="65" customFormat="1" ht="14" x14ac:dyDescent="0.35">
      <c r="F1772" s="102"/>
      <c r="G1772" s="102"/>
      <c r="I1772" s="93"/>
      <c r="J1772" s="93"/>
    </row>
    <row r="1773" spans="6:10" s="65" customFormat="1" ht="14" x14ac:dyDescent="0.35">
      <c r="F1773" s="102"/>
      <c r="G1773" s="102"/>
      <c r="I1773" s="93"/>
      <c r="J1773" s="93"/>
    </row>
    <row r="1774" spans="6:10" s="65" customFormat="1" ht="14" x14ac:dyDescent="0.35">
      <c r="F1774" s="102"/>
      <c r="G1774" s="102"/>
      <c r="I1774" s="93"/>
      <c r="J1774" s="93"/>
    </row>
    <row r="1775" spans="6:10" s="65" customFormat="1" ht="14" x14ac:dyDescent="0.35">
      <c r="F1775" s="102"/>
      <c r="G1775" s="102"/>
      <c r="I1775" s="93"/>
      <c r="J1775" s="93"/>
    </row>
    <row r="1776" spans="6:10" s="65" customFormat="1" ht="14" x14ac:dyDescent="0.35">
      <c r="F1776" s="102"/>
      <c r="G1776" s="102"/>
      <c r="I1776" s="93"/>
      <c r="J1776" s="93"/>
    </row>
    <row r="1777" spans="6:10" s="65" customFormat="1" ht="14" x14ac:dyDescent="0.35">
      <c r="F1777" s="102"/>
      <c r="G1777" s="102"/>
      <c r="I1777" s="93"/>
      <c r="J1777" s="93"/>
    </row>
    <row r="1778" spans="6:10" s="65" customFormat="1" ht="14" x14ac:dyDescent="0.35">
      <c r="F1778" s="102"/>
      <c r="G1778" s="102"/>
      <c r="I1778" s="93"/>
      <c r="J1778" s="93"/>
    </row>
    <row r="1779" spans="6:10" s="65" customFormat="1" ht="14" x14ac:dyDescent="0.35">
      <c r="F1779" s="102"/>
      <c r="G1779" s="102"/>
      <c r="I1779" s="93"/>
      <c r="J1779" s="93"/>
    </row>
    <row r="1780" spans="6:10" s="65" customFormat="1" ht="14" x14ac:dyDescent="0.35">
      <c r="F1780" s="102"/>
      <c r="G1780" s="102"/>
      <c r="I1780" s="93"/>
      <c r="J1780" s="93"/>
    </row>
    <row r="1781" spans="6:10" s="65" customFormat="1" ht="14" x14ac:dyDescent="0.35">
      <c r="F1781" s="102"/>
      <c r="G1781" s="102"/>
      <c r="I1781" s="93"/>
      <c r="J1781" s="93"/>
    </row>
    <row r="1782" spans="6:10" s="65" customFormat="1" ht="14" x14ac:dyDescent="0.35">
      <c r="F1782" s="102"/>
      <c r="G1782" s="102"/>
      <c r="I1782" s="93"/>
      <c r="J1782" s="93"/>
    </row>
    <row r="1783" spans="6:10" s="65" customFormat="1" ht="14" x14ac:dyDescent="0.35">
      <c r="F1783" s="102"/>
      <c r="G1783" s="102"/>
      <c r="I1783" s="93"/>
      <c r="J1783" s="93"/>
    </row>
    <row r="1784" spans="6:10" s="65" customFormat="1" ht="14" x14ac:dyDescent="0.35">
      <c r="F1784" s="102"/>
      <c r="G1784" s="102"/>
      <c r="I1784" s="93"/>
      <c r="J1784" s="93"/>
    </row>
    <row r="1785" spans="6:10" s="65" customFormat="1" ht="14" x14ac:dyDescent="0.35">
      <c r="F1785" s="102"/>
      <c r="G1785" s="102"/>
      <c r="I1785" s="93"/>
      <c r="J1785" s="93"/>
    </row>
    <row r="1786" spans="6:10" s="65" customFormat="1" ht="14" x14ac:dyDescent="0.35">
      <c r="F1786" s="102"/>
      <c r="G1786" s="102"/>
      <c r="I1786" s="93"/>
      <c r="J1786" s="93"/>
    </row>
    <row r="1787" spans="6:10" s="65" customFormat="1" ht="14" x14ac:dyDescent="0.35">
      <c r="F1787" s="102"/>
      <c r="G1787" s="102"/>
      <c r="I1787" s="93"/>
      <c r="J1787" s="93"/>
    </row>
    <row r="1788" spans="6:10" s="65" customFormat="1" ht="14" x14ac:dyDescent="0.35">
      <c r="F1788" s="102"/>
      <c r="G1788" s="102"/>
      <c r="I1788" s="93"/>
      <c r="J1788" s="93"/>
    </row>
    <row r="1789" spans="6:10" s="65" customFormat="1" ht="14" x14ac:dyDescent="0.35">
      <c r="F1789" s="102"/>
      <c r="G1789" s="102"/>
      <c r="I1789" s="93"/>
      <c r="J1789" s="93"/>
    </row>
    <row r="1790" spans="6:10" s="65" customFormat="1" ht="14" x14ac:dyDescent="0.35">
      <c r="F1790" s="102"/>
      <c r="G1790" s="102"/>
      <c r="I1790" s="93"/>
      <c r="J1790" s="93"/>
    </row>
    <row r="1791" spans="6:10" s="65" customFormat="1" ht="14" x14ac:dyDescent="0.35">
      <c r="F1791" s="102"/>
      <c r="G1791" s="102"/>
      <c r="I1791" s="93"/>
      <c r="J1791" s="93"/>
    </row>
    <row r="1792" spans="6:10" s="65" customFormat="1" ht="14" x14ac:dyDescent="0.35">
      <c r="F1792" s="102"/>
      <c r="G1792" s="102"/>
      <c r="I1792" s="93"/>
      <c r="J1792" s="93"/>
    </row>
    <row r="1793" spans="6:10" s="65" customFormat="1" ht="14" x14ac:dyDescent="0.35">
      <c r="F1793" s="102"/>
      <c r="G1793" s="102"/>
      <c r="I1793" s="93"/>
      <c r="J1793" s="93"/>
    </row>
    <row r="1794" spans="6:10" s="65" customFormat="1" ht="14" x14ac:dyDescent="0.35">
      <c r="F1794" s="102"/>
      <c r="G1794" s="102"/>
      <c r="I1794" s="93"/>
      <c r="J1794" s="93"/>
    </row>
    <row r="1795" spans="6:10" s="65" customFormat="1" ht="14" x14ac:dyDescent="0.35">
      <c r="F1795" s="102"/>
      <c r="G1795" s="102"/>
      <c r="I1795" s="93"/>
      <c r="J1795" s="93"/>
    </row>
    <row r="1796" spans="6:10" s="65" customFormat="1" ht="14" x14ac:dyDescent="0.35">
      <c r="F1796" s="102"/>
      <c r="G1796" s="102"/>
      <c r="I1796" s="93"/>
      <c r="J1796" s="93"/>
    </row>
    <row r="1797" spans="6:10" s="65" customFormat="1" ht="14" x14ac:dyDescent="0.35">
      <c r="F1797" s="102"/>
      <c r="G1797" s="102"/>
      <c r="I1797" s="93"/>
      <c r="J1797" s="93"/>
    </row>
    <row r="1798" spans="6:10" s="65" customFormat="1" ht="14" x14ac:dyDescent="0.35">
      <c r="F1798" s="102"/>
      <c r="G1798" s="102"/>
      <c r="I1798" s="93"/>
      <c r="J1798" s="93"/>
    </row>
    <row r="1799" spans="6:10" s="65" customFormat="1" ht="14" x14ac:dyDescent="0.35">
      <c r="F1799" s="102"/>
      <c r="G1799" s="102"/>
      <c r="I1799" s="93"/>
      <c r="J1799" s="93"/>
    </row>
    <row r="1800" spans="6:10" s="65" customFormat="1" ht="14" x14ac:dyDescent="0.35">
      <c r="F1800" s="102"/>
      <c r="G1800" s="102"/>
      <c r="I1800" s="93"/>
      <c r="J1800" s="93"/>
    </row>
    <row r="1801" spans="6:10" s="65" customFormat="1" ht="14" x14ac:dyDescent="0.35">
      <c r="F1801" s="102"/>
      <c r="G1801" s="102"/>
      <c r="I1801" s="93"/>
      <c r="J1801" s="93"/>
    </row>
    <row r="1802" spans="6:10" s="65" customFormat="1" ht="14" x14ac:dyDescent="0.35">
      <c r="F1802" s="102"/>
      <c r="G1802" s="102"/>
      <c r="I1802" s="93"/>
      <c r="J1802" s="93"/>
    </row>
    <row r="1803" spans="6:10" s="65" customFormat="1" ht="14" x14ac:dyDescent="0.35">
      <c r="F1803" s="102"/>
      <c r="G1803" s="102"/>
      <c r="I1803" s="93"/>
      <c r="J1803" s="93"/>
    </row>
    <row r="1804" spans="6:10" s="65" customFormat="1" ht="14" x14ac:dyDescent="0.35">
      <c r="F1804" s="102"/>
      <c r="G1804" s="102"/>
      <c r="I1804" s="93"/>
      <c r="J1804" s="93"/>
    </row>
    <row r="1805" spans="6:10" s="65" customFormat="1" ht="14" x14ac:dyDescent="0.35">
      <c r="F1805" s="102"/>
      <c r="G1805" s="102"/>
      <c r="I1805" s="93"/>
      <c r="J1805" s="93"/>
    </row>
    <row r="1806" spans="6:10" s="65" customFormat="1" ht="14" x14ac:dyDescent="0.35">
      <c r="F1806" s="102"/>
      <c r="G1806" s="102"/>
      <c r="I1806" s="93"/>
      <c r="J1806" s="93"/>
    </row>
    <row r="1807" spans="6:10" s="65" customFormat="1" ht="14" x14ac:dyDescent="0.35">
      <c r="F1807" s="102"/>
      <c r="G1807" s="102"/>
      <c r="I1807" s="93"/>
      <c r="J1807" s="93"/>
    </row>
    <row r="1808" spans="6:10" s="65" customFormat="1" ht="14" x14ac:dyDescent="0.35">
      <c r="F1808" s="102"/>
      <c r="G1808" s="102"/>
      <c r="I1808" s="93"/>
      <c r="J1808" s="93"/>
    </row>
    <row r="1809" spans="6:10" s="65" customFormat="1" ht="14" x14ac:dyDescent="0.35">
      <c r="F1809" s="102"/>
      <c r="G1809" s="102"/>
      <c r="I1809" s="93"/>
      <c r="J1809" s="93"/>
    </row>
    <row r="1810" spans="6:10" s="65" customFormat="1" ht="14" x14ac:dyDescent="0.35">
      <c r="F1810" s="102"/>
      <c r="G1810" s="102"/>
      <c r="I1810" s="93"/>
      <c r="J1810" s="93"/>
    </row>
    <row r="1811" spans="6:10" s="65" customFormat="1" ht="14" x14ac:dyDescent="0.35">
      <c r="F1811" s="102"/>
      <c r="G1811" s="102"/>
      <c r="I1811" s="93"/>
      <c r="J1811" s="93"/>
    </row>
    <row r="1812" spans="6:10" s="65" customFormat="1" ht="14" x14ac:dyDescent="0.35">
      <c r="F1812" s="102"/>
      <c r="G1812" s="102"/>
      <c r="I1812" s="93"/>
      <c r="J1812" s="93"/>
    </row>
    <row r="1813" spans="6:10" s="65" customFormat="1" ht="14" x14ac:dyDescent="0.35">
      <c r="F1813" s="102"/>
      <c r="G1813" s="102"/>
      <c r="I1813" s="93"/>
      <c r="J1813" s="93"/>
    </row>
    <row r="1814" spans="6:10" s="65" customFormat="1" ht="14" x14ac:dyDescent="0.35">
      <c r="F1814" s="102"/>
      <c r="G1814" s="102"/>
      <c r="I1814" s="93"/>
      <c r="J1814" s="93"/>
    </row>
    <row r="1815" spans="6:10" s="65" customFormat="1" ht="14" x14ac:dyDescent="0.35">
      <c r="F1815" s="102"/>
      <c r="G1815" s="102"/>
      <c r="I1815" s="93"/>
      <c r="J1815" s="93"/>
    </row>
    <row r="1816" spans="6:10" s="65" customFormat="1" ht="14" x14ac:dyDescent="0.35">
      <c r="F1816" s="102"/>
      <c r="G1816" s="102"/>
      <c r="I1816" s="93"/>
      <c r="J1816" s="93"/>
    </row>
    <row r="1817" spans="6:10" s="65" customFormat="1" ht="14" x14ac:dyDescent="0.35">
      <c r="F1817" s="102"/>
      <c r="G1817" s="102"/>
      <c r="I1817" s="93"/>
      <c r="J1817" s="93"/>
    </row>
    <row r="1818" spans="6:10" s="65" customFormat="1" ht="14" x14ac:dyDescent="0.35">
      <c r="F1818" s="102"/>
      <c r="G1818" s="102"/>
      <c r="I1818" s="93"/>
      <c r="J1818" s="93"/>
    </row>
    <row r="1819" spans="6:10" s="65" customFormat="1" ht="14" x14ac:dyDescent="0.35">
      <c r="F1819" s="102"/>
      <c r="G1819" s="102"/>
      <c r="I1819" s="93"/>
      <c r="J1819" s="93"/>
    </row>
    <row r="1820" spans="6:10" s="65" customFormat="1" ht="14" x14ac:dyDescent="0.35">
      <c r="F1820" s="102"/>
      <c r="G1820" s="102"/>
      <c r="I1820" s="93"/>
      <c r="J1820" s="93"/>
    </row>
    <row r="1821" spans="6:10" s="65" customFormat="1" ht="14" x14ac:dyDescent="0.35">
      <c r="F1821" s="102"/>
      <c r="G1821" s="102"/>
      <c r="I1821" s="93"/>
      <c r="J1821" s="93"/>
    </row>
    <row r="1822" spans="6:10" s="65" customFormat="1" ht="14" x14ac:dyDescent="0.35">
      <c r="F1822" s="102"/>
      <c r="G1822" s="102"/>
      <c r="I1822" s="93"/>
      <c r="J1822" s="93"/>
    </row>
    <row r="1823" spans="6:10" s="65" customFormat="1" ht="14" x14ac:dyDescent="0.35">
      <c r="F1823" s="102"/>
      <c r="G1823" s="102"/>
      <c r="I1823" s="93"/>
      <c r="J1823" s="93"/>
    </row>
    <row r="1824" spans="6:10" s="65" customFormat="1" ht="14" x14ac:dyDescent="0.35">
      <c r="F1824" s="102"/>
      <c r="G1824" s="102"/>
      <c r="I1824" s="93"/>
      <c r="J1824" s="93"/>
    </row>
    <row r="1825" spans="6:10" s="65" customFormat="1" ht="14" x14ac:dyDescent="0.35">
      <c r="F1825" s="102"/>
      <c r="G1825" s="102"/>
      <c r="I1825" s="93"/>
      <c r="J1825" s="93"/>
    </row>
    <row r="1826" spans="6:10" s="65" customFormat="1" ht="14" x14ac:dyDescent="0.35">
      <c r="F1826" s="102"/>
      <c r="G1826" s="102"/>
      <c r="I1826" s="93"/>
      <c r="J1826" s="93"/>
    </row>
    <row r="1827" spans="6:10" s="65" customFormat="1" ht="14" x14ac:dyDescent="0.35">
      <c r="F1827" s="102"/>
      <c r="G1827" s="102"/>
      <c r="I1827" s="93"/>
      <c r="J1827" s="93"/>
    </row>
    <row r="1828" spans="6:10" s="65" customFormat="1" ht="14" x14ac:dyDescent="0.35">
      <c r="F1828" s="102"/>
      <c r="G1828" s="102"/>
      <c r="I1828" s="93"/>
      <c r="J1828" s="93"/>
    </row>
    <row r="1829" spans="6:10" s="65" customFormat="1" ht="14" x14ac:dyDescent="0.35">
      <c r="F1829" s="102"/>
      <c r="G1829" s="102"/>
      <c r="I1829" s="93"/>
      <c r="J1829" s="93"/>
    </row>
    <row r="1830" spans="6:10" s="65" customFormat="1" ht="14" x14ac:dyDescent="0.35">
      <c r="F1830" s="102"/>
      <c r="G1830" s="102"/>
      <c r="I1830" s="93"/>
      <c r="J1830" s="93"/>
    </row>
    <row r="1831" spans="6:10" s="65" customFormat="1" ht="14" x14ac:dyDescent="0.35">
      <c r="F1831" s="102"/>
      <c r="G1831" s="102"/>
      <c r="I1831" s="93"/>
      <c r="J1831" s="93"/>
    </row>
    <row r="1832" spans="6:10" s="65" customFormat="1" ht="14" x14ac:dyDescent="0.35">
      <c r="F1832" s="102"/>
      <c r="G1832" s="102"/>
      <c r="I1832" s="93"/>
      <c r="J1832" s="93"/>
    </row>
    <row r="1833" spans="6:10" s="65" customFormat="1" ht="14" x14ac:dyDescent="0.35">
      <c r="F1833" s="102"/>
      <c r="G1833" s="102"/>
      <c r="I1833" s="93"/>
      <c r="J1833" s="93"/>
    </row>
    <row r="1834" spans="6:10" s="65" customFormat="1" ht="14" x14ac:dyDescent="0.35">
      <c r="F1834" s="102"/>
      <c r="G1834" s="102"/>
      <c r="I1834" s="93"/>
      <c r="J1834" s="93"/>
    </row>
    <row r="1835" spans="6:10" s="65" customFormat="1" ht="14" x14ac:dyDescent="0.35">
      <c r="F1835" s="102"/>
      <c r="G1835" s="102"/>
      <c r="I1835" s="93"/>
      <c r="J1835" s="93"/>
    </row>
    <row r="1836" spans="6:10" s="65" customFormat="1" ht="14" x14ac:dyDescent="0.35">
      <c r="F1836" s="102"/>
      <c r="G1836" s="102"/>
      <c r="I1836" s="93"/>
      <c r="J1836" s="93"/>
    </row>
    <row r="1837" spans="6:10" s="65" customFormat="1" ht="14" x14ac:dyDescent="0.35">
      <c r="F1837" s="102"/>
      <c r="G1837" s="102"/>
      <c r="I1837" s="93"/>
      <c r="J1837" s="93"/>
    </row>
    <row r="1838" spans="6:10" s="65" customFormat="1" ht="14" x14ac:dyDescent="0.35">
      <c r="F1838" s="102"/>
      <c r="G1838" s="102"/>
      <c r="I1838" s="93"/>
      <c r="J1838" s="93"/>
    </row>
    <row r="1839" spans="6:10" s="65" customFormat="1" ht="14" x14ac:dyDescent="0.35">
      <c r="F1839" s="102"/>
      <c r="G1839" s="102"/>
      <c r="I1839" s="93"/>
      <c r="J1839" s="93"/>
    </row>
    <row r="1840" spans="6:10" s="65" customFormat="1" ht="14" x14ac:dyDescent="0.35">
      <c r="F1840" s="102"/>
      <c r="G1840" s="102"/>
      <c r="I1840" s="93"/>
      <c r="J1840" s="93"/>
    </row>
    <row r="1841" spans="6:10" s="65" customFormat="1" ht="14" x14ac:dyDescent="0.35">
      <c r="F1841" s="102"/>
      <c r="G1841" s="102"/>
      <c r="I1841" s="93"/>
      <c r="J1841" s="93"/>
    </row>
    <row r="1842" spans="6:10" s="65" customFormat="1" ht="14" x14ac:dyDescent="0.35">
      <c r="F1842" s="102"/>
      <c r="G1842" s="102"/>
      <c r="I1842" s="93"/>
      <c r="J1842" s="93"/>
    </row>
    <row r="1843" spans="6:10" s="65" customFormat="1" ht="14" x14ac:dyDescent="0.35">
      <c r="F1843" s="102"/>
      <c r="G1843" s="102"/>
      <c r="I1843" s="93"/>
      <c r="J1843" s="93"/>
    </row>
    <row r="1844" spans="6:10" s="65" customFormat="1" ht="14" x14ac:dyDescent="0.35">
      <c r="F1844" s="102"/>
      <c r="G1844" s="102"/>
      <c r="I1844" s="93"/>
      <c r="J1844" s="93"/>
    </row>
    <row r="1845" spans="6:10" s="65" customFormat="1" ht="14" x14ac:dyDescent="0.35">
      <c r="F1845" s="102"/>
      <c r="G1845" s="102"/>
      <c r="I1845" s="93"/>
      <c r="J1845" s="93"/>
    </row>
    <row r="1846" spans="6:10" s="65" customFormat="1" ht="14" x14ac:dyDescent="0.35">
      <c r="F1846" s="102"/>
      <c r="G1846" s="102"/>
      <c r="I1846" s="93"/>
      <c r="J1846" s="93"/>
    </row>
    <row r="1847" spans="6:10" s="65" customFormat="1" ht="14" x14ac:dyDescent="0.35">
      <c r="F1847" s="102"/>
      <c r="G1847" s="102"/>
      <c r="I1847" s="93"/>
      <c r="J1847" s="93"/>
    </row>
    <row r="1848" spans="6:10" s="65" customFormat="1" ht="14" x14ac:dyDescent="0.35">
      <c r="F1848" s="102"/>
      <c r="G1848" s="102"/>
      <c r="I1848" s="93"/>
      <c r="J1848" s="93"/>
    </row>
    <row r="1849" spans="6:10" s="65" customFormat="1" ht="14" x14ac:dyDescent="0.35">
      <c r="F1849" s="102"/>
      <c r="G1849" s="102"/>
      <c r="I1849" s="93"/>
      <c r="J1849" s="93"/>
    </row>
    <row r="1850" spans="6:10" s="65" customFormat="1" ht="14" x14ac:dyDescent="0.35">
      <c r="F1850" s="102"/>
      <c r="G1850" s="102"/>
      <c r="I1850" s="93"/>
      <c r="J1850" s="93"/>
    </row>
    <row r="1851" spans="6:10" s="65" customFormat="1" ht="14" x14ac:dyDescent="0.35">
      <c r="F1851" s="102"/>
      <c r="G1851" s="102"/>
      <c r="I1851" s="93"/>
      <c r="J1851" s="93"/>
    </row>
    <row r="1852" spans="6:10" s="65" customFormat="1" ht="14" x14ac:dyDescent="0.35">
      <c r="F1852" s="102"/>
      <c r="G1852" s="102"/>
      <c r="I1852" s="93"/>
      <c r="J1852" s="93"/>
    </row>
    <row r="1853" spans="6:10" s="65" customFormat="1" ht="14" x14ac:dyDescent="0.35">
      <c r="F1853" s="102"/>
      <c r="G1853" s="102"/>
      <c r="I1853" s="93"/>
      <c r="J1853" s="93"/>
    </row>
    <row r="1854" spans="6:10" s="65" customFormat="1" ht="14" x14ac:dyDescent="0.35">
      <c r="F1854" s="102"/>
      <c r="G1854" s="102"/>
      <c r="I1854" s="93"/>
      <c r="J1854" s="93"/>
    </row>
    <row r="1855" spans="6:10" s="65" customFormat="1" ht="14" x14ac:dyDescent="0.35">
      <c r="F1855" s="102"/>
      <c r="G1855" s="102"/>
      <c r="I1855" s="93"/>
      <c r="J1855" s="93"/>
    </row>
    <row r="1856" spans="6:10" s="65" customFormat="1" ht="14" x14ac:dyDescent="0.35">
      <c r="F1856" s="102"/>
      <c r="G1856" s="102"/>
      <c r="I1856" s="93"/>
      <c r="J1856" s="93"/>
    </row>
    <row r="1857" spans="6:10" s="65" customFormat="1" ht="14" x14ac:dyDescent="0.35">
      <c r="F1857" s="102"/>
      <c r="G1857" s="102"/>
      <c r="I1857" s="93"/>
      <c r="J1857" s="93"/>
    </row>
    <row r="1858" spans="6:10" s="65" customFormat="1" ht="14" x14ac:dyDescent="0.35">
      <c r="F1858" s="102"/>
      <c r="G1858" s="102"/>
      <c r="I1858" s="93"/>
      <c r="J1858" s="93"/>
    </row>
    <row r="1859" spans="6:10" s="65" customFormat="1" ht="14" x14ac:dyDescent="0.35">
      <c r="F1859" s="102"/>
      <c r="G1859" s="102"/>
      <c r="I1859" s="93"/>
      <c r="J1859" s="93"/>
    </row>
    <row r="1860" spans="6:10" s="65" customFormat="1" ht="14" x14ac:dyDescent="0.35">
      <c r="F1860" s="102"/>
      <c r="G1860" s="102"/>
      <c r="I1860" s="93"/>
      <c r="J1860" s="93"/>
    </row>
    <row r="1861" spans="6:10" s="65" customFormat="1" ht="14" x14ac:dyDescent="0.35">
      <c r="F1861" s="102"/>
      <c r="G1861" s="102"/>
      <c r="I1861" s="93"/>
      <c r="J1861" s="93"/>
    </row>
    <row r="1862" spans="6:10" s="65" customFormat="1" ht="14" x14ac:dyDescent="0.35">
      <c r="F1862" s="102"/>
      <c r="G1862" s="102"/>
      <c r="I1862" s="93"/>
      <c r="J1862" s="93"/>
    </row>
    <row r="1863" spans="6:10" s="65" customFormat="1" ht="14" x14ac:dyDescent="0.35">
      <c r="F1863" s="102"/>
      <c r="G1863" s="102"/>
      <c r="I1863" s="93"/>
      <c r="J1863" s="93"/>
    </row>
    <row r="1864" spans="6:10" s="65" customFormat="1" ht="14" x14ac:dyDescent="0.35">
      <c r="F1864" s="102"/>
      <c r="G1864" s="102"/>
      <c r="I1864" s="93"/>
      <c r="J1864" s="93"/>
    </row>
    <row r="1865" spans="6:10" s="65" customFormat="1" ht="14" x14ac:dyDescent="0.35">
      <c r="F1865" s="102"/>
      <c r="G1865" s="102"/>
      <c r="I1865" s="93"/>
      <c r="J1865" s="93"/>
    </row>
    <row r="1866" spans="6:10" s="65" customFormat="1" ht="14" x14ac:dyDescent="0.35">
      <c r="F1866" s="102"/>
      <c r="G1866" s="102"/>
      <c r="I1866" s="93"/>
      <c r="J1866" s="93"/>
    </row>
    <row r="1867" spans="6:10" s="65" customFormat="1" ht="14" x14ac:dyDescent="0.35">
      <c r="F1867" s="102"/>
      <c r="G1867" s="102"/>
      <c r="I1867" s="93"/>
      <c r="J1867" s="93"/>
    </row>
    <row r="1868" spans="6:10" s="65" customFormat="1" ht="14" x14ac:dyDescent="0.35">
      <c r="F1868" s="102"/>
      <c r="G1868" s="102"/>
      <c r="I1868" s="93"/>
      <c r="J1868" s="93"/>
    </row>
    <row r="1869" spans="6:10" s="65" customFormat="1" ht="14" x14ac:dyDescent="0.35">
      <c r="F1869" s="102"/>
      <c r="G1869" s="102"/>
      <c r="I1869" s="93"/>
      <c r="J1869" s="93"/>
    </row>
    <row r="1870" spans="6:10" s="65" customFormat="1" ht="14" x14ac:dyDescent="0.35">
      <c r="F1870" s="102"/>
      <c r="G1870" s="102"/>
      <c r="I1870" s="93"/>
      <c r="J1870" s="93"/>
    </row>
    <row r="1871" spans="6:10" s="65" customFormat="1" ht="14" x14ac:dyDescent="0.35">
      <c r="F1871" s="102"/>
      <c r="G1871" s="102"/>
      <c r="I1871" s="93"/>
      <c r="J1871" s="93"/>
    </row>
    <row r="1872" spans="6:10" s="65" customFormat="1" ht="14" x14ac:dyDescent="0.35">
      <c r="F1872" s="102"/>
      <c r="G1872" s="102"/>
      <c r="I1872" s="93"/>
      <c r="J1872" s="93"/>
    </row>
    <row r="1873" spans="6:10" s="65" customFormat="1" ht="14" x14ac:dyDescent="0.35">
      <c r="F1873" s="102"/>
      <c r="G1873" s="102"/>
      <c r="I1873" s="93"/>
      <c r="J1873" s="93"/>
    </row>
    <row r="1874" spans="6:10" s="65" customFormat="1" ht="14" x14ac:dyDescent="0.35">
      <c r="F1874" s="102"/>
      <c r="G1874" s="102"/>
      <c r="I1874" s="93"/>
      <c r="J1874" s="93"/>
    </row>
    <row r="1875" spans="6:10" s="65" customFormat="1" ht="14" x14ac:dyDescent="0.35">
      <c r="F1875" s="102"/>
      <c r="G1875" s="102"/>
      <c r="I1875" s="93"/>
      <c r="J1875" s="93"/>
    </row>
    <row r="1876" spans="6:10" s="65" customFormat="1" ht="14" x14ac:dyDescent="0.35">
      <c r="F1876" s="102"/>
      <c r="G1876" s="102"/>
      <c r="I1876" s="93"/>
      <c r="J1876" s="93"/>
    </row>
    <row r="1877" spans="6:10" s="65" customFormat="1" ht="14" x14ac:dyDescent="0.35">
      <c r="F1877" s="102"/>
      <c r="G1877" s="102"/>
      <c r="I1877" s="93"/>
      <c r="J1877" s="93"/>
    </row>
    <row r="1878" spans="6:10" s="65" customFormat="1" ht="14" x14ac:dyDescent="0.35">
      <c r="F1878" s="102"/>
      <c r="G1878" s="102"/>
      <c r="I1878" s="93"/>
      <c r="J1878" s="93"/>
    </row>
    <row r="1879" spans="6:10" s="65" customFormat="1" ht="14" x14ac:dyDescent="0.35">
      <c r="F1879" s="102"/>
      <c r="G1879" s="102"/>
      <c r="I1879" s="93"/>
      <c r="J1879" s="93"/>
    </row>
    <row r="1880" spans="6:10" s="65" customFormat="1" ht="14" x14ac:dyDescent="0.35">
      <c r="F1880" s="102"/>
      <c r="G1880" s="102"/>
      <c r="I1880" s="93"/>
      <c r="J1880" s="93"/>
    </row>
    <row r="1881" spans="6:10" s="65" customFormat="1" ht="14" x14ac:dyDescent="0.35">
      <c r="F1881" s="102"/>
      <c r="G1881" s="102"/>
      <c r="I1881" s="93"/>
      <c r="J1881" s="93"/>
    </row>
    <row r="1882" spans="6:10" s="65" customFormat="1" ht="14" x14ac:dyDescent="0.35">
      <c r="F1882" s="102"/>
      <c r="G1882" s="102"/>
      <c r="I1882" s="93"/>
      <c r="J1882" s="93"/>
    </row>
    <row r="1883" spans="6:10" s="65" customFormat="1" ht="14" x14ac:dyDescent="0.35">
      <c r="F1883" s="102"/>
      <c r="G1883" s="102"/>
      <c r="I1883" s="93"/>
      <c r="J1883" s="93"/>
    </row>
    <row r="1884" spans="6:10" s="65" customFormat="1" ht="14" x14ac:dyDescent="0.35">
      <c r="F1884" s="102"/>
      <c r="G1884" s="102"/>
      <c r="I1884" s="93"/>
      <c r="J1884" s="93"/>
    </row>
    <row r="1885" spans="6:10" s="65" customFormat="1" ht="14" x14ac:dyDescent="0.35">
      <c r="F1885" s="102"/>
      <c r="G1885" s="102"/>
      <c r="I1885" s="93"/>
      <c r="J1885" s="93"/>
    </row>
    <row r="1886" spans="6:10" s="65" customFormat="1" ht="14" x14ac:dyDescent="0.35">
      <c r="F1886" s="102"/>
      <c r="G1886" s="102"/>
      <c r="I1886" s="93"/>
      <c r="J1886" s="93"/>
    </row>
    <row r="1887" spans="6:10" s="65" customFormat="1" ht="14" x14ac:dyDescent="0.35">
      <c r="F1887" s="102"/>
      <c r="G1887" s="102"/>
      <c r="I1887" s="93"/>
      <c r="J1887" s="93"/>
    </row>
    <row r="1888" spans="6:10" s="65" customFormat="1" ht="14" x14ac:dyDescent="0.35">
      <c r="F1888" s="102"/>
      <c r="G1888" s="102"/>
      <c r="I1888" s="93"/>
      <c r="J1888" s="93"/>
    </row>
    <row r="1889" spans="6:10" s="65" customFormat="1" ht="14" x14ac:dyDescent="0.35">
      <c r="F1889" s="102"/>
      <c r="G1889" s="102"/>
      <c r="I1889" s="93"/>
      <c r="J1889" s="93"/>
    </row>
    <row r="1890" spans="6:10" s="65" customFormat="1" ht="14" x14ac:dyDescent="0.35">
      <c r="F1890" s="102"/>
      <c r="G1890" s="102"/>
      <c r="I1890" s="93"/>
      <c r="J1890" s="93"/>
    </row>
    <row r="1891" spans="6:10" s="65" customFormat="1" ht="14" x14ac:dyDescent="0.35">
      <c r="F1891" s="102"/>
      <c r="G1891" s="102"/>
      <c r="I1891" s="93"/>
      <c r="J1891" s="93"/>
    </row>
    <row r="1892" spans="6:10" s="65" customFormat="1" ht="14" x14ac:dyDescent="0.35">
      <c r="F1892" s="102"/>
      <c r="G1892" s="102"/>
      <c r="I1892" s="93"/>
      <c r="J1892" s="93"/>
    </row>
    <row r="1893" spans="6:10" s="65" customFormat="1" ht="14" x14ac:dyDescent="0.35">
      <c r="F1893" s="102"/>
      <c r="G1893" s="102"/>
      <c r="I1893" s="93"/>
      <c r="J1893" s="93"/>
    </row>
    <row r="1894" spans="6:10" s="65" customFormat="1" ht="14" x14ac:dyDescent="0.35">
      <c r="F1894" s="102"/>
      <c r="G1894" s="102"/>
      <c r="I1894" s="93"/>
      <c r="J1894" s="93"/>
    </row>
    <row r="1895" spans="6:10" s="65" customFormat="1" ht="14" x14ac:dyDescent="0.35">
      <c r="F1895" s="102"/>
      <c r="G1895" s="102"/>
      <c r="I1895" s="93"/>
      <c r="J1895" s="93"/>
    </row>
    <row r="1896" spans="6:10" s="65" customFormat="1" ht="14" x14ac:dyDescent="0.35">
      <c r="F1896" s="102"/>
      <c r="G1896" s="102"/>
      <c r="I1896" s="93"/>
      <c r="J1896" s="93"/>
    </row>
    <row r="1897" spans="6:10" s="65" customFormat="1" ht="14" x14ac:dyDescent="0.35">
      <c r="F1897" s="102"/>
      <c r="G1897" s="102"/>
      <c r="I1897" s="93"/>
      <c r="J1897" s="93"/>
    </row>
    <row r="1898" spans="6:10" s="65" customFormat="1" ht="14" x14ac:dyDescent="0.35">
      <c r="F1898" s="102"/>
      <c r="G1898" s="102"/>
      <c r="I1898" s="93"/>
      <c r="J1898" s="93"/>
    </row>
    <row r="1899" spans="6:10" s="65" customFormat="1" ht="14" x14ac:dyDescent="0.35">
      <c r="F1899" s="102"/>
      <c r="G1899" s="102"/>
      <c r="I1899" s="93"/>
      <c r="J1899" s="93"/>
    </row>
    <row r="1900" spans="6:10" s="65" customFormat="1" ht="14" x14ac:dyDescent="0.35">
      <c r="F1900" s="102"/>
      <c r="G1900" s="102"/>
      <c r="I1900" s="93"/>
      <c r="J1900" s="93"/>
    </row>
    <row r="1901" spans="6:10" s="65" customFormat="1" ht="14" x14ac:dyDescent="0.35">
      <c r="F1901" s="102"/>
      <c r="G1901" s="102"/>
      <c r="I1901" s="93"/>
      <c r="J1901" s="93"/>
    </row>
    <row r="1902" spans="6:10" s="65" customFormat="1" ht="14" x14ac:dyDescent="0.35">
      <c r="F1902" s="102"/>
      <c r="G1902" s="102"/>
      <c r="I1902" s="93"/>
      <c r="J1902" s="93"/>
    </row>
    <row r="1903" spans="6:10" s="65" customFormat="1" ht="14" x14ac:dyDescent="0.35">
      <c r="F1903" s="102"/>
      <c r="G1903" s="102"/>
      <c r="I1903" s="93"/>
      <c r="J1903" s="93"/>
    </row>
    <row r="1904" spans="6:10" s="65" customFormat="1" ht="14" x14ac:dyDescent="0.35">
      <c r="F1904" s="102"/>
      <c r="G1904" s="102"/>
      <c r="I1904" s="93"/>
      <c r="J1904" s="93"/>
    </row>
    <row r="1905" spans="6:10" s="65" customFormat="1" ht="14" x14ac:dyDescent="0.35">
      <c r="F1905" s="102"/>
      <c r="G1905" s="102"/>
      <c r="I1905" s="93"/>
      <c r="J1905" s="93"/>
    </row>
    <row r="1906" spans="6:10" s="65" customFormat="1" ht="14" x14ac:dyDescent="0.35">
      <c r="F1906" s="102"/>
      <c r="G1906" s="102"/>
      <c r="I1906" s="93"/>
      <c r="J1906" s="93"/>
    </row>
    <row r="1907" spans="6:10" s="65" customFormat="1" ht="14" x14ac:dyDescent="0.35">
      <c r="F1907" s="102"/>
      <c r="G1907" s="102"/>
      <c r="I1907" s="93"/>
      <c r="J1907" s="93"/>
    </row>
    <row r="1908" spans="6:10" s="65" customFormat="1" ht="14" x14ac:dyDescent="0.35">
      <c r="F1908" s="102"/>
      <c r="G1908" s="102"/>
      <c r="I1908" s="93"/>
      <c r="J1908" s="93"/>
    </row>
    <row r="1909" spans="6:10" s="65" customFormat="1" ht="14" x14ac:dyDescent="0.35">
      <c r="F1909" s="102"/>
      <c r="G1909" s="102"/>
      <c r="I1909" s="93"/>
      <c r="J1909" s="93"/>
    </row>
    <row r="1910" spans="6:10" s="65" customFormat="1" ht="14" x14ac:dyDescent="0.35">
      <c r="F1910" s="102"/>
      <c r="G1910" s="102"/>
      <c r="I1910" s="93"/>
      <c r="J1910" s="93"/>
    </row>
    <row r="1911" spans="6:10" s="65" customFormat="1" ht="14" x14ac:dyDescent="0.35">
      <c r="F1911" s="102"/>
      <c r="G1911" s="102"/>
      <c r="I1911" s="93"/>
      <c r="J1911" s="93"/>
    </row>
    <row r="1912" spans="6:10" s="65" customFormat="1" ht="14" x14ac:dyDescent="0.35">
      <c r="F1912" s="102"/>
      <c r="G1912" s="102"/>
      <c r="I1912" s="93"/>
      <c r="J1912" s="93"/>
    </row>
    <row r="1913" spans="6:10" s="65" customFormat="1" ht="14" x14ac:dyDescent="0.35">
      <c r="F1913" s="102"/>
      <c r="G1913" s="102"/>
      <c r="I1913" s="93"/>
      <c r="J1913" s="93"/>
    </row>
    <row r="1914" spans="6:10" s="65" customFormat="1" ht="14" x14ac:dyDescent="0.35">
      <c r="F1914" s="102"/>
      <c r="G1914" s="102"/>
      <c r="I1914" s="93"/>
      <c r="J1914" s="93"/>
    </row>
    <row r="1915" spans="6:10" s="65" customFormat="1" ht="14" x14ac:dyDescent="0.35">
      <c r="F1915" s="102"/>
      <c r="G1915" s="102"/>
      <c r="I1915" s="93"/>
      <c r="J1915" s="93"/>
    </row>
    <row r="1916" spans="6:10" s="65" customFormat="1" ht="14" x14ac:dyDescent="0.35">
      <c r="F1916" s="102"/>
      <c r="G1916" s="102"/>
      <c r="I1916" s="93"/>
      <c r="J1916" s="93"/>
    </row>
    <row r="1917" spans="6:10" s="65" customFormat="1" ht="14" x14ac:dyDescent="0.35">
      <c r="F1917" s="102"/>
      <c r="G1917" s="102"/>
      <c r="I1917" s="93"/>
      <c r="J1917" s="93"/>
    </row>
    <row r="1918" spans="6:10" s="65" customFormat="1" ht="14" x14ac:dyDescent="0.35">
      <c r="F1918" s="102"/>
      <c r="G1918" s="102"/>
      <c r="I1918" s="93"/>
      <c r="J1918" s="93"/>
    </row>
    <row r="1919" spans="6:10" s="65" customFormat="1" ht="14" x14ac:dyDescent="0.35">
      <c r="F1919" s="102"/>
      <c r="G1919" s="102"/>
      <c r="I1919" s="93"/>
      <c r="J1919" s="93"/>
    </row>
    <row r="1920" spans="6:10" s="65" customFormat="1" ht="14" x14ac:dyDescent="0.35">
      <c r="F1920" s="102"/>
      <c r="G1920" s="102"/>
      <c r="I1920" s="93"/>
      <c r="J1920" s="93"/>
    </row>
    <row r="1921" spans="6:10" s="65" customFormat="1" ht="14" x14ac:dyDescent="0.35">
      <c r="F1921" s="102"/>
      <c r="G1921" s="102"/>
      <c r="I1921" s="93"/>
      <c r="J1921" s="93"/>
    </row>
    <row r="1922" spans="6:10" s="65" customFormat="1" ht="14" x14ac:dyDescent="0.35">
      <c r="F1922" s="102"/>
      <c r="G1922" s="102"/>
      <c r="I1922" s="93"/>
      <c r="J1922" s="93"/>
    </row>
    <row r="1923" spans="6:10" s="65" customFormat="1" ht="14" x14ac:dyDescent="0.35">
      <c r="F1923" s="102"/>
      <c r="G1923" s="102"/>
      <c r="I1923" s="93"/>
      <c r="J1923" s="93"/>
    </row>
    <row r="1924" spans="6:10" s="65" customFormat="1" ht="14" x14ac:dyDescent="0.35">
      <c r="F1924" s="102"/>
      <c r="G1924" s="102"/>
      <c r="I1924" s="93"/>
      <c r="J1924" s="93"/>
    </row>
    <row r="1925" spans="6:10" s="65" customFormat="1" ht="14" x14ac:dyDescent="0.35">
      <c r="F1925" s="102"/>
      <c r="G1925" s="102"/>
      <c r="I1925" s="93"/>
      <c r="J1925" s="93"/>
    </row>
    <row r="1926" spans="6:10" s="65" customFormat="1" ht="14" x14ac:dyDescent="0.35">
      <c r="F1926" s="102"/>
      <c r="G1926" s="102"/>
      <c r="I1926" s="93"/>
      <c r="J1926" s="93"/>
    </row>
    <row r="1927" spans="6:10" s="65" customFormat="1" ht="14" x14ac:dyDescent="0.35">
      <c r="F1927" s="102"/>
      <c r="G1927" s="102"/>
      <c r="I1927" s="93"/>
      <c r="J1927" s="93"/>
    </row>
    <row r="1928" spans="6:10" s="65" customFormat="1" ht="14" x14ac:dyDescent="0.35">
      <c r="F1928" s="102"/>
      <c r="G1928" s="102"/>
      <c r="I1928" s="93"/>
      <c r="J1928" s="93"/>
    </row>
    <row r="1929" spans="6:10" s="65" customFormat="1" ht="14" x14ac:dyDescent="0.35">
      <c r="F1929" s="102"/>
      <c r="G1929" s="102"/>
      <c r="I1929" s="93"/>
      <c r="J1929" s="93"/>
    </row>
    <row r="1930" spans="6:10" s="65" customFormat="1" ht="14" x14ac:dyDescent="0.35">
      <c r="F1930" s="102"/>
      <c r="G1930" s="102"/>
      <c r="I1930" s="93"/>
      <c r="J1930" s="93"/>
    </row>
    <row r="1931" spans="6:10" s="65" customFormat="1" ht="14" x14ac:dyDescent="0.35">
      <c r="F1931" s="102"/>
      <c r="G1931" s="102"/>
      <c r="I1931" s="93"/>
      <c r="J1931" s="93"/>
    </row>
    <row r="1932" spans="6:10" s="65" customFormat="1" ht="14" x14ac:dyDescent="0.35">
      <c r="F1932" s="102"/>
      <c r="G1932" s="102"/>
      <c r="I1932" s="93"/>
      <c r="J1932" s="93"/>
    </row>
    <row r="1933" spans="6:10" s="65" customFormat="1" ht="14" x14ac:dyDescent="0.35">
      <c r="F1933" s="102"/>
      <c r="G1933" s="102"/>
      <c r="I1933" s="93"/>
      <c r="J1933" s="93"/>
    </row>
    <row r="1934" spans="6:10" s="65" customFormat="1" ht="14" x14ac:dyDescent="0.35">
      <c r="F1934" s="102"/>
      <c r="G1934" s="102"/>
      <c r="I1934" s="93"/>
      <c r="J1934" s="93"/>
    </row>
    <row r="1935" spans="6:10" s="65" customFormat="1" ht="14" x14ac:dyDescent="0.35">
      <c r="F1935" s="102"/>
      <c r="G1935" s="102"/>
      <c r="I1935" s="93"/>
      <c r="J1935" s="93"/>
    </row>
    <row r="1936" spans="6:10" s="65" customFormat="1" ht="14" x14ac:dyDescent="0.35">
      <c r="F1936" s="102"/>
      <c r="G1936" s="102"/>
      <c r="I1936" s="93"/>
      <c r="J1936" s="93"/>
    </row>
    <row r="1937" spans="6:10" s="65" customFormat="1" ht="14" x14ac:dyDescent="0.35">
      <c r="F1937" s="102"/>
      <c r="G1937" s="102"/>
      <c r="I1937" s="93"/>
      <c r="J1937" s="93"/>
    </row>
    <row r="1938" spans="6:10" s="65" customFormat="1" ht="14" x14ac:dyDescent="0.35">
      <c r="F1938" s="102"/>
      <c r="G1938" s="102"/>
      <c r="I1938" s="93"/>
      <c r="J1938" s="93"/>
    </row>
    <row r="1939" spans="6:10" s="65" customFormat="1" ht="14" x14ac:dyDescent="0.35">
      <c r="F1939" s="102"/>
      <c r="G1939" s="102"/>
      <c r="I1939" s="93"/>
      <c r="J1939" s="93"/>
    </row>
    <row r="1940" spans="6:10" s="65" customFormat="1" ht="14" x14ac:dyDescent="0.35">
      <c r="F1940" s="102"/>
      <c r="G1940" s="102"/>
      <c r="I1940" s="93"/>
      <c r="J1940" s="93"/>
    </row>
    <row r="1941" spans="6:10" s="65" customFormat="1" ht="14" x14ac:dyDescent="0.35">
      <c r="F1941" s="102"/>
      <c r="G1941" s="102"/>
      <c r="I1941" s="93"/>
      <c r="J1941" s="93"/>
    </row>
    <row r="1942" spans="6:10" s="65" customFormat="1" ht="14" x14ac:dyDescent="0.35">
      <c r="F1942" s="102"/>
      <c r="G1942" s="102"/>
      <c r="I1942" s="93"/>
      <c r="J1942" s="93"/>
    </row>
    <row r="1943" spans="6:10" s="65" customFormat="1" ht="14" x14ac:dyDescent="0.35">
      <c r="F1943" s="102"/>
      <c r="G1943" s="102"/>
      <c r="I1943" s="93"/>
      <c r="J1943" s="93"/>
    </row>
    <row r="1944" spans="6:10" s="65" customFormat="1" ht="14" x14ac:dyDescent="0.35">
      <c r="F1944" s="102"/>
      <c r="G1944" s="102"/>
      <c r="I1944" s="93"/>
      <c r="J1944" s="93"/>
    </row>
    <row r="1945" spans="6:10" s="65" customFormat="1" ht="14" x14ac:dyDescent="0.35">
      <c r="F1945" s="102"/>
      <c r="G1945" s="102"/>
      <c r="I1945" s="93"/>
      <c r="J1945" s="93"/>
    </row>
    <row r="1946" spans="6:10" s="65" customFormat="1" ht="14" x14ac:dyDescent="0.35">
      <c r="F1946" s="102"/>
      <c r="G1946" s="102"/>
      <c r="I1946" s="93"/>
      <c r="J1946" s="93"/>
    </row>
    <row r="1947" spans="6:10" s="65" customFormat="1" ht="14" x14ac:dyDescent="0.35">
      <c r="F1947" s="102"/>
      <c r="G1947" s="102"/>
      <c r="I1947" s="93"/>
      <c r="J1947" s="93"/>
    </row>
    <row r="1948" spans="6:10" s="65" customFormat="1" ht="14" x14ac:dyDescent="0.35">
      <c r="F1948" s="102"/>
      <c r="G1948" s="102"/>
      <c r="I1948" s="93"/>
      <c r="J1948" s="93"/>
    </row>
    <row r="1949" spans="6:10" s="65" customFormat="1" ht="14" x14ac:dyDescent="0.35">
      <c r="F1949" s="102"/>
      <c r="G1949" s="102"/>
      <c r="I1949" s="93"/>
      <c r="J1949" s="93"/>
    </row>
    <row r="1950" spans="6:10" s="65" customFormat="1" ht="14" x14ac:dyDescent="0.35">
      <c r="F1950" s="102"/>
      <c r="G1950" s="102"/>
      <c r="I1950" s="93"/>
      <c r="J1950" s="93"/>
    </row>
    <row r="1951" spans="6:10" s="65" customFormat="1" ht="14" x14ac:dyDescent="0.35">
      <c r="F1951" s="102"/>
      <c r="G1951" s="102"/>
      <c r="I1951" s="93"/>
      <c r="J1951" s="93"/>
    </row>
    <row r="1952" spans="6:10" s="65" customFormat="1" ht="14" x14ac:dyDescent="0.35">
      <c r="F1952" s="102"/>
      <c r="G1952" s="102"/>
      <c r="I1952" s="93"/>
      <c r="J1952" s="93"/>
    </row>
    <row r="1953" spans="6:10" s="65" customFormat="1" ht="14" x14ac:dyDescent="0.35">
      <c r="F1953" s="102"/>
      <c r="G1953" s="102"/>
      <c r="I1953" s="93"/>
      <c r="J1953" s="93"/>
    </row>
    <row r="1954" spans="6:10" s="65" customFormat="1" ht="14" x14ac:dyDescent="0.35">
      <c r="F1954" s="102"/>
      <c r="G1954" s="102"/>
      <c r="I1954" s="93"/>
      <c r="J1954" s="93"/>
    </row>
    <row r="1955" spans="6:10" s="65" customFormat="1" ht="14" x14ac:dyDescent="0.35">
      <c r="F1955" s="102"/>
      <c r="G1955" s="102"/>
      <c r="I1955" s="93"/>
      <c r="J1955" s="93"/>
    </row>
    <row r="1956" spans="6:10" s="65" customFormat="1" ht="14" x14ac:dyDescent="0.35">
      <c r="F1956" s="102"/>
      <c r="G1956" s="102"/>
      <c r="I1956" s="93"/>
      <c r="J1956" s="93"/>
    </row>
    <row r="1957" spans="6:10" s="65" customFormat="1" ht="14" x14ac:dyDescent="0.35">
      <c r="F1957" s="102"/>
      <c r="G1957" s="102"/>
      <c r="I1957" s="93"/>
      <c r="J1957" s="93"/>
    </row>
    <row r="1958" spans="6:10" s="65" customFormat="1" ht="14" x14ac:dyDescent="0.35">
      <c r="F1958" s="102"/>
      <c r="G1958" s="102"/>
      <c r="I1958" s="93"/>
      <c r="J1958" s="93"/>
    </row>
    <row r="1959" spans="6:10" s="65" customFormat="1" ht="14" x14ac:dyDescent="0.35">
      <c r="F1959" s="102"/>
      <c r="G1959" s="102"/>
      <c r="I1959" s="93"/>
      <c r="J1959" s="93"/>
    </row>
    <row r="1960" spans="6:10" s="65" customFormat="1" ht="14" x14ac:dyDescent="0.35">
      <c r="F1960" s="102"/>
      <c r="G1960" s="102"/>
      <c r="I1960" s="93"/>
      <c r="J1960" s="93"/>
    </row>
    <row r="1961" spans="6:10" s="65" customFormat="1" ht="14" x14ac:dyDescent="0.35">
      <c r="F1961" s="102"/>
      <c r="G1961" s="102"/>
      <c r="I1961" s="93"/>
      <c r="J1961" s="93"/>
    </row>
    <row r="1962" spans="6:10" s="65" customFormat="1" ht="14" x14ac:dyDescent="0.35">
      <c r="F1962" s="102"/>
      <c r="G1962" s="102"/>
      <c r="I1962" s="93"/>
      <c r="J1962" s="93"/>
    </row>
    <row r="1963" spans="6:10" s="65" customFormat="1" ht="14" x14ac:dyDescent="0.35">
      <c r="F1963" s="102"/>
      <c r="G1963" s="102"/>
      <c r="I1963" s="93"/>
      <c r="J1963" s="93"/>
    </row>
    <row r="1964" spans="6:10" s="65" customFormat="1" ht="14" x14ac:dyDescent="0.35">
      <c r="F1964" s="102"/>
      <c r="G1964" s="102"/>
      <c r="I1964" s="93"/>
      <c r="J1964" s="93"/>
    </row>
    <row r="1965" spans="6:10" s="65" customFormat="1" ht="14" x14ac:dyDescent="0.35">
      <c r="F1965" s="102"/>
      <c r="G1965" s="102"/>
      <c r="I1965" s="93"/>
      <c r="J1965" s="93"/>
    </row>
    <row r="1966" spans="6:10" s="65" customFormat="1" ht="14" x14ac:dyDescent="0.35">
      <c r="F1966" s="102"/>
      <c r="G1966" s="102"/>
      <c r="I1966" s="93"/>
      <c r="J1966" s="93"/>
    </row>
    <row r="1967" spans="6:10" s="65" customFormat="1" ht="14" x14ac:dyDescent="0.35">
      <c r="F1967" s="102"/>
      <c r="G1967" s="102"/>
      <c r="I1967" s="93"/>
      <c r="J1967" s="93"/>
    </row>
    <row r="1968" spans="6:10" s="65" customFormat="1" ht="14" x14ac:dyDescent="0.35">
      <c r="F1968" s="102"/>
      <c r="G1968" s="102"/>
      <c r="I1968" s="93"/>
      <c r="J1968" s="93"/>
    </row>
    <row r="1969" spans="6:10" s="65" customFormat="1" ht="14" x14ac:dyDescent="0.35">
      <c r="F1969" s="102"/>
      <c r="G1969" s="102"/>
      <c r="I1969" s="93"/>
      <c r="J1969" s="93"/>
    </row>
    <row r="1970" spans="6:10" s="65" customFormat="1" ht="14" x14ac:dyDescent="0.35">
      <c r="F1970" s="102"/>
      <c r="G1970" s="102"/>
      <c r="I1970" s="93"/>
      <c r="J1970" s="93"/>
    </row>
    <row r="1971" spans="6:10" s="65" customFormat="1" ht="14" x14ac:dyDescent="0.35">
      <c r="F1971" s="102"/>
      <c r="G1971" s="102"/>
      <c r="I1971" s="93"/>
      <c r="J1971" s="93"/>
    </row>
    <row r="1972" spans="6:10" s="65" customFormat="1" ht="14" x14ac:dyDescent="0.35">
      <c r="F1972" s="102"/>
      <c r="G1972" s="102"/>
      <c r="I1972" s="93"/>
      <c r="J1972" s="93"/>
    </row>
    <row r="1973" spans="6:10" s="65" customFormat="1" ht="14" x14ac:dyDescent="0.35">
      <c r="F1973" s="102"/>
      <c r="G1973" s="102"/>
      <c r="I1973" s="93"/>
      <c r="J1973" s="93"/>
    </row>
    <row r="1974" spans="6:10" s="65" customFormat="1" ht="14" x14ac:dyDescent="0.35">
      <c r="F1974" s="102"/>
      <c r="G1974" s="102"/>
      <c r="I1974" s="93"/>
      <c r="J1974" s="93"/>
    </row>
    <row r="1975" spans="6:10" s="65" customFormat="1" ht="14" x14ac:dyDescent="0.35">
      <c r="F1975" s="102"/>
      <c r="G1975" s="102"/>
      <c r="I1975" s="93"/>
      <c r="J1975" s="93"/>
    </row>
    <row r="1976" spans="6:10" s="65" customFormat="1" ht="14" x14ac:dyDescent="0.35">
      <c r="F1976" s="102"/>
      <c r="G1976" s="102"/>
      <c r="I1976" s="93"/>
      <c r="J1976" s="93"/>
    </row>
    <row r="1977" spans="6:10" s="65" customFormat="1" ht="14" x14ac:dyDescent="0.35">
      <c r="F1977" s="102"/>
      <c r="G1977" s="102"/>
      <c r="I1977" s="93"/>
      <c r="J1977" s="93"/>
    </row>
    <row r="1978" spans="6:10" s="65" customFormat="1" ht="14" x14ac:dyDescent="0.35">
      <c r="F1978" s="102"/>
      <c r="G1978" s="102"/>
      <c r="I1978" s="93"/>
      <c r="J1978" s="93"/>
    </row>
    <row r="1979" spans="6:10" s="65" customFormat="1" ht="14" x14ac:dyDescent="0.35">
      <c r="F1979" s="102"/>
      <c r="G1979" s="102"/>
      <c r="I1979" s="93"/>
      <c r="J1979" s="93"/>
    </row>
    <row r="1980" spans="6:10" s="65" customFormat="1" ht="14" x14ac:dyDescent="0.35">
      <c r="F1980" s="102"/>
      <c r="G1980" s="102"/>
      <c r="I1980" s="93"/>
      <c r="J1980" s="93"/>
    </row>
    <row r="1981" spans="6:10" s="65" customFormat="1" ht="14" x14ac:dyDescent="0.35">
      <c r="F1981" s="102"/>
      <c r="G1981" s="102"/>
      <c r="I1981" s="93"/>
      <c r="J1981" s="93"/>
    </row>
    <row r="1982" spans="6:10" s="65" customFormat="1" ht="14" x14ac:dyDescent="0.35">
      <c r="F1982" s="102"/>
      <c r="G1982" s="102"/>
      <c r="I1982" s="93"/>
      <c r="J1982" s="93"/>
    </row>
    <row r="1983" spans="6:10" s="65" customFormat="1" ht="14" x14ac:dyDescent="0.35">
      <c r="F1983" s="102"/>
      <c r="G1983" s="102"/>
      <c r="I1983" s="93"/>
      <c r="J1983" s="93"/>
    </row>
    <row r="1984" spans="6:10" s="65" customFormat="1" ht="14" x14ac:dyDescent="0.35">
      <c r="F1984" s="102"/>
      <c r="G1984" s="102"/>
      <c r="I1984" s="93"/>
      <c r="J1984" s="93"/>
    </row>
    <row r="1985" spans="6:10" s="65" customFormat="1" ht="14" x14ac:dyDescent="0.35">
      <c r="F1985" s="102"/>
      <c r="G1985" s="102"/>
      <c r="I1985" s="93"/>
      <c r="J1985" s="93"/>
    </row>
    <row r="1986" spans="6:10" s="65" customFormat="1" ht="14" x14ac:dyDescent="0.35">
      <c r="F1986" s="102"/>
      <c r="G1986" s="102"/>
      <c r="I1986" s="93"/>
      <c r="J1986" s="93"/>
    </row>
    <row r="1987" spans="6:10" s="65" customFormat="1" ht="14" x14ac:dyDescent="0.35">
      <c r="F1987" s="102"/>
      <c r="G1987" s="102"/>
      <c r="I1987" s="93"/>
      <c r="J1987" s="93"/>
    </row>
    <row r="1988" spans="6:10" s="65" customFormat="1" ht="14" x14ac:dyDescent="0.35">
      <c r="F1988" s="102"/>
      <c r="G1988" s="102"/>
      <c r="I1988" s="93"/>
      <c r="J1988" s="93"/>
    </row>
    <row r="1989" spans="6:10" s="65" customFormat="1" ht="14" x14ac:dyDescent="0.35">
      <c r="F1989" s="102"/>
      <c r="G1989" s="102"/>
      <c r="I1989" s="93"/>
      <c r="J1989" s="93"/>
    </row>
    <row r="1990" spans="6:10" s="65" customFormat="1" ht="14" x14ac:dyDescent="0.35">
      <c r="F1990" s="102"/>
      <c r="G1990" s="102"/>
      <c r="I1990" s="93"/>
      <c r="J1990" s="93"/>
    </row>
    <row r="1991" spans="6:10" s="65" customFormat="1" ht="14" x14ac:dyDescent="0.35">
      <c r="F1991" s="102"/>
      <c r="G1991" s="102"/>
      <c r="I1991" s="93"/>
      <c r="J1991" s="93"/>
    </row>
    <row r="1992" spans="6:10" s="65" customFormat="1" ht="14" x14ac:dyDescent="0.35">
      <c r="F1992" s="102"/>
      <c r="G1992" s="102"/>
      <c r="I1992" s="93"/>
      <c r="J1992" s="93"/>
    </row>
    <row r="1993" spans="6:10" s="65" customFormat="1" ht="14" x14ac:dyDescent="0.35">
      <c r="F1993" s="102"/>
      <c r="G1993" s="102"/>
      <c r="I1993" s="93"/>
      <c r="J1993" s="93"/>
    </row>
    <row r="1994" spans="6:10" s="65" customFormat="1" ht="14" x14ac:dyDescent="0.35">
      <c r="F1994" s="102"/>
      <c r="G1994" s="102"/>
      <c r="I1994" s="93"/>
      <c r="J1994" s="93"/>
    </row>
    <row r="1995" spans="6:10" s="65" customFormat="1" ht="14" x14ac:dyDescent="0.35">
      <c r="F1995" s="102"/>
      <c r="G1995" s="102"/>
      <c r="I1995" s="93"/>
      <c r="J1995" s="93"/>
    </row>
    <row r="1996" spans="6:10" s="65" customFormat="1" ht="14" x14ac:dyDescent="0.35">
      <c r="F1996" s="102"/>
      <c r="G1996" s="102"/>
      <c r="I1996" s="93"/>
      <c r="J1996" s="93"/>
    </row>
    <row r="1997" spans="6:10" s="65" customFormat="1" ht="14" x14ac:dyDescent="0.35">
      <c r="F1997" s="102"/>
      <c r="G1997" s="102"/>
      <c r="I1997" s="93"/>
      <c r="J1997" s="93"/>
    </row>
    <row r="1998" spans="6:10" s="65" customFormat="1" ht="14" x14ac:dyDescent="0.35">
      <c r="F1998" s="102"/>
      <c r="G1998" s="102"/>
      <c r="I1998" s="93"/>
      <c r="J1998" s="93"/>
    </row>
    <row r="1999" spans="6:10" s="65" customFormat="1" ht="14" x14ac:dyDescent="0.35">
      <c r="F1999" s="102"/>
      <c r="G1999" s="102"/>
      <c r="I1999" s="93"/>
      <c r="J1999" s="93"/>
    </row>
    <row r="2000" spans="6:10" s="65" customFormat="1" ht="14" x14ac:dyDescent="0.35">
      <c r="F2000" s="102"/>
      <c r="G2000" s="102"/>
      <c r="I2000" s="93"/>
      <c r="J2000" s="93"/>
    </row>
    <row r="2001" spans="6:10" s="65" customFormat="1" ht="14" x14ac:dyDescent="0.35">
      <c r="F2001" s="102"/>
      <c r="G2001" s="102"/>
      <c r="I2001" s="93"/>
      <c r="J2001" s="93"/>
    </row>
    <row r="2002" spans="6:10" s="65" customFormat="1" ht="14" x14ac:dyDescent="0.35">
      <c r="F2002" s="102"/>
      <c r="G2002" s="102"/>
      <c r="I2002" s="93"/>
      <c r="J2002" s="93"/>
    </row>
    <row r="2003" spans="6:10" s="65" customFormat="1" ht="14" x14ac:dyDescent="0.35">
      <c r="F2003" s="102"/>
      <c r="G2003" s="102"/>
      <c r="I2003" s="93"/>
      <c r="J2003" s="93"/>
    </row>
    <row r="2004" spans="6:10" s="65" customFormat="1" ht="14" x14ac:dyDescent="0.35">
      <c r="F2004" s="102"/>
      <c r="G2004" s="102"/>
      <c r="I2004" s="93"/>
      <c r="J2004" s="93"/>
    </row>
    <row r="2005" spans="6:10" s="65" customFormat="1" ht="14" x14ac:dyDescent="0.35">
      <c r="F2005" s="102"/>
      <c r="G2005" s="102"/>
      <c r="I2005" s="93"/>
      <c r="J2005" s="93"/>
    </row>
    <row r="2006" spans="6:10" s="65" customFormat="1" ht="14" x14ac:dyDescent="0.35">
      <c r="F2006" s="102"/>
      <c r="G2006" s="102"/>
      <c r="I2006" s="93"/>
      <c r="J2006" s="93"/>
    </row>
    <row r="2007" spans="6:10" s="65" customFormat="1" ht="14" x14ac:dyDescent="0.35">
      <c r="F2007" s="102"/>
      <c r="G2007" s="102"/>
      <c r="I2007" s="93"/>
      <c r="J2007" s="93"/>
    </row>
    <row r="2008" spans="6:10" s="65" customFormat="1" ht="14" x14ac:dyDescent="0.35">
      <c r="F2008" s="102"/>
      <c r="G2008" s="102"/>
      <c r="I2008" s="93"/>
      <c r="J2008" s="93"/>
    </row>
    <row r="2009" spans="6:10" s="65" customFormat="1" ht="14" x14ac:dyDescent="0.35">
      <c r="F2009" s="102"/>
      <c r="G2009" s="102"/>
      <c r="I2009" s="93"/>
      <c r="J2009" s="93"/>
    </row>
    <row r="2010" spans="6:10" s="65" customFormat="1" ht="14" x14ac:dyDescent="0.35">
      <c r="F2010" s="102"/>
      <c r="G2010" s="102"/>
      <c r="I2010" s="93"/>
      <c r="J2010" s="93"/>
    </row>
    <row r="2011" spans="6:10" s="65" customFormat="1" ht="14" x14ac:dyDescent="0.35">
      <c r="F2011" s="102"/>
      <c r="G2011" s="102"/>
      <c r="I2011" s="93"/>
      <c r="J2011" s="93"/>
    </row>
    <row r="2012" spans="6:10" s="65" customFormat="1" ht="14" x14ac:dyDescent="0.35">
      <c r="F2012" s="102"/>
      <c r="G2012" s="102"/>
      <c r="I2012" s="93"/>
      <c r="J2012" s="93"/>
    </row>
    <row r="2013" spans="6:10" s="65" customFormat="1" ht="14" x14ac:dyDescent="0.35">
      <c r="F2013" s="102"/>
      <c r="G2013" s="102"/>
      <c r="I2013" s="93"/>
      <c r="J2013" s="93"/>
    </row>
    <row r="2014" spans="6:10" s="65" customFormat="1" ht="14" x14ac:dyDescent="0.35">
      <c r="F2014" s="102"/>
      <c r="G2014" s="102"/>
      <c r="I2014" s="93"/>
      <c r="J2014" s="93"/>
    </row>
    <row r="2015" spans="6:10" s="65" customFormat="1" ht="14" x14ac:dyDescent="0.35">
      <c r="F2015" s="102"/>
      <c r="G2015" s="102"/>
      <c r="I2015" s="93"/>
      <c r="J2015" s="93"/>
    </row>
    <row r="2016" spans="6:10" s="65" customFormat="1" ht="14" x14ac:dyDescent="0.35">
      <c r="F2016" s="102"/>
      <c r="G2016" s="102"/>
      <c r="I2016" s="93"/>
      <c r="J2016" s="93"/>
    </row>
    <row r="2017" spans="6:10" s="65" customFormat="1" ht="14" x14ac:dyDescent="0.35">
      <c r="F2017" s="102"/>
      <c r="G2017" s="102"/>
      <c r="I2017" s="93"/>
      <c r="J2017" s="93"/>
    </row>
    <row r="2018" spans="6:10" s="65" customFormat="1" ht="14" x14ac:dyDescent="0.35">
      <c r="F2018" s="102"/>
      <c r="G2018" s="102"/>
      <c r="I2018" s="93"/>
      <c r="J2018" s="93"/>
    </row>
    <row r="2019" spans="6:10" s="65" customFormat="1" ht="14" x14ac:dyDescent="0.35">
      <c r="F2019" s="102"/>
      <c r="G2019" s="102"/>
      <c r="I2019" s="93"/>
      <c r="J2019" s="93"/>
    </row>
    <row r="2020" spans="6:10" s="65" customFormat="1" ht="14" x14ac:dyDescent="0.35">
      <c r="F2020" s="102"/>
      <c r="G2020" s="102"/>
      <c r="I2020" s="93"/>
      <c r="J2020" s="93"/>
    </row>
    <row r="2021" spans="6:10" s="65" customFormat="1" ht="14" x14ac:dyDescent="0.35">
      <c r="F2021" s="102"/>
      <c r="G2021" s="102"/>
      <c r="I2021" s="93"/>
      <c r="J2021" s="93"/>
    </row>
    <row r="2022" spans="6:10" s="65" customFormat="1" ht="14" x14ac:dyDescent="0.35">
      <c r="F2022" s="102"/>
      <c r="G2022" s="102"/>
      <c r="I2022" s="93"/>
      <c r="J2022" s="93"/>
    </row>
    <row r="2023" spans="6:10" s="65" customFormat="1" ht="14" x14ac:dyDescent="0.35">
      <c r="F2023" s="102"/>
      <c r="G2023" s="102"/>
      <c r="I2023" s="93"/>
      <c r="J2023" s="93"/>
    </row>
    <row r="2024" spans="6:10" s="65" customFormat="1" ht="14" x14ac:dyDescent="0.35">
      <c r="F2024" s="102"/>
      <c r="G2024" s="102"/>
      <c r="I2024" s="93"/>
      <c r="J2024" s="93"/>
    </row>
    <row r="2025" spans="6:10" s="65" customFormat="1" ht="14" x14ac:dyDescent="0.35">
      <c r="F2025" s="102"/>
      <c r="G2025" s="102"/>
      <c r="I2025" s="93"/>
      <c r="J2025" s="93"/>
    </row>
    <row r="2026" spans="6:10" s="65" customFormat="1" ht="14" x14ac:dyDescent="0.35">
      <c r="F2026" s="102"/>
      <c r="G2026" s="102"/>
      <c r="I2026" s="93"/>
      <c r="J2026" s="93"/>
    </row>
    <row r="2027" spans="6:10" s="65" customFormat="1" ht="14" x14ac:dyDescent="0.35">
      <c r="F2027" s="102"/>
      <c r="G2027" s="102"/>
      <c r="I2027" s="93"/>
      <c r="J2027" s="93"/>
    </row>
    <row r="2028" spans="6:10" s="65" customFormat="1" ht="14" x14ac:dyDescent="0.35">
      <c r="F2028" s="102"/>
      <c r="G2028" s="102"/>
      <c r="I2028" s="93"/>
      <c r="J2028" s="93"/>
    </row>
    <row r="2029" spans="6:10" s="65" customFormat="1" ht="14" x14ac:dyDescent="0.35">
      <c r="F2029" s="102"/>
      <c r="G2029" s="102"/>
      <c r="I2029" s="93"/>
      <c r="J2029" s="93"/>
    </row>
    <row r="2030" spans="6:10" s="65" customFormat="1" ht="14" x14ac:dyDescent="0.35">
      <c r="F2030" s="102"/>
      <c r="G2030" s="102"/>
      <c r="I2030" s="93"/>
      <c r="J2030" s="93"/>
    </row>
    <row r="2031" spans="6:10" s="65" customFormat="1" ht="14" x14ac:dyDescent="0.35">
      <c r="F2031" s="102"/>
      <c r="G2031" s="102"/>
      <c r="I2031" s="93"/>
      <c r="J2031" s="93"/>
    </row>
    <row r="2032" spans="6:10" s="65" customFormat="1" ht="14" x14ac:dyDescent="0.35">
      <c r="F2032" s="102"/>
      <c r="G2032" s="102"/>
      <c r="I2032" s="93"/>
      <c r="J2032" s="93"/>
    </row>
    <row r="2033" spans="6:10" s="65" customFormat="1" ht="14" x14ac:dyDescent="0.35">
      <c r="F2033" s="102"/>
      <c r="G2033" s="102"/>
      <c r="I2033" s="93"/>
      <c r="J2033" s="93"/>
    </row>
    <row r="2034" spans="6:10" s="65" customFormat="1" ht="14" x14ac:dyDescent="0.35">
      <c r="F2034" s="102"/>
      <c r="G2034" s="102"/>
      <c r="I2034" s="93"/>
      <c r="J2034" s="93"/>
    </row>
    <row r="2035" spans="6:10" s="65" customFormat="1" ht="14" x14ac:dyDescent="0.35">
      <c r="F2035" s="102"/>
      <c r="G2035" s="102"/>
      <c r="I2035" s="93"/>
      <c r="J2035" s="93"/>
    </row>
    <row r="2036" spans="6:10" s="65" customFormat="1" ht="14" x14ac:dyDescent="0.35">
      <c r="F2036" s="102"/>
      <c r="G2036" s="102"/>
      <c r="I2036" s="93"/>
      <c r="J2036" s="93"/>
    </row>
    <row r="2037" spans="6:10" s="65" customFormat="1" ht="14" x14ac:dyDescent="0.35">
      <c r="F2037" s="102"/>
      <c r="G2037" s="102"/>
      <c r="I2037" s="93"/>
      <c r="J2037" s="93"/>
    </row>
    <row r="2038" spans="6:10" s="65" customFormat="1" ht="14" x14ac:dyDescent="0.35">
      <c r="F2038" s="102"/>
      <c r="G2038" s="102"/>
      <c r="I2038" s="93"/>
      <c r="J2038" s="93"/>
    </row>
    <row r="2039" spans="6:10" s="65" customFormat="1" ht="14" x14ac:dyDescent="0.35">
      <c r="F2039" s="102"/>
      <c r="G2039" s="102"/>
      <c r="I2039" s="93"/>
      <c r="J2039" s="93"/>
    </row>
    <row r="2040" spans="6:10" s="65" customFormat="1" ht="14" x14ac:dyDescent="0.35">
      <c r="F2040" s="102"/>
      <c r="G2040" s="102"/>
      <c r="I2040" s="93"/>
      <c r="J2040" s="93"/>
    </row>
    <row r="2041" spans="6:10" s="65" customFormat="1" ht="14" x14ac:dyDescent="0.35">
      <c r="F2041" s="102"/>
      <c r="G2041" s="102"/>
      <c r="I2041" s="93"/>
      <c r="J2041" s="93"/>
    </row>
    <row r="2042" spans="6:10" s="65" customFormat="1" ht="14" x14ac:dyDescent="0.35">
      <c r="F2042" s="102"/>
      <c r="G2042" s="102"/>
      <c r="I2042" s="93"/>
      <c r="J2042" s="93"/>
    </row>
    <row r="2043" spans="6:10" s="65" customFormat="1" ht="14" x14ac:dyDescent="0.35">
      <c r="F2043" s="102"/>
      <c r="G2043" s="102"/>
      <c r="I2043" s="93"/>
      <c r="J2043" s="93"/>
    </row>
    <row r="2044" spans="6:10" s="65" customFormat="1" ht="14" x14ac:dyDescent="0.35">
      <c r="F2044" s="102"/>
      <c r="G2044" s="102"/>
      <c r="I2044" s="93"/>
      <c r="J2044" s="93"/>
    </row>
    <row r="2045" spans="6:10" s="65" customFormat="1" ht="14" x14ac:dyDescent="0.35">
      <c r="F2045" s="102"/>
      <c r="G2045" s="102"/>
      <c r="I2045" s="93"/>
      <c r="J2045" s="93"/>
    </row>
    <row r="2046" spans="6:10" s="65" customFormat="1" ht="14" x14ac:dyDescent="0.35">
      <c r="F2046" s="102"/>
      <c r="G2046" s="102"/>
      <c r="I2046" s="93"/>
      <c r="J2046" s="93"/>
    </row>
    <row r="2047" spans="6:10" s="65" customFormat="1" ht="14" x14ac:dyDescent="0.35">
      <c r="F2047" s="102"/>
      <c r="G2047" s="102"/>
      <c r="I2047" s="93"/>
      <c r="J2047" s="93"/>
    </row>
    <row r="2048" spans="6:10" s="65" customFormat="1" ht="14" x14ac:dyDescent="0.35">
      <c r="F2048" s="102"/>
      <c r="G2048" s="102"/>
      <c r="I2048" s="93"/>
      <c r="J2048" s="93"/>
    </row>
    <row r="2049" spans="6:10" s="65" customFormat="1" ht="14" x14ac:dyDescent="0.35">
      <c r="F2049" s="102"/>
      <c r="G2049" s="102"/>
      <c r="I2049" s="93"/>
      <c r="J2049" s="93"/>
    </row>
    <row r="2050" spans="6:10" s="65" customFormat="1" ht="14" x14ac:dyDescent="0.35">
      <c r="F2050" s="102"/>
      <c r="G2050" s="102"/>
      <c r="I2050" s="93"/>
      <c r="J2050" s="93"/>
    </row>
    <row r="2051" spans="6:10" s="65" customFormat="1" ht="14" x14ac:dyDescent="0.35">
      <c r="F2051" s="102"/>
      <c r="G2051" s="102"/>
      <c r="I2051" s="93"/>
      <c r="J2051" s="93"/>
    </row>
    <row r="2052" spans="6:10" s="65" customFormat="1" ht="14" x14ac:dyDescent="0.35">
      <c r="F2052" s="102"/>
      <c r="G2052" s="102"/>
      <c r="I2052" s="93"/>
      <c r="J2052" s="93"/>
    </row>
    <row r="2053" spans="6:10" s="65" customFormat="1" ht="14" x14ac:dyDescent="0.35">
      <c r="F2053" s="102"/>
      <c r="G2053" s="102"/>
      <c r="I2053" s="93"/>
      <c r="J2053" s="93"/>
    </row>
    <row r="2054" spans="6:10" s="65" customFormat="1" ht="14" x14ac:dyDescent="0.35">
      <c r="F2054" s="102"/>
      <c r="G2054" s="102"/>
      <c r="I2054" s="93"/>
      <c r="J2054" s="93"/>
    </row>
    <row r="2055" spans="6:10" s="65" customFormat="1" ht="14" x14ac:dyDescent="0.35">
      <c r="F2055" s="102"/>
      <c r="G2055" s="102"/>
      <c r="I2055" s="93"/>
      <c r="J2055" s="93"/>
    </row>
    <row r="2056" spans="6:10" s="65" customFormat="1" ht="14" x14ac:dyDescent="0.35">
      <c r="F2056" s="102"/>
      <c r="G2056" s="102"/>
      <c r="I2056" s="93"/>
      <c r="J2056" s="93"/>
    </row>
    <row r="2057" spans="6:10" s="65" customFormat="1" ht="14" x14ac:dyDescent="0.35">
      <c r="F2057" s="102"/>
      <c r="G2057" s="102"/>
      <c r="I2057" s="93"/>
      <c r="J2057" s="93"/>
    </row>
    <row r="2058" spans="6:10" s="65" customFormat="1" ht="14" x14ac:dyDescent="0.35">
      <c r="F2058" s="102"/>
      <c r="G2058" s="102"/>
      <c r="I2058" s="93"/>
      <c r="J2058" s="93"/>
    </row>
    <row r="2059" spans="6:10" s="65" customFormat="1" ht="14" x14ac:dyDescent="0.35">
      <c r="F2059" s="102"/>
      <c r="G2059" s="102"/>
      <c r="I2059" s="93"/>
      <c r="J2059" s="93"/>
    </row>
    <row r="2060" spans="6:10" s="65" customFormat="1" ht="14" x14ac:dyDescent="0.35">
      <c r="F2060" s="102"/>
      <c r="G2060" s="102"/>
      <c r="I2060" s="93"/>
      <c r="J2060" s="93"/>
    </row>
    <row r="2061" spans="6:10" s="65" customFormat="1" ht="14" x14ac:dyDescent="0.35">
      <c r="F2061" s="102"/>
      <c r="G2061" s="102"/>
      <c r="I2061" s="93"/>
      <c r="J2061" s="93"/>
    </row>
    <row r="2062" spans="6:10" s="65" customFormat="1" ht="14" x14ac:dyDescent="0.35">
      <c r="F2062" s="102"/>
      <c r="G2062" s="102"/>
      <c r="I2062" s="93"/>
      <c r="J2062" s="93"/>
    </row>
    <row r="2063" spans="6:10" s="65" customFormat="1" ht="14" x14ac:dyDescent="0.35">
      <c r="F2063" s="102"/>
      <c r="G2063" s="102"/>
      <c r="I2063" s="93"/>
      <c r="J2063" s="93"/>
    </row>
    <row r="2064" spans="6:10" s="65" customFormat="1" ht="14" x14ac:dyDescent="0.35">
      <c r="F2064" s="102"/>
      <c r="G2064" s="102"/>
      <c r="I2064" s="93"/>
      <c r="J2064" s="93"/>
    </row>
    <row r="2065" spans="6:10" s="65" customFormat="1" ht="14" x14ac:dyDescent="0.35">
      <c r="F2065" s="102"/>
      <c r="G2065" s="102"/>
      <c r="I2065" s="93"/>
      <c r="J2065" s="93"/>
    </row>
    <row r="2066" spans="6:10" s="65" customFormat="1" ht="14" x14ac:dyDescent="0.35">
      <c r="F2066" s="102"/>
      <c r="G2066" s="102"/>
      <c r="I2066" s="93"/>
      <c r="J2066" s="93"/>
    </row>
    <row r="2067" spans="6:10" s="65" customFormat="1" ht="14" x14ac:dyDescent="0.35">
      <c r="F2067" s="102"/>
      <c r="G2067" s="102"/>
      <c r="I2067" s="93"/>
      <c r="J2067" s="93"/>
    </row>
    <row r="2068" spans="6:10" s="65" customFormat="1" ht="14" x14ac:dyDescent="0.35">
      <c r="F2068" s="102"/>
      <c r="G2068" s="102"/>
      <c r="I2068" s="93"/>
      <c r="J2068" s="93"/>
    </row>
    <row r="2069" spans="6:10" s="65" customFormat="1" ht="14" x14ac:dyDescent="0.35">
      <c r="F2069" s="102"/>
      <c r="G2069" s="102"/>
      <c r="I2069" s="93"/>
      <c r="J2069" s="93"/>
    </row>
    <row r="2070" spans="6:10" s="65" customFormat="1" ht="14" x14ac:dyDescent="0.35">
      <c r="F2070" s="102"/>
      <c r="G2070" s="102"/>
      <c r="I2070" s="93"/>
      <c r="J2070" s="93"/>
    </row>
    <row r="2071" spans="6:10" s="65" customFormat="1" ht="14" x14ac:dyDescent="0.35">
      <c r="F2071" s="102"/>
      <c r="G2071" s="102"/>
      <c r="I2071" s="93"/>
      <c r="J2071" s="93"/>
    </row>
    <row r="2072" spans="6:10" s="65" customFormat="1" ht="14" x14ac:dyDescent="0.35">
      <c r="F2072" s="102"/>
      <c r="G2072" s="102"/>
      <c r="I2072" s="93"/>
      <c r="J2072" s="93"/>
    </row>
    <row r="2073" spans="6:10" s="65" customFormat="1" ht="14" x14ac:dyDescent="0.35">
      <c r="F2073" s="102"/>
      <c r="G2073" s="102"/>
      <c r="I2073" s="93"/>
      <c r="J2073" s="93"/>
    </row>
    <row r="2074" spans="6:10" s="65" customFormat="1" ht="14" x14ac:dyDescent="0.35">
      <c r="F2074" s="102"/>
      <c r="G2074" s="102"/>
      <c r="I2074" s="93"/>
      <c r="J2074" s="93"/>
    </row>
    <row r="2075" spans="6:10" s="65" customFormat="1" ht="14" x14ac:dyDescent="0.35">
      <c r="F2075" s="102"/>
      <c r="G2075" s="102"/>
      <c r="I2075" s="93"/>
      <c r="J2075" s="93"/>
    </row>
    <row r="2076" spans="6:10" s="65" customFormat="1" ht="14" x14ac:dyDescent="0.35">
      <c r="F2076" s="102"/>
      <c r="G2076" s="102"/>
      <c r="I2076" s="93"/>
      <c r="J2076" s="93"/>
    </row>
    <row r="2077" spans="6:10" s="65" customFormat="1" ht="14" x14ac:dyDescent="0.35">
      <c r="F2077" s="102"/>
      <c r="G2077" s="102"/>
      <c r="I2077" s="93"/>
      <c r="J2077" s="93"/>
    </row>
    <row r="2078" spans="6:10" s="65" customFormat="1" ht="14" x14ac:dyDescent="0.35">
      <c r="F2078" s="102"/>
      <c r="G2078" s="102"/>
      <c r="I2078" s="93"/>
      <c r="J2078" s="93"/>
    </row>
    <row r="2079" spans="6:10" s="65" customFormat="1" ht="14" x14ac:dyDescent="0.35">
      <c r="F2079" s="102"/>
      <c r="G2079" s="102"/>
      <c r="I2079" s="93"/>
      <c r="J2079" s="93"/>
    </row>
    <row r="2080" spans="6:10" s="65" customFormat="1" ht="14" x14ac:dyDescent="0.35">
      <c r="F2080" s="102"/>
      <c r="G2080" s="102"/>
      <c r="I2080" s="93"/>
      <c r="J2080" s="93"/>
    </row>
    <row r="2081" spans="6:10" s="65" customFormat="1" ht="14" x14ac:dyDescent="0.35">
      <c r="F2081" s="102"/>
      <c r="G2081" s="102"/>
      <c r="I2081" s="93"/>
      <c r="J2081" s="93"/>
    </row>
    <row r="2082" spans="6:10" s="65" customFormat="1" ht="14" x14ac:dyDescent="0.35">
      <c r="F2082" s="102"/>
      <c r="G2082" s="102"/>
      <c r="I2082" s="93"/>
      <c r="J2082" s="93"/>
    </row>
    <row r="2083" spans="6:10" s="65" customFormat="1" ht="14" x14ac:dyDescent="0.35">
      <c r="F2083" s="102"/>
      <c r="G2083" s="102"/>
      <c r="I2083" s="93"/>
      <c r="J2083" s="93"/>
    </row>
    <row r="2084" spans="6:10" s="65" customFormat="1" ht="14" x14ac:dyDescent="0.35">
      <c r="F2084" s="102"/>
      <c r="G2084" s="102"/>
      <c r="I2084" s="93"/>
      <c r="J2084" s="93"/>
    </row>
    <row r="2085" spans="6:10" s="65" customFormat="1" ht="14" x14ac:dyDescent="0.35">
      <c r="F2085" s="102"/>
      <c r="G2085" s="102"/>
      <c r="I2085" s="93"/>
      <c r="J2085" s="93"/>
    </row>
    <row r="2086" spans="6:10" s="65" customFormat="1" ht="14" x14ac:dyDescent="0.35">
      <c r="F2086" s="102"/>
      <c r="G2086" s="102"/>
      <c r="I2086" s="93"/>
      <c r="J2086" s="93"/>
    </row>
    <row r="2087" spans="6:10" s="65" customFormat="1" ht="14" x14ac:dyDescent="0.35">
      <c r="F2087" s="102"/>
      <c r="G2087" s="102"/>
      <c r="I2087" s="93"/>
      <c r="J2087" s="93"/>
    </row>
    <row r="2088" spans="6:10" s="65" customFormat="1" ht="14" x14ac:dyDescent="0.35">
      <c r="F2088" s="102"/>
      <c r="G2088" s="102"/>
      <c r="I2088" s="93"/>
      <c r="J2088" s="93"/>
    </row>
    <row r="2089" spans="6:10" s="65" customFormat="1" ht="14" x14ac:dyDescent="0.35">
      <c r="F2089" s="102"/>
      <c r="G2089" s="102"/>
      <c r="I2089" s="93"/>
      <c r="J2089" s="93"/>
    </row>
    <row r="2090" spans="6:10" s="65" customFormat="1" ht="14" x14ac:dyDescent="0.35">
      <c r="F2090" s="102"/>
      <c r="G2090" s="102"/>
      <c r="I2090" s="93"/>
      <c r="J2090" s="93"/>
    </row>
    <row r="2091" spans="6:10" s="65" customFormat="1" ht="14" x14ac:dyDescent="0.35">
      <c r="F2091" s="102"/>
      <c r="G2091" s="102"/>
      <c r="I2091" s="93"/>
      <c r="J2091" s="93"/>
    </row>
    <row r="2092" spans="6:10" s="65" customFormat="1" ht="14" x14ac:dyDescent="0.35">
      <c r="F2092" s="102"/>
      <c r="G2092" s="102"/>
      <c r="I2092" s="93"/>
      <c r="J2092" s="93"/>
    </row>
    <row r="2093" spans="6:10" s="65" customFormat="1" ht="14" x14ac:dyDescent="0.35">
      <c r="F2093" s="102"/>
      <c r="G2093" s="102"/>
      <c r="I2093" s="93"/>
      <c r="J2093" s="93"/>
    </row>
    <row r="2094" spans="6:10" s="65" customFormat="1" ht="14" x14ac:dyDescent="0.35">
      <c r="F2094" s="102"/>
      <c r="G2094" s="102"/>
      <c r="I2094" s="93"/>
      <c r="J2094" s="93"/>
    </row>
    <row r="2095" spans="6:10" s="65" customFormat="1" ht="14" x14ac:dyDescent="0.35">
      <c r="F2095" s="102"/>
      <c r="G2095" s="102"/>
      <c r="I2095" s="93"/>
      <c r="J2095" s="93"/>
    </row>
    <row r="2096" spans="6:10" s="65" customFormat="1" ht="14" x14ac:dyDescent="0.35">
      <c r="F2096" s="102"/>
      <c r="G2096" s="102"/>
      <c r="I2096" s="93"/>
      <c r="J2096" s="93"/>
    </row>
    <row r="2097" spans="6:10" s="65" customFormat="1" ht="14" x14ac:dyDescent="0.35">
      <c r="F2097" s="102"/>
      <c r="G2097" s="102"/>
      <c r="I2097" s="93"/>
      <c r="J2097" s="93"/>
    </row>
    <row r="2098" spans="6:10" s="65" customFormat="1" ht="14" x14ac:dyDescent="0.35">
      <c r="F2098" s="102"/>
      <c r="G2098" s="102"/>
      <c r="I2098" s="93"/>
      <c r="J2098" s="93"/>
    </row>
    <row r="2099" spans="6:10" s="65" customFormat="1" ht="14" x14ac:dyDescent="0.35">
      <c r="F2099" s="102"/>
      <c r="G2099" s="102"/>
      <c r="I2099" s="93"/>
      <c r="J2099" s="93"/>
    </row>
    <row r="2100" spans="6:10" s="65" customFormat="1" ht="14" x14ac:dyDescent="0.35">
      <c r="F2100" s="102"/>
      <c r="G2100" s="102"/>
      <c r="I2100" s="93"/>
      <c r="J2100" s="93"/>
    </row>
    <row r="2101" spans="6:10" s="65" customFormat="1" ht="14" x14ac:dyDescent="0.35">
      <c r="F2101" s="102"/>
      <c r="G2101" s="102"/>
      <c r="I2101" s="93"/>
      <c r="J2101" s="93"/>
    </row>
    <row r="2102" spans="6:10" s="65" customFormat="1" ht="14" x14ac:dyDescent="0.35">
      <c r="F2102" s="102"/>
      <c r="G2102" s="102"/>
      <c r="I2102" s="93"/>
      <c r="J2102" s="93"/>
    </row>
    <row r="2103" spans="6:10" s="65" customFormat="1" ht="14" x14ac:dyDescent="0.35">
      <c r="F2103" s="102"/>
      <c r="G2103" s="102"/>
      <c r="I2103" s="93"/>
      <c r="J2103" s="93"/>
    </row>
    <row r="2104" spans="6:10" s="65" customFormat="1" ht="14" x14ac:dyDescent="0.35">
      <c r="F2104" s="102"/>
      <c r="G2104" s="102"/>
      <c r="I2104" s="93"/>
      <c r="J2104" s="93"/>
    </row>
    <row r="2105" spans="6:10" s="65" customFormat="1" ht="14" x14ac:dyDescent="0.35">
      <c r="F2105" s="102"/>
      <c r="G2105" s="102"/>
      <c r="I2105" s="93"/>
      <c r="J2105" s="93"/>
    </row>
    <row r="2106" spans="6:10" s="65" customFormat="1" ht="14" x14ac:dyDescent="0.35">
      <c r="F2106" s="102"/>
      <c r="G2106" s="102"/>
      <c r="I2106" s="93"/>
      <c r="J2106" s="93"/>
    </row>
    <row r="2107" spans="6:10" s="65" customFormat="1" ht="14" x14ac:dyDescent="0.35">
      <c r="F2107" s="102"/>
      <c r="G2107" s="102"/>
      <c r="I2107" s="93"/>
      <c r="J2107" s="93"/>
    </row>
    <row r="2108" spans="6:10" s="65" customFormat="1" ht="14" x14ac:dyDescent="0.35">
      <c r="F2108" s="102"/>
      <c r="G2108" s="102"/>
      <c r="I2108" s="93"/>
      <c r="J2108" s="93"/>
    </row>
    <row r="2109" spans="6:10" s="65" customFormat="1" ht="14" x14ac:dyDescent="0.35">
      <c r="F2109" s="102"/>
      <c r="G2109" s="102"/>
      <c r="I2109" s="93"/>
      <c r="J2109" s="93"/>
    </row>
    <row r="2110" spans="6:10" s="65" customFormat="1" ht="14" x14ac:dyDescent="0.35">
      <c r="F2110" s="102"/>
      <c r="G2110" s="102"/>
      <c r="I2110" s="93"/>
      <c r="J2110" s="93"/>
    </row>
    <row r="2111" spans="6:10" s="65" customFormat="1" ht="14" x14ac:dyDescent="0.35">
      <c r="F2111" s="102"/>
      <c r="G2111" s="102"/>
      <c r="I2111" s="93"/>
      <c r="J2111" s="93"/>
    </row>
    <row r="2112" spans="6:10" s="65" customFormat="1" ht="14" x14ac:dyDescent="0.35">
      <c r="F2112" s="102"/>
      <c r="G2112" s="102"/>
      <c r="I2112" s="93"/>
      <c r="J2112" s="93"/>
    </row>
    <row r="2113" spans="6:10" s="65" customFormat="1" ht="14" x14ac:dyDescent="0.35">
      <c r="F2113" s="102"/>
      <c r="G2113" s="102"/>
      <c r="I2113" s="93"/>
      <c r="J2113" s="93"/>
    </row>
    <row r="2114" spans="6:10" s="65" customFormat="1" ht="14" x14ac:dyDescent="0.35">
      <c r="F2114" s="102"/>
      <c r="G2114" s="102"/>
      <c r="I2114" s="93"/>
      <c r="J2114" s="93"/>
    </row>
    <row r="2115" spans="6:10" s="65" customFormat="1" ht="14" x14ac:dyDescent="0.35">
      <c r="F2115" s="102"/>
      <c r="G2115" s="102"/>
      <c r="I2115" s="93"/>
      <c r="J2115" s="93"/>
    </row>
    <row r="2116" spans="6:10" s="65" customFormat="1" ht="14" x14ac:dyDescent="0.35">
      <c r="F2116" s="102"/>
      <c r="G2116" s="102"/>
      <c r="I2116" s="93"/>
      <c r="J2116" s="93"/>
    </row>
    <row r="2117" spans="6:10" s="65" customFormat="1" ht="14" x14ac:dyDescent="0.35">
      <c r="F2117" s="102"/>
      <c r="G2117" s="102"/>
      <c r="I2117" s="93"/>
      <c r="J2117" s="93"/>
    </row>
    <row r="2118" spans="6:10" s="65" customFormat="1" ht="14" x14ac:dyDescent="0.35">
      <c r="F2118" s="102"/>
      <c r="G2118" s="102"/>
      <c r="I2118" s="93"/>
      <c r="J2118" s="93"/>
    </row>
    <row r="2119" spans="6:10" s="65" customFormat="1" ht="14" x14ac:dyDescent="0.35">
      <c r="F2119" s="102"/>
      <c r="G2119" s="102"/>
      <c r="I2119" s="93"/>
      <c r="J2119" s="93"/>
    </row>
    <row r="2120" spans="6:10" s="65" customFormat="1" ht="14" x14ac:dyDescent="0.35">
      <c r="F2120" s="102"/>
      <c r="G2120" s="102"/>
      <c r="I2120" s="93"/>
      <c r="J2120" s="93"/>
    </row>
    <row r="2121" spans="6:10" s="65" customFormat="1" ht="14" x14ac:dyDescent="0.35">
      <c r="F2121" s="102"/>
      <c r="G2121" s="102"/>
      <c r="I2121" s="93"/>
      <c r="J2121" s="93"/>
    </row>
    <row r="2122" spans="6:10" s="65" customFormat="1" ht="14" x14ac:dyDescent="0.35">
      <c r="F2122" s="102"/>
      <c r="G2122" s="102"/>
      <c r="I2122" s="93"/>
      <c r="J2122" s="93"/>
    </row>
    <row r="2123" spans="6:10" s="65" customFormat="1" ht="14" x14ac:dyDescent="0.35">
      <c r="F2123" s="102"/>
      <c r="G2123" s="102"/>
      <c r="I2123" s="93"/>
      <c r="J2123" s="93"/>
    </row>
    <row r="2124" spans="6:10" s="65" customFormat="1" ht="14" x14ac:dyDescent="0.35">
      <c r="F2124" s="102"/>
      <c r="G2124" s="102"/>
      <c r="I2124" s="93"/>
      <c r="J2124" s="93"/>
    </row>
    <row r="2125" spans="6:10" s="65" customFormat="1" ht="14" x14ac:dyDescent="0.35">
      <c r="F2125" s="102"/>
      <c r="G2125" s="102"/>
      <c r="I2125" s="93"/>
      <c r="J2125" s="93"/>
    </row>
    <row r="2126" spans="6:10" s="65" customFormat="1" ht="14" x14ac:dyDescent="0.35">
      <c r="F2126" s="102"/>
      <c r="G2126" s="102"/>
      <c r="I2126" s="93"/>
      <c r="J2126" s="93"/>
    </row>
    <row r="2127" spans="6:10" s="65" customFormat="1" ht="14" x14ac:dyDescent="0.35">
      <c r="F2127" s="102"/>
      <c r="G2127" s="102"/>
      <c r="I2127" s="93"/>
      <c r="J2127" s="93"/>
    </row>
    <row r="2128" spans="6:10" s="65" customFormat="1" ht="14" x14ac:dyDescent="0.35">
      <c r="F2128" s="102"/>
      <c r="G2128" s="102"/>
      <c r="I2128" s="93"/>
      <c r="J2128" s="93"/>
    </row>
    <row r="2129" spans="6:10" s="65" customFormat="1" ht="14" x14ac:dyDescent="0.35">
      <c r="F2129" s="102"/>
      <c r="G2129" s="102"/>
      <c r="I2129" s="93"/>
      <c r="J2129" s="93"/>
    </row>
    <row r="2130" spans="6:10" s="65" customFormat="1" ht="14" x14ac:dyDescent="0.35">
      <c r="F2130" s="102"/>
      <c r="G2130" s="102"/>
      <c r="I2130" s="93"/>
      <c r="J2130" s="93"/>
    </row>
    <row r="2131" spans="6:10" s="65" customFormat="1" ht="14" x14ac:dyDescent="0.35">
      <c r="F2131" s="102"/>
      <c r="G2131" s="102"/>
      <c r="I2131" s="93"/>
      <c r="J2131" s="93"/>
    </row>
    <row r="2132" spans="6:10" s="65" customFormat="1" ht="14" x14ac:dyDescent="0.35">
      <c r="F2132" s="102"/>
      <c r="G2132" s="102"/>
      <c r="I2132" s="93"/>
      <c r="J2132" s="93"/>
    </row>
    <row r="2133" spans="6:10" s="65" customFormat="1" ht="14" x14ac:dyDescent="0.35">
      <c r="F2133" s="102"/>
      <c r="G2133" s="102"/>
      <c r="I2133" s="93"/>
      <c r="J2133" s="93"/>
    </row>
    <row r="2134" spans="6:10" s="65" customFormat="1" ht="14" x14ac:dyDescent="0.35">
      <c r="F2134" s="102"/>
      <c r="G2134" s="102"/>
      <c r="I2134" s="93"/>
      <c r="J2134" s="93"/>
    </row>
    <row r="2135" spans="6:10" s="65" customFormat="1" ht="14" x14ac:dyDescent="0.35">
      <c r="F2135" s="102"/>
      <c r="G2135" s="102"/>
      <c r="I2135" s="93"/>
      <c r="J2135" s="93"/>
    </row>
    <row r="2136" spans="6:10" s="65" customFormat="1" ht="14" x14ac:dyDescent="0.35">
      <c r="F2136" s="102"/>
      <c r="G2136" s="102"/>
      <c r="I2136" s="93"/>
      <c r="J2136" s="93"/>
    </row>
    <row r="2137" spans="6:10" s="65" customFormat="1" ht="14" x14ac:dyDescent="0.35">
      <c r="F2137" s="102"/>
      <c r="G2137" s="102"/>
      <c r="I2137" s="93"/>
      <c r="J2137" s="93"/>
    </row>
    <row r="2138" spans="6:10" s="65" customFormat="1" ht="14" x14ac:dyDescent="0.35">
      <c r="F2138" s="102"/>
      <c r="G2138" s="102"/>
      <c r="I2138" s="93"/>
      <c r="J2138" s="93"/>
    </row>
    <row r="2139" spans="6:10" s="65" customFormat="1" ht="14" x14ac:dyDescent="0.35">
      <c r="F2139" s="102"/>
      <c r="G2139" s="102"/>
      <c r="I2139" s="93"/>
      <c r="J2139" s="93"/>
    </row>
    <row r="2140" spans="6:10" s="65" customFormat="1" ht="14" x14ac:dyDescent="0.35">
      <c r="F2140" s="102"/>
      <c r="G2140" s="102"/>
      <c r="I2140" s="93"/>
      <c r="J2140" s="93"/>
    </row>
    <row r="2141" spans="6:10" s="65" customFormat="1" ht="14" x14ac:dyDescent="0.35">
      <c r="F2141" s="102"/>
      <c r="G2141" s="102"/>
      <c r="I2141" s="93"/>
      <c r="J2141" s="93"/>
    </row>
    <row r="2142" spans="6:10" s="65" customFormat="1" ht="14" x14ac:dyDescent="0.35">
      <c r="F2142" s="102"/>
      <c r="G2142" s="102"/>
      <c r="I2142" s="93"/>
      <c r="J2142" s="93"/>
    </row>
    <row r="2143" spans="6:10" s="65" customFormat="1" ht="14" x14ac:dyDescent="0.35">
      <c r="F2143" s="102"/>
      <c r="G2143" s="102"/>
      <c r="I2143" s="93"/>
      <c r="J2143" s="93"/>
    </row>
    <row r="2144" spans="6:10" s="65" customFormat="1" ht="14" x14ac:dyDescent="0.35">
      <c r="F2144" s="102"/>
      <c r="G2144" s="102"/>
      <c r="I2144" s="93"/>
      <c r="J2144" s="93"/>
    </row>
    <row r="2145" spans="6:10" s="65" customFormat="1" ht="14" x14ac:dyDescent="0.35">
      <c r="F2145" s="102"/>
      <c r="G2145" s="102"/>
      <c r="I2145" s="93"/>
      <c r="J2145" s="93"/>
    </row>
    <row r="2146" spans="6:10" s="65" customFormat="1" ht="14" x14ac:dyDescent="0.35">
      <c r="F2146" s="102"/>
      <c r="G2146" s="102"/>
      <c r="I2146" s="93"/>
      <c r="J2146" s="93"/>
    </row>
    <row r="2147" spans="6:10" s="65" customFormat="1" ht="14" x14ac:dyDescent="0.35">
      <c r="F2147" s="102"/>
      <c r="G2147" s="102"/>
      <c r="I2147" s="93"/>
      <c r="J2147" s="93"/>
    </row>
    <row r="2148" spans="6:10" s="65" customFormat="1" ht="14" x14ac:dyDescent="0.35">
      <c r="F2148" s="102"/>
      <c r="G2148" s="102"/>
      <c r="I2148" s="93"/>
      <c r="J2148" s="93"/>
    </row>
    <row r="2149" spans="6:10" s="65" customFormat="1" ht="14" x14ac:dyDescent="0.35">
      <c r="F2149" s="102"/>
      <c r="G2149" s="102"/>
      <c r="I2149" s="93"/>
      <c r="J2149" s="93"/>
    </row>
    <row r="2150" spans="6:10" s="65" customFormat="1" ht="14" x14ac:dyDescent="0.35">
      <c r="F2150" s="102"/>
      <c r="G2150" s="102"/>
      <c r="I2150" s="93"/>
      <c r="J2150" s="93"/>
    </row>
    <row r="2151" spans="6:10" s="65" customFormat="1" ht="14" x14ac:dyDescent="0.35">
      <c r="F2151" s="102"/>
      <c r="G2151" s="102"/>
      <c r="I2151" s="93"/>
      <c r="J2151" s="93"/>
    </row>
    <row r="2152" spans="6:10" s="65" customFormat="1" ht="14" x14ac:dyDescent="0.35">
      <c r="F2152" s="102"/>
      <c r="G2152" s="102"/>
      <c r="I2152" s="93"/>
      <c r="J2152" s="93"/>
    </row>
    <row r="2153" spans="6:10" s="65" customFormat="1" ht="14" x14ac:dyDescent="0.35">
      <c r="F2153" s="102"/>
      <c r="G2153" s="102"/>
      <c r="I2153" s="93"/>
      <c r="J2153" s="93"/>
    </row>
    <row r="2154" spans="6:10" s="65" customFormat="1" ht="14" x14ac:dyDescent="0.35">
      <c r="F2154" s="102"/>
      <c r="G2154" s="102"/>
      <c r="I2154" s="93"/>
      <c r="J2154" s="93"/>
    </row>
    <row r="2155" spans="6:10" s="65" customFormat="1" ht="14" x14ac:dyDescent="0.35">
      <c r="F2155" s="102"/>
      <c r="G2155" s="102"/>
      <c r="I2155" s="93"/>
      <c r="J2155" s="93"/>
    </row>
    <row r="2156" spans="6:10" s="65" customFormat="1" ht="14" x14ac:dyDescent="0.35">
      <c r="F2156" s="102"/>
      <c r="G2156" s="102"/>
      <c r="I2156" s="93"/>
      <c r="J2156" s="93"/>
    </row>
    <row r="2157" spans="6:10" s="65" customFormat="1" ht="14" x14ac:dyDescent="0.35">
      <c r="F2157" s="102"/>
      <c r="G2157" s="102"/>
      <c r="I2157" s="93"/>
      <c r="J2157" s="93"/>
    </row>
    <row r="2158" spans="6:10" s="65" customFormat="1" ht="14" x14ac:dyDescent="0.35">
      <c r="F2158" s="102"/>
      <c r="G2158" s="102"/>
      <c r="I2158" s="93"/>
      <c r="J2158" s="93"/>
    </row>
    <row r="2159" spans="6:10" s="65" customFormat="1" ht="14" x14ac:dyDescent="0.35">
      <c r="F2159" s="102"/>
      <c r="G2159" s="102"/>
      <c r="I2159" s="93"/>
      <c r="J2159" s="93"/>
    </row>
    <row r="2160" spans="6:10" s="65" customFormat="1" ht="14" x14ac:dyDescent="0.35">
      <c r="F2160" s="102"/>
      <c r="G2160" s="102"/>
      <c r="I2160" s="93"/>
      <c r="J2160" s="93"/>
    </row>
    <row r="2161" spans="6:10" s="65" customFormat="1" ht="14" x14ac:dyDescent="0.35">
      <c r="F2161" s="102"/>
      <c r="G2161" s="102"/>
      <c r="I2161" s="93"/>
      <c r="J2161" s="93"/>
    </row>
    <row r="2162" spans="6:10" s="65" customFormat="1" ht="14" x14ac:dyDescent="0.35">
      <c r="F2162" s="102"/>
      <c r="G2162" s="102"/>
      <c r="I2162" s="93"/>
      <c r="J2162" s="93"/>
    </row>
    <row r="2163" spans="6:10" s="65" customFormat="1" ht="14" x14ac:dyDescent="0.35">
      <c r="F2163" s="102"/>
      <c r="G2163" s="102"/>
      <c r="I2163" s="93"/>
      <c r="J2163" s="93"/>
    </row>
    <row r="2164" spans="6:10" s="65" customFormat="1" ht="14" x14ac:dyDescent="0.35">
      <c r="F2164" s="102"/>
      <c r="G2164" s="102"/>
      <c r="I2164" s="93"/>
      <c r="J2164" s="93"/>
    </row>
    <row r="2165" spans="6:10" s="65" customFormat="1" ht="14" x14ac:dyDescent="0.35">
      <c r="F2165" s="102"/>
      <c r="G2165" s="102"/>
      <c r="I2165" s="93"/>
      <c r="J2165" s="93"/>
    </row>
    <row r="2166" spans="6:10" s="65" customFormat="1" ht="14" x14ac:dyDescent="0.35">
      <c r="F2166" s="102"/>
      <c r="G2166" s="102"/>
      <c r="I2166" s="93"/>
      <c r="J2166" s="93"/>
    </row>
    <row r="2167" spans="6:10" s="65" customFormat="1" ht="14" x14ac:dyDescent="0.35">
      <c r="F2167" s="102"/>
      <c r="G2167" s="102"/>
      <c r="I2167" s="93"/>
      <c r="J2167" s="93"/>
    </row>
    <row r="2168" spans="6:10" s="65" customFormat="1" ht="14" x14ac:dyDescent="0.35">
      <c r="F2168" s="102"/>
      <c r="G2168" s="102"/>
      <c r="I2168" s="93"/>
      <c r="J2168" s="93"/>
    </row>
    <row r="2169" spans="6:10" s="65" customFormat="1" ht="14" x14ac:dyDescent="0.35">
      <c r="F2169" s="102"/>
      <c r="G2169" s="102"/>
      <c r="I2169" s="93"/>
      <c r="J2169" s="93"/>
    </row>
    <row r="2170" spans="6:10" s="65" customFormat="1" ht="14" x14ac:dyDescent="0.35">
      <c r="F2170" s="102"/>
      <c r="G2170" s="102"/>
      <c r="I2170" s="93"/>
      <c r="J2170" s="93"/>
    </row>
    <row r="2171" spans="6:10" s="65" customFormat="1" ht="14" x14ac:dyDescent="0.35">
      <c r="F2171" s="102"/>
      <c r="G2171" s="102"/>
      <c r="I2171" s="93"/>
      <c r="J2171" s="93"/>
    </row>
    <row r="2172" spans="6:10" s="65" customFormat="1" ht="14" x14ac:dyDescent="0.35">
      <c r="F2172" s="102"/>
      <c r="G2172" s="102"/>
      <c r="I2172" s="93"/>
      <c r="J2172" s="93"/>
    </row>
    <row r="2173" spans="6:10" s="65" customFormat="1" ht="14" x14ac:dyDescent="0.35">
      <c r="F2173" s="102"/>
      <c r="G2173" s="102"/>
      <c r="I2173" s="93"/>
      <c r="J2173" s="93"/>
    </row>
    <row r="2174" spans="6:10" s="65" customFormat="1" ht="14" x14ac:dyDescent="0.35">
      <c r="F2174" s="102"/>
      <c r="G2174" s="102"/>
      <c r="I2174" s="93"/>
      <c r="J2174" s="93"/>
    </row>
    <row r="2175" spans="6:10" s="65" customFormat="1" ht="14" x14ac:dyDescent="0.35">
      <c r="F2175" s="102"/>
      <c r="G2175" s="102"/>
      <c r="I2175" s="93"/>
      <c r="J2175" s="93"/>
    </row>
    <row r="2176" spans="6:10" s="65" customFormat="1" ht="14" x14ac:dyDescent="0.35">
      <c r="F2176" s="102"/>
      <c r="G2176" s="102"/>
      <c r="I2176" s="93"/>
      <c r="J2176" s="93"/>
    </row>
    <row r="2177" spans="6:10" s="65" customFormat="1" ht="14" x14ac:dyDescent="0.35">
      <c r="F2177" s="102"/>
      <c r="G2177" s="102"/>
      <c r="I2177" s="93"/>
      <c r="J2177" s="93"/>
    </row>
    <row r="2178" spans="6:10" s="65" customFormat="1" ht="14" x14ac:dyDescent="0.35">
      <c r="F2178" s="102"/>
      <c r="G2178" s="102"/>
      <c r="I2178" s="93"/>
      <c r="J2178" s="93"/>
    </row>
    <row r="2179" spans="6:10" s="65" customFormat="1" ht="14" x14ac:dyDescent="0.35">
      <c r="F2179" s="102"/>
      <c r="G2179" s="102"/>
      <c r="I2179" s="93"/>
      <c r="J2179" s="93"/>
    </row>
    <row r="2180" spans="6:10" s="65" customFormat="1" ht="14" x14ac:dyDescent="0.35">
      <c r="F2180" s="102"/>
      <c r="G2180" s="102"/>
      <c r="I2180" s="93"/>
      <c r="J2180" s="93"/>
    </row>
    <row r="2181" spans="6:10" s="65" customFormat="1" ht="14" x14ac:dyDescent="0.35">
      <c r="F2181" s="102"/>
      <c r="G2181" s="102"/>
      <c r="I2181" s="93"/>
      <c r="J2181" s="93"/>
    </row>
    <row r="2182" spans="6:10" s="65" customFormat="1" ht="14" x14ac:dyDescent="0.35">
      <c r="F2182" s="102"/>
      <c r="G2182" s="102"/>
      <c r="I2182" s="93"/>
      <c r="J2182" s="93"/>
    </row>
    <row r="2183" spans="6:10" s="65" customFormat="1" ht="14" x14ac:dyDescent="0.35">
      <c r="F2183" s="102"/>
      <c r="G2183" s="102"/>
      <c r="I2183" s="93"/>
      <c r="J2183" s="93"/>
    </row>
    <row r="2184" spans="6:10" s="65" customFormat="1" ht="14" x14ac:dyDescent="0.35">
      <c r="F2184" s="102"/>
      <c r="G2184" s="102"/>
      <c r="I2184" s="93"/>
      <c r="J2184" s="93"/>
    </row>
    <row r="2185" spans="6:10" s="65" customFormat="1" ht="14" x14ac:dyDescent="0.35">
      <c r="F2185" s="102"/>
      <c r="G2185" s="102"/>
      <c r="I2185" s="93"/>
      <c r="J2185" s="93"/>
    </row>
    <row r="2186" spans="6:10" s="65" customFormat="1" ht="14" x14ac:dyDescent="0.35">
      <c r="F2186" s="102"/>
      <c r="G2186" s="102"/>
      <c r="I2186" s="93"/>
      <c r="J2186" s="93"/>
    </row>
    <row r="2187" spans="6:10" s="65" customFormat="1" ht="14" x14ac:dyDescent="0.35">
      <c r="F2187" s="102"/>
      <c r="G2187" s="102"/>
      <c r="I2187" s="93"/>
      <c r="J2187" s="93"/>
    </row>
    <row r="2188" spans="6:10" s="65" customFormat="1" ht="14" x14ac:dyDescent="0.35">
      <c r="F2188" s="102"/>
      <c r="G2188" s="102"/>
      <c r="I2188" s="93"/>
      <c r="J2188" s="93"/>
    </row>
    <row r="2189" spans="6:10" s="65" customFormat="1" ht="14" x14ac:dyDescent="0.35">
      <c r="F2189" s="102"/>
      <c r="G2189" s="102"/>
      <c r="I2189" s="93"/>
      <c r="J2189" s="93"/>
    </row>
    <row r="2190" spans="6:10" s="65" customFormat="1" ht="14" x14ac:dyDescent="0.35">
      <c r="F2190" s="102"/>
      <c r="G2190" s="102"/>
      <c r="I2190" s="93"/>
      <c r="J2190" s="93"/>
    </row>
    <row r="2191" spans="6:10" s="65" customFormat="1" ht="14" x14ac:dyDescent="0.35">
      <c r="F2191" s="102"/>
      <c r="G2191" s="102"/>
      <c r="I2191" s="93"/>
      <c r="J2191" s="93"/>
    </row>
    <row r="2192" spans="6:10" s="65" customFormat="1" ht="14" x14ac:dyDescent="0.35">
      <c r="F2192" s="102"/>
      <c r="G2192" s="102"/>
      <c r="I2192" s="93"/>
      <c r="J2192" s="93"/>
    </row>
    <row r="2193" spans="6:10" s="65" customFormat="1" ht="14" x14ac:dyDescent="0.35">
      <c r="F2193" s="102"/>
      <c r="G2193" s="102"/>
      <c r="I2193" s="93"/>
      <c r="J2193" s="93"/>
    </row>
    <row r="2194" spans="6:10" s="65" customFormat="1" ht="14" x14ac:dyDescent="0.35">
      <c r="F2194" s="102"/>
      <c r="G2194" s="102"/>
      <c r="I2194" s="93"/>
      <c r="J2194" s="93"/>
    </row>
    <row r="2195" spans="6:10" s="65" customFormat="1" ht="14" x14ac:dyDescent="0.35">
      <c r="F2195" s="102"/>
      <c r="G2195" s="102"/>
      <c r="I2195" s="93"/>
      <c r="J2195" s="93"/>
    </row>
    <row r="2196" spans="6:10" s="65" customFormat="1" ht="14" x14ac:dyDescent="0.35">
      <c r="F2196" s="102"/>
      <c r="G2196" s="102"/>
      <c r="I2196" s="93"/>
      <c r="J2196" s="93"/>
    </row>
    <row r="2197" spans="6:10" s="65" customFormat="1" ht="14" x14ac:dyDescent="0.35">
      <c r="F2197" s="102"/>
      <c r="G2197" s="102"/>
      <c r="I2197" s="93"/>
      <c r="J2197" s="93"/>
    </row>
    <row r="2198" spans="6:10" s="65" customFormat="1" ht="14" x14ac:dyDescent="0.35">
      <c r="F2198" s="102"/>
      <c r="G2198" s="102"/>
      <c r="I2198" s="93"/>
      <c r="J2198" s="93"/>
    </row>
    <row r="2199" spans="6:10" s="65" customFormat="1" ht="14" x14ac:dyDescent="0.35">
      <c r="F2199" s="102"/>
      <c r="G2199" s="102"/>
      <c r="I2199" s="93"/>
      <c r="J2199" s="93"/>
    </row>
    <row r="2200" spans="6:10" s="65" customFormat="1" ht="14" x14ac:dyDescent="0.35">
      <c r="F2200" s="102"/>
      <c r="G2200" s="102"/>
      <c r="I2200" s="93"/>
      <c r="J2200" s="93"/>
    </row>
    <row r="2201" spans="6:10" s="65" customFormat="1" ht="14" x14ac:dyDescent="0.35">
      <c r="F2201" s="102"/>
      <c r="G2201" s="102"/>
      <c r="I2201" s="93"/>
      <c r="J2201" s="93"/>
    </row>
    <row r="2202" spans="6:10" s="65" customFormat="1" ht="14" x14ac:dyDescent="0.35">
      <c r="F2202" s="102"/>
      <c r="G2202" s="102"/>
      <c r="I2202" s="93"/>
      <c r="J2202" s="93"/>
    </row>
    <row r="2203" spans="6:10" s="65" customFormat="1" ht="14" x14ac:dyDescent="0.35">
      <c r="F2203" s="102"/>
      <c r="G2203" s="102"/>
      <c r="I2203" s="93"/>
      <c r="J2203" s="93"/>
    </row>
    <row r="2204" spans="6:10" s="65" customFormat="1" ht="14" x14ac:dyDescent="0.35">
      <c r="F2204" s="102"/>
      <c r="G2204" s="102"/>
      <c r="I2204" s="93"/>
      <c r="J2204" s="93"/>
    </row>
    <row r="2205" spans="6:10" s="65" customFormat="1" ht="14" x14ac:dyDescent="0.35">
      <c r="F2205" s="102"/>
      <c r="G2205" s="102"/>
      <c r="I2205" s="93"/>
      <c r="J2205" s="93"/>
    </row>
    <row r="2206" spans="6:10" s="65" customFormat="1" ht="14" x14ac:dyDescent="0.35">
      <c r="F2206" s="102"/>
      <c r="G2206" s="102"/>
      <c r="I2206" s="93"/>
      <c r="J2206" s="93"/>
    </row>
    <row r="2207" spans="6:10" s="65" customFormat="1" ht="14" x14ac:dyDescent="0.35">
      <c r="F2207" s="102"/>
      <c r="G2207" s="102"/>
      <c r="I2207" s="93"/>
      <c r="J2207" s="93"/>
    </row>
    <row r="2208" spans="6:10" s="65" customFormat="1" ht="14" x14ac:dyDescent="0.35">
      <c r="F2208" s="102"/>
      <c r="G2208" s="102"/>
      <c r="I2208" s="93"/>
      <c r="J2208" s="93"/>
    </row>
    <row r="2209" spans="6:10" s="65" customFormat="1" ht="14" x14ac:dyDescent="0.35">
      <c r="F2209" s="102"/>
      <c r="G2209" s="102"/>
      <c r="I2209" s="93"/>
      <c r="J2209" s="93"/>
    </row>
    <row r="2210" spans="6:10" s="65" customFormat="1" ht="14" x14ac:dyDescent="0.35">
      <c r="F2210" s="102"/>
      <c r="G2210" s="102"/>
      <c r="I2210" s="93"/>
      <c r="J2210" s="93"/>
    </row>
    <row r="2211" spans="6:10" s="65" customFormat="1" ht="14" x14ac:dyDescent="0.35">
      <c r="F2211" s="102"/>
      <c r="G2211" s="102"/>
      <c r="I2211" s="93"/>
      <c r="J2211" s="93"/>
    </row>
    <row r="2212" spans="6:10" s="65" customFormat="1" ht="14" x14ac:dyDescent="0.35">
      <c r="F2212" s="102"/>
      <c r="G2212" s="102"/>
      <c r="I2212" s="93"/>
      <c r="J2212" s="93"/>
    </row>
    <row r="2213" spans="6:10" s="65" customFormat="1" ht="14" x14ac:dyDescent="0.35">
      <c r="F2213" s="102"/>
      <c r="G2213" s="102"/>
      <c r="I2213" s="93"/>
      <c r="J2213" s="93"/>
    </row>
    <row r="2214" spans="6:10" s="65" customFormat="1" ht="14" x14ac:dyDescent="0.35">
      <c r="F2214" s="102"/>
      <c r="G2214" s="102"/>
      <c r="I2214" s="93"/>
      <c r="J2214" s="93"/>
    </row>
    <row r="2215" spans="6:10" s="65" customFormat="1" ht="14" x14ac:dyDescent="0.35">
      <c r="F2215" s="102"/>
      <c r="G2215" s="102"/>
      <c r="I2215" s="93"/>
      <c r="J2215" s="93"/>
    </row>
    <row r="2216" spans="6:10" s="65" customFormat="1" ht="14" x14ac:dyDescent="0.35">
      <c r="F2216" s="102"/>
      <c r="G2216" s="102"/>
      <c r="I2216" s="93"/>
      <c r="J2216" s="93"/>
    </row>
    <row r="2217" spans="6:10" s="65" customFormat="1" ht="14" x14ac:dyDescent="0.35">
      <c r="F2217" s="102"/>
      <c r="G2217" s="102"/>
      <c r="I2217" s="93"/>
      <c r="J2217" s="93"/>
    </row>
    <row r="2218" spans="6:10" s="65" customFormat="1" ht="14" x14ac:dyDescent="0.35">
      <c r="F2218" s="102"/>
      <c r="G2218" s="102"/>
      <c r="I2218" s="93"/>
      <c r="J2218" s="93"/>
    </row>
    <row r="2219" spans="6:10" s="65" customFormat="1" ht="14" x14ac:dyDescent="0.35">
      <c r="F2219" s="102"/>
      <c r="G2219" s="102"/>
      <c r="I2219" s="93"/>
      <c r="J2219" s="93"/>
    </row>
    <row r="2220" spans="6:10" s="65" customFormat="1" ht="14" x14ac:dyDescent="0.35">
      <c r="F2220" s="102"/>
      <c r="G2220" s="102"/>
      <c r="I2220" s="93"/>
      <c r="J2220" s="93"/>
    </row>
    <row r="2221" spans="6:10" s="65" customFormat="1" ht="14" x14ac:dyDescent="0.35">
      <c r="F2221" s="102"/>
      <c r="G2221" s="102"/>
      <c r="I2221" s="93"/>
      <c r="J2221" s="93"/>
    </row>
    <row r="2222" spans="6:10" s="65" customFormat="1" ht="14" x14ac:dyDescent="0.35">
      <c r="F2222" s="102"/>
      <c r="G2222" s="102"/>
      <c r="I2222" s="93"/>
      <c r="J2222" s="93"/>
    </row>
    <row r="2223" spans="6:10" s="65" customFormat="1" ht="14" x14ac:dyDescent="0.35">
      <c r="F2223" s="102"/>
      <c r="G2223" s="102"/>
      <c r="I2223" s="93"/>
      <c r="J2223" s="93"/>
    </row>
    <row r="2224" spans="6:10" s="65" customFormat="1" ht="14" x14ac:dyDescent="0.35">
      <c r="F2224" s="102"/>
      <c r="G2224" s="102"/>
      <c r="I2224" s="93"/>
      <c r="J2224" s="93"/>
    </row>
    <row r="2225" spans="6:10" s="65" customFormat="1" ht="14" x14ac:dyDescent="0.35">
      <c r="F2225" s="102"/>
      <c r="G2225" s="102"/>
      <c r="I2225" s="93"/>
      <c r="J2225" s="93"/>
    </row>
    <row r="2226" spans="6:10" s="65" customFormat="1" ht="14" x14ac:dyDescent="0.35">
      <c r="F2226" s="102"/>
      <c r="G2226" s="102"/>
      <c r="I2226" s="93"/>
      <c r="J2226" s="93"/>
    </row>
    <row r="2227" spans="6:10" s="65" customFormat="1" ht="14" x14ac:dyDescent="0.35">
      <c r="F2227" s="102"/>
      <c r="G2227" s="102"/>
      <c r="I2227" s="93"/>
      <c r="J2227" s="93"/>
    </row>
    <row r="2228" spans="6:10" s="65" customFormat="1" ht="14" x14ac:dyDescent="0.35">
      <c r="F2228" s="102"/>
      <c r="G2228" s="102"/>
      <c r="I2228" s="93"/>
      <c r="J2228" s="93"/>
    </row>
    <row r="2229" spans="6:10" s="65" customFormat="1" ht="14" x14ac:dyDescent="0.35">
      <c r="F2229" s="102"/>
      <c r="G2229" s="102"/>
      <c r="I2229" s="93"/>
      <c r="J2229" s="93"/>
    </row>
    <row r="2230" spans="6:10" s="65" customFormat="1" ht="14" x14ac:dyDescent="0.35">
      <c r="F2230" s="102"/>
      <c r="G2230" s="102"/>
      <c r="I2230" s="93"/>
      <c r="J2230" s="93"/>
    </row>
    <row r="2231" spans="6:10" s="65" customFormat="1" ht="14" x14ac:dyDescent="0.35">
      <c r="F2231" s="102"/>
      <c r="G2231" s="102"/>
      <c r="I2231" s="93"/>
      <c r="J2231" s="93"/>
    </row>
    <row r="2232" spans="6:10" s="65" customFormat="1" ht="14" x14ac:dyDescent="0.35">
      <c r="F2232" s="102"/>
      <c r="G2232" s="102"/>
      <c r="I2232" s="93"/>
      <c r="J2232" s="93"/>
    </row>
    <row r="2233" spans="6:10" s="65" customFormat="1" ht="14" x14ac:dyDescent="0.35">
      <c r="F2233" s="102"/>
      <c r="G2233" s="102"/>
      <c r="I2233" s="93"/>
      <c r="J2233" s="93"/>
    </row>
    <row r="2234" spans="6:10" s="65" customFormat="1" ht="14" x14ac:dyDescent="0.35">
      <c r="F2234" s="102"/>
      <c r="G2234" s="102"/>
      <c r="I2234" s="93"/>
      <c r="J2234" s="93"/>
    </row>
    <row r="2235" spans="6:10" s="65" customFormat="1" ht="14" x14ac:dyDescent="0.35">
      <c r="F2235" s="102"/>
      <c r="G2235" s="102"/>
      <c r="I2235" s="93"/>
      <c r="J2235" s="93"/>
    </row>
    <row r="2236" spans="6:10" s="65" customFormat="1" ht="14" x14ac:dyDescent="0.35">
      <c r="F2236" s="102"/>
      <c r="G2236" s="102"/>
      <c r="I2236" s="93"/>
      <c r="J2236" s="93"/>
    </row>
    <row r="2237" spans="6:10" s="65" customFormat="1" ht="14" x14ac:dyDescent="0.35">
      <c r="F2237" s="102"/>
      <c r="G2237" s="102"/>
      <c r="I2237" s="93"/>
      <c r="J2237" s="93"/>
    </row>
    <row r="2238" spans="6:10" s="65" customFormat="1" ht="14" x14ac:dyDescent="0.35">
      <c r="F2238" s="102"/>
      <c r="G2238" s="102"/>
      <c r="I2238" s="93"/>
      <c r="J2238" s="93"/>
    </row>
    <row r="2239" spans="6:10" s="65" customFormat="1" ht="14" x14ac:dyDescent="0.35">
      <c r="F2239" s="102"/>
      <c r="G2239" s="102"/>
      <c r="I2239" s="93"/>
      <c r="J2239" s="93"/>
    </row>
    <row r="2240" spans="6:10" s="65" customFormat="1" ht="14" x14ac:dyDescent="0.35">
      <c r="F2240" s="102"/>
      <c r="G2240" s="102"/>
      <c r="I2240" s="93"/>
      <c r="J2240" s="93"/>
    </row>
    <row r="2241" spans="6:10" s="65" customFormat="1" ht="14" x14ac:dyDescent="0.35">
      <c r="F2241" s="102"/>
      <c r="G2241" s="102"/>
      <c r="I2241" s="93"/>
      <c r="J2241" s="93"/>
    </row>
    <row r="2242" spans="6:10" s="65" customFormat="1" ht="14" x14ac:dyDescent="0.35">
      <c r="F2242" s="102"/>
      <c r="G2242" s="102"/>
      <c r="I2242" s="93"/>
      <c r="J2242" s="93"/>
    </row>
    <row r="2243" spans="6:10" s="65" customFormat="1" ht="14" x14ac:dyDescent="0.35">
      <c r="F2243" s="102"/>
      <c r="G2243" s="102"/>
      <c r="I2243" s="93"/>
      <c r="J2243" s="93"/>
    </row>
    <row r="2244" spans="6:10" s="65" customFormat="1" ht="14" x14ac:dyDescent="0.35">
      <c r="F2244" s="102"/>
      <c r="G2244" s="102"/>
      <c r="I2244" s="93"/>
      <c r="J2244" s="93"/>
    </row>
    <row r="2245" spans="6:10" s="65" customFormat="1" ht="14" x14ac:dyDescent="0.35">
      <c r="F2245" s="102"/>
      <c r="G2245" s="102"/>
      <c r="I2245" s="93"/>
      <c r="J2245" s="93"/>
    </row>
    <row r="2246" spans="6:10" s="65" customFormat="1" ht="14" x14ac:dyDescent="0.35">
      <c r="F2246" s="102"/>
      <c r="G2246" s="102"/>
      <c r="I2246" s="93"/>
      <c r="J2246" s="93"/>
    </row>
    <row r="2247" spans="6:10" s="65" customFormat="1" ht="14" x14ac:dyDescent="0.35">
      <c r="F2247" s="102"/>
      <c r="G2247" s="102"/>
      <c r="I2247" s="93"/>
      <c r="J2247" s="93"/>
    </row>
    <row r="2248" spans="6:10" s="65" customFormat="1" ht="14" x14ac:dyDescent="0.35">
      <c r="F2248" s="102"/>
      <c r="G2248" s="102"/>
      <c r="I2248" s="93"/>
      <c r="J2248" s="93"/>
    </row>
    <row r="2249" spans="6:10" s="65" customFormat="1" ht="14" x14ac:dyDescent="0.35">
      <c r="F2249" s="102"/>
      <c r="G2249" s="102"/>
      <c r="I2249" s="93"/>
      <c r="J2249" s="93"/>
    </row>
    <row r="2250" spans="6:10" s="65" customFormat="1" ht="14" x14ac:dyDescent="0.35">
      <c r="F2250" s="102"/>
      <c r="G2250" s="102"/>
      <c r="I2250" s="93"/>
      <c r="J2250" s="93"/>
    </row>
    <row r="2251" spans="6:10" s="65" customFormat="1" ht="14" x14ac:dyDescent="0.35">
      <c r="F2251" s="102"/>
      <c r="G2251" s="102"/>
      <c r="I2251" s="93"/>
      <c r="J2251" s="93"/>
    </row>
    <row r="2252" spans="6:10" s="65" customFormat="1" ht="14" x14ac:dyDescent="0.35">
      <c r="F2252" s="102"/>
      <c r="G2252" s="102"/>
      <c r="I2252" s="93"/>
      <c r="J2252" s="93"/>
    </row>
    <row r="2253" spans="6:10" s="65" customFormat="1" ht="14" x14ac:dyDescent="0.35">
      <c r="F2253" s="102"/>
      <c r="G2253" s="102"/>
      <c r="I2253" s="93"/>
      <c r="J2253" s="93"/>
    </row>
    <row r="2254" spans="6:10" s="65" customFormat="1" ht="14" x14ac:dyDescent="0.35">
      <c r="F2254" s="102"/>
      <c r="G2254" s="102"/>
      <c r="I2254" s="93"/>
      <c r="J2254" s="93"/>
    </row>
    <row r="2255" spans="6:10" s="65" customFormat="1" ht="14" x14ac:dyDescent="0.35">
      <c r="F2255" s="102"/>
      <c r="G2255" s="102"/>
      <c r="I2255" s="93"/>
      <c r="J2255" s="93"/>
    </row>
    <row r="2256" spans="6:10" s="65" customFormat="1" ht="14" x14ac:dyDescent="0.35">
      <c r="F2256" s="102"/>
      <c r="G2256" s="102"/>
      <c r="I2256" s="93"/>
      <c r="J2256" s="93"/>
    </row>
    <row r="2257" spans="6:10" s="65" customFormat="1" ht="14" x14ac:dyDescent="0.35">
      <c r="F2257" s="102"/>
      <c r="G2257" s="102"/>
      <c r="I2257" s="93"/>
      <c r="J2257" s="93"/>
    </row>
    <row r="2258" spans="6:10" s="65" customFormat="1" ht="14" x14ac:dyDescent="0.35">
      <c r="F2258" s="102"/>
      <c r="G2258" s="102"/>
      <c r="I2258" s="93"/>
      <c r="J2258" s="93"/>
    </row>
    <row r="2259" spans="6:10" s="65" customFormat="1" ht="14" x14ac:dyDescent="0.35">
      <c r="F2259" s="102"/>
      <c r="G2259" s="102"/>
      <c r="I2259" s="93"/>
      <c r="J2259" s="93"/>
    </row>
    <row r="2260" spans="6:10" s="65" customFormat="1" ht="14" x14ac:dyDescent="0.35">
      <c r="F2260" s="102"/>
      <c r="G2260" s="102"/>
      <c r="I2260" s="93"/>
      <c r="J2260" s="93"/>
    </row>
    <row r="2261" spans="6:10" s="65" customFormat="1" ht="14" x14ac:dyDescent="0.35">
      <c r="F2261" s="102"/>
      <c r="G2261" s="102"/>
      <c r="I2261" s="93"/>
      <c r="J2261" s="93"/>
    </row>
    <row r="2262" spans="6:10" s="65" customFormat="1" ht="14" x14ac:dyDescent="0.35">
      <c r="F2262" s="102"/>
      <c r="G2262" s="102"/>
      <c r="I2262" s="93"/>
      <c r="J2262" s="93"/>
    </row>
    <row r="2263" spans="6:10" s="65" customFormat="1" ht="14" x14ac:dyDescent="0.35">
      <c r="F2263" s="102"/>
      <c r="G2263" s="102"/>
      <c r="I2263" s="93"/>
      <c r="J2263" s="93"/>
    </row>
    <row r="2264" spans="6:10" s="65" customFormat="1" ht="14" x14ac:dyDescent="0.35">
      <c r="F2264" s="102"/>
      <c r="G2264" s="102"/>
      <c r="I2264" s="93"/>
      <c r="J2264" s="93"/>
    </row>
    <row r="2265" spans="6:10" s="65" customFormat="1" ht="14" x14ac:dyDescent="0.35">
      <c r="F2265" s="102"/>
      <c r="G2265" s="102"/>
      <c r="I2265" s="93"/>
      <c r="J2265" s="93"/>
    </row>
    <row r="2266" spans="6:10" s="65" customFormat="1" ht="14" x14ac:dyDescent="0.35">
      <c r="F2266" s="102"/>
      <c r="G2266" s="102"/>
      <c r="I2266" s="93"/>
      <c r="J2266" s="93"/>
    </row>
    <row r="2267" spans="6:10" s="65" customFormat="1" ht="14" x14ac:dyDescent="0.35">
      <c r="F2267" s="102"/>
      <c r="G2267" s="102"/>
      <c r="I2267" s="93"/>
      <c r="J2267" s="93"/>
    </row>
    <row r="2268" spans="6:10" s="65" customFormat="1" ht="14" x14ac:dyDescent="0.35">
      <c r="F2268" s="102"/>
      <c r="G2268" s="102"/>
      <c r="I2268" s="93"/>
      <c r="J2268" s="93"/>
    </row>
    <row r="2269" spans="6:10" s="65" customFormat="1" ht="14" x14ac:dyDescent="0.35">
      <c r="F2269" s="102"/>
      <c r="G2269" s="102"/>
      <c r="I2269" s="93"/>
      <c r="J2269" s="93"/>
    </row>
    <row r="2270" spans="6:10" s="65" customFormat="1" ht="14" x14ac:dyDescent="0.35">
      <c r="F2270" s="102"/>
      <c r="G2270" s="102"/>
      <c r="I2270" s="93"/>
      <c r="J2270" s="93"/>
    </row>
    <row r="2271" spans="6:10" s="65" customFormat="1" ht="14" x14ac:dyDescent="0.35">
      <c r="F2271" s="102"/>
      <c r="G2271" s="102"/>
      <c r="I2271" s="93"/>
      <c r="J2271" s="93"/>
    </row>
    <row r="2272" spans="6:10" s="65" customFormat="1" ht="14" x14ac:dyDescent="0.35">
      <c r="F2272" s="102"/>
      <c r="G2272" s="102"/>
      <c r="I2272" s="93"/>
      <c r="J2272" s="93"/>
    </row>
    <row r="2273" spans="6:10" s="65" customFormat="1" ht="14" x14ac:dyDescent="0.35">
      <c r="F2273" s="102"/>
      <c r="G2273" s="102"/>
      <c r="I2273" s="93"/>
      <c r="J2273" s="93"/>
    </row>
    <row r="2274" spans="6:10" s="65" customFormat="1" ht="14" x14ac:dyDescent="0.35">
      <c r="F2274" s="102"/>
      <c r="G2274" s="102"/>
      <c r="I2274" s="93"/>
      <c r="J2274" s="93"/>
    </row>
    <row r="2275" spans="6:10" s="65" customFormat="1" ht="14" x14ac:dyDescent="0.35">
      <c r="F2275" s="102"/>
      <c r="G2275" s="102"/>
      <c r="I2275" s="93"/>
      <c r="J2275" s="93"/>
    </row>
    <row r="2276" spans="6:10" s="65" customFormat="1" ht="14" x14ac:dyDescent="0.35">
      <c r="F2276" s="102"/>
      <c r="G2276" s="102"/>
      <c r="I2276" s="93"/>
      <c r="J2276" s="93"/>
    </row>
    <row r="2277" spans="6:10" s="65" customFormat="1" ht="14" x14ac:dyDescent="0.35">
      <c r="F2277" s="102"/>
      <c r="G2277" s="102"/>
      <c r="I2277" s="93"/>
      <c r="J2277" s="93"/>
    </row>
    <row r="2278" spans="6:10" s="65" customFormat="1" ht="14" x14ac:dyDescent="0.35">
      <c r="F2278" s="102"/>
      <c r="G2278" s="102"/>
      <c r="I2278" s="93"/>
      <c r="J2278" s="93"/>
    </row>
    <row r="2279" spans="6:10" s="65" customFormat="1" ht="14" x14ac:dyDescent="0.35">
      <c r="F2279" s="102"/>
      <c r="G2279" s="102"/>
      <c r="I2279" s="93"/>
      <c r="J2279" s="93"/>
    </row>
    <row r="2280" spans="6:10" s="65" customFormat="1" ht="14" x14ac:dyDescent="0.35">
      <c r="F2280" s="102"/>
      <c r="G2280" s="102"/>
      <c r="I2280" s="93"/>
      <c r="J2280" s="93"/>
    </row>
    <row r="2281" spans="6:10" s="65" customFormat="1" ht="14" x14ac:dyDescent="0.35">
      <c r="F2281" s="102"/>
      <c r="G2281" s="102"/>
      <c r="I2281" s="93"/>
      <c r="J2281" s="93"/>
    </row>
    <row r="2282" spans="6:10" s="65" customFormat="1" ht="14" x14ac:dyDescent="0.35">
      <c r="F2282" s="102"/>
      <c r="G2282" s="102"/>
      <c r="I2282" s="93"/>
      <c r="J2282" s="93"/>
    </row>
    <row r="2283" spans="6:10" s="65" customFormat="1" ht="14" x14ac:dyDescent="0.35">
      <c r="F2283" s="102"/>
      <c r="G2283" s="102"/>
      <c r="I2283" s="93"/>
      <c r="J2283" s="93"/>
    </row>
    <row r="2284" spans="6:10" s="65" customFormat="1" ht="14" x14ac:dyDescent="0.35">
      <c r="F2284" s="102"/>
      <c r="G2284" s="102"/>
      <c r="I2284" s="93"/>
      <c r="J2284" s="93"/>
    </row>
    <row r="2285" spans="6:10" s="65" customFormat="1" ht="14" x14ac:dyDescent="0.35">
      <c r="F2285" s="102"/>
      <c r="G2285" s="102"/>
      <c r="I2285" s="93"/>
      <c r="J2285" s="93"/>
    </row>
    <row r="2286" spans="6:10" s="65" customFormat="1" ht="14" x14ac:dyDescent="0.35">
      <c r="F2286" s="102"/>
      <c r="G2286" s="102"/>
      <c r="I2286" s="93"/>
      <c r="J2286" s="93"/>
    </row>
    <row r="2287" spans="6:10" s="65" customFormat="1" ht="14" x14ac:dyDescent="0.35">
      <c r="F2287" s="102"/>
      <c r="G2287" s="102"/>
      <c r="I2287" s="93"/>
      <c r="J2287" s="93"/>
    </row>
    <row r="2288" spans="6:10" s="65" customFormat="1" ht="14" x14ac:dyDescent="0.35">
      <c r="F2288" s="102"/>
      <c r="G2288" s="102"/>
      <c r="I2288" s="93"/>
      <c r="J2288" s="93"/>
    </row>
    <row r="2289" spans="6:10" s="65" customFormat="1" ht="14" x14ac:dyDescent="0.35">
      <c r="F2289" s="102"/>
      <c r="G2289" s="102"/>
      <c r="I2289" s="93"/>
      <c r="J2289" s="93"/>
    </row>
    <row r="2290" spans="6:10" s="65" customFormat="1" ht="14" x14ac:dyDescent="0.35">
      <c r="F2290" s="102"/>
      <c r="G2290" s="102"/>
      <c r="I2290" s="93"/>
      <c r="J2290" s="93"/>
    </row>
    <row r="2291" spans="6:10" s="65" customFormat="1" ht="14" x14ac:dyDescent="0.35">
      <c r="F2291" s="102"/>
      <c r="G2291" s="102"/>
      <c r="I2291" s="93"/>
      <c r="J2291" s="93"/>
    </row>
    <row r="2292" spans="6:10" s="65" customFormat="1" ht="14" x14ac:dyDescent="0.35">
      <c r="F2292" s="102"/>
      <c r="G2292" s="102"/>
      <c r="I2292" s="93"/>
      <c r="J2292" s="93"/>
    </row>
    <row r="2293" spans="6:10" s="65" customFormat="1" ht="14" x14ac:dyDescent="0.35">
      <c r="F2293" s="102"/>
      <c r="G2293" s="102"/>
      <c r="I2293" s="93"/>
      <c r="J2293" s="93"/>
    </row>
    <row r="2294" spans="6:10" s="65" customFormat="1" ht="14" x14ac:dyDescent="0.35">
      <c r="F2294" s="102"/>
      <c r="G2294" s="102"/>
      <c r="I2294" s="93"/>
      <c r="J2294" s="93"/>
    </row>
    <row r="2295" spans="6:10" s="65" customFormat="1" ht="14" x14ac:dyDescent="0.35">
      <c r="F2295" s="102"/>
      <c r="G2295" s="102"/>
      <c r="I2295" s="93"/>
      <c r="J2295" s="93"/>
    </row>
    <row r="2296" spans="6:10" s="65" customFormat="1" ht="14" x14ac:dyDescent="0.35">
      <c r="F2296" s="102"/>
      <c r="G2296" s="102"/>
      <c r="I2296" s="93"/>
      <c r="J2296" s="93"/>
    </row>
    <row r="2297" spans="6:10" s="65" customFormat="1" ht="14" x14ac:dyDescent="0.35">
      <c r="F2297" s="102"/>
      <c r="G2297" s="102"/>
      <c r="I2297" s="93"/>
      <c r="J2297" s="93"/>
    </row>
    <row r="2298" spans="6:10" s="65" customFormat="1" ht="14" x14ac:dyDescent="0.35">
      <c r="F2298" s="102"/>
      <c r="G2298" s="102"/>
      <c r="I2298" s="93"/>
      <c r="J2298" s="93"/>
    </row>
    <row r="2299" spans="6:10" s="65" customFormat="1" ht="14" x14ac:dyDescent="0.35">
      <c r="F2299" s="102"/>
      <c r="G2299" s="102"/>
      <c r="I2299" s="93"/>
      <c r="J2299" s="93"/>
    </row>
    <row r="2300" spans="6:10" s="65" customFormat="1" ht="14" x14ac:dyDescent="0.35">
      <c r="F2300" s="102"/>
      <c r="G2300" s="102"/>
      <c r="I2300" s="93"/>
      <c r="J2300" s="93"/>
    </row>
    <row r="2301" spans="6:10" s="65" customFormat="1" ht="14" x14ac:dyDescent="0.35">
      <c r="F2301" s="102"/>
      <c r="G2301" s="102"/>
      <c r="I2301" s="93"/>
      <c r="J2301" s="93"/>
    </row>
    <row r="2302" spans="6:10" s="65" customFormat="1" ht="14" x14ac:dyDescent="0.35">
      <c r="F2302" s="102"/>
      <c r="G2302" s="102"/>
      <c r="I2302" s="93"/>
      <c r="J2302" s="93"/>
    </row>
    <row r="2303" spans="6:10" s="65" customFormat="1" ht="14" x14ac:dyDescent="0.35">
      <c r="F2303" s="102"/>
      <c r="G2303" s="102"/>
      <c r="I2303" s="93"/>
      <c r="J2303" s="93"/>
    </row>
    <row r="2304" spans="6:10" s="65" customFormat="1" ht="14" x14ac:dyDescent="0.35">
      <c r="F2304" s="102"/>
      <c r="G2304" s="102"/>
      <c r="I2304" s="93"/>
      <c r="J2304" s="93"/>
    </row>
    <row r="2305" spans="6:10" s="65" customFormat="1" ht="14" x14ac:dyDescent="0.35">
      <c r="F2305" s="102"/>
      <c r="G2305" s="102"/>
      <c r="I2305" s="93"/>
      <c r="J2305" s="93"/>
    </row>
    <row r="2306" spans="6:10" s="65" customFormat="1" ht="14" x14ac:dyDescent="0.35">
      <c r="F2306" s="102"/>
      <c r="G2306" s="102"/>
      <c r="I2306" s="93"/>
      <c r="J2306" s="93"/>
    </row>
    <row r="2307" spans="6:10" s="65" customFormat="1" ht="14" x14ac:dyDescent="0.35">
      <c r="F2307" s="102"/>
      <c r="G2307" s="102"/>
      <c r="I2307" s="93"/>
      <c r="J2307" s="93"/>
    </row>
    <row r="2308" spans="6:10" s="65" customFormat="1" ht="14" x14ac:dyDescent="0.35">
      <c r="F2308" s="102"/>
      <c r="G2308" s="102"/>
      <c r="I2308" s="93"/>
      <c r="J2308" s="93"/>
    </row>
    <row r="2309" spans="6:10" s="65" customFormat="1" ht="14" x14ac:dyDescent="0.35">
      <c r="F2309" s="102"/>
      <c r="G2309" s="102"/>
      <c r="I2309" s="93"/>
      <c r="J2309" s="93"/>
    </row>
    <row r="2310" spans="6:10" s="65" customFormat="1" ht="14" x14ac:dyDescent="0.35">
      <c r="F2310" s="102"/>
      <c r="G2310" s="102"/>
      <c r="I2310" s="93"/>
      <c r="J2310" s="93"/>
    </row>
    <row r="2311" spans="6:10" s="65" customFormat="1" ht="14" x14ac:dyDescent="0.35">
      <c r="F2311" s="102"/>
      <c r="G2311" s="102"/>
      <c r="I2311" s="93"/>
      <c r="J2311" s="93"/>
    </row>
    <row r="2312" spans="6:10" s="65" customFormat="1" ht="14" x14ac:dyDescent="0.35">
      <c r="F2312" s="102"/>
      <c r="G2312" s="102"/>
      <c r="I2312" s="93"/>
      <c r="J2312" s="93"/>
    </row>
    <row r="2313" spans="6:10" s="65" customFormat="1" ht="14" x14ac:dyDescent="0.35">
      <c r="F2313" s="102"/>
      <c r="G2313" s="102"/>
      <c r="I2313" s="93"/>
      <c r="J2313" s="93"/>
    </row>
    <row r="2314" spans="6:10" s="65" customFormat="1" ht="14" x14ac:dyDescent="0.35">
      <c r="F2314" s="102"/>
      <c r="G2314" s="102"/>
      <c r="I2314" s="93"/>
      <c r="J2314" s="93"/>
    </row>
    <row r="2315" spans="6:10" s="65" customFormat="1" ht="14" x14ac:dyDescent="0.35">
      <c r="F2315" s="102"/>
      <c r="G2315" s="102"/>
      <c r="I2315" s="93"/>
      <c r="J2315" s="93"/>
    </row>
    <row r="2316" spans="6:10" s="65" customFormat="1" ht="14" x14ac:dyDescent="0.35">
      <c r="F2316" s="102"/>
      <c r="G2316" s="102"/>
      <c r="I2316" s="93"/>
      <c r="J2316" s="93"/>
    </row>
    <row r="2317" spans="6:10" s="65" customFormat="1" ht="14" x14ac:dyDescent="0.35">
      <c r="F2317" s="102"/>
      <c r="G2317" s="102"/>
      <c r="I2317" s="93"/>
      <c r="J2317" s="93"/>
    </row>
    <row r="2318" spans="6:10" s="65" customFormat="1" ht="14" x14ac:dyDescent="0.35">
      <c r="F2318" s="102"/>
      <c r="G2318" s="102"/>
      <c r="I2318" s="93"/>
      <c r="J2318" s="93"/>
    </row>
    <row r="2319" spans="6:10" s="65" customFormat="1" ht="14" x14ac:dyDescent="0.35">
      <c r="F2319" s="102"/>
      <c r="G2319" s="102"/>
      <c r="I2319" s="93"/>
      <c r="J2319" s="93"/>
    </row>
    <row r="2320" spans="6:10" s="65" customFormat="1" ht="14" x14ac:dyDescent="0.35">
      <c r="F2320" s="102"/>
      <c r="G2320" s="102"/>
      <c r="I2320" s="93"/>
      <c r="J2320" s="93"/>
    </row>
    <row r="2321" spans="6:10" s="65" customFormat="1" ht="14" x14ac:dyDescent="0.35">
      <c r="F2321" s="102"/>
      <c r="G2321" s="102"/>
      <c r="I2321" s="93"/>
      <c r="J2321" s="93"/>
    </row>
    <row r="2322" spans="6:10" s="65" customFormat="1" ht="14" x14ac:dyDescent="0.35">
      <c r="F2322" s="102"/>
      <c r="G2322" s="102"/>
      <c r="I2322" s="93"/>
      <c r="J2322" s="93"/>
    </row>
    <row r="2323" spans="6:10" s="65" customFormat="1" ht="14" x14ac:dyDescent="0.35">
      <c r="F2323" s="102"/>
      <c r="G2323" s="102"/>
      <c r="I2323" s="93"/>
      <c r="J2323" s="93"/>
    </row>
    <row r="2324" spans="6:10" s="65" customFormat="1" ht="14" x14ac:dyDescent="0.35">
      <c r="F2324" s="102"/>
      <c r="G2324" s="102"/>
      <c r="I2324" s="93"/>
      <c r="J2324" s="93"/>
    </row>
    <row r="2325" spans="6:10" s="65" customFormat="1" ht="14" x14ac:dyDescent="0.35">
      <c r="F2325" s="102"/>
      <c r="G2325" s="102"/>
      <c r="I2325" s="93"/>
      <c r="J2325" s="93"/>
    </row>
    <row r="2326" spans="6:10" s="65" customFormat="1" ht="14" x14ac:dyDescent="0.35">
      <c r="F2326" s="102"/>
      <c r="G2326" s="102"/>
      <c r="I2326" s="93"/>
      <c r="J2326" s="93"/>
    </row>
    <row r="2327" spans="6:10" s="65" customFormat="1" ht="14" x14ac:dyDescent="0.35">
      <c r="F2327" s="102"/>
      <c r="G2327" s="102"/>
      <c r="I2327" s="93"/>
      <c r="J2327" s="93"/>
    </row>
    <row r="2328" spans="6:10" s="65" customFormat="1" ht="14" x14ac:dyDescent="0.35">
      <c r="F2328" s="102"/>
      <c r="G2328" s="102"/>
      <c r="I2328" s="93"/>
      <c r="J2328" s="93"/>
    </row>
    <row r="2329" spans="6:10" s="65" customFormat="1" ht="14" x14ac:dyDescent="0.35">
      <c r="F2329" s="102"/>
      <c r="G2329" s="102"/>
      <c r="I2329" s="93"/>
      <c r="J2329" s="93"/>
    </row>
    <row r="2330" spans="6:10" s="65" customFormat="1" ht="14" x14ac:dyDescent="0.35">
      <c r="F2330" s="102"/>
      <c r="G2330" s="102"/>
      <c r="I2330" s="93"/>
      <c r="J2330" s="93"/>
    </row>
    <row r="2331" spans="6:10" s="65" customFormat="1" ht="14" x14ac:dyDescent="0.35">
      <c r="F2331" s="102"/>
      <c r="G2331" s="102"/>
      <c r="I2331" s="93"/>
      <c r="J2331" s="93"/>
    </row>
    <row r="2332" spans="6:10" s="65" customFormat="1" ht="14" x14ac:dyDescent="0.35">
      <c r="F2332" s="102"/>
      <c r="G2332" s="102"/>
      <c r="I2332" s="93"/>
      <c r="J2332" s="93"/>
    </row>
    <row r="2333" spans="6:10" s="65" customFormat="1" ht="14" x14ac:dyDescent="0.35">
      <c r="F2333" s="102"/>
      <c r="G2333" s="102"/>
      <c r="I2333" s="93"/>
      <c r="J2333" s="93"/>
    </row>
    <row r="2334" spans="6:10" s="65" customFormat="1" ht="14" x14ac:dyDescent="0.35">
      <c r="F2334" s="102"/>
      <c r="G2334" s="102"/>
      <c r="I2334" s="93"/>
      <c r="J2334" s="93"/>
    </row>
    <row r="2335" spans="6:10" s="65" customFormat="1" ht="14" x14ac:dyDescent="0.35">
      <c r="F2335" s="102"/>
      <c r="G2335" s="102"/>
      <c r="I2335" s="93"/>
      <c r="J2335" s="93"/>
    </row>
    <row r="2336" spans="6:10" s="65" customFormat="1" ht="14" x14ac:dyDescent="0.35">
      <c r="F2336" s="102"/>
      <c r="G2336" s="102"/>
      <c r="I2336" s="93"/>
      <c r="J2336" s="93"/>
    </row>
    <row r="2337" spans="6:10" s="65" customFormat="1" ht="14" x14ac:dyDescent="0.35">
      <c r="F2337" s="102"/>
      <c r="G2337" s="102"/>
      <c r="I2337" s="93"/>
      <c r="J2337" s="93"/>
    </row>
    <row r="2338" spans="6:10" s="65" customFormat="1" ht="14" x14ac:dyDescent="0.35">
      <c r="F2338" s="102"/>
      <c r="G2338" s="102"/>
      <c r="I2338" s="93"/>
      <c r="J2338" s="93"/>
    </row>
    <row r="2339" spans="6:10" s="65" customFormat="1" ht="14" x14ac:dyDescent="0.35">
      <c r="F2339" s="102"/>
      <c r="G2339" s="102"/>
      <c r="I2339" s="93"/>
      <c r="J2339" s="93"/>
    </row>
    <row r="2340" spans="6:10" s="65" customFormat="1" ht="14" x14ac:dyDescent="0.35">
      <c r="F2340" s="102"/>
      <c r="G2340" s="102"/>
      <c r="I2340" s="93"/>
      <c r="J2340" s="93"/>
    </row>
    <row r="2341" spans="6:10" s="65" customFormat="1" ht="14" x14ac:dyDescent="0.35">
      <c r="F2341" s="102"/>
      <c r="G2341" s="102"/>
      <c r="I2341" s="93"/>
      <c r="J2341" s="93"/>
    </row>
    <row r="2342" spans="6:10" s="65" customFormat="1" ht="14" x14ac:dyDescent="0.35">
      <c r="F2342" s="102"/>
      <c r="G2342" s="102"/>
      <c r="I2342" s="93"/>
      <c r="J2342" s="93"/>
    </row>
    <row r="2343" spans="6:10" s="65" customFormat="1" ht="14" x14ac:dyDescent="0.35">
      <c r="F2343" s="102"/>
      <c r="G2343" s="102"/>
      <c r="I2343" s="93"/>
      <c r="J2343" s="93"/>
    </row>
    <row r="2344" spans="6:10" s="65" customFormat="1" ht="14" x14ac:dyDescent="0.35">
      <c r="F2344" s="102"/>
      <c r="G2344" s="102"/>
      <c r="I2344" s="93"/>
      <c r="J2344" s="93"/>
    </row>
    <row r="2345" spans="6:10" s="65" customFormat="1" ht="14" x14ac:dyDescent="0.35">
      <c r="F2345" s="102"/>
      <c r="G2345" s="102"/>
      <c r="I2345" s="93"/>
      <c r="J2345" s="93"/>
    </row>
    <row r="2346" spans="6:10" s="65" customFormat="1" ht="14" x14ac:dyDescent="0.35">
      <c r="F2346" s="102"/>
      <c r="G2346" s="102"/>
      <c r="I2346" s="93"/>
      <c r="J2346" s="93"/>
    </row>
    <row r="2347" spans="6:10" s="65" customFormat="1" ht="14" x14ac:dyDescent="0.35">
      <c r="F2347" s="102"/>
      <c r="G2347" s="102"/>
      <c r="I2347" s="93"/>
      <c r="J2347" s="93"/>
    </row>
    <row r="2348" spans="6:10" s="65" customFormat="1" ht="14" x14ac:dyDescent="0.35">
      <c r="F2348" s="102"/>
      <c r="G2348" s="102"/>
      <c r="I2348" s="93"/>
      <c r="J2348" s="93"/>
    </row>
    <row r="2349" spans="6:10" s="65" customFormat="1" ht="14" x14ac:dyDescent="0.35">
      <c r="F2349" s="102"/>
      <c r="G2349" s="102"/>
      <c r="I2349" s="93"/>
      <c r="J2349" s="93"/>
    </row>
    <row r="2350" spans="6:10" s="65" customFormat="1" ht="14" x14ac:dyDescent="0.35">
      <c r="F2350" s="102"/>
      <c r="G2350" s="102"/>
      <c r="I2350" s="93"/>
      <c r="J2350" s="93"/>
    </row>
    <row r="2351" spans="6:10" s="65" customFormat="1" ht="14" x14ac:dyDescent="0.35">
      <c r="F2351" s="102"/>
      <c r="G2351" s="102"/>
      <c r="I2351" s="93"/>
      <c r="J2351" s="93"/>
    </row>
    <row r="2352" spans="6:10" s="65" customFormat="1" ht="14" x14ac:dyDescent="0.35">
      <c r="F2352" s="102"/>
      <c r="G2352" s="102"/>
      <c r="I2352" s="93"/>
      <c r="J2352" s="93"/>
    </row>
    <row r="2353" spans="6:10" s="65" customFormat="1" ht="14" x14ac:dyDescent="0.35">
      <c r="F2353" s="102"/>
      <c r="G2353" s="102"/>
      <c r="I2353" s="93"/>
      <c r="J2353" s="93"/>
    </row>
    <row r="2354" spans="6:10" s="65" customFormat="1" ht="14" x14ac:dyDescent="0.35">
      <c r="F2354" s="102"/>
      <c r="G2354" s="102"/>
      <c r="I2354" s="93"/>
      <c r="J2354" s="93"/>
    </row>
    <row r="2355" spans="6:10" s="65" customFormat="1" ht="14" x14ac:dyDescent="0.35">
      <c r="F2355" s="102"/>
      <c r="G2355" s="102"/>
      <c r="I2355" s="93"/>
      <c r="J2355" s="93"/>
    </row>
    <row r="2356" spans="6:10" s="65" customFormat="1" ht="14" x14ac:dyDescent="0.35">
      <c r="F2356" s="102"/>
      <c r="G2356" s="102"/>
      <c r="I2356" s="93"/>
      <c r="J2356" s="93"/>
    </row>
    <row r="2357" spans="6:10" s="65" customFormat="1" ht="14" x14ac:dyDescent="0.35">
      <c r="F2357" s="102"/>
      <c r="G2357" s="102"/>
      <c r="I2357" s="93"/>
      <c r="J2357" s="93"/>
    </row>
    <row r="2358" spans="6:10" s="65" customFormat="1" ht="14" x14ac:dyDescent="0.35">
      <c r="F2358" s="102"/>
      <c r="G2358" s="102"/>
      <c r="I2358" s="93"/>
      <c r="J2358" s="93"/>
    </row>
    <row r="2359" spans="6:10" s="65" customFormat="1" ht="14" x14ac:dyDescent="0.35">
      <c r="F2359" s="102"/>
      <c r="G2359" s="102"/>
      <c r="I2359" s="93"/>
      <c r="J2359" s="93"/>
    </row>
    <row r="2360" spans="6:10" s="65" customFormat="1" ht="14" x14ac:dyDescent="0.35">
      <c r="F2360" s="102"/>
      <c r="G2360" s="102"/>
      <c r="I2360" s="93"/>
      <c r="J2360" s="93"/>
    </row>
    <row r="2361" spans="6:10" s="65" customFormat="1" ht="14" x14ac:dyDescent="0.35">
      <c r="F2361" s="102"/>
      <c r="G2361" s="102"/>
      <c r="I2361" s="93"/>
      <c r="J2361" s="93"/>
    </row>
    <row r="2362" spans="6:10" s="65" customFormat="1" ht="14" x14ac:dyDescent="0.35">
      <c r="F2362" s="102"/>
      <c r="G2362" s="102"/>
      <c r="I2362" s="93"/>
      <c r="J2362" s="93"/>
    </row>
    <row r="2363" spans="6:10" s="65" customFormat="1" ht="14" x14ac:dyDescent="0.35">
      <c r="F2363" s="102"/>
      <c r="G2363" s="102"/>
      <c r="I2363" s="93"/>
      <c r="J2363" s="93"/>
    </row>
    <row r="2364" spans="6:10" s="65" customFormat="1" ht="14" x14ac:dyDescent="0.35">
      <c r="F2364" s="102"/>
      <c r="G2364" s="102"/>
      <c r="I2364" s="93"/>
      <c r="J2364" s="93"/>
    </row>
    <row r="2365" spans="6:10" s="65" customFormat="1" ht="14" x14ac:dyDescent="0.35">
      <c r="F2365" s="102"/>
      <c r="G2365" s="102"/>
      <c r="I2365" s="93"/>
      <c r="J2365" s="93"/>
    </row>
    <row r="2366" spans="6:10" s="65" customFormat="1" ht="14" x14ac:dyDescent="0.35">
      <c r="F2366" s="102"/>
      <c r="G2366" s="102"/>
      <c r="I2366" s="93"/>
      <c r="J2366" s="93"/>
    </row>
    <row r="2367" spans="6:10" s="65" customFormat="1" ht="14" x14ac:dyDescent="0.35">
      <c r="F2367" s="102"/>
      <c r="G2367" s="102"/>
      <c r="I2367" s="93"/>
      <c r="J2367" s="93"/>
    </row>
    <row r="2368" spans="6:10" s="65" customFormat="1" ht="14" x14ac:dyDescent="0.35">
      <c r="F2368" s="102"/>
      <c r="G2368" s="102"/>
      <c r="I2368" s="93"/>
      <c r="J2368" s="93"/>
    </row>
    <row r="2369" spans="6:10" s="65" customFormat="1" ht="14" x14ac:dyDescent="0.35">
      <c r="F2369" s="102"/>
      <c r="G2369" s="102"/>
      <c r="I2369" s="93"/>
      <c r="J2369" s="93"/>
    </row>
    <row r="2370" spans="6:10" s="65" customFormat="1" ht="14" x14ac:dyDescent="0.35">
      <c r="F2370" s="102"/>
      <c r="G2370" s="102"/>
      <c r="I2370" s="93"/>
      <c r="J2370" s="93"/>
    </row>
    <row r="2371" spans="6:10" s="65" customFormat="1" ht="14" x14ac:dyDescent="0.35">
      <c r="F2371" s="102"/>
      <c r="G2371" s="102"/>
      <c r="I2371" s="93"/>
      <c r="J2371" s="93"/>
    </row>
    <row r="2372" spans="6:10" s="65" customFormat="1" ht="14" x14ac:dyDescent="0.35">
      <c r="F2372" s="102"/>
      <c r="G2372" s="102"/>
      <c r="I2372" s="93"/>
      <c r="J2372" s="93"/>
    </row>
    <row r="2373" spans="6:10" s="65" customFormat="1" ht="14" x14ac:dyDescent="0.35">
      <c r="F2373" s="102"/>
      <c r="G2373" s="102"/>
      <c r="I2373" s="93"/>
      <c r="J2373" s="93"/>
    </row>
    <row r="2374" spans="6:10" s="65" customFormat="1" ht="14" x14ac:dyDescent="0.35">
      <c r="F2374" s="102"/>
      <c r="G2374" s="102"/>
      <c r="I2374" s="93"/>
      <c r="J2374" s="93"/>
    </row>
    <row r="2375" spans="6:10" s="65" customFormat="1" ht="14" x14ac:dyDescent="0.35">
      <c r="F2375" s="102"/>
      <c r="G2375" s="102"/>
      <c r="I2375" s="93"/>
      <c r="J2375" s="93"/>
    </row>
    <row r="2376" spans="6:10" s="65" customFormat="1" ht="14" x14ac:dyDescent="0.35">
      <c r="F2376" s="102"/>
      <c r="G2376" s="102"/>
      <c r="I2376" s="93"/>
      <c r="J2376" s="93"/>
    </row>
    <row r="2377" spans="6:10" s="65" customFormat="1" ht="14" x14ac:dyDescent="0.35">
      <c r="F2377" s="102"/>
      <c r="G2377" s="102"/>
      <c r="I2377" s="93"/>
      <c r="J2377" s="93"/>
    </row>
    <row r="2378" spans="6:10" s="65" customFormat="1" ht="14" x14ac:dyDescent="0.35">
      <c r="F2378" s="102"/>
      <c r="G2378" s="102"/>
      <c r="I2378" s="93"/>
      <c r="J2378" s="93"/>
    </row>
    <row r="2379" spans="6:10" s="65" customFormat="1" ht="14" x14ac:dyDescent="0.35">
      <c r="F2379" s="102"/>
      <c r="G2379" s="102"/>
      <c r="I2379" s="93"/>
      <c r="J2379" s="93"/>
    </row>
    <row r="2380" spans="6:10" s="65" customFormat="1" ht="14" x14ac:dyDescent="0.35">
      <c r="F2380" s="102"/>
      <c r="G2380" s="102"/>
      <c r="I2380" s="93"/>
      <c r="J2380" s="93"/>
    </row>
    <row r="2381" spans="6:10" s="65" customFormat="1" ht="14" x14ac:dyDescent="0.35">
      <c r="F2381" s="102"/>
      <c r="G2381" s="102"/>
      <c r="I2381" s="93"/>
      <c r="J2381" s="93"/>
    </row>
    <row r="2382" spans="6:10" s="65" customFormat="1" ht="14" x14ac:dyDescent="0.35">
      <c r="F2382" s="102"/>
      <c r="G2382" s="102"/>
      <c r="I2382" s="93"/>
      <c r="J2382" s="93"/>
    </row>
    <row r="2383" spans="6:10" s="65" customFormat="1" ht="14" x14ac:dyDescent="0.35">
      <c r="F2383" s="102"/>
      <c r="G2383" s="102"/>
      <c r="I2383" s="93"/>
      <c r="J2383" s="93"/>
    </row>
    <row r="2384" spans="6:10" s="65" customFormat="1" ht="14" x14ac:dyDescent="0.35">
      <c r="F2384" s="102"/>
      <c r="G2384" s="102"/>
      <c r="I2384" s="93"/>
      <c r="J2384" s="93"/>
    </row>
    <row r="2385" spans="6:10" s="65" customFormat="1" ht="14" x14ac:dyDescent="0.35">
      <c r="F2385" s="102"/>
      <c r="G2385" s="102"/>
      <c r="I2385" s="93"/>
      <c r="J2385" s="93"/>
    </row>
    <row r="2386" spans="6:10" s="65" customFormat="1" ht="14" x14ac:dyDescent="0.35">
      <c r="F2386" s="102"/>
      <c r="G2386" s="102"/>
      <c r="I2386" s="93"/>
      <c r="J2386" s="93"/>
    </row>
    <row r="2387" spans="6:10" s="65" customFormat="1" ht="14" x14ac:dyDescent="0.35">
      <c r="F2387" s="102"/>
      <c r="G2387" s="102"/>
      <c r="I2387" s="93"/>
      <c r="J2387" s="93"/>
    </row>
    <row r="2388" spans="6:10" s="65" customFormat="1" ht="14" x14ac:dyDescent="0.35">
      <c r="F2388" s="102"/>
      <c r="G2388" s="102"/>
      <c r="I2388" s="93"/>
      <c r="J2388" s="93"/>
    </row>
    <row r="2389" spans="6:10" s="65" customFormat="1" ht="14" x14ac:dyDescent="0.35">
      <c r="F2389" s="102"/>
      <c r="G2389" s="102"/>
      <c r="I2389" s="93"/>
      <c r="J2389" s="93"/>
    </row>
    <row r="2390" spans="6:10" s="65" customFormat="1" ht="14" x14ac:dyDescent="0.35">
      <c r="F2390" s="102"/>
      <c r="G2390" s="102"/>
      <c r="I2390" s="93"/>
      <c r="J2390" s="93"/>
    </row>
    <row r="2391" spans="6:10" s="65" customFormat="1" ht="14" x14ac:dyDescent="0.35">
      <c r="F2391" s="102"/>
      <c r="G2391" s="102"/>
      <c r="I2391" s="93"/>
      <c r="J2391" s="93"/>
    </row>
    <row r="2392" spans="6:10" s="65" customFormat="1" ht="14" x14ac:dyDescent="0.35">
      <c r="F2392" s="102"/>
      <c r="G2392" s="102"/>
      <c r="I2392" s="93"/>
      <c r="J2392" s="93"/>
    </row>
    <row r="2393" spans="6:10" s="65" customFormat="1" ht="14" x14ac:dyDescent="0.35">
      <c r="F2393" s="102"/>
      <c r="G2393" s="102"/>
      <c r="I2393" s="93"/>
      <c r="J2393" s="93"/>
    </row>
    <row r="2394" spans="6:10" s="65" customFormat="1" ht="14" x14ac:dyDescent="0.35">
      <c r="F2394" s="102"/>
      <c r="G2394" s="102"/>
      <c r="I2394" s="93"/>
      <c r="J2394" s="93"/>
    </row>
    <row r="2395" spans="6:10" s="65" customFormat="1" ht="14" x14ac:dyDescent="0.35">
      <c r="F2395" s="102"/>
      <c r="G2395" s="102"/>
      <c r="I2395" s="93"/>
      <c r="J2395" s="93"/>
    </row>
    <row r="2396" spans="6:10" s="65" customFormat="1" ht="14" x14ac:dyDescent="0.35">
      <c r="F2396" s="102"/>
      <c r="G2396" s="102"/>
      <c r="I2396" s="93"/>
      <c r="J2396" s="93"/>
    </row>
    <row r="2397" spans="6:10" s="65" customFormat="1" ht="14" x14ac:dyDescent="0.35">
      <c r="F2397" s="102"/>
      <c r="G2397" s="102"/>
      <c r="I2397" s="93"/>
      <c r="J2397" s="93"/>
    </row>
    <row r="2398" spans="6:10" s="65" customFormat="1" ht="14" x14ac:dyDescent="0.35">
      <c r="F2398" s="102"/>
      <c r="G2398" s="102"/>
      <c r="I2398" s="93"/>
      <c r="J2398" s="93"/>
    </row>
    <row r="2399" spans="6:10" s="65" customFormat="1" ht="14" x14ac:dyDescent="0.35">
      <c r="F2399" s="102"/>
      <c r="G2399" s="102"/>
      <c r="I2399" s="93"/>
      <c r="J2399" s="93"/>
    </row>
    <row r="2400" spans="6:10" s="65" customFormat="1" ht="14" x14ac:dyDescent="0.35">
      <c r="F2400" s="102"/>
      <c r="G2400" s="102"/>
      <c r="I2400" s="93"/>
      <c r="J2400" s="93"/>
    </row>
    <row r="2401" spans="6:10" s="65" customFormat="1" ht="14" x14ac:dyDescent="0.35">
      <c r="F2401" s="102"/>
      <c r="G2401" s="102"/>
      <c r="I2401" s="93"/>
      <c r="J2401" s="93"/>
    </row>
    <row r="2402" spans="6:10" s="65" customFormat="1" ht="14" x14ac:dyDescent="0.35">
      <c r="F2402" s="102"/>
      <c r="G2402" s="102"/>
      <c r="I2402" s="93"/>
      <c r="J2402" s="93"/>
    </row>
    <row r="2403" spans="6:10" s="65" customFormat="1" ht="14" x14ac:dyDescent="0.35">
      <c r="F2403" s="102"/>
      <c r="G2403" s="102"/>
      <c r="I2403" s="93"/>
      <c r="J2403" s="93"/>
    </row>
    <row r="2404" spans="6:10" s="65" customFormat="1" ht="14" x14ac:dyDescent="0.35">
      <c r="F2404" s="102"/>
      <c r="G2404" s="102"/>
      <c r="I2404" s="93"/>
      <c r="J2404" s="93"/>
    </row>
    <row r="2405" spans="6:10" s="65" customFormat="1" ht="14" x14ac:dyDescent="0.35">
      <c r="F2405" s="102"/>
      <c r="G2405" s="102"/>
      <c r="I2405" s="93"/>
      <c r="J2405" s="93"/>
    </row>
    <row r="2406" spans="6:10" s="65" customFormat="1" ht="14" x14ac:dyDescent="0.35">
      <c r="F2406" s="102"/>
      <c r="G2406" s="102"/>
      <c r="I2406" s="93"/>
      <c r="J2406" s="93"/>
    </row>
    <row r="2407" spans="6:10" s="65" customFormat="1" ht="14" x14ac:dyDescent="0.35">
      <c r="F2407" s="102"/>
      <c r="G2407" s="102"/>
      <c r="I2407" s="93"/>
      <c r="J2407" s="93"/>
    </row>
    <row r="2408" spans="6:10" s="65" customFormat="1" ht="14" x14ac:dyDescent="0.35">
      <c r="F2408" s="102"/>
      <c r="G2408" s="102"/>
      <c r="I2408" s="93"/>
      <c r="J2408" s="93"/>
    </row>
    <row r="2409" spans="6:10" s="65" customFormat="1" ht="14" x14ac:dyDescent="0.35">
      <c r="F2409" s="102"/>
      <c r="G2409" s="102"/>
      <c r="I2409" s="93"/>
      <c r="J2409" s="93"/>
    </row>
    <row r="2410" spans="6:10" s="65" customFormat="1" ht="14" x14ac:dyDescent="0.35">
      <c r="F2410" s="102"/>
      <c r="G2410" s="102"/>
      <c r="I2410" s="93"/>
      <c r="J2410" s="93"/>
    </row>
    <row r="2411" spans="6:10" s="65" customFormat="1" ht="14" x14ac:dyDescent="0.35">
      <c r="F2411" s="102"/>
      <c r="G2411" s="102"/>
      <c r="I2411" s="93"/>
      <c r="J2411" s="93"/>
    </row>
    <row r="2412" spans="6:10" s="65" customFormat="1" ht="14" x14ac:dyDescent="0.35">
      <c r="F2412" s="102"/>
      <c r="G2412" s="102"/>
      <c r="I2412" s="93"/>
      <c r="J2412" s="93"/>
    </row>
    <row r="2413" spans="6:10" s="65" customFormat="1" ht="14" x14ac:dyDescent="0.35">
      <c r="F2413" s="102"/>
      <c r="G2413" s="102"/>
      <c r="I2413" s="93"/>
      <c r="J2413" s="93"/>
    </row>
    <row r="2414" spans="6:10" s="65" customFormat="1" ht="14" x14ac:dyDescent="0.35">
      <c r="F2414" s="102"/>
      <c r="G2414" s="102"/>
      <c r="I2414" s="93"/>
      <c r="J2414" s="93"/>
    </row>
    <row r="2415" spans="6:10" s="65" customFormat="1" ht="14" x14ac:dyDescent="0.35">
      <c r="F2415" s="102"/>
      <c r="G2415" s="102"/>
      <c r="I2415" s="93"/>
      <c r="J2415" s="93"/>
    </row>
    <row r="2416" spans="6:10" s="65" customFormat="1" ht="14" x14ac:dyDescent="0.35">
      <c r="F2416" s="102"/>
      <c r="G2416" s="102"/>
      <c r="I2416" s="93"/>
      <c r="J2416" s="93"/>
    </row>
    <row r="2417" spans="6:10" s="65" customFormat="1" ht="14" x14ac:dyDescent="0.35">
      <c r="F2417" s="102"/>
      <c r="G2417" s="102"/>
      <c r="I2417" s="93"/>
      <c r="J2417" s="93"/>
    </row>
    <row r="2418" spans="6:10" s="65" customFormat="1" ht="14" x14ac:dyDescent="0.35">
      <c r="F2418" s="102"/>
      <c r="G2418" s="102"/>
      <c r="I2418" s="93"/>
      <c r="J2418" s="93"/>
    </row>
    <row r="2419" spans="6:10" s="65" customFormat="1" ht="14" x14ac:dyDescent="0.35">
      <c r="F2419" s="102"/>
      <c r="G2419" s="102"/>
      <c r="I2419" s="93"/>
      <c r="J2419" s="93"/>
    </row>
    <row r="2420" spans="6:10" s="65" customFormat="1" ht="14" x14ac:dyDescent="0.35">
      <c r="F2420" s="102"/>
      <c r="G2420" s="102"/>
      <c r="I2420" s="93"/>
      <c r="J2420" s="93"/>
    </row>
    <row r="2421" spans="6:10" s="65" customFormat="1" ht="14" x14ac:dyDescent="0.35">
      <c r="F2421" s="102"/>
      <c r="G2421" s="102"/>
      <c r="I2421" s="93"/>
      <c r="J2421" s="93"/>
    </row>
    <row r="2422" spans="6:10" s="65" customFormat="1" ht="14" x14ac:dyDescent="0.35">
      <c r="F2422" s="102"/>
      <c r="G2422" s="102"/>
      <c r="I2422" s="93"/>
      <c r="J2422" s="93"/>
    </row>
    <row r="2423" spans="6:10" s="65" customFormat="1" ht="14" x14ac:dyDescent="0.35">
      <c r="F2423" s="102"/>
      <c r="G2423" s="102"/>
      <c r="I2423" s="93"/>
      <c r="J2423" s="93"/>
    </row>
    <row r="2424" spans="6:10" s="65" customFormat="1" ht="14" x14ac:dyDescent="0.35">
      <c r="F2424" s="102"/>
      <c r="G2424" s="102"/>
      <c r="I2424" s="93"/>
      <c r="J2424" s="93"/>
    </row>
    <row r="2425" spans="6:10" s="65" customFormat="1" ht="14" x14ac:dyDescent="0.35">
      <c r="F2425" s="102"/>
      <c r="G2425" s="102"/>
      <c r="I2425" s="93"/>
      <c r="J2425" s="93"/>
    </row>
    <row r="2426" spans="6:10" s="65" customFormat="1" ht="14" x14ac:dyDescent="0.35">
      <c r="F2426" s="102"/>
      <c r="G2426" s="102"/>
      <c r="I2426" s="93"/>
      <c r="J2426" s="93"/>
    </row>
    <row r="2427" spans="6:10" s="65" customFormat="1" ht="14" x14ac:dyDescent="0.35">
      <c r="F2427" s="102"/>
      <c r="G2427" s="102"/>
      <c r="I2427" s="93"/>
      <c r="J2427" s="93"/>
    </row>
    <row r="2428" spans="6:10" s="65" customFormat="1" ht="14" x14ac:dyDescent="0.35">
      <c r="F2428" s="102"/>
      <c r="G2428" s="102"/>
      <c r="I2428" s="93"/>
      <c r="J2428" s="93"/>
    </row>
    <row r="2429" spans="6:10" s="65" customFormat="1" ht="14" x14ac:dyDescent="0.35">
      <c r="F2429" s="102"/>
      <c r="G2429" s="102"/>
      <c r="I2429" s="93"/>
      <c r="J2429" s="93"/>
    </row>
    <row r="2430" spans="6:10" s="65" customFormat="1" ht="14" x14ac:dyDescent="0.35">
      <c r="F2430" s="102"/>
      <c r="G2430" s="102"/>
      <c r="I2430" s="93"/>
      <c r="J2430" s="93"/>
    </row>
    <row r="2431" spans="6:10" s="65" customFormat="1" ht="14" x14ac:dyDescent="0.35">
      <c r="F2431" s="102"/>
      <c r="G2431" s="102"/>
      <c r="I2431" s="93"/>
      <c r="J2431" s="93"/>
    </row>
    <row r="2432" spans="6:10" s="65" customFormat="1" ht="14" x14ac:dyDescent="0.35">
      <c r="F2432" s="102"/>
      <c r="G2432" s="102"/>
      <c r="I2432" s="93"/>
      <c r="J2432" s="93"/>
    </row>
    <row r="2433" spans="6:10" s="65" customFormat="1" ht="14" x14ac:dyDescent="0.35">
      <c r="F2433" s="102"/>
      <c r="G2433" s="102"/>
      <c r="I2433" s="93"/>
      <c r="J2433" s="93"/>
    </row>
    <row r="2434" spans="6:10" s="65" customFormat="1" ht="14" x14ac:dyDescent="0.35">
      <c r="F2434" s="102"/>
      <c r="G2434" s="102"/>
      <c r="I2434" s="93"/>
      <c r="J2434" s="93"/>
    </row>
    <row r="2435" spans="6:10" s="65" customFormat="1" ht="14" x14ac:dyDescent="0.35">
      <c r="F2435" s="102"/>
      <c r="G2435" s="102"/>
      <c r="I2435" s="93"/>
      <c r="J2435" s="93"/>
    </row>
    <row r="2436" spans="6:10" s="65" customFormat="1" ht="14" x14ac:dyDescent="0.35">
      <c r="F2436" s="102"/>
      <c r="G2436" s="102"/>
      <c r="I2436" s="93"/>
      <c r="J2436" s="93"/>
    </row>
    <row r="2437" spans="6:10" s="65" customFormat="1" ht="14" x14ac:dyDescent="0.35">
      <c r="F2437" s="102"/>
      <c r="G2437" s="102"/>
      <c r="I2437" s="93"/>
      <c r="J2437" s="93"/>
    </row>
    <row r="2438" spans="6:10" s="65" customFormat="1" ht="14" x14ac:dyDescent="0.35">
      <c r="F2438" s="102"/>
      <c r="G2438" s="102"/>
      <c r="I2438" s="93"/>
      <c r="J2438" s="93"/>
    </row>
    <row r="2439" spans="6:10" s="65" customFormat="1" ht="14" x14ac:dyDescent="0.35">
      <c r="F2439" s="102"/>
      <c r="G2439" s="102"/>
      <c r="I2439" s="93"/>
      <c r="J2439" s="93"/>
    </row>
    <row r="2440" spans="6:10" s="65" customFormat="1" ht="14" x14ac:dyDescent="0.35">
      <c r="F2440" s="102"/>
      <c r="G2440" s="102"/>
      <c r="I2440" s="93"/>
      <c r="J2440" s="93"/>
    </row>
    <row r="2441" spans="6:10" s="65" customFormat="1" ht="14" x14ac:dyDescent="0.35">
      <c r="F2441" s="102"/>
      <c r="G2441" s="102"/>
      <c r="I2441" s="93"/>
      <c r="J2441" s="93"/>
    </row>
    <row r="2442" spans="6:10" s="65" customFormat="1" ht="14" x14ac:dyDescent="0.35">
      <c r="F2442" s="102"/>
      <c r="G2442" s="102"/>
      <c r="I2442" s="93"/>
      <c r="J2442" s="93"/>
    </row>
    <row r="2443" spans="6:10" s="65" customFormat="1" ht="14" x14ac:dyDescent="0.35">
      <c r="F2443" s="102"/>
      <c r="G2443" s="102"/>
      <c r="I2443" s="93"/>
      <c r="J2443" s="93"/>
    </row>
    <row r="2444" spans="6:10" s="65" customFormat="1" ht="14" x14ac:dyDescent="0.35">
      <c r="F2444" s="102"/>
      <c r="G2444" s="102"/>
      <c r="I2444" s="93"/>
      <c r="J2444" s="93"/>
    </row>
    <row r="2445" spans="6:10" s="65" customFormat="1" ht="14" x14ac:dyDescent="0.35">
      <c r="F2445" s="102"/>
      <c r="G2445" s="102"/>
      <c r="I2445" s="93"/>
      <c r="J2445" s="93"/>
    </row>
    <row r="2446" spans="6:10" s="65" customFormat="1" ht="14" x14ac:dyDescent="0.35">
      <c r="F2446" s="102"/>
      <c r="G2446" s="102"/>
      <c r="I2446" s="93"/>
      <c r="J2446" s="93"/>
    </row>
    <row r="2447" spans="6:10" s="65" customFormat="1" ht="14" x14ac:dyDescent="0.35">
      <c r="F2447" s="102"/>
      <c r="G2447" s="102"/>
      <c r="I2447" s="93"/>
      <c r="J2447" s="93"/>
    </row>
    <row r="2448" spans="6:10" s="65" customFormat="1" ht="14" x14ac:dyDescent="0.35">
      <c r="F2448" s="102"/>
      <c r="G2448" s="102"/>
      <c r="I2448" s="93"/>
      <c r="J2448" s="93"/>
    </row>
    <row r="2449" spans="6:10" s="65" customFormat="1" ht="14" x14ac:dyDescent="0.35">
      <c r="F2449" s="102"/>
      <c r="G2449" s="102"/>
      <c r="I2449" s="93"/>
      <c r="J2449" s="93"/>
    </row>
    <row r="2450" spans="6:10" s="65" customFormat="1" ht="14" x14ac:dyDescent="0.35">
      <c r="F2450" s="102"/>
      <c r="G2450" s="102"/>
      <c r="I2450" s="93"/>
      <c r="J2450" s="93"/>
    </row>
    <row r="2451" spans="6:10" s="65" customFormat="1" ht="14" x14ac:dyDescent="0.35">
      <c r="F2451" s="102"/>
      <c r="G2451" s="102"/>
      <c r="I2451" s="93"/>
      <c r="J2451" s="93"/>
    </row>
    <row r="2452" spans="6:10" s="65" customFormat="1" ht="14" x14ac:dyDescent="0.35">
      <c r="F2452" s="102"/>
      <c r="G2452" s="102"/>
      <c r="I2452" s="93"/>
      <c r="J2452" s="93"/>
    </row>
    <row r="2453" spans="6:10" s="65" customFormat="1" ht="14" x14ac:dyDescent="0.35">
      <c r="F2453" s="102"/>
      <c r="G2453" s="102"/>
      <c r="I2453" s="93"/>
      <c r="J2453" s="93"/>
    </row>
    <row r="2454" spans="6:10" s="65" customFormat="1" ht="14" x14ac:dyDescent="0.35">
      <c r="F2454" s="102"/>
      <c r="G2454" s="102"/>
      <c r="I2454" s="93"/>
      <c r="J2454" s="93"/>
    </row>
    <row r="2455" spans="6:10" s="65" customFormat="1" ht="14" x14ac:dyDescent="0.35">
      <c r="F2455" s="102"/>
      <c r="G2455" s="102"/>
      <c r="I2455" s="93"/>
      <c r="J2455" s="93"/>
    </row>
    <row r="2456" spans="6:10" s="65" customFormat="1" ht="14" x14ac:dyDescent="0.35">
      <c r="F2456" s="102"/>
      <c r="G2456" s="102"/>
      <c r="I2456" s="93"/>
      <c r="J2456" s="93"/>
    </row>
    <row r="2457" spans="6:10" s="65" customFormat="1" ht="14" x14ac:dyDescent="0.35">
      <c r="F2457" s="102"/>
      <c r="G2457" s="102"/>
      <c r="I2457" s="93"/>
      <c r="J2457" s="93"/>
    </row>
    <row r="2458" spans="6:10" s="65" customFormat="1" ht="14" x14ac:dyDescent="0.35">
      <c r="F2458" s="102"/>
      <c r="G2458" s="102"/>
      <c r="I2458" s="93"/>
      <c r="J2458" s="93"/>
    </row>
    <row r="2459" spans="6:10" s="65" customFormat="1" ht="14" x14ac:dyDescent="0.35">
      <c r="F2459" s="102"/>
      <c r="G2459" s="102"/>
      <c r="I2459" s="93"/>
      <c r="J2459" s="93"/>
    </row>
    <row r="2460" spans="6:10" s="65" customFormat="1" ht="14" x14ac:dyDescent="0.35">
      <c r="F2460" s="102"/>
      <c r="G2460" s="102"/>
      <c r="I2460" s="93"/>
      <c r="J2460" s="93"/>
    </row>
    <row r="2461" spans="6:10" s="65" customFormat="1" ht="14" x14ac:dyDescent="0.35">
      <c r="F2461" s="102"/>
      <c r="G2461" s="102"/>
      <c r="I2461" s="93"/>
      <c r="J2461" s="93"/>
    </row>
    <row r="2462" spans="6:10" s="65" customFormat="1" ht="14" x14ac:dyDescent="0.35">
      <c r="F2462" s="102"/>
      <c r="G2462" s="102"/>
      <c r="I2462" s="93"/>
      <c r="J2462" s="93"/>
    </row>
    <row r="2463" spans="6:10" s="65" customFormat="1" ht="14" x14ac:dyDescent="0.35">
      <c r="F2463" s="102"/>
      <c r="G2463" s="102"/>
      <c r="I2463" s="93"/>
      <c r="J2463" s="93"/>
    </row>
    <row r="2464" spans="6:10" s="65" customFormat="1" ht="14" x14ac:dyDescent="0.35">
      <c r="F2464" s="102"/>
      <c r="G2464" s="102"/>
      <c r="I2464" s="93"/>
      <c r="J2464" s="93"/>
    </row>
    <row r="2465" spans="6:10" s="65" customFormat="1" ht="14" x14ac:dyDescent="0.35">
      <c r="F2465" s="102"/>
      <c r="G2465" s="102"/>
      <c r="I2465" s="93"/>
      <c r="J2465" s="93"/>
    </row>
    <row r="2466" spans="6:10" s="65" customFormat="1" ht="14" x14ac:dyDescent="0.35">
      <c r="F2466" s="102"/>
      <c r="G2466" s="102"/>
      <c r="I2466" s="93"/>
      <c r="J2466" s="93"/>
    </row>
    <row r="2467" spans="6:10" s="65" customFormat="1" ht="14" x14ac:dyDescent="0.35">
      <c r="F2467" s="102"/>
      <c r="G2467" s="102"/>
      <c r="I2467" s="93"/>
      <c r="J2467" s="93"/>
    </row>
    <row r="2468" spans="6:10" s="65" customFormat="1" ht="14" x14ac:dyDescent="0.35">
      <c r="F2468" s="102"/>
      <c r="G2468" s="102"/>
      <c r="I2468" s="93"/>
      <c r="J2468" s="93"/>
    </row>
    <row r="2469" spans="6:10" s="65" customFormat="1" ht="14" x14ac:dyDescent="0.35">
      <c r="F2469" s="102"/>
      <c r="G2469" s="102"/>
      <c r="I2469" s="93"/>
      <c r="J2469" s="93"/>
    </row>
    <row r="2470" spans="6:10" s="65" customFormat="1" ht="14" x14ac:dyDescent="0.35">
      <c r="F2470" s="102"/>
      <c r="G2470" s="102"/>
      <c r="I2470" s="93"/>
      <c r="J2470" s="93"/>
    </row>
    <row r="2471" spans="6:10" s="65" customFormat="1" ht="14" x14ac:dyDescent="0.35">
      <c r="F2471" s="102"/>
      <c r="G2471" s="102"/>
      <c r="I2471" s="93"/>
      <c r="J2471" s="93"/>
    </row>
    <row r="2472" spans="6:10" s="65" customFormat="1" ht="14" x14ac:dyDescent="0.35">
      <c r="F2472" s="102"/>
      <c r="G2472" s="102"/>
      <c r="I2472" s="93"/>
      <c r="J2472" s="93"/>
    </row>
    <row r="2473" spans="6:10" s="65" customFormat="1" ht="14" x14ac:dyDescent="0.35">
      <c r="F2473" s="102"/>
      <c r="G2473" s="102"/>
      <c r="I2473" s="93"/>
      <c r="J2473" s="93"/>
    </row>
    <row r="2474" spans="6:10" s="65" customFormat="1" ht="14" x14ac:dyDescent="0.35">
      <c r="F2474" s="102"/>
      <c r="G2474" s="102"/>
      <c r="I2474" s="93"/>
      <c r="J2474" s="93"/>
    </row>
    <row r="2475" spans="6:10" s="65" customFormat="1" ht="14" x14ac:dyDescent="0.35">
      <c r="F2475" s="102"/>
      <c r="G2475" s="102"/>
      <c r="I2475" s="93"/>
      <c r="J2475" s="93"/>
    </row>
    <row r="2476" spans="6:10" s="65" customFormat="1" ht="14" x14ac:dyDescent="0.35">
      <c r="F2476" s="102"/>
      <c r="G2476" s="102"/>
      <c r="I2476" s="93"/>
      <c r="J2476" s="93"/>
    </row>
    <row r="2477" spans="6:10" s="65" customFormat="1" ht="14" x14ac:dyDescent="0.35">
      <c r="F2477" s="102"/>
      <c r="G2477" s="102"/>
      <c r="I2477" s="93"/>
      <c r="J2477" s="93"/>
    </row>
    <row r="2478" spans="6:10" s="65" customFormat="1" ht="14" x14ac:dyDescent="0.35">
      <c r="F2478" s="102"/>
      <c r="G2478" s="102"/>
      <c r="I2478" s="93"/>
      <c r="J2478" s="93"/>
    </row>
    <row r="2479" spans="6:10" s="65" customFormat="1" ht="14" x14ac:dyDescent="0.35">
      <c r="F2479" s="102"/>
      <c r="G2479" s="102"/>
      <c r="I2479" s="93"/>
      <c r="J2479" s="93"/>
    </row>
    <row r="2480" spans="6:10" s="65" customFormat="1" ht="14" x14ac:dyDescent="0.35">
      <c r="F2480" s="102"/>
      <c r="G2480" s="102"/>
      <c r="I2480" s="93"/>
      <c r="J2480" s="93"/>
    </row>
    <row r="2481" spans="6:10" s="65" customFormat="1" ht="14" x14ac:dyDescent="0.35">
      <c r="F2481" s="102"/>
      <c r="G2481" s="102"/>
      <c r="I2481" s="93"/>
      <c r="J2481" s="93"/>
    </row>
    <row r="2482" spans="6:10" s="65" customFormat="1" ht="14" x14ac:dyDescent="0.35">
      <c r="F2482" s="102"/>
      <c r="G2482" s="102"/>
      <c r="I2482" s="93"/>
      <c r="J2482" s="93"/>
    </row>
    <row r="2483" spans="6:10" s="65" customFormat="1" ht="14" x14ac:dyDescent="0.35">
      <c r="F2483" s="102"/>
      <c r="G2483" s="102"/>
      <c r="I2483" s="93"/>
      <c r="J2483" s="93"/>
    </row>
    <row r="2484" spans="6:10" s="65" customFormat="1" ht="14" x14ac:dyDescent="0.35">
      <c r="F2484" s="102"/>
      <c r="G2484" s="102"/>
      <c r="I2484" s="93"/>
      <c r="J2484" s="93"/>
    </row>
    <row r="2485" spans="6:10" s="65" customFormat="1" ht="14" x14ac:dyDescent="0.35">
      <c r="F2485" s="102"/>
      <c r="G2485" s="102"/>
      <c r="I2485" s="93"/>
      <c r="J2485" s="93"/>
    </row>
    <row r="2486" spans="6:10" s="65" customFormat="1" ht="14" x14ac:dyDescent="0.35">
      <c r="F2486" s="102"/>
      <c r="G2486" s="102"/>
      <c r="I2486" s="93"/>
      <c r="J2486" s="93"/>
    </row>
    <row r="2487" spans="6:10" s="65" customFormat="1" ht="14" x14ac:dyDescent="0.35">
      <c r="F2487" s="102"/>
      <c r="G2487" s="102"/>
      <c r="I2487" s="93"/>
      <c r="J2487" s="93"/>
    </row>
    <row r="2488" spans="6:10" s="65" customFormat="1" ht="14" x14ac:dyDescent="0.35">
      <c r="F2488" s="102"/>
      <c r="G2488" s="102"/>
      <c r="I2488" s="93"/>
      <c r="J2488" s="93"/>
    </row>
    <row r="2489" spans="6:10" s="65" customFormat="1" ht="14" x14ac:dyDescent="0.35">
      <c r="F2489" s="102"/>
      <c r="G2489" s="102"/>
      <c r="I2489" s="93"/>
      <c r="J2489" s="93"/>
    </row>
    <row r="2490" spans="6:10" s="65" customFormat="1" ht="14" x14ac:dyDescent="0.35">
      <c r="F2490" s="102"/>
      <c r="G2490" s="102"/>
      <c r="I2490" s="93"/>
      <c r="J2490" s="93"/>
    </row>
    <row r="2491" spans="6:10" s="65" customFormat="1" ht="14" x14ac:dyDescent="0.35">
      <c r="F2491" s="102"/>
      <c r="G2491" s="102"/>
      <c r="I2491" s="93"/>
      <c r="J2491" s="93"/>
    </row>
    <row r="2492" spans="6:10" s="65" customFormat="1" ht="14" x14ac:dyDescent="0.35">
      <c r="F2492" s="102"/>
      <c r="G2492" s="102"/>
      <c r="I2492" s="93"/>
      <c r="J2492" s="93"/>
    </row>
    <row r="2493" spans="6:10" s="65" customFormat="1" ht="14" x14ac:dyDescent="0.35">
      <c r="F2493" s="102"/>
      <c r="G2493" s="102"/>
      <c r="I2493" s="93"/>
      <c r="J2493" s="93"/>
    </row>
    <row r="2494" spans="6:10" s="65" customFormat="1" ht="14" x14ac:dyDescent="0.35">
      <c r="F2494" s="102"/>
      <c r="G2494" s="102"/>
      <c r="I2494" s="93"/>
      <c r="J2494" s="93"/>
    </row>
    <row r="2495" spans="6:10" s="65" customFormat="1" ht="14" x14ac:dyDescent="0.35">
      <c r="F2495" s="102"/>
      <c r="G2495" s="102"/>
      <c r="I2495" s="93"/>
      <c r="J2495" s="93"/>
    </row>
    <row r="2496" spans="6:10" s="65" customFormat="1" ht="14" x14ac:dyDescent="0.35">
      <c r="F2496" s="102"/>
      <c r="G2496" s="102"/>
      <c r="I2496" s="93"/>
      <c r="J2496" s="93"/>
    </row>
    <row r="2497" spans="6:10" s="65" customFormat="1" ht="14" x14ac:dyDescent="0.35">
      <c r="F2497" s="102"/>
      <c r="G2497" s="102"/>
      <c r="I2497" s="93"/>
      <c r="J2497" s="93"/>
    </row>
    <row r="2498" spans="6:10" s="65" customFormat="1" ht="14" x14ac:dyDescent="0.35">
      <c r="F2498" s="102"/>
      <c r="G2498" s="102"/>
      <c r="I2498" s="93"/>
      <c r="J2498" s="93"/>
    </row>
    <row r="2499" spans="6:10" s="65" customFormat="1" ht="14" x14ac:dyDescent="0.35">
      <c r="F2499" s="102"/>
      <c r="G2499" s="102"/>
      <c r="I2499" s="93"/>
      <c r="J2499" s="93"/>
    </row>
    <row r="2500" spans="6:10" s="65" customFormat="1" ht="14" x14ac:dyDescent="0.35">
      <c r="F2500" s="102"/>
      <c r="G2500" s="102"/>
      <c r="I2500" s="93"/>
      <c r="J2500" s="93"/>
    </row>
    <row r="2501" spans="6:10" s="65" customFormat="1" ht="14" x14ac:dyDescent="0.35">
      <c r="F2501" s="102"/>
      <c r="G2501" s="102"/>
      <c r="I2501" s="93"/>
      <c r="J2501" s="93"/>
    </row>
    <row r="2502" spans="6:10" s="65" customFormat="1" ht="14" x14ac:dyDescent="0.35">
      <c r="F2502" s="102"/>
      <c r="G2502" s="102"/>
      <c r="I2502" s="93"/>
      <c r="J2502" s="93"/>
    </row>
    <row r="2503" spans="6:10" s="65" customFormat="1" ht="14" x14ac:dyDescent="0.35">
      <c r="F2503" s="102"/>
      <c r="G2503" s="102"/>
      <c r="I2503" s="93"/>
      <c r="J2503" s="93"/>
    </row>
    <row r="2504" spans="6:10" s="65" customFormat="1" ht="14" x14ac:dyDescent="0.35">
      <c r="F2504" s="102"/>
      <c r="G2504" s="102"/>
      <c r="I2504" s="93"/>
      <c r="J2504" s="93"/>
    </row>
    <row r="2505" spans="6:10" s="65" customFormat="1" ht="14" x14ac:dyDescent="0.35">
      <c r="F2505" s="102"/>
      <c r="G2505" s="102"/>
      <c r="I2505" s="93"/>
      <c r="J2505" s="93"/>
    </row>
    <row r="2506" spans="6:10" s="65" customFormat="1" ht="14" x14ac:dyDescent="0.35">
      <c r="F2506" s="102"/>
      <c r="G2506" s="102"/>
      <c r="I2506" s="93"/>
      <c r="J2506" s="93"/>
    </row>
    <row r="2507" spans="6:10" s="65" customFormat="1" ht="14" x14ac:dyDescent="0.35">
      <c r="F2507" s="102"/>
      <c r="G2507" s="102"/>
      <c r="I2507" s="93"/>
      <c r="J2507" s="93"/>
    </row>
    <row r="2508" spans="6:10" s="65" customFormat="1" ht="14" x14ac:dyDescent="0.35">
      <c r="F2508" s="102"/>
      <c r="G2508" s="102"/>
      <c r="I2508" s="93"/>
      <c r="J2508" s="93"/>
    </row>
    <row r="2509" spans="6:10" s="65" customFormat="1" ht="14" x14ac:dyDescent="0.35">
      <c r="F2509" s="102"/>
      <c r="G2509" s="102"/>
      <c r="I2509" s="93"/>
      <c r="J2509" s="93"/>
    </row>
    <row r="2510" spans="6:10" s="65" customFormat="1" ht="14" x14ac:dyDescent="0.35">
      <c r="F2510" s="102"/>
      <c r="G2510" s="102"/>
      <c r="I2510" s="93"/>
      <c r="J2510" s="93"/>
    </row>
    <row r="2511" spans="6:10" s="65" customFormat="1" ht="14" x14ac:dyDescent="0.35">
      <c r="F2511" s="102"/>
      <c r="G2511" s="102"/>
      <c r="I2511" s="93"/>
      <c r="J2511" s="93"/>
    </row>
    <row r="2512" spans="6:10" s="65" customFormat="1" ht="14" x14ac:dyDescent="0.35">
      <c r="F2512" s="102"/>
      <c r="G2512" s="102"/>
      <c r="I2512" s="93"/>
      <c r="J2512" s="93"/>
    </row>
    <row r="2513" spans="6:10" s="65" customFormat="1" ht="14" x14ac:dyDescent="0.35">
      <c r="F2513" s="102"/>
      <c r="G2513" s="102"/>
      <c r="I2513" s="93"/>
      <c r="J2513" s="93"/>
    </row>
    <row r="2514" spans="6:10" s="65" customFormat="1" ht="14" x14ac:dyDescent="0.35">
      <c r="F2514" s="102"/>
      <c r="G2514" s="102"/>
      <c r="I2514" s="93"/>
      <c r="J2514" s="93"/>
    </row>
    <row r="2515" spans="6:10" s="65" customFormat="1" ht="14" x14ac:dyDescent="0.35">
      <c r="F2515" s="102"/>
      <c r="G2515" s="102"/>
      <c r="I2515" s="93"/>
      <c r="J2515" s="93"/>
    </row>
    <row r="2516" spans="6:10" s="65" customFormat="1" ht="14" x14ac:dyDescent="0.35">
      <c r="F2516" s="102"/>
      <c r="G2516" s="102"/>
      <c r="I2516" s="93"/>
      <c r="J2516" s="93"/>
    </row>
    <row r="2517" spans="6:10" s="65" customFormat="1" ht="14" x14ac:dyDescent="0.35">
      <c r="F2517" s="102"/>
      <c r="G2517" s="102"/>
      <c r="I2517" s="93"/>
      <c r="J2517" s="93"/>
    </row>
    <row r="2518" spans="6:10" s="65" customFormat="1" ht="14" x14ac:dyDescent="0.35">
      <c r="F2518" s="102"/>
      <c r="G2518" s="102"/>
      <c r="I2518" s="93"/>
      <c r="J2518" s="93"/>
    </row>
    <row r="2519" spans="6:10" s="65" customFormat="1" ht="14" x14ac:dyDescent="0.35">
      <c r="F2519" s="102"/>
      <c r="G2519" s="102"/>
      <c r="I2519" s="93"/>
      <c r="J2519" s="93"/>
    </row>
    <row r="2520" spans="6:10" s="65" customFormat="1" ht="14" x14ac:dyDescent="0.35">
      <c r="F2520" s="102"/>
      <c r="G2520" s="102"/>
      <c r="I2520" s="93"/>
      <c r="J2520" s="93"/>
    </row>
    <row r="2521" spans="6:10" s="65" customFormat="1" ht="14" x14ac:dyDescent="0.35">
      <c r="F2521" s="102"/>
      <c r="G2521" s="102"/>
      <c r="I2521" s="93"/>
      <c r="J2521" s="93"/>
    </row>
    <row r="2522" spans="6:10" s="65" customFormat="1" ht="14" x14ac:dyDescent="0.35">
      <c r="F2522" s="102"/>
      <c r="G2522" s="102"/>
      <c r="I2522" s="93"/>
      <c r="J2522" s="93"/>
    </row>
    <row r="2523" spans="6:10" s="65" customFormat="1" ht="14" x14ac:dyDescent="0.35">
      <c r="F2523" s="102"/>
      <c r="G2523" s="102"/>
      <c r="I2523" s="93"/>
      <c r="J2523" s="93"/>
    </row>
    <row r="2524" spans="6:10" s="65" customFormat="1" ht="14" x14ac:dyDescent="0.35">
      <c r="F2524" s="102"/>
      <c r="G2524" s="102"/>
      <c r="I2524" s="93"/>
      <c r="J2524" s="93"/>
    </row>
    <row r="2525" spans="6:10" s="65" customFormat="1" ht="14" x14ac:dyDescent="0.35">
      <c r="F2525" s="102"/>
      <c r="G2525" s="102"/>
      <c r="I2525" s="93"/>
      <c r="J2525" s="93"/>
    </row>
    <row r="2526" spans="6:10" s="65" customFormat="1" ht="14" x14ac:dyDescent="0.35">
      <c r="F2526" s="102"/>
      <c r="G2526" s="102"/>
      <c r="I2526" s="93"/>
      <c r="J2526" s="93"/>
    </row>
    <row r="2527" spans="6:10" s="65" customFormat="1" ht="14" x14ac:dyDescent="0.35">
      <c r="F2527" s="102"/>
      <c r="G2527" s="102"/>
      <c r="I2527" s="93"/>
      <c r="J2527" s="93"/>
    </row>
    <row r="2528" spans="6:10" s="65" customFormat="1" ht="14" x14ac:dyDescent="0.35">
      <c r="F2528" s="102"/>
      <c r="G2528" s="102"/>
      <c r="I2528" s="93"/>
      <c r="J2528" s="93"/>
    </row>
    <row r="2529" spans="6:10" s="65" customFormat="1" ht="14" x14ac:dyDescent="0.35">
      <c r="F2529" s="102"/>
      <c r="G2529" s="102"/>
      <c r="I2529" s="93"/>
      <c r="J2529" s="93"/>
    </row>
    <row r="2530" spans="6:10" s="65" customFormat="1" ht="14" x14ac:dyDescent="0.35">
      <c r="F2530" s="102"/>
      <c r="G2530" s="102"/>
      <c r="I2530" s="93"/>
      <c r="J2530" s="93"/>
    </row>
    <row r="2531" spans="6:10" s="65" customFormat="1" ht="14" x14ac:dyDescent="0.35">
      <c r="F2531" s="102"/>
      <c r="G2531" s="102"/>
      <c r="I2531" s="93"/>
      <c r="J2531" s="93"/>
    </row>
    <row r="2532" spans="6:10" s="65" customFormat="1" ht="14" x14ac:dyDescent="0.35">
      <c r="F2532" s="102"/>
      <c r="G2532" s="102"/>
      <c r="I2532" s="93"/>
      <c r="J2532" s="93"/>
    </row>
    <row r="2533" spans="6:10" s="65" customFormat="1" ht="14" x14ac:dyDescent="0.35">
      <c r="F2533" s="102"/>
      <c r="G2533" s="102"/>
      <c r="I2533" s="93"/>
      <c r="J2533" s="93"/>
    </row>
    <row r="2534" spans="6:10" s="65" customFormat="1" ht="14" x14ac:dyDescent="0.35">
      <c r="F2534" s="102"/>
      <c r="G2534" s="102"/>
      <c r="I2534" s="93"/>
      <c r="J2534" s="93"/>
    </row>
    <row r="2535" spans="6:10" s="65" customFormat="1" ht="14" x14ac:dyDescent="0.35">
      <c r="F2535" s="102"/>
      <c r="G2535" s="102"/>
      <c r="I2535" s="93"/>
      <c r="J2535" s="93"/>
    </row>
    <row r="2536" spans="6:10" s="65" customFormat="1" ht="14" x14ac:dyDescent="0.35">
      <c r="F2536" s="102"/>
      <c r="G2536" s="102"/>
      <c r="I2536" s="93"/>
      <c r="J2536" s="93"/>
    </row>
    <row r="2537" spans="6:10" s="65" customFormat="1" ht="14" x14ac:dyDescent="0.35">
      <c r="F2537" s="102"/>
      <c r="G2537" s="102"/>
      <c r="I2537" s="93"/>
      <c r="J2537" s="93"/>
    </row>
    <row r="2538" spans="6:10" s="65" customFormat="1" ht="14" x14ac:dyDescent="0.35">
      <c r="F2538" s="102"/>
      <c r="G2538" s="102"/>
      <c r="I2538" s="93"/>
      <c r="J2538" s="93"/>
    </row>
    <row r="2539" spans="6:10" s="65" customFormat="1" ht="14" x14ac:dyDescent="0.35">
      <c r="F2539" s="102"/>
      <c r="G2539" s="102"/>
      <c r="I2539" s="93"/>
      <c r="J2539" s="93"/>
    </row>
    <row r="2540" spans="6:10" s="65" customFormat="1" ht="14" x14ac:dyDescent="0.35">
      <c r="F2540" s="102"/>
      <c r="G2540" s="102"/>
      <c r="I2540" s="93"/>
      <c r="J2540" s="93"/>
    </row>
    <row r="2541" spans="6:10" s="65" customFormat="1" ht="14" x14ac:dyDescent="0.35">
      <c r="F2541" s="102"/>
      <c r="G2541" s="102"/>
      <c r="I2541" s="93"/>
      <c r="J2541" s="93"/>
    </row>
    <row r="2542" spans="6:10" s="65" customFormat="1" ht="14" x14ac:dyDescent="0.35">
      <c r="F2542" s="102"/>
      <c r="G2542" s="102"/>
      <c r="I2542" s="93"/>
      <c r="J2542" s="93"/>
    </row>
    <row r="2543" spans="6:10" s="65" customFormat="1" ht="14" x14ac:dyDescent="0.35">
      <c r="F2543" s="102"/>
      <c r="G2543" s="102"/>
      <c r="I2543" s="93"/>
      <c r="J2543" s="93"/>
    </row>
    <row r="2544" spans="6:10" s="65" customFormat="1" ht="14" x14ac:dyDescent="0.35">
      <c r="F2544" s="102"/>
      <c r="G2544" s="102"/>
      <c r="I2544" s="93"/>
      <c r="J2544" s="93"/>
    </row>
    <row r="2545" spans="6:10" s="65" customFormat="1" ht="14" x14ac:dyDescent="0.35">
      <c r="F2545" s="102"/>
      <c r="G2545" s="102"/>
      <c r="I2545" s="93"/>
      <c r="J2545" s="93"/>
    </row>
    <row r="2546" spans="6:10" s="65" customFormat="1" ht="14" x14ac:dyDescent="0.35">
      <c r="F2546" s="102"/>
      <c r="G2546" s="102"/>
      <c r="I2546" s="93"/>
      <c r="J2546" s="93"/>
    </row>
    <row r="2547" spans="6:10" s="65" customFormat="1" ht="14" x14ac:dyDescent="0.35">
      <c r="F2547" s="102"/>
      <c r="G2547" s="102"/>
      <c r="I2547" s="93"/>
      <c r="J2547" s="93"/>
    </row>
    <row r="2548" spans="6:10" s="65" customFormat="1" ht="14" x14ac:dyDescent="0.35">
      <c r="F2548" s="102"/>
      <c r="G2548" s="102"/>
      <c r="I2548" s="93"/>
      <c r="J2548" s="93"/>
    </row>
    <row r="2549" spans="6:10" s="65" customFormat="1" ht="14" x14ac:dyDescent="0.35">
      <c r="F2549" s="102"/>
      <c r="G2549" s="102"/>
      <c r="I2549" s="93"/>
      <c r="J2549" s="93"/>
    </row>
    <row r="2550" spans="6:10" s="65" customFormat="1" ht="14" x14ac:dyDescent="0.35">
      <c r="F2550" s="102"/>
      <c r="G2550" s="102"/>
      <c r="I2550" s="93"/>
      <c r="J2550" s="93"/>
    </row>
    <row r="2551" spans="6:10" s="65" customFormat="1" ht="14" x14ac:dyDescent="0.35">
      <c r="F2551" s="102"/>
      <c r="G2551" s="102"/>
      <c r="I2551" s="93"/>
      <c r="J2551" s="93"/>
    </row>
    <row r="2552" spans="6:10" s="65" customFormat="1" ht="14" x14ac:dyDescent="0.35">
      <c r="F2552" s="102"/>
      <c r="G2552" s="102"/>
      <c r="I2552" s="93"/>
      <c r="J2552" s="93"/>
    </row>
    <row r="2553" spans="6:10" s="65" customFormat="1" ht="14" x14ac:dyDescent="0.35">
      <c r="F2553" s="102"/>
      <c r="G2553" s="102"/>
      <c r="I2553" s="93"/>
      <c r="J2553" s="93"/>
    </row>
    <row r="2554" spans="6:10" s="65" customFormat="1" ht="14" x14ac:dyDescent="0.35">
      <c r="F2554" s="102"/>
      <c r="G2554" s="102"/>
      <c r="I2554" s="93"/>
      <c r="J2554" s="93"/>
    </row>
    <row r="2555" spans="6:10" s="65" customFormat="1" ht="14" x14ac:dyDescent="0.35">
      <c r="F2555" s="102"/>
      <c r="G2555" s="102"/>
      <c r="I2555" s="93"/>
      <c r="J2555" s="93"/>
    </row>
    <row r="2556" spans="6:10" s="65" customFormat="1" ht="14" x14ac:dyDescent="0.35">
      <c r="F2556" s="102"/>
      <c r="G2556" s="102"/>
      <c r="I2556" s="93"/>
      <c r="J2556" s="93"/>
    </row>
    <row r="2557" spans="6:10" s="65" customFormat="1" ht="14" x14ac:dyDescent="0.35">
      <c r="F2557" s="102"/>
      <c r="G2557" s="102"/>
      <c r="I2557" s="93"/>
      <c r="J2557" s="93"/>
    </row>
    <row r="2558" spans="6:10" s="65" customFormat="1" ht="14" x14ac:dyDescent="0.35">
      <c r="F2558" s="102"/>
      <c r="G2558" s="102"/>
      <c r="I2558" s="93"/>
      <c r="J2558" s="93"/>
    </row>
    <row r="2559" spans="6:10" s="65" customFormat="1" ht="14" x14ac:dyDescent="0.35">
      <c r="F2559" s="102"/>
      <c r="G2559" s="102"/>
      <c r="I2559" s="93"/>
      <c r="J2559" s="93"/>
    </row>
    <row r="2560" spans="6:10" s="65" customFormat="1" ht="14" x14ac:dyDescent="0.35">
      <c r="F2560" s="102"/>
      <c r="G2560" s="102"/>
      <c r="I2560" s="93"/>
      <c r="J2560" s="93"/>
    </row>
    <row r="2561" spans="6:10" s="65" customFormat="1" ht="14" x14ac:dyDescent="0.35">
      <c r="F2561" s="102"/>
      <c r="G2561" s="102"/>
      <c r="I2561" s="93"/>
      <c r="J2561" s="93"/>
    </row>
    <row r="2562" spans="6:10" s="65" customFormat="1" ht="14" x14ac:dyDescent="0.35">
      <c r="F2562" s="102"/>
      <c r="G2562" s="102"/>
      <c r="I2562" s="93"/>
      <c r="J2562" s="93"/>
    </row>
    <row r="2563" spans="6:10" s="65" customFormat="1" ht="14" x14ac:dyDescent="0.35">
      <c r="F2563" s="102"/>
      <c r="G2563" s="102"/>
      <c r="I2563" s="93"/>
      <c r="J2563" s="93"/>
    </row>
    <row r="2564" spans="6:10" s="65" customFormat="1" ht="14" x14ac:dyDescent="0.35">
      <c r="F2564" s="102"/>
      <c r="G2564" s="102"/>
      <c r="I2564" s="93"/>
      <c r="J2564" s="93"/>
    </row>
    <row r="2565" spans="6:10" s="65" customFormat="1" ht="14" x14ac:dyDescent="0.35">
      <c r="F2565" s="102"/>
      <c r="G2565" s="102"/>
      <c r="I2565" s="93"/>
      <c r="J2565" s="93"/>
    </row>
    <row r="2566" spans="6:10" s="65" customFormat="1" ht="14" x14ac:dyDescent="0.35">
      <c r="F2566" s="102"/>
      <c r="G2566" s="102"/>
      <c r="I2566" s="93"/>
      <c r="J2566" s="93"/>
    </row>
    <row r="2567" spans="6:10" s="65" customFormat="1" ht="14" x14ac:dyDescent="0.35">
      <c r="F2567" s="102"/>
      <c r="G2567" s="102"/>
      <c r="I2567" s="93"/>
      <c r="J2567" s="93"/>
    </row>
    <row r="2568" spans="6:10" s="65" customFormat="1" ht="14" x14ac:dyDescent="0.35">
      <c r="F2568" s="102"/>
      <c r="G2568" s="102"/>
      <c r="I2568" s="93"/>
      <c r="J2568" s="93"/>
    </row>
    <row r="2569" spans="6:10" s="65" customFormat="1" ht="14" x14ac:dyDescent="0.35">
      <c r="F2569" s="102"/>
      <c r="G2569" s="102"/>
      <c r="I2569" s="93"/>
      <c r="J2569" s="93"/>
    </row>
    <row r="2570" spans="6:10" s="65" customFormat="1" ht="14" x14ac:dyDescent="0.35">
      <c r="F2570" s="102"/>
      <c r="G2570" s="102"/>
      <c r="I2570" s="93"/>
      <c r="J2570" s="93"/>
    </row>
    <row r="2571" spans="6:10" s="65" customFormat="1" ht="14" x14ac:dyDescent="0.35">
      <c r="F2571" s="102"/>
      <c r="G2571" s="102"/>
      <c r="I2571" s="93"/>
      <c r="J2571" s="93"/>
    </row>
    <row r="2572" spans="6:10" s="65" customFormat="1" ht="14" x14ac:dyDescent="0.35">
      <c r="F2572" s="102"/>
      <c r="G2572" s="102"/>
      <c r="I2572" s="93"/>
      <c r="J2572" s="93"/>
    </row>
    <row r="2573" spans="6:10" s="65" customFormat="1" ht="14" x14ac:dyDescent="0.35">
      <c r="F2573" s="102"/>
      <c r="G2573" s="102"/>
      <c r="I2573" s="93"/>
      <c r="J2573" s="93"/>
    </row>
    <row r="2574" spans="6:10" s="65" customFormat="1" ht="14" x14ac:dyDescent="0.35">
      <c r="F2574" s="102"/>
      <c r="G2574" s="102"/>
      <c r="I2574" s="93"/>
      <c r="J2574" s="93"/>
    </row>
    <row r="2575" spans="6:10" s="65" customFormat="1" ht="14" x14ac:dyDescent="0.35">
      <c r="F2575" s="102"/>
      <c r="G2575" s="102"/>
      <c r="I2575" s="93"/>
      <c r="J2575" s="93"/>
    </row>
    <row r="2576" spans="6:10" s="65" customFormat="1" ht="14" x14ac:dyDescent="0.35">
      <c r="F2576" s="102"/>
      <c r="G2576" s="102"/>
      <c r="I2576" s="93"/>
      <c r="J2576" s="93"/>
    </row>
    <row r="2577" spans="6:10" s="65" customFormat="1" ht="14" x14ac:dyDescent="0.35">
      <c r="F2577" s="102"/>
      <c r="G2577" s="102"/>
      <c r="I2577" s="93"/>
      <c r="J2577" s="93"/>
    </row>
    <row r="2578" spans="6:10" s="65" customFormat="1" ht="14" x14ac:dyDescent="0.35">
      <c r="F2578" s="102"/>
      <c r="G2578" s="102"/>
      <c r="I2578" s="93"/>
      <c r="J2578" s="93"/>
    </row>
    <row r="2579" spans="6:10" s="65" customFormat="1" ht="14" x14ac:dyDescent="0.35">
      <c r="F2579" s="102"/>
      <c r="G2579" s="102"/>
      <c r="I2579" s="93"/>
      <c r="J2579" s="93"/>
    </row>
    <row r="2580" spans="6:10" s="65" customFormat="1" ht="14" x14ac:dyDescent="0.35">
      <c r="F2580" s="102"/>
      <c r="G2580" s="102"/>
      <c r="I2580" s="93"/>
      <c r="J2580" s="93"/>
    </row>
    <row r="2581" spans="6:10" s="65" customFormat="1" ht="14" x14ac:dyDescent="0.35">
      <c r="F2581" s="102"/>
      <c r="G2581" s="102"/>
      <c r="I2581" s="93"/>
      <c r="J2581" s="93"/>
    </row>
    <row r="2582" spans="6:10" s="65" customFormat="1" ht="14" x14ac:dyDescent="0.35">
      <c r="F2582" s="102"/>
      <c r="G2582" s="102"/>
      <c r="I2582" s="93"/>
      <c r="J2582" s="93"/>
    </row>
    <row r="2583" spans="6:10" s="65" customFormat="1" ht="14" x14ac:dyDescent="0.35">
      <c r="F2583" s="102"/>
      <c r="G2583" s="102"/>
      <c r="I2583" s="93"/>
      <c r="J2583" s="93"/>
    </row>
    <row r="2584" spans="6:10" s="65" customFormat="1" ht="14" x14ac:dyDescent="0.35">
      <c r="F2584" s="102"/>
      <c r="G2584" s="102"/>
      <c r="I2584" s="93"/>
      <c r="J2584" s="93"/>
    </row>
    <row r="2585" spans="6:10" s="65" customFormat="1" ht="14" x14ac:dyDescent="0.35">
      <c r="F2585" s="102"/>
      <c r="G2585" s="102"/>
      <c r="I2585" s="93"/>
      <c r="J2585" s="93"/>
    </row>
    <row r="2586" spans="6:10" s="65" customFormat="1" ht="14" x14ac:dyDescent="0.35">
      <c r="F2586" s="102"/>
      <c r="G2586" s="102"/>
      <c r="I2586" s="93"/>
      <c r="J2586" s="93"/>
    </row>
    <row r="2587" spans="6:10" s="65" customFormat="1" ht="14" x14ac:dyDescent="0.35">
      <c r="F2587" s="102"/>
      <c r="G2587" s="102"/>
      <c r="I2587" s="93"/>
      <c r="J2587" s="93"/>
    </row>
    <row r="2588" spans="6:10" s="65" customFormat="1" ht="14" x14ac:dyDescent="0.35">
      <c r="F2588" s="102"/>
      <c r="G2588" s="102"/>
      <c r="I2588" s="93"/>
      <c r="J2588" s="93"/>
    </row>
    <row r="2589" spans="6:10" s="65" customFormat="1" ht="14" x14ac:dyDescent="0.35">
      <c r="F2589" s="102"/>
      <c r="G2589" s="102"/>
      <c r="I2589" s="93"/>
      <c r="J2589" s="93"/>
    </row>
    <row r="2590" spans="6:10" s="65" customFormat="1" ht="14" x14ac:dyDescent="0.35">
      <c r="F2590" s="102"/>
      <c r="G2590" s="102"/>
      <c r="I2590" s="93"/>
      <c r="J2590" s="93"/>
    </row>
    <row r="2591" spans="6:10" s="65" customFormat="1" ht="14" x14ac:dyDescent="0.35">
      <c r="F2591" s="102"/>
      <c r="G2591" s="102"/>
      <c r="I2591" s="93"/>
      <c r="J2591" s="93"/>
    </row>
    <row r="2592" spans="6:10" s="65" customFormat="1" ht="14" x14ac:dyDescent="0.35">
      <c r="F2592" s="102"/>
      <c r="G2592" s="102"/>
      <c r="I2592" s="93"/>
      <c r="J2592" s="93"/>
    </row>
    <row r="2593" spans="6:10" s="65" customFormat="1" ht="14" x14ac:dyDescent="0.35">
      <c r="F2593" s="102"/>
      <c r="G2593" s="102"/>
      <c r="I2593" s="93"/>
      <c r="J2593" s="93"/>
    </row>
    <row r="2594" spans="6:10" s="65" customFormat="1" ht="14" x14ac:dyDescent="0.35">
      <c r="F2594" s="102"/>
      <c r="G2594" s="102"/>
      <c r="I2594" s="93"/>
      <c r="J2594" s="93"/>
    </row>
    <row r="2595" spans="6:10" s="65" customFormat="1" ht="14" x14ac:dyDescent="0.35">
      <c r="F2595" s="102"/>
      <c r="G2595" s="102"/>
      <c r="I2595" s="93"/>
      <c r="J2595" s="93"/>
    </row>
    <row r="2596" spans="6:10" s="65" customFormat="1" ht="14" x14ac:dyDescent="0.35">
      <c r="F2596" s="102"/>
      <c r="G2596" s="102"/>
      <c r="I2596" s="93"/>
      <c r="J2596" s="93"/>
    </row>
    <row r="2597" spans="6:10" s="65" customFormat="1" ht="14" x14ac:dyDescent="0.35">
      <c r="F2597" s="102"/>
      <c r="G2597" s="102"/>
      <c r="I2597" s="93"/>
      <c r="J2597" s="93"/>
    </row>
    <row r="2598" spans="6:10" s="65" customFormat="1" ht="14" x14ac:dyDescent="0.35">
      <c r="F2598" s="102"/>
      <c r="G2598" s="102"/>
      <c r="I2598" s="93"/>
      <c r="J2598" s="93"/>
    </row>
    <row r="2599" spans="6:10" s="65" customFormat="1" ht="14" x14ac:dyDescent="0.35">
      <c r="F2599" s="102"/>
      <c r="G2599" s="102"/>
      <c r="I2599" s="93"/>
      <c r="J2599" s="93"/>
    </row>
    <row r="2600" spans="6:10" s="65" customFormat="1" ht="14" x14ac:dyDescent="0.35">
      <c r="F2600" s="102"/>
      <c r="G2600" s="102"/>
      <c r="I2600" s="93"/>
      <c r="J2600" s="93"/>
    </row>
    <row r="2601" spans="6:10" s="65" customFormat="1" ht="14" x14ac:dyDescent="0.35">
      <c r="F2601" s="102"/>
      <c r="G2601" s="102"/>
      <c r="I2601" s="93"/>
      <c r="J2601" s="93"/>
    </row>
    <row r="2602" spans="6:10" s="65" customFormat="1" ht="14" x14ac:dyDescent="0.35">
      <c r="F2602" s="102"/>
      <c r="G2602" s="102"/>
      <c r="I2602" s="93"/>
      <c r="J2602" s="93"/>
    </row>
    <row r="2603" spans="6:10" s="65" customFormat="1" ht="14" x14ac:dyDescent="0.35">
      <c r="F2603" s="102"/>
      <c r="G2603" s="102"/>
      <c r="I2603" s="93"/>
      <c r="J2603" s="93"/>
    </row>
    <row r="2604" spans="6:10" s="65" customFormat="1" ht="14" x14ac:dyDescent="0.35">
      <c r="F2604" s="102"/>
      <c r="G2604" s="102"/>
      <c r="I2604" s="93"/>
      <c r="J2604" s="93"/>
    </row>
    <row r="2605" spans="6:10" s="65" customFormat="1" ht="14" x14ac:dyDescent="0.35">
      <c r="F2605" s="102"/>
      <c r="G2605" s="102"/>
      <c r="I2605" s="93"/>
      <c r="J2605" s="93"/>
    </row>
    <row r="2606" spans="6:10" s="65" customFormat="1" ht="14" x14ac:dyDescent="0.35">
      <c r="F2606" s="102"/>
      <c r="G2606" s="102"/>
      <c r="I2606" s="93"/>
      <c r="J2606" s="93"/>
    </row>
    <row r="2607" spans="6:10" s="65" customFormat="1" ht="14" x14ac:dyDescent="0.35">
      <c r="F2607" s="102"/>
      <c r="G2607" s="102"/>
      <c r="I2607" s="93"/>
      <c r="J2607" s="93"/>
    </row>
    <row r="2608" spans="6:10" s="65" customFormat="1" ht="14" x14ac:dyDescent="0.35">
      <c r="F2608" s="102"/>
      <c r="G2608" s="102"/>
      <c r="I2608" s="93"/>
      <c r="J2608" s="93"/>
    </row>
    <row r="2609" spans="6:10" s="65" customFormat="1" ht="14" x14ac:dyDescent="0.35">
      <c r="F2609" s="102"/>
      <c r="G2609" s="102"/>
      <c r="I2609" s="93"/>
      <c r="J2609" s="93"/>
    </row>
    <row r="2610" spans="6:10" s="65" customFormat="1" ht="14" x14ac:dyDescent="0.35">
      <c r="F2610" s="102"/>
      <c r="G2610" s="102"/>
      <c r="I2610" s="93"/>
      <c r="J2610" s="93"/>
    </row>
    <row r="2611" spans="6:10" s="65" customFormat="1" ht="14" x14ac:dyDescent="0.35">
      <c r="F2611" s="102"/>
      <c r="G2611" s="102"/>
      <c r="I2611" s="93"/>
      <c r="J2611" s="93"/>
    </row>
    <row r="2612" spans="6:10" s="65" customFormat="1" ht="14" x14ac:dyDescent="0.35">
      <c r="F2612" s="102"/>
      <c r="G2612" s="102"/>
      <c r="I2612" s="93"/>
      <c r="J2612" s="93"/>
    </row>
    <row r="2613" spans="6:10" s="65" customFormat="1" ht="14" x14ac:dyDescent="0.35">
      <c r="F2613" s="102"/>
      <c r="G2613" s="102"/>
      <c r="I2613" s="93"/>
      <c r="J2613" s="93"/>
    </row>
    <row r="2614" spans="6:10" s="65" customFormat="1" ht="14" x14ac:dyDescent="0.35">
      <c r="F2614" s="102"/>
      <c r="G2614" s="102"/>
      <c r="I2614" s="93"/>
      <c r="J2614" s="93"/>
    </row>
    <row r="2615" spans="6:10" s="65" customFormat="1" ht="14" x14ac:dyDescent="0.35">
      <c r="F2615" s="102"/>
      <c r="G2615" s="102"/>
      <c r="I2615" s="93"/>
      <c r="J2615" s="93"/>
    </row>
    <row r="2616" spans="6:10" s="65" customFormat="1" ht="14" x14ac:dyDescent="0.35">
      <c r="F2616" s="102"/>
      <c r="G2616" s="102"/>
      <c r="I2616" s="93"/>
      <c r="J2616" s="93"/>
    </row>
    <row r="2617" spans="6:10" s="65" customFormat="1" ht="14" x14ac:dyDescent="0.35">
      <c r="F2617" s="102"/>
      <c r="G2617" s="102"/>
      <c r="I2617" s="93"/>
      <c r="J2617" s="93"/>
    </row>
    <row r="2618" spans="6:10" s="65" customFormat="1" ht="14" x14ac:dyDescent="0.35">
      <c r="F2618" s="102"/>
      <c r="G2618" s="102"/>
      <c r="I2618" s="93"/>
      <c r="J2618" s="93"/>
    </row>
    <row r="2619" spans="6:10" s="65" customFormat="1" ht="14" x14ac:dyDescent="0.35">
      <c r="F2619" s="102"/>
      <c r="G2619" s="102"/>
      <c r="I2619" s="93"/>
      <c r="J2619" s="93"/>
    </row>
    <row r="2620" spans="6:10" s="65" customFormat="1" ht="14" x14ac:dyDescent="0.35">
      <c r="F2620" s="102"/>
      <c r="G2620" s="102"/>
      <c r="I2620" s="93"/>
      <c r="J2620" s="93"/>
    </row>
    <row r="2621" spans="6:10" s="65" customFormat="1" ht="14" x14ac:dyDescent="0.35">
      <c r="F2621" s="102"/>
      <c r="G2621" s="102"/>
      <c r="I2621" s="93"/>
      <c r="J2621" s="93"/>
    </row>
    <row r="2622" spans="6:10" s="65" customFormat="1" ht="14" x14ac:dyDescent="0.35">
      <c r="F2622" s="102"/>
      <c r="G2622" s="102"/>
      <c r="I2622" s="93"/>
      <c r="J2622" s="93"/>
    </row>
    <row r="2623" spans="6:10" s="65" customFormat="1" ht="14" x14ac:dyDescent="0.35">
      <c r="F2623" s="102"/>
      <c r="G2623" s="102"/>
      <c r="I2623" s="93"/>
      <c r="J2623" s="93"/>
    </row>
    <row r="2624" spans="6:10" s="65" customFormat="1" ht="14" x14ac:dyDescent="0.35">
      <c r="F2624" s="102"/>
      <c r="G2624" s="102"/>
      <c r="I2624" s="93"/>
      <c r="J2624" s="93"/>
    </row>
    <row r="2625" spans="6:10" s="65" customFormat="1" ht="14" x14ac:dyDescent="0.35">
      <c r="F2625" s="102"/>
      <c r="G2625" s="102"/>
      <c r="I2625" s="93"/>
      <c r="J2625" s="93"/>
    </row>
    <row r="2626" spans="6:10" s="65" customFormat="1" ht="14" x14ac:dyDescent="0.35">
      <c r="F2626" s="102"/>
      <c r="G2626" s="102"/>
      <c r="I2626" s="93"/>
      <c r="J2626" s="93"/>
    </row>
    <row r="2627" spans="6:10" s="65" customFormat="1" ht="14" x14ac:dyDescent="0.35">
      <c r="F2627" s="102"/>
      <c r="G2627" s="102"/>
      <c r="I2627" s="93"/>
      <c r="J2627" s="93"/>
    </row>
    <row r="2628" spans="6:10" s="65" customFormat="1" ht="14" x14ac:dyDescent="0.35">
      <c r="F2628" s="102"/>
      <c r="G2628" s="102"/>
      <c r="I2628" s="93"/>
      <c r="J2628" s="93"/>
    </row>
    <row r="2629" spans="6:10" s="65" customFormat="1" ht="14" x14ac:dyDescent="0.35">
      <c r="F2629" s="102"/>
      <c r="G2629" s="102"/>
      <c r="I2629" s="93"/>
      <c r="J2629" s="93"/>
    </row>
    <row r="2630" spans="6:10" s="65" customFormat="1" ht="14" x14ac:dyDescent="0.35">
      <c r="F2630" s="102"/>
      <c r="G2630" s="102"/>
      <c r="I2630" s="93"/>
      <c r="J2630" s="93"/>
    </row>
    <row r="2631" spans="6:10" s="65" customFormat="1" ht="14" x14ac:dyDescent="0.35">
      <c r="F2631" s="102"/>
      <c r="G2631" s="102"/>
      <c r="I2631" s="93"/>
      <c r="J2631" s="93"/>
    </row>
    <row r="2632" spans="6:10" s="65" customFormat="1" ht="14" x14ac:dyDescent="0.35">
      <c r="F2632" s="102"/>
      <c r="G2632" s="102"/>
      <c r="I2632" s="93"/>
      <c r="J2632" s="93"/>
    </row>
    <row r="2633" spans="6:10" s="65" customFormat="1" ht="14" x14ac:dyDescent="0.35">
      <c r="F2633" s="102"/>
      <c r="G2633" s="102"/>
      <c r="I2633" s="93"/>
      <c r="J2633" s="93"/>
    </row>
    <row r="2634" spans="6:10" s="65" customFormat="1" ht="14" x14ac:dyDescent="0.35">
      <c r="F2634" s="102"/>
      <c r="G2634" s="102"/>
      <c r="I2634" s="93"/>
      <c r="J2634" s="93"/>
    </row>
    <row r="2635" spans="6:10" s="65" customFormat="1" ht="14" x14ac:dyDescent="0.35">
      <c r="F2635" s="102"/>
      <c r="G2635" s="102"/>
      <c r="I2635" s="93"/>
      <c r="J2635" s="93"/>
    </row>
    <row r="2636" spans="6:10" s="65" customFormat="1" ht="14" x14ac:dyDescent="0.35">
      <c r="F2636" s="102"/>
      <c r="G2636" s="102"/>
      <c r="I2636" s="93"/>
      <c r="J2636" s="93"/>
    </row>
    <row r="2637" spans="6:10" s="65" customFormat="1" ht="14" x14ac:dyDescent="0.35">
      <c r="F2637" s="102"/>
      <c r="G2637" s="102"/>
      <c r="I2637" s="93"/>
      <c r="J2637" s="93"/>
    </row>
    <row r="2638" spans="6:10" s="65" customFormat="1" ht="14" x14ac:dyDescent="0.35">
      <c r="F2638" s="102"/>
      <c r="G2638" s="102"/>
      <c r="I2638" s="93"/>
      <c r="J2638" s="93"/>
    </row>
    <row r="2639" spans="6:10" s="65" customFormat="1" ht="14" x14ac:dyDescent="0.35">
      <c r="F2639" s="102"/>
      <c r="G2639" s="102"/>
      <c r="I2639" s="93"/>
      <c r="J2639" s="93"/>
    </row>
    <row r="2640" spans="6:10" s="65" customFormat="1" ht="14" x14ac:dyDescent="0.35">
      <c r="F2640" s="102"/>
      <c r="G2640" s="102"/>
      <c r="I2640" s="93"/>
      <c r="J2640" s="93"/>
    </row>
    <row r="2641" spans="6:10" s="65" customFormat="1" ht="14" x14ac:dyDescent="0.35">
      <c r="F2641" s="102"/>
      <c r="G2641" s="102"/>
      <c r="I2641" s="93"/>
      <c r="J2641" s="93"/>
    </row>
    <row r="2642" spans="6:10" s="65" customFormat="1" ht="14" x14ac:dyDescent="0.35">
      <c r="F2642" s="102"/>
      <c r="G2642" s="102"/>
      <c r="I2642" s="93"/>
      <c r="J2642" s="93"/>
    </row>
    <row r="2643" spans="6:10" s="65" customFormat="1" ht="14" x14ac:dyDescent="0.35">
      <c r="F2643" s="102"/>
      <c r="G2643" s="102"/>
      <c r="I2643" s="93"/>
      <c r="J2643" s="93"/>
    </row>
    <row r="2644" spans="6:10" s="65" customFormat="1" ht="14" x14ac:dyDescent="0.35">
      <c r="F2644" s="102"/>
      <c r="G2644" s="102"/>
      <c r="I2644" s="93"/>
      <c r="J2644" s="93"/>
    </row>
    <row r="2645" spans="6:10" s="65" customFormat="1" ht="14" x14ac:dyDescent="0.35">
      <c r="F2645" s="102"/>
      <c r="G2645" s="102"/>
      <c r="I2645" s="93"/>
      <c r="J2645" s="93"/>
    </row>
    <row r="2646" spans="6:10" s="65" customFormat="1" ht="14" x14ac:dyDescent="0.35">
      <c r="F2646" s="102"/>
      <c r="G2646" s="102"/>
      <c r="I2646" s="93"/>
      <c r="J2646" s="93"/>
    </row>
    <row r="2647" spans="6:10" s="65" customFormat="1" ht="14" x14ac:dyDescent="0.35">
      <c r="F2647" s="102"/>
      <c r="G2647" s="102"/>
      <c r="I2647" s="93"/>
      <c r="J2647" s="93"/>
    </row>
    <row r="2648" spans="6:10" s="65" customFormat="1" ht="14" x14ac:dyDescent="0.35">
      <c r="F2648" s="102"/>
      <c r="G2648" s="102"/>
      <c r="I2648" s="93"/>
      <c r="J2648" s="93"/>
    </row>
    <row r="2649" spans="6:10" s="65" customFormat="1" ht="14" x14ac:dyDescent="0.35">
      <c r="F2649" s="102"/>
      <c r="G2649" s="102"/>
      <c r="I2649" s="93"/>
      <c r="J2649" s="93"/>
    </row>
    <row r="2650" spans="6:10" s="65" customFormat="1" ht="14" x14ac:dyDescent="0.35">
      <c r="F2650" s="102"/>
      <c r="G2650" s="102"/>
      <c r="I2650" s="93"/>
      <c r="J2650" s="93"/>
    </row>
    <row r="2651" spans="6:10" s="65" customFormat="1" ht="14" x14ac:dyDescent="0.35">
      <c r="F2651" s="102"/>
      <c r="G2651" s="102"/>
      <c r="I2651" s="93"/>
      <c r="J2651" s="93"/>
    </row>
    <row r="2652" spans="6:10" s="65" customFormat="1" ht="14" x14ac:dyDescent="0.35">
      <c r="F2652" s="102"/>
      <c r="G2652" s="102"/>
      <c r="I2652" s="93"/>
      <c r="J2652" s="93"/>
    </row>
    <row r="2653" spans="6:10" s="65" customFormat="1" ht="14" x14ac:dyDescent="0.35">
      <c r="F2653" s="102"/>
      <c r="G2653" s="102"/>
      <c r="I2653" s="93"/>
      <c r="J2653" s="93"/>
    </row>
    <row r="2654" spans="6:10" s="65" customFormat="1" ht="14" x14ac:dyDescent="0.35">
      <c r="F2654" s="102"/>
      <c r="G2654" s="102"/>
      <c r="I2654" s="93"/>
      <c r="J2654" s="93"/>
    </row>
    <row r="2655" spans="6:10" s="65" customFormat="1" ht="14" x14ac:dyDescent="0.35">
      <c r="F2655" s="102"/>
      <c r="G2655" s="102"/>
      <c r="I2655" s="93"/>
      <c r="J2655" s="93"/>
    </row>
    <row r="2656" spans="6:10" s="65" customFormat="1" ht="14" x14ac:dyDescent="0.35">
      <c r="F2656" s="102"/>
      <c r="G2656" s="102"/>
      <c r="I2656" s="93"/>
      <c r="J2656" s="93"/>
    </row>
    <row r="2657" spans="6:10" s="65" customFormat="1" ht="14" x14ac:dyDescent="0.35">
      <c r="F2657" s="102"/>
      <c r="G2657" s="102"/>
      <c r="I2657" s="93"/>
      <c r="J2657" s="93"/>
    </row>
    <row r="2658" spans="6:10" s="65" customFormat="1" ht="14" x14ac:dyDescent="0.35">
      <c r="F2658" s="102"/>
      <c r="G2658" s="102"/>
      <c r="I2658" s="93"/>
      <c r="J2658" s="93"/>
    </row>
    <row r="2659" spans="6:10" s="65" customFormat="1" ht="14" x14ac:dyDescent="0.35">
      <c r="F2659" s="102"/>
      <c r="G2659" s="102"/>
      <c r="I2659" s="93"/>
      <c r="J2659" s="93"/>
    </row>
    <row r="2660" spans="6:10" s="65" customFormat="1" ht="14" x14ac:dyDescent="0.35">
      <c r="F2660" s="102"/>
      <c r="G2660" s="102"/>
      <c r="I2660" s="93"/>
      <c r="J2660" s="93"/>
    </row>
    <row r="2661" spans="6:10" s="65" customFormat="1" ht="14" x14ac:dyDescent="0.35">
      <c r="F2661" s="102"/>
      <c r="G2661" s="102"/>
      <c r="I2661" s="93"/>
      <c r="J2661" s="93"/>
    </row>
    <row r="2662" spans="6:10" s="65" customFormat="1" ht="14" x14ac:dyDescent="0.35">
      <c r="F2662" s="102"/>
      <c r="G2662" s="102"/>
      <c r="I2662" s="93"/>
      <c r="J2662" s="93"/>
    </row>
    <row r="2663" spans="6:10" s="65" customFormat="1" ht="14" x14ac:dyDescent="0.35">
      <c r="F2663" s="102"/>
      <c r="G2663" s="102"/>
      <c r="I2663" s="93"/>
      <c r="J2663" s="93"/>
    </row>
    <row r="2664" spans="6:10" s="65" customFormat="1" ht="14" x14ac:dyDescent="0.35">
      <c r="F2664" s="102"/>
      <c r="G2664" s="102"/>
      <c r="I2664" s="93"/>
      <c r="J2664" s="93"/>
    </row>
    <row r="2665" spans="6:10" s="65" customFormat="1" ht="14" x14ac:dyDescent="0.35">
      <c r="F2665" s="102"/>
      <c r="G2665" s="102"/>
      <c r="I2665" s="93"/>
      <c r="J2665" s="93"/>
    </row>
    <row r="2666" spans="6:10" s="65" customFormat="1" ht="14" x14ac:dyDescent="0.35">
      <c r="F2666" s="102"/>
      <c r="G2666" s="102"/>
      <c r="I2666" s="93"/>
      <c r="J2666" s="93"/>
    </row>
    <row r="2667" spans="6:10" s="65" customFormat="1" ht="14" x14ac:dyDescent="0.35">
      <c r="F2667" s="102"/>
      <c r="G2667" s="102"/>
      <c r="I2667" s="93"/>
      <c r="J2667" s="93"/>
    </row>
    <row r="2668" spans="6:10" s="65" customFormat="1" ht="14" x14ac:dyDescent="0.35">
      <c r="F2668" s="102"/>
      <c r="G2668" s="102"/>
      <c r="I2668" s="93"/>
      <c r="J2668" s="93"/>
    </row>
    <row r="2669" spans="6:10" s="65" customFormat="1" ht="14" x14ac:dyDescent="0.35">
      <c r="F2669" s="102"/>
      <c r="G2669" s="102"/>
      <c r="I2669" s="93"/>
      <c r="J2669" s="93"/>
    </row>
    <row r="2670" spans="6:10" s="65" customFormat="1" ht="14" x14ac:dyDescent="0.35">
      <c r="F2670" s="102"/>
      <c r="G2670" s="102"/>
      <c r="I2670" s="93"/>
      <c r="J2670" s="93"/>
    </row>
    <row r="2671" spans="6:10" s="65" customFormat="1" ht="14" x14ac:dyDescent="0.35">
      <c r="F2671" s="102"/>
      <c r="G2671" s="102"/>
      <c r="I2671" s="93"/>
      <c r="J2671" s="93"/>
    </row>
    <row r="2672" spans="6:10" s="65" customFormat="1" ht="14" x14ac:dyDescent="0.35">
      <c r="F2672" s="102"/>
      <c r="G2672" s="102"/>
      <c r="I2672" s="93"/>
      <c r="J2672" s="93"/>
    </row>
    <row r="2673" spans="6:10" s="65" customFormat="1" ht="14" x14ac:dyDescent="0.35">
      <c r="F2673" s="102"/>
      <c r="G2673" s="102"/>
      <c r="I2673" s="93"/>
      <c r="J2673" s="93"/>
    </row>
    <row r="2674" spans="6:10" s="65" customFormat="1" ht="14" x14ac:dyDescent="0.35">
      <c r="F2674" s="102"/>
      <c r="G2674" s="102"/>
      <c r="I2674" s="93"/>
      <c r="J2674" s="93"/>
    </row>
    <row r="2675" spans="6:10" s="65" customFormat="1" ht="14" x14ac:dyDescent="0.35">
      <c r="F2675" s="102"/>
      <c r="G2675" s="102"/>
      <c r="I2675" s="93"/>
      <c r="J2675" s="93"/>
    </row>
    <row r="2676" spans="6:10" s="65" customFormat="1" ht="14" x14ac:dyDescent="0.35">
      <c r="F2676" s="102"/>
      <c r="G2676" s="102"/>
      <c r="I2676" s="93"/>
      <c r="J2676" s="93"/>
    </row>
    <row r="2677" spans="6:10" s="65" customFormat="1" ht="14" x14ac:dyDescent="0.35">
      <c r="F2677" s="102"/>
      <c r="G2677" s="102"/>
      <c r="I2677" s="93"/>
      <c r="J2677" s="93"/>
    </row>
    <row r="2678" spans="6:10" s="65" customFormat="1" ht="14" x14ac:dyDescent="0.35">
      <c r="F2678" s="102"/>
      <c r="G2678" s="102"/>
      <c r="I2678" s="93"/>
      <c r="J2678" s="93"/>
    </row>
    <row r="2679" spans="6:10" s="65" customFormat="1" ht="14" x14ac:dyDescent="0.35">
      <c r="F2679" s="102"/>
      <c r="G2679" s="102"/>
      <c r="I2679" s="93"/>
      <c r="J2679" s="93"/>
    </row>
    <row r="2680" spans="6:10" s="65" customFormat="1" ht="14" x14ac:dyDescent="0.35">
      <c r="F2680" s="102"/>
      <c r="G2680" s="102"/>
      <c r="I2680" s="93"/>
      <c r="J2680" s="93"/>
    </row>
    <row r="2681" spans="6:10" s="65" customFormat="1" ht="14" x14ac:dyDescent="0.35">
      <c r="F2681" s="102"/>
      <c r="G2681" s="102"/>
      <c r="I2681" s="93"/>
      <c r="J2681" s="93"/>
    </row>
    <row r="2682" spans="6:10" s="65" customFormat="1" ht="14" x14ac:dyDescent="0.35">
      <c r="F2682" s="102"/>
      <c r="G2682" s="102"/>
      <c r="I2682" s="93"/>
      <c r="J2682" s="93"/>
    </row>
    <row r="2683" spans="6:10" s="65" customFormat="1" ht="14" x14ac:dyDescent="0.35">
      <c r="F2683" s="102"/>
      <c r="G2683" s="102"/>
      <c r="I2683" s="93"/>
      <c r="J2683" s="93"/>
    </row>
    <row r="2684" spans="6:10" s="65" customFormat="1" ht="14" x14ac:dyDescent="0.35">
      <c r="F2684" s="102"/>
      <c r="G2684" s="102"/>
      <c r="I2684" s="93"/>
      <c r="J2684" s="93"/>
    </row>
    <row r="2685" spans="6:10" s="65" customFormat="1" ht="14" x14ac:dyDescent="0.35">
      <c r="F2685" s="102"/>
      <c r="G2685" s="102"/>
      <c r="I2685" s="93"/>
      <c r="J2685" s="93"/>
    </row>
    <row r="2686" spans="6:10" s="65" customFormat="1" ht="14" x14ac:dyDescent="0.35">
      <c r="F2686" s="102"/>
      <c r="G2686" s="102"/>
      <c r="I2686" s="93"/>
      <c r="J2686" s="93"/>
    </row>
    <row r="2687" spans="6:10" s="65" customFormat="1" ht="14" x14ac:dyDescent="0.35">
      <c r="F2687" s="102"/>
      <c r="G2687" s="102"/>
      <c r="I2687" s="93"/>
      <c r="J2687" s="93"/>
    </row>
    <row r="2688" spans="6:10" s="65" customFormat="1" ht="14" x14ac:dyDescent="0.35">
      <c r="F2688" s="102"/>
      <c r="G2688" s="102"/>
      <c r="I2688" s="93"/>
      <c r="J2688" s="93"/>
    </row>
    <row r="2689" spans="6:10" s="65" customFormat="1" ht="14" x14ac:dyDescent="0.35">
      <c r="F2689" s="102"/>
      <c r="G2689" s="102"/>
      <c r="I2689" s="93"/>
      <c r="J2689" s="93"/>
    </row>
    <row r="2690" spans="6:10" s="65" customFormat="1" ht="14" x14ac:dyDescent="0.35">
      <c r="F2690" s="102"/>
      <c r="G2690" s="102"/>
      <c r="I2690" s="93"/>
      <c r="J2690" s="93"/>
    </row>
    <row r="2691" spans="6:10" s="65" customFormat="1" ht="14" x14ac:dyDescent="0.35">
      <c r="F2691" s="102"/>
      <c r="G2691" s="102"/>
      <c r="I2691" s="93"/>
      <c r="J2691" s="93"/>
    </row>
    <row r="2692" spans="6:10" s="65" customFormat="1" ht="14" x14ac:dyDescent="0.35">
      <c r="F2692" s="102"/>
      <c r="G2692" s="102"/>
      <c r="I2692" s="93"/>
      <c r="J2692" s="93"/>
    </row>
    <row r="2693" spans="6:10" s="65" customFormat="1" ht="14" x14ac:dyDescent="0.35">
      <c r="F2693" s="102"/>
      <c r="G2693" s="102"/>
      <c r="I2693" s="93"/>
      <c r="J2693" s="93"/>
    </row>
    <row r="2694" spans="6:10" s="65" customFormat="1" ht="14" x14ac:dyDescent="0.35">
      <c r="F2694" s="102"/>
      <c r="G2694" s="102"/>
      <c r="I2694" s="93"/>
      <c r="J2694" s="93"/>
    </row>
    <row r="2695" spans="6:10" s="65" customFormat="1" ht="14" x14ac:dyDescent="0.35">
      <c r="F2695" s="102"/>
      <c r="G2695" s="102"/>
      <c r="I2695" s="93"/>
      <c r="J2695" s="93"/>
    </row>
    <row r="2696" spans="6:10" s="65" customFormat="1" ht="14" x14ac:dyDescent="0.35">
      <c r="F2696" s="102"/>
      <c r="G2696" s="102"/>
      <c r="I2696" s="93"/>
      <c r="J2696" s="93"/>
    </row>
    <row r="2697" spans="6:10" s="65" customFormat="1" ht="14" x14ac:dyDescent="0.35">
      <c r="F2697" s="102"/>
      <c r="G2697" s="102"/>
      <c r="I2697" s="93"/>
      <c r="J2697" s="93"/>
    </row>
    <row r="2698" spans="6:10" s="65" customFormat="1" ht="14" x14ac:dyDescent="0.35">
      <c r="F2698" s="102"/>
      <c r="G2698" s="102"/>
      <c r="I2698" s="93"/>
      <c r="J2698" s="93"/>
    </row>
    <row r="2699" spans="6:10" s="65" customFormat="1" ht="14" x14ac:dyDescent="0.35">
      <c r="F2699" s="102"/>
      <c r="G2699" s="102"/>
      <c r="I2699" s="93"/>
      <c r="J2699" s="93"/>
    </row>
    <row r="2700" spans="6:10" s="65" customFormat="1" ht="14" x14ac:dyDescent="0.35">
      <c r="F2700" s="102"/>
      <c r="G2700" s="102"/>
      <c r="I2700" s="93"/>
      <c r="J2700" s="93"/>
    </row>
    <row r="2701" spans="6:10" s="65" customFormat="1" ht="14" x14ac:dyDescent="0.35">
      <c r="F2701" s="102"/>
      <c r="G2701" s="102"/>
      <c r="I2701" s="93"/>
      <c r="J2701" s="93"/>
    </row>
    <row r="2702" spans="6:10" s="65" customFormat="1" ht="14" x14ac:dyDescent="0.35">
      <c r="F2702" s="102"/>
      <c r="G2702" s="102"/>
      <c r="I2702" s="93"/>
      <c r="J2702" s="93"/>
    </row>
    <row r="2703" spans="6:10" s="65" customFormat="1" ht="14" x14ac:dyDescent="0.35">
      <c r="F2703" s="102"/>
      <c r="G2703" s="102"/>
      <c r="I2703" s="93"/>
      <c r="J2703" s="93"/>
    </row>
    <row r="2704" spans="6:10" s="65" customFormat="1" ht="14" x14ac:dyDescent="0.35">
      <c r="F2704" s="102"/>
      <c r="G2704" s="102"/>
      <c r="I2704" s="93"/>
      <c r="J2704" s="93"/>
    </row>
    <row r="2705" spans="6:10" s="65" customFormat="1" ht="14" x14ac:dyDescent="0.35">
      <c r="F2705" s="102"/>
      <c r="G2705" s="102"/>
      <c r="I2705" s="93"/>
      <c r="J2705" s="93"/>
    </row>
    <row r="2706" spans="6:10" s="65" customFormat="1" ht="14" x14ac:dyDescent="0.35">
      <c r="F2706" s="102"/>
      <c r="G2706" s="102"/>
      <c r="I2706" s="93"/>
      <c r="J2706" s="93"/>
    </row>
    <row r="2707" spans="6:10" s="65" customFormat="1" ht="14" x14ac:dyDescent="0.35">
      <c r="F2707" s="102"/>
      <c r="G2707" s="102"/>
      <c r="I2707" s="93"/>
      <c r="J2707" s="93"/>
    </row>
    <row r="2708" spans="6:10" s="65" customFormat="1" ht="14" x14ac:dyDescent="0.35">
      <c r="F2708" s="102"/>
      <c r="G2708" s="102"/>
      <c r="I2708" s="93"/>
      <c r="J2708" s="93"/>
    </row>
    <row r="2709" spans="6:10" s="65" customFormat="1" ht="14" x14ac:dyDescent="0.35">
      <c r="F2709" s="102"/>
      <c r="G2709" s="102"/>
      <c r="I2709" s="93"/>
      <c r="J2709" s="93"/>
    </row>
    <row r="2710" spans="6:10" s="65" customFormat="1" ht="14" x14ac:dyDescent="0.35">
      <c r="F2710" s="102"/>
      <c r="G2710" s="102"/>
      <c r="I2710" s="93"/>
      <c r="J2710" s="93"/>
    </row>
    <row r="2711" spans="6:10" s="65" customFormat="1" ht="14" x14ac:dyDescent="0.35">
      <c r="F2711" s="102"/>
      <c r="G2711" s="102"/>
      <c r="I2711" s="93"/>
      <c r="J2711" s="93"/>
    </row>
    <row r="2712" spans="6:10" s="65" customFormat="1" ht="14" x14ac:dyDescent="0.35">
      <c r="F2712" s="102"/>
      <c r="G2712" s="102"/>
      <c r="I2712" s="93"/>
      <c r="J2712" s="93"/>
    </row>
    <row r="2713" spans="6:10" s="65" customFormat="1" ht="14" x14ac:dyDescent="0.35">
      <c r="F2713" s="102"/>
      <c r="G2713" s="102"/>
      <c r="I2713" s="93"/>
      <c r="J2713" s="93"/>
    </row>
    <row r="2714" spans="6:10" s="65" customFormat="1" ht="14" x14ac:dyDescent="0.35">
      <c r="F2714" s="102"/>
      <c r="G2714" s="102"/>
      <c r="I2714" s="93"/>
      <c r="J2714" s="93"/>
    </row>
    <row r="2715" spans="6:10" s="65" customFormat="1" ht="14" x14ac:dyDescent="0.35">
      <c r="F2715" s="102"/>
      <c r="G2715" s="102"/>
      <c r="I2715" s="93"/>
      <c r="J2715" s="93"/>
    </row>
    <row r="2716" spans="6:10" s="65" customFormat="1" ht="14" x14ac:dyDescent="0.35">
      <c r="F2716" s="102"/>
      <c r="G2716" s="102"/>
      <c r="I2716" s="93"/>
      <c r="J2716" s="93"/>
    </row>
    <row r="2717" spans="6:10" s="65" customFormat="1" ht="14" x14ac:dyDescent="0.35">
      <c r="F2717" s="102"/>
      <c r="G2717" s="102"/>
      <c r="I2717" s="93"/>
      <c r="J2717" s="93"/>
    </row>
    <row r="2718" spans="6:10" s="65" customFormat="1" ht="14" x14ac:dyDescent="0.35">
      <c r="F2718" s="102"/>
      <c r="G2718" s="102"/>
      <c r="I2718" s="93"/>
      <c r="J2718" s="93"/>
    </row>
    <row r="2719" spans="6:10" s="65" customFormat="1" ht="14" x14ac:dyDescent="0.35">
      <c r="F2719" s="102"/>
      <c r="G2719" s="102"/>
      <c r="I2719" s="93"/>
      <c r="J2719" s="93"/>
    </row>
    <row r="2720" spans="6:10" s="65" customFormat="1" ht="14" x14ac:dyDescent="0.35">
      <c r="F2720" s="102"/>
      <c r="G2720" s="102"/>
      <c r="I2720" s="93"/>
      <c r="J2720" s="93"/>
    </row>
    <row r="2721" spans="6:10" s="65" customFormat="1" ht="14" x14ac:dyDescent="0.35">
      <c r="F2721" s="102"/>
      <c r="G2721" s="102"/>
      <c r="I2721" s="93"/>
      <c r="J2721" s="93"/>
    </row>
    <row r="2722" spans="6:10" s="65" customFormat="1" ht="14" x14ac:dyDescent="0.35">
      <c r="F2722" s="102"/>
      <c r="G2722" s="102"/>
      <c r="I2722" s="93"/>
      <c r="J2722" s="93"/>
    </row>
    <row r="2723" spans="6:10" s="65" customFormat="1" ht="14" x14ac:dyDescent="0.35">
      <c r="F2723" s="102"/>
      <c r="G2723" s="102"/>
      <c r="I2723" s="93"/>
      <c r="J2723" s="93"/>
    </row>
    <row r="2724" spans="6:10" s="65" customFormat="1" ht="14" x14ac:dyDescent="0.35">
      <c r="F2724" s="102"/>
      <c r="G2724" s="102"/>
      <c r="I2724" s="93"/>
      <c r="J2724" s="93"/>
    </row>
    <row r="2725" spans="6:10" s="65" customFormat="1" ht="14" x14ac:dyDescent="0.35">
      <c r="F2725" s="102"/>
      <c r="G2725" s="102"/>
      <c r="I2725" s="93"/>
      <c r="J2725" s="93"/>
    </row>
    <row r="2726" spans="6:10" s="65" customFormat="1" ht="14" x14ac:dyDescent="0.35">
      <c r="F2726" s="102"/>
      <c r="G2726" s="102"/>
      <c r="I2726" s="93"/>
      <c r="J2726" s="93"/>
    </row>
    <row r="2727" spans="6:10" s="65" customFormat="1" ht="14" x14ac:dyDescent="0.35">
      <c r="F2727" s="102"/>
      <c r="G2727" s="102"/>
      <c r="I2727" s="93"/>
      <c r="J2727" s="93"/>
    </row>
    <row r="2728" spans="6:10" s="65" customFormat="1" ht="14" x14ac:dyDescent="0.35">
      <c r="F2728" s="102"/>
      <c r="G2728" s="102"/>
      <c r="I2728" s="93"/>
      <c r="J2728" s="93"/>
    </row>
    <row r="2729" spans="6:10" s="65" customFormat="1" ht="14" x14ac:dyDescent="0.35">
      <c r="F2729" s="102"/>
      <c r="G2729" s="102"/>
      <c r="I2729" s="93"/>
      <c r="J2729" s="93"/>
    </row>
    <row r="2730" spans="6:10" s="65" customFormat="1" ht="14" x14ac:dyDescent="0.35">
      <c r="F2730" s="102"/>
      <c r="G2730" s="102"/>
      <c r="I2730" s="93"/>
      <c r="J2730" s="93"/>
    </row>
    <row r="2731" spans="6:10" s="65" customFormat="1" ht="14" x14ac:dyDescent="0.35">
      <c r="F2731" s="102"/>
      <c r="G2731" s="102"/>
      <c r="I2731" s="93"/>
      <c r="J2731" s="93"/>
    </row>
    <row r="2732" spans="6:10" s="65" customFormat="1" ht="14" x14ac:dyDescent="0.35">
      <c r="F2732" s="102"/>
      <c r="G2732" s="102"/>
      <c r="I2732" s="93"/>
      <c r="J2732" s="93"/>
    </row>
    <row r="2733" spans="6:10" s="65" customFormat="1" ht="14" x14ac:dyDescent="0.35">
      <c r="F2733" s="102"/>
      <c r="G2733" s="102"/>
      <c r="I2733" s="93"/>
      <c r="J2733" s="93"/>
    </row>
    <row r="2734" spans="6:10" s="65" customFormat="1" ht="14" x14ac:dyDescent="0.35">
      <c r="F2734" s="102"/>
      <c r="G2734" s="102"/>
      <c r="I2734" s="93"/>
      <c r="J2734" s="93"/>
    </row>
    <row r="2735" spans="6:10" s="65" customFormat="1" ht="14" x14ac:dyDescent="0.35">
      <c r="F2735" s="102"/>
      <c r="G2735" s="102"/>
      <c r="I2735" s="93"/>
      <c r="J2735" s="93"/>
    </row>
    <row r="2736" spans="6:10" s="65" customFormat="1" ht="14" x14ac:dyDescent="0.35">
      <c r="F2736" s="102"/>
      <c r="G2736" s="102"/>
      <c r="I2736" s="93"/>
      <c r="J2736" s="93"/>
    </row>
    <row r="2737" spans="6:10" s="65" customFormat="1" ht="14" x14ac:dyDescent="0.35">
      <c r="F2737" s="102"/>
      <c r="G2737" s="102"/>
      <c r="I2737" s="93"/>
      <c r="J2737" s="93"/>
    </row>
    <row r="2738" spans="6:10" s="65" customFormat="1" ht="14" x14ac:dyDescent="0.35">
      <c r="F2738" s="102"/>
      <c r="G2738" s="102"/>
      <c r="I2738" s="93"/>
      <c r="J2738" s="93"/>
    </row>
    <row r="2739" spans="6:10" s="65" customFormat="1" ht="14" x14ac:dyDescent="0.35">
      <c r="F2739" s="102"/>
      <c r="G2739" s="102"/>
      <c r="I2739" s="93"/>
      <c r="J2739" s="93"/>
    </row>
    <row r="2740" spans="6:10" s="65" customFormat="1" ht="14" x14ac:dyDescent="0.35">
      <c r="F2740" s="102"/>
      <c r="G2740" s="102"/>
      <c r="I2740" s="93"/>
      <c r="J2740" s="93"/>
    </row>
    <row r="2741" spans="6:10" s="65" customFormat="1" ht="14" x14ac:dyDescent="0.35">
      <c r="F2741" s="102"/>
      <c r="G2741" s="102"/>
      <c r="I2741" s="93"/>
      <c r="J2741" s="93"/>
    </row>
    <row r="2742" spans="6:10" s="65" customFormat="1" ht="14" x14ac:dyDescent="0.35">
      <c r="F2742" s="102"/>
      <c r="G2742" s="102"/>
      <c r="I2742" s="93"/>
      <c r="J2742" s="93"/>
    </row>
    <row r="2743" spans="6:10" s="65" customFormat="1" ht="14" x14ac:dyDescent="0.35">
      <c r="F2743" s="102"/>
      <c r="G2743" s="102"/>
      <c r="I2743" s="93"/>
      <c r="J2743" s="93"/>
    </row>
    <row r="2744" spans="6:10" s="65" customFormat="1" ht="14" x14ac:dyDescent="0.35">
      <c r="F2744" s="102"/>
      <c r="G2744" s="102"/>
      <c r="I2744" s="93"/>
      <c r="J2744" s="93"/>
    </row>
    <row r="2745" spans="6:10" s="65" customFormat="1" ht="14" x14ac:dyDescent="0.35">
      <c r="F2745" s="102"/>
      <c r="G2745" s="102"/>
      <c r="I2745" s="93"/>
      <c r="J2745" s="93"/>
    </row>
    <row r="2746" spans="6:10" s="65" customFormat="1" ht="14" x14ac:dyDescent="0.35">
      <c r="F2746" s="102"/>
      <c r="G2746" s="102"/>
      <c r="I2746" s="93"/>
      <c r="J2746" s="93"/>
    </row>
    <row r="2747" spans="6:10" s="65" customFormat="1" ht="14" x14ac:dyDescent="0.35">
      <c r="F2747" s="102"/>
      <c r="G2747" s="102"/>
      <c r="I2747" s="93"/>
      <c r="J2747" s="93"/>
    </row>
    <row r="2748" spans="6:10" s="65" customFormat="1" ht="14" x14ac:dyDescent="0.35">
      <c r="F2748" s="102"/>
      <c r="G2748" s="102"/>
      <c r="I2748" s="93"/>
      <c r="J2748" s="93"/>
    </row>
    <row r="2749" spans="6:10" s="65" customFormat="1" ht="14" x14ac:dyDescent="0.35">
      <c r="F2749" s="102"/>
      <c r="G2749" s="102"/>
      <c r="I2749" s="93"/>
      <c r="J2749" s="93"/>
    </row>
    <row r="2750" spans="6:10" s="65" customFormat="1" ht="14" x14ac:dyDescent="0.35">
      <c r="F2750" s="102"/>
      <c r="G2750" s="102"/>
      <c r="I2750" s="93"/>
      <c r="J2750" s="93"/>
    </row>
    <row r="2751" spans="6:10" s="65" customFormat="1" ht="14" x14ac:dyDescent="0.35">
      <c r="F2751" s="102"/>
      <c r="G2751" s="102"/>
      <c r="I2751" s="93"/>
      <c r="J2751" s="93"/>
    </row>
    <row r="2752" spans="6:10" s="65" customFormat="1" ht="14" x14ac:dyDescent="0.35">
      <c r="F2752" s="102"/>
      <c r="G2752" s="102"/>
      <c r="I2752" s="93"/>
      <c r="J2752" s="93"/>
    </row>
    <row r="2753" spans="6:10" s="65" customFormat="1" ht="14" x14ac:dyDescent="0.35">
      <c r="F2753" s="102"/>
      <c r="G2753" s="102"/>
      <c r="I2753" s="93"/>
      <c r="J2753" s="93"/>
    </row>
    <row r="2754" spans="6:10" s="65" customFormat="1" ht="14" x14ac:dyDescent="0.35">
      <c r="F2754" s="102"/>
      <c r="G2754" s="102"/>
      <c r="I2754" s="93"/>
      <c r="J2754" s="93"/>
    </row>
    <row r="2755" spans="6:10" s="65" customFormat="1" ht="14" x14ac:dyDescent="0.35">
      <c r="F2755" s="102"/>
      <c r="G2755" s="102"/>
      <c r="I2755" s="93"/>
      <c r="J2755" s="93"/>
    </row>
    <row r="2756" spans="6:10" s="65" customFormat="1" ht="14" x14ac:dyDescent="0.35">
      <c r="F2756" s="102"/>
      <c r="G2756" s="102"/>
      <c r="I2756" s="93"/>
      <c r="J2756" s="93"/>
    </row>
    <row r="2757" spans="6:10" s="65" customFormat="1" ht="14" x14ac:dyDescent="0.35">
      <c r="F2757" s="102"/>
      <c r="G2757" s="102"/>
      <c r="I2757" s="93"/>
      <c r="J2757" s="93"/>
    </row>
    <row r="2758" spans="6:10" s="65" customFormat="1" ht="14" x14ac:dyDescent="0.35">
      <c r="F2758" s="102"/>
      <c r="G2758" s="102"/>
      <c r="I2758" s="93"/>
      <c r="J2758" s="93"/>
    </row>
    <row r="2759" spans="6:10" s="65" customFormat="1" ht="14" x14ac:dyDescent="0.35">
      <c r="F2759" s="102"/>
      <c r="G2759" s="102"/>
      <c r="I2759" s="93"/>
      <c r="J2759" s="93"/>
    </row>
    <row r="2760" spans="6:10" s="65" customFormat="1" ht="14" x14ac:dyDescent="0.35">
      <c r="F2760" s="102"/>
      <c r="G2760" s="102"/>
      <c r="I2760" s="93"/>
      <c r="J2760" s="93"/>
    </row>
    <row r="2761" spans="6:10" s="65" customFormat="1" ht="14" x14ac:dyDescent="0.35">
      <c r="F2761" s="102"/>
      <c r="G2761" s="102"/>
      <c r="I2761" s="93"/>
      <c r="J2761" s="93"/>
    </row>
    <row r="2762" spans="6:10" s="65" customFormat="1" ht="14" x14ac:dyDescent="0.35">
      <c r="F2762" s="102"/>
      <c r="G2762" s="102"/>
      <c r="I2762" s="93"/>
      <c r="J2762" s="93"/>
    </row>
    <row r="2763" spans="6:10" s="65" customFormat="1" ht="14" x14ac:dyDescent="0.35">
      <c r="F2763" s="102"/>
      <c r="G2763" s="102"/>
      <c r="I2763" s="93"/>
      <c r="J2763" s="93"/>
    </row>
    <row r="2764" spans="6:10" s="65" customFormat="1" ht="14" x14ac:dyDescent="0.35">
      <c r="F2764" s="102"/>
      <c r="G2764" s="102"/>
      <c r="I2764" s="93"/>
      <c r="J2764" s="93"/>
    </row>
    <row r="2765" spans="6:10" s="65" customFormat="1" ht="14" x14ac:dyDescent="0.35">
      <c r="F2765" s="102"/>
      <c r="G2765" s="102"/>
      <c r="I2765" s="93"/>
      <c r="J2765" s="93"/>
    </row>
    <row r="2766" spans="6:10" s="65" customFormat="1" ht="14" x14ac:dyDescent="0.35">
      <c r="F2766" s="102"/>
      <c r="G2766" s="102"/>
      <c r="I2766" s="93"/>
      <c r="J2766" s="93"/>
    </row>
    <row r="2767" spans="6:10" s="65" customFormat="1" ht="14" x14ac:dyDescent="0.35">
      <c r="F2767" s="102"/>
      <c r="G2767" s="102"/>
      <c r="I2767" s="93"/>
      <c r="J2767" s="93"/>
    </row>
    <row r="2768" spans="6:10" s="65" customFormat="1" ht="14" x14ac:dyDescent="0.35">
      <c r="F2768" s="102"/>
      <c r="G2768" s="102"/>
      <c r="I2768" s="93"/>
      <c r="J2768" s="93"/>
    </row>
    <row r="2769" spans="6:10" s="65" customFormat="1" ht="14" x14ac:dyDescent="0.35">
      <c r="F2769" s="102"/>
      <c r="G2769" s="102"/>
      <c r="I2769" s="93"/>
      <c r="J2769" s="93"/>
    </row>
    <row r="2770" spans="6:10" s="65" customFormat="1" ht="14" x14ac:dyDescent="0.35">
      <c r="F2770" s="102"/>
      <c r="G2770" s="102"/>
      <c r="I2770" s="93"/>
      <c r="J2770" s="93"/>
    </row>
    <row r="2771" spans="6:10" s="65" customFormat="1" ht="14" x14ac:dyDescent="0.35">
      <c r="F2771" s="102"/>
      <c r="G2771" s="102"/>
      <c r="I2771" s="93"/>
      <c r="J2771" s="93"/>
    </row>
    <row r="2772" spans="6:10" s="65" customFormat="1" ht="14" x14ac:dyDescent="0.35">
      <c r="F2772" s="102"/>
      <c r="G2772" s="102"/>
      <c r="I2772" s="93"/>
      <c r="J2772" s="93"/>
    </row>
    <row r="2773" spans="6:10" s="65" customFormat="1" ht="14" x14ac:dyDescent="0.35">
      <c r="F2773" s="102"/>
      <c r="G2773" s="102"/>
      <c r="I2773" s="93"/>
      <c r="J2773" s="93"/>
    </row>
    <row r="2774" spans="6:10" s="65" customFormat="1" ht="14" x14ac:dyDescent="0.35">
      <c r="F2774" s="102"/>
      <c r="G2774" s="102"/>
      <c r="I2774" s="93"/>
      <c r="J2774" s="93"/>
    </row>
    <row r="2775" spans="6:10" s="65" customFormat="1" ht="14" x14ac:dyDescent="0.35">
      <c r="F2775" s="102"/>
      <c r="G2775" s="102"/>
      <c r="I2775" s="93"/>
      <c r="J2775" s="93"/>
    </row>
    <row r="2776" spans="6:10" s="65" customFormat="1" ht="14" x14ac:dyDescent="0.35">
      <c r="F2776" s="102"/>
      <c r="G2776" s="102"/>
      <c r="I2776" s="93"/>
      <c r="J2776" s="93"/>
    </row>
    <row r="2777" spans="6:10" s="65" customFormat="1" ht="14" x14ac:dyDescent="0.35">
      <c r="F2777" s="102"/>
      <c r="G2777" s="102"/>
      <c r="I2777" s="93"/>
      <c r="J2777" s="93"/>
    </row>
    <row r="2778" spans="6:10" s="65" customFormat="1" ht="14" x14ac:dyDescent="0.35">
      <c r="F2778" s="102"/>
      <c r="G2778" s="102"/>
      <c r="I2778" s="93"/>
      <c r="J2778" s="93"/>
    </row>
    <row r="2779" spans="6:10" s="65" customFormat="1" ht="14" x14ac:dyDescent="0.35">
      <c r="F2779" s="102"/>
      <c r="G2779" s="102"/>
      <c r="I2779" s="93"/>
      <c r="J2779" s="93"/>
    </row>
    <row r="2780" spans="6:10" s="65" customFormat="1" ht="14" x14ac:dyDescent="0.35">
      <c r="F2780" s="102"/>
      <c r="G2780" s="102"/>
      <c r="I2780" s="93"/>
      <c r="J2780" s="93"/>
    </row>
    <row r="2781" spans="6:10" s="65" customFormat="1" ht="14" x14ac:dyDescent="0.35">
      <c r="F2781" s="102"/>
      <c r="G2781" s="102"/>
      <c r="I2781" s="93"/>
      <c r="J2781" s="93"/>
    </row>
    <row r="2782" spans="6:10" s="65" customFormat="1" ht="14" x14ac:dyDescent="0.35">
      <c r="F2782" s="102"/>
      <c r="G2782" s="102"/>
      <c r="I2782" s="93"/>
      <c r="J2782" s="93"/>
    </row>
    <row r="2783" spans="6:10" s="65" customFormat="1" ht="14" x14ac:dyDescent="0.35">
      <c r="F2783" s="102"/>
      <c r="G2783" s="102"/>
      <c r="I2783" s="93"/>
      <c r="J2783" s="93"/>
    </row>
    <row r="2784" spans="6:10" s="65" customFormat="1" ht="14" x14ac:dyDescent="0.35">
      <c r="F2784" s="102"/>
      <c r="G2784" s="102"/>
      <c r="I2784" s="93"/>
      <c r="J2784" s="93"/>
    </row>
    <row r="2785" spans="6:10" s="65" customFormat="1" ht="14" x14ac:dyDescent="0.35">
      <c r="F2785" s="102"/>
      <c r="G2785" s="102"/>
      <c r="I2785" s="93"/>
      <c r="J2785" s="93"/>
    </row>
    <row r="2786" spans="6:10" s="65" customFormat="1" ht="14" x14ac:dyDescent="0.35">
      <c r="F2786" s="102"/>
      <c r="G2786" s="102"/>
      <c r="I2786" s="93"/>
      <c r="J2786" s="93"/>
    </row>
    <row r="2787" spans="6:10" s="65" customFormat="1" ht="14" x14ac:dyDescent="0.35">
      <c r="F2787" s="102"/>
      <c r="G2787" s="102"/>
      <c r="I2787" s="93"/>
      <c r="J2787" s="93"/>
    </row>
    <row r="2788" spans="6:10" s="65" customFormat="1" ht="14" x14ac:dyDescent="0.35">
      <c r="F2788" s="102"/>
      <c r="G2788" s="102"/>
      <c r="I2788" s="93"/>
      <c r="J2788" s="93"/>
    </row>
    <row r="2789" spans="6:10" s="65" customFormat="1" ht="14" x14ac:dyDescent="0.35">
      <c r="F2789" s="102"/>
      <c r="G2789" s="102"/>
      <c r="I2789" s="93"/>
      <c r="J2789" s="93"/>
    </row>
    <row r="2790" spans="6:10" s="65" customFormat="1" ht="14" x14ac:dyDescent="0.35">
      <c r="F2790" s="102"/>
      <c r="G2790" s="102"/>
      <c r="I2790" s="93"/>
      <c r="J2790" s="93"/>
    </row>
    <row r="2791" spans="6:10" s="65" customFormat="1" ht="14" x14ac:dyDescent="0.35">
      <c r="F2791" s="102"/>
      <c r="G2791" s="102"/>
      <c r="I2791" s="93"/>
      <c r="J2791" s="93"/>
    </row>
    <row r="2792" spans="6:10" s="65" customFormat="1" ht="14" x14ac:dyDescent="0.35">
      <c r="F2792" s="102"/>
      <c r="G2792" s="102"/>
      <c r="I2792" s="93"/>
      <c r="J2792" s="93"/>
    </row>
    <row r="2793" spans="6:10" s="65" customFormat="1" ht="14" x14ac:dyDescent="0.35">
      <c r="F2793" s="102"/>
      <c r="G2793" s="102"/>
      <c r="I2793" s="93"/>
      <c r="J2793" s="93"/>
    </row>
    <row r="2794" spans="6:10" s="65" customFormat="1" ht="14" x14ac:dyDescent="0.35">
      <c r="F2794" s="102"/>
      <c r="G2794" s="102"/>
      <c r="I2794" s="93"/>
      <c r="J2794" s="93"/>
    </row>
    <row r="2795" spans="6:10" s="65" customFormat="1" ht="14" x14ac:dyDescent="0.35">
      <c r="F2795" s="102"/>
      <c r="G2795" s="102"/>
      <c r="I2795" s="93"/>
      <c r="J2795" s="93"/>
    </row>
    <row r="2796" spans="6:10" s="65" customFormat="1" ht="14" x14ac:dyDescent="0.35">
      <c r="F2796" s="102"/>
      <c r="G2796" s="102"/>
      <c r="I2796" s="93"/>
      <c r="J2796" s="93"/>
    </row>
    <row r="2797" spans="6:10" s="65" customFormat="1" ht="14" x14ac:dyDescent="0.35">
      <c r="F2797" s="102"/>
      <c r="G2797" s="102"/>
      <c r="I2797" s="93"/>
      <c r="J2797" s="93"/>
    </row>
    <row r="2798" spans="6:10" s="65" customFormat="1" ht="14" x14ac:dyDescent="0.35">
      <c r="F2798" s="102"/>
      <c r="G2798" s="102"/>
      <c r="I2798" s="93"/>
      <c r="J2798" s="93"/>
    </row>
    <row r="2799" spans="6:10" s="65" customFormat="1" ht="14" x14ac:dyDescent="0.35">
      <c r="F2799" s="102"/>
      <c r="G2799" s="102"/>
      <c r="I2799" s="93"/>
      <c r="J2799" s="93"/>
    </row>
    <row r="2800" spans="6:10" s="65" customFormat="1" ht="14" x14ac:dyDescent="0.35">
      <c r="F2800" s="102"/>
      <c r="G2800" s="102"/>
      <c r="I2800" s="93"/>
      <c r="J2800" s="93"/>
    </row>
    <row r="2801" spans="6:10" s="65" customFormat="1" ht="14" x14ac:dyDescent="0.35">
      <c r="F2801" s="102"/>
      <c r="G2801" s="102"/>
      <c r="I2801" s="93"/>
      <c r="J2801" s="93"/>
    </row>
    <row r="2802" spans="6:10" s="65" customFormat="1" ht="14" x14ac:dyDescent="0.35">
      <c r="F2802" s="102"/>
      <c r="G2802" s="102"/>
      <c r="I2802" s="93"/>
      <c r="J2802" s="93"/>
    </row>
    <row r="2803" spans="6:10" s="65" customFormat="1" ht="14" x14ac:dyDescent="0.35">
      <c r="F2803" s="102"/>
      <c r="G2803" s="102"/>
      <c r="I2803" s="93"/>
      <c r="J2803" s="93"/>
    </row>
    <row r="2804" spans="6:10" s="65" customFormat="1" ht="14" x14ac:dyDescent="0.35">
      <c r="F2804" s="102"/>
      <c r="G2804" s="102"/>
      <c r="I2804" s="93"/>
      <c r="J2804" s="93"/>
    </row>
    <row r="2805" spans="6:10" s="65" customFormat="1" ht="14" x14ac:dyDescent="0.35">
      <c r="F2805" s="102"/>
      <c r="G2805" s="102"/>
      <c r="I2805" s="93"/>
      <c r="J2805" s="93"/>
    </row>
    <row r="2806" spans="6:10" s="65" customFormat="1" ht="14" x14ac:dyDescent="0.35">
      <c r="F2806" s="102"/>
      <c r="G2806" s="102"/>
      <c r="I2806" s="93"/>
      <c r="J2806" s="93"/>
    </row>
    <row r="2807" spans="6:10" s="65" customFormat="1" ht="14" x14ac:dyDescent="0.35">
      <c r="F2807" s="102"/>
      <c r="G2807" s="102"/>
      <c r="I2807" s="93"/>
      <c r="J2807" s="93"/>
    </row>
    <row r="2808" spans="6:10" s="65" customFormat="1" ht="14" x14ac:dyDescent="0.35">
      <c r="F2808" s="102"/>
      <c r="G2808" s="102"/>
      <c r="I2808" s="93"/>
      <c r="J2808" s="93"/>
    </row>
    <row r="2809" spans="6:10" s="65" customFormat="1" ht="14" x14ac:dyDescent="0.35">
      <c r="F2809" s="102"/>
      <c r="G2809" s="102"/>
      <c r="I2809" s="93"/>
      <c r="J2809" s="93"/>
    </row>
    <row r="2810" spans="6:10" s="65" customFormat="1" ht="14" x14ac:dyDescent="0.35">
      <c r="F2810" s="102"/>
      <c r="G2810" s="102"/>
      <c r="I2810" s="93"/>
      <c r="J2810" s="93"/>
    </row>
    <row r="2811" spans="6:10" s="65" customFormat="1" ht="14" x14ac:dyDescent="0.35">
      <c r="F2811" s="102"/>
      <c r="G2811" s="102"/>
      <c r="I2811" s="93"/>
      <c r="J2811" s="93"/>
    </row>
    <row r="2812" spans="6:10" s="65" customFormat="1" ht="14" x14ac:dyDescent="0.35">
      <c r="F2812" s="102"/>
      <c r="G2812" s="102"/>
      <c r="I2812" s="93"/>
      <c r="J2812" s="93"/>
    </row>
    <row r="2813" spans="6:10" s="65" customFormat="1" ht="14" x14ac:dyDescent="0.35">
      <c r="F2813" s="102"/>
      <c r="G2813" s="102"/>
      <c r="I2813" s="93"/>
      <c r="J2813" s="93"/>
    </row>
    <row r="2814" spans="6:10" s="65" customFormat="1" ht="14" x14ac:dyDescent="0.35">
      <c r="F2814" s="102"/>
      <c r="G2814" s="102"/>
      <c r="I2814" s="93"/>
      <c r="J2814" s="93"/>
    </row>
    <row r="2815" spans="6:10" s="65" customFormat="1" ht="14" x14ac:dyDescent="0.35">
      <c r="F2815" s="102"/>
      <c r="G2815" s="102"/>
      <c r="I2815" s="93"/>
      <c r="J2815" s="93"/>
    </row>
    <row r="2816" spans="6:10" s="65" customFormat="1" ht="14" x14ac:dyDescent="0.35">
      <c r="F2816" s="102"/>
      <c r="G2816" s="102"/>
      <c r="I2816" s="93"/>
      <c r="J2816" s="93"/>
    </row>
    <row r="2817" spans="6:10" s="65" customFormat="1" ht="14" x14ac:dyDescent="0.35">
      <c r="F2817" s="102"/>
      <c r="G2817" s="102"/>
      <c r="I2817" s="93"/>
      <c r="J2817" s="93"/>
    </row>
    <row r="2818" spans="6:10" s="65" customFormat="1" ht="14" x14ac:dyDescent="0.35">
      <c r="F2818" s="102"/>
      <c r="G2818" s="102"/>
      <c r="I2818" s="93"/>
      <c r="J2818" s="93"/>
    </row>
    <row r="2819" spans="6:10" s="65" customFormat="1" ht="14" x14ac:dyDescent="0.35">
      <c r="F2819" s="102"/>
      <c r="G2819" s="102"/>
      <c r="I2819" s="93"/>
      <c r="J2819" s="93"/>
    </row>
    <row r="2820" spans="6:10" s="65" customFormat="1" ht="14" x14ac:dyDescent="0.35">
      <c r="F2820" s="102"/>
      <c r="G2820" s="102"/>
      <c r="I2820" s="93"/>
      <c r="J2820" s="93"/>
    </row>
    <row r="2821" spans="6:10" s="65" customFormat="1" ht="14" x14ac:dyDescent="0.35">
      <c r="F2821" s="102"/>
      <c r="G2821" s="102"/>
      <c r="I2821" s="93"/>
      <c r="J2821" s="93"/>
    </row>
    <row r="2822" spans="6:10" s="65" customFormat="1" ht="14" x14ac:dyDescent="0.35">
      <c r="F2822" s="102"/>
      <c r="G2822" s="102"/>
      <c r="I2822" s="93"/>
      <c r="J2822" s="93"/>
    </row>
    <row r="2823" spans="6:10" s="65" customFormat="1" ht="14" x14ac:dyDescent="0.35">
      <c r="F2823" s="102"/>
      <c r="G2823" s="102"/>
      <c r="I2823" s="93"/>
      <c r="J2823" s="93"/>
    </row>
    <row r="2824" spans="6:10" s="65" customFormat="1" ht="14" x14ac:dyDescent="0.35">
      <c r="F2824" s="102"/>
      <c r="G2824" s="102"/>
      <c r="I2824" s="93"/>
      <c r="J2824" s="93"/>
    </row>
    <row r="2825" spans="6:10" s="65" customFormat="1" ht="14" x14ac:dyDescent="0.35">
      <c r="F2825" s="102"/>
      <c r="G2825" s="102"/>
      <c r="I2825" s="93"/>
      <c r="J2825" s="93"/>
    </row>
    <row r="2826" spans="6:10" s="65" customFormat="1" ht="14" x14ac:dyDescent="0.35">
      <c r="F2826" s="102"/>
      <c r="G2826" s="102"/>
      <c r="I2826" s="93"/>
      <c r="J2826" s="93"/>
    </row>
    <row r="2827" spans="6:10" s="65" customFormat="1" ht="14" x14ac:dyDescent="0.35">
      <c r="F2827" s="102"/>
      <c r="G2827" s="102"/>
      <c r="I2827" s="93"/>
      <c r="J2827" s="93"/>
    </row>
    <row r="2828" spans="6:10" s="65" customFormat="1" ht="14" x14ac:dyDescent="0.35">
      <c r="F2828" s="102"/>
      <c r="G2828" s="102"/>
      <c r="I2828" s="93"/>
      <c r="J2828" s="93"/>
    </row>
    <row r="2829" spans="6:10" s="65" customFormat="1" ht="14" x14ac:dyDescent="0.35">
      <c r="F2829" s="102"/>
      <c r="G2829" s="102"/>
      <c r="I2829" s="93"/>
      <c r="J2829" s="93"/>
    </row>
    <row r="2830" spans="6:10" s="65" customFormat="1" ht="14" x14ac:dyDescent="0.35">
      <c r="F2830" s="102"/>
      <c r="G2830" s="102"/>
      <c r="I2830" s="93"/>
      <c r="J2830" s="93"/>
    </row>
    <row r="2831" spans="6:10" s="65" customFormat="1" ht="14" x14ac:dyDescent="0.35">
      <c r="F2831" s="102"/>
      <c r="G2831" s="102"/>
      <c r="I2831" s="93"/>
      <c r="J2831" s="93"/>
    </row>
    <row r="2832" spans="6:10" s="65" customFormat="1" ht="14" x14ac:dyDescent="0.35">
      <c r="F2832" s="102"/>
      <c r="G2832" s="102"/>
      <c r="I2832" s="93"/>
      <c r="J2832" s="93"/>
    </row>
    <row r="2833" spans="6:10" s="65" customFormat="1" ht="14" x14ac:dyDescent="0.35">
      <c r="F2833" s="102"/>
      <c r="G2833" s="102"/>
      <c r="I2833" s="93"/>
      <c r="J2833" s="93"/>
    </row>
    <row r="2834" spans="6:10" s="65" customFormat="1" ht="14" x14ac:dyDescent="0.35">
      <c r="F2834" s="102"/>
      <c r="G2834" s="102"/>
      <c r="I2834" s="93"/>
      <c r="J2834" s="93"/>
    </row>
    <row r="2835" spans="6:10" s="65" customFormat="1" ht="14" x14ac:dyDescent="0.35">
      <c r="F2835" s="102"/>
      <c r="G2835" s="102"/>
      <c r="I2835" s="93"/>
      <c r="J2835" s="93"/>
    </row>
    <row r="2836" spans="6:10" s="65" customFormat="1" ht="14" x14ac:dyDescent="0.35">
      <c r="F2836" s="102"/>
      <c r="G2836" s="102"/>
      <c r="I2836" s="93"/>
      <c r="J2836" s="93"/>
    </row>
    <row r="2837" spans="6:10" s="65" customFormat="1" ht="14" x14ac:dyDescent="0.35">
      <c r="F2837" s="102"/>
      <c r="G2837" s="102"/>
      <c r="I2837" s="93"/>
      <c r="J2837" s="93"/>
    </row>
    <row r="2838" spans="6:10" s="65" customFormat="1" ht="14" x14ac:dyDescent="0.35">
      <c r="F2838" s="102"/>
      <c r="G2838" s="102"/>
      <c r="I2838" s="93"/>
      <c r="J2838" s="93"/>
    </row>
    <row r="2839" spans="6:10" s="65" customFormat="1" ht="14" x14ac:dyDescent="0.35">
      <c r="F2839" s="102"/>
      <c r="G2839" s="102"/>
      <c r="I2839" s="93"/>
      <c r="J2839" s="93"/>
    </row>
    <row r="2840" spans="6:10" s="65" customFormat="1" ht="14" x14ac:dyDescent="0.35">
      <c r="F2840" s="102"/>
      <c r="G2840" s="102"/>
      <c r="I2840" s="93"/>
      <c r="J2840" s="93"/>
    </row>
    <row r="2841" spans="6:10" s="65" customFormat="1" ht="14" x14ac:dyDescent="0.35">
      <c r="F2841" s="102"/>
      <c r="G2841" s="102"/>
      <c r="I2841" s="93"/>
      <c r="J2841" s="93"/>
    </row>
    <row r="2842" spans="6:10" s="65" customFormat="1" ht="14" x14ac:dyDescent="0.35">
      <c r="F2842" s="102"/>
      <c r="G2842" s="102"/>
      <c r="I2842" s="93"/>
      <c r="J2842" s="93"/>
    </row>
    <row r="2843" spans="6:10" s="65" customFormat="1" ht="14" x14ac:dyDescent="0.35">
      <c r="F2843" s="102"/>
      <c r="G2843" s="102"/>
      <c r="I2843" s="93"/>
      <c r="J2843" s="93"/>
    </row>
    <row r="2844" spans="6:10" s="65" customFormat="1" ht="14" x14ac:dyDescent="0.35">
      <c r="F2844" s="102"/>
      <c r="G2844" s="102"/>
      <c r="I2844" s="93"/>
      <c r="J2844" s="93"/>
    </row>
    <row r="2845" spans="6:10" s="65" customFormat="1" ht="14" x14ac:dyDescent="0.35">
      <c r="F2845" s="102"/>
      <c r="G2845" s="102"/>
      <c r="I2845" s="93"/>
      <c r="J2845" s="93"/>
    </row>
    <row r="2846" spans="6:10" s="65" customFormat="1" ht="14" x14ac:dyDescent="0.35">
      <c r="F2846" s="102"/>
      <c r="G2846" s="102"/>
      <c r="I2846" s="93"/>
      <c r="J2846" s="93"/>
    </row>
    <row r="2847" spans="6:10" s="65" customFormat="1" ht="14" x14ac:dyDescent="0.35">
      <c r="F2847" s="102"/>
      <c r="G2847" s="102"/>
      <c r="I2847" s="93"/>
      <c r="J2847" s="93"/>
    </row>
    <row r="2848" spans="6:10" s="65" customFormat="1" ht="14" x14ac:dyDescent="0.35">
      <c r="F2848" s="102"/>
      <c r="G2848" s="102"/>
      <c r="I2848" s="93"/>
      <c r="J2848" s="93"/>
    </row>
    <row r="2849" spans="6:10" s="65" customFormat="1" ht="14" x14ac:dyDescent="0.35">
      <c r="F2849" s="102"/>
      <c r="G2849" s="102"/>
      <c r="I2849" s="93"/>
      <c r="J2849" s="93"/>
    </row>
    <row r="2850" spans="6:10" s="65" customFormat="1" ht="14" x14ac:dyDescent="0.35">
      <c r="F2850" s="102"/>
      <c r="G2850" s="102"/>
      <c r="I2850" s="93"/>
      <c r="J2850" s="93"/>
    </row>
    <row r="2851" spans="6:10" s="65" customFormat="1" ht="14" x14ac:dyDescent="0.35">
      <c r="F2851" s="102"/>
      <c r="G2851" s="102"/>
      <c r="I2851" s="93"/>
      <c r="J2851" s="93"/>
    </row>
    <row r="2852" spans="6:10" s="65" customFormat="1" ht="14" x14ac:dyDescent="0.35">
      <c r="F2852" s="102"/>
      <c r="G2852" s="102"/>
      <c r="I2852" s="93"/>
      <c r="J2852" s="93"/>
    </row>
    <row r="2853" spans="6:10" s="65" customFormat="1" ht="14" x14ac:dyDescent="0.35">
      <c r="F2853" s="102"/>
      <c r="G2853" s="102"/>
      <c r="I2853" s="93"/>
      <c r="J2853" s="93"/>
    </row>
    <row r="2854" spans="6:10" s="65" customFormat="1" ht="14" x14ac:dyDescent="0.35">
      <c r="F2854" s="102"/>
      <c r="G2854" s="102"/>
      <c r="I2854" s="93"/>
      <c r="J2854" s="93"/>
    </row>
    <row r="2855" spans="6:10" s="65" customFormat="1" ht="14" x14ac:dyDescent="0.35">
      <c r="F2855" s="102"/>
      <c r="G2855" s="102"/>
      <c r="I2855" s="93"/>
      <c r="J2855" s="93"/>
    </row>
    <row r="2856" spans="6:10" s="65" customFormat="1" ht="14" x14ac:dyDescent="0.35">
      <c r="F2856" s="102"/>
      <c r="G2856" s="102"/>
      <c r="I2856" s="93"/>
      <c r="J2856" s="93"/>
    </row>
    <row r="2857" spans="6:10" s="65" customFormat="1" ht="14" x14ac:dyDescent="0.35">
      <c r="F2857" s="102"/>
      <c r="G2857" s="102"/>
      <c r="I2857" s="93"/>
      <c r="J2857" s="93"/>
    </row>
    <row r="2858" spans="6:10" s="65" customFormat="1" ht="14" x14ac:dyDescent="0.35">
      <c r="F2858" s="102"/>
      <c r="G2858" s="102"/>
      <c r="I2858" s="93"/>
      <c r="J2858" s="93"/>
    </row>
    <row r="2859" spans="6:10" s="65" customFormat="1" ht="14" x14ac:dyDescent="0.35">
      <c r="F2859" s="102"/>
      <c r="G2859" s="102"/>
      <c r="I2859" s="93"/>
      <c r="J2859" s="93"/>
    </row>
    <row r="2860" spans="6:10" s="65" customFormat="1" ht="14" x14ac:dyDescent="0.35">
      <c r="F2860" s="102"/>
      <c r="G2860" s="102"/>
      <c r="I2860" s="93"/>
      <c r="J2860" s="93"/>
    </row>
    <row r="2861" spans="6:10" s="65" customFormat="1" ht="14" x14ac:dyDescent="0.35">
      <c r="F2861" s="102"/>
      <c r="G2861" s="102"/>
      <c r="I2861" s="93"/>
      <c r="J2861" s="93"/>
    </row>
    <row r="2862" spans="6:10" s="65" customFormat="1" ht="14" x14ac:dyDescent="0.35">
      <c r="F2862" s="102"/>
      <c r="G2862" s="102"/>
      <c r="I2862" s="93"/>
      <c r="J2862" s="93"/>
    </row>
    <row r="2863" spans="6:10" s="65" customFormat="1" ht="14" x14ac:dyDescent="0.35">
      <c r="F2863" s="102"/>
      <c r="G2863" s="102"/>
      <c r="I2863" s="93"/>
      <c r="J2863" s="93"/>
    </row>
    <row r="2864" spans="6:10" s="65" customFormat="1" ht="14" x14ac:dyDescent="0.35">
      <c r="F2864" s="102"/>
      <c r="G2864" s="102"/>
      <c r="I2864" s="93"/>
      <c r="J2864" s="93"/>
    </row>
    <row r="2865" spans="6:10" s="65" customFormat="1" ht="14" x14ac:dyDescent="0.35">
      <c r="F2865" s="102"/>
      <c r="G2865" s="102"/>
      <c r="I2865" s="93"/>
      <c r="J2865" s="93"/>
    </row>
    <row r="2866" spans="6:10" s="65" customFormat="1" ht="14" x14ac:dyDescent="0.35">
      <c r="F2866" s="102"/>
      <c r="G2866" s="102"/>
      <c r="I2866" s="93"/>
      <c r="J2866" s="93"/>
    </row>
    <row r="2867" spans="6:10" s="65" customFormat="1" ht="14" x14ac:dyDescent="0.35">
      <c r="F2867" s="102"/>
      <c r="G2867" s="102"/>
      <c r="I2867" s="93"/>
      <c r="J2867" s="93"/>
    </row>
    <row r="2868" spans="6:10" s="65" customFormat="1" ht="14" x14ac:dyDescent="0.35">
      <c r="F2868" s="102"/>
      <c r="G2868" s="102"/>
      <c r="I2868" s="93"/>
      <c r="J2868" s="93"/>
    </row>
    <row r="2869" spans="6:10" s="65" customFormat="1" ht="14" x14ac:dyDescent="0.35">
      <c r="F2869" s="102"/>
      <c r="G2869" s="102"/>
      <c r="I2869" s="93"/>
      <c r="J2869" s="93"/>
    </row>
    <row r="2870" spans="6:10" s="65" customFormat="1" ht="14" x14ac:dyDescent="0.35">
      <c r="F2870" s="102"/>
      <c r="G2870" s="102"/>
      <c r="I2870" s="93"/>
      <c r="J2870" s="93"/>
    </row>
    <row r="2871" spans="6:10" s="65" customFormat="1" ht="14" x14ac:dyDescent="0.35">
      <c r="F2871" s="102"/>
      <c r="G2871" s="102"/>
      <c r="I2871" s="93"/>
      <c r="J2871" s="93"/>
    </row>
    <row r="2872" spans="6:10" s="65" customFormat="1" ht="14" x14ac:dyDescent="0.35">
      <c r="F2872" s="102"/>
      <c r="G2872" s="102"/>
      <c r="I2872" s="93"/>
      <c r="J2872" s="93"/>
    </row>
    <row r="2873" spans="6:10" s="65" customFormat="1" ht="14" x14ac:dyDescent="0.35">
      <c r="F2873" s="102"/>
      <c r="G2873" s="102"/>
      <c r="I2873" s="93"/>
      <c r="J2873" s="93"/>
    </row>
    <row r="2874" spans="6:10" s="65" customFormat="1" ht="14" x14ac:dyDescent="0.35">
      <c r="F2874" s="102"/>
      <c r="G2874" s="102"/>
      <c r="I2874" s="93"/>
      <c r="J2874" s="93"/>
    </row>
    <row r="2875" spans="6:10" s="65" customFormat="1" ht="14" x14ac:dyDescent="0.35">
      <c r="F2875" s="102"/>
      <c r="G2875" s="102"/>
      <c r="I2875" s="93"/>
      <c r="J2875" s="93"/>
    </row>
    <row r="2876" spans="6:10" s="65" customFormat="1" ht="14" x14ac:dyDescent="0.35">
      <c r="F2876" s="102"/>
      <c r="G2876" s="102"/>
      <c r="I2876" s="93"/>
      <c r="J2876" s="93"/>
    </row>
    <row r="2877" spans="6:10" s="65" customFormat="1" ht="14" x14ac:dyDescent="0.35">
      <c r="F2877" s="102"/>
      <c r="G2877" s="102"/>
      <c r="I2877" s="93"/>
      <c r="J2877" s="93"/>
    </row>
    <row r="2878" spans="6:10" s="65" customFormat="1" ht="14" x14ac:dyDescent="0.35">
      <c r="F2878" s="102"/>
      <c r="G2878" s="102"/>
      <c r="I2878" s="93"/>
      <c r="J2878" s="93"/>
    </row>
    <row r="2879" spans="6:10" s="65" customFormat="1" ht="14" x14ac:dyDescent="0.35">
      <c r="F2879" s="102"/>
      <c r="G2879" s="102"/>
      <c r="I2879" s="93"/>
      <c r="J2879" s="93"/>
    </row>
    <row r="2880" spans="6:10" s="65" customFormat="1" ht="14" x14ac:dyDescent="0.35">
      <c r="F2880" s="102"/>
      <c r="G2880" s="102"/>
      <c r="I2880" s="93"/>
      <c r="J2880" s="93"/>
    </row>
    <row r="2881" spans="6:10" s="65" customFormat="1" ht="14" x14ac:dyDescent="0.35">
      <c r="F2881" s="102"/>
      <c r="G2881" s="102"/>
      <c r="I2881" s="93"/>
      <c r="J2881" s="93"/>
    </row>
    <row r="2882" spans="6:10" s="65" customFormat="1" ht="14" x14ac:dyDescent="0.35">
      <c r="F2882" s="102"/>
      <c r="G2882" s="102"/>
      <c r="I2882" s="93"/>
      <c r="J2882" s="93"/>
    </row>
    <row r="2883" spans="6:10" s="65" customFormat="1" ht="14" x14ac:dyDescent="0.35">
      <c r="F2883" s="102"/>
      <c r="G2883" s="102"/>
      <c r="I2883" s="93"/>
      <c r="J2883" s="93"/>
    </row>
    <row r="2884" spans="6:10" s="65" customFormat="1" ht="14" x14ac:dyDescent="0.35">
      <c r="F2884" s="102"/>
      <c r="G2884" s="102"/>
      <c r="I2884" s="93"/>
      <c r="J2884" s="93"/>
    </row>
    <row r="2885" spans="6:10" s="65" customFormat="1" ht="14" x14ac:dyDescent="0.35">
      <c r="F2885" s="102"/>
      <c r="G2885" s="102"/>
      <c r="I2885" s="93"/>
      <c r="J2885" s="93"/>
    </row>
    <row r="2886" spans="6:10" s="65" customFormat="1" ht="14" x14ac:dyDescent="0.35">
      <c r="F2886" s="102"/>
      <c r="G2886" s="102"/>
      <c r="I2886" s="93"/>
      <c r="J2886" s="93"/>
    </row>
    <row r="2887" spans="6:10" s="65" customFormat="1" ht="14" x14ac:dyDescent="0.35">
      <c r="F2887" s="102"/>
      <c r="G2887" s="102"/>
      <c r="I2887" s="93"/>
      <c r="J2887" s="93"/>
    </row>
    <row r="2888" spans="6:10" s="65" customFormat="1" ht="14" x14ac:dyDescent="0.35">
      <c r="F2888" s="102"/>
      <c r="G2888" s="102"/>
      <c r="I2888" s="93"/>
      <c r="J2888" s="93"/>
    </row>
    <row r="2889" spans="6:10" s="65" customFormat="1" ht="14" x14ac:dyDescent="0.35">
      <c r="F2889" s="102"/>
      <c r="G2889" s="102"/>
      <c r="I2889" s="93"/>
      <c r="J2889" s="93"/>
    </row>
    <row r="2890" spans="6:10" s="65" customFormat="1" ht="14" x14ac:dyDescent="0.35">
      <c r="F2890" s="102"/>
      <c r="G2890" s="102"/>
      <c r="I2890" s="93"/>
      <c r="J2890" s="93"/>
    </row>
    <row r="2891" spans="6:10" s="65" customFormat="1" ht="14" x14ac:dyDescent="0.35">
      <c r="F2891" s="102"/>
      <c r="G2891" s="102"/>
      <c r="I2891" s="93"/>
      <c r="J2891" s="93"/>
    </row>
    <row r="2892" spans="6:10" s="65" customFormat="1" ht="14" x14ac:dyDescent="0.35">
      <c r="F2892" s="102"/>
      <c r="G2892" s="102"/>
      <c r="I2892" s="93"/>
      <c r="J2892" s="93"/>
    </row>
    <row r="2893" spans="6:10" s="65" customFormat="1" ht="14" x14ac:dyDescent="0.35">
      <c r="F2893" s="102"/>
      <c r="G2893" s="102"/>
      <c r="I2893" s="93"/>
      <c r="J2893" s="93"/>
    </row>
    <row r="2894" spans="6:10" s="65" customFormat="1" ht="14" x14ac:dyDescent="0.35">
      <c r="F2894" s="102"/>
      <c r="G2894" s="102"/>
      <c r="I2894" s="93"/>
      <c r="J2894" s="93"/>
    </row>
    <row r="2895" spans="6:10" s="65" customFormat="1" ht="14" x14ac:dyDescent="0.35">
      <c r="F2895" s="102"/>
      <c r="G2895" s="102"/>
      <c r="I2895" s="93"/>
      <c r="J2895" s="93"/>
    </row>
    <row r="2896" spans="6:10" s="65" customFormat="1" ht="14" x14ac:dyDescent="0.35">
      <c r="F2896" s="102"/>
      <c r="G2896" s="102"/>
      <c r="I2896" s="93"/>
      <c r="J2896" s="93"/>
    </row>
    <row r="2897" spans="6:10" s="65" customFormat="1" ht="14" x14ac:dyDescent="0.35">
      <c r="F2897" s="102"/>
      <c r="G2897" s="102"/>
      <c r="I2897" s="93"/>
      <c r="J2897" s="93"/>
    </row>
    <row r="2898" spans="6:10" s="65" customFormat="1" ht="14" x14ac:dyDescent="0.35">
      <c r="F2898" s="102"/>
      <c r="G2898" s="102"/>
      <c r="I2898" s="93"/>
      <c r="J2898" s="93"/>
    </row>
    <row r="2899" spans="6:10" s="65" customFormat="1" ht="14" x14ac:dyDescent="0.35">
      <c r="F2899" s="102"/>
      <c r="G2899" s="102"/>
      <c r="I2899" s="93"/>
      <c r="J2899" s="93"/>
    </row>
    <row r="2900" spans="6:10" s="65" customFormat="1" ht="14" x14ac:dyDescent="0.35">
      <c r="F2900" s="102"/>
      <c r="G2900" s="102"/>
      <c r="I2900" s="93"/>
      <c r="J2900" s="93"/>
    </row>
    <row r="2901" spans="6:10" s="65" customFormat="1" ht="14" x14ac:dyDescent="0.35">
      <c r="F2901" s="102"/>
      <c r="G2901" s="102"/>
      <c r="I2901" s="93"/>
      <c r="J2901" s="93"/>
    </row>
    <row r="2902" spans="6:10" s="65" customFormat="1" ht="14" x14ac:dyDescent="0.35">
      <c r="F2902" s="102"/>
      <c r="G2902" s="102"/>
      <c r="I2902" s="93"/>
      <c r="J2902" s="93"/>
    </row>
    <row r="2903" spans="6:10" s="65" customFormat="1" ht="14" x14ac:dyDescent="0.35">
      <c r="F2903" s="102"/>
      <c r="G2903" s="102"/>
      <c r="I2903" s="93"/>
      <c r="J2903" s="93"/>
    </row>
    <row r="2904" spans="6:10" s="65" customFormat="1" ht="14" x14ac:dyDescent="0.35">
      <c r="F2904" s="102"/>
      <c r="G2904" s="102"/>
      <c r="I2904" s="93"/>
      <c r="J2904" s="93"/>
    </row>
    <row r="2905" spans="6:10" s="65" customFormat="1" ht="14" x14ac:dyDescent="0.35">
      <c r="F2905" s="102"/>
      <c r="G2905" s="102"/>
      <c r="I2905" s="93"/>
      <c r="J2905" s="93"/>
    </row>
    <row r="2906" spans="6:10" s="65" customFormat="1" ht="14" x14ac:dyDescent="0.35">
      <c r="F2906" s="102"/>
      <c r="G2906" s="102"/>
      <c r="I2906" s="93"/>
      <c r="J2906" s="93"/>
    </row>
    <row r="2907" spans="6:10" s="65" customFormat="1" ht="14" x14ac:dyDescent="0.35">
      <c r="F2907" s="102"/>
      <c r="G2907" s="102"/>
      <c r="I2907" s="93"/>
      <c r="J2907" s="93"/>
    </row>
    <row r="2908" spans="6:10" s="65" customFormat="1" ht="14" x14ac:dyDescent="0.35">
      <c r="F2908" s="102"/>
      <c r="G2908" s="102"/>
      <c r="I2908" s="93"/>
      <c r="J2908" s="93"/>
    </row>
    <row r="2909" spans="6:10" s="65" customFormat="1" ht="14" x14ac:dyDescent="0.35">
      <c r="F2909" s="102"/>
      <c r="G2909" s="102"/>
      <c r="I2909" s="93"/>
      <c r="J2909" s="93"/>
    </row>
    <row r="2910" spans="6:10" s="65" customFormat="1" ht="14" x14ac:dyDescent="0.35">
      <c r="F2910" s="102"/>
      <c r="G2910" s="102"/>
      <c r="I2910" s="93"/>
      <c r="J2910" s="93"/>
    </row>
    <row r="2911" spans="6:10" s="65" customFormat="1" ht="14" x14ac:dyDescent="0.35">
      <c r="F2911" s="102"/>
      <c r="G2911" s="102"/>
      <c r="I2911" s="93"/>
      <c r="J2911" s="93"/>
    </row>
    <row r="2912" spans="6:10" s="65" customFormat="1" ht="14" x14ac:dyDescent="0.35">
      <c r="F2912" s="102"/>
      <c r="G2912" s="102"/>
      <c r="I2912" s="93"/>
      <c r="J2912" s="93"/>
    </row>
    <row r="2913" spans="6:10" s="65" customFormat="1" ht="14" x14ac:dyDescent="0.35">
      <c r="F2913" s="102"/>
      <c r="G2913" s="102"/>
      <c r="I2913" s="93"/>
      <c r="J2913" s="93"/>
    </row>
    <row r="2914" spans="6:10" s="65" customFormat="1" ht="14" x14ac:dyDescent="0.35">
      <c r="F2914" s="102"/>
      <c r="G2914" s="102"/>
      <c r="I2914" s="93"/>
      <c r="J2914" s="93"/>
    </row>
    <row r="2915" spans="6:10" s="65" customFormat="1" ht="14" x14ac:dyDescent="0.35">
      <c r="F2915" s="102"/>
      <c r="G2915" s="102"/>
      <c r="I2915" s="93"/>
      <c r="J2915" s="93"/>
    </row>
    <row r="2916" spans="6:10" s="65" customFormat="1" ht="14" x14ac:dyDescent="0.35">
      <c r="F2916" s="102"/>
      <c r="G2916" s="102"/>
      <c r="I2916" s="93"/>
      <c r="J2916" s="93"/>
    </row>
    <row r="2917" spans="6:10" s="65" customFormat="1" ht="14" x14ac:dyDescent="0.35">
      <c r="F2917" s="102"/>
      <c r="G2917" s="102"/>
      <c r="I2917" s="93"/>
      <c r="J2917" s="93"/>
    </row>
    <row r="2918" spans="6:10" s="65" customFormat="1" ht="14" x14ac:dyDescent="0.35">
      <c r="F2918" s="102"/>
      <c r="G2918" s="102"/>
      <c r="I2918" s="93"/>
      <c r="J2918" s="93"/>
    </row>
    <row r="2919" spans="6:10" s="65" customFormat="1" ht="14" x14ac:dyDescent="0.35">
      <c r="F2919" s="102"/>
      <c r="G2919" s="102"/>
      <c r="I2919" s="93"/>
      <c r="J2919" s="93"/>
    </row>
    <row r="2920" spans="6:10" s="65" customFormat="1" ht="14" x14ac:dyDescent="0.35">
      <c r="F2920" s="102"/>
      <c r="G2920" s="102"/>
      <c r="I2920" s="93"/>
      <c r="J2920" s="93"/>
    </row>
    <row r="2921" spans="6:10" s="65" customFormat="1" ht="14" x14ac:dyDescent="0.35">
      <c r="F2921" s="102"/>
      <c r="G2921" s="102"/>
      <c r="I2921" s="93"/>
      <c r="J2921" s="93"/>
    </row>
    <row r="2922" spans="6:10" s="65" customFormat="1" ht="14" x14ac:dyDescent="0.35">
      <c r="F2922" s="102"/>
      <c r="G2922" s="102"/>
      <c r="I2922" s="93"/>
      <c r="J2922" s="93"/>
    </row>
    <row r="2923" spans="6:10" s="65" customFormat="1" ht="14" x14ac:dyDescent="0.35">
      <c r="F2923" s="102"/>
      <c r="G2923" s="102"/>
      <c r="I2923" s="93"/>
      <c r="J2923" s="93"/>
    </row>
    <row r="2924" spans="6:10" s="65" customFormat="1" ht="14" x14ac:dyDescent="0.35">
      <c r="F2924" s="102"/>
      <c r="G2924" s="102"/>
      <c r="I2924" s="93"/>
      <c r="J2924" s="93"/>
    </row>
    <row r="2925" spans="6:10" s="65" customFormat="1" ht="14" x14ac:dyDescent="0.35">
      <c r="F2925" s="102"/>
      <c r="G2925" s="102"/>
      <c r="I2925" s="93"/>
      <c r="J2925" s="93"/>
    </row>
    <row r="2926" spans="6:10" s="65" customFormat="1" ht="14" x14ac:dyDescent="0.35">
      <c r="F2926" s="102"/>
      <c r="G2926" s="102"/>
      <c r="I2926" s="93"/>
      <c r="J2926" s="93"/>
    </row>
    <row r="2927" spans="6:10" s="65" customFormat="1" ht="14" x14ac:dyDescent="0.35">
      <c r="F2927" s="102"/>
      <c r="G2927" s="102"/>
      <c r="I2927" s="93"/>
      <c r="J2927" s="93"/>
    </row>
    <row r="2928" spans="6:10" s="65" customFormat="1" ht="14" x14ac:dyDescent="0.35">
      <c r="F2928" s="102"/>
      <c r="G2928" s="102"/>
      <c r="I2928" s="93"/>
      <c r="J2928" s="93"/>
    </row>
    <row r="2929" spans="6:10" s="65" customFormat="1" ht="14" x14ac:dyDescent="0.35">
      <c r="F2929" s="102"/>
      <c r="G2929" s="102"/>
      <c r="I2929" s="93"/>
      <c r="J2929" s="93"/>
    </row>
    <row r="2930" spans="6:10" s="65" customFormat="1" ht="14" x14ac:dyDescent="0.35">
      <c r="F2930" s="102"/>
      <c r="G2930" s="102"/>
      <c r="I2930" s="93"/>
      <c r="J2930" s="93"/>
    </row>
    <row r="2931" spans="6:10" s="65" customFormat="1" ht="14" x14ac:dyDescent="0.35">
      <c r="F2931" s="102"/>
      <c r="G2931" s="102"/>
      <c r="I2931" s="93"/>
      <c r="J2931" s="93"/>
    </row>
    <row r="2932" spans="6:10" s="65" customFormat="1" ht="14" x14ac:dyDescent="0.35">
      <c r="F2932" s="102"/>
      <c r="G2932" s="102"/>
      <c r="I2932" s="93"/>
      <c r="J2932" s="93"/>
    </row>
    <row r="2933" spans="6:10" s="65" customFormat="1" ht="14" x14ac:dyDescent="0.35">
      <c r="F2933" s="102"/>
      <c r="G2933" s="102"/>
      <c r="I2933" s="93"/>
      <c r="J2933" s="93"/>
    </row>
    <row r="2934" spans="6:10" s="65" customFormat="1" ht="14" x14ac:dyDescent="0.35">
      <c r="F2934" s="102"/>
      <c r="G2934" s="102"/>
      <c r="I2934" s="93"/>
      <c r="J2934" s="93"/>
    </row>
    <row r="2935" spans="6:10" s="65" customFormat="1" ht="14" x14ac:dyDescent="0.35">
      <c r="F2935" s="102"/>
      <c r="G2935" s="102"/>
      <c r="I2935" s="93"/>
      <c r="J2935" s="93"/>
    </row>
    <row r="2936" spans="6:10" s="65" customFormat="1" ht="14" x14ac:dyDescent="0.35">
      <c r="F2936" s="102"/>
      <c r="G2936" s="102"/>
      <c r="I2936" s="93"/>
      <c r="J2936" s="93"/>
    </row>
    <row r="2937" spans="6:10" s="65" customFormat="1" ht="14" x14ac:dyDescent="0.35">
      <c r="F2937" s="102"/>
      <c r="G2937" s="102"/>
      <c r="I2937" s="93"/>
      <c r="J2937" s="93"/>
    </row>
    <row r="2938" spans="6:10" s="65" customFormat="1" ht="14" x14ac:dyDescent="0.35">
      <c r="F2938" s="102"/>
      <c r="G2938" s="102"/>
      <c r="I2938" s="93"/>
      <c r="J2938" s="93"/>
    </row>
    <row r="2939" spans="6:10" s="65" customFormat="1" ht="14" x14ac:dyDescent="0.35">
      <c r="F2939" s="102"/>
      <c r="G2939" s="102"/>
      <c r="I2939" s="93"/>
      <c r="J2939" s="93"/>
    </row>
    <row r="2940" spans="6:10" s="65" customFormat="1" ht="14" x14ac:dyDescent="0.35">
      <c r="F2940" s="102"/>
      <c r="G2940" s="102"/>
      <c r="I2940" s="93"/>
      <c r="J2940" s="93"/>
    </row>
    <row r="2941" spans="6:10" s="65" customFormat="1" ht="14" x14ac:dyDescent="0.35">
      <c r="F2941" s="102"/>
      <c r="G2941" s="102"/>
      <c r="I2941" s="93"/>
      <c r="J2941" s="93"/>
    </row>
    <row r="2942" spans="6:10" s="65" customFormat="1" ht="14" x14ac:dyDescent="0.35">
      <c r="F2942" s="102"/>
      <c r="G2942" s="102"/>
      <c r="I2942" s="93"/>
      <c r="J2942" s="93"/>
    </row>
    <row r="2943" spans="6:10" s="65" customFormat="1" ht="14" x14ac:dyDescent="0.35">
      <c r="F2943" s="102"/>
      <c r="G2943" s="102"/>
      <c r="I2943" s="93"/>
      <c r="J2943" s="93"/>
    </row>
    <row r="2944" spans="6:10" s="65" customFormat="1" ht="14" x14ac:dyDescent="0.35">
      <c r="F2944" s="102"/>
      <c r="G2944" s="102"/>
      <c r="I2944" s="93"/>
      <c r="J2944" s="93"/>
    </row>
    <row r="2945" spans="6:10" s="65" customFormat="1" ht="14" x14ac:dyDescent="0.35">
      <c r="F2945" s="102"/>
      <c r="G2945" s="102"/>
      <c r="I2945" s="93"/>
      <c r="J2945" s="93"/>
    </row>
    <row r="2946" spans="6:10" s="65" customFormat="1" ht="14" x14ac:dyDescent="0.35">
      <c r="F2946" s="102"/>
      <c r="G2946" s="102"/>
      <c r="I2946" s="93"/>
      <c r="J2946" s="93"/>
    </row>
    <row r="2947" spans="6:10" s="65" customFormat="1" ht="14" x14ac:dyDescent="0.35">
      <c r="F2947" s="102"/>
      <c r="G2947" s="102"/>
      <c r="I2947" s="93"/>
      <c r="J2947" s="93"/>
    </row>
    <row r="2948" spans="6:10" s="65" customFormat="1" ht="14" x14ac:dyDescent="0.35">
      <c r="F2948" s="102"/>
      <c r="G2948" s="102"/>
      <c r="I2948" s="93"/>
      <c r="J2948" s="93"/>
    </row>
    <row r="2949" spans="6:10" s="65" customFormat="1" ht="14" x14ac:dyDescent="0.35">
      <c r="F2949" s="102"/>
      <c r="G2949" s="102"/>
      <c r="I2949" s="93"/>
      <c r="J2949" s="93"/>
    </row>
    <row r="2950" spans="6:10" s="65" customFormat="1" ht="14" x14ac:dyDescent="0.35">
      <c r="F2950" s="102"/>
      <c r="G2950" s="102"/>
      <c r="I2950" s="93"/>
      <c r="J2950" s="93"/>
    </row>
    <row r="2951" spans="6:10" s="65" customFormat="1" ht="14" x14ac:dyDescent="0.35">
      <c r="F2951" s="102"/>
      <c r="G2951" s="102"/>
      <c r="I2951" s="93"/>
      <c r="J2951" s="93"/>
    </row>
    <row r="2952" spans="6:10" s="65" customFormat="1" ht="14" x14ac:dyDescent="0.35">
      <c r="F2952" s="102"/>
      <c r="G2952" s="102"/>
      <c r="I2952" s="93"/>
      <c r="J2952" s="93"/>
    </row>
    <row r="2953" spans="6:10" s="65" customFormat="1" ht="14" x14ac:dyDescent="0.35">
      <c r="F2953" s="102"/>
      <c r="G2953" s="102"/>
      <c r="I2953" s="93"/>
      <c r="J2953" s="93"/>
    </row>
    <row r="2954" spans="6:10" s="65" customFormat="1" ht="14" x14ac:dyDescent="0.35">
      <c r="F2954" s="102"/>
      <c r="G2954" s="102"/>
      <c r="I2954" s="93"/>
      <c r="J2954" s="93"/>
    </row>
    <row r="2955" spans="6:10" s="65" customFormat="1" ht="14" x14ac:dyDescent="0.35">
      <c r="F2955" s="102"/>
      <c r="G2955" s="102"/>
      <c r="I2955" s="93"/>
      <c r="J2955" s="93"/>
    </row>
    <row r="2956" spans="6:10" s="65" customFormat="1" ht="14" x14ac:dyDescent="0.35">
      <c r="F2956" s="102"/>
      <c r="G2956" s="102"/>
      <c r="I2956" s="93"/>
      <c r="J2956" s="93"/>
    </row>
    <row r="2957" spans="6:10" s="65" customFormat="1" ht="14" x14ac:dyDescent="0.35">
      <c r="F2957" s="102"/>
      <c r="G2957" s="102"/>
      <c r="I2957" s="93"/>
      <c r="J2957" s="93"/>
    </row>
    <row r="2958" spans="6:10" s="65" customFormat="1" ht="14" x14ac:dyDescent="0.35">
      <c r="F2958" s="102"/>
      <c r="G2958" s="102"/>
      <c r="I2958" s="93"/>
      <c r="J2958" s="93"/>
    </row>
    <row r="2959" spans="6:10" s="65" customFormat="1" ht="14" x14ac:dyDescent="0.35">
      <c r="F2959" s="102"/>
      <c r="G2959" s="102"/>
      <c r="I2959" s="93"/>
      <c r="J2959" s="93"/>
    </row>
    <row r="2960" spans="6:10" s="65" customFormat="1" ht="14" x14ac:dyDescent="0.35">
      <c r="F2960" s="102"/>
      <c r="G2960" s="102"/>
      <c r="I2960" s="93"/>
      <c r="J2960" s="93"/>
    </row>
    <row r="2961" spans="6:10" s="65" customFormat="1" ht="14" x14ac:dyDescent="0.35">
      <c r="F2961" s="102"/>
      <c r="G2961" s="102"/>
      <c r="I2961" s="93"/>
      <c r="J2961" s="93"/>
    </row>
    <row r="2962" spans="6:10" s="65" customFormat="1" ht="14" x14ac:dyDescent="0.35">
      <c r="F2962" s="102"/>
      <c r="G2962" s="102"/>
      <c r="I2962" s="93"/>
      <c r="J2962" s="93"/>
    </row>
    <row r="2963" spans="6:10" s="65" customFormat="1" ht="14" x14ac:dyDescent="0.35">
      <c r="F2963" s="102"/>
      <c r="G2963" s="102"/>
      <c r="I2963" s="93"/>
      <c r="J2963" s="93"/>
    </row>
    <row r="2964" spans="6:10" s="65" customFormat="1" ht="14" x14ac:dyDescent="0.35">
      <c r="F2964" s="102"/>
      <c r="G2964" s="102"/>
      <c r="I2964" s="93"/>
      <c r="J2964" s="93"/>
    </row>
    <row r="2965" spans="6:10" s="65" customFormat="1" ht="14" x14ac:dyDescent="0.35">
      <c r="F2965" s="102"/>
      <c r="G2965" s="102"/>
      <c r="I2965" s="93"/>
      <c r="J2965" s="93"/>
    </row>
    <row r="2966" spans="6:10" s="65" customFormat="1" ht="14" x14ac:dyDescent="0.35">
      <c r="F2966" s="102"/>
      <c r="G2966" s="102"/>
      <c r="I2966" s="93"/>
      <c r="J2966" s="93"/>
    </row>
    <row r="2967" spans="6:10" s="65" customFormat="1" ht="14" x14ac:dyDescent="0.35">
      <c r="F2967" s="102"/>
      <c r="G2967" s="102"/>
      <c r="I2967" s="93"/>
      <c r="J2967" s="93"/>
    </row>
    <row r="2968" spans="6:10" s="65" customFormat="1" ht="14" x14ac:dyDescent="0.35">
      <c r="F2968" s="102"/>
      <c r="G2968" s="102"/>
      <c r="I2968" s="93"/>
      <c r="J2968" s="93"/>
    </row>
    <row r="2969" spans="6:10" s="65" customFormat="1" ht="14" x14ac:dyDescent="0.35">
      <c r="F2969" s="102"/>
      <c r="G2969" s="102"/>
      <c r="I2969" s="93"/>
      <c r="J2969" s="93"/>
    </row>
    <row r="2970" spans="6:10" s="65" customFormat="1" ht="14" x14ac:dyDescent="0.35">
      <c r="F2970" s="102"/>
      <c r="G2970" s="102"/>
      <c r="I2970" s="93"/>
      <c r="J2970" s="93"/>
    </row>
    <row r="2971" spans="6:10" s="65" customFormat="1" ht="14" x14ac:dyDescent="0.35">
      <c r="F2971" s="102"/>
      <c r="G2971" s="102"/>
      <c r="I2971" s="93"/>
      <c r="J2971" s="93"/>
    </row>
    <row r="2972" spans="6:10" s="65" customFormat="1" ht="14" x14ac:dyDescent="0.35">
      <c r="F2972" s="102"/>
      <c r="G2972" s="102"/>
      <c r="I2972" s="93"/>
      <c r="J2972" s="93"/>
    </row>
    <row r="2973" spans="6:10" s="65" customFormat="1" ht="14" x14ac:dyDescent="0.35">
      <c r="F2973" s="102"/>
      <c r="G2973" s="102"/>
      <c r="I2973" s="93"/>
      <c r="J2973" s="93"/>
    </row>
    <row r="2974" spans="6:10" s="65" customFormat="1" ht="14" x14ac:dyDescent="0.35">
      <c r="F2974" s="102"/>
      <c r="G2974" s="102"/>
      <c r="I2974" s="93"/>
      <c r="J2974" s="93"/>
    </row>
    <row r="2975" spans="6:10" s="65" customFormat="1" ht="14" x14ac:dyDescent="0.35">
      <c r="F2975" s="102"/>
      <c r="G2975" s="102"/>
      <c r="I2975" s="93"/>
      <c r="J2975" s="93"/>
    </row>
    <row r="2976" spans="6:10" s="65" customFormat="1" ht="14" x14ac:dyDescent="0.35">
      <c r="F2976" s="102"/>
      <c r="G2976" s="102"/>
      <c r="I2976" s="93"/>
      <c r="J2976" s="93"/>
    </row>
    <row r="2977" spans="6:10" s="65" customFormat="1" ht="14" x14ac:dyDescent="0.35">
      <c r="F2977" s="102"/>
      <c r="G2977" s="102"/>
      <c r="I2977" s="93"/>
      <c r="J2977" s="93"/>
    </row>
    <row r="2978" spans="6:10" s="65" customFormat="1" ht="14" x14ac:dyDescent="0.35">
      <c r="F2978" s="102"/>
      <c r="G2978" s="102"/>
      <c r="I2978" s="93"/>
      <c r="J2978" s="93"/>
    </row>
    <row r="2979" spans="6:10" s="65" customFormat="1" ht="14" x14ac:dyDescent="0.35">
      <c r="F2979" s="102"/>
      <c r="G2979" s="102"/>
      <c r="I2979" s="93"/>
      <c r="J2979" s="93"/>
    </row>
    <row r="2980" spans="6:10" s="65" customFormat="1" ht="14" x14ac:dyDescent="0.35">
      <c r="F2980" s="102"/>
      <c r="G2980" s="102"/>
      <c r="I2980" s="93"/>
      <c r="J2980" s="93"/>
    </row>
    <row r="2981" spans="6:10" s="65" customFormat="1" ht="14" x14ac:dyDescent="0.35">
      <c r="F2981" s="102"/>
      <c r="G2981" s="102"/>
      <c r="I2981" s="93"/>
      <c r="J2981" s="93"/>
    </row>
    <row r="2982" spans="6:10" s="65" customFormat="1" ht="14" x14ac:dyDescent="0.35">
      <c r="F2982" s="102"/>
      <c r="G2982" s="102"/>
      <c r="I2982" s="93"/>
      <c r="J2982" s="93"/>
    </row>
    <row r="2983" spans="6:10" s="65" customFormat="1" ht="14" x14ac:dyDescent="0.35">
      <c r="F2983" s="102"/>
      <c r="G2983" s="102"/>
      <c r="I2983" s="93"/>
      <c r="J2983" s="93"/>
    </row>
    <row r="2984" spans="6:10" s="65" customFormat="1" ht="14" x14ac:dyDescent="0.35">
      <c r="F2984" s="102"/>
      <c r="G2984" s="102"/>
      <c r="I2984" s="93"/>
      <c r="J2984" s="93"/>
    </row>
    <row r="2985" spans="6:10" s="65" customFormat="1" ht="14" x14ac:dyDescent="0.35">
      <c r="F2985" s="102"/>
      <c r="G2985" s="102"/>
      <c r="I2985" s="93"/>
      <c r="J2985" s="93"/>
    </row>
    <row r="2986" spans="6:10" s="65" customFormat="1" ht="14" x14ac:dyDescent="0.35">
      <c r="F2986" s="102"/>
      <c r="G2986" s="102"/>
      <c r="I2986" s="93"/>
      <c r="J2986" s="93"/>
    </row>
    <row r="2987" spans="6:10" s="65" customFormat="1" ht="14" x14ac:dyDescent="0.35">
      <c r="F2987" s="102"/>
      <c r="G2987" s="102"/>
      <c r="I2987" s="93"/>
      <c r="J2987" s="93"/>
    </row>
    <row r="2988" spans="6:10" s="65" customFormat="1" ht="14" x14ac:dyDescent="0.35">
      <c r="F2988" s="102"/>
      <c r="G2988" s="102"/>
      <c r="I2988" s="93"/>
      <c r="J2988" s="93"/>
    </row>
    <row r="2989" spans="6:10" s="65" customFormat="1" ht="14" x14ac:dyDescent="0.35">
      <c r="F2989" s="102"/>
      <c r="G2989" s="102"/>
      <c r="I2989" s="93"/>
      <c r="J2989" s="93"/>
    </row>
    <row r="2990" spans="6:10" s="65" customFormat="1" ht="14" x14ac:dyDescent="0.35">
      <c r="F2990" s="102"/>
      <c r="G2990" s="102"/>
      <c r="I2990" s="93"/>
      <c r="J2990" s="93"/>
    </row>
    <row r="2991" spans="6:10" s="65" customFormat="1" ht="14" x14ac:dyDescent="0.35">
      <c r="F2991" s="102"/>
      <c r="G2991" s="102"/>
      <c r="I2991" s="93"/>
      <c r="J2991" s="93"/>
    </row>
    <row r="2992" spans="6:10" s="65" customFormat="1" ht="14" x14ac:dyDescent="0.35">
      <c r="F2992" s="102"/>
      <c r="G2992" s="102"/>
      <c r="I2992" s="93"/>
      <c r="J2992" s="93"/>
    </row>
    <row r="2993" spans="6:10" s="65" customFormat="1" ht="14" x14ac:dyDescent="0.35">
      <c r="F2993" s="102"/>
      <c r="G2993" s="102"/>
      <c r="I2993" s="93"/>
      <c r="J2993" s="93"/>
    </row>
    <row r="2994" spans="6:10" s="65" customFormat="1" ht="14" x14ac:dyDescent="0.35">
      <c r="F2994" s="102"/>
      <c r="G2994" s="102"/>
      <c r="I2994" s="93"/>
      <c r="J2994" s="93"/>
    </row>
    <row r="2995" spans="6:10" s="65" customFormat="1" ht="14" x14ac:dyDescent="0.35">
      <c r="F2995" s="102"/>
      <c r="G2995" s="102"/>
      <c r="I2995" s="93"/>
      <c r="J2995" s="93"/>
    </row>
    <row r="2996" spans="6:10" s="65" customFormat="1" ht="14" x14ac:dyDescent="0.35">
      <c r="F2996" s="102"/>
      <c r="G2996" s="102"/>
      <c r="I2996" s="93"/>
      <c r="J2996" s="93"/>
    </row>
    <row r="2997" spans="6:10" s="65" customFormat="1" ht="14" x14ac:dyDescent="0.35">
      <c r="F2997" s="102"/>
      <c r="G2997" s="102"/>
      <c r="I2997" s="93"/>
      <c r="J2997" s="93"/>
    </row>
    <row r="2998" spans="6:10" s="65" customFormat="1" ht="14" x14ac:dyDescent="0.35">
      <c r="F2998" s="102"/>
      <c r="G2998" s="102"/>
      <c r="I2998" s="93"/>
      <c r="J2998" s="93"/>
    </row>
    <row r="2999" spans="6:10" s="65" customFormat="1" ht="14" x14ac:dyDescent="0.35">
      <c r="F2999" s="102"/>
      <c r="G2999" s="102"/>
      <c r="I2999" s="93"/>
      <c r="J2999" s="93"/>
    </row>
    <row r="3000" spans="6:10" s="65" customFormat="1" ht="14" x14ac:dyDescent="0.35">
      <c r="F3000" s="102"/>
      <c r="G3000" s="102"/>
      <c r="I3000" s="93"/>
      <c r="J3000" s="93"/>
    </row>
    <row r="3001" spans="6:10" s="65" customFormat="1" ht="14" x14ac:dyDescent="0.35">
      <c r="F3001" s="102"/>
      <c r="G3001" s="102"/>
      <c r="I3001" s="93"/>
      <c r="J3001" s="93"/>
    </row>
    <row r="3002" spans="6:10" s="65" customFormat="1" ht="14" x14ac:dyDescent="0.35">
      <c r="F3002" s="102"/>
      <c r="G3002" s="102"/>
      <c r="I3002" s="93"/>
      <c r="J3002" s="93"/>
    </row>
    <row r="3003" spans="6:10" s="65" customFormat="1" ht="14" x14ac:dyDescent="0.35">
      <c r="F3003" s="102"/>
      <c r="G3003" s="102"/>
      <c r="I3003" s="93"/>
      <c r="J3003" s="93"/>
    </row>
    <row r="3004" spans="6:10" s="65" customFormat="1" ht="14" x14ac:dyDescent="0.35">
      <c r="F3004" s="102"/>
      <c r="G3004" s="102"/>
      <c r="I3004" s="93"/>
      <c r="J3004" s="93"/>
    </row>
    <row r="3005" spans="6:10" s="65" customFormat="1" ht="14" x14ac:dyDescent="0.35">
      <c r="F3005" s="102"/>
      <c r="G3005" s="102"/>
      <c r="I3005" s="93"/>
      <c r="J3005" s="93"/>
    </row>
    <row r="3006" spans="6:10" s="65" customFormat="1" ht="14" x14ac:dyDescent="0.35">
      <c r="F3006" s="102"/>
      <c r="G3006" s="102"/>
      <c r="I3006" s="93"/>
      <c r="J3006" s="93"/>
    </row>
    <row r="3007" spans="6:10" s="65" customFormat="1" ht="14" x14ac:dyDescent="0.35">
      <c r="F3007" s="102"/>
      <c r="G3007" s="102"/>
      <c r="I3007" s="93"/>
      <c r="J3007" s="93"/>
    </row>
    <row r="3008" spans="6:10" s="65" customFormat="1" ht="14" x14ac:dyDescent="0.35">
      <c r="F3008" s="102"/>
      <c r="G3008" s="102"/>
      <c r="I3008" s="93"/>
      <c r="J3008" s="93"/>
    </row>
    <row r="3009" spans="6:10" s="65" customFormat="1" ht="14" x14ac:dyDescent="0.35">
      <c r="F3009" s="102"/>
      <c r="G3009" s="102"/>
      <c r="I3009" s="93"/>
      <c r="J3009" s="93"/>
    </row>
    <row r="3010" spans="6:10" s="65" customFormat="1" ht="14" x14ac:dyDescent="0.35">
      <c r="F3010" s="102"/>
      <c r="G3010" s="102"/>
      <c r="I3010" s="93"/>
      <c r="J3010" s="93"/>
    </row>
    <row r="3011" spans="6:10" s="65" customFormat="1" ht="14" x14ac:dyDescent="0.35">
      <c r="F3011" s="102"/>
      <c r="G3011" s="102"/>
      <c r="I3011" s="93"/>
      <c r="J3011" s="93"/>
    </row>
    <row r="3012" spans="6:10" s="65" customFormat="1" ht="14" x14ac:dyDescent="0.35">
      <c r="F3012" s="102"/>
      <c r="G3012" s="102"/>
      <c r="I3012" s="93"/>
      <c r="J3012" s="93"/>
    </row>
    <row r="3013" spans="6:10" s="65" customFormat="1" ht="14" x14ac:dyDescent="0.35">
      <c r="F3013" s="102"/>
      <c r="G3013" s="102"/>
      <c r="I3013" s="93"/>
      <c r="J3013" s="93"/>
    </row>
    <row r="3014" spans="6:10" s="65" customFormat="1" ht="14" x14ac:dyDescent="0.35">
      <c r="F3014" s="102"/>
      <c r="G3014" s="102"/>
      <c r="I3014" s="93"/>
      <c r="J3014" s="93"/>
    </row>
    <row r="3015" spans="6:10" s="65" customFormat="1" ht="14" x14ac:dyDescent="0.35">
      <c r="F3015" s="102"/>
      <c r="G3015" s="102"/>
      <c r="I3015" s="93"/>
      <c r="J3015" s="93"/>
    </row>
    <row r="3016" spans="6:10" s="65" customFormat="1" ht="14" x14ac:dyDescent="0.35">
      <c r="F3016" s="102"/>
      <c r="G3016" s="102"/>
      <c r="I3016" s="93"/>
      <c r="J3016" s="93"/>
    </row>
    <row r="3017" spans="6:10" s="65" customFormat="1" ht="14" x14ac:dyDescent="0.35">
      <c r="F3017" s="102"/>
      <c r="G3017" s="102"/>
      <c r="I3017" s="93"/>
      <c r="J3017" s="93"/>
    </row>
    <row r="3018" spans="6:10" s="65" customFormat="1" ht="14" x14ac:dyDescent="0.35">
      <c r="F3018" s="102"/>
      <c r="G3018" s="102"/>
      <c r="I3018" s="93"/>
      <c r="J3018" s="93"/>
    </row>
    <row r="3019" spans="6:10" s="65" customFormat="1" ht="14" x14ac:dyDescent="0.35">
      <c r="F3019" s="102"/>
      <c r="G3019" s="102"/>
      <c r="I3019" s="93"/>
      <c r="J3019" s="93"/>
    </row>
    <row r="3020" spans="6:10" s="65" customFormat="1" ht="14" x14ac:dyDescent="0.35">
      <c r="F3020" s="102"/>
      <c r="G3020" s="102"/>
      <c r="I3020" s="93"/>
      <c r="J3020" s="93"/>
    </row>
    <row r="3021" spans="6:10" s="65" customFormat="1" ht="14" x14ac:dyDescent="0.35">
      <c r="F3021" s="102"/>
      <c r="G3021" s="102"/>
      <c r="I3021" s="93"/>
      <c r="J3021" s="93"/>
    </row>
    <row r="3022" spans="6:10" s="65" customFormat="1" ht="14" x14ac:dyDescent="0.35">
      <c r="F3022" s="102"/>
      <c r="G3022" s="102"/>
      <c r="I3022" s="93"/>
      <c r="J3022" s="93"/>
    </row>
    <row r="3023" spans="6:10" s="65" customFormat="1" ht="14" x14ac:dyDescent="0.35">
      <c r="F3023" s="102"/>
      <c r="G3023" s="102"/>
      <c r="I3023" s="93"/>
      <c r="J3023" s="93"/>
    </row>
    <row r="3024" spans="6:10" s="65" customFormat="1" ht="14" x14ac:dyDescent="0.35">
      <c r="F3024" s="102"/>
      <c r="G3024" s="102"/>
      <c r="I3024" s="93"/>
      <c r="J3024" s="93"/>
    </row>
    <row r="3025" spans="6:10" s="65" customFormat="1" ht="14" x14ac:dyDescent="0.35">
      <c r="F3025" s="102"/>
      <c r="G3025" s="102"/>
      <c r="I3025" s="93"/>
      <c r="J3025" s="93"/>
    </row>
    <row r="3026" spans="6:10" s="65" customFormat="1" ht="14" x14ac:dyDescent="0.35">
      <c r="F3026" s="102"/>
      <c r="G3026" s="102"/>
      <c r="I3026" s="93"/>
      <c r="J3026" s="93"/>
    </row>
    <row r="3027" spans="6:10" s="65" customFormat="1" ht="14" x14ac:dyDescent="0.35">
      <c r="F3027" s="102"/>
      <c r="G3027" s="102"/>
      <c r="I3027" s="93"/>
      <c r="J3027" s="93"/>
    </row>
    <row r="3028" spans="6:10" s="65" customFormat="1" ht="14" x14ac:dyDescent="0.35">
      <c r="F3028" s="102"/>
      <c r="G3028" s="102"/>
      <c r="I3028" s="93"/>
      <c r="J3028" s="93"/>
    </row>
    <row r="3029" spans="6:10" s="65" customFormat="1" ht="14" x14ac:dyDescent="0.35">
      <c r="F3029" s="102"/>
      <c r="G3029" s="102"/>
      <c r="I3029" s="93"/>
      <c r="J3029" s="93"/>
    </row>
    <row r="3030" spans="6:10" s="65" customFormat="1" ht="14" x14ac:dyDescent="0.35">
      <c r="F3030" s="102"/>
      <c r="G3030" s="102"/>
      <c r="I3030" s="93"/>
      <c r="J3030" s="93"/>
    </row>
    <row r="3031" spans="6:10" s="65" customFormat="1" ht="14" x14ac:dyDescent="0.35">
      <c r="F3031" s="102"/>
      <c r="G3031" s="102"/>
      <c r="I3031" s="93"/>
      <c r="J3031" s="93"/>
    </row>
    <row r="3032" spans="6:10" s="65" customFormat="1" ht="14" x14ac:dyDescent="0.35">
      <c r="F3032" s="102"/>
      <c r="G3032" s="102"/>
      <c r="I3032" s="93"/>
      <c r="J3032" s="93"/>
    </row>
    <row r="3033" spans="6:10" s="65" customFormat="1" ht="14" x14ac:dyDescent="0.35">
      <c r="F3033" s="102"/>
      <c r="G3033" s="102"/>
      <c r="I3033" s="93"/>
      <c r="J3033" s="93"/>
    </row>
    <row r="3034" spans="6:10" s="65" customFormat="1" ht="14" x14ac:dyDescent="0.35">
      <c r="F3034" s="102"/>
      <c r="G3034" s="102"/>
      <c r="I3034" s="93"/>
      <c r="J3034" s="93"/>
    </row>
    <row r="3035" spans="6:10" s="65" customFormat="1" ht="14" x14ac:dyDescent="0.35">
      <c r="F3035" s="102"/>
      <c r="G3035" s="102"/>
      <c r="I3035" s="93"/>
      <c r="J3035" s="93"/>
    </row>
    <row r="3036" spans="6:10" s="65" customFormat="1" ht="14" x14ac:dyDescent="0.35">
      <c r="F3036" s="102"/>
      <c r="G3036" s="102"/>
      <c r="I3036" s="93"/>
      <c r="J3036" s="93"/>
    </row>
    <row r="3037" spans="6:10" s="65" customFormat="1" ht="14" x14ac:dyDescent="0.35">
      <c r="F3037" s="102"/>
      <c r="G3037" s="102"/>
      <c r="I3037" s="93"/>
      <c r="J3037" s="93"/>
    </row>
    <row r="3038" spans="6:10" s="65" customFormat="1" ht="14" x14ac:dyDescent="0.35">
      <c r="F3038" s="102"/>
      <c r="G3038" s="102"/>
      <c r="I3038" s="93"/>
      <c r="J3038" s="93"/>
    </row>
    <row r="3039" spans="6:10" s="65" customFormat="1" ht="14" x14ac:dyDescent="0.35">
      <c r="F3039" s="102"/>
      <c r="G3039" s="102"/>
      <c r="I3039" s="93"/>
      <c r="J3039" s="93"/>
    </row>
    <row r="3040" spans="6:10" s="65" customFormat="1" ht="14" x14ac:dyDescent="0.35">
      <c r="F3040" s="102"/>
      <c r="G3040" s="102"/>
      <c r="I3040" s="93"/>
      <c r="J3040" s="93"/>
    </row>
    <row r="3041" spans="6:10" s="65" customFormat="1" ht="14" x14ac:dyDescent="0.35">
      <c r="F3041" s="102"/>
      <c r="G3041" s="102"/>
      <c r="I3041" s="93"/>
      <c r="J3041" s="93"/>
    </row>
    <row r="3042" spans="6:10" s="65" customFormat="1" ht="14" x14ac:dyDescent="0.35">
      <c r="F3042" s="102"/>
      <c r="G3042" s="102"/>
      <c r="I3042" s="93"/>
      <c r="J3042" s="93"/>
    </row>
    <row r="3043" spans="6:10" s="65" customFormat="1" ht="14" x14ac:dyDescent="0.35">
      <c r="F3043" s="102"/>
      <c r="G3043" s="102"/>
      <c r="I3043" s="93"/>
      <c r="J3043" s="93"/>
    </row>
    <row r="3044" spans="6:10" s="65" customFormat="1" ht="14" x14ac:dyDescent="0.35">
      <c r="F3044" s="102"/>
      <c r="G3044" s="102"/>
      <c r="I3044" s="93"/>
      <c r="J3044" s="93"/>
    </row>
    <row r="3045" spans="6:10" s="65" customFormat="1" ht="14" x14ac:dyDescent="0.35">
      <c r="F3045" s="102"/>
      <c r="G3045" s="102"/>
      <c r="I3045" s="93"/>
      <c r="J3045" s="93"/>
    </row>
    <row r="3046" spans="6:10" s="65" customFormat="1" ht="14" x14ac:dyDescent="0.35">
      <c r="F3046" s="102"/>
      <c r="G3046" s="102"/>
      <c r="I3046" s="93"/>
      <c r="J3046" s="93"/>
    </row>
    <row r="3047" spans="6:10" s="65" customFormat="1" ht="14" x14ac:dyDescent="0.35">
      <c r="F3047" s="102"/>
      <c r="G3047" s="102"/>
      <c r="I3047" s="93"/>
      <c r="J3047" s="93"/>
    </row>
    <row r="3048" spans="6:10" s="65" customFormat="1" ht="14" x14ac:dyDescent="0.35">
      <c r="F3048" s="102"/>
      <c r="G3048" s="102"/>
      <c r="I3048" s="93"/>
      <c r="J3048" s="93"/>
    </row>
    <row r="3049" spans="6:10" s="65" customFormat="1" ht="14" x14ac:dyDescent="0.35">
      <c r="F3049" s="102"/>
      <c r="G3049" s="102"/>
      <c r="I3049" s="93"/>
      <c r="J3049" s="93"/>
    </row>
    <row r="3050" spans="6:10" s="65" customFormat="1" ht="14" x14ac:dyDescent="0.35">
      <c r="F3050" s="102"/>
      <c r="G3050" s="102"/>
      <c r="I3050" s="93"/>
      <c r="J3050" s="93"/>
    </row>
    <row r="3051" spans="6:10" s="65" customFormat="1" ht="14" x14ac:dyDescent="0.35">
      <c r="F3051" s="102"/>
      <c r="G3051" s="102"/>
      <c r="I3051" s="93"/>
      <c r="J3051" s="93"/>
    </row>
    <row r="3052" spans="6:10" s="65" customFormat="1" ht="14" x14ac:dyDescent="0.35">
      <c r="F3052" s="102"/>
      <c r="G3052" s="102"/>
      <c r="I3052" s="93"/>
      <c r="J3052" s="93"/>
    </row>
    <row r="3053" spans="6:10" s="65" customFormat="1" ht="14" x14ac:dyDescent="0.35">
      <c r="F3053" s="102"/>
      <c r="G3053" s="102"/>
      <c r="I3053" s="93"/>
      <c r="J3053" s="93"/>
    </row>
    <row r="3054" spans="6:10" s="65" customFormat="1" ht="14" x14ac:dyDescent="0.35">
      <c r="F3054" s="102"/>
      <c r="G3054" s="102"/>
      <c r="I3054" s="93"/>
      <c r="J3054" s="93"/>
    </row>
    <row r="3055" spans="6:10" s="65" customFormat="1" ht="14" x14ac:dyDescent="0.35">
      <c r="F3055" s="102"/>
      <c r="G3055" s="102"/>
      <c r="I3055" s="93"/>
      <c r="J3055" s="93"/>
    </row>
    <row r="3056" spans="6:10" s="65" customFormat="1" ht="14" x14ac:dyDescent="0.35">
      <c r="F3056" s="102"/>
      <c r="G3056" s="102"/>
      <c r="I3056" s="93"/>
      <c r="J3056" s="93"/>
    </row>
    <row r="3057" spans="6:10" s="65" customFormat="1" ht="14" x14ac:dyDescent="0.35">
      <c r="F3057" s="102"/>
      <c r="G3057" s="102"/>
      <c r="I3057" s="93"/>
      <c r="J3057" s="93"/>
    </row>
    <row r="3058" spans="6:10" s="65" customFormat="1" ht="14" x14ac:dyDescent="0.35">
      <c r="F3058" s="102"/>
      <c r="G3058" s="102"/>
      <c r="I3058" s="93"/>
      <c r="J3058" s="93"/>
    </row>
    <row r="3059" spans="6:10" s="65" customFormat="1" ht="14" x14ac:dyDescent="0.35">
      <c r="F3059" s="102"/>
      <c r="G3059" s="102"/>
      <c r="I3059" s="93"/>
      <c r="J3059" s="93"/>
    </row>
    <row r="3060" spans="6:10" s="65" customFormat="1" ht="14" x14ac:dyDescent="0.35">
      <c r="F3060" s="102"/>
      <c r="G3060" s="102"/>
      <c r="I3060" s="93"/>
      <c r="J3060" s="93"/>
    </row>
    <row r="3061" spans="6:10" s="65" customFormat="1" ht="14" x14ac:dyDescent="0.35">
      <c r="F3061" s="102"/>
      <c r="G3061" s="102"/>
      <c r="I3061" s="93"/>
      <c r="J3061" s="93"/>
    </row>
    <row r="3062" spans="6:10" s="65" customFormat="1" ht="14" x14ac:dyDescent="0.35">
      <c r="F3062" s="102"/>
      <c r="G3062" s="102"/>
      <c r="I3062" s="93"/>
      <c r="J3062" s="93"/>
    </row>
    <row r="3063" spans="6:10" s="65" customFormat="1" ht="14" x14ac:dyDescent="0.35">
      <c r="F3063" s="102"/>
      <c r="G3063" s="102"/>
      <c r="I3063" s="93"/>
      <c r="J3063" s="93"/>
    </row>
    <row r="3064" spans="6:10" s="65" customFormat="1" ht="14" x14ac:dyDescent="0.35">
      <c r="F3064" s="102"/>
      <c r="G3064" s="102"/>
      <c r="I3064" s="93"/>
      <c r="J3064" s="93"/>
    </row>
    <row r="3065" spans="6:10" s="65" customFormat="1" ht="14" x14ac:dyDescent="0.35">
      <c r="F3065" s="102"/>
      <c r="G3065" s="102"/>
      <c r="I3065" s="93"/>
      <c r="J3065" s="93"/>
    </row>
    <row r="3066" spans="6:10" s="65" customFormat="1" ht="14" x14ac:dyDescent="0.35">
      <c r="F3066" s="102"/>
      <c r="G3066" s="102"/>
      <c r="I3066" s="93"/>
      <c r="J3066" s="93"/>
    </row>
    <row r="3067" spans="6:10" s="65" customFormat="1" ht="14" x14ac:dyDescent="0.35">
      <c r="F3067" s="102"/>
      <c r="G3067" s="102"/>
      <c r="I3067" s="93"/>
      <c r="J3067" s="93"/>
    </row>
    <row r="3068" spans="6:10" s="65" customFormat="1" ht="14" x14ac:dyDescent="0.35">
      <c r="F3068" s="102"/>
      <c r="G3068" s="102"/>
      <c r="I3068" s="93"/>
      <c r="J3068" s="93"/>
    </row>
    <row r="3069" spans="6:10" s="65" customFormat="1" ht="14" x14ac:dyDescent="0.35">
      <c r="F3069" s="102"/>
      <c r="G3069" s="102"/>
      <c r="I3069" s="93"/>
      <c r="J3069" s="93"/>
    </row>
    <row r="3070" spans="6:10" s="65" customFormat="1" ht="14" x14ac:dyDescent="0.35">
      <c r="F3070" s="102"/>
      <c r="G3070" s="102"/>
      <c r="I3070" s="93"/>
      <c r="J3070" s="93"/>
    </row>
    <row r="3071" spans="6:10" s="65" customFormat="1" ht="14" x14ac:dyDescent="0.35">
      <c r="F3071" s="102"/>
      <c r="G3071" s="102"/>
      <c r="I3071" s="93"/>
      <c r="J3071" s="93"/>
    </row>
    <row r="3072" spans="6:10" s="65" customFormat="1" ht="14" x14ac:dyDescent="0.35">
      <c r="F3072" s="102"/>
      <c r="G3072" s="102"/>
      <c r="I3072" s="93"/>
      <c r="J3072" s="93"/>
    </row>
    <row r="3073" spans="6:10" s="65" customFormat="1" ht="14" x14ac:dyDescent="0.35">
      <c r="F3073" s="102"/>
      <c r="G3073" s="102"/>
      <c r="I3073" s="93"/>
      <c r="J3073" s="93"/>
    </row>
    <row r="3074" spans="6:10" s="65" customFormat="1" ht="14" x14ac:dyDescent="0.35">
      <c r="F3074" s="102"/>
      <c r="G3074" s="102"/>
      <c r="I3074" s="93"/>
      <c r="J3074" s="93"/>
    </row>
    <row r="3075" spans="6:10" s="65" customFormat="1" ht="14" x14ac:dyDescent="0.35">
      <c r="F3075" s="102"/>
      <c r="G3075" s="102"/>
      <c r="I3075" s="93"/>
      <c r="J3075" s="93"/>
    </row>
    <row r="3076" spans="6:10" s="65" customFormat="1" ht="14" x14ac:dyDescent="0.35">
      <c r="F3076" s="102"/>
      <c r="G3076" s="102"/>
      <c r="I3076" s="93"/>
      <c r="J3076" s="93"/>
    </row>
    <row r="3077" spans="6:10" s="65" customFormat="1" ht="14" x14ac:dyDescent="0.35">
      <c r="F3077" s="102"/>
      <c r="G3077" s="102"/>
      <c r="I3077" s="93"/>
      <c r="J3077" s="93"/>
    </row>
    <row r="3078" spans="6:10" s="65" customFormat="1" ht="14" x14ac:dyDescent="0.35">
      <c r="F3078" s="102"/>
      <c r="G3078" s="102"/>
      <c r="I3078" s="93"/>
      <c r="J3078" s="93"/>
    </row>
    <row r="3079" spans="6:10" s="65" customFormat="1" ht="14" x14ac:dyDescent="0.35">
      <c r="F3079" s="102"/>
      <c r="G3079" s="102"/>
      <c r="I3079" s="93"/>
      <c r="J3079" s="93"/>
    </row>
    <row r="3080" spans="6:10" s="65" customFormat="1" ht="14" x14ac:dyDescent="0.35">
      <c r="F3080" s="102"/>
      <c r="G3080" s="102"/>
      <c r="I3080" s="93"/>
      <c r="J3080" s="93"/>
    </row>
    <row r="3081" spans="6:10" s="65" customFormat="1" ht="14" x14ac:dyDescent="0.35">
      <c r="F3081" s="102"/>
      <c r="G3081" s="102"/>
      <c r="I3081" s="93"/>
      <c r="J3081" s="93"/>
    </row>
    <row r="3082" spans="6:10" s="65" customFormat="1" ht="14" x14ac:dyDescent="0.35">
      <c r="F3082" s="102"/>
      <c r="G3082" s="102"/>
      <c r="I3082" s="93"/>
      <c r="J3082" s="93"/>
    </row>
    <row r="3083" spans="6:10" s="65" customFormat="1" ht="14" x14ac:dyDescent="0.35">
      <c r="F3083" s="102"/>
      <c r="G3083" s="102"/>
      <c r="I3083" s="93"/>
      <c r="J3083" s="93"/>
    </row>
    <row r="3084" spans="6:10" s="65" customFormat="1" ht="14" x14ac:dyDescent="0.35">
      <c r="F3084" s="102"/>
      <c r="G3084" s="102"/>
      <c r="I3084" s="93"/>
      <c r="J3084" s="93"/>
    </row>
    <row r="3085" spans="6:10" s="65" customFormat="1" ht="14" x14ac:dyDescent="0.35">
      <c r="F3085" s="102"/>
      <c r="G3085" s="102"/>
      <c r="I3085" s="93"/>
      <c r="J3085" s="93"/>
    </row>
    <row r="3086" spans="6:10" s="65" customFormat="1" ht="14" x14ac:dyDescent="0.35">
      <c r="F3086" s="102"/>
      <c r="G3086" s="102"/>
      <c r="I3086" s="93"/>
      <c r="J3086" s="93"/>
    </row>
    <row r="3087" spans="6:10" s="65" customFormat="1" ht="14" x14ac:dyDescent="0.35">
      <c r="F3087" s="102"/>
      <c r="G3087" s="102"/>
      <c r="I3087" s="93"/>
      <c r="J3087" s="93"/>
    </row>
    <row r="3088" spans="6:10" s="65" customFormat="1" ht="14" x14ac:dyDescent="0.35">
      <c r="F3088" s="102"/>
      <c r="G3088" s="102"/>
      <c r="I3088" s="93"/>
      <c r="J3088" s="93"/>
    </row>
    <row r="3089" spans="6:10" s="65" customFormat="1" ht="14" x14ac:dyDescent="0.35">
      <c r="F3089" s="102"/>
      <c r="G3089" s="102"/>
      <c r="I3089" s="93"/>
      <c r="J3089" s="93"/>
    </row>
    <row r="3090" spans="6:10" s="65" customFormat="1" ht="14" x14ac:dyDescent="0.35">
      <c r="F3090" s="102"/>
      <c r="G3090" s="102"/>
      <c r="I3090" s="93"/>
      <c r="J3090" s="93"/>
    </row>
    <row r="3091" spans="6:10" s="65" customFormat="1" ht="14" x14ac:dyDescent="0.35">
      <c r="F3091" s="102"/>
      <c r="G3091" s="102"/>
      <c r="I3091" s="93"/>
      <c r="J3091" s="93"/>
    </row>
    <row r="3092" spans="6:10" s="65" customFormat="1" ht="14" x14ac:dyDescent="0.35">
      <c r="F3092" s="102"/>
      <c r="G3092" s="102"/>
      <c r="I3092" s="93"/>
      <c r="J3092" s="93"/>
    </row>
    <row r="3093" spans="6:10" s="65" customFormat="1" ht="14" x14ac:dyDescent="0.35">
      <c r="F3093" s="102"/>
      <c r="G3093" s="102"/>
      <c r="I3093" s="93"/>
      <c r="J3093" s="93"/>
    </row>
    <row r="3094" spans="6:10" s="65" customFormat="1" ht="14" x14ac:dyDescent="0.35">
      <c r="F3094" s="102"/>
      <c r="G3094" s="102"/>
      <c r="I3094" s="93"/>
      <c r="J3094" s="93"/>
    </row>
    <row r="3095" spans="6:10" s="65" customFormat="1" ht="14" x14ac:dyDescent="0.35">
      <c r="F3095" s="102"/>
      <c r="G3095" s="102"/>
      <c r="I3095" s="93"/>
      <c r="J3095" s="93"/>
    </row>
    <row r="3096" spans="6:10" s="65" customFormat="1" ht="14" x14ac:dyDescent="0.35">
      <c r="F3096" s="102"/>
      <c r="G3096" s="102"/>
      <c r="I3096" s="93"/>
      <c r="J3096" s="93"/>
    </row>
    <row r="3097" spans="6:10" s="65" customFormat="1" ht="14" x14ac:dyDescent="0.35">
      <c r="F3097" s="102"/>
      <c r="G3097" s="102"/>
      <c r="I3097" s="93"/>
      <c r="J3097" s="93"/>
    </row>
    <row r="3098" spans="6:10" s="65" customFormat="1" ht="14" x14ac:dyDescent="0.35">
      <c r="F3098" s="102"/>
      <c r="G3098" s="102"/>
      <c r="I3098" s="93"/>
      <c r="J3098" s="93"/>
    </row>
    <row r="3099" spans="6:10" s="65" customFormat="1" ht="14" x14ac:dyDescent="0.35">
      <c r="F3099" s="102"/>
      <c r="G3099" s="102"/>
      <c r="I3099" s="93"/>
      <c r="J3099" s="93"/>
    </row>
    <row r="3100" spans="6:10" s="65" customFormat="1" ht="14" x14ac:dyDescent="0.35">
      <c r="F3100" s="102"/>
      <c r="G3100" s="102"/>
      <c r="I3100" s="93"/>
      <c r="J3100" s="93"/>
    </row>
    <row r="3101" spans="6:10" s="65" customFormat="1" ht="14" x14ac:dyDescent="0.35">
      <c r="F3101" s="102"/>
      <c r="G3101" s="102"/>
      <c r="I3101" s="93"/>
      <c r="J3101" s="93"/>
    </row>
    <row r="3102" spans="6:10" s="65" customFormat="1" ht="14" x14ac:dyDescent="0.35">
      <c r="F3102" s="102"/>
      <c r="G3102" s="102"/>
      <c r="I3102" s="93"/>
      <c r="J3102" s="93"/>
    </row>
    <row r="3103" spans="6:10" s="65" customFormat="1" ht="14" x14ac:dyDescent="0.35">
      <c r="F3103" s="102"/>
      <c r="G3103" s="102"/>
      <c r="I3103" s="93"/>
      <c r="J3103" s="93"/>
    </row>
    <row r="3104" spans="6:10" s="65" customFormat="1" ht="14" x14ac:dyDescent="0.35">
      <c r="F3104" s="102"/>
      <c r="G3104" s="102"/>
      <c r="I3104" s="93"/>
      <c r="J3104" s="93"/>
    </row>
    <row r="3105" spans="6:10" s="65" customFormat="1" ht="14" x14ac:dyDescent="0.35">
      <c r="F3105" s="102"/>
      <c r="G3105" s="102"/>
      <c r="I3105" s="93"/>
      <c r="J3105" s="93"/>
    </row>
    <row r="3106" spans="6:10" s="65" customFormat="1" ht="14" x14ac:dyDescent="0.35">
      <c r="F3106" s="102"/>
      <c r="G3106" s="102"/>
      <c r="I3106" s="93"/>
      <c r="J3106" s="93"/>
    </row>
    <row r="3107" spans="6:10" s="65" customFormat="1" ht="14" x14ac:dyDescent="0.35">
      <c r="F3107" s="102"/>
      <c r="G3107" s="102"/>
      <c r="I3107" s="93"/>
      <c r="J3107" s="93"/>
    </row>
    <row r="3108" spans="6:10" s="65" customFormat="1" ht="14" x14ac:dyDescent="0.35">
      <c r="F3108" s="102"/>
      <c r="G3108" s="102"/>
      <c r="I3108" s="93"/>
      <c r="J3108" s="93"/>
    </row>
    <row r="3109" spans="6:10" s="65" customFormat="1" ht="14" x14ac:dyDescent="0.35">
      <c r="F3109" s="102"/>
      <c r="G3109" s="102"/>
      <c r="I3109" s="93"/>
      <c r="J3109" s="93"/>
    </row>
    <row r="3110" spans="6:10" s="65" customFormat="1" ht="14" x14ac:dyDescent="0.35">
      <c r="F3110" s="102"/>
      <c r="G3110" s="102"/>
      <c r="I3110" s="93"/>
      <c r="J3110" s="93"/>
    </row>
    <row r="3111" spans="6:10" s="65" customFormat="1" ht="14" x14ac:dyDescent="0.35">
      <c r="F3111" s="102"/>
      <c r="G3111" s="102"/>
      <c r="I3111" s="93"/>
      <c r="J3111" s="93"/>
    </row>
    <row r="3112" spans="6:10" s="65" customFormat="1" ht="14" x14ac:dyDescent="0.35">
      <c r="F3112" s="102"/>
      <c r="G3112" s="102"/>
      <c r="I3112" s="93"/>
      <c r="J3112" s="93"/>
    </row>
    <row r="3113" spans="6:10" s="65" customFormat="1" ht="14" x14ac:dyDescent="0.35">
      <c r="F3113" s="102"/>
      <c r="G3113" s="102"/>
      <c r="I3113" s="93"/>
      <c r="J3113" s="93"/>
    </row>
    <row r="3114" spans="6:10" s="65" customFormat="1" ht="14" x14ac:dyDescent="0.35">
      <c r="F3114" s="102"/>
      <c r="G3114" s="102"/>
      <c r="I3114" s="93"/>
      <c r="J3114" s="93"/>
    </row>
    <row r="3115" spans="6:10" s="65" customFormat="1" ht="14" x14ac:dyDescent="0.35">
      <c r="F3115" s="102"/>
      <c r="G3115" s="102"/>
      <c r="I3115" s="93"/>
      <c r="J3115" s="93"/>
    </row>
    <row r="3116" spans="6:10" s="65" customFormat="1" ht="14" x14ac:dyDescent="0.35">
      <c r="F3116" s="102"/>
      <c r="G3116" s="102"/>
      <c r="I3116" s="93"/>
      <c r="J3116" s="93"/>
    </row>
    <row r="3117" spans="6:10" s="65" customFormat="1" ht="14" x14ac:dyDescent="0.35">
      <c r="F3117" s="102"/>
      <c r="G3117" s="102"/>
      <c r="I3117" s="93"/>
      <c r="J3117" s="93"/>
    </row>
    <row r="3118" spans="6:10" s="65" customFormat="1" ht="14" x14ac:dyDescent="0.35">
      <c r="F3118" s="102"/>
      <c r="G3118" s="102"/>
      <c r="I3118" s="93"/>
      <c r="J3118" s="93"/>
    </row>
    <row r="3119" spans="6:10" s="65" customFormat="1" ht="14" x14ac:dyDescent="0.35">
      <c r="F3119" s="102"/>
      <c r="G3119" s="102"/>
      <c r="I3119" s="93"/>
      <c r="J3119" s="93"/>
    </row>
    <row r="3120" spans="6:10" s="65" customFormat="1" ht="14" x14ac:dyDescent="0.35">
      <c r="F3120" s="102"/>
      <c r="G3120" s="102"/>
      <c r="I3120" s="93"/>
      <c r="J3120" s="93"/>
    </row>
    <row r="3121" spans="6:10" s="65" customFormat="1" ht="14" x14ac:dyDescent="0.35">
      <c r="F3121" s="102"/>
      <c r="G3121" s="102"/>
      <c r="I3121" s="93"/>
      <c r="J3121" s="93"/>
    </row>
    <row r="3122" spans="6:10" s="65" customFormat="1" ht="14" x14ac:dyDescent="0.35">
      <c r="F3122" s="102"/>
      <c r="G3122" s="102"/>
      <c r="I3122" s="93"/>
      <c r="J3122" s="93"/>
    </row>
    <row r="3123" spans="6:10" s="65" customFormat="1" ht="14" x14ac:dyDescent="0.35">
      <c r="F3123" s="102"/>
      <c r="G3123" s="102"/>
      <c r="I3123" s="93"/>
      <c r="J3123" s="93"/>
    </row>
    <row r="3124" spans="6:10" s="65" customFormat="1" ht="14" x14ac:dyDescent="0.35">
      <c r="F3124" s="102"/>
      <c r="G3124" s="102"/>
      <c r="I3124" s="93"/>
      <c r="J3124" s="93"/>
    </row>
    <row r="3125" spans="6:10" s="65" customFormat="1" ht="14" x14ac:dyDescent="0.35">
      <c r="F3125" s="102"/>
      <c r="G3125" s="102"/>
      <c r="I3125" s="93"/>
      <c r="J3125" s="93"/>
    </row>
    <row r="3126" spans="6:10" s="65" customFormat="1" ht="14" x14ac:dyDescent="0.35">
      <c r="F3126" s="102"/>
      <c r="G3126" s="102"/>
      <c r="I3126" s="93"/>
      <c r="J3126" s="93"/>
    </row>
    <row r="3127" spans="6:10" s="65" customFormat="1" ht="14" x14ac:dyDescent="0.35">
      <c r="F3127" s="102"/>
      <c r="G3127" s="102"/>
      <c r="I3127" s="93"/>
      <c r="J3127" s="93"/>
    </row>
    <row r="3128" spans="6:10" s="65" customFormat="1" ht="14" x14ac:dyDescent="0.35">
      <c r="F3128" s="102"/>
      <c r="G3128" s="102"/>
      <c r="I3128" s="93"/>
      <c r="J3128" s="93"/>
    </row>
    <row r="3129" spans="6:10" s="65" customFormat="1" ht="14" x14ac:dyDescent="0.35">
      <c r="F3129" s="102"/>
      <c r="G3129" s="102"/>
      <c r="I3129" s="93"/>
      <c r="J3129" s="93"/>
    </row>
    <row r="3130" spans="6:10" s="65" customFormat="1" ht="14" x14ac:dyDescent="0.35">
      <c r="F3130" s="102"/>
      <c r="G3130" s="102"/>
      <c r="I3130" s="93"/>
      <c r="J3130" s="93"/>
    </row>
    <row r="3131" spans="6:10" s="65" customFormat="1" ht="14" x14ac:dyDescent="0.35">
      <c r="F3131" s="102"/>
      <c r="G3131" s="102"/>
      <c r="I3131" s="93"/>
      <c r="J3131" s="93"/>
    </row>
    <row r="3132" spans="6:10" s="65" customFormat="1" ht="14" x14ac:dyDescent="0.35">
      <c r="F3132" s="102"/>
      <c r="G3132" s="102"/>
      <c r="I3132" s="93"/>
      <c r="J3132" s="93"/>
    </row>
    <row r="3133" spans="6:10" s="65" customFormat="1" ht="14" x14ac:dyDescent="0.35">
      <c r="F3133" s="102"/>
      <c r="G3133" s="102"/>
      <c r="I3133" s="93"/>
      <c r="J3133" s="93"/>
    </row>
    <row r="3134" spans="6:10" s="65" customFormat="1" ht="14" x14ac:dyDescent="0.35">
      <c r="F3134" s="102"/>
      <c r="G3134" s="102"/>
      <c r="I3134" s="93"/>
      <c r="J3134" s="93"/>
    </row>
    <row r="3135" spans="6:10" s="65" customFormat="1" ht="14" x14ac:dyDescent="0.35">
      <c r="F3135" s="102"/>
      <c r="G3135" s="102"/>
      <c r="I3135" s="93"/>
      <c r="J3135" s="93"/>
    </row>
    <row r="3136" spans="6:10" s="65" customFormat="1" ht="14" x14ac:dyDescent="0.35">
      <c r="F3136" s="102"/>
      <c r="G3136" s="102"/>
      <c r="I3136" s="93"/>
      <c r="J3136" s="93"/>
    </row>
    <row r="3137" spans="6:10" s="65" customFormat="1" ht="14" x14ac:dyDescent="0.35">
      <c r="F3137" s="102"/>
      <c r="G3137" s="102"/>
      <c r="I3137" s="93"/>
      <c r="J3137" s="93"/>
    </row>
    <row r="3138" spans="6:10" s="65" customFormat="1" ht="14" x14ac:dyDescent="0.35">
      <c r="F3138" s="102"/>
      <c r="G3138" s="102"/>
      <c r="I3138" s="93"/>
      <c r="J3138" s="93"/>
    </row>
    <row r="3139" spans="6:10" s="65" customFormat="1" ht="14" x14ac:dyDescent="0.35">
      <c r="F3139" s="102"/>
      <c r="G3139" s="102"/>
      <c r="I3139" s="93"/>
      <c r="J3139" s="93"/>
    </row>
    <row r="3140" spans="6:10" s="65" customFormat="1" ht="14" x14ac:dyDescent="0.35">
      <c r="F3140" s="102"/>
      <c r="G3140" s="102"/>
      <c r="I3140" s="93"/>
      <c r="J3140" s="93"/>
    </row>
    <row r="3141" spans="6:10" s="65" customFormat="1" ht="14" x14ac:dyDescent="0.35">
      <c r="F3141" s="102"/>
      <c r="G3141" s="102"/>
      <c r="I3141" s="93"/>
      <c r="J3141" s="93"/>
    </row>
    <row r="3142" spans="6:10" s="65" customFormat="1" ht="14" x14ac:dyDescent="0.35">
      <c r="F3142" s="102"/>
      <c r="G3142" s="102"/>
      <c r="I3142" s="93"/>
      <c r="J3142" s="93"/>
    </row>
    <row r="3143" spans="6:10" s="65" customFormat="1" ht="14" x14ac:dyDescent="0.35">
      <c r="F3143" s="102"/>
      <c r="G3143" s="102"/>
      <c r="I3143" s="93"/>
      <c r="J3143" s="93"/>
    </row>
    <row r="3144" spans="6:10" s="65" customFormat="1" ht="14" x14ac:dyDescent="0.35">
      <c r="F3144" s="102"/>
      <c r="G3144" s="102"/>
      <c r="I3144" s="93"/>
      <c r="J3144" s="93"/>
    </row>
    <row r="3145" spans="6:10" s="65" customFormat="1" ht="14" x14ac:dyDescent="0.35">
      <c r="F3145" s="102"/>
      <c r="G3145" s="102"/>
      <c r="I3145" s="93"/>
      <c r="J3145" s="93"/>
    </row>
    <row r="3146" spans="6:10" s="65" customFormat="1" ht="14" x14ac:dyDescent="0.35">
      <c r="F3146" s="102"/>
      <c r="G3146" s="102"/>
      <c r="I3146" s="93"/>
      <c r="J3146" s="93"/>
    </row>
    <row r="3147" spans="6:10" s="65" customFormat="1" ht="14" x14ac:dyDescent="0.35">
      <c r="F3147" s="102"/>
      <c r="G3147" s="102"/>
      <c r="I3147" s="93"/>
      <c r="J3147" s="93"/>
    </row>
    <row r="3148" spans="6:10" s="65" customFormat="1" ht="14" x14ac:dyDescent="0.35">
      <c r="F3148" s="102"/>
      <c r="G3148" s="102"/>
      <c r="I3148" s="93"/>
      <c r="J3148" s="93"/>
    </row>
    <row r="3149" spans="6:10" s="65" customFormat="1" ht="14" x14ac:dyDescent="0.35">
      <c r="F3149" s="102"/>
      <c r="G3149" s="102"/>
      <c r="I3149" s="93"/>
      <c r="J3149" s="93"/>
    </row>
    <row r="3150" spans="6:10" s="65" customFormat="1" ht="14" x14ac:dyDescent="0.35">
      <c r="F3150" s="102"/>
      <c r="G3150" s="102"/>
      <c r="I3150" s="93"/>
      <c r="J3150" s="93"/>
    </row>
    <row r="3151" spans="6:10" s="65" customFormat="1" ht="14" x14ac:dyDescent="0.35">
      <c r="F3151" s="102"/>
      <c r="G3151" s="102"/>
      <c r="I3151" s="93"/>
      <c r="J3151" s="93"/>
    </row>
    <row r="3152" spans="6:10" s="65" customFormat="1" ht="14" x14ac:dyDescent="0.35">
      <c r="F3152" s="102"/>
      <c r="G3152" s="102"/>
      <c r="I3152" s="93"/>
      <c r="J3152" s="93"/>
    </row>
    <row r="3153" spans="6:10" s="65" customFormat="1" ht="14" x14ac:dyDescent="0.35">
      <c r="F3153" s="102"/>
      <c r="G3153" s="102"/>
      <c r="I3153" s="93"/>
      <c r="J3153" s="93"/>
    </row>
    <row r="3154" spans="6:10" s="65" customFormat="1" ht="14" x14ac:dyDescent="0.35">
      <c r="F3154" s="102"/>
      <c r="G3154" s="102"/>
      <c r="I3154" s="93"/>
      <c r="J3154" s="93"/>
    </row>
    <row r="3155" spans="6:10" s="65" customFormat="1" ht="14" x14ac:dyDescent="0.35">
      <c r="F3155" s="102"/>
      <c r="G3155" s="102"/>
      <c r="I3155" s="93"/>
      <c r="J3155" s="93"/>
    </row>
    <row r="3156" spans="6:10" s="65" customFormat="1" ht="14" x14ac:dyDescent="0.35">
      <c r="F3156" s="102"/>
      <c r="G3156" s="102"/>
      <c r="I3156" s="93"/>
      <c r="J3156" s="93"/>
    </row>
    <row r="3157" spans="6:10" s="65" customFormat="1" ht="14" x14ac:dyDescent="0.35">
      <c r="F3157" s="102"/>
      <c r="G3157" s="102"/>
      <c r="I3157" s="93"/>
      <c r="J3157" s="93"/>
    </row>
    <row r="3158" spans="6:10" s="65" customFormat="1" ht="14" x14ac:dyDescent="0.35">
      <c r="F3158" s="102"/>
      <c r="G3158" s="102"/>
      <c r="I3158" s="93"/>
      <c r="J3158" s="93"/>
    </row>
    <row r="3159" spans="6:10" s="65" customFormat="1" ht="14" x14ac:dyDescent="0.35">
      <c r="F3159" s="102"/>
      <c r="G3159" s="102"/>
      <c r="I3159" s="93"/>
      <c r="J3159" s="93"/>
    </row>
    <row r="3160" spans="6:10" s="65" customFormat="1" ht="14" x14ac:dyDescent="0.35">
      <c r="F3160" s="102"/>
      <c r="G3160" s="102"/>
      <c r="I3160" s="93"/>
      <c r="J3160" s="93"/>
    </row>
    <row r="3161" spans="6:10" s="65" customFormat="1" ht="14" x14ac:dyDescent="0.35">
      <c r="F3161" s="102"/>
      <c r="G3161" s="102"/>
      <c r="I3161" s="93"/>
      <c r="J3161" s="93"/>
    </row>
    <row r="3162" spans="6:10" s="65" customFormat="1" ht="14" x14ac:dyDescent="0.35">
      <c r="F3162" s="102"/>
      <c r="G3162" s="102"/>
      <c r="I3162" s="93"/>
      <c r="J3162" s="93"/>
    </row>
    <row r="3163" spans="6:10" s="65" customFormat="1" ht="14" x14ac:dyDescent="0.35">
      <c r="F3163" s="102"/>
      <c r="G3163" s="102"/>
      <c r="I3163" s="93"/>
      <c r="J3163" s="93"/>
    </row>
    <row r="3164" spans="6:10" s="65" customFormat="1" ht="14" x14ac:dyDescent="0.35">
      <c r="F3164" s="102"/>
      <c r="G3164" s="102"/>
      <c r="I3164" s="93"/>
      <c r="J3164" s="93"/>
    </row>
    <row r="3165" spans="6:10" s="65" customFormat="1" ht="14" x14ac:dyDescent="0.35">
      <c r="F3165" s="102"/>
      <c r="G3165" s="102"/>
      <c r="I3165" s="93"/>
      <c r="J3165" s="93"/>
    </row>
    <row r="3166" spans="6:10" s="65" customFormat="1" ht="14" x14ac:dyDescent="0.35">
      <c r="F3166" s="102"/>
      <c r="G3166" s="102"/>
      <c r="I3166" s="93"/>
      <c r="J3166" s="93"/>
    </row>
    <row r="3167" spans="6:10" s="65" customFormat="1" ht="14" x14ac:dyDescent="0.35">
      <c r="F3167" s="102"/>
      <c r="G3167" s="102"/>
      <c r="I3167" s="93"/>
      <c r="J3167" s="93"/>
    </row>
    <row r="3168" spans="6:10" s="65" customFormat="1" ht="14" x14ac:dyDescent="0.35">
      <c r="F3168" s="102"/>
      <c r="G3168" s="102"/>
      <c r="I3168" s="93"/>
      <c r="J3168" s="93"/>
    </row>
    <row r="3169" spans="6:10" s="65" customFormat="1" ht="14" x14ac:dyDescent="0.35">
      <c r="F3169" s="102"/>
      <c r="G3169" s="102"/>
      <c r="I3169" s="93"/>
      <c r="J3169" s="93"/>
    </row>
    <row r="3170" spans="6:10" s="65" customFormat="1" ht="14" x14ac:dyDescent="0.35">
      <c r="F3170" s="102"/>
      <c r="G3170" s="102"/>
      <c r="I3170" s="93"/>
      <c r="J3170" s="93"/>
    </row>
    <row r="3171" spans="6:10" s="65" customFormat="1" ht="14" x14ac:dyDescent="0.35">
      <c r="F3171" s="102"/>
      <c r="G3171" s="102"/>
      <c r="I3171" s="93"/>
      <c r="J3171" s="93"/>
    </row>
    <row r="3172" spans="6:10" s="65" customFormat="1" ht="14" x14ac:dyDescent="0.35">
      <c r="F3172" s="102"/>
      <c r="G3172" s="102"/>
      <c r="I3172" s="93"/>
      <c r="J3172" s="93"/>
    </row>
    <row r="3173" spans="6:10" s="65" customFormat="1" ht="14" x14ac:dyDescent="0.35">
      <c r="F3173" s="102"/>
      <c r="G3173" s="102"/>
      <c r="I3173" s="93"/>
      <c r="J3173" s="93"/>
    </row>
    <row r="3174" spans="6:10" s="65" customFormat="1" ht="14" x14ac:dyDescent="0.35">
      <c r="F3174" s="102"/>
      <c r="G3174" s="102"/>
      <c r="I3174" s="93"/>
      <c r="J3174" s="93"/>
    </row>
    <row r="3175" spans="6:10" s="65" customFormat="1" ht="14" x14ac:dyDescent="0.35">
      <c r="F3175" s="102"/>
      <c r="G3175" s="102"/>
      <c r="I3175" s="93"/>
      <c r="J3175" s="93"/>
    </row>
    <row r="3176" spans="6:10" s="65" customFormat="1" ht="14" x14ac:dyDescent="0.35">
      <c r="F3176" s="102"/>
      <c r="G3176" s="102"/>
      <c r="I3176" s="93"/>
      <c r="J3176" s="93"/>
    </row>
    <row r="3177" spans="6:10" s="65" customFormat="1" ht="14" x14ac:dyDescent="0.35">
      <c r="F3177" s="102"/>
      <c r="G3177" s="102"/>
      <c r="I3177" s="93"/>
      <c r="J3177" s="93"/>
    </row>
    <row r="3178" spans="6:10" s="65" customFormat="1" ht="14" x14ac:dyDescent="0.35">
      <c r="F3178" s="102"/>
      <c r="G3178" s="102"/>
      <c r="I3178" s="93"/>
      <c r="J3178" s="93"/>
    </row>
    <row r="3179" spans="6:10" s="65" customFormat="1" ht="14" x14ac:dyDescent="0.35">
      <c r="F3179" s="102"/>
      <c r="G3179" s="102"/>
      <c r="I3179" s="93"/>
      <c r="J3179" s="93"/>
    </row>
    <row r="3180" spans="6:10" s="65" customFormat="1" ht="14" x14ac:dyDescent="0.35">
      <c r="F3180" s="102"/>
      <c r="G3180" s="102"/>
      <c r="I3180" s="93"/>
      <c r="J3180" s="93"/>
    </row>
    <row r="3181" spans="6:10" s="65" customFormat="1" ht="14" x14ac:dyDescent="0.35">
      <c r="F3181" s="102"/>
      <c r="G3181" s="102"/>
      <c r="I3181" s="93"/>
      <c r="J3181" s="93"/>
    </row>
    <row r="3182" spans="6:10" s="65" customFormat="1" ht="14" x14ac:dyDescent="0.35">
      <c r="F3182" s="102"/>
      <c r="G3182" s="102"/>
      <c r="I3182" s="93"/>
      <c r="J3182" s="93"/>
    </row>
    <row r="3183" spans="6:10" s="65" customFormat="1" ht="14" x14ac:dyDescent="0.35">
      <c r="F3183" s="102"/>
      <c r="G3183" s="102"/>
      <c r="I3183" s="93"/>
      <c r="J3183" s="93"/>
    </row>
    <row r="3184" spans="6:10" s="65" customFormat="1" ht="14" x14ac:dyDescent="0.35">
      <c r="F3184" s="102"/>
      <c r="G3184" s="102"/>
      <c r="I3184" s="93"/>
      <c r="J3184" s="93"/>
    </row>
    <row r="3185" spans="6:10" s="65" customFormat="1" ht="14" x14ac:dyDescent="0.35">
      <c r="F3185" s="102"/>
      <c r="G3185" s="102"/>
      <c r="I3185" s="93"/>
      <c r="J3185" s="93"/>
    </row>
    <row r="3186" spans="6:10" s="65" customFormat="1" ht="14" x14ac:dyDescent="0.35">
      <c r="F3186" s="102"/>
      <c r="G3186" s="102"/>
      <c r="I3186" s="93"/>
      <c r="J3186" s="93"/>
    </row>
    <row r="3187" spans="6:10" s="65" customFormat="1" ht="14" x14ac:dyDescent="0.35">
      <c r="F3187" s="102"/>
      <c r="G3187" s="102"/>
      <c r="I3187" s="93"/>
      <c r="J3187" s="93"/>
    </row>
    <row r="3188" spans="6:10" s="65" customFormat="1" ht="14" x14ac:dyDescent="0.35">
      <c r="F3188" s="102"/>
      <c r="G3188" s="102"/>
      <c r="I3188" s="93"/>
      <c r="J3188" s="93"/>
    </row>
    <row r="3189" spans="6:10" s="65" customFormat="1" ht="14" x14ac:dyDescent="0.35">
      <c r="F3189" s="102"/>
      <c r="G3189" s="102"/>
      <c r="I3189" s="93"/>
      <c r="J3189" s="93"/>
    </row>
    <row r="3190" spans="6:10" s="65" customFormat="1" ht="14" x14ac:dyDescent="0.35">
      <c r="F3190" s="102"/>
      <c r="G3190" s="102"/>
      <c r="I3190" s="93"/>
      <c r="J3190" s="93"/>
    </row>
    <row r="3191" spans="6:10" s="65" customFormat="1" ht="14" x14ac:dyDescent="0.35">
      <c r="F3191" s="102"/>
      <c r="G3191" s="102"/>
      <c r="I3191" s="93"/>
      <c r="J3191" s="93"/>
    </row>
    <row r="3192" spans="6:10" s="65" customFormat="1" ht="14" x14ac:dyDescent="0.35">
      <c r="F3192" s="102"/>
      <c r="G3192" s="102"/>
      <c r="I3192" s="93"/>
      <c r="J3192" s="93"/>
    </row>
    <row r="3193" spans="6:10" s="65" customFormat="1" ht="14" x14ac:dyDescent="0.35">
      <c r="F3193" s="102"/>
      <c r="G3193" s="102"/>
      <c r="I3193" s="93"/>
      <c r="J3193" s="93"/>
    </row>
    <row r="3194" spans="6:10" s="65" customFormat="1" ht="14" x14ac:dyDescent="0.35">
      <c r="F3194" s="102"/>
      <c r="G3194" s="102"/>
      <c r="I3194" s="93"/>
      <c r="J3194" s="93"/>
    </row>
    <row r="3195" spans="6:10" s="65" customFormat="1" ht="14" x14ac:dyDescent="0.35">
      <c r="F3195" s="102"/>
      <c r="G3195" s="102"/>
      <c r="I3195" s="93"/>
      <c r="J3195" s="93"/>
    </row>
    <row r="3196" spans="6:10" s="65" customFormat="1" ht="14" x14ac:dyDescent="0.35">
      <c r="F3196" s="102"/>
      <c r="G3196" s="102"/>
      <c r="I3196" s="93"/>
      <c r="J3196" s="93"/>
    </row>
    <row r="3197" spans="6:10" s="65" customFormat="1" ht="14" x14ac:dyDescent="0.35">
      <c r="F3197" s="102"/>
      <c r="G3197" s="102"/>
      <c r="I3197" s="93"/>
      <c r="J3197" s="93"/>
    </row>
    <row r="3198" spans="6:10" s="65" customFormat="1" ht="14" x14ac:dyDescent="0.35">
      <c r="F3198" s="102"/>
      <c r="G3198" s="102"/>
      <c r="I3198" s="93"/>
      <c r="J3198" s="93"/>
    </row>
    <row r="3199" spans="6:10" s="65" customFormat="1" ht="14" x14ac:dyDescent="0.35">
      <c r="F3199" s="102"/>
      <c r="G3199" s="102"/>
      <c r="I3199" s="93"/>
      <c r="J3199" s="93"/>
    </row>
    <row r="3200" spans="6:10" s="65" customFormat="1" ht="14" x14ac:dyDescent="0.35">
      <c r="F3200" s="102"/>
      <c r="G3200" s="102"/>
      <c r="I3200" s="93"/>
      <c r="J3200" s="93"/>
    </row>
    <row r="3201" spans="6:10" s="65" customFormat="1" ht="14" x14ac:dyDescent="0.35">
      <c r="F3201" s="102"/>
      <c r="G3201" s="102"/>
      <c r="I3201" s="93"/>
      <c r="J3201" s="93"/>
    </row>
    <row r="3202" spans="6:10" s="65" customFormat="1" ht="14" x14ac:dyDescent="0.35">
      <c r="F3202" s="102"/>
      <c r="G3202" s="102"/>
      <c r="I3202" s="93"/>
      <c r="J3202" s="93"/>
    </row>
    <row r="3203" spans="6:10" s="65" customFormat="1" ht="14" x14ac:dyDescent="0.35">
      <c r="F3203" s="102"/>
      <c r="G3203" s="102"/>
      <c r="I3203" s="93"/>
      <c r="J3203" s="93"/>
    </row>
    <row r="3204" spans="6:10" s="65" customFormat="1" ht="14" x14ac:dyDescent="0.35">
      <c r="F3204" s="102"/>
      <c r="G3204" s="102"/>
      <c r="I3204" s="93"/>
      <c r="J3204" s="93"/>
    </row>
    <row r="3205" spans="6:10" s="65" customFormat="1" ht="14" x14ac:dyDescent="0.35">
      <c r="F3205" s="102"/>
      <c r="G3205" s="102"/>
      <c r="I3205" s="93"/>
      <c r="J3205" s="93"/>
    </row>
    <row r="3206" spans="6:10" s="65" customFormat="1" ht="14" x14ac:dyDescent="0.35">
      <c r="F3206" s="102"/>
      <c r="G3206" s="102"/>
      <c r="I3206" s="93"/>
      <c r="J3206" s="93"/>
    </row>
    <row r="3207" spans="6:10" s="65" customFormat="1" ht="14" x14ac:dyDescent="0.35">
      <c r="F3207" s="102"/>
      <c r="G3207" s="102"/>
      <c r="I3207" s="93"/>
      <c r="J3207" s="93"/>
    </row>
    <row r="3208" spans="6:10" s="65" customFormat="1" ht="14" x14ac:dyDescent="0.35">
      <c r="F3208" s="102"/>
      <c r="G3208" s="102"/>
      <c r="I3208" s="93"/>
      <c r="J3208" s="93"/>
    </row>
    <row r="3209" spans="6:10" s="65" customFormat="1" ht="14" x14ac:dyDescent="0.35">
      <c r="F3209" s="102"/>
      <c r="G3209" s="102"/>
      <c r="I3209" s="93"/>
      <c r="J3209" s="93"/>
    </row>
    <row r="3210" spans="6:10" s="65" customFormat="1" ht="14" x14ac:dyDescent="0.35">
      <c r="F3210" s="102"/>
      <c r="G3210" s="102"/>
      <c r="I3210" s="93"/>
      <c r="J3210" s="93"/>
    </row>
    <row r="3211" spans="6:10" s="65" customFormat="1" ht="14" x14ac:dyDescent="0.35">
      <c r="F3211" s="102"/>
      <c r="G3211" s="102"/>
      <c r="I3211" s="93"/>
      <c r="J3211" s="93"/>
    </row>
    <row r="3212" spans="6:10" s="65" customFormat="1" ht="14" x14ac:dyDescent="0.35">
      <c r="F3212" s="102"/>
      <c r="G3212" s="102"/>
      <c r="I3212" s="93"/>
      <c r="J3212" s="93"/>
    </row>
    <row r="3213" spans="6:10" s="65" customFormat="1" ht="14" x14ac:dyDescent="0.35">
      <c r="F3213" s="102"/>
      <c r="G3213" s="102"/>
      <c r="I3213" s="93"/>
      <c r="J3213" s="93"/>
    </row>
    <row r="3214" spans="6:10" s="65" customFormat="1" ht="14" x14ac:dyDescent="0.35">
      <c r="F3214" s="102"/>
      <c r="G3214" s="102"/>
      <c r="I3214" s="93"/>
      <c r="J3214" s="93"/>
    </row>
    <row r="3215" spans="6:10" s="65" customFormat="1" ht="14" x14ac:dyDescent="0.35">
      <c r="F3215" s="102"/>
      <c r="G3215" s="102"/>
      <c r="I3215" s="93"/>
      <c r="J3215" s="93"/>
    </row>
    <row r="3216" spans="6:10" s="65" customFormat="1" ht="14" x14ac:dyDescent="0.35">
      <c r="F3216" s="102"/>
      <c r="G3216" s="102"/>
      <c r="I3216" s="93"/>
      <c r="J3216" s="93"/>
    </row>
    <row r="3217" spans="6:10" s="65" customFormat="1" ht="14" x14ac:dyDescent="0.35">
      <c r="F3217" s="102"/>
      <c r="G3217" s="102"/>
      <c r="I3217" s="93"/>
      <c r="J3217" s="93"/>
    </row>
    <row r="3218" spans="6:10" s="65" customFormat="1" ht="14" x14ac:dyDescent="0.35">
      <c r="F3218" s="102"/>
      <c r="G3218" s="102"/>
      <c r="I3218" s="93"/>
      <c r="J3218" s="93"/>
    </row>
    <row r="3219" spans="6:10" s="65" customFormat="1" ht="14" x14ac:dyDescent="0.35">
      <c r="F3219" s="102"/>
      <c r="G3219" s="102"/>
      <c r="I3219" s="93"/>
      <c r="J3219" s="93"/>
    </row>
    <row r="3220" spans="6:10" s="65" customFormat="1" ht="14" x14ac:dyDescent="0.35">
      <c r="F3220" s="102"/>
      <c r="G3220" s="102"/>
      <c r="I3220" s="93"/>
      <c r="J3220" s="93"/>
    </row>
    <row r="3221" spans="6:10" s="65" customFormat="1" ht="14" x14ac:dyDescent="0.35">
      <c r="F3221" s="102"/>
      <c r="G3221" s="102"/>
      <c r="I3221" s="93"/>
      <c r="J3221" s="93"/>
    </row>
    <row r="3222" spans="6:10" s="65" customFormat="1" ht="14" x14ac:dyDescent="0.35">
      <c r="F3222" s="102"/>
      <c r="G3222" s="102"/>
      <c r="I3222" s="93"/>
      <c r="J3222" s="93"/>
    </row>
    <row r="3223" spans="6:10" s="65" customFormat="1" ht="14" x14ac:dyDescent="0.35">
      <c r="F3223" s="102"/>
      <c r="G3223" s="102"/>
      <c r="I3223" s="93"/>
      <c r="J3223" s="93"/>
    </row>
    <row r="3224" spans="6:10" s="65" customFormat="1" ht="14" x14ac:dyDescent="0.35">
      <c r="F3224" s="102"/>
      <c r="G3224" s="102"/>
      <c r="I3224" s="93"/>
      <c r="J3224" s="93"/>
    </row>
    <row r="3225" spans="6:10" s="65" customFormat="1" ht="14" x14ac:dyDescent="0.35">
      <c r="F3225" s="102"/>
      <c r="G3225" s="102"/>
      <c r="I3225" s="93"/>
      <c r="J3225" s="93"/>
    </row>
    <row r="3226" spans="6:10" s="65" customFormat="1" ht="14" x14ac:dyDescent="0.35">
      <c r="F3226" s="102"/>
      <c r="G3226" s="102"/>
      <c r="I3226" s="93"/>
      <c r="J3226" s="93"/>
    </row>
    <row r="3227" spans="6:10" s="65" customFormat="1" ht="14" x14ac:dyDescent="0.35">
      <c r="F3227" s="102"/>
      <c r="G3227" s="102"/>
      <c r="I3227" s="93"/>
      <c r="J3227" s="93"/>
    </row>
    <row r="3228" spans="6:10" s="65" customFormat="1" ht="14" x14ac:dyDescent="0.35">
      <c r="F3228" s="102"/>
      <c r="G3228" s="102"/>
      <c r="I3228" s="93"/>
      <c r="J3228" s="93"/>
    </row>
    <row r="3229" spans="6:10" s="65" customFormat="1" ht="14" x14ac:dyDescent="0.35">
      <c r="F3229" s="102"/>
      <c r="G3229" s="102"/>
      <c r="I3229" s="93"/>
      <c r="J3229" s="93"/>
    </row>
    <row r="3230" spans="6:10" s="65" customFormat="1" ht="14" x14ac:dyDescent="0.35">
      <c r="F3230" s="102"/>
      <c r="G3230" s="102"/>
      <c r="I3230" s="93"/>
      <c r="J3230" s="93"/>
    </row>
    <row r="3231" spans="6:10" s="65" customFormat="1" ht="14" x14ac:dyDescent="0.35">
      <c r="F3231" s="102"/>
      <c r="G3231" s="102"/>
      <c r="I3231" s="93"/>
      <c r="J3231" s="93"/>
    </row>
    <row r="3232" spans="6:10" s="65" customFormat="1" ht="14" x14ac:dyDescent="0.35">
      <c r="F3232" s="102"/>
      <c r="G3232" s="102"/>
      <c r="I3232" s="93"/>
      <c r="J3232" s="93"/>
    </row>
    <row r="3233" spans="6:10" s="65" customFormat="1" ht="14" x14ac:dyDescent="0.35">
      <c r="F3233" s="102"/>
      <c r="G3233" s="102"/>
      <c r="I3233" s="93"/>
      <c r="J3233" s="93"/>
    </row>
    <row r="3234" spans="6:10" s="65" customFormat="1" ht="14" x14ac:dyDescent="0.35">
      <c r="F3234" s="102"/>
      <c r="G3234" s="102"/>
      <c r="I3234" s="93"/>
      <c r="J3234" s="93"/>
    </row>
    <row r="3235" spans="6:10" s="65" customFormat="1" ht="14" x14ac:dyDescent="0.35">
      <c r="F3235" s="102"/>
      <c r="G3235" s="102"/>
      <c r="I3235" s="93"/>
      <c r="J3235" s="93"/>
    </row>
    <row r="3236" spans="6:10" s="65" customFormat="1" ht="14" x14ac:dyDescent="0.35">
      <c r="F3236" s="102"/>
      <c r="G3236" s="102"/>
      <c r="I3236" s="93"/>
      <c r="J3236" s="93"/>
    </row>
    <row r="3237" spans="6:10" s="65" customFormat="1" ht="14" x14ac:dyDescent="0.35">
      <c r="F3237" s="102"/>
      <c r="G3237" s="102"/>
      <c r="I3237" s="93"/>
      <c r="J3237" s="93"/>
    </row>
    <row r="3238" spans="6:10" s="65" customFormat="1" ht="14" x14ac:dyDescent="0.35">
      <c r="F3238" s="102"/>
      <c r="G3238" s="102"/>
      <c r="I3238" s="93"/>
      <c r="J3238" s="93"/>
    </row>
    <row r="3239" spans="6:10" s="65" customFormat="1" ht="14" x14ac:dyDescent="0.35">
      <c r="F3239" s="102"/>
      <c r="G3239" s="102"/>
      <c r="I3239" s="93"/>
      <c r="J3239" s="93"/>
    </row>
    <row r="3240" spans="6:10" s="65" customFormat="1" ht="14" x14ac:dyDescent="0.35">
      <c r="F3240" s="102"/>
      <c r="G3240" s="102"/>
      <c r="I3240" s="93"/>
      <c r="J3240" s="93"/>
    </row>
    <row r="3241" spans="6:10" s="65" customFormat="1" ht="14" x14ac:dyDescent="0.35">
      <c r="F3241" s="102"/>
      <c r="G3241" s="102"/>
      <c r="I3241" s="93"/>
      <c r="J3241" s="93"/>
    </row>
    <row r="3242" spans="6:10" s="65" customFormat="1" ht="14" x14ac:dyDescent="0.35">
      <c r="F3242" s="102"/>
      <c r="G3242" s="102"/>
      <c r="I3242" s="93"/>
      <c r="J3242" s="93"/>
    </row>
    <row r="3243" spans="6:10" s="65" customFormat="1" ht="14" x14ac:dyDescent="0.35">
      <c r="F3243" s="102"/>
      <c r="G3243" s="102"/>
      <c r="I3243" s="93"/>
      <c r="J3243" s="93"/>
    </row>
    <row r="3244" spans="6:10" s="65" customFormat="1" ht="14" x14ac:dyDescent="0.35">
      <c r="F3244" s="102"/>
      <c r="G3244" s="102"/>
      <c r="I3244" s="93"/>
      <c r="J3244" s="93"/>
    </row>
    <row r="3245" spans="6:10" s="65" customFormat="1" ht="14" x14ac:dyDescent="0.35">
      <c r="F3245" s="102"/>
      <c r="G3245" s="102"/>
      <c r="I3245" s="93"/>
      <c r="J3245" s="93"/>
    </row>
    <row r="3246" spans="6:10" s="65" customFormat="1" ht="14" x14ac:dyDescent="0.35">
      <c r="F3246" s="102"/>
      <c r="G3246" s="102"/>
      <c r="I3246" s="93"/>
      <c r="J3246" s="93"/>
    </row>
    <row r="3247" spans="6:10" s="65" customFormat="1" ht="14" x14ac:dyDescent="0.35">
      <c r="F3247" s="102"/>
      <c r="G3247" s="102"/>
      <c r="I3247" s="93"/>
      <c r="J3247" s="93"/>
    </row>
    <row r="3248" spans="6:10" s="65" customFormat="1" ht="14" x14ac:dyDescent="0.35">
      <c r="F3248" s="102"/>
      <c r="G3248" s="102"/>
      <c r="I3248" s="93"/>
      <c r="J3248" s="93"/>
    </row>
    <row r="3249" spans="6:10" s="65" customFormat="1" ht="14" x14ac:dyDescent="0.35">
      <c r="F3249" s="102"/>
      <c r="G3249" s="102"/>
      <c r="I3249" s="93"/>
      <c r="J3249" s="93"/>
    </row>
    <row r="3250" spans="6:10" s="65" customFormat="1" ht="14" x14ac:dyDescent="0.35">
      <c r="F3250" s="102"/>
      <c r="G3250" s="102"/>
      <c r="I3250" s="93"/>
      <c r="J3250" s="93"/>
    </row>
    <row r="3251" spans="6:10" s="65" customFormat="1" ht="14" x14ac:dyDescent="0.35">
      <c r="F3251" s="102"/>
      <c r="G3251" s="102"/>
      <c r="I3251" s="93"/>
      <c r="J3251" s="93"/>
    </row>
    <row r="3252" spans="6:10" s="65" customFormat="1" ht="14" x14ac:dyDescent="0.35">
      <c r="F3252" s="102"/>
      <c r="G3252" s="102"/>
      <c r="I3252" s="93"/>
      <c r="J3252" s="93"/>
    </row>
    <row r="3253" spans="6:10" s="65" customFormat="1" ht="14" x14ac:dyDescent="0.35">
      <c r="F3253" s="102"/>
      <c r="G3253" s="102"/>
      <c r="I3253" s="93"/>
      <c r="J3253" s="93"/>
    </row>
    <row r="3254" spans="6:10" s="65" customFormat="1" ht="14" x14ac:dyDescent="0.35">
      <c r="F3254" s="102"/>
      <c r="G3254" s="102"/>
      <c r="I3254" s="93"/>
      <c r="J3254" s="93"/>
    </row>
    <row r="3255" spans="6:10" s="65" customFormat="1" ht="14" x14ac:dyDescent="0.35">
      <c r="F3255" s="102"/>
      <c r="G3255" s="102"/>
      <c r="I3255" s="93"/>
      <c r="J3255" s="93"/>
    </row>
    <row r="3256" spans="6:10" s="65" customFormat="1" ht="14" x14ac:dyDescent="0.35">
      <c r="F3256" s="102"/>
      <c r="G3256" s="102"/>
      <c r="I3256" s="93"/>
      <c r="J3256" s="93"/>
    </row>
    <row r="3257" spans="6:10" s="65" customFormat="1" ht="14" x14ac:dyDescent="0.35">
      <c r="F3257" s="102"/>
      <c r="G3257" s="102"/>
      <c r="I3257" s="93"/>
      <c r="J3257" s="93"/>
    </row>
    <row r="3258" spans="6:10" s="65" customFormat="1" ht="14" x14ac:dyDescent="0.35">
      <c r="F3258" s="102"/>
      <c r="G3258" s="102"/>
      <c r="I3258" s="93"/>
      <c r="J3258" s="93"/>
    </row>
    <row r="3259" spans="6:10" s="65" customFormat="1" ht="14" x14ac:dyDescent="0.35">
      <c r="F3259" s="102"/>
      <c r="G3259" s="102"/>
      <c r="I3259" s="93"/>
      <c r="J3259" s="93"/>
    </row>
    <row r="3260" spans="6:10" s="65" customFormat="1" ht="14" x14ac:dyDescent="0.35">
      <c r="F3260" s="102"/>
      <c r="G3260" s="102"/>
      <c r="I3260" s="93"/>
      <c r="J3260" s="93"/>
    </row>
    <row r="3261" spans="6:10" s="65" customFormat="1" ht="14" x14ac:dyDescent="0.35">
      <c r="F3261" s="102"/>
      <c r="G3261" s="102"/>
      <c r="I3261" s="93"/>
      <c r="J3261" s="93"/>
    </row>
    <row r="3262" spans="6:10" s="65" customFormat="1" ht="14" x14ac:dyDescent="0.35">
      <c r="F3262" s="102"/>
      <c r="G3262" s="102"/>
      <c r="I3262" s="93"/>
      <c r="J3262" s="93"/>
    </row>
    <row r="3263" spans="6:10" s="65" customFormat="1" ht="14" x14ac:dyDescent="0.35">
      <c r="F3263" s="102"/>
      <c r="G3263" s="102"/>
      <c r="I3263" s="93"/>
      <c r="J3263" s="93"/>
    </row>
    <row r="3264" spans="6:10" s="65" customFormat="1" ht="14" x14ac:dyDescent="0.35">
      <c r="F3264" s="102"/>
      <c r="G3264" s="102"/>
      <c r="I3264" s="93"/>
      <c r="J3264" s="93"/>
    </row>
    <row r="3265" spans="6:10" s="65" customFormat="1" ht="14" x14ac:dyDescent="0.35">
      <c r="F3265" s="102"/>
      <c r="G3265" s="102"/>
      <c r="I3265" s="93"/>
      <c r="J3265" s="93"/>
    </row>
    <row r="3266" spans="6:10" s="65" customFormat="1" ht="14" x14ac:dyDescent="0.35">
      <c r="F3266" s="102"/>
      <c r="G3266" s="102"/>
      <c r="I3266" s="93"/>
      <c r="J3266" s="93"/>
    </row>
    <row r="3267" spans="6:10" s="65" customFormat="1" ht="14" x14ac:dyDescent="0.35">
      <c r="F3267" s="102"/>
      <c r="G3267" s="102"/>
      <c r="I3267" s="93"/>
      <c r="J3267" s="93"/>
    </row>
    <row r="3268" spans="6:10" s="65" customFormat="1" ht="14" x14ac:dyDescent="0.35">
      <c r="F3268" s="102"/>
      <c r="G3268" s="102"/>
      <c r="I3268" s="93"/>
      <c r="J3268" s="93"/>
    </row>
    <row r="3269" spans="6:10" s="65" customFormat="1" ht="14" x14ac:dyDescent="0.35">
      <c r="F3269" s="102"/>
      <c r="G3269" s="102"/>
      <c r="I3269" s="93"/>
      <c r="J3269" s="93"/>
    </row>
    <row r="3270" spans="6:10" s="65" customFormat="1" ht="14" x14ac:dyDescent="0.35">
      <c r="F3270" s="102"/>
      <c r="G3270" s="102"/>
      <c r="I3270" s="93"/>
      <c r="J3270" s="93"/>
    </row>
    <row r="3271" spans="6:10" s="65" customFormat="1" ht="14" x14ac:dyDescent="0.35">
      <c r="F3271" s="102"/>
      <c r="G3271" s="102"/>
      <c r="I3271" s="93"/>
      <c r="J3271" s="93"/>
    </row>
    <row r="3272" spans="6:10" s="65" customFormat="1" ht="14" x14ac:dyDescent="0.35">
      <c r="F3272" s="102"/>
      <c r="G3272" s="102"/>
      <c r="I3272" s="93"/>
      <c r="J3272" s="93"/>
    </row>
    <row r="3273" spans="6:10" s="65" customFormat="1" ht="14" x14ac:dyDescent="0.35">
      <c r="F3273" s="102"/>
      <c r="G3273" s="102"/>
      <c r="I3273" s="93"/>
      <c r="J3273" s="93"/>
    </row>
    <row r="3274" spans="6:10" s="65" customFormat="1" ht="14" x14ac:dyDescent="0.35">
      <c r="F3274" s="102"/>
      <c r="G3274" s="102"/>
      <c r="I3274" s="93"/>
      <c r="J3274" s="93"/>
    </row>
    <row r="3275" spans="6:10" s="65" customFormat="1" ht="14" x14ac:dyDescent="0.35">
      <c r="F3275" s="102"/>
      <c r="G3275" s="102"/>
      <c r="I3275" s="93"/>
      <c r="J3275" s="93"/>
    </row>
    <row r="3276" spans="6:10" s="65" customFormat="1" ht="14" x14ac:dyDescent="0.35">
      <c r="F3276" s="102"/>
      <c r="G3276" s="102"/>
      <c r="I3276" s="93"/>
      <c r="J3276" s="93"/>
    </row>
    <row r="3277" spans="6:10" s="65" customFormat="1" ht="14" x14ac:dyDescent="0.35">
      <c r="F3277" s="102"/>
      <c r="G3277" s="102"/>
      <c r="I3277" s="93"/>
      <c r="J3277" s="93"/>
    </row>
    <row r="3278" spans="6:10" s="65" customFormat="1" ht="14" x14ac:dyDescent="0.35">
      <c r="F3278" s="102"/>
      <c r="G3278" s="102"/>
      <c r="I3278" s="93"/>
      <c r="J3278" s="93"/>
    </row>
    <row r="3279" spans="6:10" s="65" customFormat="1" ht="14" x14ac:dyDescent="0.35">
      <c r="F3279" s="102"/>
      <c r="G3279" s="102"/>
      <c r="I3279" s="93"/>
      <c r="J3279" s="93"/>
    </row>
    <row r="3280" spans="6:10" s="65" customFormat="1" ht="14" x14ac:dyDescent="0.35">
      <c r="F3280" s="102"/>
      <c r="G3280" s="102"/>
      <c r="I3280" s="93"/>
      <c r="J3280" s="93"/>
    </row>
    <row r="3281" spans="6:10" s="65" customFormat="1" ht="14" x14ac:dyDescent="0.35">
      <c r="F3281" s="102"/>
      <c r="G3281" s="102"/>
      <c r="I3281" s="93"/>
      <c r="J3281" s="93"/>
    </row>
    <row r="3282" spans="6:10" s="65" customFormat="1" ht="14" x14ac:dyDescent="0.35">
      <c r="F3282" s="102"/>
      <c r="G3282" s="102"/>
      <c r="I3282" s="93"/>
      <c r="J3282" s="93"/>
    </row>
    <row r="3283" spans="6:10" s="65" customFormat="1" ht="14" x14ac:dyDescent="0.35">
      <c r="F3283" s="102"/>
      <c r="G3283" s="102"/>
      <c r="I3283" s="93"/>
      <c r="J3283" s="93"/>
    </row>
    <row r="3284" spans="6:10" s="65" customFormat="1" ht="14" x14ac:dyDescent="0.35">
      <c r="F3284" s="102"/>
      <c r="G3284" s="102"/>
      <c r="I3284" s="93"/>
      <c r="J3284" s="93"/>
    </row>
    <row r="3285" spans="6:10" s="65" customFormat="1" ht="14" x14ac:dyDescent="0.35">
      <c r="F3285" s="102"/>
      <c r="G3285" s="102"/>
      <c r="I3285" s="93"/>
      <c r="J3285" s="93"/>
    </row>
    <row r="3286" spans="6:10" s="65" customFormat="1" ht="14" x14ac:dyDescent="0.35">
      <c r="F3286" s="102"/>
      <c r="G3286" s="102"/>
      <c r="I3286" s="93"/>
      <c r="J3286" s="93"/>
    </row>
    <row r="3287" spans="6:10" s="65" customFormat="1" ht="14" x14ac:dyDescent="0.35">
      <c r="F3287" s="102"/>
      <c r="G3287" s="102"/>
      <c r="I3287" s="93"/>
      <c r="J3287" s="93"/>
    </row>
    <row r="3288" spans="6:10" s="65" customFormat="1" ht="14" x14ac:dyDescent="0.35">
      <c r="F3288" s="102"/>
      <c r="G3288" s="102"/>
      <c r="I3288" s="93"/>
      <c r="J3288" s="93"/>
    </row>
    <row r="3289" spans="6:10" s="65" customFormat="1" ht="14" x14ac:dyDescent="0.35">
      <c r="F3289" s="102"/>
      <c r="G3289" s="102"/>
      <c r="I3289" s="93"/>
      <c r="J3289" s="93"/>
    </row>
    <row r="3290" spans="6:10" s="65" customFormat="1" ht="14" x14ac:dyDescent="0.35">
      <c r="F3290" s="102"/>
      <c r="G3290" s="102"/>
      <c r="I3290" s="93"/>
      <c r="J3290" s="93"/>
    </row>
    <row r="3291" spans="6:10" s="65" customFormat="1" ht="14" x14ac:dyDescent="0.35">
      <c r="F3291" s="102"/>
      <c r="G3291" s="102"/>
      <c r="I3291" s="93"/>
      <c r="J3291" s="93"/>
    </row>
    <row r="3292" spans="6:10" s="65" customFormat="1" ht="14" x14ac:dyDescent="0.35">
      <c r="F3292" s="102"/>
      <c r="G3292" s="102"/>
      <c r="I3292" s="93"/>
      <c r="J3292" s="93"/>
    </row>
    <row r="3293" spans="6:10" s="65" customFormat="1" ht="14" x14ac:dyDescent="0.35">
      <c r="F3293" s="102"/>
      <c r="G3293" s="102"/>
      <c r="I3293" s="93"/>
      <c r="J3293" s="93"/>
    </row>
    <row r="3294" spans="6:10" s="65" customFormat="1" ht="14" x14ac:dyDescent="0.35">
      <c r="F3294" s="102"/>
      <c r="G3294" s="102"/>
      <c r="I3294" s="93"/>
      <c r="J3294" s="93"/>
    </row>
    <row r="3295" spans="6:10" s="65" customFormat="1" ht="14" x14ac:dyDescent="0.35">
      <c r="F3295" s="102"/>
      <c r="G3295" s="102"/>
      <c r="I3295" s="93"/>
      <c r="J3295" s="93"/>
    </row>
    <row r="3296" spans="6:10" s="65" customFormat="1" ht="14" x14ac:dyDescent="0.35">
      <c r="F3296" s="102"/>
      <c r="G3296" s="102"/>
      <c r="I3296" s="93"/>
      <c r="J3296" s="93"/>
    </row>
    <row r="3297" spans="6:10" s="65" customFormat="1" ht="14" x14ac:dyDescent="0.35">
      <c r="F3297" s="102"/>
      <c r="G3297" s="102"/>
      <c r="I3297" s="93"/>
      <c r="J3297" s="93"/>
    </row>
    <row r="3298" spans="6:10" s="65" customFormat="1" ht="14" x14ac:dyDescent="0.35">
      <c r="F3298" s="102"/>
      <c r="G3298" s="102"/>
      <c r="I3298" s="93"/>
      <c r="J3298" s="93"/>
    </row>
    <row r="3299" spans="6:10" s="65" customFormat="1" ht="14" x14ac:dyDescent="0.35">
      <c r="F3299" s="102"/>
      <c r="G3299" s="102"/>
      <c r="I3299" s="93"/>
      <c r="J3299" s="93"/>
    </row>
    <row r="3300" spans="6:10" s="65" customFormat="1" ht="14" x14ac:dyDescent="0.35">
      <c r="F3300" s="102"/>
      <c r="G3300" s="102"/>
      <c r="I3300" s="93"/>
      <c r="J3300" s="93"/>
    </row>
    <row r="3301" spans="6:10" s="65" customFormat="1" ht="14" x14ac:dyDescent="0.35">
      <c r="F3301" s="102"/>
      <c r="G3301" s="102"/>
      <c r="I3301" s="93"/>
      <c r="J3301" s="93"/>
    </row>
    <row r="3302" spans="6:10" s="65" customFormat="1" ht="14" x14ac:dyDescent="0.35">
      <c r="F3302" s="102"/>
      <c r="G3302" s="102"/>
      <c r="I3302" s="93"/>
      <c r="J3302" s="93"/>
    </row>
    <row r="3303" spans="6:10" s="65" customFormat="1" ht="14" x14ac:dyDescent="0.35">
      <c r="F3303" s="102"/>
      <c r="G3303" s="102"/>
      <c r="I3303" s="93"/>
      <c r="J3303" s="93"/>
    </row>
    <row r="3304" spans="6:10" s="65" customFormat="1" ht="14" x14ac:dyDescent="0.35">
      <c r="F3304" s="102"/>
      <c r="G3304" s="102"/>
      <c r="I3304" s="93"/>
      <c r="J3304" s="93"/>
    </row>
    <row r="3305" spans="6:10" s="65" customFormat="1" ht="14" x14ac:dyDescent="0.35">
      <c r="F3305" s="102"/>
      <c r="G3305" s="102"/>
      <c r="I3305" s="93"/>
      <c r="J3305" s="93"/>
    </row>
    <row r="3306" spans="6:10" s="65" customFormat="1" ht="14" x14ac:dyDescent="0.35">
      <c r="F3306" s="102"/>
      <c r="G3306" s="102"/>
      <c r="I3306" s="93"/>
      <c r="J3306" s="93"/>
    </row>
    <row r="3307" spans="6:10" s="65" customFormat="1" ht="14" x14ac:dyDescent="0.35">
      <c r="F3307" s="102"/>
      <c r="G3307" s="102"/>
      <c r="I3307" s="93"/>
      <c r="J3307" s="93"/>
    </row>
    <row r="3308" spans="6:10" s="65" customFormat="1" ht="14" x14ac:dyDescent="0.35">
      <c r="F3308" s="102"/>
      <c r="G3308" s="102"/>
      <c r="I3308" s="93"/>
      <c r="J3308" s="93"/>
    </row>
    <row r="3309" spans="6:10" s="65" customFormat="1" ht="14" x14ac:dyDescent="0.35">
      <c r="F3309" s="102"/>
      <c r="G3309" s="102"/>
      <c r="I3309" s="93"/>
      <c r="J3309" s="93"/>
    </row>
    <row r="3310" spans="6:10" s="65" customFormat="1" ht="14" x14ac:dyDescent="0.35">
      <c r="F3310" s="102"/>
      <c r="G3310" s="102"/>
      <c r="I3310" s="93"/>
      <c r="J3310" s="93"/>
    </row>
    <row r="3311" spans="6:10" s="65" customFormat="1" ht="14" x14ac:dyDescent="0.35">
      <c r="F3311" s="102"/>
      <c r="G3311" s="102"/>
      <c r="I3311" s="93"/>
      <c r="J3311" s="93"/>
    </row>
    <row r="3312" spans="6:10" s="65" customFormat="1" ht="14" x14ac:dyDescent="0.35">
      <c r="F3312" s="102"/>
      <c r="G3312" s="102"/>
      <c r="I3312" s="93"/>
      <c r="J3312" s="93"/>
    </row>
    <row r="3313" spans="6:10" s="65" customFormat="1" ht="14" x14ac:dyDescent="0.35">
      <c r="F3313" s="102"/>
      <c r="G3313" s="102"/>
      <c r="I3313" s="93"/>
      <c r="J3313" s="93"/>
    </row>
    <row r="3314" spans="6:10" s="65" customFormat="1" ht="14" x14ac:dyDescent="0.35">
      <c r="F3314" s="102"/>
      <c r="G3314" s="102"/>
      <c r="I3314" s="93"/>
      <c r="J3314" s="93"/>
    </row>
    <row r="3315" spans="6:10" s="65" customFormat="1" ht="14" x14ac:dyDescent="0.35">
      <c r="F3315" s="102"/>
      <c r="G3315" s="102"/>
      <c r="I3315" s="93"/>
      <c r="J3315" s="93"/>
    </row>
    <row r="3316" spans="6:10" s="65" customFormat="1" ht="14" x14ac:dyDescent="0.35">
      <c r="F3316" s="102"/>
      <c r="G3316" s="102"/>
      <c r="I3316" s="93"/>
      <c r="J3316" s="93"/>
    </row>
    <row r="3317" spans="6:10" s="65" customFormat="1" ht="14" x14ac:dyDescent="0.35">
      <c r="F3317" s="102"/>
      <c r="G3317" s="102"/>
      <c r="I3317" s="93"/>
      <c r="J3317" s="93"/>
    </row>
    <row r="3318" spans="6:10" s="65" customFormat="1" ht="14" x14ac:dyDescent="0.35">
      <c r="F3318" s="102"/>
      <c r="G3318" s="102"/>
      <c r="I3318" s="93"/>
      <c r="J3318" s="93"/>
    </row>
    <row r="3319" spans="6:10" s="65" customFormat="1" ht="14" x14ac:dyDescent="0.35">
      <c r="F3319" s="102"/>
      <c r="G3319" s="102"/>
      <c r="I3319" s="93"/>
      <c r="J3319" s="93"/>
    </row>
    <row r="3320" spans="6:10" s="65" customFormat="1" ht="14" x14ac:dyDescent="0.35">
      <c r="F3320" s="102"/>
      <c r="G3320" s="102"/>
      <c r="I3320" s="93"/>
      <c r="J3320" s="93"/>
    </row>
    <row r="3321" spans="6:10" s="65" customFormat="1" ht="14" x14ac:dyDescent="0.35">
      <c r="F3321" s="102"/>
      <c r="G3321" s="102"/>
      <c r="I3321" s="93"/>
      <c r="J3321" s="93"/>
    </row>
    <row r="3322" spans="6:10" s="65" customFormat="1" ht="14" x14ac:dyDescent="0.35">
      <c r="F3322" s="102"/>
      <c r="G3322" s="102"/>
      <c r="I3322" s="93"/>
      <c r="J3322" s="93"/>
    </row>
    <row r="3323" spans="6:10" s="65" customFormat="1" ht="14" x14ac:dyDescent="0.35">
      <c r="F3323" s="102"/>
      <c r="G3323" s="102"/>
      <c r="I3323" s="93"/>
      <c r="J3323" s="93"/>
    </row>
    <row r="3324" spans="6:10" s="65" customFormat="1" ht="14" x14ac:dyDescent="0.35">
      <c r="F3324" s="102"/>
      <c r="G3324" s="102"/>
      <c r="I3324" s="93"/>
      <c r="J3324" s="93"/>
    </row>
    <row r="3325" spans="6:10" s="65" customFormat="1" ht="14" x14ac:dyDescent="0.35">
      <c r="F3325" s="102"/>
      <c r="G3325" s="102"/>
      <c r="I3325" s="93"/>
      <c r="J3325" s="93"/>
    </row>
    <row r="3326" spans="6:10" s="65" customFormat="1" ht="14" x14ac:dyDescent="0.35">
      <c r="F3326" s="102"/>
      <c r="G3326" s="102"/>
      <c r="I3326" s="93"/>
      <c r="J3326" s="93"/>
    </row>
    <row r="3327" spans="6:10" s="65" customFormat="1" ht="14" x14ac:dyDescent="0.35">
      <c r="F3327" s="102"/>
      <c r="G3327" s="102"/>
      <c r="I3327" s="93"/>
      <c r="J3327" s="93"/>
    </row>
    <row r="3328" spans="6:10" s="65" customFormat="1" ht="14" x14ac:dyDescent="0.35">
      <c r="F3328" s="102"/>
      <c r="G3328" s="102"/>
      <c r="I3328" s="93"/>
      <c r="J3328" s="93"/>
    </row>
    <row r="3329" spans="6:10" s="65" customFormat="1" ht="14" x14ac:dyDescent="0.35">
      <c r="F3329" s="102"/>
      <c r="G3329" s="102"/>
      <c r="I3329" s="93"/>
      <c r="J3329" s="93"/>
    </row>
    <row r="3330" spans="6:10" s="65" customFormat="1" ht="14" x14ac:dyDescent="0.35">
      <c r="F3330" s="102"/>
      <c r="G3330" s="102"/>
      <c r="I3330" s="93"/>
      <c r="J3330" s="93"/>
    </row>
    <row r="3331" spans="6:10" s="65" customFormat="1" ht="14" x14ac:dyDescent="0.35">
      <c r="F3331" s="102"/>
      <c r="G3331" s="102"/>
      <c r="I3331" s="93"/>
      <c r="J3331" s="93"/>
    </row>
    <row r="3332" spans="6:10" s="65" customFormat="1" ht="14" x14ac:dyDescent="0.35">
      <c r="F3332" s="102"/>
      <c r="G3332" s="102"/>
      <c r="I3332" s="93"/>
      <c r="J3332" s="93"/>
    </row>
    <row r="3333" spans="6:10" s="65" customFormat="1" ht="14" x14ac:dyDescent="0.35">
      <c r="F3333" s="102"/>
      <c r="G3333" s="102"/>
      <c r="I3333" s="93"/>
      <c r="J3333" s="93"/>
    </row>
    <row r="3334" spans="6:10" s="65" customFormat="1" ht="14" x14ac:dyDescent="0.35">
      <c r="F3334" s="102"/>
      <c r="G3334" s="102"/>
      <c r="I3334" s="93"/>
      <c r="J3334" s="93"/>
    </row>
    <row r="3335" spans="6:10" s="65" customFormat="1" ht="14" x14ac:dyDescent="0.35">
      <c r="F3335" s="102"/>
      <c r="G3335" s="102"/>
      <c r="I3335" s="93"/>
      <c r="J3335" s="93"/>
    </row>
    <row r="3336" spans="6:10" s="65" customFormat="1" ht="14" x14ac:dyDescent="0.35">
      <c r="F3336" s="102"/>
      <c r="G3336" s="102"/>
      <c r="I3336" s="93"/>
      <c r="J3336" s="93"/>
    </row>
    <row r="3337" spans="6:10" s="65" customFormat="1" ht="14" x14ac:dyDescent="0.35">
      <c r="F3337" s="102"/>
      <c r="G3337" s="102"/>
      <c r="I3337" s="93"/>
      <c r="J3337" s="93"/>
    </row>
    <row r="3338" spans="6:10" s="65" customFormat="1" ht="14" x14ac:dyDescent="0.35">
      <c r="F3338" s="102"/>
      <c r="G3338" s="102"/>
      <c r="I3338" s="93"/>
      <c r="J3338" s="93"/>
    </row>
    <row r="3339" spans="6:10" s="65" customFormat="1" ht="14" x14ac:dyDescent="0.35">
      <c r="F3339" s="102"/>
      <c r="G3339" s="102"/>
      <c r="I3339" s="93"/>
      <c r="J3339" s="93"/>
    </row>
    <row r="3340" spans="6:10" s="65" customFormat="1" ht="14" x14ac:dyDescent="0.35">
      <c r="F3340" s="102"/>
      <c r="G3340" s="102"/>
      <c r="I3340" s="93"/>
      <c r="J3340" s="93"/>
    </row>
    <row r="3341" spans="6:10" s="65" customFormat="1" ht="14" x14ac:dyDescent="0.35">
      <c r="F3341" s="102"/>
      <c r="G3341" s="102"/>
      <c r="I3341" s="93"/>
      <c r="J3341" s="93"/>
    </row>
    <row r="3342" spans="6:10" s="65" customFormat="1" ht="14" x14ac:dyDescent="0.35">
      <c r="F3342" s="102"/>
      <c r="G3342" s="102"/>
      <c r="I3342" s="93"/>
      <c r="J3342" s="93"/>
    </row>
    <row r="3343" spans="6:10" s="65" customFormat="1" ht="14" x14ac:dyDescent="0.35">
      <c r="F3343" s="102"/>
      <c r="G3343" s="102"/>
      <c r="I3343" s="93"/>
      <c r="J3343" s="93"/>
    </row>
    <row r="3344" spans="6:10" s="65" customFormat="1" ht="14" x14ac:dyDescent="0.35">
      <c r="F3344" s="102"/>
      <c r="G3344" s="102"/>
      <c r="I3344" s="93"/>
      <c r="J3344" s="93"/>
    </row>
    <row r="3345" spans="6:10" s="65" customFormat="1" ht="14" x14ac:dyDescent="0.35">
      <c r="F3345" s="102"/>
      <c r="G3345" s="102"/>
      <c r="I3345" s="93"/>
      <c r="J3345" s="93"/>
    </row>
    <row r="3346" spans="6:10" s="65" customFormat="1" ht="14" x14ac:dyDescent="0.35">
      <c r="F3346" s="102"/>
      <c r="G3346" s="102"/>
      <c r="I3346" s="93"/>
      <c r="J3346" s="93"/>
    </row>
    <row r="3347" spans="6:10" s="65" customFormat="1" ht="14" x14ac:dyDescent="0.35">
      <c r="F3347" s="102"/>
      <c r="G3347" s="102"/>
      <c r="I3347" s="93"/>
      <c r="J3347" s="93"/>
    </row>
    <row r="3348" spans="6:10" s="65" customFormat="1" ht="14" x14ac:dyDescent="0.35">
      <c r="F3348" s="102"/>
      <c r="G3348" s="102"/>
      <c r="I3348" s="93"/>
      <c r="J3348" s="93"/>
    </row>
    <row r="3349" spans="6:10" s="65" customFormat="1" ht="14" x14ac:dyDescent="0.35">
      <c r="F3349" s="102"/>
      <c r="G3349" s="102"/>
      <c r="I3349" s="93"/>
      <c r="J3349" s="93"/>
    </row>
    <row r="3350" spans="6:10" s="65" customFormat="1" ht="14" x14ac:dyDescent="0.35">
      <c r="F3350" s="102"/>
      <c r="G3350" s="102"/>
      <c r="I3350" s="93"/>
      <c r="J3350" s="93"/>
    </row>
    <row r="3351" spans="6:10" s="65" customFormat="1" ht="14" x14ac:dyDescent="0.35">
      <c r="F3351" s="102"/>
      <c r="G3351" s="102"/>
      <c r="I3351" s="93"/>
      <c r="J3351" s="93"/>
    </row>
    <row r="3352" spans="6:10" s="65" customFormat="1" ht="14" x14ac:dyDescent="0.35">
      <c r="F3352" s="102"/>
      <c r="G3352" s="102"/>
      <c r="I3352" s="93"/>
      <c r="J3352" s="93"/>
    </row>
    <row r="3353" spans="6:10" s="65" customFormat="1" ht="14" x14ac:dyDescent="0.35">
      <c r="F3353" s="102"/>
      <c r="G3353" s="102"/>
      <c r="I3353" s="93"/>
      <c r="J3353" s="93"/>
    </row>
    <row r="3354" spans="6:10" s="65" customFormat="1" ht="14" x14ac:dyDescent="0.35">
      <c r="F3354" s="102"/>
      <c r="G3354" s="102"/>
      <c r="I3354" s="93"/>
      <c r="J3354" s="93"/>
    </row>
    <row r="3355" spans="6:10" s="65" customFormat="1" ht="14" x14ac:dyDescent="0.35">
      <c r="F3355" s="102"/>
      <c r="G3355" s="102"/>
      <c r="I3355" s="93"/>
      <c r="J3355" s="93"/>
    </row>
    <row r="3356" spans="6:10" s="65" customFormat="1" ht="14" x14ac:dyDescent="0.35">
      <c r="F3356" s="102"/>
      <c r="G3356" s="102"/>
      <c r="I3356" s="93"/>
      <c r="J3356" s="93"/>
    </row>
    <row r="3357" spans="6:10" s="65" customFormat="1" ht="14" x14ac:dyDescent="0.35">
      <c r="F3357" s="102"/>
      <c r="G3357" s="102"/>
      <c r="I3357" s="93"/>
      <c r="J3357" s="93"/>
    </row>
    <row r="3358" spans="6:10" s="65" customFormat="1" ht="14" x14ac:dyDescent="0.35">
      <c r="F3358" s="102"/>
      <c r="G3358" s="102"/>
      <c r="I3358" s="93"/>
      <c r="J3358" s="93"/>
    </row>
    <row r="3359" spans="6:10" s="65" customFormat="1" ht="14" x14ac:dyDescent="0.35">
      <c r="F3359" s="102"/>
      <c r="G3359" s="102"/>
      <c r="I3359" s="93"/>
      <c r="J3359" s="93"/>
    </row>
    <row r="3360" spans="6:10" s="65" customFormat="1" ht="14" x14ac:dyDescent="0.35">
      <c r="F3360" s="102"/>
      <c r="G3360" s="102"/>
      <c r="I3360" s="93"/>
      <c r="J3360" s="93"/>
    </row>
    <row r="3361" spans="6:10" s="65" customFormat="1" ht="14" x14ac:dyDescent="0.35">
      <c r="F3361" s="102"/>
      <c r="G3361" s="102"/>
      <c r="I3361" s="93"/>
      <c r="J3361" s="93"/>
    </row>
    <row r="3362" spans="6:10" s="65" customFormat="1" ht="14" x14ac:dyDescent="0.35">
      <c r="F3362" s="102"/>
      <c r="G3362" s="102"/>
      <c r="I3362" s="93"/>
      <c r="J3362" s="93"/>
    </row>
    <row r="3363" spans="6:10" s="65" customFormat="1" ht="14" x14ac:dyDescent="0.35">
      <c r="F3363" s="102"/>
      <c r="G3363" s="102"/>
      <c r="I3363" s="93"/>
      <c r="J3363" s="93"/>
    </row>
    <row r="3364" spans="6:10" s="65" customFormat="1" ht="14" x14ac:dyDescent="0.35">
      <c r="F3364" s="102"/>
      <c r="G3364" s="102"/>
      <c r="I3364" s="93"/>
      <c r="J3364" s="93"/>
    </row>
    <row r="3365" spans="6:10" s="65" customFormat="1" ht="14" x14ac:dyDescent="0.35">
      <c r="F3365" s="102"/>
      <c r="G3365" s="102"/>
      <c r="I3365" s="93"/>
      <c r="J3365" s="93"/>
    </row>
    <row r="3366" spans="6:10" s="65" customFormat="1" ht="14" x14ac:dyDescent="0.35">
      <c r="F3366" s="102"/>
      <c r="G3366" s="102"/>
      <c r="I3366" s="93"/>
      <c r="J3366" s="93"/>
    </row>
    <row r="3367" spans="6:10" s="65" customFormat="1" ht="14" x14ac:dyDescent="0.35">
      <c r="F3367" s="102"/>
      <c r="G3367" s="102"/>
      <c r="I3367" s="93"/>
      <c r="J3367" s="93"/>
    </row>
    <row r="3368" spans="6:10" s="65" customFormat="1" ht="14" x14ac:dyDescent="0.35">
      <c r="F3368" s="102"/>
      <c r="G3368" s="102"/>
      <c r="I3368" s="93"/>
      <c r="J3368" s="93"/>
    </row>
    <row r="3369" spans="6:10" s="65" customFormat="1" ht="14" x14ac:dyDescent="0.35">
      <c r="F3369" s="102"/>
      <c r="G3369" s="102"/>
      <c r="I3369" s="93"/>
      <c r="J3369" s="93"/>
    </row>
    <row r="3370" spans="6:10" s="65" customFormat="1" ht="14" x14ac:dyDescent="0.35">
      <c r="F3370" s="102"/>
      <c r="G3370" s="102"/>
      <c r="I3370" s="93"/>
      <c r="J3370" s="93"/>
    </row>
    <row r="3371" spans="6:10" s="65" customFormat="1" ht="14" x14ac:dyDescent="0.35">
      <c r="F3371" s="102"/>
      <c r="G3371" s="102"/>
      <c r="I3371" s="93"/>
      <c r="J3371" s="93"/>
    </row>
    <row r="3372" spans="6:10" s="65" customFormat="1" ht="14" x14ac:dyDescent="0.35">
      <c r="F3372" s="102"/>
      <c r="G3372" s="102"/>
      <c r="I3372" s="93"/>
      <c r="J3372" s="93"/>
    </row>
    <row r="3373" spans="6:10" s="65" customFormat="1" ht="14" x14ac:dyDescent="0.35">
      <c r="F3373" s="102"/>
      <c r="G3373" s="102"/>
      <c r="I3373" s="93"/>
      <c r="J3373" s="93"/>
    </row>
    <row r="3374" spans="6:10" s="65" customFormat="1" ht="14" x14ac:dyDescent="0.35">
      <c r="F3374" s="102"/>
      <c r="G3374" s="102"/>
      <c r="I3374" s="93"/>
      <c r="J3374" s="93"/>
    </row>
    <row r="3375" spans="6:10" s="65" customFormat="1" ht="14" x14ac:dyDescent="0.35">
      <c r="F3375" s="102"/>
      <c r="G3375" s="102"/>
      <c r="I3375" s="93"/>
      <c r="J3375" s="93"/>
    </row>
    <row r="3376" spans="6:10" s="65" customFormat="1" ht="14" x14ac:dyDescent="0.35">
      <c r="F3376" s="102"/>
      <c r="G3376" s="102"/>
      <c r="I3376" s="93"/>
      <c r="J3376" s="93"/>
    </row>
    <row r="3377" spans="6:10" s="65" customFormat="1" ht="14" x14ac:dyDescent="0.35">
      <c r="F3377" s="102"/>
      <c r="G3377" s="102"/>
      <c r="I3377" s="93"/>
      <c r="J3377" s="93"/>
    </row>
    <row r="3378" spans="6:10" s="65" customFormat="1" ht="14" x14ac:dyDescent="0.35">
      <c r="F3378" s="102"/>
      <c r="G3378" s="102"/>
      <c r="I3378" s="93"/>
      <c r="J3378" s="93"/>
    </row>
    <row r="3379" spans="6:10" s="65" customFormat="1" ht="14" x14ac:dyDescent="0.35">
      <c r="F3379" s="102"/>
      <c r="G3379" s="102"/>
      <c r="I3379" s="93"/>
      <c r="J3379" s="93"/>
    </row>
    <row r="3380" spans="6:10" s="65" customFormat="1" ht="14" x14ac:dyDescent="0.35">
      <c r="F3380" s="102"/>
      <c r="G3380" s="102"/>
      <c r="I3380" s="93"/>
      <c r="J3380" s="93"/>
    </row>
    <row r="3381" spans="6:10" s="65" customFormat="1" ht="14" x14ac:dyDescent="0.35">
      <c r="F3381" s="102"/>
      <c r="G3381" s="102"/>
      <c r="I3381" s="93"/>
      <c r="J3381" s="93"/>
    </row>
    <row r="3382" spans="6:10" s="65" customFormat="1" ht="14" x14ac:dyDescent="0.35">
      <c r="F3382" s="102"/>
      <c r="G3382" s="102"/>
      <c r="I3382" s="93"/>
      <c r="J3382" s="93"/>
    </row>
    <row r="3383" spans="6:10" s="65" customFormat="1" ht="14" x14ac:dyDescent="0.35">
      <c r="F3383" s="102"/>
      <c r="G3383" s="102"/>
      <c r="I3383" s="93"/>
      <c r="J3383" s="93"/>
    </row>
    <row r="3384" spans="6:10" s="65" customFormat="1" ht="14" x14ac:dyDescent="0.35">
      <c r="F3384" s="102"/>
      <c r="G3384" s="102"/>
      <c r="I3384" s="93"/>
      <c r="J3384" s="93"/>
    </row>
    <row r="3385" spans="6:10" s="65" customFormat="1" ht="14" x14ac:dyDescent="0.35">
      <c r="F3385" s="102"/>
      <c r="G3385" s="102"/>
      <c r="I3385" s="93"/>
      <c r="J3385" s="93"/>
    </row>
    <row r="3386" spans="6:10" s="65" customFormat="1" ht="14" x14ac:dyDescent="0.35">
      <c r="F3386" s="102"/>
      <c r="G3386" s="102"/>
      <c r="I3386" s="93"/>
      <c r="J3386" s="93"/>
    </row>
    <row r="3387" spans="6:10" s="65" customFormat="1" ht="14" x14ac:dyDescent="0.35">
      <c r="F3387" s="102"/>
      <c r="G3387" s="102"/>
      <c r="I3387" s="93"/>
      <c r="J3387" s="93"/>
    </row>
    <row r="3388" spans="6:10" s="65" customFormat="1" ht="14" x14ac:dyDescent="0.35">
      <c r="F3388" s="102"/>
      <c r="G3388" s="102"/>
      <c r="I3388" s="93"/>
      <c r="J3388" s="93"/>
    </row>
    <row r="3389" spans="6:10" s="65" customFormat="1" ht="14" x14ac:dyDescent="0.35">
      <c r="F3389" s="102"/>
      <c r="G3389" s="102"/>
      <c r="I3389" s="93"/>
      <c r="J3389" s="93"/>
    </row>
    <row r="3390" spans="6:10" s="65" customFormat="1" ht="14" x14ac:dyDescent="0.35">
      <c r="F3390" s="102"/>
      <c r="G3390" s="102"/>
      <c r="I3390" s="93"/>
      <c r="J3390" s="93"/>
    </row>
    <row r="3391" spans="6:10" s="65" customFormat="1" ht="14" x14ac:dyDescent="0.35">
      <c r="F3391" s="102"/>
      <c r="G3391" s="102"/>
      <c r="I3391" s="93"/>
      <c r="J3391" s="93"/>
    </row>
    <row r="3392" spans="6:10" s="65" customFormat="1" ht="14" x14ac:dyDescent="0.35">
      <c r="F3392" s="102"/>
      <c r="G3392" s="102"/>
      <c r="I3392" s="93"/>
      <c r="J3392" s="93"/>
    </row>
    <row r="3393" spans="6:10" s="65" customFormat="1" ht="14" x14ac:dyDescent="0.35">
      <c r="F3393" s="102"/>
      <c r="G3393" s="102"/>
      <c r="I3393" s="93"/>
      <c r="J3393" s="93"/>
    </row>
    <row r="3394" spans="6:10" s="65" customFormat="1" ht="14" x14ac:dyDescent="0.35">
      <c r="F3394" s="102"/>
      <c r="G3394" s="102"/>
      <c r="I3394" s="93"/>
      <c r="J3394" s="93"/>
    </row>
    <row r="3395" spans="6:10" s="65" customFormat="1" ht="14" x14ac:dyDescent="0.35">
      <c r="F3395" s="102"/>
      <c r="G3395" s="102"/>
      <c r="I3395" s="93"/>
      <c r="J3395" s="93"/>
    </row>
    <row r="3396" spans="6:10" s="65" customFormat="1" ht="14" x14ac:dyDescent="0.35">
      <c r="F3396" s="102"/>
      <c r="G3396" s="102"/>
      <c r="I3396" s="93"/>
      <c r="J3396" s="93"/>
    </row>
    <row r="3397" spans="6:10" s="65" customFormat="1" ht="14" x14ac:dyDescent="0.35">
      <c r="F3397" s="102"/>
      <c r="G3397" s="102"/>
      <c r="I3397" s="93"/>
      <c r="J3397" s="93"/>
    </row>
    <row r="3398" spans="6:10" s="65" customFormat="1" ht="14" x14ac:dyDescent="0.35">
      <c r="F3398" s="102"/>
      <c r="G3398" s="102"/>
      <c r="I3398" s="93"/>
      <c r="J3398" s="93"/>
    </row>
    <row r="3399" spans="6:10" s="65" customFormat="1" ht="14" x14ac:dyDescent="0.35">
      <c r="F3399" s="102"/>
      <c r="G3399" s="102"/>
      <c r="I3399" s="93"/>
      <c r="J3399" s="93"/>
    </row>
    <row r="3400" spans="6:10" s="65" customFormat="1" ht="14" x14ac:dyDescent="0.35">
      <c r="F3400" s="102"/>
      <c r="G3400" s="102"/>
      <c r="I3400" s="93"/>
      <c r="J3400" s="93"/>
    </row>
    <row r="3401" spans="6:10" s="65" customFormat="1" ht="14" x14ac:dyDescent="0.35">
      <c r="F3401" s="102"/>
      <c r="G3401" s="102"/>
      <c r="I3401" s="93"/>
      <c r="J3401" s="93"/>
    </row>
    <row r="3402" spans="6:10" s="65" customFormat="1" ht="14" x14ac:dyDescent="0.35">
      <c r="F3402" s="102"/>
      <c r="G3402" s="102"/>
      <c r="I3402" s="93"/>
      <c r="J3402" s="93"/>
    </row>
    <row r="3403" spans="6:10" s="65" customFormat="1" ht="14" x14ac:dyDescent="0.35">
      <c r="F3403" s="102"/>
      <c r="G3403" s="102"/>
      <c r="I3403" s="93"/>
      <c r="J3403" s="93"/>
    </row>
    <row r="3404" spans="6:10" s="65" customFormat="1" ht="14" x14ac:dyDescent="0.35">
      <c r="F3404" s="102"/>
      <c r="G3404" s="102"/>
      <c r="I3404" s="93"/>
      <c r="J3404" s="93"/>
    </row>
    <row r="3405" spans="6:10" s="65" customFormat="1" ht="14" x14ac:dyDescent="0.35">
      <c r="F3405" s="102"/>
      <c r="G3405" s="102"/>
      <c r="I3405" s="93"/>
      <c r="J3405" s="93"/>
    </row>
    <row r="3406" spans="6:10" s="65" customFormat="1" ht="14" x14ac:dyDescent="0.35">
      <c r="F3406" s="102"/>
      <c r="G3406" s="102"/>
      <c r="I3406" s="93"/>
      <c r="J3406" s="93"/>
    </row>
    <row r="3407" spans="6:10" s="65" customFormat="1" ht="14" x14ac:dyDescent="0.35">
      <c r="F3407" s="102"/>
      <c r="G3407" s="102"/>
      <c r="I3407" s="93"/>
      <c r="J3407" s="93"/>
    </row>
    <row r="3408" spans="6:10" s="65" customFormat="1" ht="14" x14ac:dyDescent="0.35">
      <c r="F3408" s="102"/>
      <c r="G3408" s="102"/>
      <c r="I3408" s="93"/>
      <c r="J3408" s="93"/>
    </row>
    <row r="3409" spans="6:10" s="65" customFormat="1" ht="14" x14ac:dyDescent="0.35">
      <c r="F3409" s="102"/>
      <c r="G3409" s="102"/>
      <c r="I3409" s="93"/>
      <c r="J3409" s="93"/>
    </row>
    <row r="3410" spans="6:10" s="65" customFormat="1" ht="14" x14ac:dyDescent="0.35">
      <c r="F3410" s="102"/>
      <c r="G3410" s="102"/>
      <c r="I3410" s="93"/>
      <c r="J3410" s="93"/>
    </row>
    <row r="3411" spans="6:10" s="65" customFormat="1" ht="14" x14ac:dyDescent="0.35">
      <c r="F3411" s="102"/>
      <c r="G3411" s="102"/>
      <c r="I3411" s="93"/>
      <c r="J3411" s="93"/>
    </row>
    <row r="3412" spans="6:10" s="65" customFormat="1" ht="14" x14ac:dyDescent="0.35">
      <c r="F3412" s="102"/>
      <c r="G3412" s="102"/>
      <c r="I3412" s="93"/>
      <c r="J3412" s="93"/>
    </row>
    <row r="3413" spans="6:10" s="65" customFormat="1" ht="14" x14ac:dyDescent="0.35">
      <c r="F3413" s="102"/>
      <c r="G3413" s="102"/>
      <c r="I3413" s="93"/>
      <c r="J3413" s="93"/>
    </row>
    <row r="3414" spans="6:10" s="65" customFormat="1" ht="14" x14ac:dyDescent="0.35">
      <c r="F3414" s="102"/>
      <c r="G3414" s="102"/>
      <c r="I3414" s="93"/>
      <c r="J3414" s="93"/>
    </row>
    <row r="3415" spans="6:10" s="65" customFormat="1" ht="14" x14ac:dyDescent="0.35">
      <c r="F3415" s="102"/>
      <c r="G3415" s="102"/>
      <c r="I3415" s="93"/>
      <c r="J3415" s="93"/>
    </row>
    <row r="3416" spans="6:10" s="65" customFormat="1" ht="14" x14ac:dyDescent="0.35">
      <c r="F3416" s="102"/>
      <c r="G3416" s="102"/>
      <c r="I3416" s="93"/>
      <c r="J3416" s="93"/>
    </row>
    <row r="3417" spans="6:10" s="65" customFormat="1" ht="14" x14ac:dyDescent="0.35">
      <c r="F3417" s="102"/>
      <c r="G3417" s="102"/>
      <c r="I3417" s="93"/>
      <c r="J3417" s="93"/>
    </row>
    <row r="3418" spans="6:10" s="65" customFormat="1" ht="14" x14ac:dyDescent="0.35">
      <c r="F3418" s="102"/>
      <c r="G3418" s="102"/>
      <c r="I3418" s="93"/>
      <c r="J3418" s="93"/>
    </row>
    <row r="3419" spans="6:10" s="65" customFormat="1" ht="14" x14ac:dyDescent="0.35">
      <c r="F3419" s="102"/>
      <c r="G3419" s="102"/>
      <c r="I3419" s="93"/>
      <c r="J3419" s="93"/>
    </row>
    <row r="3420" spans="6:10" s="65" customFormat="1" ht="14" x14ac:dyDescent="0.35">
      <c r="F3420" s="102"/>
      <c r="G3420" s="102"/>
      <c r="I3420" s="93"/>
      <c r="J3420" s="93"/>
    </row>
    <row r="3421" spans="6:10" s="65" customFormat="1" ht="14" x14ac:dyDescent="0.35">
      <c r="F3421" s="102"/>
      <c r="G3421" s="102"/>
      <c r="I3421" s="93"/>
      <c r="J3421" s="93"/>
    </row>
    <row r="3422" spans="6:10" s="65" customFormat="1" ht="14" x14ac:dyDescent="0.35">
      <c r="F3422" s="102"/>
      <c r="G3422" s="102"/>
      <c r="I3422" s="93"/>
      <c r="J3422" s="93"/>
    </row>
    <row r="3423" spans="6:10" s="65" customFormat="1" ht="14" x14ac:dyDescent="0.35">
      <c r="F3423" s="102"/>
      <c r="G3423" s="102"/>
      <c r="I3423" s="93"/>
      <c r="J3423" s="93"/>
    </row>
    <row r="3424" spans="6:10" s="65" customFormat="1" ht="14" x14ac:dyDescent="0.35">
      <c r="F3424" s="102"/>
      <c r="G3424" s="102"/>
      <c r="I3424" s="93"/>
      <c r="J3424" s="93"/>
    </row>
    <row r="3425" spans="6:10" s="65" customFormat="1" ht="14" x14ac:dyDescent="0.35">
      <c r="F3425" s="102"/>
      <c r="G3425" s="102"/>
      <c r="I3425" s="93"/>
      <c r="J3425" s="93"/>
    </row>
    <row r="3426" spans="6:10" s="65" customFormat="1" ht="14" x14ac:dyDescent="0.35">
      <c r="F3426" s="102"/>
      <c r="G3426" s="102"/>
      <c r="I3426" s="93"/>
      <c r="J3426" s="93"/>
    </row>
    <row r="3427" spans="6:10" s="65" customFormat="1" ht="14" x14ac:dyDescent="0.35">
      <c r="F3427" s="102"/>
      <c r="G3427" s="102"/>
      <c r="I3427" s="93"/>
      <c r="J3427" s="93"/>
    </row>
    <row r="3428" spans="6:10" s="65" customFormat="1" ht="14" x14ac:dyDescent="0.35">
      <c r="F3428" s="102"/>
      <c r="G3428" s="102"/>
      <c r="I3428" s="93"/>
      <c r="J3428" s="93"/>
    </row>
    <row r="3429" spans="6:10" s="65" customFormat="1" ht="14" x14ac:dyDescent="0.35">
      <c r="F3429" s="102"/>
      <c r="G3429" s="102"/>
      <c r="I3429" s="93"/>
      <c r="J3429" s="93"/>
    </row>
    <row r="3430" spans="6:10" s="65" customFormat="1" ht="14" x14ac:dyDescent="0.35">
      <c r="F3430" s="102"/>
      <c r="G3430" s="102"/>
      <c r="I3430" s="93"/>
      <c r="J3430" s="93"/>
    </row>
    <row r="3431" spans="6:10" s="65" customFormat="1" ht="14" x14ac:dyDescent="0.35">
      <c r="F3431" s="102"/>
      <c r="G3431" s="102"/>
      <c r="I3431" s="93"/>
      <c r="J3431" s="93"/>
    </row>
    <row r="3432" spans="6:10" s="65" customFormat="1" ht="14" x14ac:dyDescent="0.35">
      <c r="F3432" s="102"/>
      <c r="G3432" s="102"/>
      <c r="I3432" s="93"/>
      <c r="J3432" s="93"/>
    </row>
    <row r="3433" spans="6:10" s="65" customFormat="1" ht="14" x14ac:dyDescent="0.35">
      <c r="F3433" s="102"/>
      <c r="G3433" s="102"/>
      <c r="I3433" s="93"/>
      <c r="J3433" s="93"/>
    </row>
    <row r="3434" spans="6:10" s="65" customFormat="1" ht="14" x14ac:dyDescent="0.35">
      <c r="F3434" s="102"/>
      <c r="G3434" s="102"/>
      <c r="I3434" s="93"/>
      <c r="J3434" s="93"/>
    </row>
    <row r="3435" spans="6:10" s="65" customFormat="1" ht="14" x14ac:dyDescent="0.35">
      <c r="F3435" s="102"/>
      <c r="G3435" s="102"/>
      <c r="I3435" s="93"/>
      <c r="J3435" s="93"/>
    </row>
    <row r="3436" spans="6:10" s="65" customFormat="1" ht="14" x14ac:dyDescent="0.35">
      <c r="F3436" s="102"/>
      <c r="G3436" s="102"/>
      <c r="I3436" s="93"/>
      <c r="J3436" s="93"/>
    </row>
    <row r="3437" spans="6:10" s="65" customFormat="1" ht="14" x14ac:dyDescent="0.35">
      <c r="F3437" s="102"/>
      <c r="G3437" s="102"/>
      <c r="I3437" s="93"/>
      <c r="J3437" s="93"/>
    </row>
    <row r="3438" spans="6:10" s="65" customFormat="1" ht="14" x14ac:dyDescent="0.35">
      <c r="F3438" s="102"/>
      <c r="G3438" s="102"/>
      <c r="I3438" s="93"/>
      <c r="J3438" s="93"/>
    </row>
    <row r="3439" spans="6:10" s="65" customFormat="1" ht="14" x14ac:dyDescent="0.35">
      <c r="F3439" s="102"/>
      <c r="G3439" s="102"/>
      <c r="I3439" s="93"/>
      <c r="J3439" s="93"/>
    </row>
    <row r="3440" spans="6:10" s="65" customFormat="1" ht="14" x14ac:dyDescent="0.35">
      <c r="F3440" s="102"/>
      <c r="G3440" s="102"/>
      <c r="I3440" s="93"/>
      <c r="J3440" s="93"/>
    </row>
    <row r="3441" spans="6:10" s="65" customFormat="1" ht="14" x14ac:dyDescent="0.35">
      <c r="F3441" s="102"/>
      <c r="G3441" s="102"/>
      <c r="I3441" s="93"/>
      <c r="J3441" s="93"/>
    </row>
    <row r="3442" spans="6:10" s="65" customFormat="1" ht="14" x14ac:dyDescent="0.35">
      <c r="F3442" s="102"/>
      <c r="G3442" s="102"/>
      <c r="I3442" s="93"/>
      <c r="J3442" s="93"/>
    </row>
    <row r="3443" spans="6:10" s="65" customFormat="1" ht="14" x14ac:dyDescent="0.35">
      <c r="F3443" s="102"/>
      <c r="G3443" s="102"/>
      <c r="I3443" s="93"/>
      <c r="J3443" s="93"/>
    </row>
    <row r="3444" spans="6:10" s="65" customFormat="1" ht="14" x14ac:dyDescent="0.35">
      <c r="F3444" s="102"/>
      <c r="G3444" s="102"/>
      <c r="I3444" s="93"/>
      <c r="J3444" s="93"/>
    </row>
    <row r="3445" spans="6:10" s="65" customFormat="1" ht="14" x14ac:dyDescent="0.35">
      <c r="F3445" s="102"/>
      <c r="G3445" s="102"/>
      <c r="I3445" s="93"/>
      <c r="J3445" s="93"/>
    </row>
    <row r="3446" spans="6:10" s="65" customFormat="1" ht="14" x14ac:dyDescent="0.35">
      <c r="F3446" s="102"/>
      <c r="G3446" s="102"/>
      <c r="I3446" s="93"/>
      <c r="J3446" s="93"/>
    </row>
    <row r="3447" spans="6:10" s="65" customFormat="1" ht="14" x14ac:dyDescent="0.35">
      <c r="F3447" s="102"/>
      <c r="G3447" s="102"/>
      <c r="I3447" s="93"/>
      <c r="J3447" s="93"/>
    </row>
    <row r="3448" spans="6:10" s="65" customFormat="1" ht="14" x14ac:dyDescent="0.35">
      <c r="F3448" s="102"/>
      <c r="G3448" s="102"/>
      <c r="I3448" s="93"/>
      <c r="J3448" s="93"/>
    </row>
    <row r="3449" spans="6:10" s="65" customFormat="1" ht="14" x14ac:dyDescent="0.35">
      <c r="F3449" s="102"/>
      <c r="G3449" s="102"/>
      <c r="I3449" s="93"/>
      <c r="J3449" s="93"/>
    </row>
    <row r="3450" spans="6:10" s="65" customFormat="1" ht="14" x14ac:dyDescent="0.35">
      <c r="F3450" s="102"/>
      <c r="G3450" s="102"/>
      <c r="I3450" s="93"/>
      <c r="J3450" s="93"/>
    </row>
    <row r="3451" spans="6:10" s="65" customFormat="1" ht="14" x14ac:dyDescent="0.35">
      <c r="F3451" s="102"/>
      <c r="G3451" s="102"/>
      <c r="I3451" s="93"/>
      <c r="J3451" s="93"/>
    </row>
    <row r="3452" spans="6:10" s="65" customFormat="1" ht="14" x14ac:dyDescent="0.35">
      <c r="F3452" s="102"/>
      <c r="G3452" s="102"/>
      <c r="I3452" s="93"/>
      <c r="J3452" s="93"/>
    </row>
    <row r="3453" spans="6:10" s="65" customFormat="1" ht="14" x14ac:dyDescent="0.35">
      <c r="F3453" s="102"/>
      <c r="G3453" s="102"/>
      <c r="I3453" s="93"/>
      <c r="J3453" s="93"/>
    </row>
    <row r="3454" spans="6:10" s="65" customFormat="1" ht="14" x14ac:dyDescent="0.35">
      <c r="F3454" s="102"/>
      <c r="G3454" s="102"/>
      <c r="I3454" s="93"/>
      <c r="J3454" s="93"/>
    </row>
    <row r="3455" spans="6:10" s="65" customFormat="1" ht="14" x14ac:dyDescent="0.35">
      <c r="F3455" s="102"/>
      <c r="G3455" s="102"/>
      <c r="I3455" s="93"/>
      <c r="J3455" s="93"/>
    </row>
    <row r="3456" spans="6:10" s="65" customFormat="1" ht="14" x14ac:dyDescent="0.35">
      <c r="F3456" s="102"/>
      <c r="G3456" s="102"/>
      <c r="I3456" s="93"/>
      <c r="J3456" s="93"/>
    </row>
    <row r="3457" spans="6:10" s="65" customFormat="1" ht="14" x14ac:dyDescent="0.35">
      <c r="F3457" s="102"/>
      <c r="G3457" s="102"/>
      <c r="I3457" s="93"/>
      <c r="J3457" s="93"/>
    </row>
    <row r="3458" spans="6:10" s="65" customFormat="1" ht="14" x14ac:dyDescent="0.35">
      <c r="F3458" s="102"/>
      <c r="G3458" s="102"/>
      <c r="I3458" s="93"/>
      <c r="J3458" s="93"/>
    </row>
    <row r="3459" spans="6:10" s="65" customFormat="1" ht="14" x14ac:dyDescent="0.35">
      <c r="F3459" s="102"/>
      <c r="G3459" s="102"/>
      <c r="I3459" s="93"/>
      <c r="J3459" s="93"/>
    </row>
    <row r="3460" spans="6:10" s="65" customFormat="1" ht="14" x14ac:dyDescent="0.35">
      <c r="F3460" s="102"/>
      <c r="G3460" s="102"/>
      <c r="I3460" s="93"/>
      <c r="J3460" s="93"/>
    </row>
    <row r="3461" spans="6:10" s="65" customFormat="1" ht="14" x14ac:dyDescent="0.35">
      <c r="F3461" s="102"/>
      <c r="G3461" s="102"/>
      <c r="I3461" s="93"/>
      <c r="J3461" s="93"/>
    </row>
    <row r="3462" spans="6:10" s="65" customFormat="1" ht="14" x14ac:dyDescent="0.35">
      <c r="F3462" s="102"/>
      <c r="G3462" s="102"/>
      <c r="I3462" s="93"/>
      <c r="J3462" s="93"/>
    </row>
    <row r="3463" spans="6:10" s="65" customFormat="1" ht="14" x14ac:dyDescent="0.35">
      <c r="F3463" s="102"/>
      <c r="G3463" s="102"/>
      <c r="I3463" s="93"/>
      <c r="J3463" s="93"/>
    </row>
    <row r="3464" spans="6:10" s="65" customFormat="1" ht="14" x14ac:dyDescent="0.35">
      <c r="F3464" s="102"/>
      <c r="G3464" s="102"/>
      <c r="I3464" s="93"/>
      <c r="J3464" s="93"/>
    </row>
    <row r="3465" spans="6:10" s="65" customFormat="1" ht="14" x14ac:dyDescent="0.35">
      <c r="F3465" s="102"/>
      <c r="G3465" s="102"/>
      <c r="I3465" s="93"/>
      <c r="J3465" s="93"/>
    </row>
    <row r="3466" spans="6:10" s="65" customFormat="1" ht="14" x14ac:dyDescent="0.35">
      <c r="F3466" s="102"/>
      <c r="G3466" s="102"/>
      <c r="I3466" s="93"/>
      <c r="J3466" s="93"/>
    </row>
    <row r="3467" spans="6:10" s="65" customFormat="1" ht="14" x14ac:dyDescent="0.35">
      <c r="F3467" s="102"/>
      <c r="G3467" s="102"/>
      <c r="I3467" s="93"/>
      <c r="J3467" s="93"/>
    </row>
    <row r="3468" spans="6:10" s="65" customFormat="1" ht="14" x14ac:dyDescent="0.35">
      <c r="F3468" s="102"/>
      <c r="G3468" s="102"/>
      <c r="I3468" s="93"/>
      <c r="J3468" s="93"/>
    </row>
    <row r="3469" spans="6:10" s="65" customFormat="1" ht="14" x14ac:dyDescent="0.35">
      <c r="F3469" s="102"/>
      <c r="G3469" s="102"/>
      <c r="I3469" s="93"/>
      <c r="J3469" s="93"/>
    </row>
    <row r="3470" spans="6:10" s="65" customFormat="1" ht="14" x14ac:dyDescent="0.35">
      <c r="F3470" s="102"/>
      <c r="G3470" s="102"/>
      <c r="I3470" s="93"/>
      <c r="J3470" s="93"/>
    </row>
    <row r="3471" spans="6:10" s="65" customFormat="1" ht="14" x14ac:dyDescent="0.35">
      <c r="F3471" s="102"/>
      <c r="G3471" s="102"/>
      <c r="I3471" s="93"/>
      <c r="J3471" s="93"/>
    </row>
    <row r="3472" spans="6:10" s="65" customFormat="1" ht="14" x14ac:dyDescent="0.35">
      <c r="F3472" s="102"/>
      <c r="G3472" s="102"/>
      <c r="I3472" s="93"/>
      <c r="J3472" s="93"/>
    </row>
    <row r="3473" spans="6:10" s="65" customFormat="1" ht="14" x14ac:dyDescent="0.35">
      <c r="F3473" s="102"/>
      <c r="G3473" s="102"/>
      <c r="I3473" s="93"/>
      <c r="J3473" s="93"/>
    </row>
    <row r="3474" spans="6:10" s="65" customFormat="1" ht="14" x14ac:dyDescent="0.35">
      <c r="F3474" s="102"/>
      <c r="G3474" s="102"/>
      <c r="I3474" s="93"/>
      <c r="J3474" s="93"/>
    </row>
    <row r="3475" spans="6:10" s="65" customFormat="1" ht="14" x14ac:dyDescent="0.35">
      <c r="F3475" s="102"/>
      <c r="G3475" s="102"/>
      <c r="I3475" s="93"/>
      <c r="J3475" s="93"/>
    </row>
    <row r="3476" spans="6:10" s="65" customFormat="1" ht="14" x14ac:dyDescent="0.35">
      <c r="F3476" s="102"/>
      <c r="G3476" s="102"/>
      <c r="I3476" s="93"/>
      <c r="J3476" s="93"/>
    </row>
    <row r="3477" spans="6:10" s="65" customFormat="1" ht="14" x14ac:dyDescent="0.35">
      <c r="F3477" s="102"/>
      <c r="G3477" s="102"/>
      <c r="I3477" s="93"/>
      <c r="J3477" s="93"/>
    </row>
    <row r="3478" spans="6:10" s="65" customFormat="1" ht="14" x14ac:dyDescent="0.35">
      <c r="F3478" s="102"/>
      <c r="G3478" s="102"/>
      <c r="I3478" s="93"/>
      <c r="J3478" s="93"/>
    </row>
    <row r="3479" spans="6:10" s="65" customFormat="1" ht="14" x14ac:dyDescent="0.35">
      <c r="F3479" s="102"/>
      <c r="G3479" s="102"/>
      <c r="I3479" s="93"/>
      <c r="J3479" s="93"/>
    </row>
    <row r="3480" spans="6:10" s="65" customFormat="1" ht="14" x14ac:dyDescent="0.35">
      <c r="F3480" s="102"/>
      <c r="G3480" s="102"/>
      <c r="I3480" s="93"/>
      <c r="J3480" s="93"/>
    </row>
    <row r="3481" spans="6:10" s="65" customFormat="1" ht="14" x14ac:dyDescent="0.35">
      <c r="F3481" s="102"/>
      <c r="G3481" s="102"/>
      <c r="I3481" s="93"/>
      <c r="J3481" s="93"/>
    </row>
    <row r="3482" spans="6:10" s="65" customFormat="1" ht="14" x14ac:dyDescent="0.35">
      <c r="F3482" s="102"/>
      <c r="G3482" s="102"/>
      <c r="I3482" s="93"/>
      <c r="J3482" s="93"/>
    </row>
    <row r="3483" spans="6:10" s="65" customFormat="1" ht="14" x14ac:dyDescent="0.35">
      <c r="F3483" s="102"/>
      <c r="G3483" s="102"/>
      <c r="I3483" s="93"/>
      <c r="J3483" s="93"/>
    </row>
    <row r="3484" spans="6:10" s="65" customFormat="1" ht="14" x14ac:dyDescent="0.35">
      <c r="F3484" s="102"/>
      <c r="G3484" s="102"/>
      <c r="I3484" s="93"/>
      <c r="J3484" s="93"/>
    </row>
    <row r="3485" spans="6:10" s="65" customFormat="1" ht="14" x14ac:dyDescent="0.35">
      <c r="F3485" s="102"/>
      <c r="G3485" s="102"/>
      <c r="I3485" s="93"/>
      <c r="J3485" s="93"/>
    </row>
    <row r="3486" spans="6:10" s="65" customFormat="1" ht="14" x14ac:dyDescent="0.35">
      <c r="F3486" s="102"/>
      <c r="G3486" s="102"/>
      <c r="I3486" s="93"/>
      <c r="J3486" s="93"/>
    </row>
    <row r="3487" spans="6:10" s="65" customFormat="1" ht="14" x14ac:dyDescent="0.35">
      <c r="F3487" s="102"/>
      <c r="G3487" s="102"/>
      <c r="I3487" s="93"/>
      <c r="J3487" s="93"/>
    </row>
    <row r="3488" spans="6:10" s="65" customFormat="1" ht="14" x14ac:dyDescent="0.35">
      <c r="F3488" s="102"/>
      <c r="G3488" s="102"/>
      <c r="I3488" s="93"/>
      <c r="J3488" s="93"/>
    </row>
    <row r="3489" spans="6:10" s="65" customFormat="1" ht="14" x14ac:dyDescent="0.35">
      <c r="F3489" s="102"/>
      <c r="G3489" s="102"/>
      <c r="I3489" s="93"/>
      <c r="J3489" s="93"/>
    </row>
    <row r="3490" spans="6:10" s="65" customFormat="1" ht="14" x14ac:dyDescent="0.35">
      <c r="F3490" s="102"/>
      <c r="G3490" s="102"/>
      <c r="I3490" s="93"/>
      <c r="J3490" s="93"/>
    </row>
    <row r="3491" spans="6:10" s="65" customFormat="1" ht="14" x14ac:dyDescent="0.35">
      <c r="F3491" s="102"/>
      <c r="G3491" s="102"/>
      <c r="I3491" s="93"/>
      <c r="J3491" s="93"/>
    </row>
    <row r="3492" spans="6:10" s="65" customFormat="1" ht="14" x14ac:dyDescent="0.35">
      <c r="F3492" s="102"/>
      <c r="G3492" s="102"/>
      <c r="I3492" s="93"/>
      <c r="J3492" s="93"/>
    </row>
    <row r="3493" spans="6:10" s="65" customFormat="1" ht="14" x14ac:dyDescent="0.35">
      <c r="F3493" s="102"/>
      <c r="G3493" s="102"/>
      <c r="I3493" s="93"/>
      <c r="J3493" s="93"/>
    </row>
    <row r="3494" spans="6:10" s="65" customFormat="1" ht="14" x14ac:dyDescent="0.35">
      <c r="F3494" s="102"/>
      <c r="G3494" s="102"/>
      <c r="I3494" s="93"/>
      <c r="J3494" s="93"/>
    </row>
    <row r="3495" spans="6:10" s="65" customFormat="1" ht="14" x14ac:dyDescent="0.35">
      <c r="F3495" s="102"/>
      <c r="G3495" s="102"/>
      <c r="I3495" s="93"/>
      <c r="J3495" s="93"/>
    </row>
    <row r="3496" spans="6:10" s="65" customFormat="1" ht="14" x14ac:dyDescent="0.35">
      <c r="F3496" s="102"/>
      <c r="G3496" s="102"/>
      <c r="I3496" s="93"/>
      <c r="J3496" s="93"/>
    </row>
    <row r="3497" spans="6:10" s="65" customFormat="1" ht="14" x14ac:dyDescent="0.35">
      <c r="F3497" s="102"/>
      <c r="G3497" s="102"/>
      <c r="I3497" s="93"/>
      <c r="J3497" s="93"/>
    </row>
    <row r="3498" spans="6:10" s="65" customFormat="1" ht="14" x14ac:dyDescent="0.35">
      <c r="F3498" s="102"/>
      <c r="G3498" s="102"/>
      <c r="I3498" s="93"/>
      <c r="J3498" s="93"/>
    </row>
    <row r="3499" spans="6:10" s="65" customFormat="1" ht="14" x14ac:dyDescent="0.35">
      <c r="F3499" s="102"/>
      <c r="G3499" s="102"/>
      <c r="I3499" s="93"/>
      <c r="J3499" s="93"/>
    </row>
    <row r="3500" spans="6:10" s="65" customFormat="1" ht="14" x14ac:dyDescent="0.35">
      <c r="F3500" s="102"/>
      <c r="G3500" s="102"/>
      <c r="I3500" s="93"/>
      <c r="J3500" s="93"/>
    </row>
    <row r="3501" spans="6:10" s="65" customFormat="1" ht="14" x14ac:dyDescent="0.35">
      <c r="F3501" s="102"/>
      <c r="G3501" s="102"/>
      <c r="I3501" s="93"/>
      <c r="J3501" s="93"/>
    </row>
    <row r="3502" spans="6:10" s="65" customFormat="1" ht="14" x14ac:dyDescent="0.35">
      <c r="F3502" s="102"/>
      <c r="G3502" s="102"/>
      <c r="I3502" s="93"/>
      <c r="J3502" s="93"/>
    </row>
    <row r="3503" spans="6:10" s="65" customFormat="1" ht="14" x14ac:dyDescent="0.35">
      <c r="F3503" s="102"/>
      <c r="G3503" s="102"/>
      <c r="I3503" s="93"/>
      <c r="J3503" s="93"/>
    </row>
    <row r="3504" spans="6:10" s="65" customFormat="1" ht="14" x14ac:dyDescent="0.35">
      <c r="F3504" s="102"/>
      <c r="G3504" s="102"/>
      <c r="I3504" s="93"/>
      <c r="J3504" s="93"/>
    </row>
    <row r="3505" spans="6:10" s="65" customFormat="1" ht="14" x14ac:dyDescent="0.35">
      <c r="F3505" s="102"/>
      <c r="G3505" s="102"/>
      <c r="I3505" s="93"/>
      <c r="J3505" s="93"/>
    </row>
    <row r="3506" spans="6:10" s="65" customFormat="1" ht="14" x14ac:dyDescent="0.35">
      <c r="F3506" s="102"/>
      <c r="G3506" s="102"/>
      <c r="I3506" s="93"/>
      <c r="J3506" s="93"/>
    </row>
    <row r="3507" spans="6:10" s="65" customFormat="1" ht="14" x14ac:dyDescent="0.35">
      <c r="F3507" s="102"/>
      <c r="G3507" s="102"/>
      <c r="I3507" s="93"/>
      <c r="J3507" s="93"/>
    </row>
    <row r="3508" spans="6:10" s="65" customFormat="1" ht="14" x14ac:dyDescent="0.35">
      <c r="F3508" s="102"/>
      <c r="G3508" s="102"/>
      <c r="I3508" s="93"/>
      <c r="J3508" s="93"/>
    </row>
    <row r="3509" spans="6:10" s="65" customFormat="1" ht="14" x14ac:dyDescent="0.35">
      <c r="F3509" s="102"/>
      <c r="G3509" s="102"/>
      <c r="I3509" s="93"/>
      <c r="J3509" s="93"/>
    </row>
    <row r="3510" spans="6:10" s="65" customFormat="1" ht="14" x14ac:dyDescent="0.35">
      <c r="F3510" s="102"/>
      <c r="G3510" s="102"/>
      <c r="I3510" s="93"/>
      <c r="J3510" s="93"/>
    </row>
    <row r="3511" spans="6:10" s="65" customFormat="1" ht="14" x14ac:dyDescent="0.35">
      <c r="F3511" s="102"/>
      <c r="G3511" s="102"/>
      <c r="I3511" s="93"/>
      <c r="J3511" s="93"/>
    </row>
    <row r="3512" spans="6:10" s="65" customFormat="1" ht="14" x14ac:dyDescent="0.35">
      <c r="F3512" s="102"/>
      <c r="G3512" s="102"/>
      <c r="I3512" s="93"/>
      <c r="J3512" s="93"/>
    </row>
    <row r="3513" spans="6:10" s="65" customFormat="1" ht="14" x14ac:dyDescent="0.35">
      <c r="F3513" s="102"/>
      <c r="G3513" s="102"/>
      <c r="I3513" s="93"/>
      <c r="J3513" s="93"/>
    </row>
    <row r="3514" spans="6:10" s="65" customFormat="1" ht="14" x14ac:dyDescent="0.35">
      <c r="F3514" s="102"/>
      <c r="G3514" s="102"/>
      <c r="I3514" s="93"/>
      <c r="J3514" s="93"/>
    </row>
    <row r="3515" spans="6:10" s="65" customFormat="1" ht="14" x14ac:dyDescent="0.35">
      <c r="F3515" s="102"/>
      <c r="G3515" s="102"/>
      <c r="I3515" s="93"/>
      <c r="J3515" s="93"/>
    </row>
    <row r="3516" spans="6:10" s="65" customFormat="1" ht="14" x14ac:dyDescent="0.35">
      <c r="F3516" s="102"/>
      <c r="G3516" s="102"/>
      <c r="I3516" s="93"/>
      <c r="J3516" s="93"/>
    </row>
    <row r="3517" spans="6:10" s="65" customFormat="1" ht="14" x14ac:dyDescent="0.35">
      <c r="F3517" s="102"/>
      <c r="G3517" s="102"/>
      <c r="I3517" s="93"/>
      <c r="J3517" s="93"/>
    </row>
    <row r="3518" spans="6:10" s="65" customFormat="1" ht="14" x14ac:dyDescent="0.35">
      <c r="F3518" s="102"/>
      <c r="G3518" s="102"/>
      <c r="I3518" s="93"/>
      <c r="J3518" s="93"/>
    </row>
    <row r="3519" spans="6:10" s="65" customFormat="1" ht="14" x14ac:dyDescent="0.35">
      <c r="F3519" s="102"/>
      <c r="G3519" s="102"/>
      <c r="I3519" s="93"/>
      <c r="J3519" s="93"/>
    </row>
    <row r="3520" spans="6:10" s="65" customFormat="1" ht="14" x14ac:dyDescent="0.35">
      <c r="F3520" s="102"/>
      <c r="G3520" s="102"/>
      <c r="I3520" s="93"/>
      <c r="J3520" s="93"/>
    </row>
    <row r="3521" spans="6:10" s="65" customFormat="1" ht="14" x14ac:dyDescent="0.35">
      <c r="F3521" s="102"/>
      <c r="G3521" s="102"/>
      <c r="I3521" s="93"/>
      <c r="J3521" s="93"/>
    </row>
    <row r="3522" spans="6:10" s="65" customFormat="1" ht="14" x14ac:dyDescent="0.35">
      <c r="F3522" s="102"/>
      <c r="G3522" s="102"/>
      <c r="I3522" s="93"/>
      <c r="J3522" s="93"/>
    </row>
    <row r="3523" spans="6:10" s="65" customFormat="1" ht="14" x14ac:dyDescent="0.35">
      <c r="F3523" s="102"/>
      <c r="G3523" s="102"/>
      <c r="I3523" s="93"/>
      <c r="J3523" s="93"/>
    </row>
    <row r="3524" spans="6:10" s="65" customFormat="1" ht="14" x14ac:dyDescent="0.35">
      <c r="F3524" s="102"/>
      <c r="G3524" s="102"/>
      <c r="I3524" s="93"/>
      <c r="J3524" s="93"/>
    </row>
    <row r="3525" spans="6:10" s="65" customFormat="1" ht="14" x14ac:dyDescent="0.35">
      <c r="F3525" s="102"/>
      <c r="G3525" s="102"/>
      <c r="I3525" s="93"/>
      <c r="J3525" s="93"/>
    </row>
    <row r="3526" spans="6:10" s="65" customFormat="1" ht="14" x14ac:dyDescent="0.35">
      <c r="F3526" s="102"/>
      <c r="G3526" s="102"/>
      <c r="I3526" s="93"/>
      <c r="J3526" s="93"/>
    </row>
    <row r="3527" spans="6:10" s="65" customFormat="1" ht="14" x14ac:dyDescent="0.35">
      <c r="F3527" s="102"/>
      <c r="G3527" s="102"/>
      <c r="I3527" s="93"/>
      <c r="J3527" s="93"/>
    </row>
    <row r="3528" spans="6:10" s="65" customFormat="1" ht="14" x14ac:dyDescent="0.35">
      <c r="F3528" s="102"/>
      <c r="G3528" s="102"/>
      <c r="I3528" s="93"/>
      <c r="J3528" s="93"/>
    </row>
    <row r="3529" spans="6:10" s="65" customFormat="1" ht="14" x14ac:dyDescent="0.35">
      <c r="F3529" s="102"/>
      <c r="G3529" s="102"/>
      <c r="I3529" s="93"/>
      <c r="J3529" s="93"/>
    </row>
    <row r="3530" spans="6:10" s="65" customFormat="1" ht="14" x14ac:dyDescent="0.35">
      <c r="F3530" s="102"/>
      <c r="G3530" s="102"/>
      <c r="I3530" s="93"/>
      <c r="J3530" s="93"/>
    </row>
    <row r="3531" spans="6:10" s="65" customFormat="1" ht="14" x14ac:dyDescent="0.35">
      <c r="F3531" s="102"/>
      <c r="G3531" s="102"/>
      <c r="I3531" s="93"/>
      <c r="J3531" s="93"/>
    </row>
    <row r="3532" spans="6:10" s="65" customFormat="1" ht="14" x14ac:dyDescent="0.35">
      <c r="F3532" s="102"/>
      <c r="G3532" s="102"/>
      <c r="I3532" s="93"/>
      <c r="J3532" s="93"/>
    </row>
    <row r="3533" spans="6:10" s="65" customFormat="1" ht="14" x14ac:dyDescent="0.35">
      <c r="F3533" s="102"/>
      <c r="G3533" s="102"/>
      <c r="I3533" s="93"/>
      <c r="J3533" s="93"/>
    </row>
    <row r="3534" spans="6:10" s="65" customFormat="1" ht="14" x14ac:dyDescent="0.35">
      <c r="F3534" s="102"/>
      <c r="G3534" s="102"/>
      <c r="I3534" s="93"/>
      <c r="J3534" s="93"/>
    </row>
    <row r="3535" spans="6:10" s="65" customFormat="1" ht="14" x14ac:dyDescent="0.35">
      <c r="F3535" s="102"/>
      <c r="G3535" s="102"/>
      <c r="I3535" s="93"/>
      <c r="J3535" s="93"/>
    </row>
    <row r="3536" spans="6:10" s="65" customFormat="1" ht="14" x14ac:dyDescent="0.35">
      <c r="F3536" s="102"/>
      <c r="G3536" s="102"/>
      <c r="I3536" s="93"/>
      <c r="J3536" s="93"/>
    </row>
    <row r="3537" spans="6:10" s="65" customFormat="1" ht="14" x14ac:dyDescent="0.35">
      <c r="F3537" s="102"/>
      <c r="G3537" s="102"/>
      <c r="I3537" s="93"/>
      <c r="J3537" s="93"/>
    </row>
    <row r="3538" spans="6:10" s="65" customFormat="1" ht="14" x14ac:dyDescent="0.35">
      <c r="F3538" s="102"/>
      <c r="G3538" s="102"/>
      <c r="I3538" s="93"/>
      <c r="J3538" s="93"/>
    </row>
    <row r="3539" spans="6:10" s="65" customFormat="1" ht="14" x14ac:dyDescent="0.35">
      <c r="F3539" s="102"/>
      <c r="G3539" s="102"/>
      <c r="I3539" s="93"/>
      <c r="J3539" s="93"/>
    </row>
    <row r="3540" spans="6:10" s="65" customFormat="1" ht="14" x14ac:dyDescent="0.35">
      <c r="F3540" s="102"/>
      <c r="G3540" s="102"/>
      <c r="I3540" s="93"/>
      <c r="J3540" s="93"/>
    </row>
    <row r="3541" spans="6:10" s="65" customFormat="1" ht="14" x14ac:dyDescent="0.35">
      <c r="F3541" s="102"/>
      <c r="G3541" s="102"/>
      <c r="I3541" s="93"/>
      <c r="J3541" s="93"/>
    </row>
    <row r="3542" spans="6:10" s="65" customFormat="1" ht="14" x14ac:dyDescent="0.35">
      <c r="F3542" s="102"/>
      <c r="G3542" s="102"/>
      <c r="I3542" s="93"/>
      <c r="J3542" s="93"/>
    </row>
    <row r="3543" spans="6:10" s="65" customFormat="1" ht="14" x14ac:dyDescent="0.35">
      <c r="F3543" s="102"/>
      <c r="G3543" s="102"/>
      <c r="I3543" s="93"/>
      <c r="J3543" s="93"/>
    </row>
    <row r="3544" spans="6:10" s="65" customFormat="1" ht="14" x14ac:dyDescent="0.35">
      <c r="F3544" s="102"/>
      <c r="G3544" s="102"/>
      <c r="I3544" s="93"/>
      <c r="J3544" s="93"/>
    </row>
    <row r="3545" spans="6:10" s="65" customFormat="1" ht="14" x14ac:dyDescent="0.35">
      <c r="F3545" s="102"/>
      <c r="G3545" s="102"/>
      <c r="I3545" s="93"/>
      <c r="J3545" s="93"/>
    </row>
    <row r="3546" spans="6:10" s="65" customFormat="1" ht="14" x14ac:dyDescent="0.35">
      <c r="F3546" s="102"/>
      <c r="G3546" s="102"/>
      <c r="I3546" s="93"/>
      <c r="J3546" s="93"/>
    </row>
    <row r="3547" spans="6:10" s="65" customFormat="1" ht="14" x14ac:dyDescent="0.35">
      <c r="F3547" s="102"/>
      <c r="G3547" s="102"/>
      <c r="I3547" s="93"/>
      <c r="J3547" s="93"/>
    </row>
    <row r="3548" spans="6:10" s="65" customFormat="1" ht="14" x14ac:dyDescent="0.35">
      <c r="F3548" s="102"/>
      <c r="G3548" s="102"/>
      <c r="I3548" s="93"/>
      <c r="J3548" s="93"/>
    </row>
    <row r="3549" spans="6:10" s="65" customFormat="1" ht="14" x14ac:dyDescent="0.35">
      <c r="F3549" s="102"/>
      <c r="G3549" s="102"/>
      <c r="I3549" s="93"/>
      <c r="J3549" s="93"/>
    </row>
    <row r="3550" spans="6:10" s="65" customFormat="1" ht="14" x14ac:dyDescent="0.35">
      <c r="F3550" s="102"/>
      <c r="G3550" s="102"/>
      <c r="I3550" s="93"/>
      <c r="J3550" s="93"/>
    </row>
    <row r="3551" spans="6:10" s="65" customFormat="1" ht="14" x14ac:dyDescent="0.35">
      <c r="F3551" s="102"/>
      <c r="G3551" s="102"/>
      <c r="I3551" s="93"/>
      <c r="J3551" s="93"/>
    </row>
    <row r="3552" spans="6:10" s="65" customFormat="1" ht="14" x14ac:dyDescent="0.35">
      <c r="F3552" s="102"/>
      <c r="G3552" s="102"/>
      <c r="I3552" s="93"/>
      <c r="J3552" s="93"/>
    </row>
    <row r="3553" spans="6:10" s="65" customFormat="1" ht="14" x14ac:dyDescent="0.35">
      <c r="F3553" s="102"/>
      <c r="G3553" s="102"/>
      <c r="I3553" s="93"/>
      <c r="J3553" s="93"/>
    </row>
    <row r="3554" spans="6:10" s="65" customFormat="1" ht="14" x14ac:dyDescent="0.35">
      <c r="F3554" s="102"/>
      <c r="G3554" s="102"/>
      <c r="I3554" s="93"/>
      <c r="J3554" s="93"/>
    </row>
    <row r="3555" spans="6:10" s="65" customFormat="1" ht="14" x14ac:dyDescent="0.35">
      <c r="F3555" s="102"/>
      <c r="G3555" s="102"/>
      <c r="I3555" s="93"/>
      <c r="J3555" s="93"/>
    </row>
    <row r="3556" spans="6:10" s="65" customFormat="1" ht="14" x14ac:dyDescent="0.35">
      <c r="F3556" s="102"/>
      <c r="G3556" s="102"/>
      <c r="I3556" s="93"/>
      <c r="J3556" s="93"/>
    </row>
    <row r="3557" spans="6:10" s="65" customFormat="1" ht="14" x14ac:dyDescent="0.35">
      <c r="F3557" s="102"/>
      <c r="G3557" s="102"/>
      <c r="I3557" s="93"/>
      <c r="J3557" s="93"/>
    </row>
    <row r="3558" spans="6:10" s="65" customFormat="1" ht="14" x14ac:dyDescent="0.35">
      <c r="F3558" s="102"/>
      <c r="G3558" s="102"/>
      <c r="I3558" s="93"/>
      <c r="J3558" s="93"/>
    </row>
    <row r="3559" spans="6:10" s="65" customFormat="1" ht="14" x14ac:dyDescent="0.35">
      <c r="F3559" s="102"/>
      <c r="G3559" s="102"/>
      <c r="I3559" s="93"/>
      <c r="J3559" s="93"/>
    </row>
    <row r="3560" spans="6:10" s="65" customFormat="1" ht="14" x14ac:dyDescent="0.35">
      <c r="F3560" s="102"/>
      <c r="G3560" s="102"/>
      <c r="I3560" s="93"/>
      <c r="J3560" s="93"/>
    </row>
    <row r="3561" spans="6:10" s="65" customFormat="1" ht="14" x14ac:dyDescent="0.35">
      <c r="F3561" s="102"/>
      <c r="G3561" s="102"/>
      <c r="I3561" s="93"/>
      <c r="J3561" s="93"/>
    </row>
    <row r="3562" spans="6:10" s="65" customFormat="1" ht="14" x14ac:dyDescent="0.35">
      <c r="F3562" s="102"/>
      <c r="G3562" s="102"/>
      <c r="I3562" s="93"/>
      <c r="J3562" s="93"/>
    </row>
    <row r="3563" spans="6:10" s="65" customFormat="1" ht="14" x14ac:dyDescent="0.35">
      <c r="F3563" s="102"/>
      <c r="G3563" s="102"/>
      <c r="I3563" s="93"/>
      <c r="J3563" s="93"/>
    </row>
    <row r="3564" spans="6:10" s="65" customFormat="1" ht="14" x14ac:dyDescent="0.35">
      <c r="F3564" s="102"/>
      <c r="G3564" s="102"/>
      <c r="I3564" s="93"/>
      <c r="J3564" s="93"/>
    </row>
    <row r="3565" spans="6:10" s="65" customFormat="1" ht="14" x14ac:dyDescent="0.35">
      <c r="F3565" s="102"/>
      <c r="G3565" s="102"/>
      <c r="I3565" s="93"/>
      <c r="J3565" s="93"/>
    </row>
    <row r="3566" spans="6:10" s="65" customFormat="1" ht="14" x14ac:dyDescent="0.35">
      <c r="F3566" s="102"/>
      <c r="G3566" s="102"/>
      <c r="I3566" s="93"/>
      <c r="J3566" s="93"/>
    </row>
    <row r="3567" spans="6:10" s="65" customFormat="1" ht="14" x14ac:dyDescent="0.35">
      <c r="F3567" s="102"/>
      <c r="G3567" s="102"/>
      <c r="I3567" s="93"/>
      <c r="J3567" s="93"/>
    </row>
    <row r="3568" spans="6:10" s="65" customFormat="1" ht="14" x14ac:dyDescent="0.35">
      <c r="F3568" s="102"/>
      <c r="G3568" s="102"/>
      <c r="I3568" s="93"/>
      <c r="J3568" s="93"/>
    </row>
    <row r="3569" spans="6:10" s="65" customFormat="1" ht="14" x14ac:dyDescent="0.35">
      <c r="F3569" s="102"/>
      <c r="G3569" s="102"/>
      <c r="I3569" s="93"/>
      <c r="J3569" s="93"/>
    </row>
    <row r="3570" spans="6:10" s="65" customFormat="1" ht="14" x14ac:dyDescent="0.35">
      <c r="F3570" s="102"/>
      <c r="G3570" s="102"/>
      <c r="I3570" s="93"/>
      <c r="J3570" s="93"/>
    </row>
    <row r="3571" spans="6:10" s="65" customFormat="1" ht="14" x14ac:dyDescent="0.35">
      <c r="F3571" s="102"/>
      <c r="G3571" s="102"/>
      <c r="I3571" s="93"/>
      <c r="J3571" s="93"/>
    </row>
    <row r="3572" spans="6:10" s="65" customFormat="1" ht="14" x14ac:dyDescent="0.35">
      <c r="F3572" s="102"/>
      <c r="G3572" s="102"/>
      <c r="I3572" s="93"/>
      <c r="J3572" s="93"/>
    </row>
    <row r="3573" spans="6:10" s="65" customFormat="1" ht="14" x14ac:dyDescent="0.35">
      <c r="F3573" s="102"/>
      <c r="G3573" s="102"/>
      <c r="I3573" s="93"/>
      <c r="J3573" s="93"/>
    </row>
    <row r="3574" spans="6:10" s="65" customFormat="1" ht="14" x14ac:dyDescent="0.35">
      <c r="F3574" s="102"/>
      <c r="G3574" s="102"/>
      <c r="I3574" s="93"/>
      <c r="J3574" s="93"/>
    </row>
    <row r="3575" spans="6:10" s="65" customFormat="1" ht="14" x14ac:dyDescent="0.35">
      <c r="F3575" s="102"/>
      <c r="G3575" s="102"/>
      <c r="I3575" s="93"/>
      <c r="J3575" s="93"/>
    </row>
    <row r="3576" spans="6:10" s="65" customFormat="1" ht="14" x14ac:dyDescent="0.35">
      <c r="F3576" s="102"/>
      <c r="G3576" s="102"/>
      <c r="I3576" s="93"/>
      <c r="J3576" s="93"/>
    </row>
    <row r="3577" spans="6:10" s="65" customFormat="1" ht="14" x14ac:dyDescent="0.35">
      <c r="F3577" s="102"/>
      <c r="G3577" s="102"/>
      <c r="I3577" s="93"/>
      <c r="J3577" s="93"/>
    </row>
    <row r="3578" spans="6:10" s="65" customFormat="1" ht="14" x14ac:dyDescent="0.35">
      <c r="F3578" s="102"/>
      <c r="G3578" s="102"/>
      <c r="I3578" s="93"/>
      <c r="J3578" s="93"/>
    </row>
    <row r="3579" spans="6:10" s="65" customFormat="1" ht="14" x14ac:dyDescent="0.35">
      <c r="F3579" s="102"/>
      <c r="G3579" s="102"/>
      <c r="I3579" s="93"/>
      <c r="J3579" s="93"/>
    </row>
    <row r="3580" spans="6:10" s="65" customFormat="1" ht="14" x14ac:dyDescent="0.35">
      <c r="F3580" s="102"/>
      <c r="G3580" s="102"/>
      <c r="I3580" s="93"/>
      <c r="J3580" s="93"/>
    </row>
    <row r="3581" spans="6:10" s="65" customFormat="1" ht="14" x14ac:dyDescent="0.35">
      <c r="F3581" s="102"/>
      <c r="G3581" s="102"/>
      <c r="I3581" s="93"/>
      <c r="J3581" s="93"/>
    </row>
    <row r="3582" spans="6:10" s="65" customFormat="1" ht="14" x14ac:dyDescent="0.35">
      <c r="F3582" s="102"/>
      <c r="G3582" s="102"/>
      <c r="I3582" s="93"/>
      <c r="J3582" s="93"/>
    </row>
    <row r="3583" spans="6:10" s="65" customFormat="1" ht="14" x14ac:dyDescent="0.35">
      <c r="F3583" s="102"/>
      <c r="G3583" s="102"/>
      <c r="I3583" s="93"/>
      <c r="J3583" s="93"/>
    </row>
    <row r="3584" spans="6:10" s="65" customFormat="1" ht="14" x14ac:dyDescent="0.35">
      <c r="F3584" s="102"/>
      <c r="G3584" s="102"/>
      <c r="I3584" s="93"/>
      <c r="J3584" s="93"/>
    </row>
    <row r="3585" spans="6:10" s="65" customFormat="1" ht="14" x14ac:dyDescent="0.35">
      <c r="F3585" s="102"/>
      <c r="G3585" s="102"/>
      <c r="I3585" s="93"/>
      <c r="J3585" s="93"/>
    </row>
    <row r="3586" spans="6:10" s="65" customFormat="1" ht="14" x14ac:dyDescent="0.35">
      <c r="F3586" s="102"/>
      <c r="G3586" s="102"/>
      <c r="I3586" s="93"/>
      <c r="J3586" s="93"/>
    </row>
    <row r="3587" spans="6:10" s="65" customFormat="1" ht="14" x14ac:dyDescent="0.35">
      <c r="F3587" s="102"/>
      <c r="G3587" s="102"/>
      <c r="I3587" s="93"/>
      <c r="J3587" s="93"/>
    </row>
    <row r="3588" spans="6:10" s="65" customFormat="1" ht="14" x14ac:dyDescent="0.35">
      <c r="F3588" s="102"/>
      <c r="G3588" s="102"/>
      <c r="I3588" s="93"/>
      <c r="J3588" s="93"/>
    </row>
    <row r="3589" spans="6:10" s="65" customFormat="1" ht="14" x14ac:dyDescent="0.35">
      <c r="F3589" s="102"/>
      <c r="G3589" s="102"/>
      <c r="I3589" s="93"/>
      <c r="J3589" s="93"/>
    </row>
    <row r="3590" spans="6:10" s="65" customFormat="1" ht="14" x14ac:dyDescent="0.35">
      <c r="F3590" s="102"/>
      <c r="G3590" s="102"/>
      <c r="I3590" s="93"/>
      <c r="J3590" s="93"/>
    </row>
    <row r="3591" spans="6:10" s="65" customFormat="1" ht="14" x14ac:dyDescent="0.35">
      <c r="F3591" s="102"/>
      <c r="G3591" s="102"/>
      <c r="I3591" s="93"/>
      <c r="J3591" s="93"/>
    </row>
    <row r="3592" spans="6:10" s="65" customFormat="1" ht="14" x14ac:dyDescent="0.35">
      <c r="F3592" s="102"/>
      <c r="G3592" s="102"/>
      <c r="I3592" s="93"/>
      <c r="J3592" s="93"/>
    </row>
    <row r="3593" spans="6:10" s="65" customFormat="1" ht="14" x14ac:dyDescent="0.35">
      <c r="F3593" s="102"/>
      <c r="G3593" s="102"/>
      <c r="I3593" s="93"/>
      <c r="J3593" s="93"/>
    </row>
    <row r="3594" spans="6:10" s="65" customFormat="1" ht="14" x14ac:dyDescent="0.35">
      <c r="F3594" s="102"/>
      <c r="G3594" s="102"/>
      <c r="I3594" s="93"/>
      <c r="J3594" s="93"/>
    </row>
    <row r="3595" spans="6:10" s="65" customFormat="1" ht="14" x14ac:dyDescent="0.35">
      <c r="F3595" s="102"/>
      <c r="G3595" s="102"/>
      <c r="I3595" s="93"/>
      <c r="J3595" s="93"/>
    </row>
    <row r="3596" spans="6:10" s="65" customFormat="1" ht="14" x14ac:dyDescent="0.35">
      <c r="F3596" s="102"/>
      <c r="G3596" s="102"/>
      <c r="I3596" s="93"/>
      <c r="J3596" s="93"/>
    </row>
    <row r="3597" spans="6:10" s="65" customFormat="1" ht="14" x14ac:dyDescent="0.35">
      <c r="F3597" s="102"/>
      <c r="G3597" s="102"/>
      <c r="I3597" s="93"/>
      <c r="J3597" s="93"/>
    </row>
    <row r="3598" spans="6:10" s="65" customFormat="1" ht="14" x14ac:dyDescent="0.35">
      <c r="F3598" s="102"/>
      <c r="G3598" s="102"/>
      <c r="I3598" s="93"/>
      <c r="J3598" s="93"/>
    </row>
    <row r="3599" spans="6:10" s="65" customFormat="1" ht="14" x14ac:dyDescent="0.35">
      <c r="F3599" s="102"/>
      <c r="G3599" s="102"/>
      <c r="I3599" s="93"/>
      <c r="J3599" s="93"/>
    </row>
    <row r="3600" spans="6:10" s="65" customFormat="1" ht="14" x14ac:dyDescent="0.35">
      <c r="F3600" s="102"/>
      <c r="G3600" s="102"/>
      <c r="I3600" s="93"/>
      <c r="J3600" s="93"/>
    </row>
    <row r="3601" spans="6:10" s="65" customFormat="1" ht="14" x14ac:dyDescent="0.35">
      <c r="F3601" s="102"/>
      <c r="G3601" s="102"/>
      <c r="I3601" s="93"/>
      <c r="J3601" s="93"/>
    </row>
    <row r="3602" spans="6:10" s="65" customFormat="1" ht="14" x14ac:dyDescent="0.35">
      <c r="F3602" s="102"/>
      <c r="G3602" s="102"/>
      <c r="I3602" s="93"/>
      <c r="J3602" s="93"/>
    </row>
    <row r="3603" spans="6:10" s="65" customFormat="1" ht="14" x14ac:dyDescent="0.35">
      <c r="F3603" s="102"/>
      <c r="G3603" s="102"/>
      <c r="I3603" s="93"/>
      <c r="J3603" s="93"/>
    </row>
    <row r="3604" spans="6:10" s="65" customFormat="1" ht="14" x14ac:dyDescent="0.35">
      <c r="F3604" s="102"/>
      <c r="G3604" s="102"/>
      <c r="I3604" s="93"/>
      <c r="J3604" s="93"/>
    </row>
    <row r="3605" spans="6:10" s="65" customFormat="1" ht="14" x14ac:dyDescent="0.35">
      <c r="F3605" s="102"/>
      <c r="G3605" s="102"/>
      <c r="I3605" s="93"/>
      <c r="J3605" s="93"/>
    </row>
    <row r="3606" spans="6:10" s="65" customFormat="1" ht="14" x14ac:dyDescent="0.35">
      <c r="F3606" s="102"/>
      <c r="G3606" s="102"/>
      <c r="I3606" s="93"/>
      <c r="J3606" s="93"/>
    </row>
    <row r="3607" spans="6:10" s="65" customFormat="1" ht="14" x14ac:dyDescent="0.35">
      <c r="F3607" s="102"/>
      <c r="G3607" s="102"/>
      <c r="I3607" s="93"/>
      <c r="J3607" s="93"/>
    </row>
    <row r="3608" spans="6:10" s="65" customFormat="1" ht="14" x14ac:dyDescent="0.35">
      <c r="F3608" s="102"/>
      <c r="G3608" s="102"/>
      <c r="I3608" s="93"/>
      <c r="J3608" s="93"/>
    </row>
    <row r="3609" spans="6:10" s="65" customFormat="1" ht="14" x14ac:dyDescent="0.35">
      <c r="F3609" s="102"/>
      <c r="G3609" s="102"/>
      <c r="I3609" s="93"/>
      <c r="J3609" s="93"/>
    </row>
    <row r="3610" spans="6:10" s="65" customFormat="1" ht="14" x14ac:dyDescent="0.35">
      <c r="F3610" s="102"/>
      <c r="G3610" s="102"/>
      <c r="I3610" s="93"/>
      <c r="J3610" s="93"/>
    </row>
    <row r="3611" spans="6:10" s="65" customFormat="1" ht="14" x14ac:dyDescent="0.35">
      <c r="F3611" s="102"/>
      <c r="G3611" s="102"/>
      <c r="I3611" s="93"/>
      <c r="J3611" s="93"/>
    </row>
    <row r="3612" spans="6:10" s="65" customFormat="1" ht="14" x14ac:dyDescent="0.35">
      <c r="F3612" s="102"/>
      <c r="G3612" s="102"/>
      <c r="I3612" s="93"/>
      <c r="J3612" s="93"/>
    </row>
    <row r="3613" spans="6:10" s="65" customFormat="1" ht="14" x14ac:dyDescent="0.35">
      <c r="F3613" s="102"/>
      <c r="G3613" s="102"/>
      <c r="I3613" s="93"/>
      <c r="J3613" s="93"/>
    </row>
    <row r="3614" spans="6:10" s="65" customFormat="1" ht="14" x14ac:dyDescent="0.35">
      <c r="F3614" s="102"/>
      <c r="G3614" s="102"/>
      <c r="I3614" s="93"/>
      <c r="J3614" s="93"/>
    </row>
    <row r="3615" spans="6:10" s="65" customFormat="1" ht="14" x14ac:dyDescent="0.35">
      <c r="F3615" s="102"/>
      <c r="G3615" s="102"/>
      <c r="I3615" s="93"/>
      <c r="J3615" s="93"/>
    </row>
    <row r="3616" spans="6:10" s="65" customFormat="1" ht="14" x14ac:dyDescent="0.35">
      <c r="F3616" s="102"/>
      <c r="G3616" s="102"/>
      <c r="I3616" s="93"/>
      <c r="J3616" s="93"/>
    </row>
    <row r="3617" spans="6:10" s="65" customFormat="1" ht="14" x14ac:dyDescent="0.35">
      <c r="F3617" s="102"/>
      <c r="G3617" s="102"/>
      <c r="I3617" s="93"/>
      <c r="J3617" s="93"/>
    </row>
    <row r="3618" spans="6:10" s="65" customFormat="1" ht="14" x14ac:dyDescent="0.35">
      <c r="F3618" s="102"/>
      <c r="G3618" s="102"/>
      <c r="I3618" s="93"/>
      <c r="J3618" s="93"/>
    </row>
    <row r="3619" spans="6:10" s="65" customFormat="1" ht="14" x14ac:dyDescent="0.35">
      <c r="F3619" s="102"/>
      <c r="G3619" s="102"/>
      <c r="I3619" s="93"/>
      <c r="J3619" s="93"/>
    </row>
    <row r="3620" spans="6:10" s="65" customFormat="1" ht="14" x14ac:dyDescent="0.35">
      <c r="F3620" s="102"/>
      <c r="G3620" s="102"/>
      <c r="I3620" s="93"/>
      <c r="J3620" s="93"/>
    </row>
    <row r="3621" spans="6:10" s="65" customFormat="1" ht="14" x14ac:dyDescent="0.35">
      <c r="F3621" s="102"/>
      <c r="G3621" s="102"/>
      <c r="I3621" s="93"/>
      <c r="J3621" s="93"/>
    </row>
    <row r="3622" spans="6:10" s="65" customFormat="1" ht="14" x14ac:dyDescent="0.35">
      <c r="F3622" s="102"/>
      <c r="G3622" s="102"/>
      <c r="I3622" s="93"/>
      <c r="J3622" s="93"/>
    </row>
    <row r="3623" spans="6:10" s="65" customFormat="1" ht="14" x14ac:dyDescent="0.35">
      <c r="F3623" s="102"/>
      <c r="G3623" s="102"/>
      <c r="I3623" s="93"/>
      <c r="J3623" s="93"/>
    </row>
    <row r="3624" spans="6:10" s="65" customFormat="1" ht="14" x14ac:dyDescent="0.35">
      <c r="F3624" s="102"/>
      <c r="G3624" s="102"/>
      <c r="I3624" s="93"/>
      <c r="J3624" s="93"/>
    </row>
    <row r="3625" spans="6:10" s="65" customFormat="1" ht="14" x14ac:dyDescent="0.35">
      <c r="F3625" s="102"/>
      <c r="G3625" s="102"/>
      <c r="I3625" s="93"/>
      <c r="J3625" s="93"/>
    </row>
    <row r="3626" spans="6:10" s="65" customFormat="1" ht="14" x14ac:dyDescent="0.35">
      <c r="F3626" s="102"/>
      <c r="G3626" s="102"/>
      <c r="I3626" s="93"/>
      <c r="J3626" s="93"/>
    </row>
    <row r="3627" spans="6:10" s="65" customFormat="1" ht="14" x14ac:dyDescent="0.35">
      <c r="F3627" s="102"/>
      <c r="G3627" s="102"/>
      <c r="I3627" s="93"/>
      <c r="J3627" s="93"/>
    </row>
    <row r="3628" spans="6:10" s="65" customFormat="1" ht="14" x14ac:dyDescent="0.35">
      <c r="F3628" s="102"/>
      <c r="G3628" s="102"/>
      <c r="I3628" s="93"/>
      <c r="J3628" s="93"/>
    </row>
    <row r="3629" spans="6:10" s="65" customFormat="1" ht="14" x14ac:dyDescent="0.35">
      <c r="F3629" s="102"/>
      <c r="G3629" s="102"/>
      <c r="I3629" s="93"/>
      <c r="J3629" s="93"/>
    </row>
    <row r="3630" spans="6:10" s="65" customFormat="1" ht="14" x14ac:dyDescent="0.35">
      <c r="F3630" s="102"/>
      <c r="G3630" s="102"/>
      <c r="I3630" s="93"/>
      <c r="J3630" s="93"/>
    </row>
    <row r="3631" spans="6:10" s="65" customFormat="1" ht="14" x14ac:dyDescent="0.35">
      <c r="F3631" s="102"/>
      <c r="G3631" s="102"/>
      <c r="I3631" s="93"/>
      <c r="J3631" s="93"/>
    </row>
    <row r="3632" spans="6:10" s="65" customFormat="1" ht="14" x14ac:dyDescent="0.35">
      <c r="F3632" s="102"/>
      <c r="G3632" s="102"/>
      <c r="I3632" s="93"/>
      <c r="J3632" s="93"/>
    </row>
    <row r="3633" spans="6:10" s="65" customFormat="1" ht="14" x14ac:dyDescent="0.35">
      <c r="F3633" s="102"/>
      <c r="G3633" s="102"/>
      <c r="I3633" s="93"/>
      <c r="J3633" s="93"/>
    </row>
    <row r="3634" spans="6:10" s="65" customFormat="1" ht="14" x14ac:dyDescent="0.35">
      <c r="F3634" s="102"/>
      <c r="G3634" s="102"/>
      <c r="I3634" s="93"/>
      <c r="J3634" s="93"/>
    </row>
    <row r="3635" spans="6:10" s="65" customFormat="1" ht="14" x14ac:dyDescent="0.35">
      <c r="F3635" s="102"/>
      <c r="G3635" s="102"/>
      <c r="I3635" s="93"/>
      <c r="J3635" s="93"/>
    </row>
    <row r="3636" spans="6:10" s="65" customFormat="1" ht="14" x14ac:dyDescent="0.35">
      <c r="F3636" s="102"/>
      <c r="G3636" s="102"/>
      <c r="I3636" s="93"/>
      <c r="J3636" s="93"/>
    </row>
    <row r="3637" spans="6:10" s="65" customFormat="1" ht="14" x14ac:dyDescent="0.35">
      <c r="F3637" s="102"/>
      <c r="G3637" s="102"/>
      <c r="I3637" s="93"/>
      <c r="J3637" s="93"/>
    </row>
    <row r="3638" spans="6:10" s="65" customFormat="1" ht="14" x14ac:dyDescent="0.35">
      <c r="F3638" s="102"/>
      <c r="G3638" s="102"/>
      <c r="I3638" s="93"/>
      <c r="J3638" s="93"/>
    </row>
    <row r="3639" spans="6:10" s="65" customFormat="1" ht="14" x14ac:dyDescent="0.35">
      <c r="F3639" s="102"/>
      <c r="G3639" s="102"/>
      <c r="I3639" s="93"/>
      <c r="J3639" s="93"/>
    </row>
    <row r="3640" spans="6:10" s="65" customFormat="1" ht="14" x14ac:dyDescent="0.35">
      <c r="F3640" s="102"/>
      <c r="G3640" s="102"/>
      <c r="I3640" s="93"/>
      <c r="J3640" s="93"/>
    </row>
    <row r="3641" spans="6:10" s="65" customFormat="1" ht="14" x14ac:dyDescent="0.35">
      <c r="F3641" s="102"/>
      <c r="G3641" s="102"/>
      <c r="I3641" s="93"/>
      <c r="J3641" s="93"/>
    </row>
    <row r="3642" spans="6:10" s="65" customFormat="1" ht="14" x14ac:dyDescent="0.35">
      <c r="F3642" s="102"/>
      <c r="G3642" s="102"/>
      <c r="I3642" s="93"/>
      <c r="J3642" s="93"/>
    </row>
    <row r="3643" spans="6:10" s="65" customFormat="1" ht="14" x14ac:dyDescent="0.35">
      <c r="F3643" s="102"/>
      <c r="G3643" s="102"/>
      <c r="I3643" s="93"/>
      <c r="J3643" s="93"/>
    </row>
    <row r="3644" spans="6:10" s="65" customFormat="1" ht="14" x14ac:dyDescent="0.35">
      <c r="F3644" s="102"/>
      <c r="G3644" s="102"/>
      <c r="I3644" s="93"/>
      <c r="J3644" s="93"/>
    </row>
    <row r="3645" spans="6:10" s="65" customFormat="1" ht="14" x14ac:dyDescent="0.35">
      <c r="F3645" s="102"/>
      <c r="G3645" s="102"/>
      <c r="I3645" s="93"/>
      <c r="J3645" s="93"/>
    </row>
    <row r="3646" spans="6:10" s="65" customFormat="1" ht="14" x14ac:dyDescent="0.35">
      <c r="F3646" s="102"/>
      <c r="G3646" s="102"/>
      <c r="I3646" s="93"/>
      <c r="J3646" s="93"/>
    </row>
    <row r="3647" spans="6:10" s="65" customFormat="1" ht="14" x14ac:dyDescent="0.35">
      <c r="F3647" s="102"/>
      <c r="G3647" s="102"/>
      <c r="I3647" s="93"/>
      <c r="J3647" s="93"/>
    </row>
    <row r="3648" spans="6:10" s="65" customFormat="1" ht="14" x14ac:dyDescent="0.35">
      <c r="F3648" s="102"/>
      <c r="G3648" s="102"/>
      <c r="I3648" s="93"/>
      <c r="J3648" s="93"/>
    </row>
    <row r="3649" spans="6:10" s="65" customFormat="1" ht="14" x14ac:dyDescent="0.35">
      <c r="F3649" s="102"/>
      <c r="G3649" s="102"/>
      <c r="I3649" s="93"/>
      <c r="J3649" s="93"/>
    </row>
    <row r="3650" spans="6:10" s="65" customFormat="1" ht="14" x14ac:dyDescent="0.35">
      <c r="F3650" s="102"/>
      <c r="G3650" s="102"/>
      <c r="I3650" s="93"/>
      <c r="J3650" s="93"/>
    </row>
    <row r="3651" spans="6:10" s="65" customFormat="1" ht="14" x14ac:dyDescent="0.35">
      <c r="F3651" s="102"/>
      <c r="G3651" s="102"/>
      <c r="I3651" s="93"/>
      <c r="J3651" s="93"/>
    </row>
    <row r="3652" spans="6:10" s="65" customFormat="1" ht="14" x14ac:dyDescent="0.35">
      <c r="F3652" s="102"/>
      <c r="G3652" s="102"/>
      <c r="I3652" s="93"/>
      <c r="J3652" s="93"/>
    </row>
    <row r="3653" spans="6:10" s="65" customFormat="1" ht="14" x14ac:dyDescent="0.35">
      <c r="F3653" s="102"/>
      <c r="G3653" s="102"/>
      <c r="I3653" s="93"/>
      <c r="J3653" s="93"/>
    </row>
    <row r="3654" spans="6:10" s="65" customFormat="1" ht="14" x14ac:dyDescent="0.35">
      <c r="F3654" s="102"/>
      <c r="G3654" s="102"/>
      <c r="I3654" s="93"/>
      <c r="J3654" s="93"/>
    </row>
    <row r="3655" spans="6:10" s="65" customFormat="1" ht="14" x14ac:dyDescent="0.35">
      <c r="F3655" s="102"/>
      <c r="G3655" s="102"/>
      <c r="I3655" s="93"/>
      <c r="J3655" s="93"/>
    </row>
    <row r="3656" spans="6:10" s="65" customFormat="1" ht="14" x14ac:dyDescent="0.35">
      <c r="F3656" s="102"/>
      <c r="G3656" s="102"/>
      <c r="I3656" s="93"/>
      <c r="J3656" s="93"/>
    </row>
    <row r="3657" spans="6:10" s="65" customFormat="1" ht="14" x14ac:dyDescent="0.35">
      <c r="F3657" s="102"/>
      <c r="G3657" s="102"/>
      <c r="I3657" s="93"/>
      <c r="J3657" s="93"/>
    </row>
    <row r="3658" spans="6:10" s="65" customFormat="1" ht="14" x14ac:dyDescent="0.35">
      <c r="F3658" s="102"/>
      <c r="G3658" s="102"/>
      <c r="I3658" s="93"/>
      <c r="J3658" s="93"/>
    </row>
    <row r="3659" spans="6:10" s="65" customFormat="1" ht="14" x14ac:dyDescent="0.35">
      <c r="F3659" s="102"/>
      <c r="G3659" s="102"/>
      <c r="I3659" s="93"/>
      <c r="J3659" s="93"/>
    </row>
    <row r="3660" spans="6:10" s="65" customFormat="1" ht="14" x14ac:dyDescent="0.35">
      <c r="F3660" s="102"/>
      <c r="G3660" s="102"/>
      <c r="I3660" s="93"/>
      <c r="J3660" s="93"/>
    </row>
    <row r="3661" spans="6:10" s="65" customFormat="1" ht="14" x14ac:dyDescent="0.35">
      <c r="F3661" s="102"/>
      <c r="G3661" s="102"/>
      <c r="I3661" s="93"/>
      <c r="J3661" s="93"/>
    </row>
    <row r="3662" spans="6:10" s="65" customFormat="1" ht="14" x14ac:dyDescent="0.35">
      <c r="F3662" s="102"/>
      <c r="G3662" s="102"/>
      <c r="I3662" s="93"/>
      <c r="J3662" s="93"/>
    </row>
    <row r="3663" spans="6:10" s="65" customFormat="1" ht="14" x14ac:dyDescent="0.35">
      <c r="F3663" s="102"/>
      <c r="G3663" s="102"/>
      <c r="I3663" s="93"/>
      <c r="J3663" s="93"/>
    </row>
    <row r="3664" spans="6:10" s="65" customFormat="1" ht="14" x14ac:dyDescent="0.35">
      <c r="F3664" s="102"/>
      <c r="G3664" s="102"/>
      <c r="I3664" s="93"/>
      <c r="J3664" s="93"/>
    </row>
    <row r="3665" spans="6:10" s="65" customFormat="1" ht="14" x14ac:dyDescent="0.35">
      <c r="F3665" s="102"/>
      <c r="G3665" s="102"/>
      <c r="I3665" s="93"/>
      <c r="J3665" s="93"/>
    </row>
    <row r="3666" spans="6:10" s="65" customFormat="1" ht="14" x14ac:dyDescent="0.35">
      <c r="F3666" s="102"/>
      <c r="G3666" s="102"/>
      <c r="I3666" s="93"/>
      <c r="J3666" s="93"/>
    </row>
    <row r="3667" spans="6:10" s="65" customFormat="1" ht="14" x14ac:dyDescent="0.35">
      <c r="F3667" s="102"/>
      <c r="G3667" s="102"/>
      <c r="I3667" s="93"/>
      <c r="J3667" s="93"/>
    </row>
    <row r="3668" spans="6:10" s="65" customFormat="1" ht="14" x14ac:dyDescent="0.35">
      <c r="F3668" s="102"/>
      <c r="G3668" s="102"/>
      <c r="I3668" s="93"/>
      <c r="J3668" s="93"/>
    </row>
    <row r="3669" spans="6:10" s="65" customFormat="1" ht="14" x14ac:dyDescent="0.35">
      <c r="F3669" s="102"/>
      <c r="G3669" s="102"/>
      <c r="I3669" s="93"/>
      <c r="J3669" s="93"/>
    </row>
    <row r="3670" spans="6:10" s="65" customFormat="1" ht="14" x14ac:dyDescent="0.35">
      <c r="F3670" s="102"/>
      <c r="G3670" s="102"/>
      <c r="I3670" s="93"/>
      <c r="J3670" s="93"/>
    </row>
    <row r="3671" spans="6:10" s="65" customFormat="1" ht="14" x14ac:dyDescent="0.35">
      <c r="F3671" s="102"/>
      <c r="G3671" s="102"/>
      <c r="I3671" s="93"/>
      <c r="J3671" s="93"/>
    </row>
    <row r="3672" spans="6:10" s="65" customFormat="1" ht="14" x14ac:dyDescent="0.35">
      <c r="F3672" s="102"/>
      <c r="G3672" s="102"/>
      <c r="I3672" s="93"/>
      <c r="J3672" s="93"/>
    </row>
    <row r="3673" spans="6:10" s="65" customFormat="1" ht="14" x14ac:dyDescent="0.35">
      <c r="F3673" s="102"/>
      <c r="G3673" s="102"/>
      <c r="I3673" s="93"/>
      <c r="J3673" s="93"/>
    </row>
    <row r="3674" spans="6:10" s="65" customFormat="1" ht="14" x14ac:dyDescent="0.35">
      <c r="F3674" s="102"/>
      <c r="G3674" s="102"/>
      <c r="I3674" s="93"/>
      <c r="J3674" s="93"/>
    </row>
    <row r="3675" spans="6:10" s="65" customFormat="1" ht="14" x14ac:dyDescent="0.35">
      <c r="F3675" s="102"/>
      <c r="G3675" s="102"/>
      <c r="I3675" s="93"/>
      <c r="J3675" s="93"/>
    </row>
    <row r="3676" spans="6:10" s="65" customFormat="1" ht="14" x14ac:dyDescent="0.35">
      <c r="F3676" s="102"/>
      <c r="G3676" s="102"/>
      <c r="I3676" s="93"/>
      <c r="J3676" s="93"/>
    </row>
    <row r="3677" spans="6:10" s="65" customFormat="1" ht="14" x14ac:dyDescent="0.35">
      <c r="F3677" s="102"/>
      <c r="G3677" s="102"/>
      <c r="I3677" s="93"/>
      <c r="J3677" s="93"/>
    </row>
    <row r="3678" spans="6:10" s="65" customFormat="1" ht="14" x14ac:dyDescent="0.35">
      <c r="F3678" s="102"/>
      <c r="G3678" s="102"/>
      <c r="I3678" s="93"/>
      <c r="J3678" s="93"/>
    </row>
    <row r="3679" spans="6:10" s="65" customFormat="1" ht="14" x14ac:dyDescent="0.35">
      <c r="F3679" s="102"/>
      <c r="G3679" s="102"/>
      <c r="I3679" s="93"/>
      <c r="J3679" s="93"/>
    </row>
    <row r="3680" spans="6:10" s="65" customFormat="1" ht="14" x14ac:dyDescent="0.35">
      <c r="F3680" s="102"/>
      <c r="G3680" s="102"/>
      <c r="I3680" s="93"/>
      <c r="J3680" s="93"/>
    </row>
    <row r="3681" spans="6:10" s="65" customFormat="1" ht="14" x14ac:dyDescent="0.35">
      <c r="F3681" s="102"/>
      <c r="G3681" s="102"/>
      <c r="I3681" s="93"/>
      <c r="J3681" s="93"/>
    </row>
    <row r="3682" spans="6:10" s="65" customFormat="1" ht="14" x14ac:dyDescent="0.35">
      <c r="F3682" s="102"/>
      <c r="G3682" s="102"/>
      <c r="I3682" s="93"/>
      <c r="J3682" s="93"/>
    </row>
    <row r="3683" spans="6:10" s="65" customFormat="1" ht="14" x14ac:dyDescent="0.35">
      <c r="F3683" s="102"/>
      <c r="G3683" s="102"/>
      <c r="I3683" s="93"/>
      <c r="J3683" s="93"/>
    </row>
    <row r="3684" spans="6:10" s="65" customFormat="1" ht="14" x14ac:dyDescent="0.35">
      <c r="F3684" s="102"/>
      <c r="G3684" s="102"/>
      <c r="I3684" s="93"/>
      <c r="J3684" s="93"/>
    </row>
    <row r="3685" spans="6:10" s="65" customFormat="1" ht="14" x14ac:dyDescent="0.35">
      <c r="F3685" s="102"/>
      <c r="G3685" s="102"/>
      <c r="I3685" s="93"/>
      <c r="J3685" s="93"/>
    </row>
    <row r="3686" spans="6:10" s="65" customFormat="1" ht="14" x14ac:dyDescent="0.35">
      <c r="F3686" s="102"/>
      <c r="G3686" s="102"/>
      <c r="I3686" s="93"/>
      <c r="J3686" s="93"/>
    </row>
    <row r="3687" spans="6:10" s="65" customFormat="1" ht="14" x14ac:dyDescent="0.35">
      <c r="F3687" s="102"/>
      <c r="G3687" s="102"/>
      <c r="I3687" s="93"/>
      <c r="J3687" s="93"/>
    </row>
    <row r="3688" spans="6:10" s="65" customFormat="1" ht="14" x14ac:dyDescent="0.35">
      <c r="F3688" s="102"/>
      <c r="G3688" s="102"/>
      <c r="I3688" s="93"/>
      <c r="J3688" s="93"/>
    </row>
    <row r="3689" spans="6:10" s="65" customFormat="1" ht="14" x14ac:dyDescent="0.35">
      <c r="F3689" s="102"/>
      <c r="G3689" s="102"/>
      <c r="I3689" s="93"/>
      <c r="J3689" s="93"/>
    </row>
    <row r="3690" spans="6:10" s="65" customFormat="1" ht="14" x14ac:dyDescent="0.35">
      <c r="F3690" s="102"/>
      <c r="G3690" s="102"/>
      <c r="I3690" s="93"/>
      <c r="J3690" s="93"/>
    </row>
    <row r="3691" spans="6:10" s="65" customFormat="1" ht="14" x14ac:dyDescent="0.35">
      <c r="F3691" s="102"/>
      <c r="G3691" s="102"/>
      <c r="I3691" s="93"/>
      <c r="J3691" s="93"/>
    </row>
    <row r="3692" spans="6:10" s="65" customFormat="1" ht="14" x14ac:dyDescent="0.35">
      <c r="F3692" s="102"/>
      <c r="G3692" s="102"/>
      <c r="I3692" s="93"/>
      <c r="J3692" s="93"/>
    </row>
    <row r="3693" spans="6:10" s="65" customFormat="1" ht="14" x14ac:dyDescent="0.35">
      <c r="F3693" s="102"/>
      <c r="G3693" s="102"/>
      <c r="I3693" s="93"/>
      <c r="J3693" s="93"/>
    </row>
    <row r="3694" spans="6:10" s="65" customFormat="1" ht="14" x14ac:dyDescent="0.35">
      <c r="F3694" s="102"/>
      <c r="G3694" s="102"/>
      <c r="I3694" s="93"/>
      <c r="J3694" s="93"/>
    </row>
    <row r="3695" spans="6:10" s="65" customFormat="1" ht="14" x14ac:dyDescent="0.35">
      <c r="F3695" s="102"/>
      <c r="G3695" s="102"/>
      <c r="I3695" s="93"/>
      <c r="J3695" s="93"/>
    </row>
    <row r="3696" spans="6:10" s="65" customFormat="1" ht="14" x14ac:dyDescent="0.35">
      <c r="F3696" s="102"/>
      <c r="G3696" s="102"/>
      <c r="I3696" s="93"/>
      <c r="J3696" s="93"/>
    </row>
    <row r="3697" spans="6:24" s="65" customFormat="1" ht="14" x14ac:dyDescent="0.35">
      <c r="F3697" s="102"/>
      <c r="G3697" s="102"/>
      <c r="I3697" s="93"/>
      <c r="J3697" s="93"/>
    </row>
    <row r="3698" spans="6:24" s="65" customFormat="1" ht="14" x14ac:dyDescent="0.35">
      <c r="F3698" s="102"/>
      <c r="G3698" s="102"/>
      <c r="I3698" s="93"/>
      <c r="J3698" s="93"/>
    </row>
    <row r="3699" spans="6:24" s="65" customFormat="1" ht="14" x14ac:dyDescent="0.35">
      <c r="F3699" s="102"/>
      <c r="G3699" s="102"/>
      <c r="I3699" s="93"/>
      <c r="J3699" s="93"/>
    </row>
    <row r="3700" spans="6:24" s="65" customFormat="1" ht="14" x14ac:dyDescent="0.35">
      <c r="F3700" s="102"/>
      <c r="G3700" s="102"/>
      <c r="I3700" s="93"/>
      <c r="J3700" s="93"/>
    </row>
    <row r="3701" spans="6:24" s="65" customFormat="1" ht="14" x14ac:dyDescent="0.35">
      <c r="F3701" s="102"/>
      <c r="G3701" s="102"/>
      <c r="I3701" s="93"/>
      <c r="J3701" s="93"/>
    </row>
    <row r="3702" spans="6:24" s="65" customFormat="1" x14ac:dyDescent="0.35">
      <c r="F3702" s="102"/>
      <c r="G3702" s="102"/>
      <c r="I3702" s="93"/>
      <c r="J3702" s="93"/>
      <c r="R3702" s="103"/>
      <c r="S3702" s="103"/>
      <c r="T3702" s="103"/>
    </row>
    <row r="3703" spans="6:24" s="65" customFormat="1" x14ac:dyDescent="0.35">
      <c r="F3703" s="102"/>
      <c r="G3703" s="102"/>
      <c r="I3703" s="93"/>
      <c r="J3703" s="93"/>
      <c r="R3703" s="103"/>
      <c r="S3703" s="103"/>
      <c r="T3703" s="103"/>
    </row>
    <row r="3704" spans="6:24" s="65" customFormat="1" x14ac:dyDescent="0.35">
      <c r="F3704" s="102"/>
      <c r="G3704" s="102"/>
      <c r="I3704" s="93"/>
      <c r="J3704" s="93"/>
      <c r="R3704" s="103"/>
      <c r="S3704" s="103"/>
      <c r="T3704" s="103"/>
    </row>
    <row r="3705" spans="6:24" s="65" customFormat="1" x14ac:dyDescent="0.35">
      <c r="F3705" s="102"/>
      <c r="G3705" s="102"/>
      <c r="I3705" s="93"/>
      <c r="J3705" s="93"/>
      <c r="R3705" s="103"/>
      <c r="S3705" s="103"/>
      <c r="T3705" s="103"/>
    </row>
    <row r="3706" spans="6:24" s="65" customFormat="1" x14ac:dyDescent="0.35">
      <c r="F3706" s="102"/>
      <c r="G3706" s="102"/>
      <c r="I3706" s="93"/>
      <c r="J3706" s="93"/>
      <c r="R3706" s="103"/>
      <c r="S3706" s="103"/>
      <c r="T3706" s="103"/>
    </row>
    <row r="3707" spans="6:24" s="65" customFormat="1" x14ac:dyDescent="0.35">
      <c r="F3707" s="102"/>
      <c r="G3707" s="102"/>
      <c r="I3707" s="93"/>
      <c r="J3707" s="93"/>
      <c r="R3707" s="103"/>
      <c r="S3707" s="103"/>
      <c r="T3707" s="103"/>
      <c r="U3707" s="103"/>
    </row>
    <row r="3708" spans="6:24" s="65" customFormat="1" x14ac:dyDescent="0.35">
      <c r="F3708" s="102"/>
      <c r="G3708" s="102"/>
      <c r="I3708" s="93"/>
      <c r="J3708" s="93"/>
      <c r="R3708" s="103"/>
      <c r="S3708" s="103"/>
      <c r="T3708" s="103"/>
      <c r="U3708" s="103"/>
    </row>
    <row r="3709" spans="6:24" s="65" customFormat="1" x14ac:dyDescent="0.35">
      <c r="F3709" s="102"/>
      <c r="G3709" s="102"/>
      <c r="I3709" s="93"/>
      <c r="J3709" s="52"/>
      <c r="R3709" s="103"/>
      <c r="S3709" s="103"/>
      <c r="T3709" s="103"/>
      <c r="U3709" s="103"/>
      <c r="V3709" s="103"/>
      <c r="W3709" s="103"/>
      <c r="X3709" s="103"/>
    </row>
  </sheetData>
  <mergeCells count="7">
    <mergeCell ref="A56:P56"/>
    <mergeCell ref="N2:P2"/>
    <mergeCell ref="K2:M2"/>
    <mergeCell ref="B2:C2"/>
    <mergeCell ref="E2:G2"/>
    <mergeCell ref="H2:I2"/>
    <mergeCell ref="A2:A3"/>
  </mergeCells>
  <printOptions horizontalCentered="1" verticalCentered="1"/>
  <pageMargins left="0.31496062992125984" right="0.51181102362204722" top="0.19685039370078741" bottom="0.15748031496062992" header="0.15748031496062992" footer="0.15748031496062992"/>
  <pageSetup paperSize="9" scale="6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Q3713"/>
  <sheetViews>
    <sheetView topLeftCell="B4" workbookViewId="0">
      <selection activeCell="O19" sqref="O19"/>
    </sheetView>
  </sheetViews>
  <sheetFormatPr defaultRowHeight="15.5" x14ac:dyDescent="0.35"/>
  <cols>
    <col min="1" max="1" width="10.81640625" style="48" hidden="1" customWidth="1"/>
    <col min="2" max="2" width="22.54296875" style="103" customWidth="1"/>
    <col min="3" max="3" width="2.453125" style="103" customWidth="1"/>
    <col min="4" max="4" width="11.26953125" style="103" customWidth="1"/>
    <col min="5" max="5" width="12.81640625" style="105" customWidth="1"/>
    <col min="6" max="6" width="12.26953125" style="105" customWidth="1"/>
    <col min="7" max="7" width="13.26953125" style="105" customWidth="1"/>
    <col min="8" max="8" width="16.81640625" style="103" bestFit="1" customWidth="1"/>
    <col min="9" max="10" width="12.1796875" style="52" customWidth="1"/>
    <col min="11" max="13" width="13.1796875" style="103" customWidth="1"/>
    <col min="14" max="14" width="13.54296875" style="103" customWidth="1"/>
    <col min="15" max="15" width="12.7265625" style="103" customWidth="1"/>
    <col min="16" max="16" width="11.1796875" style="103" customWidth="1"/>
    <col min="17" max="17" width="7.54296875" style="103" customWidth="1"/>
    <col min="18" max="18" width="9.1796875" style="103"/>
    <col min="19" max="20" width="9.1796875" style="104"/>
    <col min="21" max="256" width="9.1796875" style="103"/>
    <col min="257" max="257" width="0" style="103" hidden="1" customWidth="1"/>
    <col min="258" max="258" width="22.54296875" style="103" customWidth="1"/>
    <col min="259" max="259" width="2.453125" style="103" customWidth="1"/>
    <col min="260" max="260" width="11.26953125" style="103" customWidth="1"/>
    <col min="261" max="261" width="12.81640625" style="103" customWidth="1"/>
    <col min="262" max="262" width="12.26953125" style="103" customWidth="1"/>
    <col min="263" max="263" width="13.26953125" style="103" customWidth="1"/>
    <col min="264" max="264" width="16.81640625" style="103" bestFit="1" customWidth="1"/>
    <col min="265" max="266" width="12.1796875" style="103" customWidth="1"/>
    <col min="267" max="269" width="13.1796875" style="103" customWidth="1"/>
    <col min="270" max="270" width="13.54296875" style="103" customWidth="1"/>
    <col min="271" max="271" width="12.7265625" style="103" customWidth="1"/>
    <col min="272" max="272" width="11.1796875" style="103" customWidth="1"/>
    <col min="273" max="273" width="7.54296875" style="103" customWidth="1"/>
    <col min="274" max="512" width="9.1796875" style="103"/>
    <col min="513" max="513" width="0" style="103" hidden="1" customWidth="1"/>
    <col min="514" max="514" width="22.54296875" style="103" customWidth="1"/>
    <col min="515" max="515" width="2.453125" style="103" customWidth="1"/>
    <col min="516" max="516" width="11.26953125" style="103" customWidth="1"/>
    <col min="517" max="517" width="12.81640625" style="103" customWidth="1"/>
    <col min="518" max="518" width="12.26953125" style="103" customWidth="1"/>
    <col min="519" max="519" width="13.26953125" style="103" customWidth="1"/>
    <col min="520" max="520" width="16.81640625" style="103" bestFit="1" customWidth="1"/>
    <col min="521" max="522" width="12.1796875" style="103" customWidth="1"/>
    <col min="523" max="525" width="13.1796875" style="103" customWidth="1"/>
    <col min="526" max="526" width="13.54296875" style="103" customWidth="1"/>
    <col min="527" max="527" width="12.7265625" style="103" customWidth="1"/>
    <col min="528" max="528" width="11.1796875" style="103" customWidth="1"/>
    <col min="529" max="529" width="7.54296875" style="103" customWidth="1"/>
    <col min="530" max="768" width="9.1796875" style="103"/>
    <col min="769" max="769" width="0" style="103" hidden="1" customWidth="1"/>
    <col min="770" max="770" width="22.54296875" style="103" customWidth="1"/>
    <col min="771" max="771" width="2.453125" style="103" customWidth="1"/>
    <col min="772" max="772" width="11.26953125" style="103" customWidth="1"/>
    <col min="773" max="773" width="12.81640625" style="103" customWidth="1"/>
    <col min="774" max="774" width="12.26953125" style="103" customWidth="1"/>
    <col min="775" max="775" width="13.26953125" style="103" customWidth="1"/>
    <col min="776" max="776" width="16.81640625" style="103" bestFit="1" customWidth="1"/>
    <col min="777" max="778" width="12.1796875" style="103" customWidth="1"/>
    <col min="779" max="781" width="13.1796875" style="103" customWidth="1"/>
    <col min="782" max="782" width="13.54296875" style="103" customWidth="1"/>
    <col min="783" max="783" width="12.7265625" style="103" customWidth="1"/>
    <col min="784" max="784" width="11.1796875" style="103" customWidth="1"/>
    <col min="785" max="785" width="7.54296875" style="103" customWidth="1"/>
    <col min="786" max="1024" width="9.1796875" style="103"/>
    <col min="1025" max="1025" width="0" style="103" hidden="1" customWidth="1"/>
    <col min="1026" max="1026" width="22.54296875" style="103" customWidth="1"/>
    <col min="1027" max="1027" width="2.453125" style="103" customWidth="1"/>
    <col min="1028" max="1028" width="11.26953125" style="103" customWidth="1"/>
    <col min="1029" max="1029" width="12.81640625" style="103" customWidth="1"/>
    <col min="1030" max="1030" width="12.26953125" style="103" customWidth="1"/>
    <col min="1031" max="1031" width="13.26953125" style="103" customWidth="1"/>
    <col min="1032" max="1032" width="16.81640625" style="103" bestFit="1" customWidth="1"/>
    <col min="1033" max="1034" width="12.1796875" style="103" customWidth="1"/>
    <col min="1035" max="1037" width="13.1796875" style="103" customWidth="1"/>
    <col min="1038" max="1038" width="13.54296875" style="103" customWidth="1"/>
    <col min="1039" max="1039" width="12.7265625" style="103" customWidth="1"/>
    <col min="1040" max="1040" width="11.1796875" style="103" customWidth="1"/>
    <col min="1041" max="1041" width="7.54296875" style="103" customWidth="1"/>
    <col min="1042" max="1280" width="9.1796875" style="103"/>
    <col min="1281" max="1281" width="0" style="103" hidden="1" customWidth="1"/>
    <col min="1282" max="1282" width="22.54296875" style="103" customWidth="1"/>
    <col min="1283" max="1283" width="2.453125" style="103" customWidth="1"/>
    <col min="1284" max="1284" width="11.26953125" style="103" customWidth="1"/>
    <col min="1285" max="1285" width="12.81640625" style="103" customWidth="1"/>
    <col min="1286" max="1286" width="12.26953125" style="103" customWidth="1"/>
    <col min="1287" max="1287" width="13.26953125" style="103" customWidth="1"/>
    <col min="1288" max="1288" width="16.81640625" style="103" bestFit="1" customWidth="1"/>
    <col min="1289" max="1290" width="12.1796875" style="103" customWidth="1"/>
    <col min="1291" max="1293" width="13.1796875" style="103" customWidth="1"/>
    <col min="1294" max="1294" width="13.54296875" style="103" customWidth="1"/>
    <col min="1295" max="1295" width="12.7265625" style="103" customWidth="1"/>
    <col min="1296" max="1296" width="11.1796875" style="103" customWidth="1"/>
    <col min="1297" max="1297" width="7.54296875" style="103" customWidth="1"/>
    <col min="1298" max="1536" width="9.1796875" style="103"/>
    <col min="1537" max="1537" width="0" style="103" hidden="1" customWidth="1"/>
    <col min="1538" max="1538" width="22.54296875" style="103" customWidth="1"/>
    <col min="1539" max="1539" width="2.453125" style="103" customWidth="1"/>
    <col min="1540" max="1540" width="11.26953125" style="103" customWidth="1"/>
    <col min="1541" max="1541" width="12.81640625" style="103" customWidth="1"/>
    <col min="1542" max="1542" width="12.26953125" style="103" customWidth="1"/>
    <col min="1543" max="1543" width="13.26953125" style="103" customWidth="1"/>
    <col min="1544" max="1544" width="16.81640625" style="103" bestFit="1" customWidth="1"/>
    <col min="1545" max="1546" width="12.1796875" style="103" customWidth="1"/>
    <col min="1547" max="1549" width="13.1796875" style="103" customWidth="1"/>
    <col min="1550" max="1550" width="13.54296875" style="103" customWidth="1"/>
    <col min="1551" max="1551" width="12.7265625" style="103" customWidth="1"/>
    <col min="1552" max="1552" width="11.1796875" style="103" customWidth="1"/>
    <col min="1553" max="1553" width="7.54296875" style="103" customWidth="1"/>
    <col min="1554" max="1792" width="9.1796875" style="103"/>
    <col min="1793" max="1793" width="0" style="103" hidden="1" customWidth="1"/>
    <col min="1794" max="1794" width="22.54296875" style="103" customWidth="1"/>
    <col min="1795" max="1795" width="2.453125" style="103" customWidth="1"/>
    <col min="1796" max="1796" width="11.26953125" style="103" customWidth="1"/>
    <col min="1797" max="1797" width="12.81640625" style="103" customWidth="1"/>
    <col min="1798" max="1798" width="12.26953125" style="103" customWidth="1"/>
    <col min="1799" max="1799" width="13.26953125" style="103" customWidth="1"/>
    <col min="1800" max="1800" width="16.81640625" style="103" bestFit="1" customWidth="1"/>
    <col min="1801" max="1802" width="12.1796875" style="103" customWidth="1"/>
    <col min="1803" max="1805" width="13.1796875" style="103" customWidth="1"/>
    <col min="1806" max="1806" width="13.54296875" style="103" customWidth="1"/>
    <col min="1807" max="1807" width="12.7265625" style="103" customWidth="1"/>
    <col min="1808" max="1808" width="11.1796875" style="103" customWidth="1"/>
    <col min="1809" max="1809" width="7.54296875" style="103" customWidth="1"/>
    <col min="1810" max="2048" width="9.1796875" style="103"/>
    <col min="2049" max="2049" width="0" style="103" hidden="1" customWidth="1"/>
    <col min="2050" max="2050" width="22.54296875" style="103" customWidth="1"/>
    <col min="2051" max="2051" width="2.453125" style="103" customWidth="1"/>
    <col min="2052" max="2052" width="11.26953125" style="103" customWidth="1"/>
    <col min="2053" max="2053" width="12.81640625" style="103" customWidth="1"/>
    <col min="2054" max="2054" width="12.26953125" style="103" customWidth="1"/>
    <col min="2055" max="2055" width="13.26953125" style="103" customWidth="1"/>
    <col min="2056" max="2056" width="16.81640625" style="103" bestFit="1" customWidth="1"/>
    <col min="2057" max="2058" width="12.1796875" style="103" customWidth="1"/>
    <col min="2059" max="2061" width="13.1796875" style="103" customWidth="1"/>
    <col min="2062" max="2062" width="13.54296875" style="103" customWidth="1"/>
    <col min="2063" max="2063" width="12.7265625" style="103" customWidth="1"/>
    <col min="2064" max="2064" width="11.1796875" style="103" customWidth="1"/>
    <col min="2065" max="2065" width="7.54296875" style="103" customWidth="1"/>
    <col min="2066" max="2304" width="9.1796875" style="103"/>
    <col min="2305" max="2305" width="0" style="103" hidden="1" customWidth="1"/>
    <col min="2306" max="2306" width="22.54296875" style="103" customWidth="1"/>
    <col min="2307" max="2307" width="2.453125" style="103" customWidth="1"/>
    <col min="2308" max="2308" width="11.26953125" style="103" customWidth="1"/>
    <col min="2309" max="2309" width="12.81640625" style="103" customWidth="1"/>
    <col min="2310" max="2310" width="12.26953125" style="103" customWidth="1"/>
    <col min="2311" max="2311" width="13.26953125" style="103" customWidth="1"/>
    <col min="2312" max="2312" width="16.81640625" style="103" bestFit="1" customWidth="1"/>
    <col min="2313" max="2314" width="12.1796875" style="103" customWidth="1"/>
    <col min="2315" max="2317" width="13.1796875" style="103" customWidth="1"/>
    <col min="2318" max="2318" width="13.54296875" style="103" customWidth="1"/>
    <col min="2319" max="2319" width="12.7265625" style="103" customWidth="1"/>
    <col min="2320" max="2320" width="11.1796875" style="103" customWidth="1"/>
    <col min="2321" max="2321" width="7.54296875" style="103" customWidth="1"/>
    <col min="2322" max="2560" width="9.1796875" style="103"/>
    <col min="2561" max="2561" width="0" style="103" hidden="1" customWidth="1"/>
    <col min="2562" max="2562" width="22.54296875" style="103" customWidth="1"/>
    <col min="2563" max="2563" width="2.453125" style="103" customWidth="1"/>
    <col min="2564" max="2564" width="11.26953125" style="103" customWidth="1"/>
    <col min="2565" max="2565" width="12.81640625" style="103" customWidth="1"/>
    <col min="2566" max="2566" width="12.26953125" style="103" customWidth="1"/>
    <col min="2567" max="2567" width="13.26953125" style="103" customWidth="1"/>
    <col min="2568" max="2568" width="16.81640625" style="103" bestFit="1" customWidth="1"/>
    <col min="2569" max="2570" width="12.1796875" style="103" customWidth="1"/>
    <col min="2571" max="2573" width="13.1796875" style="103" customWidth="1"/>
    <col min="2574" max="2574" width="13.54296875" style="103" customWidth="1"/>
    <col min="2575" max="2575" width="12.7265625" style="103" customWidth="1"/>
    <col min="2576" max="2576" width="11.1796875" style="103" customWidth="1"/>
    <col min="2577" max="2577" width="7.54296875" style="103" customWidth="1"/>
    <col min="2578" max="2816" width="9.1796875" style="103"/>
    <col min="2817" max="2817" width="0" style="103" hidden="1" customWidth="1"/>
    <col min="2818" max="2818" width="22.54296875" style="103" customWidth="1"/>
    <col min="2819" max="2819" width="2.453125" style="103" customWidth="1"/>
    <col min="2820" max="2820" width="11.26953125" style="103" customWidth="1"/>
    <col min="2821" max="2821" width="12.81640625" style="103" customWidth="1"/>
    <col min="2822" max="2822" width="12.26953125" style="103" customWidth="1"/>
    <col min="2823" max="2823" width="13.26953125" style="103" customWidth="1"/>
    <col min="2824" max="2824" width="16.81640625" style="103" bestFit="1" customWidth="1"/>
    <col min="2825" max="2826" width="12.1796875" style="103" customWidth="1"/>
    <col min="2827" max="2829" width="13.1796875" style="103" customWidth="1"/>
    <col min="2830" max="2830" width="13.54296875" style="103" customWidth="1"/>
    <col min="2831" max="2831" width="12.7265625" style="103" customWidth="1"/>
    <col min="2832" max="2832" width="11.1796875" style="103" customWidth="1"/>
    <col min="2833" max="2833" width="7.54296875" style="103" customWidth="1"/>
    <col min="2834" max="3072" width="9.1796875" style="103"/>
    <col min="3073" max="3073" width="0" style="103" hidden="1" customWidth="1"/>
    <col min="3074" max="3074" width="22.54296875" style="103" customWidth="1"/>
    <col min="3075" max="3075" width="2.453125" style="103" customWidth="1"/>
    <col min="3076" max="3076" width="11.26953125" style="103" customWidth="1"/>
    <col min="3077" max="3077" width="12.81640625" style="103" customWidth="1"/>
    <col min="3078" max="3078" width="12.26953125" style="103" customWidth="1"/>
    <col min="3079" max="3079" width="13.26953125" style="103" customWidth="1"/>
    <col min="3080" max="3080" width="16.81640625" style="103" bestFit="1" customWidth="1"/>
    <col min="3081" max="3082" width="12.1796875" style="103" customWidth="1"/>
    <col min="3083" max="3085" width="13.1796875" style="103" customWidth="1"/>
    <col min="3086" max="3086" width="13.54296875" style="103" customWidth="1"/>
    <col min="3087" max="3087" width="12.7265625" style="103" customWidth="1"/>
    <col min="3088" max="3088" width="11.1796875" style="103" customWidth="1"/>
    <col min="3089" max="3089" width="7.54296875" style="103" customWidth="1"/>
    <col min="3090" max="3328" width="9.1796875" style="103"/>
    <col min="3329" max="3329" width="0" style="103" hidden="1" customWidth="1"/>
    <col min="3330" max="3330" width="22.54296875" style="103" customWidth="1"/>
    <col min="3331" max="3331" width="2.453125" style="103" customWidth="1"/>
    <col min="3332" max="3332" width="11.26953125" style="103" customWidth="1"/>
    <col min="3333" max="3333" width="12.81640625" style="103" customWidth="1"/>
    <col min="3334" max="3334" width="12.26953125" style="103" customWidth="1"/>
    <col min="3335" max="3335" width="13.26953125" style="103" customWidth="1"/>
    <col min="3336" max="3336" width="16.81640625" style="103" bestFit="1" customWidth="1"/>
    <col min="3337" max="3338" width="12.1796875" style="103" customWidth="1"/>
    <col min="3339" max="3341" width="13.1796875" style="103" customWidth="1"/>
    <col min="3342" max="3342" width="13.54296875" style="103" customWidth="1"/>
    <col min="3343" max="3343" width="12.7265625" style="103" customWidth="1"/>
    <col min="3344" max="3344" width="11.1796875" style="103" customWidth="1"/>
    <col min="3345" max="3345" width="7.54296875" style="103" customWidth="1"/>
    <col min="3346" max="3584" width="9.1796875" style="103"/>
    <col min="3585" max="3585" width="0" style="103" hidden="1" customWidth="1"/>
    <col min="3586" max="3586" width="22.54296875" style="103" customWidth="1"/>
    <col min="3587" max="3587" width="2.453125" style="103" customWidth="1"/>
    <col min="3588" max="3588" width="11.26953125" style="103" customWidth="1"/>
    <col min="3589" max="3589" width="12.81640625" style="103" customWidth="1"/>
    <col min="3590" max="3590" width="12.26953125" style="103" customWidth="1"/>
    <col min="3591" max="3591" width="13.26953125" style="103" customWidth="1"/>
    <col min="3592" max="3592" width="16.81640625" style="103" bestFit="1" customWidth="1"/>
    <col min="3593" max="3594" width="12.1796875" style="103" customWidth="1"/>
    <col min="3595" max="3597" width="13.1796875" style="103" customWidth="1"/>
    <col min="3598" max="3598" width="13.54296875" style="103" customWidth="1"/>
    <col min="3599" max="3599" width="12.7265625" style="103" customWidth="1"/>
    <col min="3600" max="3600" width="11.1796875" style="103" customWidth="1"/>
    <col min="3601" max="3601" width="7.54296875" style="103" customWidth="1"/>
    <col min="3602" max="3840" width="9.1796875" style="103"/>
    <col min="3841" max="3841" width="0" style="103" hidden="1" customWidth="1"/>
    <col min="3842" max="3842" width="22.54296875" style="103" customWidth="1"/>
    <col min="3843" max="3843" width="2.453125" style="103" customWidth="1"/>
    <col min="3844" max="3844" width="11.26953125" style="103" customWidth="1"/>
    <col min="3845" max="3845" width="12.81640625" style="103" customWidth="1"/>
    <col min="3846" max="3846" width="12.26953125" style="103" customWidth="1"/>
    <col min="3847" max="3847" width="13.26953125" style="103" customWidth="1"/>
    <col min="3848" max="3848" width="16.81640625" style="103" bestFit="1" customWidth="1"/>
    <col min="3849" max="3850" width="12.1796875" style="103" customWidth="1"/>
    <col min="3851" max="3853" width="13.1796875" style="103" customWidth="1"/>
    <col min="3854" max="3854" width="13.54296875" style="103" customWidth="1"/>
    <col min="3855" max="3855" width="12.7265625" style="103" customWidth="1"/>
    <col min="3856" max="3856" width="11.1796875" style="103" customWidth="1"/>
    <col min="3857" max="3857" width="7.54296875" style="103" customWidth="1"/>
    <col min="3858" max="4096" width="9.1796875" style="103"/>
    <col min="4097" max="4097" width="0" style="103" hidden="1" customWidth="1"/>
    <col min="4098" max="4098" width="22.54296875" style="103" customWidth="1"/>
    <col min="4099" max="4099" width="2.453125" style="103" customWidth="1"/>
    <col min="4100" max="4100" width="11.26953125" style="103" customWidth="1"/>
    <col min="4101" max="4101" width="12.81640625" style="103" customWidth="1"/>
    <col min="4102" max="4102" width="12.26953125" style="103" customWidth="1"/>
    <col min="4103" max="4103" width="13.26953125" style="103" customWidth="1"/>
    <col min="4104" max="4104" width="16.81640625" style="103" bestFit="1" customWidth="1"/>
    <col min="4105" max="4106" width="12.1796875" style="103" customWidth="1"/>
    <col min="4107" max="4109" width="13.1796875" style="103" customWidth="1"/>
    <col min="4110" max="4110" width="13.54296875" style="103" customWidth="1"/>
    <col min="4111" max="4111" width="12.7265625" style="103" customWidth="1"/>
    <col min="4112" max="4112" width="11.1796875" style="103" customWidth="1"/>
    <col min="4113" max="4113" width="7.54296875" style="103" customWidth="1"/>
    <col min="4114" max="4352" width="9.1796875" style="103"/>
    <col min="4353" max="4353" width="0" style="103" hidden="1" customWidth="1"/>
    <col min="4354" max="4354" width="22.54296875" style="103" customWidth="1"/>
    <col min="4355" max="4355" width="2.453125" style="103" customWidth="1"/>
    <col min="4356" max="4356" width="11.26953125" style="103" customWidth="1"/>
    <col min="4357" max="4357" width="12.81640625" style="103" customWidth="1"/>
    <col min="4358" max="4358" width="12.26953125" style="103" customWidth="1"/>
    <col min="4359" max="4359" width="13.26953125" style="103" customWidth="1"/>
    <col min="4360" max="4360" width="16.81640625" style="103" bestFit="1" customWidth="1"/>
    <col min="4361" max="4362" width="12.1796875" style="103" customWidth="1"/>
    <col min="4363" max="4365" width="13.1796875" style="103" customWidth="1"/>
    <col min="4366" max="4366" width="13.54296875" style="103" customWidth="1"/>
    <col min="4367" max="4367" width="12.7265625" style="103" customWidth="1"/>
    <col min="4368" max="4368" width="11.1796875" style="103" customWidth="1"/>
    <col min="4369" max="4369" width="7.54296875" style="103" customWidth="1"/>
    <col min="4370" max="4608" width="9.1796875" style="103"/>
    <col min="4609" max="4609" width="0" style="103" hidden="1" customWidth="1"/>
    <col min="4610" max="4610" width="22.54296875" style="103" customWidth="1"/>
    <col min="4611" max="4611" width="2.453125" style="103" customWidth="1"/>
    <col min="4612" max="4612" width="11.26953125" style="103" customWidth="1"/>
    <col min="4613" max="4613" width="12.81640625" style="103" customWidth="1"/>
    <col min="4614" max="4614" width="12.26953125" style="103" customWidth="1"/>
    <col min="4615" max="4615" width="13.26953125" style="103" customWidth="1"/>
    <col min="4616" max="4616" width="16.81640625" style="103" bestFit="1" customWidth="1"/>
    <col min="4617" max="4618" width="12.1796875" style="103" customWidth="1"/>
    <col min="4619" max="4621" width="13.1796875" style="103" customWidth="1"/>
    <col min="4622" max="4622" width="13.54296875" style="103" customWidth="1"/>
    <col min="4623" max="4623" width="12.7265625" style="103" customWidth="1"/>
    <col min="4624" max="4624" width="11.1796875" style="103" customWidth="1"/>
    <col min="4625" max="4625" width="7.54296875" style="103" customWidth="1"/>
    <col min="4626" max="4864" width="9.1796875" style="103"/>
    <col min="4865" max="4865" width="0" style="103" hidden="1" customWidth="1"/>
    <col min="4866" max="4866" width="22.54296875" style="103" customWidth="1"/>
    <col min="4867" max="4867" width="2.453125" style="103" customWidth="1"/>
    <col min="4868" max="4868" width="11.26953125" style="103" customWidth="1"/>
    <col min="4869" max="4869" width="12.81640625" style="103" customWidth="1"/>
    <col min="4870" max="4870" width="12.26953125" style="103" customWidth="1"/>
    <col min="4871" max="4871" width="13.26953125" style="103" customWidth="1"/>
    <col min="4872" max="4872" width="16.81640625" style="103" bestFit="1" customWidth="1"/>
    <col min="4873" max="4874" width="12.1796875" style="103" customWidth="1"/>
    <col min="4875" max="4877" width="13.1796875" style="103" customWidth="1"/>
    <col min="4878" max="4878" width="13.54296875" style="103" customWidth="1"/>
    <col min="4879" max="4879" width="12.7265625" style="103" customWidth="1"/>
    <col min="4880" max="4880" width="11.1796875" style="103" customWidth="1"/>
    <col min="4881" max="4881" width="7.54296875" style="103" customWidth="1"/>
    <col min="4882" max="5120" width="9.1796875" style="103"/>
    <col min="5121" max="5121" width="0" style="103" hidden="1" customWidth="1"/>
    <col min="5122" max="5122" width="22.54296875" style="103" customWidth="1"/>
    <col min="5123" max="5123" width="2.453125" style="103" customWidth="1"/>
    <col min="5124" max="5124" width="11.26953125" style="103" customWidth="1"/>
    <col min="5125" max="5125" width="12.81640625" style="103" customWidth="1"/>
    <col min="5126" max="5126" width="12.26953125" style="103" customWidth="1"/>
    <col min="5127" max="5127" width="13.26953125" style="103" customWidth="1"/>
    <col min="5128" max="5128" width="16.81640625" style="103" bestFit="1" customWidth="1"/>
    <col min="5129" max="5130" width="12.1796875" style="103" customWidth="1"/>
    <col min="5131" max="5133" width="13.1796875" style="103" customWidth="1"/>
    <col min="5134" max="5134" width="13.54296875" style="103" customWidth="1"/>
    <col min="5135" max="5135" width="12.7265625" style="103" customWidth="1"/>
    <col min="5136" max="5136" width="11.1796875" style="103" customWidth="1"/>
    <col min="5137" max="5137" width="7.54296875" style="103" customWidth="1"/>
    <col min="5138" max="5376" width="9.1796875" style="103"/>
    <col min="5377" max="5377" width="0" style="103" hidden="1" customWidth="1"/>
    <col min="5378" max="5378" width="22.54296875" style="103" customWidth="1"/>
    <col min="5379" max="5379" width="2.453125" style="103" customWidth="1"/>
    <col min="5380" max="5380" width="11.26953125" style="103" customWidth="1"/>
    <col min="5381" max="5381" width="12.81640625" style="103" customWidth="1"/>
    <col min="5382" max="5382" width="12.26953125" style="103" customWidth="1"/>
    <col min="5383" max="5383" width="13.26953125" style="103" customWidth="1"/>
    <col min="5384" max="5384" width="16.81640625" style="103" bestFit="1" customWidth="1"/>
    <col min="5385" max="5386" width="12.1796875" style="103" customWidth="1"/>
    <col min="5387" max="5389" width="13.1796875" style="103" customWidth="1"/>
    <col min="5390" max="5390" width="13.54296875" style="103" customWidth="1"/>
    <col min="5391" max="5391" width="12.7265625" style="103" customWidth="1"/>
    <col min="5392" max="5392" width="11.1796875" style="103" customWidth="1"/>
    <col min="5393" max="5393" width="7.54296875" style="103" customWidth="1"/>
    <col min="5394" max="5632" width="9.1796875" style="103"/>
    <col min="5633" max="5633" width="0" style="103" hidden="1" customWidth="1"/>
    <col min="5634" max="5634" width="22.54296875" style="103" customWidth="1"/>
    <col min="5635" max="5635" width="2.453125" style="103" customWidth="1"/>
    <col min="5636" max="5636" width="11.26953125" style="103" customWidth="1"/>
    <col min="5637" max="5637" width="12.81640625" style="103" customWidth="1"/>
    <col min="5638" max="5638" width="12.26953125" style="103" customWidth="1"/>
    <col min="5639" max="5639" width="13.26953125" style="103" customWidth="1"/>
    <col min="5640" max="5640" width="16.81640625" style="103" bestFit="1" customWidth="1"/>
    <col min="5641" max="5642" width="12.1796875" style="103" customWidth="1"/>
    <col min="5643" max="5645" width="13.1796875" style="103" customWidth="1"/>
    <col min="5646" max="5646" width="13.54296875" style="103" customWidth="1"/>
    <col min="5647" max="5647" width="12.7265625" style="103" customWidth="1"/>
    <col min="5648" max="5648" width="11.1796875" style="103" customWidth="1"/>
    <col min="5649" max="5649" width="7.54296875" style="103" customWidth="1"/>
    <col min="5650" max="5888" width="9.1796875" style="103"/>
    <col min="5889" max="5889" width="0" style="103" hidden="1" customWidth="1"/>
    <col min="5890" max="5890" width="22.54296875" style="103" customWidth="1"/>
    <col min="5891" max="5891" width="2.453125" style="103" customWidth="1"/>
    <col min="5892" max="5892" width="11.26953125" style="103" customWidth="1"/>
    <col min="5893" max="5893" width="12.81640625" style="103" customWidth="1"/>
    <col min="5894" max="5894" width="12.26953125" style="103" customWidth="1"/>
    <col min="5895" max="5895" width="13.26953125" style="103" customWidth="1"/>
    <col min="5896" max="5896" width="16.81640625" style="103" bestFit="1" customWidth="1"/>
    <col min="5897" max="5898" width="12.1796875" style="103" customWidth="1"/>
    <col min="5899" max="5901" width="13.1796875" style="103" customWidth="1"/>
    <col min="5902" max="5902" width="13.54296875" style="103" customWidth="1"/>
    <col min="5903" max="5903" width="12.7265625" style="103" customWidth="1"/>
    <col min="5904" max="5904" width="11.1796875" style="103" customWidth="1"/>
    <col min="5905" max="5905" width="7.54296875" style="103" customWidth="1"/>
    <col min="5906" max="6144" width="9.1796875" style="103"/>
    <col min="6145" max="6145" width="0" style="103" hidden="1" customWidth="1"/>
    <col min="6146" max="6146" width="22.54296875" style="103" customWidth="1"/>
    <col min="6147" max="6147" width="2.453125" style="103" customWidth="1"/>
    <col min="6148" max="6148" width="11.26953125" style="103" customWidth="1"/>
    <col min="6149" max="6149" width="12.81640625" style="103" customWidth="1"/>
    <col min="6150" max="6150" width="12.26953125" style="103" customWidth="1"/>
    <col min="6151" max="6151" width="13.26953125" style="103" customWidth="1"/>
    <col min="6152" max="6152" width="16.81640625" style="103" bestFit="1" customWidth="1"/>
    <col min="6153" max="6154" width="12.1796875" style="103" customWidth="1"/>
    <col min="6155" max="6157" width="13.1796875" style="103" customWidth="1"/>
    <col min="6158" max="6158" width="13.54296875" style="103" customWidth="1"/>
    <col min="6159" max="6159" width="12.7265625" style="103" customWidth="1"/>
    <col min="6160" max="6160" width="11.1796875" style="103" customWidth="1"/>
    <col min="6161" max="6161" width="7.54296875" style="103" customWidth="1"/>
    <col min="6162" max="6400" width="9.1796875" style="103"/>
    <col min="6401" max="6401" width="0" style="103" hidden="1" customWidth="1"/>
    <col min="6402" max="6402" width="22.54296875" style="103" customWidth="1"/>
    <col min="6403" max="6403" width="2.453125" style="103" customWidth="1"/>
    <col min="6404" max="6404" width="11.26953125" style="103" customWidth="1"/>
    <col min="6405" max="6405" width="12.81640625" style="103" customWidth="1"/>
    <col min="6406" max="6406" width="12.26953125" style="103" customWidth="1"/>
    <col min="6407" max="6407" width="13.26953125" style="103" customWidth="1"/>
    <col min="6408" max="6408" width="16.81640625" style="103" bestFit="1" customWidth="1"/>
    <col min="6409" max="6410" width="12.1796875" style="103" customWidth="1"/>
    <col min="6411" max="6413" width="13.1796875" style="103" customWidth="1"/>
    <col min="6414" max="6414" width="13.54296875" style="103" customWidth="1"/>
    <col min="6415" max="6415" width="12.7265625" style="103" customWidth="1"/>
    <col min="6416" max="6416" width="11.1796875" style="103" customWidth="1"/>
    <col min="6417" max="6417" width="7.54296875" style="103" customWidth="1"/>
    <col min="6418" max="6656" width="9.1796875" style="103"/>
    <col min="6657" max="6657" width="0" style="103" hidden="1" customWidth="1"/>
    <col min="6658" max="6658" width="22.54296875" style="103" customWidth="1"/>
    <col min="6659" max="6659" width="2.453125" style="103" customWidth="1"/>
    <col min="6660" max="6660" width="11.26953125" style="103" customWidth="1"/>
    <col min="6661" max="6661" width="12.81640625" style="103" customWidth="1"/>
    <col min="6662" max="6662" width="12.26953125" style="103" customWidth="1"/>
    <col min="6663" max="6663" width="13.26953125" style="103" customWidth="1"/>
    <col min="6664" max="6664" width="16.81640625" style="103" bestFit="1" customWidth="1"/>
    <col min="6665" max="6666" width="12.1796875" style="103" customWidth="1"/>
    <col min="6667" max="6669" width="13.1796875" style="103" customWidth="1"/>
    <col min="6670" max="6670" width="13.54296875" style="103" customWidth="1"/>
    <col min="6671" max="6671" width="12.7265625" style="103" customWidth="1"/>
    <col min="6672" max="6672" width="11.1796875" style="103" customWidth="1"/>
    <col min="6673" max="6673" width="7.54296875" style="103" customWidth="1"/>
    <col min="6674" max="6912" width="9.1796875" style="103"/>
    <col min="6913" max="6913" width="0" style="103" hidden="1" customWidth="1"/>
    <col min="6914" max="6914" width="22.54296875" style="103" customWidth="1"/>
    <col min="6915" max="6915" width="2.453125" style="103" customWidth="1"/>
    <col min="6916" max="6916" width="11.26953125" style="103" customWidth="1"/>
    <col min="6917" max="6917" width="12.81640625" style="103" customWidth="1"/>
    <col min="6918" max="6918" width="12.26953125" style="103" customWidth="1"/>
    <col min="6919" max="6919" width="13.26953125" style="103" customWidth="1"/>
    <col min="6920" max="6920" width="16.81640625" style="103" bestFit="1" customWidth="1"/>
    <col min="6921" max="6922" width="12.1796875" style="103" customWidth="1"/>
    <col min="6923" max="6925" width="13.1796875" style="103" customWidth="1"/>
    <col min="6926" max="6926" width="13.54296875" style="103" customWidth="1"/>
    <col min="6927" max="6927" width="12.7265625" style="103" customWidth="1"/>
    <col min="6928" max="6928" width="11.1796875" style="103" customWidth="1"/>
    <col min="6929" max="6929" width="7.54296875" style="103" customWidth="1"/>
    <col min="6930" max="7168" width="9.1796875" style="103"/>
    <col min="7169" max="7169" width="0" style="103" hidden="1" customWidth="1"/>
    <col min="7170" max="7170" width="22.54296875" style="103" customWidth="1"/>
    <col min="7171" max="7171" width="2.453125" style="103" customWidth="1"/>
    <col min="7172" max="7172" width="11.26953125" style="103" customWidth="1"/>
    <col min="7173" max="7173" width="12.81640625" style="103" customWidth="1"/>
    <col min="7174" max="7174" width="12.26953125" style="103" customWidth="1"/>
    <col min="7175" max="7175" width="13.26953125" style="103" customWidth="1"/>
    <col min="7176" max="7176" width="16.81640625" style="103" bestFit="1" customWidth="1"/>
    <col min="7177" max="7178" width="12.1796875" style="103" customWidth="1"/>
    <col min="7179" max="7181" width="13.1796875" style="103" customWidth="1"/>
    <col min="7182" max="7182" width="13.54296875" style="103" customWidth="1"/>
    <col min="7183" max="7183" width="12.7265625" style="103" customWidth="1"/>
    <col min="7184" max="7184" width="11.1796875" style="103" customWidth="1"/>
    <col min="7185" max="7185" width="7.54296875" style="103" customWidth="1"/>
    <col min="7186" max="7424" width="9.1796875" style="103"/>
    <col min="7425" max="7425" width="0" style="103" hidden="1" customWidth="1"/>
    <col min="7426" max="7426" width="22.54296875" style="103" customWidth="1"/>
    <col min="7427" max="7427" width="2.453125" style="103" customWidth="1"/>
    <col min="7428" max="7428" width="11.26953125" style="103" customWidth="1"/>
    <col min="7429" max="7429" width="12.81640625" style="103" customWidth="1"/>
    <col min="7430" max="7430" width="12.26953125" style="103" customWidth="1"/>
    <col min="7431" max="7431" width="13.26953125" style="103" customWidth="1"/>
    <col min="7432" max="7432" width="16.81640625" style="103" bestFit="1" customWidth="1"/>
    <col min="7433" max="7434" width="12.1796875" style="103" customWidth="1"/>
    <col min="7435" max="7437" width="13.1796875" style="103" customWidth="1"/>
    <col min="7438" max="7438" width="13.54296875" style="103" customWidth="1"/>
    <col min="7439" max="7439" width="12.7265625" style="103" customWidth="1"/>
    <col min="7440" max="7440" width="11.1796875" style="103" customWidth="1"/>
    <col min="7441" max="7441" width="7.54296875" style="103" customWidth="1"/>
    <col min="7442" max="7680" width="9.1796875" style="103"/>
    <col min="7681" max="7681" width="0" style="103" hidden="1" customWidth="1"/>
    <col min="7682" max="7682" width="22.54296875" style="103" customWidth="1"/>
    <col min="7683" max="7683" width="2.453125" style="103" customWidth="1"/>
    <col min="7684" max="7684" width="11.26953125" style="103" customWidth="1"/>
    <col min="7685" max="7685" width="12.81640625" style="103" customWidth="1"/>
    <col min="7686" max="7686" width="12.26953125" style="103" customWidth="1"/>
    <col min="7687" max="7687" width="13.26953125" style="103" customWidth="1"/>
    <col min="7688" max="7688" width="16.81640625" style="103" bestFit="1" customWidth="1"/>
    <col min="7689" max="7690" width="12.1796875" style="103" customWidth="1"/>
    <col min="7691" max="7693" width="13.1796875" style="103" customWidth="1"/>
    <col min="7694" max="7694" width="13.54296875" style="103" customWidth="1"/>
    <col min="7695" max="7695" width="12.7265625" style="103" customWidth="1"/>
    <col min="7696" max="7696" width="11.1796875" style="103" customWidth="1"/>
    <col min="7697" max="7697" width="7.54296875" style="103" customWidth="1"/>
    <col min="7698" max="7936" width="9.1796875" style="103"/>
    <col min="7937" max="7937" width="0" style="103" hidden="1" customWidth="1"/>
    <col min="7938" max="7938" width="22.54296875" style="103" customWidth="1"/>
    <col min="7939" max="7939" width="2.453125" style="103" customWidth="1"/>
    <col min="7940" max="7940" width="11.26953125" style="103" customWidth="1"/>
    <col min="7941" max="7941" width="12.81640625" style="103" customWidth="1"/>
    <col min="7942" max="7942" width="12.26953125" style="103" customWidth="1"/>
    <col min="7943" max="7943" width="13.26953125" style="103" customWidth="1"/>
    <col min="7944" max="7944" width="16.81640625" style="103" bestFit="1" customWidth="1"/>
    <col min="7945" max="7946" width="12.1796875" style="103" customWidth="1"/>
    <col min="7947" max="7949" width="13.1796875" style="103" customWidth="1"/>
    <col min="7950" max="7950" width="13.54296875" style="103" customWidth="1"/>
    <col min="7951" max="7951" width="12.7265625" style="103" customWidth="1"/>
    <col min="7952" max="7952" width="11.1796875" style="103" customWidth="1"/>
    <col min="7953" max="7953" width="7.54296875" style="103" customWidth="1"/>
    <col min="7954" max="8192" width="9.1796875" style="103"/>
    <col min="8193" max="8193" width="0" style="103" hidden="1" customWidth="1"/>
    <col min="8194" max="8194" width="22.54296875" style="103" customWidth="1"/>
    <col min="8195" max="8195" width="2.453125" style="103" customWidth="1"/>
    <col min="8196" max="8196" width="11.26953125" style="103" customWidth="1"/>
    <col min="8197" max="8197" width="12.81640625" style="103" customWidth="1"/>
    <col min="8198" max="8198" width="12.26953125" style="103" customWidth="1"/>
    <col min="8199" max="8199" width="13.26953125" style="103" customWidth="1"/>
    <col min="8200" max="8200" width="16.81640625" style="103" bestFit="1" customWidth="1"/>
    <col min="8201" max="8202" width="12.1796875" style="103" customWidth="1"/>
    <col min="8203" max="8205" width="13.1796875" style="103" customWidth="1"/>
    <col min="8206" max="8206" width="13.54296875" style="103" customWidth="1"/>
    <col min="8207" max="8207" width="12.7265625" style="103" customWidth="1"/>
    <col min="8208" max="8208" width="11.1796875" style="103" customWidth="1"/>
    <col min="8209" max="8209" width="7.54296875" style="103" customWidth="1"/>
    <col min="8210" max="8448" width="9.1796875" style="103"/>
    <col min="8449" max="8449" width="0" style="103" hidden="1" customWidth="1"/>
    <col min="8450" max="8450" width="22.54296875" style="103" customWidth="1"/>
    <col min="8451" max="8451" width="2.453125" style="103" customWidth="1"/>
    <col min="8452" max="8452" width="11.26953125" style="103" customWidth="1"/>
    <col min="8453" max="8453" width="12.81640625" style="103" customWidth="1"/>
    <col min="8454" max="8454" width="12.26953125" style="103" customWidth="1"/>
    <col min="8455" max="8455" width="13.26953125" style="103" customWidth="1"/>
    <col min="8456" max="8456" width="16.81640625" style="103" bestFit="1" customWidth="1"/>
    <col min="8457" max="8458" width="12.1796875" style="103" customWidth="1"/>
    <col min="8459" max="8461" width="13.1796875" style="103" customWidth="1"/>
    <col min="8462" max="8462" width="13.54296875" style="103" customWidth="1"/>
    <col min="8463" max="8463" width="12.7265625" style="103" customWidth="1"/>
    <col min="8464" max="8464" width="11.1796875" style="103" customWidth="1"/>
    <col min="8465" max="8465" width="7.54296875" style="103" customWidth="1"/>
    <col min="8466" max="8704" width="9.1796875" style="103"/>
    <col min="8705" max="8705" width="0" style="103" hidden="1" customWidth="1"/>
    <col min="8706" max="8706" width="22.54296875" style="103" customWidth="1"/>
    <col min="8707" max="8707" width="2.453125" style="103" customWidth="1"/>
    <col min="8708" max="8708" width="11.26953125" style="103" customWidth="1"/>
    <col min="8709" max="8709" width="12.81640625" style="103" customWidth="1"/>
    <col min="8710" max="8710" width="12.26953125" style="103" customWidth="1"/>
    <col min="8711" max="8711" width="13.26953125" style="103" customWidth="1"/>
    <col min="8712" max="8712" width="16.81640625" style="103" bestFit="1" customWidth="1"/>
    <col min="8713" max="8714" width="12.1796875" style="103" customWidth="1"/>
    <col min="8715" max="8717" width="13.1796875" style="103" customWidth="1"/>
    <col min="8718" max="8718" width="13.54296875" style="103" customWidth="1"/>
    <col min="8719" max="8719" width="12.7265625" style="103" customWidth="1"/>
    <col min="8720" max="8720" width="11.1796875" style="103" customWidth="1"/>
    <col min="8721" max="8721" width="7.54296875" style="103" customWidth="1"/>
    <col min="8722" max="8960" width="9.1796875" style="103"/>
    <col min="8961" max="8961" width="0" style="103" hidden="1" customWidth="1"/>
    <col min="8962" max="8962" width="22.54296875" style="103" customWidth="1"/>
    <col min="8963" max="8963" width="2.453125" style="103" customWidth="1"/>
    <col min="8964" max="8964" width="11.26953125" style="103" customWidth="1"/>
    <col min="8965" max="8965" width="12.81640625" style="103" customWidth="1"/>
    <col min="8966" max="8966" width="12.26953125" style="103" customWidth="1"/>
    <col min="8967" max="8967" width="13.26953125" style="103" customWidth="1"/>
    <col min="8968" max="8968" width="16.81640625" style="103" bestFit="1" customWidth="1"/>
    <col min="8969" max="8970" width="12.1796875" style="103" customWidth="1"/>
    <col min="8971" max="8973" width="13.1796875" style="103" customWidth="1"/>
    <col min="8974" max="8974" width="13.54296875" style="103" customWidth="1"/>
    <col min="8975" max="8975" width="12.7265625" style="103" customWidth="1"/>
    <col min="8976" max="8976" width="11.1796875" style="103" customWidth="1"/>
    <col min="8977" max="8977" width="7.54296875" style="103" customWidth="1"/>
    <col min="8978" max="9216" width="9.1796875" style="103"/>
    <col min="9217" max="9217" width="0" style="103" hidden="1" customWidth="1"/>
    <col min="9218" max="9218" width="22.54296875" style="103" customWidth="1"/>
    <col min="9219" max="9219" width="2.453125" style="103" customWidth="1"/>
    <col min="9220" max="9220" width="11.26953125" style="103" customWidth="1"/>
    <col min="9221" max="9221" width="12.81640625" style="103" customWidth="1"/>
    <col min="9222" max="9222" width="12.26953125" style="103" customWidth="1"/>
    <col min="9223" max="9223" width="13.26953125" style="103" customWidth="1"/>
    <col min="9224" max="9224" width="16.81640625" style="103" bestFit="1" customWidth="1"/>
    <col min="9225" max="9226" width="12.1796875" style="103" customWidth="1"/>
    <col min="9227" max="9229" width="13.1796875" style="103" customWidth="1"/>
    <col min="9230" max="9230" width="13.54296875" style="103" customWidth="1"/>
    <col min="9231" max="9231" width="12.7265625" style="103" customWidth="1"/>
    <col min="9232" max="9232" width="11.1796875" style="103" customWidth="1"/>
    <col min="9233" max="9233" width="7.54296875" style="103" customWidth="1"/>
    <col min="9234" max="9472" width="9.1796875" style="103"/>
    <col min="9473" max="9473" width="0" style="103" hidden="1" customWidth="1"/>
    <col min="9474" max="9474" width="22.54296875" style="103" customWidth="1"/>
    <col min="9475" max="9475" width="2.453125" style="103" customWidth="1"/>
    <col min="9476" max="9476" width="11.26953125" style="103" customWidth="1"/>
    <col min="9477" max="9477" width="12.81640625" style="103" customWidth="1"/>
    <col min="9478" max="9478" width="12.26953125" style="103" customWidth="1"/>
    <col min="9479" max="9479" width="13.26953125" style="103" customWidth="1"/>
    <col min="9480" max="9480" width="16.81640625" style="103" bestFit="1" customWidth="1"/>
    <col min="9481" max="9482" width="12.1796875" style="103" customWidth="1"/>
    <col min="9483" max="9485" width="13.1796875" style="103" customWidth="1"/>
    <col min="9486" max="9486" width="13.54296875" style="103" customWidth="1"/>
    <col min="9487" max="9487" width="12.7265625" style="103" customWidth="1"/>
    <col min="9488" max="9488" width="11.1796875" style="103" customWidth="1"/>
    <col min="9489" max="9489" width="7.54296875" style="103" customWidth="1"/>
    <col min="9490" max="9728" width="9.1796875" style="103"/>
    <col min="9729" max="9729" width="0" style="103" hidden="1" customWidth="1"/>
    <col min="9730" max="9730" width="22.54296875" style="103" customWidth="1"/>
    <col min="9731" max="9731" width="2.453125" style="103" customWidth="1"/>
    <col min="9732" max="9732" width="11.26953125" style="103" customWidth="1"/>
    <col min="9733" max="9733" width="12.81640625" style="103" customWidth="1"/>
    <col min="9734" max="9734" width="12.26953125" style="103" customWidth="1"/>
    <col min="9735" max="9735" width="13.26953125" style="103" customWidth="1"/>
    <col min="9736" max="9736" width="16.81640625" style="103" bestFit="1" customWidth="1"/>
    <col min="9737" max="9738" width="12.1796875" style="103" customWidth="1"/>
    <col min="9739" max="9741" width="13.1796875" style="103" customWidth="1"/>
    <col min="9742" max="9742" width="13.54296875" style="103" customWidth="1"/>
    <col min="9743" max="9743" width="12.7265625" style="103" customWidth="1"/>
    <col min="9744" max="9744" width="11.1796875" style="103" customWidth="1"/>
    <col min="9745" max="9745" width="7.54296875" style="103" customWidth="1"/>
    <col min="9746" max="9984" width="9.1796875" style="103"/>
    <col min="9985" max="9985" width="0" style="103" hidden="1" customWidth="1"/>
    <col min="9986" max="9986" width="22.54296875" style="103" customWidth="1"/>
    <col min="9987" max="9987" width="2.453125" style="103" customWidth="1"/>
    <col min="9988" max="9988" width="11.26953125" style="103" customWidth="1"/>
    <col min="9989" max="9989" width="12.81640625" style="103" customWidth="1"/>
    <col min="9990" max="9990" width="12.26953125" style="103" customWidth="1"/>
    <col min="9991" max="9991" width="13.26953125" style="103" customWidth="1"/>
    <col min="9992" max="9992" width="16.81640625" style="103" bestFit="1" customWidth="1"/>
    <col min="9993" max="9994" width="12.1796875" style="103" customWidth="1"/>
    <col min="9995" max="9997" width="13.1796875" style="103" customWidth="1"/>
    <col min="9998" max="9998" width="13.54296875" style="103" customWidth="1"/>
    <col min="9999" max="9999" width="12.7265625" style="103" customWidth="1"/>
    <col min="10000" max="10000" width="11.1796875" style="103" customWidth="1"/>
    <col min="10001" max="10001" width="7.54296875" style="103" customWidth="1"/>
    <col min="10002" max="10240" width="9.1796875" style="103"/>
    <col min="10241" max="10241" width="0" style="103" hidden="1" customWidth="1"/>
    <col min="10242" max="10242" width="22.54296875" style="103" customWidth="1"/>
    <col min="10243" max="10243" width="2.453125" style="103" customWidth="1"/>
    <col min="10244" max="10244" width="11.26953125" style="103" customWidth="1"/>
    <col min="10245" max="10245" width="12.81640625" style="103" customWidth="1"/>
    <col min="10246" max="10246" width="12.26953125" style="103" customWidth="1"/>
    <col min="10247" max="10247" width="13.26953125" style="103" customWidth="1"/>
    <col min="10248" max="10248" width="16.81640625" style="103" bestFit="1" customWidth="1"/>
    <col min="10249" max="10250" width="12.1796875" style="103" customWidth="1"/>
    <col min="10251" max="10253" width="13.1796875" style="103" customWidth="1"/>
    <col min="10254" max="10254" width="13.54296875" style="103" customWidth="1"/>
    <col min="10255" max="10255" width="12.7265625" style="103" customWidth="1"/>
    <col min="10256" max="10256" width="11.1796875" style="103" customWidth="1"/>
    <col min="10257" max="10257" width="7.54296875" style="103" customWidth="1"/>
    <col min="10258" max="10496" width="9.1796875" style="103"/>
    <col min="10497" max="10497" width="0" style="103" hidden="1" customWidth="1"/>
    <col min="10498" max="10498" width="22.54296875" style="103" customWidth="1"/>
    <col min="10499" max="10499" width="2.453125" style="103" customWidth="1"/>
    <col min="10500" max="10500" width="11.26953125" style="103" customWidth="1"/>
    <col min="10501" max="10501" width="12.81640625" style="103" customWidth="1"/>
    <col min="10502" max="10502" width="12.26953125" style="103" customWidth="1"/>
    <col min="10503" max="10503" width="13.26953125" style="103" customWidth="1"/>
    <col min="10504" max="10504" width="16.81640625" style="103" bestFit="1" customWidth="1"/>
    <col min="10505" max="10506" width="12.1796875" style="103" customWidth="1"/>
    <col min="10507" max="10509" width="13.1796875" style="103" customWidth="1"/>
    <col min="10510" max="10510" width="13.54296875" style="103" customWidth="1"/>
    <col min="10511" max="10511" width="12.7265625" style="103" customWidth="1"/>
    <col min="10512" max="10512" width="11.1796875" style="103" customWidth="1"/>
    <col min="10513" max="10513" width="7.54296875" style="103" customWidth="1"/>
    <col min="10514" max="10752" width="9.1796875" style="103"/>
    <col min="10753" max="10753" width="0" style="103" hidden="1" customWidth="1"/>
    <col min="10754" max="10754" width="22.54296875" style="103" customWidth="1"/>
    <col min="10755" max="10755" width="2.453125" style="103" customWidth="1"/>
    <col min="10756" max="10756" width="11.26953125" style="103" customWidth="1"/>
    <col min="10757" max="10757" width="12.81640625" style="103" customWidth="1"/>
    <col min="10758" max="10758" width="12.26953125" style="103" customWidth="1"/>
    <col min="10759" max="10759" width="13.26953125" style="103" customWidth="1"/>
    <col min="10760" max="10760" width="16.81640625" style="103" bestFit="1" customWidth="1"/>
    <col min="10761" max="10762" width="12.1796875" style="103" customWidth="1"/>
    <col min="10763" max="10765" width="13.1796875" style="103" customWidth="1"/>
    <col min="10766" max="10766" width="13.54296875" style="103" customWidth="1"/>
    <col min="10767" max="10767" width="12.7265625" style="103" customWidth="1"/>
    <col min="10768" max="10768" width="11.1796875" style="103" customWidth="1"/>
    <col min="10769" max="10769" width="7.54296875" style="103" customWidth="1"/>
    <col min="10770" max="11008" width="9.1796875" style="103"/>
    <col min="11009" max="11009" width="0" style="103" hidden="1" customWidth="1"/>
    <col min="11010" max="11010" width="22.54296875" style="103" customWidth="1"/>
    <col min="11011" max="11011" width="2.453125" style="103" customWidth="1"/>
    <col min="11012" max="11012" width="11.26953125" style="103" customWidth="1"/>
    <col min="11013" max="11013" width="12.81640625" style="103" customWidth="1"/>
    <col min="11014" max="11014" width="12.26953125" style="103" customWidth="1"/>
    <col min="11015" max="11015" width="13.26953125" style="103" customWidth="1"/>
    <col min="11016" max="11016" width="16.81640625" style="103" bestFit="1" customWidth="1"/>
    <col min="11017" max="11018" width="12.1796875" style="103" customWidth="1"/>
    <col min="11019" max="11021" width="13.1796875" style="103" customWidth="1"/>
    <col min="11022" max="11022" width="13.54296875" style="103" customWidth="1"/>
    <col min="11023" max="11023" width="12.7265625" style="103" customWidth="1"/>
    <col min="11024" max="11024" width="11.1796875" style="103" customWidth="1"/>
    <col min="11025" max="11025" width="7.54296875" style="103" customWidth="1"/>
    <col min="11026" max="11264" width="9.1796875" style="103"/>
    <col min="11265" max="11265" width="0" style="103" hidden="1" customWidth="1"/>
    <col min="11266" max="11266" width="22.54296875" style="103" customWidth="1"/>
    <col min="11267" max="11267" width="2.453125" style="103" customWidth="1"/>
    <col min="11268" max="11268" width="11.26953125" style="103" customWidth="1"/>
    <col min="11269" max="11269" width="12.81640625" style="103" customWidth="1"/>
    <col min="11270" max="11270" width="12.26953125" style="103" customWidth="1"/>
    <col min="11271" max="11271" width="13.26953125" style="103" customWidth="1"/>
    <col min="11272" max="11272" width="16.81640625" style="103" bestFit="1" customWidth="1"/>
    <col min="11273" max="11274" width="12.1796875" style="103" customWidth="1"/>
    <col min="11275" max="11277" width="13.1796875" style="103" customWidth="1"/>
    <col min="11278" max="11278" width="13.54296875" style="103" customWidth="1"/>
    <col min="11279" max="11279" width="12.7265625" style="103" customWidth="1"/>
    <col min="11280" max="11280" width="11.1796875" style="103" customWidth="1"/>
    <col min="11281" max="11281" width="7.54296875" style="103" customWidth="1"/>
    <col min="11282" max="11520" width="9.1796875" style="103"/>
    <col min="11521" max="11521" width="0" style="103" hidden="1" customWidth="1"/>
    <col min="11522" max="11522" width="22.54296875" style="103" customWidth="1"/>
    <col min="11523" max="11523" width="2.453125" style="103" customWidth="1"/>
    <col min="11524" max="11524" width="11.26953125" style="103" customWidth="1"/>
    <col min="11525" max="11525" width="12.81640625" style="103" customWidth="1"/>
    <col min="11526" max="11526" width="12.26953125" style="103" customWidth="1"/>
    <col min="11527" max="11527" width="13.26953125" style="103" customWidth="1"/>
    <col min="11528" max="11528" width="16.81640625" style="103" bestFit="1" customWidth="1"/>
    <col min="11529" max="11530" width="12.1796875" style="103" customWidth="1"/>
    <col min="11531" max="11533" width="13.1796875" style="103" customWidth="1"/>
    <col min="11534" max="11534" width="13.54296875" style="103" customWidth="1"/>
    <col min="11535" max="11535" width="12.7265625" style="103" customWidth="1"/>
    <col min="11536" max="11536" width="11.1796875" style="103" customWidth="1"/>
    <col min="11537" max="11537" width="7.54296875" style="103" customWidth="1"/>
    <col min="11538" max="11776" width="9.1796875" style="103"/>
    <col min="11777" max="11777" width="0" style="103" hidden="1" customWidth="1"/>
    <col min="11778" max="11778" width="22.54296875" style="103" customWidth="1"/>
    <col min="11779" max="11779" width="2.453125" style="103" customWidth="1"/>
    <col min="11780" max="11780" width="11.26953125" style="103" customWidth="1"/>
    <col min="11781" max="11781" width="12.81640625" style="103" customWidth="1"/>
    <col min="11782" max="11782" width="12.26953125" style="103" customWidth="1"/>
    <col min="11783" max="11783" width="13.26953125" style="103" customWidth="1"/>
    <col min="11784" max="11784" width="16.81640625" style="103" bestFit="1" customWidth="1"/>
    <col min="11785" max="11786" width="12.1796875" style="103" customWidth="1"/>
    <col min="11787" max="11789" width="13.1796875" style="103" customWidth="1"/>
    <col min="11790" max="11790" width="13.54296875" style="103" customWidth="1"/>
    <col min="11791" max="11791" width="12.7265625" style="103" customWidth="1"/>
    <col min="11792" max="11792" width="11.1796875" style="103" customWidth="1"/>
    <col min="11793" max="11793" width="7.54296875" style="103" customWidth="1"/>
    <col min="11794" max="12032" width="9.1796875" style="103"/>
    <col min="12033" max="12033" width="0" style="103" hidden="1" customWidth="1"/>
    <col min="12034" max="12034" width="22.54296875" style="103" customWidth="1"/>
    <col min="12035" max="12035" width="2.453125" style="103" customWidth="1"/>
    <col min="12036" max="12036" width="11.26953125" style="103" customWidth="1"/>
    <col min="12037" max="12037" width="12.81640625" style="103" customWidth="1"/>
    <col min="12038" max="12038" width="12.26953125" style="103" customWidth="1"/>
    <col min="12039" max="12039" width="13.26953125" style="103" customWidth="1"/>
    <col min="12040" max="12040" width="16.81640625" style="103" bestFit="1" customWidth="1"/>
    <col min="12041" max="12042" width="12.1796875" style="103" customWidth="1"/>
    <col min="12043" max="12045" width="13.1796875" style="103" customWidth="1"/>
    <col min="12046" max="12046" width="13.54296875" style="103" customWidth="1"/>
    <col min="12047" max="12047" width="12.7265625" style="103" customWidth="1"/>
    <col min="12048" max="12048" width="11.1796875" style="103" customWidth="1"/>
    <col min="12049" max="12049" width="7.54296875" style="103" customWidth="1"/>
    <col min="12050" max="12288" width="9.1796875" style="103"/>
    <col min="12289" max="12289" width="0" style="103" hidden="1" customWidth="1"/>
    <col min="12290" max="12290" width="22.54296875" style="103" customWidth="1"/>
    <col min="12291" max="12291" width="2.453125" style="103" customWidth="1"/>
    <col min="12292" max="12292" width="11.26953125" style="103" customWidth="1"/>
    <col min="12293" max="12293" width="12.81640625" style="103" customWidth="1"/>
    <col min="12294" max="12294" width="12.26953125" style="103" customWidth="1"/>
    <col min="12295" max="12295" width="13.26953125" style="103" customWidth="1"/>
    <col min="12296" max="12296" width="16.81640625" style="103" bestFit="1" customWidth="1"/>
    <col min="12297" max="12298" width="12.1796875" style="103" customWidth="1"/>
    <col min="12299" max="12301" width="13.1796875" style="103" customWidth="1"/>
    <col min="12302" max="12302" width="13.54296875" style="103" customWidth="1"/>
    <col min="12303" max="12303" width="12.7265625" style="103" customWidth="1"/>
    <col min="12304" max="12304" width="11.1796875" style="103" customWidth="1"/>
    <col min="12305" max="12305" width="7.54296875" style="103" customWidth="1"/>
    <col min="12306" max="12544" width="9.1796875" style="103"/>
    <col min="12545" max="12545" width="0" style="103" hidden="1" customWidth="1"/>
    <col min="12546" max="12546" width="22.54296875" style="103" customWidth="1"/>
    <col min="12547" max="12547" width="2.453125" style="103" customWidth="1"/>
    <col min="12548" max="12548" width="11.26953125" style="103" customWidth="1"/>
    <col min="12549" max="12549" width="12.81640625" style="103" customWidth="1"/>
    <col min="12550" max="12550" width="12.26953125" style="103" customWidth="1"/>
    <col min="12551" max="12551" width="13.26953125" style="103" customWidth="1"/>
    <col min="12552" max="12552" width="16.81640625" style="103" bestFit="1" customWidth="1"/>
    <col min="12553" max="12554" width="12.1796875" style="103" customWidth="1"/>
    <col min="12555" max="12557" width="13.1796875" style="103" customWidth="1"/>
    <col min="12558" max="12558" width="13.54296875" style="103" customWidth="1"/>
    <col min="12559" max="12559" width="12.7265625" style="103" customWidth="1"/>
    <col min="12560" max="12560" width="11.1796875" style="103" customWidth="1"/>
    <col min="12561" max="12561" width="7.54296875" style="103" customWidth="1"/>
    <col min="12562" max="12800" width="9.1796875" style="103"/>
    <col min="12801" max="12801" width="0" style="103" hidden="1" customWidth="1"/>
    <col min="12802" max="12802" width="22.54296875" style="103" customWidth="1"/>
    <col min="12803" max="12803" width="2.453125" style="103" customWidth="1"/>
    <col min="12804" max="12804" width="11.26953125" style="103" customWidth="1"/>
    <col min="12805" max="12805" width="12.81640625" style="103" customWidth="1"/>
    <col min="12806" max="12806" width="12.26953125" style="103" customWidth="1"/>
    <col min="12807" max="12807" width="13.26953125" style="103" customWidth="1"/>
    <col min="12808" max="12808" width="16.81640625" style="103" bestFit="1" customWidth="1"/>
    <col min="12809" max="12810" width="12.1796875" style="103" customWidth="1"/>
    <col min="12811" max="12813" width="13.1796875" style="103" customWidth="1"/>
    <col min="12814" max="12814" width="13.54296875" style="103" customWidth="1"/>
    <col min="12815" max="12815" width="12.7265625" style="103" customWidth="1"/>
    <col min="12816" max="12816" width="11.1796875" style="103" customWidth="1"/>
    <col min="12817" max="12817" width="7.54296875" style="103" customWidth="1"/>
    <col min="12818" max="13056" width="9.1796875" style="103"/>
    <col min="13057" max="13057" width="0" style="103" hidden="1" customWidth="1"/>
    <col min="13058" max="13058" width="22.54296875" style="103" customWidth="1"/>
    <col min="13059" max="13059" width="2.453125" style="103" customWidth="1"/>
    <col min="13060" max="13060" width="11.26953125" style="103" customWidth="1"/>
    <col min="13061" max="13061" width="12.81640625" style="103" customWidth="1"/>
    <col min="13062" max="13062" width="12.26953125" style="103" customWidth="1"/>
    <col min="13063" max="13063" width="13.26953125" style="103" customWidth="1"/>
    <col min="13064" max="13064" width="16.81640625" style="103" bestFit="1" customWidth="1"/>
    <col min="13065" max="13066" width="12.1796875" style="103" customWidth="1"/>
    <col min="13067" max="13069" width="13.1796875" style="103" customWidth="1"/>
    <col min="13070" max="13070" width="13.54296875" style="103" customWidth="1"/>
    <col min="13071" max="13071" width="12.7265625" style="103" customWidth="1"/>
    <col min="13072" max="13072" width="11.1796875" style="103" customWidth="1"/>
    <col min="13073" max="13073" width="7.54296875" style="103" customWidth="1"/>
    <col min="13074" max="13312" width="9.1796875" style="103"/>
    <col min="13313" max="13313" width="0" style="103" hidden="1" customWidth="1"/>
    <col min="13314" max="13314" width="22.54296875" style="103" customWidth="1"/>
    <col min="13315" max="13315" width="2.453125" style="103" customWidth="1"/>
    <col min="13316" max="13316" width="11.26953125" style="103" customWidth="1"/>
    <col min="13317" max="13317" width="12.81640625" style="103" customWidth="1"/>
    <col min="13318" max="13318" width="12.26953125" style="103" customWidth="1"/>
    <col min="13319" max="13319" width="13.26953125" style="103" customWidth="1"/>
    <col min="13320" max="13320" width="16.81640625" style="103" bestFit="1" customWidth="1"/>
    <col min="13321" max="13322" width="12.1796875" style="103" customWidth="1"/>
    <col min="13323" max="13325" width="13.1796875" style="103" customWidth="1"/>
    <col min="13326" max="13326" width="13.54296875" style="103" customWidth="1"/>
    <col min="13327" max="13327" width="12.7265625" style="103" customWidth="1"/>
    <col min="13328" max="13328" width="11.1796875" style="103" customWidth="1"/>
    <col min="13329" max="13329" width="7.54296875" style="103" customWidth="1"/>
    <col min="13330" max="13568" width="9.1796875" style="103"/>
    <col min="13569" max="13569" width="0" style="103" hidden="1" customWidth="1"/>
    <col min="13570" max="13570" width="22.54296875" style="103" customWidth="1"/>
    <col min="13571" max="13571" width="2.453125" style="103" customWidth="1"/>
    <col min="13572" max="13572" width="11.26953125" style="103" customWidth="1"/>
    <col min="13573" max="13573" width="12.81640625" style="103" customWidth="1"/>
    <col min="13574" max="13574" width="12.26953125" style="103" customWidth="1"/>
    <col min="13575" max="13575" width="13.26953125" style="103" customWidth="1"/>
    <col min="13576" max="13576" width="16.81640625" style="103" bestFit="1" customWidth="1"/>
    <col min="13577" max="13578" width="12.1796875" style="103" customWidth="1"/>
    <col min="13579" max="13581" width="13.1796875" style="103" customWidth="1"/>
    <col min="13582" max="13582" width="13.54296875" style="103" customWidth="1"/>
    <col min="13583" max="13583" width="12.7265625" style="103" customWidth="1"/>
    <col min="13584" max="13584" width="11.1796875" style="103" customWidth="1"/>
    <col min="13585" max="13585" width="7.54296875" style="103" customWidth="1"/>
    <col min="13586" max="13824" width="9.1796875" style="103"/>
    <col min="13825" max="13825" width="0" style="103" hidden="1" customWidth="1"/>
    <col min="13826" max="13826" width="22.54296875" style="103" customWidth="1"/>
    <col min="13827" max="13827" width="2.453125" style="103" customWidth="1"/>
    <col min="13828" max="13828" width="11.26953125" style="103" customWidth="1"/>
    <col min="13829" max="13829" width="12.81640625" style="103" customWidth="1"/>
    <col min="13830" max="13830" width="12.26953125" style="103" customWidth="1"/>
    <col min="13831" max="13831" width="13.26953125" style="103" customWidth="1"/>
    <col min="13832" max="13832" width="16.81640625" style="103" bestFit="1" customWidth="1"/>
    <col min="13833" max="13834" width="12.1796875" style="103" customWidth="1"/>
    <col min="13835" max="13837" width="13.1796875" style="103" customWidth="1"/>
    <col min="13838" max="13838" width="13.54296875" style="103" customWidth="1"/>
    <col min="13839" max="13839" width="12.7265625" style="103" customWidth="1"/>
    <col min="13840" max="13840" width="11.1796875" style="103" customWidth="1"/>
    <col min="13841" max="13841" width="7.54296875" style="103" customWidth="1"/>
    <col min="13842" max="14080" width="9.1796875" style="103"/>
    <col min="14081" max="14081" width="0" style="103" hidden="1" customWidth="1"/>
    <col min="14082" max="14082" width="22.54296875" style="103" customWidth="1"/>
    <col min="14083" max="14083" width="2.453125" style="103" customWidth="1"/>
    <col min="14084" max="14084" width="11.26953125" style="103" customWidth="1"/>
    <col min="14085" max="14085" width="12.81640625" style="103" customWidth="1"/>
    <col min="14086" max="14086" width="12.26953125" style="103" customWidth="1"/>
    <col min="14087" max="14087" width="13.26953125" style="103" customWidth="1"/>
    <col min="14088" max="14088" width="16.81640625" style="103" bestFit="1" customWidth="1"/>
    <col min="14089" max="14090" width="12.1796875" style="103" customWidth="1"/>
    <col min="14091" max="14093" width="13.1796875" style="103" customWidth="1"/>
    <col min="14094" max="14094" width="13.54296875" style="103" customWidth="1"/>
    <col min="14095" max="14095" width="12.7265625" style="103" customWidth="1"/>
    <col min="14096" max="14096" width="11.1796875" style="103" customWidth="1"/>
    <col min="14097" max="14097" width="7.54296875" style="103" customWidth="1"/>
    <col min="14098" max="14336" width="9.1796875" style="103"/>
    <col min="14337" max="14337" width="0" style="103" hidden="1" customWidth="1"/>
    <col min="14338" max="14338" width="22.54296875" style="103" customWidth="1"/>
    <col min="14339" max="14339" width="2.453125" style="103" customWidth="1"/>
    <col min="14340" max="14340" width="11.26953125" style="103" customWidth="1"/>
    <col min="14341" max="14341" width="12.81640625" style="103" customWidth="1"/>
    <col min="14342" max="14342" width="12.26953125" style="103" customWidth="1"/>
    <col min="14343" max="14343" width="13.26953125" style="103" customWidth="1"/>
    <col min="14344" max="14344" width="16.81640625" style="103" bestFit="1" customWidth="1"/>
    <col min="14345" max="14346" width="12.1796875" style="103" customWidth="1"/>
    <col min="14347" max="14349" width="13.1796875" style="103" customWidth="1"/>
    <col min="14350" max="14350" width="13.54296875" style="103" customWidth="1"/>
    <col min="14351" max="14351" width="12.7265625" style="103" customWidth="1"/>
    <col min="14352" max="14352" width="11.1796875" style="103" customWidth="1"/>
    <col min="14353" max="14353" width="7.54296875" style="103" customWidth="1"/>
    <col min="14354" max="14592" width="9.1796875" style="103"/>
    <col min="14593" max="14593" width="0" style="103" hidden="1" customWidth="1"/>
    <col min="14594" max="14594" width="22.54296875" style="103" customWidth="1"/>
    <col min="14595" max="14595" width="2.453125" style="103" customWidth="1"/>
    <col min="14596" max="14596" width="11.26953125" style="103" customWidth="1"/>
    <col min="14597" max="14597" width="12.81640625" style="103" customWidth="1"/>
    <col min="14598" max="14598" width="12.26953125" style="103" customWidth="1"/>
    <col min="14599" max="14599" width="13.26953125" style="103" customWidth="1"/>
    <col min="14600" max="14600" width="16.81640625" style="103" bestFit="1" customWidth="1"/>
    <col min="14601" max="14602" width="12.1796875" style="103" customWidth="1"/>
    <col min="14603" max="14605" width="13.1796875" style="103" customWidth="1"/>
    <col min="14606" max="14606" width="13.54296875" style="103" customWidth="1"/>
    <col min="14607" max="14607" width="12.7265625" style="103" customWidth="1"/>
    <col min="14608" max="14608" width="11.1796875" style="103" customWidth="1"/>
    <col min="14609" max="14609" width="7.54296875" style="103" customWidth="1"/>
    <col min="14610" max="14848" width="9.1796875" style="103"/>
    <col min="14849" max="14849" width="0" style="103" hidden="1" customWidth="1"/>
    <col min="14850" max="14850" width="22.54296875" style="103" customWidth="1"/>
    <col min="14851" max="14851" width="2.453125" style="103" customWidth="1"/>
    <col min="14852" max="14852" width="11.26953125" style="103" customWidth="1"/>
    <col min="14853" max="14853" width="12.81640625" style="103" customWidth="1"/>
    <col min="14854" max="14854" width="12.26953125" style="103" customWidth="1"/>
    <col min="14855" max="14855" width="13.26953125" style="103" customWidth="1"/>
    <col min="14856" max="14856" width="16.81640625" style="103" bestFit="1" customWidth="1"/>
    <col min="14857" max="14858" width="12.1796875" style="103" customWidth="1"/>
    <col min="14859" max="14861" width="13.1796875" style="103" customWidth="1"/>
    <col min="14862" max="14862" width="13.54296875" style="103" customWidth="1"/>
    <col min="14863" max="14863" width="12.7265625" style="103" customWidth="1"/>
    <col min="14864" max="14864" width="11.1796875" style="103" customWidth="1"/>
    <col min="14865" max="14865" width="7.54296875" style="103" customWidth="1"/>
    <col min="14866" max="15104" width="9.1796875" style="103"/>
    <col min="15105" max="15105" width="0" style="103" hidden="1" customWidth="1"/>
    <col min="15106" max="15106" width="22.54296875" style="103" customWidth="1"/>
    <col min="15107" max="15107" width="2.453125" style="103" customWidth="1"/>
    <col min="15108" max="15108" width="11.26953125" style="103" customWidth="1"/>
    <col min="15109" max="15109" width="12.81640625" style="103" customWidth="1"/>
    <col min="15110" max="15110" width="12.26953125" style="103" customWidth="1"/>
    <col min="15111" max="15111" width="13.26953125" style="103" customWidth="1"/>
    <col min="15112" max="15112" width="16.81640625" style="103" bestFit="1" customWidth="1"/>
    <col min="15113" max="15114" width="12.1796875" style="103" customWidth="1"/>
    <col min="15115" max="15117" width="13.1796875" style="103" customWidth="1"/>
    <col min="15118" max="15118" width="13.54296875" style="103" customWidth="1"/>
    <col min="15119" max="15119" width="12.7265625" style="103" customWidth="1"/>
    <col min="15120" max="15120" width="11.1796875" style="103" customWidth="1"/>
    <col min="15121" max="15121" width="7.54296875" style="103" customWidth="1"/>
    <col min="15122" max="15360" width="9.1796875" style="103"/>
    <col min="15361" max="15361" width="0" style="103" hidden="1" customWidth="1"/>
    <col min="15362" max="15362" width="22.54296875" style="103" customWidth="1"/>
    <col min="15363" max="15363" width="2.453125" style="103" customWidth="1"/>
    <col min="15364" max="15364" width="11.26953125" style="103" customWidth="1"/>
    <col min="15365" max="15365" width="12.81640625" style="103" customWidth="1"/>
    <col min="15366" max="15366" width="12.26953125" style="103" customWidth="1"/>
    <col min="15367" max="15367" width="13.26953125" style="103" customWidth="1"/>
    <col min="15368" max="15368" width="16.81640625" style="103" bestFit="1" customWidth="1"/>
    <col min="15369" max="15370" width="12.1796875" style="103" customWidth="1"/>
    <col min="15371" max="15373" width="13.1796875" style="103" customWidth="1"/>
    <col min="15374" max="15374" width="13.54296875" style="103" customWidth="1"/>
    <col min="15375" max="15375" width="12.7265625" style="103" customWidth="1"/>
    <col min="15376" max="15376" width="11.1796875" style="103" customWidth="1"/>
    <col min="15377" max="15377" width="7.54296875" style="103" customWidth="1"/>
    <col min="15378" max="15616" width="9.1796875" style="103"/>
    <col min="15617" max="15617" width="0" style="103" hidden="1" customWidth="1"/>
    <col min="15618" max="15618" width="22.54296875" style="103" customWidth="1"/>
    <col min="15619" max="15619" width="2.453125" style="103" customWidth="1"/>
    <col min="15620" max="15620" width="11.26953125" style="103" customWidth="1"/>
    <col min="15621" max="15621" width="12.81640625" style="103" customWidth="1"/>
    <col min="15622" max="15622" width="12.26953125" style="103" customWidth="1"/>
    <col min="15623" max="15623" width="13.26953125" style="103" customWidth="1"/>
    <col min="15624" max="15624" width="16.81640625" style="103" bestFit="1" customWidth="1"/>
    <col min="15625" max="15626" width="12.1796875" style="103" customWidth="1"/>
    <col min="15627" max="15629" width="13.1796875" style="103" customWidth="1"/>
    <col min="15630" max="15630" width="13.54296875" style="103" customWidth="1"/>
    <col min="15631" max="15631" width="12.7265625" style="103" customWidth="1"/>
    <col min="15632" max="15632" width="11.1796875" style="103" customWidth="1"/>
    <col min="15633" max="15633" width="7.54296875" style="103" customWidth="1"/>
    <col min="15634" max="15872" width="9.1796875" style="103"/>
    <col min="15873" max="15873" width="0" style="103" hidden="1" customWidth="1"/>
    <col min="15874" max="15874" width="22.54296875" style="103" customWidth="1"/>
    <col min="15875" max="15875" width="2.453125" style="103" customWidth="1"/>
    <col min="15876" max="15876" width="11.26953125" style="103" customWidth="1"/>
    <col min="15877" max="15877" width="12.81640625" style="103" customWidth="1"/>
    <col min="15878" max="15878" width="12.26953125" style="103" customWidth="1"/>
    <col min="15879" max="15879" width="13.26953125" style="103" customWidth="1"/>
    <col min="15880" max="15880" width="16.81640625" style="103" bestFit="1" customWidth="1"/>
    <col min="15881" max="15882" width="12.1796875" style="103" customWidth="1"/>
    <col min="15883" max="15885" width="13.1796875" style="103" customWidth="1"/>
    <col min="15886" max="15886" width="13.54296875" style="103" customWidth="1"/>
    <col min="15887" max="15887" width="12.7265625" style="103" customWidth="1"/>
    <col min="15888" max="15888" width="11.1796875" style="103" customWidth="1"/>
    <col min="15889" max="15889" width="7.54296875" style="103" customWidth="1"/>
    <col min="15890" max="16128" width="9.1796875" style="103"/>
    <col min="16129" max="16129" width="0" style="103" hidden="1" customWidth="1"/>
    <col min="16130" max="16130" width="22.54296875" style="103" customWidth="1"/>
    <col min="16131" max="16131" width="2.453125" style="103" customWidth="1"/>
    <col min="16132" max="16132" width="11.26953125" style="103" customWidth="1"/>
    <col min="16133" max="16133" width="12.81640625" style="103" customWidth="1"/>
    <col min="16134" max="16134" width="12.26953125" style="103" customWidth="1"/>
    <col min="16135" max="16135" width="13.26953125" style="103" customWidth="1"/>
    <col min="16136" max="16136" width="16.81640625" style="103" bestFit="1" customWidth="1"/>
    <col min="16137" max="16138" width="12.1796875" style="103" customWidth="1"/>
    <col min="16139" max="16141" width="13.1796875" style="103" customWidth="1"/>
    <col min="16142" max="16142" width="13.54296875" style="103" customWidth="1"/>
    <col min="16143" max="16143" width="12.7265625" style="103" customWidth="1"/>
    <col min="16144" max="16144" width="11.1796875" style="103" customWidth="1"/>
    <col min="16145" max="16145" width="7.54296875" style="103" customWidth="1"/>
    <col min="16146" max="16384" width="9.1796875" style="103"/>
  </cols>
  <sheetData>
    <row r="1" spans="1:43" s="52" customFormat="1" ht="24.75" customHeight="1" x14ac:dyDescent="0.35">
      <c r="A1" s="48"/>
      <c r="B1" s="49" t="s">
        <v>198</v>
      </c>
      <c r="C1" s="50"/>
      <c r="D1" s="50"/>
      <c r="E1" s="51"/>
      <c r="F1" s="51"/>
      <c r="G1" s="51"/>
      <c r="H1" s="50"/>
      <c r="I1" s="50"/>
      <c r="J1" s="50"/>
      <c r="K1" s="50"/>
      <c r="L1" s="50"/>
      <c r="M1" s="50"/>
      <c r="N1" s="50"/>
      <c r="O1" s="50"/>
      <c r="P1" s="50"/>
      <c r="S1" s="53"/>
      <c r="T1" s="53"/>
    </row>
    <row r="2" spans="1:43" s="57" customFormat="1" ht="34.5" customHeight="1" x14ac:dyDescent="0.35">
      <c r="A2" s="48"/>
      <c r="B2" s="206"/>
      <c r="C2" s="55"/>
      <c r="D2" s="275"/>
      <c r="E2" s="275"/>
      <c r="F2" s="275"/>
      <c r="G2" s="275"/>
      <c r="H2" s="275" t="s">
        <v>167</v>
      </c>
      <c r="I2" s="275"/>
      <c r="J2" s="205"/>
      <c r="K2" s="273" t="s">
        <v>168</v>
      </c>
      <c r="L2" s="273"/>
      <c r="M2" s="273"/>
      <c r="N2" s="273" t="s">
        <v>169</v>
      </c>
      <c r="O2" s="273"/>
      <c r="P2" s="273"/>
      <c r="S2" s="58"/>
      <c r="T2" s="58"/>
    </row>
    <row r="3" spans="1:43" s="57" customFormat="1" ht="56" x14ac:dyDescent="0.35">
      <c r="A3" s="48"/>
      <c r="B3" s="206"/>
      <c r="C3" s="59"/>
      <c r="D3" s="60"/>
      <c r="E3" s="60"/>
      <c r="F3" s="60"/>
      <c r="G3" s="60"/>
      <c r="H3" s="60" t="s">
        <v>170</v>
      </c>
      <c r="I3" s="60" t="s">
        <v>171</v>
      </c>
      <c r="J3" s="60" t="s">
        <v>174</v>
      </c>
      <c r="K3" s="61" t="s">
        <v>175</v>
      </c>
      <c r="L3" s="60" t="s">
        <v>176</v>
      </c>
      <c r="M3" s="60" t="s">
        <v>177</v>
      </c>
      <c r="N3" s="60" t="s">
        <v>178</v>
      </c>
      <c r="O3" s="60" t="s">
        <v>179</v>
      </c>
      <c r="P3" s="60" t="s">
        <v>180</v>
      </c>
    </row>
    <row r="4" spans="1:43" s="67" customFormat="1" ht="25.5" customHeight="1" x14ac:dyDescent="0.35">
      <c r="A4" s="48"/>
      <c r="B4" s="62" t="s">
        <v>181</v>
      </c>
      <c r="C4" s="63"/>
      <c r="D4" s="64"/>
      <c r="E4" s="64"/>
      <c r="F4" s="64"/>
      <c r="G4" s="64"/>
      <c r="H4" s="64">
        <f t="shared" ref="H4:P4" si="0">SUM(H6:H43,H45:H51)</f>
        <v>515</v>
      </c>
      <c r="I4" s="64">
        <f t="shared" si="0"/>
        <v>653</v>
      </c>
      <c r="J4" s="64">
        <f t="shared" si="0"/>
        <v>230</v>
      </c>
      <c r="K4" s="64">
        <f t="shared" si="0"/>
        <v>1915</v>
      </c>
      <c r="L4" s="64">
        <f t="shared" si="0"/>
        <v>99</v>
      </c>
      <c r="M4" s="64">
        <f t="shared" si="0"/>
        <v>1198</v>
      </c>
      <c r="N4" s="64">
        <f t="shared" si="0"/>
        <v>5237</v>
      </c>
      <c r="O4" s="64">
        <f t="shared" si="0"/>
        <v>348</v>
      </c>
      <c r="P4" s="64">
        <f t="shared" si="0"/>
        <v>246</v>
      </c>
      <c r="Q4" s="62"/>
      <c r="R4" s="65"/>
      <c r="S4" s="58"/>
      <c r="T4" s="58"/>
      <c r="U4" s="57"/>
      <c r="V4" s="65"/>
      <c r="W4" s="66"/>
      <c r="X4" s="65"/>
      <c r="Y4" s="57"/>
      <c r="Z4" s="57"/>
      <c r="AA4" s="57"/>
      <c r="AB4" s="66"/>
      <c r="AC4" s="66"/>
      <c r="AD4" s="66"/>
      <c r="AE4" s="65"/>
      <c r="AF4" s="57"/>
      <c r="AG4" s="57"/>
      <c r="AH4" s="57"/>
      <c r="AI4" s="65"/>
      <c r="AJ4" s="66"/>
      <c r="AK4" s="66"/>
      <c r="AL4" s="66"/>
      <c r="AM4" s="65"/>
      <c r="AN4" s="65"/>
      <c r="AO4" s="65"/>
      <c r="AP4" s="65"/>
      <c r="AQ4" s="65"/>
    </row>
    <row r="5" spans="1:43" s="71" customFormat="1" ht="25.5" customHeight="1" x14ac:dyDescent="0.35">
      <c r="A5" s="68"/>
      <c r="B5" s="62" t="s">
        <v>182</v>
      </c>
      <c r="C5" s="69"/>
      <c r="D5" s="70"/>
      <c r="E5" s="70"/>
      <c r="F5" s="64"/>
      <c r="G5" s="70"/>
      <c r="H5" s="70">
        <f t="shared" ref="H5:P5" si="1">SUM(H6:H43)</f>
        <v>274</v>
      </c>
      <c r="I5" s="70">
        <f t="shared" si="1"/>
        <v>640</v>
      </c>
      <c r="J5" s="70">
        <f t="shared" si="1"/>
        <v>199</v>
      </c>
      <c r="K5" s="70">
        <f t="shared" si="1"/>
        <v>1530</v>
      </c>
      <c r="L5" s="70">
        <f t="shared" si="1"/>
        <v>79</v>
      </c>
      <c r="M5" s="70">
        <f t="shared" si="1"/>
        <v>957</v>
      </c>
      <c r="N5" s="70">
        <f t="shared" si="1"/>
        <v>4118</v>
      </c>
      <c r="O5" s="70">
        <f t="shared" si="1"/>
        <v>245</v>
      </c>
      <c r="P5" s="70">
        <f t="shared" si="1"/>
        <v>165</v>
      </c>
      <c r="R5" s="65"/>
      <c r="S5" s="72"/>
      <c r="T5" s="72"/>
      <c r="U5" s="57"/>
      <c r="V5" s="65"/>
      <c r="W5" s="66"/>
      <c r="X5" s="65"/>
      <c r="Y5" s="65"/>
      <c r="Z5" s="65"/>
      <c r="AA5" s="65"/>
      <c r="AB5" s="66"/>
      <c r="AC5" s="66"/>
      <c r="AD5" s="66"/>
      <c r="AE5" s="65"/>
      <c r="AF5" s="65"/>
      <c r="AG5" s="65"/>
      <c r="AH5" s="65"/>
      <c r="AI5" s="65"/>
      <c r="AJ5" s="66"/>
      <c r="AK5" s="66"/>
      <c r="AL5" s="66"/>
      <c r="AN5" s="65"/>
      <c r="AO5" s="65"/>
      <c r="AP5" s="65"/>
      <c r="AQ5" s="65"/>
    </row>
    <row r="6" spans="1:43" s="81" customFormat="1" ht="14.25" customHeight="1" x14ac:dyDescent="0.35">
      <c r="A6" s="48">
        <v>51</v>
      </c>
      <c r="B6" s="73" t="s">
        <v>77</v>
      </c>
      <c r="C6" s="74"/>
      <c r="D6" s="75"/>
      <c r="E6" s="75"/>
      <c r="F6" s="64"/>
      <c r="G6" s="75"/>
      <c r="H6" s="75">
        <f>VLOOKUP($B6,Fire2017!$C$10:$I$57,2,FALSE)</f>
        <v>7</v>
      </c>
      <c r="I6" s="75">
        <f>VLOOKUP($B6,Fire2017!$C$10:$I$57,3,FALSE)</f>
        <v>11</v>
      </c>
      <c r="J6" s="75">
        <f>VLOOKUP($B6,Fire2017!$C$10:$I$57,4,FALSE)</f>
        <v>3</v>
      </c>
      <c r="K6" s="75">
        <f>VLOOKUP($B6,Fire2017!$C$10:$O$58,7,FALSE)-L6</f>
        <v>30</v>
      </c>
      <c r="L6" s="75">
        <f>VLOOKUP($B6,Fire2017!$C$10:$Q$58,9,FALSE)</f>
        <v>4</v>
      </c>
      <c r="M6" s="75">
        <f>VLOOKUP($B6,Fire2017!$C$10:$BA$58,11,FALSE)+VLOOKUP($B6,Fire2017!$C$10:$BA$58,15,FALSE)</f>
        <v>38</v>
      </c>
      <c r="N6" s="75">
        <f>VLOOKUP($B6,Fire2017!$C$10:$BA$58,13,FALSE)+VLOOKUP($B6,Fire2017!$C$10:$AZ$58,17,FALSE)</f>
        <v>72</v>
      </c>
      <c r="O6" s="75">
        <f>VLOOKUP($B6,Fire2017!$C$10:$AZ$58,19,FALSE)</f>
        <v>8</v>
      </c>
      <c r="P6" s="75">
        <f>VLOOKUP($B6,Fire2017!$C$10:$AZ$58,21,FALSE)</f>
        <v>4</v>
      </c>
      <c r="Q6" s="76"/>
      <c r="R6" s="77"/>
      <c r="S6" s="78"/>
      <c r="T6" s="78"/>
      <c r="U6" s="79"/>
      <c r="V6" s="77"/>
      <c r="W6" s="80"/>
      <c r="X6" s="65"/>
      <c r="Y6" s="65"/>
      <c r="Z6" s="65"/>
      <c r="AA6" s="65"/>
      <c r="AB6" s="66"/>
      <c r="AC6" s="66"/>
      <c r="AD6" s="66"/>
      <c r="AE6" s="65"/>
      <c r="AF6" s="65"/>
      <c r="AG6" s="65"/>
      <c r="AH6" s="65"/>
      <c r="AI6" s="65"/>
      <c r="AJ6" s="66"/>
      <c r="AK6" s="66"/>
      <c r="AL6" s="66"/>
      <c r="AN6" s="65"/>
      <c r="AO6" s="65"/>
      <c r="AP6" s="65"/>
      <c r="AQ6" s="65"/>
    </row>
    <row r="7" spans="1:43" s="81" customFormat="1" ht="14.25" customHeight="1" x14ac:dyDescent="0.35">
      <c r="A7" s="48">
        <v>52</v>
      </c>
      <c r="B7" s="82" t="s">
        <v>75</v>
      </c>
      <c r="C7" s="74"/>
      <c r="D7" s="75"/>
      <c r="E7" s="75"/>
      <c r="F7" s="64"/>
      <c r="G7" s="75"/>
      <c r="H7" s="75">
        <f>VLOOKUP($B7,Fire2017!$C$10:$I$57,2,FALSE)</f>
        <v>3</v>
      </c>
      <c r="I7" s="75">
        <f>VLOOKUP($B7,Fire2017!$C$10:$I$57,3,FALSE)</f>
        <v>8</v>
      </c>
      <c r="J7" s="75">
        <f>VLOOKUP($B7,Fire2017!$C$10:$I$57,4,FALSE)</f>
        <v>3</v>
      </c>
      <c r="K7" s="75">
        <f>VLOOKUP($B7,Fire2017!$C$10:$O$58,7,FALSE)-L7</f>
        <v>24</v>
      </c>
      <c r="L7" s="75">
        <f>VLOOKUP($B7,Fire2017!$C$10:$Q$58,9,FALSE)</f>
        <v>2</v>
      </c>
      <c r="M7" s="75">
        <f>VLOOKUP($B7,Fire2017!$C$10:$BA$58,11,FALSE)+VLOOKUP($B7,Fire2017!$C$10:$BA$58,15,FALSE)</f>
        <v>21</v>
      </c>
      <c r="N7" s="75">
        <f>VLOOKUP($B7,Fire2017!$C$10:$BA$58,13,FALSE)+VLOOKUP($B7,Fire2017!$C$10:$AZ$58,17,FALSE)</f>
        <v>44</v>
      </c>
      <c r="O7" s="75">
        <f>VLOOKUP($B7,Fire2017!$C$10:$AZ$58,19,FALSE)</f>
        <v>4</v>
      </c>
      <c r="P7" s="75">
        <f>VLOOKUP($B7,Fire2017!$C$10:$AZ$58,21,FALSE)</f>
        <v>2</v>
      </c>
      <c r="Q7" s="76"/>
      <c r="R7" s="65"/>
      <c r="S7" s="72"/>
      <c r="T7" s="72"/>
      <c r="U7" s="57"/>
      <c r="V7" s="65"/>
      <c r="W7" s="66"/>
      <c r="X7" s="65"/>
      <c r="Y7" s="65"/>
      <c r="Z7" s="65"/>
      <c r="AA7" s="65"/>
      <c r="AB7" s="66"/>
      <c r="AC7" s="66"/>
      <c r="AD7" s="66"/>
      <c r="AE7" s="65"/>
      <c r="AF7" s="65"/>
      <c r="AG7" s="65"/>
      <c r="AH7" s="65"/>
      <c r="AI7" s="65"/>
      <c r="AJ7" s="66"/>
      <c r="AK7" s="66"/>
      <c r="AL7" s="66"/>
      <c r="AN7" s="65"/>
      <c r="AO7" s="65"/>
      <c r="AP7" s="65"/>
      <c r="AQ7" s="65"/>
    </row>
    <row r="8" spans="1:43" s="81" customFormat="1" ht="14.25" customHeight="1" x14ac:dyDescent="0.35">
      <c r="A8" s="48">
        <v>86</v>
      </c>
      <c r="B8" s="82" t="s">
        <v>73</v>
      </c>
      <c r="C8" s="74"/>
      <c r="D8" s="75"/>
      <c r="E8" s="75"/>
      <c r="F8" s="64"/>
      <c r="G8" s="75"/>
      <c r="H8" s="75">
        <f>VLOOKUP($B8,Fire2017!$C$10:$I$57,2,FALSE)</f>
        <v>11</v>
      </c>
      <c r="I8" s="75">
        <f>VLOOKUP($B8,Fire2017!$C$10:$I$57,3,FALSE)</f>
        <v>6</v>
      </c>
      <c r="J8" s="75">
        <f>VLOOKUP($B8,Fire2017!$C$10:$I$57,4,FALSE)</f>
        <v>1</v>
      </c>
      <c r="K8" s="75">
        <f>VLOOKUP($B8,Fire2017!$C$10:$O$58,7,FALSE)-L8</f>
        <v>19</v>
      </c>
      <c r="L8" s="75">
        <f>VLOOKUP($B8,Fire2017!$C$10:$Q$58,9,FALSE)</f>
        <v>1</v>
      </c>
      <c r="M8" s="75">
        <f>VLOOKUP($B8,Fire2017!$C$10:$BA$58,11,FALSE)+VLOOKUP($B8,Fire2017!$C$10:$BA$58,15,FALSE)</f>
        <v>15</v>
      </c>
      <c r="N8" s="75">
        <f>VLOOKUP($B8,Fire2017!$C$10:$BA$58,13,FALSE)+VLOOKUP($B8,Fire2017!$C$10:$AZ$58,17,FALSE)</f>
        <v>69</v>
      </c>
      <c r="O8" s="75">
        <f>VLOOKUP($B8,Fire2017!$C$10:$AZ$58,19,FALSE)</f>
        <v>8</v>
      </c>
      <c r="P8" s="75">
        <f>VLOOKUP($B8,Fire2017!$C$10:$AZ$58,21,FALSE)</f>
        <v>4</v>
      </c>
      <c r="Q8" s="76"/>
      <c r="R8" s="65"/>
      <c r="S8" s="72"/>
      <c r="T8" s="72"/>
      <c r="U8" s="57"/>
      <c r="V8" s="65"/>
      <c r="W8" s="66"/>
      <c r="X8" s="65"/>
      <c r="Y8" s="65"/>
      <c r="Z8" s="65"/>
      <c r="AA8" s="65"/>
      <c r="AB8" s="66"/>
      <c r="AC8" s="66"/>
      <c r="AD8" s="66"/>
      <c r="AE8" s="65"/>
      <c r="AF8" s="65"/>
      <c r="AG8" s="65"/>
      <c r="AH8" s="65"/>
      <c r="AI8" s="65"/>
      <c r="AJ8" s="66"/>
      <c r="AK8" s="66"/>
      <c r="AL8" s="66"/>
      <c r="AN8" s="65"/>
      <c r="AO8" s="65"/>
      <c r="AP8" s="65"/>
      <c r="AQ8" s="65"/>
    </row>
    <row r="9" spans="1:43" s="81" customFormat="1" ht="14.25" customHeight="1" x14ac:dyDescent="0.35">
      <c r="A9" s="48">
        <v>53</v>
      </c>
      <c r="B9" s="82" t="s">
        <v>71</v>
      </c>
      <c r="C9" s="74"/>
      <c r="D9" s="75"/>
      <c r="E9" s="75"/>
      <c r="F9" s="64"/>
      <c r="G9" s="75"/>
      <c r="H9" s="75">
        <f>VLOOKUP($B9,Fire2017!$C$10:$I$57,2,FALSE)</f>
        <v>6</v>
      </c>
      <c r="I9" s="75">
        <f>VLOOKUP($B9,Fire2017!$C$10:$I$57,3,FALSE)</f>
        <v>10</v>
      </c>
      <c r="J9" s="75">
        <f>VLOOKUP($B9,Fire2017!$C$10:$I$57,4,FALSE)</f>
        <v>4</v>
      </c>
      <c r="K9" s="75">
        <f>VLOOKUP($B9,Fire2017!$C$10:$O$58,7,FALSE)-L9</f>
        <v>28</v>
      </c>
      <c r="L9" s="75">
        <f>VLOOKUP($B9,Fire2017!$C$10:$Q$58,9,FALSE)</f>
        <v>2</v>
      </c>
      <c r="M9" s="75">
        <f>VLOOKUP($B9,Fire2017!$C$10:$BA$58,11,FALSE)+VLOOKUP($B9,Fire2017!$C$10:$BA$58,15,FALSE)</f>
        <v>13</v>
      </c>
      <c r="N9" s="75">
        <f>VLOOKUP($B9,Fire2017!$C$10:$BA$58,13,FALSE)+VLOOKUP($B9,Fire2017!$C$10:$AZ$58,17,FALSE)</f>
        <v>71</v>
      </c>
      <c r="O9" s="75">
        <f>VLOOKUP($B9,Fire2017!$C$10:$AZ$58,19,FALSE)</f>
        <v>3</v>
      </c>
      <c r="P9" s="75">
        <f>VLOOKUP($B9,Fire2017!$C$10:$AZ$58,21,FALSE)</f>
        <v>3</v>
      </c>
      <c r="Q9" s="76"/>
      <c r="R9" s="65"/>
      <c r="S9" s="72"/>
      <c r="T9" s="72"/>
      <c r="U9" s="57"/>
      <c r="V9" s="65"/>
      <c r="W9" s="66"/>
      <c r="X9" s="65"/>
      <c r="Y9" s="65"/>
      <c r="Z9" s="65"/>
      <c r="AA9" s="65"/>
      <c r="AB9" s="66"/>
      <c r="AC9" s="66"/>
      <c r="AD9" s="66"/>
      <c r="AE9" s="65"/>
      <c r="AF9" s="65"/>
      <c r="AG9" s="65"/>
      <c r="AH9" s="65"/>
      <c r="AI9" s="65"/>
      <c r="AJ9" s="66"/>
      <c r="AK9" s="66"/>
      <c r="AL9" s="66"/>
      <c r="AN9" s="65"/>
      <c r="AO9" s="65"/>
      <c r="AP9" s="65"/>
      <c r="AQ9" s="65"/>
    </row>
    <row r="10" spans="1:43" s="81" customFormat="1" ht="14.25" customHeight="1" x14ac:dyDescent="0.35">
      <c r="A10" s="48">
        <v>54</v>
      </c>
      <c r="B10" s="82" t="s">
        <v>69</v>
      </c>
      <c r="C10" s="74"/>
      <c r="D10" s="75"/>
      <c r="E10" s="75"/>
      <c r="F10" s="64"/>
      <c r="G10" s="75"/>
      <c r="H10" s="75">
        <f>VLOOKUP($B10,Fire2017!$C$10:$I$57,2,FALSE)</f>
        <v>3</v>
      </c>
      <c r="I10" s="75">
        <f>VLOOKUP($B10,Fire2017!$C$10:$I$57,3,FALSE)</f>
        <v>20</v>
      </c>
      <c r="J10" s="75">
        <f>VLOOKUP($B10,Fire2017!$C$10:$I$57,4,FALSE)</f>
        <v>4</v>
      </c>
      <c r="K10" s="75">
        <f>VLOOKUP($B10,Fire2017!$C$10:$O$58,7,FALSE)-L10</f>
        <v>34</v>
      </c>
      <c r="L10" s="75">
        <f>VLOOKUP($B10,Fire2017!$C$10:$Q$58,9,FALSE)</f>
        <v>2</v>
      </c>
      <c r="M10" s="75">
        <f>VLOOKUP($B10,Fire2017!$C$10:$BA$58,11,FALSE)+VLOOKUP($B10,Fire2017!$C$10:$BA$58,15,FALSE)</f>
        <v>8</v>
      </c>
      <c r="N10" s="75">
        <f>VLOOKUP($B10,Fire2017!$C$10:$BA$58,13,FALSE)+VLOOKUP($B10,Fire2017!$C$10:$AZ$58,17,FALSE)</f>
        <v>42</v>
      </c>
      <c r="O10" s="75">
        <f>VLOOKUP($B10,Fire2017!$C$10:$AZ$58,19,FALSE)</f>
        <v>4</v>
      </c>
      <c r="P10" s="75">
        <f>VLOOKUP($B10,Fire2017!$C$10:$AZ$58,21,FALSE)</f>
        <v>3</v>
      </c>
      <c r="Q10" s="76"/>
      <c r="R10" s="65"/>
      <c r="S10" s="72"/>
      <c r="T10" s="72"/>
      <c r="U10" s="57"/>
      <c r="V10" s="65"/>
      <c r="W10" s="66"/>
      <c r="X10" s="65"/>
      <c r="Y10" s="65"/>
      <c r="Z10" s="65"/>
      <c r="AA10" s="65"/>
      <c r="AB10" s="66"/>
      <c r="AC10" s="66"/>
      <c r="AD10" s="66"/>
      <c r="AE10" s="65"/>
      <c r="AF10" s="65"/>
      <c r="AG10" s="65"/>
      <c r="AH10" s="65"/>
      <c r="AI10" s="65"/>
      <c r="AJ10" s="66"/>
      <c r="AK10" s="66"/>
      <c r="AL10" s="66"/>
      <c r="AN10" s="65"/>
      <c r="AO10" s="65"/>
      <c r="AP10" s="65"/>
      <c r="AQ10" s="65"/>
    </row>
    <row r="11" spans="1:43" s="81" customFormat="1" ht="14.25" customHeight="1" x14ac:dyDescent="0.35">
      <c r="A11" s="48">
        <v>55</v>
      </c>
      <c r="B11" s="82" t="s">
        <v>67</v>
      </c>
      <c r="C11" s="74"/>
      <c r="D11" s="75"/>
      <c r="E11" s="75"/>
      <c r="F11" s="64"/>
      <c r="G11" s="75"/>
      <c r="H11" s="75">
        <f>VLOOKUP($B11,Fire2017!$C$10:$I$57,2,FALSE)</f>
        <v>6</v>
      </c>
      <c r="I11" s="75">
        <f>VLOOKUP($B11,Fire2017!$C$10:$I$57,3,FALSE)</f>
        <v>11</v>
      </c>
      <c r="J11" s="75">
        <f>VLOOKUP($B11,Fire2017!$C$10:$I$57,4,FALSE)</f>
        <v>10</v>
      </c>
      <c r="K11" s="75">
        <f>VLOOKUP($B11,Fire2017!$C$10:$O$58,7,FALSE)-L11</f>
        <v>37</v>
      </c>
      <c r="L11" s="75">
        <f>VLOOKUP($B11,Fire2017!$C$10:$Q$58,9,FALSE)</f>
        <v>0</v>
      </c>
      <c r="M11" s="75">
        <f>VLOOKUP($B11,Fire2017!$C$10:$BA$58,11,FALSE)+VLOOKUP($B11,Fire2017!$C$10:$BA$58,15,FALSE)</f>
        <v>32</v>
      </c>
      <c r="N11" s="75">
        <f>VLOOKUP($B11,Fire2017!$C$10:$BA$58,13,FALSE)+VLOOKUP($B11,Fire2017!$C$10:$AZ$58,17,FALSE)</f>
        <v>171</v>
      </c>
      <c r="O11" s="75">
        <f>VLOOKUP($B11,Fire2017!$C$10:$AZ$58,19,FALSE)</f>
        <v>5</v>
      </c>
      <c r="P11" s="75">
        <f>VLOOKUP($B11,Fire2017!$C$10:$AZ$58,21,FALSE)</f>
        <v>4</v>
      </c>
      <c r="Q11" s="76"/>
      <c r="R11" s="65"/>
      <c r="S11" s="72"/>
      <c r="T11" s="72"/>
      <c r="U11" s="57"/>
      <c r="V11" s="65"/>
      <c r="W11" s="66"/>
      <c r="X11" s="65"/>
      <c r="Y11" s="65"/>
      <c r="Z11" s="65"/>
      <c r="AA11" s="65"/>
      <c r="AB11" s="66"/>
      <c r="AC11" s="66"/>
      <c r="AD11" s="66"/>
      <c r="AE11" s="65"/>
      <c r="AF11" s="65"/>
      <c r="AG11" s="65"/>
      <c r="AH11" s="65"/>
      <c r="AI11" s="65"/>
      <c r="AJ11" s="66"/>
      <c r="AK11" s="66"/>
      <c r="AL11" s="66"/>
      <c r="AN11" s="65"/>
      <c r="AO11" s="65"/>
      <c r="AP11" s="65"/>
      <c r="AQ11" s="65"/>
    </row>
    <row r="12" spans="1:43" s="81" customFormat="1" ht="14.25" customHeight="1" x14ac:dyDescent="0.35">
      <c r="A12" s="48">
        <v>56</v>
      </c>
      <c r="B12" s="82" t="s">
        <v>65</v>
      </c>
      <c r="C12" s="74"/>
      <c r="D12" s="75"/>
      <c r="E12" s="75"/>
      <c r="F12" s="64"/>
      <c r="G12" s="75"/>
      <c r="H12" s="75">
        <f>VLOOKUP($B12,Fire2017!$C$10:$I$57,2,FALSE)</f>
        <v>7</v>
      </c>
      <c r="I12" s="75">
        <f>VLOOKUP($B12,Fire2017!$C$10:$I$57,3,FALSE)</f>
        <v>6</v>
      </c>
      <c r="J12" s="75">
        <f>VLOOKUP($B12,Fire2017!$C$10:$I$57,4,FALSE)</f>
        <v>1</v>
      </c>
      <c r="K12" s="75">
        <f>VLOOKUP($B12,Fire2017!$C$10:$O$58,7,FALSE)-L12</f>
        <v>19</v>
      </c>
      <c r="L12" s="75">
        <f>VLOOKUP($B12,Fire2017!$C$10:$Q$58,9,FALSE)</f>
        <v>4</v>
      </c>
      <c r="M12" s="75">
        <f>VLOOKUP($B12,Fire2017!$C$10:$BA$58,11,FALSE)+VLOOKUP($B12,Fire2017!$C$10:$BA$58,15,FALSE)</f>
        <v>13</v>
      </c>
      <c r="N12" s="75">
        <f>VLOOKUP($B12,Fire2017!$C$10:$BA$58,13,FALSE)+VLOOKUP($B12,Fire2017!$C$10:$AZ$58,17,FALSE)</f>
        <v>63</v>
      </c>
      <c r="O12" s="75">
        <f>VLOOKUP($B12,Fire2017!$C$10:$AZ$58,19,FALSE)</f>
        <v>6</v>
      </c>
      <c r="P12" s="75">
        <f>VLOOKUP($B12,Fire2017!$C$10:$AZ$58,21,FALSE)</f>
        <v>2</v>
      </c>
      <c r="Q12" s="76"/>
      <c r="R12" s="65"/>
      <c r="S12" s="72"/>
      <c r="T12" s="72"/>
      <c r="U12" s="57"/>
      <c r="V12" s="65"/>
      <c r="W12" s="66"/>
      <c r="X12" s="65"/>
      <c r="Y12" s="65"/>
      <c r="Z12" s="65"/>
      <c r="AA12" s="65"/>
      <c r="AB12" s="66"/>
      <c r="AC12" s="66"/>
      <c r="AD12" s="66"/>
      <c r="AE12" s="65"/>
      <c r="AF12" s="65"/>
      <c r="AG12" s="65"/>
      <c r="AH12" s="65"/>
      <c r="AI12" s="65"/>
      <c r="AJ12" s="66"/>
      <c r="AK12" s="66"/>
      <c r="AL12" s="66"/>
      <c r="AN12" s="65"/>
      <c r="AO12" s="65"/>
      <c r="AP12" s="65"/>
      <c r="AQ12" s="65"/>
    </row>
    <row r="13" spans="1:43" s="81" customFormat="1" ht="14.25" customHeight="1" x14ac:dyDescent="0.35">
      <c r="A13" s="48">
        <v>57</v>
      </c>
      <c r="B13" s="82" t="s">
        <v>108</v>
      </c>
      <c r="C13" s="74"/>
      <c r="D13" s="75"/>
      <c r="E13" s="75"/>
      <c r="F13" s="64"/>
      <c r="G13" s="75"/>
      <c r="H13" s="75">
        <f>VLOOKUP($B13,Fire2017!$C$10:$I$57,2,FALSE)</f>
        <v>2</v>
      </c>
      <c r="I13" s="75">
        <f>VLOOKUP($B13,Fire2017!$C$10:$I$57,3,FALSE)</f>
        <v>24</v>
      </c>
      <c r="J13" s="75">
        <f>VLOOKUP($B13,Fire2017!$C$10:$I$57,4,FALSE)</f>
        <v>5</v>
      </c>
      <c r="K13" s="75">
        <f>VLOOKUP($B13,Fire2017!$C$10:$O$58,7,FALSE)-L13</f>
        <v>43</v>
      </c>
      <c r="L13" s="75">
        <f>VLOOKUP($B13,Fire2017!$C$10:$Q$58,9,FALSE)</f>
        <v>2</v>
      </c>
      <c r="M13" s="75">
        <f>VLOOKUP($B13,Fire2017!$C$10:$BA$58,11,FALSE)+VLOOKUP($B13,Fire2017!$C$10:$BA$58,15,FALSE)</f>
        <v>49</v>
      </c>
      <c r="N13" s="75">
        <f>VLOOKUP($B13,Fire2017!$C$10:$BA$58,13,FALSE)+VLOOKUP($B13,Fire2017!$C$10:$AZ$58,17,FALSE)</f>
        <v>100</v>
      </c>
      <c r="O13" s="75">
        <f>VLOOKUP($B13,Fire2017!$C$10:$AZ$58,19,FALSE)</f>
        <v>7</v>
      </c>
      <c r="P13" s="75">
        <f>VLOOKUP($B13,Fire2017!$C$10:$AZ$58,21,FALSE)</f>
        <v>3</v>
      </c>
      <c r="Q13" s="76"/>
      <c r="R13" s="65"/>
      <c r="S13" s="72"/>
      <c r="T13" s="72"/>
      <c r="U13" s="57"/>
      <c r="V13" s="65"/>
      <c r="W13" s="66"/>
      <c r="X13" s="65"/>
      <c r="Y13" s="65"/>
      <c r="Z13" s="65"/>
      <c r="AA13" s="65"/>
      <c r="AB13" s="66"/>
      <c r="AC13" s="66"/>
      <c r="AD13" s="66"/>
      <c r="AE13" s="65"/>
      <c r="AF13" s="65"/>
      <c r="AG13" s="65"/>
      <c r="AH13" s="65"/>
      <c r="AI13" s="65"/>
      <c r="AJ13" s="66"/>
      <c r="AK13" s="66"/>
      <c r="AL13" s="66"/>
      <c r="AN13" s="65"/>
      <c r="AO13" s="65"/>
      <c r="AP13" s="65"/>
      <c r="AQ13" s="65"/>
    </row>
    <row r="14" spans="1:43" s="81" customFormat="1" ht="14.25" customHeight="1" x14ac:dyDescent="0.35">
      <c r="A14" s="48">
        <v>59</v>
      </c>
      <c r="B14" s="82" t="s">
        <v>106</v>
      </c>
      <c r="C14" s="74"/>
      <c r="D14" s="75"/>
      <c r="E14" s="75"/>
      <c r="F14" s="64"/>
      <c r="G14" s="75"/>
      <c r="H14" s="75">
        <f>VLOOKUP($B14,Fire2017!$C$10:$I$57,2,FALSE)</f>
        <v>3</v>
      </c>
      <c r="I14" s="75">
        <f>VLOOKUP($B14,Fire2017!$C$10:$I$57,3,FALSE)</f>
        <v>30</v>
      </c>
      <c r="J14" s="75">
        <f>VLOOKUP($B14,Fire2017!$C$10:$I$57,4,FALSE)</f>
        <v>5</v>
      </c>
      <c r="K14" s="75">
        <f>VLOOKUP($B14,Fire2017!$C$10:$O$58,7,FALSE)-L14</f>
        <v>43</v>
      </c>
      <c r="L14" s="75">
        <f>VLOOKUP($B14,Fire2017!$C$10:$Q$58,9,FALSE)</f>
        <v>2</v>
      </c>
      <c r="M14" s="75">
        <f>VLOOKUP($B14,Fire2017!$C$10:$BA$58,11,FALSE)+VLOOKUP($B14,Fire2017!$C$10:$BA$58,15,FALSE)</f>
        <v>8</v>
      </c>
      <c r="N14" s="75">
        <f>VLOOKUP($B14,Fire2017!$C$10:$BA$58,13,FALSE)+VLOOKUP($B14,Fire2017!$C$10:$AZ$58,17,FALSE)</f>
        <v>102</v>
      </c>
      <c r="O14" s="75">
        <f>VLOOKUP($B14,Fire2017!$C$10:$AZ$58,19,FALSE)</f>
        <v>4</v>
      </c>
      <c r="P14" s="75">
        <f>VLOOKUP($B14,Fire2017!$C$10:$AZ$58,21,FALSE)</f>
        <v>4</v>
      </c>
      <c r="Q14" s="76"/>
      <c r="R14" s="65"/>
      <c r="S14" s="72"/>
      <c r="T14" s="72"/>
      <c r="U14" s="57"/>
      <c r="V14" s="65"/>
      <c r="W14" s="66"/>
      <c r="X14" s="65"/>
      <c r="Y14" s="65"/>
      <c r="Z14" s="65"/>
      <c r="AA14" s="65"/>
      <c r="AB14" s="66"/>
      <c r="AC14" s="66"/>
      <c r="AD14" s="66"/>
      <c r="AE14" s="65"/>
      <c r="AF14" s="65"/>
      <c r="AG14" s="65"/>
      <c r="AH14" s="65"/>
      <c r="AI14" s="65"/>
      <c r="AJ14" s="66"/>
      <c r="AK14" s="66"/>
      <c r="AL14" s="66"/>
      <c r="AN14" s="65"/>
      <c r="AO14" s="65"/>
      <c r="AP14" s="65"/>
      <c r="AQ14" s="65"/>
    </row>
    <row r="15" spans="1:43" s="81" customFormat="1" ht="14.25" customHeight="1" x14ac:dyDescent="0.35">
      <c r="A15" s="48">
        <v>60</v>
      </c>
      <c r="B15" s="82" t="s">
        <v>63</v>
      </c>
      <c r="C15" s="74"/>
      <c r="D15" s="75"/>
      <c r="E15" s="75"/>
      <c r="F15" s="64"/>
      <c r="G15" s="75"/>
      <c r="H15" s="75">
        <f>VLOOKUP($B15,Fire2017!$C$10:$I$57,2,FALSE)</f>
        <v>4</v>
      </c>
      <c r="I15" s="75">
        <f>VLOOKUP($B15,Fire2017!$C$10:$I$57,3,FALSE)</f>
        <v>19</v>
      </c>
      <c r="J15" s="75">
        <f>VLOOKUP($B15,Fire2017!$C$10:$I$57,4,FALSE)</f>
        <v>8</v>
      </c>
      <c r="K15" s="75">
        <f>VLOOKUP($B15,Fire2017!$C$10:$O$58,7,FALSE)-L15</f>
        <v>42</v>
      </c>
      <c r="L15" s="75">
        <f>VLOOKUP($B15,Fire2017!$C$10:$Q$58,9,FALSE)</f>
        <v>3</v>
      </c>
      <c r="M15" s="75">
        <f>VLOOKUP($B15,Fire2017!$C$10:$BA$58,11,FALSE)+VLOOKUP($B15,Fire2017!$C$10:$BA$58,15,FALSE)</f>
        <v>18</v>
      </c>
      <c r="N15" s="75">
        <f>VLOOKUP($B15,Fire2017!$C$10:$BA$58,13,FALSE)+VLOOKUP($B15,Fire2017!$C$10:$AZ$58,17,FALSE)</f>
        <v>172</v>
      </c>
      <c r="O15" s="75">
        <f>VLOOKUP($B15,Fire2017!$C$10:$AZ$58,19,FALSE)</f>
        <v>4</v>
      </c>
      <c r="P15" s="75">
        <f>VLOOKUP($B15,Fire2017!$C$10:$AZ$58,21,FALSE)</f>
        <v>8</v>
      </c>
      <c r="Q15" s="76"/>
      <c r="R15" s="65"/>
      <c r="S15" s="72"/>
      <c r="T15" s="72"/>
      <c r="U15" s="57"/>
      <c r="V15" s="65"/>
      <c r="W15" s="66"/>
      <c r="X15" s="65"/>
      <c r="Y15" s="65"/>
      <c r="Z15" s="65"/>
      <c r="AA15" s="65"/>
      <c r="AB15" s="66"/>
      <c r="AC15" s="66"/>
      <c r="AD15" s="66"/>
      <c r="AE15" s="65"/>
      <c r="AF15" s="65"/>
      <c r="AG15" s="65"/>
      <c r="AH15" s="65"/>
      <c r="AI15" s="65"/>
      <c r="AJ15" s="66"/>
      <c r="AK15" s="66"/>
      <c r="AL15" s="66"/>
      <c r="AN15" s="65"/>
      <c r="AO15" s="65"/>
      <c r="AP15" s="65"/>
      <c r="AQ15" s="65"/>
    </row>
    <row r="16" spans="1:43" s="81" customFormat="1" ht="14.25" customHeight="1" x14ac:dyDescent="0.35">
      <c r="A16" s="48">
        <v>61</v>
      </c>
      <c r="B16" s="82" t="s">
        <v>61</v>
      </c>
      <c r="C16" s="74"/>
      <c r="D16" s="75"/>
      <c r="E16" s="75"/>
      <c r="F16" s="64"/>
      <c r="G16" s="75"/>
      <c r="H16" s="75">
        <f>VLOOKUP($B16,Fire2017!$C$10:$I$57,2,FALSE)</f>
        <v>3</v>
      </c>
      <c r="I16" s="75">
        <f>VLOOKUP($B16,Fire2017!$C$10:$I$57,3,FALSE)</f>
        <v>73</v>
      </c>
      <c r="J16" s="75">
        <f>VLOOKUP($B16,Fire2017!$C$10:$I$57,4,FALSE)</f>
        <v>9</v>
      </c>
      <c r="K16" s="75">
        <f>VLOOKUP($B16,Fire2017!$C$10:$O$58,7,FALSE)-L16</f>
        <v>121</v>
      </c>
      <c r="L16" s="75">
        <f>VLOOKUP($B16,Fire2017!$C$10:$Q$58,9,FALSE)</f>
        <v>7</v>
      </c>
      <c r="M16" s="75">
        <f>VLOOKUP($B16,Fire2017!$C$10:$BA$58,11,FALSE)+VLOOKUP($B16,Fire2017!$C$10:$BA$58,15,FALSE)</f>
        <v>69</v>
      </c>
      <c r="N16" s="75">
        <f>VLOOKUP($B16,Fire2017!$C$10:$BA$58,13,FALSE)+VLOOKUP($B16,Fire2017!$C$10:$AZ$58,17,FALSE)</f>
        <v>327</v>
      </c>
      <c r="O16" s="75">
        <f>VLOOKUP($B16,Fire2017!$C$10:$AZ$58,19,FALSE)</f>
        <v>19</v>
      </c>
      <c r="P16" s="75">
        <f>VLOOKUP($B16,Fire2017!$C$10:$AZ$58,21,FALSE)</f>
        <v>12</v>
      </c>
      <c r="Q16" s="76"/>
      <c r="R16" s="65"/>
      <c r="S16" s="72"/>
      <c r="T16" s="72"/>
      <c r="U16" s="57"/>
      <c r="V16" s="65"/>
      <c r="W16" s="66"/>
      <c r="X16" s="65"/>
      <c r="Y16" s="65"/>
      <c r="Z16" s="65"/>
      <c r="AA16" s="65"/>
      <c r="AB16" s="66"/>
      <c r="AC16" s="66"/>
      <c r="AD16" s="66"/>
      <c r="AE16" s="65"/>
      <c r="AF16" s="65"/>
      <c r="AG16" s="65"/>
      <c r="AH16" s="65"/>
      <c r="AI16" s="65"/>
      <c r="AJ16" s="66"/>
      <c r="AK16" s="66"/>
      <c r="AL16" s="66"/>
      <c r="AN16" s="65"/>
      <c r="AO16" s="65"/>
      <c r="AP16" s="65"/>
      <c r="AQ16" s="65"/>
    </row>
    <row r="17" spans="1:43" s="81" customFormat="1" ht="14.25" customHeight="1" x14ac:dyDescent="0.35">
      <c r="A17" s="48">
        <v>62</v>
      </c>
      <c r="B17" s="82" t="s">
        <v>363</v>
      </c>
      <c r="C17" s="74"/>
      <c r="D17" s="75"/>
      <c r="E17" s="75"/>
      <c r="F17" s="64"/>
      <c r="G17" s="75"/>
      <c r="H17" s="75">
        <f>VLOOKUP($B17,Fire2017!$C$10:$I$57,2,FALSE)</f>
        <v>6</v>
      </c>
      <c r="I17" s="75">
        <f>VLOOKUP($B17,Fire2017!$C$10:$I$57,3,FALSE)</f>
        <v>37</v>
      </c>
      <c r="J17" s="75">
        <f>VLOOKUP($B17,Fire2017!$C$10:$I$57,4,FALSE)</f>
        <v>7</v>
      </c>
      <c r="K17" s="75">
        <f>VLOOKUP($B17,Fire2017!$C$10:$O$58,7,FALSE)-L17</f>
        <v>88</v>
      </c>
      <c r="L17" s="75">
        <f>VLOOKUP($B17,Fire2017!$C$10:$Q$58,9,FALSE)</f>
        <v>0</v>
      </c>
      <c r="M17" s="75">
        <f>VLOOKUP($B17,Fire2017!$C$10:$BA$58,11,FALSE)+VLOOKUP($B17,Fire2017!$C$10:$BA$58,15,FALSE)</f>
        <v>60</v>
      </c>
      <c r="N17" s="75">
        <f>VLOOKUP($B17,Fire2017!$C$10:$BA$58,13,FALSE)+VLOOKUP($B17,Fire2017!$C$10:$AZ$58,17,FALSE)</f>
        <v>222</v>
      </c>
      <c r="O17" s="75">
        <f>VLOOKUP($B17,Fire2017!$C$10:$AZ$58,19,FALSE)</f>
        <v>7</v>
      </c>
      <c r="P17" s="75">
        <f>VLOOKUP($B17,Fire2017!$C$10:$AZ$58,21,FALSE)</f>
        <v>6</v>
      </c>
      <c r="Q17" s="76"/>
      <c r="R17" s="65"/>
      <c r="S17" s="72"/>
      <c r="T17" s="72"/>
      <c r="U17" s="57"/>
      <c r="V17" s="65"/>
      <c r="W17" s="66"/>
      <c r="X17" s="65"/>
      <c r="Y17" s="65"/>
      <c r="Z17" s="65"/>
      <c r="AA17" s="65"/>
      <c r="AB17" s="66"/>
      <c r="AC17" s="66"/>
      <c r="AD17" s="66"/>
      <c r="AE17" s="65"/>
      <c r="AF17" s="65"/>
      <c r="AG17" s="65"/>
      <c r="AH17" s="65"/>
      <c r="AI17" s="65"/>
      <c r="AJ17" s="66"/>
      <c r="AK17" s="66"/>
      <c r="AL17" s="66"/>
      <c r="AN17" s="65"/>
      <c r="AO17" s="65"/>
      <c r="AP17" s="65"/>
      <c r="AQ17" s="65"/>
    </row>
    <row r="18" spans="1:43" s="81" customFormat="1" ht="14.25" customHeight="1" x14ac:dyDescent="0.35">
      <c r="A18" s="48">
        <v>58</v>
      </c>
      <c r="B18" s="82" t="s">
        <v>57</v>
      </c>
      <c r="C18" s="74"/>
      <c r="D18" s="75"/>
      <c r="E18" s="75"/>
      <c r="F18" s="64"/>
      <c r="G18" s="75"/>
      <c r="H18" s="75">
        <f>VLOOKUP($B18,Fire2017!$C$10:$I$57,2,FALSE)</f>
        <v>2</v>
      </c>
      <c r="I18" s="75">
        <f>VLOOKUP($B18,Fire2017!$C$10:$I$57,3,FALSE)</f>
        <v>6</v>
      </c>
      <c r="J18" s="75">
        <f>VLOOKUP($B18,Fire2017!$C$10:$I$57,4,FALSE)</f>
        <v>7</v>
      </c>
      <c r="K18" s="75">
        <f>VLOOKUP($B18,Fire2017!$C$10:$O$58,7,FALSE)-L18</f>
        <v>27</v>
      </c>
      <c r="L18" s="75">
        <f>VLOOKUP($B18,Fire2017!$C$10:$Q$58,9,FALSE)</f>
        <v>2</v>
      </c>
      <c r="M18" s="75">
        <f>VLOOKUP($B18,Fire2017!$C$10:$BA$58,11,FALSE)+VLOOKUP($B18,Fire2017!$C$10:$BA$58,15,FALSE)</f>
        <v>15</v>
      </c>
      <c r="N18" s="75">
        <f>VLOOKUP($B18,Fire2017!$C$10:$BA$58,13,FALSE)+VLOOKUP($B18,Fire2017!$C$10:$AZ$58,17,FALSE)</f>
        <v>76</v>
      </c>
      <c r="O18" s="75">
        <f>VLOOKUP($B18,Fire2017!$C$10:$AZ$58,19,FALSE)</f>
        <v>5</v>
      </c>
      <c r="P18" s="75">
        <f>VLOOKUP($B18,Fire2017!$C$10:$AZ$58,21,FALSE)</f>
        <v>4</v>
      </c>
      <c r="Q18" s="76"/>
      <c r="R18" s="65"/>
      <c r="S18" s="72"/>
      <c r="T18" s="72"/>
      <c r="U18" s="57"/>
      <c r="V18" s="65"/>
      <c r="W18" s="66"/>
      <c r="X18" s="65"/>
      <c r="Y18" s="65"/>
      <c r="Z18" s="65"/>
      <c r="AA18" s="65"/>
      <c r="AB18" s="66"/>
      <c r="AC18" s="66"/>
      <c r="AD18" s="66"/>
      <c r="AE18" s="65"/>
      <c r="AF18" s="65"/>
      <c r="AG18" s="65"/>
      <c r="AH18" s="65"/>
      <c r="AI18" s="65"/>
      <c r="AJ18" s="66"/>
      <c r="AK18" s="66"/>
      <c r="AL18" s="66"/>
      <c r="AN18" s="65"/>
      <c r="AO18" s="65"/>
      <c r="AP18" s="65"/>
      <c r="AQ18" s="65"/>
    </row>
    <row r="19" spans="1:43" s="81" customFormat="1" ht="14.25" customHeight="1" x14ac:dyDescent="0.35">
      <c r="A19" s="48">
        <v>63</v>
      </c>
      <c r="B19" s="82" t="s">
        <v>55</v>
      </c>
      <c r="C19" s="74"/>
      <c r="D19" s="75"/>
      <c r="E19" s="75"/>
      <c r="F19" s="64"/>
      <c r="G19" s="75"/>
      <c r="H19" s="75">
        <f>VLOOKUP($B19,Fire2017!$C$10:$I$57,2,FALSE)</f>
        <v>6</v>
      </c>
      <c r="I19" s="75">
        <f>VLOOKUP($B19,Fire2017!$C$10:$I$57,3,FALSE)</f>
        <v>12</v>
      </c>
      <c r="J19" s="75">
        <f>VLOOKUP($B19,Fire2017!$C$10:$I$57,4,FALSE)</f>
        <v>6</v>
      </c>
      <c r="K19" s="75">
        <f>VLOOKUP($B19,Fire2017!$C$10:$O$58,7,FALSE)-L19</f>
        <v>43</v>
      </c>
      <c r="L19" s="75">
        <f>VLOOKUP($B19,Fire2017!$C$10:$Q$58,9,FALSE)</f>
        <v>3</v>
      </c>
      <c r="M19" s="75">
        <f>VLOOKUP($B19,Fire2017!$C$10:$BA$58,11,FALSE)+VLOOKUP($B19,Fire2017!$C$10:$BA$58,15,FALSE)</f>
        <v>11</v>
      </c>
      <c r="N19" s="75">
        <f>VLOOKUP($B19,Fire2017!$C$10:$BA$58,13,FALSE)+VLOOKUP($B19,Fire2017!$C$10:$AZ$58,17,FALSE)</f>
        <v>118</v>
      </c>
      <c r="O19" s="106">
        <f>'(2015-16)'!O19</f>
        <v>7</v>
      </c>
      <c r="P19" s="75">
        <f>VLOOKUP($B19,Fire2017!$C$10:$AZ$58,21,FALSE)</f>
        <v>3</v>
      </c>
      <c r="Q19" s="76"/>
      <c r="R19" s="65"/>
      <c r="S19" s="72"/>
      <c r="T19" s="72"/>
      <c r="U19" s="57"/>
      <c r="V19" s="65"/>
      <c r="W19" s="66"/>
      <c r="X19" s="65"/>
      <c r="Y19" s="65"/>
      <c r="Z19" s="65"/>
      <c r="AA19" s="65"/>
      <c r="AB19" s="66"/>
      <c r="AC19" s="66"/>
      <c r="AD19" s="66"/>
      <c r="AE19" s="65"/>
      <c r="AF19" s="65"/>
      <c r="AG19" s="65"/>
      <c r="AH19" s="65"/>
      <c r="AI19" s="65"/>
      <c r="AJ19" s="66"/>
      <c r="AK19" s="66"/>
      <c r="AL19" s="66"/>
      <c r="AN19" s="65"/>
      <c r="AO19" s="65"/>
      <c r="AP19" s="65"/>
      <c r="AQ19" s="65"/>
    </row>
    <row r="20" spans="1:43" s="81" customFormat="1" ht="14.25" customHeight="1" x14ac:dyDescent="0.35">
      <c r="A20" s="48">
        <v>64</v>
      </c>
      <c r="B20" s="82" t="s">
        <v>53</v>
      </c>
      <c r="C20" s="74"/>
      <c r="D20" s="75"/>
      <c r="E20" s="75"/>
      <c r="F20" s="64"/>
      <c r="G20" s="75"/>
      <c r="H20" s="75">
        <f>VLOOKUP($B20,Fire2017!$C$10:$I$57,2,FALSE)</f>
        <v>13</v>
      </c>
      <c r="I20" s="75">
        <f>VLOOKUP($B20,Fire2017!$C$10:$I$57,3,FALSE)</f>
        <v>34</v>
      </c>
      <c r="J20" s="75">
        <f>VLOOKUP($B20,Fire2017!$C$10:$I$57,4,FALSE)</f>
        <v>3</v>
      </c>
      <c r="K20" s="75">
        <f>VLOOKUP($B20,Fire2017!$C$10:$O$58,7,FALSE)-L20</f>
        <v>65</v>
      </c>
      <c r="L20" s="75">
        <f>VLOOKUP($B20,Fire2017!$C$10:$Q$58,9,FALSE)</f>
        <v>5</v>
      </c>
      <c r="M20" s="75">
        <f>VLOOKUP($B20,Fire2017!$C$10:$BA$58,11,FALSE)+VLOOKUP($B20,Fire2017!$C$10:$BA$58,15,FALSE)</f>
        <v>36</v>
      </c>
      <c r="N20" s="75">
        <f>VLOOKUP($B20,Fire2017!$C$10:$BA$58,13,FALSE)+VLOOKUP($B20,Fire2017!$C$10:$AZ$58,17,FALSE)</f>
        <v>164</v>
      </c>
      <c r="O20" s="75">
        <f>VLOOKUP($B20,Fire2017!$C$10:$AZ$58,19,FALSE)</f>
        <v>16</v>
      </c>
      <c r="P20" s="75">
        <f>VLOOKUP($B20,Fire2017!$C$10:$AZ$58,21,FALSE)</f>
        <v>7</v>
      </c>
      <c r="Q20" s="76"/>
      <c r="R20" s="65"/>
      <c r="S20" s="72"/>
      <c r="T20" s="72"/>
      <c r="U20" s="57"/>
      <c r="V20" s="65"/>
      <c r="W20" s="66"/>
      <c r="X20" s="65"/>
      <c r="Y20" s="65"/>
      <c r="Z20" s="65"/>
      <c r="AA20" s="65"/>
      <c r="AB20" s="66"/>
      <c r="AC20" s="66"/>
      <c r="AD20" s="66"/>
      <c r="AE20" s="65"/>
      <c r="AF20" s="65"/>
      <c r="AG20" s="65"/>
      <c r="AH20" s="65"/>
      <c r="AI20" s="65"/>
      <c r="AJ20" s="66"/>
      <c r="AK20" s="66"/>
      <c r="AL20" s="66"/>
      <c r="AN20" s="65"/>
      <c r="AO20" s="65"/>
      <c r="AP20" s="65"/>
      <c r="AQ20" s="65"/>
    </row>
    <row r="21" spans="1:43" s="81" customFormat="1" ht="14.25" customHeight="1" x14ac:dyDescent="0.35">
      <c r="A21" s="48">
        <v>65</v>
      </c>
      <c r="B21" s="82" t="s">
        <v>104</v>
      </c>
      <c r="C21" s="74"/>
      <c r="D21" s="75"/>
      <c r="E21" s="75"/>
      <c r="F21" s="64"/>
      <c r="G21" s="75"/>
      <c r="H21" s="75">
        <f>VLOOKUP($B21,Fire2017!$C$10:$I$57,2,FALSE)</f>
        <v>2</v>
      </c>
      <c r="I21" s="75">
        <f>VLOOKUP($B21,Fire2017!$C$10:$I$57,3,FALSE)</f>
        <v>16</v>
      </c>
      <c r="J21" s="75">
        <f>VLOOKUP($B21,Fire2017!$C$10:$I$57,4,FALSE)</f>
        <v>3</v>
      </c>
      <c r="K21" s="75">
        <f>VLOOKUP($B21,Fire2017!$C$10:$O$58,7,FALSE)-L21</f>
        <v>30</v>
      </c>
      <c r="L21" s="75">
        <f>VLOOKUP($B21,Fire2017!$C$10:$Q$58,9,FALSE)</f>
        <v>2</v>
      </c>
      <c r="M21" s="75">
        <f>VLOOKUP($B21,Fire2017!$C$10:$BA$58,11,FALSE)+VLOOKUP($B21,Fire2017!$C$10:$BA$58,15,FALSE)</f>
        <v>13</v>
      </c>
      <c r="N21" s="75">
        <f>VLOOKUP($B21,Fire2017!$C$10:$BA$58,13,FALSE)+VLOOKUP($B21,Fire2017!$C$10:$AZ$58,17,FALSE)</f>
        <v>71</v>
      </c>
      <c r="O21" s="75">
        <f>VLOOKUP($B21,Fire2017!$C$10:$AZ$58,19,FALSE)</f>
        <v>5</v>
      </c>
      <c r="P21" s="75">
        <f>VLOOKUP($B21,Fire2017!$C$10:$AZ$58,21,FALSE)</f>
        <v>1</v>
      </c>
      <c r="Q21" s="76"/>
      <c r="R21" s="65"/>
      <c r="S21" s="72"/>
      <c r="T21" s="72"/>
      <c r="U21" s="57"/>
      <c r="V21" s="65"/>
      <c r="W21" s="66"/>
      <c r="X21" s="65"/>
      <c r="Y21" s="65"/>
      <c r="Z21" s="65"/>
      <c r="AA21" s="65"/>
      <c r="AB21" s="66"/>
      <c r="AC21" s="66"/>
      <c r="AD21" s="66"/>
      <c r="AE21" s="65"/>
      <c r="AF21" s="65"/>
      <c r="AG21" s="65"/>
      <c r="AH21" s="65"/>
      <c r="AI21" s="65"/>
      <c r="AJ21" s="66"/>
      <c r="AK21" s="66"/>
      <c r="AL21" s="66"/>
      <c r="AN21" s="65"/>
      <c r="AO21" s="65"/>
      <c r="AP21" s="65"/>
      <c r="AQ21" s="65"/>
    </row>
    <row r="22" spans="1:43" s="81" customFormat="1" ht="14.25" customHeight="1" x14ac:dyDescent="0.35">
      <c r="A22" s="48">
        <v>67</v>
      </c>
      <c r="B22" s="82" t="s">
        <v>51</v>
      </c>
      <c r="C22" s="74"/>
      <c r="D22" s="75"/>
      <c r="E22" s="75"/>
      <c r="F22" s="64"/>
      <c r="G22" s="75"/>
      <c r="H22" s="106">
        <f>'(2015-16)'!H22</f>
        <v>13</v>
      </c>
      <c r="I22" s="106">
        <f>'(2015-16)'!I22</f>
        <v>38</v>
      </c>
      <c r="J22" s="106">
        <f>'(2015-16)'!J22</f>
        <v>0</v>
      </c>
      <c r="K22" s="106">
        <f>'(2015-16)'!K22</f>
        <v>76</v>
      </c>
      <c r="L22" s="106">
        <f>'(2015-16)'!L22</f>
        <v>0</v>
      </c>
      <c r="M22" s="106">
        <f>'(2015-16)'!M22</f>
        <v>64</v>
      </c>
      <c r="N22" s="106">
        <f>'(2015-16)'!N22</f>
        <v>136</v>
      </c>
      <c r="O22" s="106">
        <f>'(2015-16)'!O22</f>
        <v>12</v>
      </c>
      <c r="P22" s="106">
        <f>'(2015-16)'!P22</f>
        <v>10</v>
      </c>
      <c r="Q22" s="76"/>
      <c r="R22" s="65"/>
      <c r="S22" s="72"/>
      <c r="T22" s="72"/>
      <c r="U22" s="57"/>
      <c r="V22" s="65"/>
      <c r="W22" s="66"/>
      <c r="X22" s="65"/>
      <c r="Y22" s="65"/>
      <c r="Z22" s="65"/>
      <c r="AA22" s="65"/>
      <c r="AB22" s="66"/>
      <c r="AC22" s="66"/>
      <c r="AD22" s="66"/>
      <c r="AE22" s="65"/>
      <c r="AF22" s="65"/>
      <c r="AG22" s="65"/>
      <c r="AH22" s="65"/>
      <c r="AI22" s="65"/>
      <c r="AJ22" s="66"/>
      <c r="AK22" s="66"/>
      <c r="AL22" s="66"/>
      <c r="AN22" s="65"/>
      <c r="AO22" s="65"/>
      <c r="AP22" s="65"/>
      <c r="AQ22" s="65"/>
    </row>
    <row r="23" spans="1:43" s="81" customFormat="1" ht="14.25" customHeight="1" x14ac:dyDescent="0.35">
      <c r="A23" s="48">
        <v>68</v>
      </c>
      <c r="B23" s="82" t="s">
        <v>49</v>
      </c>
      <c r="C23" s="74"/>
      <c r="D23" s="75"/>
      <c r="E23" s="75"/>
      <c r="F23" s="64"/>
      <c r="G23" s="75"/>
      <c r="H23" s="106">
        <f>'(2015-16)'!H23</f>
        <v>8</v>
      </c>
      <c r="I23" s="106">
        <f>'(2015-16)'!I23</f>
        <v>19</v>
      </c>
      <c r="J23" s="106">
        <f>'(2015-16)'!J23</f>
        <v>0</v>
      </c>
      <c r="K23" s="106">
        <f>'(2015-16)'!K23</f>
        <v>41</v>
      </c>
      <c r="L23" s="106">
        <f>'(2015-16)'!L23</f>
        <v>2</v>
      </c>
      <c r="M23" s="106">
        <f>'(2015-16)'!M23</f>
        <v>32</v>
      </c>
      <c r="N23" s="106">
        <f>'(2015-16)'!N23</f>
        <v>88</v>
      </c>
      <c r="O23" s="106">
        <f>'(2015-16)'!O23</f>
        <v>6</v>
      </c>
      <c r="P23" s="106">
        <f>'(2015-16)'!P23</f>
        <v>3</v>
      </c>
      <c r="Q23" s="76"/>
      <c r="R23" s="65"/>
      <c r="S23" s="72"/>
      <c r="T23" s="72"/>
      <c r="U23" s="57"/>
      <c r="V23" s="65"/>
      <c r="W23" s="66"/>
      <c r="X23" s="65"/>
      <c r="Y23" s="65"/>
      <c r="Z23" s="65"/>
      <c r="AA23" s="65"/>
      <c r="AB23" s="66"/>
      <c r="AC23" s="66"/>
      <c r="AD23" s="66"/>
      <c r="AE23" s="65"/>
      <c r="AF23" s="65"/>
      <c r="AG23" s="65"/>
      <c r="AH23" s="65"/>
      <c r="AI23" s="65"/>
      <c r="AJ23" s="66"/>
      <c r="AK23" s="66"/>
      <c r="AL23" s="66"/>
      <c r="AN23" s="65"/>
      <c r="AO23" s="65"/>
      <c r="AP23" s="65"/>
      <c r="AQ23" s="65"/>
    </row>
    <row r="24" spans="1:43" s="81" customFormat="1" ht="14.25" customHeight="1" x14ac:dyDescent="0.35">
      <c r="A24" s="48">
        <v>69</v>
      </c>
      <c r="B24" s="82" t="s">
        <v>102</v>
      </c>
      <c r="C24" s="74"/>
      <c r="D24" s="75"/>
      <c r="E24" s="75"/>
      <c r="F24" s="64"/>
      <c r="G24" s="75"/>
      <c r="H24" s="75">
        <f>VLOOKUP($B24,Fire2017!$C$10:$I$57,2,FALSE)</f>
        <v>13</v>
      </c>
      <c r="I24" s="75">
        <f>VLOOKUP($B24,Fire2017!$C$10:$I$57,3,FALSE)</f>
        <v>9</v>
      </c>
      <c r="J24" s="75">
        <f>VLOOKUP($B24,Fire2017!$C$10:$I$57,4,FALSE)</f>
        <v>7</v>
      </c>
      <c r="K24" s="75">
        <f>VLOOKUP($B24,Fire2017!$C$10:$O$58,7,FALSE)-L24</f>
        <v>40</v>
      </c>
      <c r="L24" s="75">
        <f>VLOOKUP($B24,Fire2017!$C$10:$Q$58,9,FALSE)</f>
        <v>0</v>
      </c>
      <c r="M24" s="75">
        <f>VLOOKUP($B24,Fire2017!$C$10:$BA$58,11,FALSE)+VLOOKUP($B24,Fire2017!$C$10:$BA$58,15,FALSE)</f>
        <v>10</v>
      </c>
      <c r="N24" s="75">
        <f>VLOOKUP($B24,Fire2017!$C$10:$BA$58,13,FALSE)+VLOOKUP($B24,Fire2017!$C$10:$AZ$58,17,FALSE)</f>
        <v>117</v>
      </c>
      <c r="O24" s="75">
        <f>VLOOKUP($B24,Fire2017!$C$10:$AZ$58,19,FALSE)</f>
        <v>6</v>
      </c>
      <c r="P24" s="75">
        <f>VLOOKUP($B24,Fire2017!$C$10:$AZ$58,21,FALSE)</f>
        <v>7</v>
      </c>
      <c r="Q24" s="76"/>
      <c r="R24" s="65"/>
      <c r="S24" s="72"/>
      <c r="T24" s="72"/>
      <c r="U24" s="57"/>
      <c r="V24" s="65"/>
      <c r="W24" s="66"/>
      <c r="X24" s="65"/>
      <c r="Y24" s="65"/>
      <c r="Z24" s="65"/>
      <c r="AA24" s="65"/>
      <c r="AB24" s="66"/>
      <c r="AC24" s="66"/>
      <c r="AD24" s="66"/>
      <c r="AE24" s="65"/>
      <c r="AF24" s="65"/>
      <c r="AG24" s="65"/>
      <c r="AH24" s="65"/>
      <c r="AI24" s="65"/>
      <c r="AJ24" s="66"/>
      <c r="AK24" s="66"/>
      <c r="AL24" s="66"/>
      <c r="AN24" s="65"/>
      <c r="AO24" s="65"/>
      <c r="AP24" s="65"/>
      <c r="AQ24" s="65"/>
    </row>
    <row r="25" spans="1:43" s="81" customFormat="1" ht="14.25" customHeight="1" x14ac:dyDescent="0.35">
      <c r="A25" s="48">
        <v>70</v>
      </c>
      <c r="B25" s="82" t="s">
        <v>47</v>
      </c>
      <c r="C25" s="74"/>
      <c r="D25" s="75"/>
      <c r="E25" s="75"/>
      <c r="F25" s="64"/>
      <c r="G25" s="75"/>
      <c r="H25" s="106">
        <f>'(2015-16)'!H25</f>
        <v>8</v>
      </c>
      <c r="I25" s="106">
        <f>'(2015-16)'!I25</f>
        <v>18</v>
      </c>
      <c r="J25" s="106">
        <f>'(2015-16)'!J25</f>
        <v>3</v>
      </c>
      <c r="K25" s="106">
        <f>'(2015-16)'!K25</f>
        <v>48</v>
      </c>
      <c r="L25" s="106">
        <f>'(2015-16)'!L25</f>
        <v>4</v>
      </c>
      <c r="M25" s="106">
        <f>'(2015-16)'!M25</f>
        <v>29</v>
      </c>
      <c r="N25" s="106">
        <f>'(2015-16)'!N25</f>
        <v>170</v>
      </c>
      <c r="O25" s="106">
        <f>'(2015-16)'!O25</f>
        <v>9</v>
      </c>
      <c r="P25" s="106">
        <f>'(2015-16)'!P25</f>
        <v>2</v>
      </c>
      <c r="Q25" s="76"/>
      <c r="R25" s="65"/>
      <c r="S25" s="72"/>
      <c r="T25" s="72"/>
      <c r="U25" s="57"/>
      <c r="V25" s="65"/>
      <c r="W25" s="66"/>
      <c r="X25" s="65"/>
      <c r="Y25" s="65"/>
      <c r="Z25" s="65"/>
      <c r="AA25" s="65"/>
      <c r="AB25" s="66"/>
      <c r="AC25" s="66"/>
      <c r="AD25" s="66"/>
      <c r="AE25" s="65"/>
      <c r="AF25" s="65"/>
      <c r="AG25" s="65"/>
      <c r="AH25" s="65"/>
      <c r="AI25" s="65"/>
      <c r="AJ25" s="66"/>
      <c r="AK25" s="66"/>
      <c r="AL25" s="66"/>
      <c r="AN25" s="65"/>
      <c r="AO25" s="65"/>
      <c r="AP25" s="65"/>
      <c r="AQ25" s="65"/>
    </row>
    <row r="26" spans="1:43" s="81" customFormat="1" ht="14.25" customHeight="1" x14ac:dyDescent="0.35">
      <c r="A26" s="48">
        <v>71</v>
      </c>
      <c r="B26" s="85" t="s">
        <v>100</v>
      </c>
      <c r="C26" s="74"/>
      <c r="D26" s="75"/>
      <c r="E26" s="75"/>
      <c r="F26" s="64"/>
      <c r="G26" s="75"/>
      <c r="H26" s="75">
        <f>VLOOKUP($B26,Fire2017!$C$10:$I$57,2,FALSE)</f>
        <v>1</v>
      </c>
      <c r="I26" s="75">
        <f>VLOOKUP($B26,Fire2017!$C$10:$I$57,3,FALSE)</f>
        <v>8</v>
      </c>
      <c r="J26" s="75">
        <f>VLOOKUP($B26,Fire2017!$C$10:$I$57,4,FALSE)</f>
        <v>1</v>
      </c>
      <c r="K26" s="75">
        <f>VLOOKUP($B26,Fire2017!$C$10:$O$58,7,FALSE)-L26</f>
        <v>13</v>
      </c>
      <c r="L26" s="75">
        <f>VLOOKUP($B26,Fire2017!$C$10:$Q$58,9,FALSE)</f>
        <v>0</v>
      </c>
      <c r="M26" s="75">
        <f>VLOOKUP($B26,Fire2017!$C$10:$BA$58,11,FALSE)+VLOOKUP($B26,Fire2017!$C$10:$BA$58,15,FALSE)</f>
        <v>20</v>
      </c>
      <c r="N26" s="75">
        <f>VLOOKUP($B26,Fire2017!$C$10:$BA$58,13,FALSE)+VLOOKUP($B26,Fire2017!$C$10:$AZ$58,17,FALSE)</f>
        <v>33</v>
      </c>
      <c r="O26" s="75">
        <f>VLOOKUP($B26,Fire2017!$C$10:$AZ$58,19,FALSE)</f>
        <v>2</v>
      </c>
      <c r="P26" s="75">
        <f>VLOOKUP($B26,Fire2017!$C$10:$AZ$58,21,FALSE)</f>
        <v>2</v>
      </c>
      <c r="Q26" s="76"/>
      <c r="R26" s="65"/>
      <c r="S26" s="72"/>
      <c r="T26" s="72"/>
      <c r="U26" s="57"/>
      <c r="V26" s="65"/>
      <c r="W26" s="66"/>
      <c r="X26" s="65"/>
      <c r="Y26" s="65"/>
      <c r="Z26" s="65"/>
      <c r="AA26" s="65"/>
      <c r="AB26" s="66"/>
      <c r="AC26" s="66"/>
      <c r="AD26" s="66"/>
      <c r="AE26" s="65"/>
      <c r="AF26" s="65"/>
      <c r="AG26" s="65"/>
      <c r="AH26" s="65"/>
      <c r="AI26" s="65"/>
      <c r="AJ26" s="66"/>
      <c r="AK26" s="66"/>
      <c r="AL26" s="66"/>
      <c r="AN26" s="65"/>
      <c r="AO26" s="65"/>
      <c r="AP26" s="65"/>
      <c r="AQ26" s="65"/>
    </row>
    <row r="27" spans="1:43" s="81" customFormat="1" ht="14.25" customHeight="1" x14ac:dyDescent="0.35">
      <c r="A27" s="48">
        <v>73</v>
      </c>
      <c r="B27" s="82" t="s">
        <v>45</v>
      </c>
      <c r="C27" s="74"/>
      <c r="D27" s="75"/>
      <c r="E27" s="75"/>
      <c r="F27" s="64"/>
      <c r="G27" s="75"/>
      <c r="H27" s="75">
        <f>VLOOKUP($B27,Fire2017!$C$10:$I$57,2,FALSE)</f>
        <v>34</v>
      </c>
      <c r="I27" s="75">
        <f>VLOOKUP($B27,Fire2017!$C$10:$I$57,3,FALSE)</f>
        <v>14</v>
      </c>
      <c r="J27" s="75">
        <f>VLOOKUP($B27,Fire2017!$C$10:$I$57,4,FALSE)</f>
        <v>9</v>
      </c>
      <c r="K27" s="75">
        <f>VLOOKUP($B27,Fire2017!$C$10:$O$58,7,FALSE)-L27</f>
        <v>81</v>
      </c>
      <c r="L27" s="75">
        <f>VLOOKUP($B27,Fire2017!$C$10:$Q$58,9,FALSE)</f>
        <v>3</v>
      </c>
      <c r="M27" s="75">
        <f>VLOOKUP($B27,Fire2017!$C$10:$BA$58,11,FALSE)+VLOOKUP($B27,Fire2017!$C$10:$BA$58,15,FALSE)</f>
        <v>43</v>
      </c>
      <c r="N27" s="75">
        <f>VLOOKUP($B27,Fire2017!$C$10:$BA$58,13,FALSE)+VLOOKUP($B27,Fire2017!$C$10:$AZ$58,17,FALSE)</f>
        <v>263</v>
      </c>
      <c r="O27" s="75">
        <f>VLOOKUP($B27,Fire2017!$C$10:$AZ$58,19,FALSE)</f>
        <v>15</v>
      </c>
      <c r="P27" s="75">
        <f>VLOOKUP($B27,Fire2017!$C$10:$AZ$58,21,FALSE)</f>
        <v>10</v>
      </c>
      <c r="Q27" s="76"/>
      <c r="R27" s="65"/>
      <c r="S27" s="72"/>
      <c r="T27" s="72"/>
      <c r="U27" s="57"/>
      <c r="V27" s="65"/>
      <c r="W27" s="66"/>
      <c r="X27" s="65"/>
      <c r="Y27" s="65"/>
      <c r="Z27" s="65"/>
      <c r="AA27" s="65"/>
      <c r="AB27" s="66"/>
      <c r="AC27" s="66"/>
      <c r="AD27" s="66"/>
      <c r="AE27" s="65"/>
      <c r="AF27" s="65"/>
      <c r="AG27" s="65"/>
      <c r="AH27" s="65"/>
      <c r="AI27" s="65"/>
      <c r="AJ27" s="66"/>
      <c r="AK27" s="66"/>
      <c r="AL27" s="66"/>
      <c r="AN27" s="65"/>
      <c r="AO27" s="65"/>
      <c r="AP27" s="65"/>
      <c r="AQ27" s="65"/>
    </row>
    <row r="28" spans="1:43" s="81" customFormat="1" ht="14.25" customHeight="1" x14ac:dyDescent="0.35">
      <c r="A28" s="48">
        <v>74</v>
      </c>
      <c r="B28" s="82" t="s">
        <v>43</v>
      </c>
      <c r="C28" s="74"/>
      <c r="D28" s="75"/>
      <c r="E28" s="75"/>
      <c r="F28" s="64"/>
      <c r="G28" s="75"/>
      <c r="H28" s="75">
        <f>VLOOKUP($B28,Fire2017!$C$10:$I$57,2,FALSE)</f>
        <v>9</v>
      </c>
      <c r="I28" s="75">
        <f>VLOOKUP($B28,Fire2017!$C$10:$I$57,3,FALSE)</f>
        <v>17</v>
      </c>
      <c r="J28" s="75">
        <f>VLOOKUP($B28,Fire2017!$C$10:$I$57,4,FALSE)</f>
        <v>13</v>
      </c>
      <c r="K28" s="75">
        <f>VLOOKUP($B28,Fire2017!$C$10:$O$58,7,FALSE)-L28</f>
        <v>53</v>
      </c>
      <c r="L28" s="75">
        <f>VLOOKUP($B28,Fire2017!$C$10:$Q$58,9,FALSE)</f>
        <v>6</v>
      </c>
      <c r="M28" s="75">
        <f>VLOOKUP($B28,Fire2017!$C$10:$BA$58,11,FALSE)+VLOOKUP($B28,Fire2017!$C$10:$BA$58,15,FALSE)</f>
        <v>35</v>
      </c>
      <c r="N28" s="75">
        <f>VLOOKUP($B28,Fire2017!$C$10:$BA$58,13,FALSE)+VLOOKUP($B28,Fire2017!$C$10:$AZ$58,17,FALSE)</f>
        <v>123</v>
      </c>
      <c r="O28" s="75">
        <f>VLOOKUP($B28,Fire2017!$C$10:$AZ$58,19,FALSE)</f>
        <v>7</v>
      </c>
      <c r="P28" s="75">
        <f>VLOOKUP($B28,Fire2017!$C$10:$AZ$58,21,FALSE)</f>
        <v>6</v>
      </c>
      <c r="Q28" s="76"/>
      <c r="R28" s="65"/>
      <c r="S28" s="72"/>
      <c r="T28" s="72"/>
      <c r="U28" s="57"/>
      <c r="V28" s="65"/>
      <c r="W28" s="66"/>
      <c r="X28" s="65"/>
      <c r="Y28" s="65"/>
      <c r="Z28" s="65"/>
      <c r="AA28" s="65"/>
      <c r="AB28" s="66"/>
      <c r="AC28" s="66"/>
      <c r="AD28" s="66"/>
      <c r="AE28" s="65"/>
      <c r="AF28" s="65"/>
      <c r="AG28" s="65"/>
      <c r="AH28" s="65"/>
      <c r="AI28" s="65"/>
      <c r="AJ28" s="66"/>
      <c r="AK28" s="66"/>
      <c r="AL28" s="66"/>
      <c r="AN28" s="65"/>
      <c r="AO28" s="65"/>
      <c r="AP28" s="65"/>
      <c r="AQ28" s="65"/>
    </row>
    <row r="29" spans="1:43" s="81" customFormat="1" ht="14.25" customHeight="1" x14ac:dyDescent="0.35">
      <c r="A29" s="48">
        <v>75</v>
      </c>
      <c r="B29" s="82" t="s">
        <v>41</v>
      </c>
      <c r="C29" s="74"/>
      <c r="D29" s="75"/>
      <c r="E29" s="75"/>
      <c r="F29" s="64"/>
      <c r="G29" s="75"/>
      <c r="H29" s="75">
        <f>VLOOKUP($B29,Fire2017!$C$10:$I$57,2,FALSE)</f>
        <v>6</v>
      </c>
      <c r="I29" s="75">
        <f>VLOOKUP($B29,Fire2017!$C$10:$I$57,3,FALSE)</f>
        <v>8</v>
      </c>
      <c r="J29" s="75">
        <f>VLOOKUP($B29,Fire2017!$C$10:$I$57,4,FALSE)</f>
        <v>6</v>
      </c>
      <c r="K29" s="75">
        <f>VLOOKUP($B29,Fire2017!$C$10:$O$58,7,FALSE)-L29</f>
        <v>32</v>
      </c>
      <c r="L29" s="75">
        <f>VLOOKUP($B29,Fire2017!$C$10:$Q$58,9,FALSE)</f>
        <v>2</v>
      </c>
      <c r="M29" s="75">
        <f>VLOOKUP($B29,Fire2017!$C$10:$BA$58,11,FALSE)+VLOOKUP($B29,Fire2017!$C$10:$BA$58,15,FALSE)</f>
        <v>28</v>
      </c>
      <c r="N29" s="75">
        <f>VLOOKUP($B29,Fire2017!$C$10:$BA$58,13,FALSE)+VLOOKUP($B29,Fire2017!$C$10:$AZ$58,17,FALSE)</f>
        <v>101</v>
      </c>
      <c r="O29" s="75">
        <f>VLOOKUP($B29,Fire2017!$C$10:$AZ$58,19,FALSE)</f>
        <v>3</v>
      </c>
      <c r="P29" s="75">
        <f>VLOOKUP($B29,Fire2017!$C$10:$AZ$58,21,FALSE)</f>
        <v>5</v>
      </c>
      <c r="Q29" s="76"/>
      <c r="R29" s="65"/>
      <c r="S29" s="72"/>
      <c r="T29" s="72"/>
      <c r="U29" s="57"/>
      <c r="V29" s="65"/>
      <c r="W29" s="66"/>
      <c r="X29" s="65"/>
      <c r="Y29" s="65"/>
      <c r="Z29" s="65"/>
      <c r="AA29" s="65"/>
      <c r="AB29" s="66"/>
      <c r="AC29" s="66"/>
      <c r="AD29" s="66"/>
      <c r="AE29" s="65"/>
      <c r="AF29" s="65"/>
      <c r="AG29" s="65"/>
      <c r="AH29" s="65"/>
      <c r="AI29" s="65"/>
      <c r="AJ29" s="66"/>
      <c r="AK29" s="66"/>
      <c r="AL29" s="66"/>
      <c r="AN29" s="65"/>
      <c r="AO29" s="65"/>
      <c r="AP29" s="65"/>
      <c r="AQ29" s="65"/>
    </row>
    <row r="30" spans="1:43" s="81" customFormat="1" ht="14.25" customHeight="1" x14ac:dyDescent="0.35">
      <c r="A30" s="48">
        <v>76</v>
      </c>
      <c r="B30" s="82" t="s">
        <v>98</v>
      </c>
      <c r="C30" s="74"/>
      <c r="D30" s="75"/>
      <c r="E30" s="75"/>
      <c r="F30" s="64"/>
      <c r="G30" s="75"/>
      <c r="H30" s="75">
        <f>VLOOKUP($B30,Fire2017!$C$10:$I$57,2,FALSE)</f>
        <v>0</v>
      </c>
      <c r="I30" s="75">
        <f>VLOOKUP($B30,Fire2017!$C$10:$I$57,3,FALSE)</f>
        <v>29</v>
      </c>
      <c r="J30" s="75">
        <f>VLOOKUP($B30,Fire2017!$C$10:$I$57,4,FALSE)</f>
        <v>9</v>
      </c>
      <c r="K30" s="75">
        <f>VLOOKUP($B30,Fire2017!$C$10:$O$58,7,FALSE)-L30</f>
        <v>48</v>
      </c>
      <c r="L30" s="75">
        <f>VLOOKUP($B30,Fire2017!$C$10:$Q$58,9,FALSE)</f>
        <v>2</v>
      </c>
      <c r="M30" s="75">
        <f>VLOOKUP($B30,Fire2017!$C$10:$BA$58,11,FALSE)+VLOOKUP($B30,Fire2017!$C$10:$BA$58,15,FALSE)</f>
        <v>42</v>
      </c>
      <c r="N30" s="75">
        <f>VLOOKUP($B30,Fire2017!$C$10:$BA$58,13,FALSE)+VLOOKUP($B30,Fire2017!$C$10:$AZ$58,17,FALSE)</f>
        <v>92</v>
      </c>
      <c r="O30" s="75">
        <f>VLOOKUP($B30,Fire2017!$C$10:$AZ$58,19,FALSE)</f>
        <v>5</v>
      </c>
      <c r="P30" s="75">
        <f>VLOOKUP($B30,Fire2017!$C$10:$AZ$58,21,FALSE)</f>
        <v>3</v>
      </c>
      <c r="Q30" s="76"/>
      <c r="R30" s="65"/>
      <c r="S30" s="72"/>
      <c r="T30" s="72"/>
      <c r="U30" s="57"/>
      <c r="V30" s="65"/>
      <c r="W30" s="66"/>
      <c r="X30" s="65"/>
      <c r="Y30" s="65"/>
      <c r="Z30" s="65"/>
      <c r="AA30" s="65"/>
      <c r="AB30" s="66"/>
      <c r="AC30" s="66"/>
      <c r="AD30" s="66"/>
      <c r="AE30" s="65"/>
      <c r="AF30" s="65"/>
      <c r="AG30" s="65"/>
      <c r="AH30" s="65"/>
      <c r="AI30" s="65"/>
      <c r="AJ30" s="66"/>
      <c r="AK30" s="66"/>
      <c r="AL30" s="66"/>
      <c r="AN30" s="65"/>
      <c r="AO30" s="65"/>
      <c r="AP30" s="65"/>
      <c r="AQ30" s="65"/>
    </row>
    <row r="31" spans="1:43" s="81" customFormat="1" ht="14.25" customHeight="1" x14ac:dyDescent="0.35">
      <c r="A31" s="48">
        <v>79</v>
      </c>
      <c r="B31" s="82" t="s">
        <v>96</v>
      </c>
      <c r="C31" s="74"/>
      <c r="D31" s="75"/>
      <c r="E31" s="75"/>
      <c r="F31" s="64"/>
      <c r="G31" s="75"/>
      <c r="H31" s="75">
        <f>VLOOKUP($B31,Fire2017!$C$10:$I$57,2,FALSE)</f>
        <v>3</v>
      </c>
      <c r="I31" s="75">
        <f>VLOOKUP($B31,Fire2017!$C$10:$I$57,3,FALSE)</f>
        <v>33</v>
      </c>
      <c r="J31" s="75">
        <f>VLOOKUP($B31,Fire2017!$C$10:$I$57,4,FALSE)</f>
        <v>6</v>
      </c>
      <c r="K31" s="75">
        <f>VLOOKUP($B31,Fire2017!$C$10:$O$58,7,FALSE)-L31</f>
        <v>50</v>
      </c>
      <c r="L31" s="75">
        <f>VLOOKUP($B31,Fire2017!$C$10:$Q$58,9,FALSE)</f>
        <v>3</v>
      </c>
      <c r="M31" s="75">
        <f>VLOOKUP($B31,Fire2017!$C$10:$BA$58,11,FALSE)+VLOOKUP($B31,Fire2017!$C$10:$BA$58,15,FALSE)</f>
        <v>12</v>
      </c>
      <c r="N31" s="75">
        <f>VLOOKUP($B31,Fire2017!$C$10:$BA$58,13,FALSE)+VLOOKUP($B31,Fire2017!$C$10:$AZ$58,17,FALSE)</f>
        <v>106</v>
      </c>
      <c r="O31" s="75">
        <f>VLOOKUP($B31,Fire2017!$C$10:$AZ$58,19,FALSE)</f>
        <v>4</v>
      </c>
      <c r="P31" s="75">
        <f>VLOOKUP($B31,Fire2017!$C$10:$AZ$58,21,FALSE)</f>
        <v>4</v>
      </c>
      <c r="Q31" s="76"/>
      <c r="R31" s="65"/>
      <c r="S31" s="72"/>
      <c r="T31" s="72"/>
      <c r="U31" s="57"/>
      <c r="V31" s="65"/>
      <c r="W31" s="66"/>
      <c r="X31" s="65"/>
      <c r="Y31" s="65"/>
      <c r="Z31" s="65"/>
      <c r="AA31" s="65"/>
      <c r="AB31" s="66"/>
      <c r="AC31" s="66"/>
      <c r="AD31" s="66"/>
      <c r="AE31" s="65"/>
      <c r="AF31" s="65"/>
      <c r="AG31" s="65"/>
      <c r="AH31" s="65"/>
      <c r="AI31" s="65"/>
      <c r="AJ31" s="66"/>
      <c r="AK31" s="66"/>
      <c r="AL31" s="66"/>
      <c r="AN31" s="65"/>
      <c r="AO31" s="65"/>
      <c r="AP31" s="65"/>
      <c r="AQ31" s="65"/>
    </row>
    <row r="32" spans="1:43" s="81" customFormat="1" ht="14.25" customHeight="1" x14ac:dyDescent="0.35">
      <c r="A32" s="48">
        <v>80</v>
      </c>
      <c r="B32" s="82" t="s">
        <v>39</v>
      </c>
      <c r="C32" s="74"/>
      <c r="D32" s="75"/>
      <c r="E32" s="75"/>
      <c r="F32" s="64"/>
      <c r="G32" s="75"/>
      <c r="H32" s="75">
        <f>VLOOKUP($B32,Fire2017!$C$10:$I$57,2,FALSE)</f>
        <v>5</v>
      </c>
      <c r="I32" s="75">
        <f>VLOOKUP($B32,Fire2017!$C$10:$I$57,3,FALSE)</f>
        <v>24</v>
      </c>
      <c r="J32" s="75">
        <f>VLOOKUP($B32,Fire2017!$C$10:$I$57,4,FALSE)</f>
        <v>7</v>
      </c>
      <c r="K32" s="75">
        <f>VLOOKUP($B32,Fire2017!$C$10:$O$58,7,FALSE)-L32</f>
        <v>45</v>
      </c>
      <c r="L32" s="75">
        <f>VLOOKUP($B32,Fire2017!$C$10:$Q$58,9,FALSE)</f>
        <v>3</v>
      </c>
      <c r="M32" s="75">
        <f>VLOOKUP($B32,Fire2017!$C$10:$BA$58,11,FALSE)+VLOOKUP($B32,Fire2017!$C$10:$BA$58,15,FALSE)</f>
        <v>22</v>
      </c>
      <c r="N32" s="75">
        <f>VLOOKUP($B32,Fire2017!$C$10:$BA$58,13,FALSE)+VLOOKUP($B32,Fire2017!$C$10:$AZ$58,17,FALSE)</f>
        <v>119</v>
      </c>
      <c r="O32" s="75">
        <f>VLOOKUP($B32,Fire2017!$C$10:$AZ$58,19,FALSE)</f>
        <v>4</v>
      </c>
      <c r="P32" s="75">
        <f>VLOOKUP($B32,Fire2017!$C$10:$AZ$58,21,FALSE)</f>
        <v>5</v>
      </c>
      <c r="Q32" s="76"/>
      <c r="R32" s="65"/>
      <c r="S32" s="72"/>
      <c r="T32" s="72"/>
      <c r="U32" s="57"/>
      <c r="V32" s="65"/>
      <c r="W32" s="66"/>
      <c r="X32" s="65"/>
      <c r="Y32" s="65"/>
      <c r="Z32" s="65"/>
      <c r="AA32" s="65"/>
      <c r="AB32" s="66"/>
      <c r="AC32" s="66"/>
      <c r="AD32" s="66"/>
      <c r="AE32" s="65"/>
      <c r="AF32" s="65"/>
      <c r="AG32" s="65"/>
      <c r="AH32" s="65"/>
      <c r="AI32" s="65"/>
      <c r="AJ32" s="66"/>
      <c r="AK32" s="66"/>
      <c r="AL32" s="66"/>
      <c r="AN32" s="65"/>
      <c r="AO32" s="65"/>
      <c r="AP32" s="65"/>
      <c r="AQ32" s="65"/>
    </row>
    <row r="33" spans="1:43" s="81" customFormat="1" ht="14.25" customHeight="1" x14ac:dyDescent="0.35">
      <c r="A33" s="48">
        <v>81</v>
      </c>
      <c r="B33" s="82" t="s">
        <v>94</v>
      </c>
      <c r="C33" s="74"/>
      <c r="D33" s="75"/>
      <c r="E33" s="75"/>
      <c r="F33" s="64"/>
      <c r="G33" s="75"/>
      <c r="H33" s="75">
        <f>VLOOKUP($B33,Fire2017!$C$10:$I$57,2,FALSE)</f>
        <v>3</v>
      </c>
      <c r="I33" s="75">
        <f>VLOOKUP($B33,Fire2017!$C$10:$I$57,3,FALSE)</f>
        <v>14</v>
      </c>
      <c r="J33" s="75">
        <f>VLOOKUP($B33,Fire2017!$C$10:$I$57,4,FALSE)</f>
        <v>5</v>
      </c>
      <c r="K33" s="75">
        <f>VLOOKUP($B33,Fire2017!$C$10:$O$58,7,FALSE)-L33</f>
        <v>24</v>
      </c>
      <c r="L33" s="75">
        <f>VLOOKUP($B33,Fire2017!$C$10:$Q$58,9,FALSE)</f>
        <v>2</v>
      </c>
      <c r="M33" s="75">
        <f>VLOOKUP($B33,Fire2017!$C$10:$BA$58,11,FALSE)+VLOOKUP($B33,Fire2017!$C$10:$BA$58,15,FALSE)</f>
        <v>34</v>
      </c>
      <c r="N33" s="75">
        <f>VLOOKUP($B33,Fire2017!$C$10:$BA$58,13,FALSE)+VLOOKUP($B33,Fire2017!$C$10:$AZ$58,17,FALSE)</f>
        <v>86</v>
      </c>
      <c r="O33" s="75">
        <f>VLOOKUP($B33,Fire2017!$C$10:$AZ$58,19,FALSE)</f>
        <v>4</v>
      </c>
      <c r="P33" s="75">
        <f>VLOOKUP($B33,Fire2017!$C$10:$AZ$58,21,FALSE)</f>
        <v>3</v>
      </c>
      <c r="Q33" s="76"/>
      <c r="R33" s="65"/>
      <c r="S33" s="72"/>
      <c r="T33" s="72"/>
      <c r="U33" s="57"/>
      <c r="V33" s="65"/>
      <c r="W33" s="66"/>
      <c r="X33" s="65"/>
      <c r="Y33" s="65"/>
      <c r="Z33" s="65"/>
      <c r="AA33" s="65"/>
      <c r="AB33" s="66"/>
      <c r="AC33" s="66"/>
      <c r="AD33" s="66"/>
      <c r="AE33" s="65"/>
      <c r="AF33" s="65"/>
      <c r="AG33" s="65"/>
      <c r="AH33" s="65"/>
      <c r="AI33" s="65"/>
      <c r="AJ33" s="66"/>
      <c r="AK33" s="66"/>
      <c r="AL33" s="66"/>
      <c r="AN33" s="65"/>
      <c r="AO33" s="65"/>
      <c r="AP33" s="65"/>
      <c r="AQ33" s="65"/>
    </row>
    <row r="34" spans="1:43" s="81" customFormat="1" ht="14.25" customHeight="1" x14ac:dyDescent="0.35">
      <c r="A34" s="48">
        <v>83</v>
      </c>
      <c r="B34" s="82" t="s">
        <v>92</v>
      </c>
      <c r="C34" s="74"/>
      <c r="D34" s="75"/>
      <c r="E34" s="75"/>
      <c r="F34" s="64"/>
      <c r="G34" s="75"/>
      <c r="H34" s="75">
        <f>VLOOKUP($B34,Fire2017!$C$10:$I$57,2,FALSE)</f>
        <v>1</v>
      </c>
      <c r="I34" s="75">
        <f>VLOOKUP($B34,Fire2017!$C$10:$I$57,3,FALSE)</f>
        <v>11</v>
      </c>
      <c r="J34" s="75">
        <f>VLOOKUP($B34,Fire2017!$C$10:$I$57,4,FALSE)</f>
        <v>3</v>
      </c>
      <c r="K34" s="75">
        <f>VLOOKUP($B34,Fire2017!$C$10:$O$58,7,FALSE)-L34</f>
        <v>22</v>
      </c>
      <c r="L34" s="75">
        <f>VLOOKUP($B34,Fire2017!$C$10:$Q$58,9,FALSE)</f>
        <v>0</v>
      </c>
      <c r="M34" s="75">
        <f>VLOOKUP($B34,Fire2017!$C$10:$BA$58,11,FALSE)+VLOOKUP($B34,Fire2017!$C$10:$BA$58,15,FALSE)</f>
        <v>14</v>
      </c>
      <c r="N34" s="75">
        <f>VLOOKUP($B34,Fire2017!$C$10:$BA$58,13,FALSE)+VLOOKUP($B34,Fire2017!$C$10:$AZ$58,17,FALSE)</f>
        <v>40</v>
      </c>
      <c r="O34" s="75">
        <f>VLOOKUP($B34,Fire2017!$C$10:$AZ$58,19,FALSE)</f>
        <v>3</v>
      </c>
      <c r="P34" s="75">
        <f>VLOOKUP($B34,Fire2017!$C$10:$AZ$58,21,FALSE)</f>
        <v>3</v>
      </c>
      <c r="Q34" s="76"/>
      <c r="R34" s="65"/>
      <c r="S34" s="72"/>
      <c r="T34" s="72"/>
      <c r="U34" s="57"/>
      <c r="V34" s="65"/>
      <c r="W34" s="66"/>
      <c r="X34" s="65"/>
      <c r="Y34" s="65"/>
      <c r="Z34" s="65"/>
      <c r="AA34" s="65"/>
      <c r="AB34" s="66"/>
      <c r="AC34" s="66"/>
      <c r="AD34" s="66"/>
      <c r="AE34" s="65"/>
      <c r="AF34" s="65"/>
      <c r="AG34" s="65"/>
      <c r="AH34" s="65"/>
      <c r="AI34" s="65"/>
      <c r="AJ34" s="66"/>
      <c r="AK34" s="66"/>
      <c r="AL34" s="66"/>
      <c r="AN34" s="65"/>
      <c r="AO34" s="65"/>
      <c r="AP34" s="65"/>
      <c r="AQ34" s="65"/>
    </row>
    <row r="35" spans="1:43" s="81" customFormat="1" ht="14.25" customHeight="1" x14ac:dyDescent="0.35">
      <c r="A35" s="48">
        <v>84</v>
      </c>
      <c r="B35" s="82" t="s">
        <v>37</v>
      </c>
      <c r="C35" s="74"/>
      <c r="D35" s="75"/>
      <c r="E35" s="75"/>
      <c r="F35" s="64"/>
      <c r="G35" s="75"/>
      <c r="H35" s="106">
        <f>'(2015-16)'!H35</f>
        <v>8</v>
      </c>
      <c r="I35" s="106">
        <f>'(2015-16)'!I35</f>
        <v>12</v>
      </c>
      <c r="J35" s="106">
        <f>'(2015-16)'!J35</f>
        <v>4</v>
      </c>
      <c r="K35" s="75">
        <f>VLOOKUP($B35,Fire2017!$C$10:$O$58,7,FALSE)-L35</f>
        <v>30</v>
      </c>
      <c r="L35" s="75">
        <f>VLOOKUP($B35,Fire2017!$C$10:$Q$58,9,FALSE)</f>
        <v>2</v>
      </c>
      <c r="M35" s="75">
        <f>VLOOKUP($B35,Fire2017!$C$10:$BA$58,11,FALSE)+VLOOKUP($B35,Fire2017!$C$10:$BA$58,15,FALSE)</f>
        <v>11</v>
      </c>
      <c r="N35" s="75">
        <f>VLOOKUP($B35,Fire2017!$C$10:$BA$58,13,FALSE)+VLOOKUP($B35,Fire2017!$C$10:$AZ$58,17,FALSE)</f>
        <v>87</v>
      </c>
      <c r="O35" s="75">
        <f>VLOOKUP($B35,Fire2017!$C$10:$AZ$58,19,FALSE)</f>
        <v>10</v>
      </c>
      <c r="P35" s="75">
        <f>VLOOKUP($B35,Fire2017!$C$10:$AZ$58,21,FALSE)</f>
        <v>4</v>
      </c>
      <c r="Q35" s="76"/>
      <c r="R35" s="65"/>
      <c r="S35" s="72"/>
      <c r="T35" s="72"/>
      <c r="U35" s="57"/>
      <c r="V35" s="65"/>
      <c r="W35" s="66"/>
      <c r="X35" s="65"/>
      <c r="Y35" s="65"/>
      <c r="Z35" s="65"/>
      <c r="AA35" s="65"/>
      <c r="AB35" s="66"/>
      <c r="AC35" s="66"/>
      <c r="AD35" s="66"/>
      <c r="AE35" s="65"/>
      <c r="AF35" s="65"/>
      <c r="AG35" s="65"/>
      <c r="AH35" s="65"/>
      <c r="AI35" s="65"/>
      <c r="AJ35" s="66"/>
      <c r="AK35" s="66"/>
      <c r="AL35" s="66"/>
      <c r="AN35" s="65"/>
      <c r="AO35" s="65"/>
      <c r="AP35" s="65"/>
      <c r="AQ35" s="65"/>
    </row>
    <row r="36" spans="1:43" s="81" customFormat="1" ht="14.25" customHeight="1" x14ac:dyDescent="0.35">
      <c r="A36" s="48">
        <v>85</v>
      </c>
      <c r="B36" s="82" t="s">
        <v>90</v>
      </c>
      <c r="C36" s="74"/>
      <c r="D36" s="75"/>
      <c r="E36" s="75"/>
      <c r="F36" s="64"/>
      <c r="G36" s="75"/>
      <c r="H36" s="75">
        <f>VLOOKUP($B36,Fire2017!$C$10:$I$57,2,FALSE)</f>
        <v>0</v>
      </c>
      <c r="I36" s="75">
        <f>VLOOKUP($B36,Fire2017!$C$10:$I$57,3,FALSE)</f>
        <v>0</v>
      </c>
      <c r="J36" s="75">
        <f>VLOOKUP($B36,Fire2017!$C$10:$I$57,4,FALSE)</f>
        <v>24</v>
      </c>
      <c r="K36" s="75">
        <f>VLOOKUP($B36,Fire2017!$C$10:$O$58,7,FALSE)-L36</f>
        <v>34</v>
      </c>
      <c r="L36" s="75">
        <f>VLOOKUP($B36,Fire2017!$C$10:$Q$58,9,FALSE)</f>
        <v>0</v>
      </c>
      <c r="M36" s="75">
        <f>VLOOKUP($B36,Fire2017!$C$10:$BA$58,11,FALSE)+VLOOKUP($B36,Fire2017!$C$10:$BA$58,15,FALSE)</f>
        <v>7</v>
      </c>
      <c r="N36" s="75">
        <f>VLOOKUP($B36,Fire2017!$C$10:$BA$58,13,FALSE)+VLOOKUP($B36,Fire2017!$C$10:$AZ$58,17,FALSE)</f>
        <v>104</v>
      </c>
      <c r="O36" s="75">
        <f>VLOOKUP($B36,Fire2017!$C$10:$AZ$58,19,FALSE)</f>
        <v>6</v>
      </c>
      <c r="P36" s="75">
        <f>VLOOKUP($B36,Fire2017!$C$10:$AZ$58,21,FALSE)</f>
        <v>4</v>
      </c>
      <c r="Q36" s="76"/>
      <c r="R36" s="65"/>
      <c r="S36" s="72"/>
      <c r="T36" s="72"/>
      <c r="U36" s="57"/>
      <c r="V36" s="65"/>
      <c r="W36" s="66"/>
      <c r="X36" s="65"/>
      <c r="Y36" s="65"/>
      <c r="Z36" s="65"/>
      <c r="AA36" s="65"/>
      <c r="AB36" s="66"/>
      <c r="AC36" s="66"/>
      <c r="AD36" s="66"/>
      <c r="AE36" s="65"/>
      <c r="AF36" s="65"/>
      <c r="AG36" s="65"/>
      <c r="AH36" s="65"/>
      <c r="AI36" s="65"/>
      <c r="AJ36" s="66"/>
      <c r="AK36" s="66"/>
      <c r="AL36" s="66"/>
      <c r="AN36" s="65"/>
      <c r="AO36" s="65"/>
      <c r="AP36" s="65"/>
      <c r="AQ36" s="65"/>
    </row>
    <row r="37" spans="1:43" s="81" customFormat="1" ht="14.25" customHeight="1" x14ac:dyDescent="0.35">
      <c r="A37" s="48">
        <v>87</v>
      </c>
      <c r="B37" s="73" t="s">
        <v>35</v>
      </c>
      <c r="C37" s="74"/>
      <c r="D37" s="75"/>
      <c r="E37" s="75"/>
      <c r="F37" s="64"/>
      <c r="G37" s="75"/>
      <c r="H37" s="75">
        <f>VLOOKUP($B37,Fire2017!$C$10:$I$57,2,FALSE)</f>
        <v>1</v>
      </c>
      <c r="I37" s="75">
        <f>VLOOKUP($B37,Fire2017!$C$10:$I$57,3,FALSE)</f>
        <v>20</v>
      </c>
      <c r="J37" s="75">
        <f>VLOOKUP($B37,Fire2017!$C$10:$I$57,4,FALSE)</f>
        <v>2</v>
      </c>
      <c r="K37" s="75">
        <f>VLOOKUP($B37,Fire2017!$C$10:$O$58,7,FALSE)-L37</f>
        <v>27</v>
      </c>
      <c r="L37" s="75">
        <f>VLOOKUP($B37,Fire2017!$C$10:$Q$58,9,FALSE)</f>
        <v>1</v>
      </c>
      <c r="M37" s="75">
        <f>VLOOKUP($B37,Fire2017!$C$10:$BA$58,11,FALSE)+VLOOKUP($B37,Fire2017!$C$10:$BA$58,15,FALSE)</f>
        <v>19</v>
      </c>
      <c r="N37" s="75">
        <f>VLOOKUP($B37,Fire2017!$C$10:$BA$58,13,FALSE)+VLOOKUP($B37,Fire2017!$C$10:$AZ$58,17,FALSE)</f>
        <v>79</v>
      </c>
      <c r="O37" s="75">
        <f>VLOOKUP($B37,Fire2017!$C$10:$AZ$58,19,FALSE)</f>
        <v>7</v>
      </c>
      <c r="P37" s="75">
        <f>VLOOKUP($B37,Fire2017!$C$10:$AZ$58,21,FALSE)</f>
        <v>2</v>
      </c>
      <c r="Q37" s="76"/>
      <c r="R37" s="77"/>
      <c r="S37" s="78"/>
      <c r="T37" s="78"/>
      <c r="U37" s="79"/>
      <c r="V37" s="77"/>
      <c r="W37" s="80"/>
      <c r="X37" s="65"/>
      <c r="Y37" s="65"/>
      <c r="Z37" s="65"/>
      <c r="AA37" s="65"/>
      <c r="AB37" s="66"/>
      <c r="AC37" s="66"/>
      <c r="AD37" s="66"/>
      <c r="AE37" s="65"/>
      <c r="AF37" s="65"/>
      <c r="AG37" s="65"/>
      <c r="AH37" s="65"/>
      <c r="AI37" s="65"/>
      <c r="AJ37" s="66"/>
      <c r="AK37" s="66"/>
      <c r="AL37" s="66"/>
      <c r="AN37" s="65"/>
      <c r="AO37" s="65"/>
      <c r="AP37" s="65"/>
      <c r="AQ37" s="65"/>
    </row>
    <row r="38" spans="1:43" s="81" customFormat="1" ht="14.25" customHeight="1" x14ac:dyDescent="0.35">
      <c r="A38" s="48">
        <v>90</v>
      </c>
      <c r="B38" s="82" t="s">
        <v>33</v>
      </c>
      <c r="C38" s="74"/>
      <c r="D38" s="75"/>
      <c r="E38" s="75"/>
      <c r="F38" s="64"/>
      <c r="G38" s="75"/>
      <c r="H38" s="75">
        <f>VLOOKUP($B38,Fire2017!$C$10:$I$57,2,FALSE)</f>
        <v>23</v>
      </c>
      <c r="I38" s="75">
        <f>VLOOKUP($B38,Fire2017!$C$10:$I$57,3,FALSE)</f>
        <v>8</v>
      </c>
      <c r="J38" s="75">
        <f>VLOOKUP($B38,Fire2017!$C$10:$I$57,4,FALSE)</f>
        <v>2</v>
      </c>
      <c r="K38" s="75">
        <f>VLOOKUP($B38,Fire2017!$C$10:$O$58,7,FALSE)-L38</f>
        <v>40</v>
      </c>
      <c r="L38" s="75">
        <f>VLOOKUP($B38,Fire2017!$C$10:$Q$58,9,FALSE)</f>
        <v>2</v>
      </c>
      <c r="M38" s="75">
        <f>VLOOKUP($B38,Fire2017!$C$10:$BA$58,11,FALSE)+VLOOKUP($B38,Fire2017!$C$10:$BA$58,15,FALSE)</f>
        <v>19</v>
      </c>
      <c r="N38" s="75">
        <f>VLOOKUP($B38,Fire2017!$C$10:$BA$58,13,FALSE)+VLOOKUP($B38,Fire2017!$C$10:$AZ$58,17,FALSE)</f>
        <v>113</v>
      </c>
      <c r="O38" s="75">
        <f>VLOOKUP($B38,Fire2017!$C$10:$AZ$58,19,FALSE)</f>
        <v>8</v>
      </c>
      <c r="P38" s="75">
        <f>VLOOKUP($B38,Fire2017!$C$10:$AZ$58,21,FALSE)</f>
        <v>4</v>
      </c>
      <c r="Q38" s="76"/>
      <c r="R38" s="65"/>
      <c r="S38" s="72"/>
      <c r="T38" s="72"/>
      <c r="U38" s="57"/>
      <c r="V38" s="65"/>
      <c r="W38" s="66"/>
      <c r="X38" s="65"/>
      <c r="Y38" s="65"/>
      <c r="Z38" s="65"/>
      <c r="AA38" s="65"/>
      <c r="AB38" s="66"/>
      <c r="AC38" s="66"/>
      <c r="AD38" s="66"/>
      <c r="AE38" s="65"/>
      <c r="AF38" s="65"/>
      <c r="AG38" s="65"/>
      <c r="AH38" s="65"/>
      <c r="AI38" s="65"/>
      <c r="AJ38" s="66"/>
      <c r="AK38" s="66"/>
      <c r="AL38" s="66"/>
      <c r="AN38" s="65"/>
      <c r="AO38" s="65"/>
      <c r="AP38" s="65"/>
      <c r="AQ38" s="65"/>
    </row>
    <row r="39" spans="1:43" s="81" customFormat="1" ht="14.25" customHeight="1" x14ac:dyDescent="0.35">
      <c r="A39" s="48">
        <v>91</v>
      </c>
      <c r="B39" s="82" t="s">
        <v>88</v>
      </c>
      <c r="C39" s="74"/>
      <c r="D39" s="75"/>
      <c r="E39" s="75"/>
      <c r="F39" s="64"/>
      <c r="G39" s="75"/>
      <c r="H39" s="75">
        <f>VLOOKUP($B39,Fire2017!$C$10:$I$57,2,FALSE)</f>
        <v>29</v>
      </c>
      <c r="I39" s="75">
        <f>VLOOKUP($B39,Fire2017!$C$10:$I$57,3,FALSE)</f>
        <v>0</v>
      </c>
      <c r="J39" s="75">
        <f>VLOOKUP($B39,Fire2017!$C$10:$I$57,4,FALSE)</f>
        <v>6</v>
      </c>
      <c r="K39" s="75">
        <f>VLOOKUP($B39,Fire2017!$C$10:$O$58,7,FALSE)-L39</f>
        <v>40</v>
      </c>
      <c r="L39" s="75">
        <f>VLOOKUP($B39,Fire2017!$C$10:$Q$58,9,FALSE)</f>
        <v>2</v>
      </c>
      <c r="M39" s="75">
        <f>VLOOKUP($B39,Fire2017!$C$10:$BA$58,11,FALSE)+VLOOKUP($B39,Fire2017!$C$10:$BA$58,15,FALSE)</f>
        <v>16</v>
      </c>
      <c r="N39" s="75">
        <f>VLOOKUP($B39,Fire2017!$C$10:$BA$58,13,FALSE)+VLOOKUP($B39,Fire2017!$C$10:$AZ$58,17,FALSE)</f>
        <v>75</v>
      </c>
      <c r="O39" s="75">
        <f>VLOOKUP($B39,Fire2017!$C$10:$AZ$58,19,FALSE)</f>
        <v>4</v>
      </c>
      <c r="P39" s="75">
        <f>VLOOKUP($B39,Fire2017!$C$10:$AZ$58,21,FALSE)</f>
        <v>3</v>
      </c>
      <c r="Q39" s="76"/>
      <c r="R39" s="65"/>
      <c r="S39" s="72"/>
      <c r="T39" s="72"/>
      <c r="U39" s="57"/>
      <c r="V39" s="65"/>
      <c r="W39" s="66"/>
      <c r="X39" s="65"/>
      <c r="Y39" s="65"/>
      <c r="Z39" s="65"/>
      <c r="AA39" s="65"/>
      <c r="AB39" s="66"/>
      <c r="AC39" s="66"/>
      <c r="AD39" s="66"/>
      <c r="AE39" s="65"/>
      <c r="AF39" s="65"/>
      <c r="AG39" s="65"/>
      <c r="AH39" s="65"/>
      <c r="AI39" s="65"/>
      <c r="AJ39" s="66"/>
      <c r="AK39" s="66"/>
      <c r="AL39" s="66"/>
      <c r="AN39" s="65"/>
      <c r="AO39" s="65"/>
      <c r="AP39" s="65"/>
      <c r="AQ39" s="65"/>
    </row>
    <row r="40" spans="1:43" s="81" customFormat="1" ht="14.25" customHeight="1" x14ac:dyDescent="0.35">
      <c r="A40" s="48">
        <v>92</v>
      </c>
      <c r="B40" s="82" t="s">
        <v>86</v>
      </c>
      <c r="C40" s="74"/>
      <c r="D40" s="75"/>
      <c r="E40" s="75"/>
      <c r="F40" s="64"/>
      <c r="G40" s="75"/>
      <c r="H40" s="75">
        <f>VLOOKUP($B40,Fire2017!$C$10:$I$57,2,FALSE)</f>
        <v>18</v>
      </c>
      <c r="I40" s="75">
        <f>VLOOKUP($B40,Fire2017!$C$10:$I$57,3,FALSE)</f>
        <v>7</v>
      </c>
      <c r="J40" s="75">
        <f>VLOOKUP($B40,Fire2017!$C$10:$I$57,4,FALSE)</f>
        <v>1</v>
      </c>
      <c r="K40" s="75">
        <f>VLOOKUP($B40,Fire2017!$C$10:$O$58,7,FALSE)-L40</f>
        <v>30</v>
      </c>
      <c r="L40" s="75">
        <f>VLOOKUP($B40,Fire2017!$C$10:$Q$58,9,FALSE)</f>
        <v>0</v>
      </c>
      <c r="M40" s="75">
        <f>VLOOKUP($B40,Fire2017!$C$10:$BA$58,11,FALSE)+VLOOKUP($B40,Fire2017!$C$10:$BA$58,15,FALSE)</f>
        <v>47</v>
      </c>
      <c r="N40" s="75">
        <f>VLOOKUP($B40,Fire2017!$C$10:$BA$58,13,FALSE)+VLOOKUP($B40,Fire2017!$C$10:$AZ$58,17,FALSE)</f>
        <v>112</v>
      </c>
      <c r="O40" s="75">
        <f>VLOOKUP($B40,Fire2017!$C$10:$AZ$58,19,FALSE)</f>
        <v>7</v>
      </c>
      <c r="P40" s="75">
        <f>VLOOKUP($B40,Fire2017!$C$10:$AZ$58,21,FALSE)</f>
        <v>3</v>
      </c>
      <c r="Q40" s="76"/>
      <c r="R40" s="65"/>
      <c r="S40" s="72"/>
      <c r="T40" s="72"/>
      <c r="U40" s="57"/>
      <c r="V40" s="65"/>
      <c r="W40" s="66"/>
      <c r="X40" s="65"/>
      <c r="Y40" s="65"/>
      <c r="Z40" s="65"/>
      <c r="AA40" s="65"/>
      <c r="AB40" s="66"/>
      <c r="AC40" s="66"/>
      <c r="AD40" s="66"/>
      <c r="AE40" s="65"/>
      <c r="AF40" s="65"/>
      <c r="AG40" s="65"/>
      <c r="AH40" s="65"/>
      <c r="AI40" s="65"/>
      <c r="AJ40" s="66"/>
      <c r="AK40" s="66"/>
      <c r="AL40" s="66"/>
      <c r="AN40" s="65"/>
      <c r="AO40" s="65"/>
      <c r="AP40" s="65"/>
      <c r="AQ40" s="65"/>
    </row>
    <row r="41" spans="1:43" s="81" customFormat="1" ht="14.25" customHeight="1" x14ac:dyDescent="0.35">
      <c r="A41" s="48">
        <v>94</v>
      </c>
      <c r="B41" s="82" t="s">
        <v>84</v>
      </c>
      <c r="C41" s="74"/>
      <c r="D41" s="75"/>
      <c r="E41" s="75"/>
      <c r="F41" s="64"/>
      <c r="G41" s="75"/>
      <c r="H41" s="75">
        <f>VLOOKUP($B41,Fire2017!$C$10:$I$57,2,FALSE)</f>
        <v>5</v>
      </c>
      <c r="I41" s="75">
        <f>VLOOKUP($B41,Fire2017!$C$10:$I$57,3,FALSE)</f>
        <v>9</v>
      </c>
      <c r="J41" s="75">
        <f>VLOOKUP($B41,Fire2017!$C$10:$I$57,4,FALSE)</f>
        <v>3</v>
      </c>
      <c r="K41" s="75">
        <f>VLOOKUP($B41,Fire2017!$C$10:$O$58,7,FALSE)-L41</f>
        <v>21</v>
      </c>
      <c r="L41" s="75">
        <f>VLOOKUP($B41,Fire2017!$C$10:$Q$58,9,FALSE)</f>
        <v>2</v>
      </c>
      <c r="M41" s="75">
        <f>VLOOKUP($B41,Fire2017!$C$10:$BA$58,11,FALSE)+VLOOKUP($B41,Fire2017!$C$10:$BA$58,15,FALSE)</f>
        <v>12</v>
      </c>
      <c r="N41" s="75">
        <f>VLOOKUP($B41,Fire2017!$C$10:$BA$58,13,FALSE)+VLOOKUP($B41,Fire2017!$C$10:$AZ$58,17,FALSE)</f>
        <v>51</v>
      </c>
      <c r="O41" s="75">
        <f>VLOOKUP($B41,Fire2017!$C$10:$AZ$58,19,FALSE)</f>
        <v>4</v>
      </c>
      <c r="P41" s="75">
        <f>VLOOKUP($B41,Fire2017!$C$10:$AZ$58,21,FALSE)</f>
        <v>6</v>
      </c>
      <c r="Q41" s="76"/>
      <c r="R41" s="65"/>
      <c r="S41" s="72"/>
      <c r="T41" s="72"/>
      <c r="U41" s="57"/>
      <c r="V41" s="65"/>
      <c r="W41" s="66"/>
      <c r="X41" s="65"/>
      <c r="Y41" s="65"/>
      <c r="Z41" s="65"/>
      <c r="AA41" s="65"/>
      <c r="AB41" s="66"/>
      <c r="AC41" s="66"/>
      <c r="AD41" s="66"/>
      <c r="AE41" s="65"/>
      <c r="AF41" s="65"/>
      <c r="AG41" s="65"/>
      <c r="AH41" s="65"/>
      <c r="AI41" s="65"/>
      <c r="AJ41" s="66"/>
      <c r="AK41" s="66"/>
      <c r="AL41" s="66"/>
      <c r="AN41" s="65"/>
      <c r="AO41" s="65"/>
      <c r="AP41" s="65"/>
      <c r="AQ41" s="65"/>
    </row>
    <row r="42" spans="1:43" s="81" customFormat="1" ht="14.25" customHeight="1" x14ac:dyDescent="0.35">
      <c r="A42" s="48">
        <v>96</v>
      </c>
      <c r="B42" s="82" t="s">
        <v>82</v>
      </c>
      <c r="C42" s="74"/>
      <c r="D42" s="75"/>
      <c r="E42" s="75"/>
      <c r="F42" s="64"/>
      <c r="G42" s="75"/>
      <c r="H42" s="75">
        <f>VLOOKUP($B42,Fire2017!$C$10:$I$57,2,FALSE)</f>
        <v>2</v>
      </c>
      <c r="I42" s="75">
        <f>VLOOKUP($B42,Fire2017!$C$10:$I$57,3,FALSE)</f>
        <v>14</v>
      </c>
      <c r="J42" s="75">
        <f>VLOOKUP($B42,Fire2017!$C$10:$I$57,4,FALSE)</f>
        <v>9</v>
      </c>
      <c r="K42" s="75">
        <f>VLOOKUP($B42,Fire2017!$C$10:$O$58,7,FALSE)-L42</f>
        <v>35</v>
      </c>
      <c r="L42" s="75">
        <f>VLOOKUP($B42,Fire2017!$C$10:$Q$58,9,FALSE)</f>
        <v>2</v>
      </c>
      <c r="M42" s="75">
        <f>VLOOKUP($B42,Fire2017!$C$10:$BA$58,11,FALSE)+VLOOKUP($B42,Fire2017!$C$10:$BA$58,15,FALSE)</f>
        <v>22</v>
      </c>
      <c r="N42" s="75">
        <f>VLOOKUP($B42,Fire2017!$C$10:$BA$58,13,FALSE)+VLOOKUP($B42,Fire2017!$C$10:$AZ$58,17,FALSE)</f>
        <v>136</v>
      </c>
      <c r="O42" s="75">
        <f>VLOOKUP($B42,Fire2017!$C$10:$AZ$58,19,FALSE)</f>
        <v>6</v>
      </c>
      <c r="P42" s="75">
        <f>VLOOKUP($B42,Fire2017!$C$10:$AZ$58,21,FALSE)</f>
        <v>6</v>
      </c>
      <c r="Q42" s="73"/>
      <c r="R42" s="65"/>
      <c r="S42" s="72"/>
      <c r="T42" s="72"/>
      <c r="U42" s="57"/>
      <c r="V42" s="65"/>
      <c r="W42" s="66"/>
      <c r="X42" s="65"/>
      <c r="Y42" s="65"/>
      <c r="Z42" s="65"/>
      <c r="AA42" s="65"/>
      <c r="AB42" s="66"/>
      <c r="AC42" s="66"/>
      <c r="AD42" s="66"/>
      <c r="AE42" s="65"/>
      <c r="AF42" s="65"/>
      <c r="AG42" s="65"/>
      <c r="AH42" s="65"/>
      <c r="AI42" s="65"/>
      <c r="AJ42" s="66"/>
      <c r="AK42" s="66"/>
      <c r="AL42" s="66"/>
      <c r="AN42" s="65"/>
      <c r="AO42" s="65"/>
      <c r="AP42" s="65"/>
      <c r="AQ42" s="65"/>
    </row>
    <row r="43" spans="1:43" s="81" customFormat="1" ht="14.25" customHeight="1" x14ac:dyDescent="0.35">
      <c r="A43" s="48">
        <v>72</v>
      </c>
      <c r="B43" s="85" t="s">
        <v>79</v>
      </c>
      <c r="C43" s="74"/>
      <c r="D43" s="75"/>
      <c r="E43" s="75"/>
      <c r="F43" s="75"/>
      <c r="G43" s="75"/>
      <c r="H43" s="75">
        <f>VLOOKUP($B43,Fire2017!$C$10:$I$57,2,FALSE)</f>
        <v>0</v>
      </c>
      <c r="I43" s="75">
        <f>VLOOKUP($B43,Fire2017!$C$10:$I$57,3,FALSE)</f>
        <v>5</v>
      </c>
      <c r="J43" s="75">
        <f>VLOOKUP($B43,Fire2017!$C$10:$I$57,4,FALSE)</f>
        <v>0</v>
      </c>
      <c r="K43" s="106">
        <f>'(2015-16)'!K43</f>
        <v>7</v>
      </c>
      <c r="L43" s="106">
        <f>'(2015-16)'!L43</f>
        <v>0</v>
      </c>
      <c r="M43" s="106">
        <f>'(2015-16)'!M43</f>
        <v>0</v>
      </c>
      <c r="N43" s="106">
        <f>'(2015-16)'!N43</f>
        <v>3</v>
      </c>
      <c r="O43" s="106">
        <f>'(2015-16)'!O43</f>
        <v>1</v>
      </c>
      <c r="P43" s="106">
        <f>'(2015-16)'!P43</f>
        <v>0</v>
      </c>
      <c r="Q43" s="76"/>
      <c r="R43" s="65"/>
      <c r="S43" s="72"/>
      <c r="T43" s="72"/>
      <c r="U43" s="57"/>
      <c r="V43" s="65"/>
      <c r="W43" s="66"/>
      <c r="X43" s="65"/>
      <c r="Y43" s="65"/>
      <c r="Z43" s="65"/>
      <c r="AA43" s="65"/>
      <c r="AB43" s="66"/>
      <c r="AC43" s="66"/>
      <c r="AD43" s="66"/>
      <c r="AE43" s="65"/>
      <c r="AF43" s="65"/>
      <c r="AG43" s="65"/>
      <c r="AH43" s="65"/>
      <c r="AI43" s="65"/>
      <c r="AJ43" s="66"/>
      <c r="AK43" s="66"/>
      <c r="AL43" s="66"/>
      <c r="AN43" s="65"/>
      <c r="AO43" s="65"/>
      <c r="AP43" s="65"/>
      <c r="AQ43" s="65"/>
    </row>
    <row r="44" spans="1:43" s="67" customFormat="1" ht="14.25" customHeight="1" x14ac:dyDescent="0.35">
      <c r="A44" s="68"/>
      <c r="B44" s="62" t="s">
        <v>188</v>
      </c>
      <c r="C44" s="70"/>
      <c r="D44" s="70"/>
      <c r="E44" s="70"/>
      <c r="F44" s="70"/>
      <c r="G44" s="75"/>
      <c r="H44" s="70">
        <f t="shared" ref="H44:P44" si="2">SUM(H45:H51)</f>
        <v>241</v>
      </c>
      <c r="I44" s="70">
        <f t="shared" si="2"/>
        <v>13</v>
      </c>
      <c r="J44" s="70">
        <f t="shared" si="2"/>
        <v>31</v>
      </c>
      <c r="K44" s="70">
        <f t="shared" si="2"/>
        <v>385</v>
      </c>
      <c r="L44" s="70">
        <f t="shared" si="2"/>
        <v>20</v>
      </c>
      <c r="M44" s="70">
        <f t="shared" si="2"/>
        <v>241</v>
      </c>
      <c r="N44" s="70">
        <f t="shared" si="2"/>
        <v>1119</v>
      </c>
      <c r="O44" s="70">
        <f t="shared" si="2"/>
        <v>103</v>
      </c>
      <c r="P44" s="70">
        <f t="shared" si="2"/>
        <v>81</v>
      </c>
      <c r="R44" s="65"/>
      <c r="S44" s="72"/>
      <c r="T44" s="72"/>
      <c r="U44" s="57"/>
      <c r="V44" s="65"/>
      <c r="W44" s="66"/>
      <c r="X44" s="65"/>
      <c r="Y44" s="65"/>
      <c r="Z44" s="65"/>
      <c r="AA44" s="65"/>
      <c r="AB44" s="66"/>
      <c r="AC44" s="66"/>
      <c r="AD44" s="66"/>
      <c r="AE44" s="65"/>
      <c r="AF44" s="65"/>
      <c r="AG44" s="65"/>
      <c r="AH44" s="65"/>
      <c r="AI44" s="65"/>
      <c r="AJ44" s="66"/>
      <c r="AK44" s="66"/>
      <c r="AL44" s="66"/>
      <c r="AN44" s="65"/>
      <c r="AO44" s="65"/>
      <c r="AP44" s="65"/>
      <c r="AQ44" s="65"/>
    </row>
    <row r="45" spans="1:43" s="81" customFormat="1" ht="14.25" customHeight="1" x14ac:dyDescent="0.35">
      <c r="A45" s="48">
        <v>66</v>
      </c>
      <c r="B45" s="73" t="s">
        <v>28</v>
      </c>
      <c r="C45" s="74"/>
      <c r="D45" s="87"/>
      <c r="E45" s="87"/>
      <c r="F45" s="87"/>
      <c r="G45" s="75"/>
      <c r="H45" s="75">
        <f>VLOOKUP($B45,Fire2017!$C$10:$I$57,2,FALSE)</f>
        <v>35</v>
      </c>
      <c r="I45" s="75">
        <f>VLOOKUP($B45,Fire2017!$C$10:$I$57,3,FALSE)</f>
        <v>0</v>
      </c>
      <c r="J45" s="75">
        <f>VLOOKUP($B45,Fire2017!$C$10:$I$57,4,FALSE)</f>
        <v>6</v>
      </c>
      <c r="K45" s="75">
        <f>VLOOKUP($B45,Fire2017!$C$10:$O$58,7,FALSE)-L45</f>
        <v>59</v>
      </c>
      <c r="L45" s="75">
        <f>VLOOKUP($B45,Fire2017!$C$10:$Q$58,9,FALSE)</f>
        <v>6</v>
      </c>
      <c r="M45" s="75">
        <f>VLOOKUP($B45,Fire2017!$C$10:$BA$58,11,FALSE)+VLOOKUP($B45,Fire2017!$C$10:$BA$58,15,FALSE)</f>
        <v>18</v>
      </c>
      <c r="N45" s="75">
        <f>VLOOKUP($B45,Fire2017!$C$10:$BA$58,13,FALSE)+VLOOKUP($B45,Fire2017!$C$10:$AZ$58,17,FALSE)</f>
        <v>143</v>
      </c>
      <c r="O45" s="75">
        <f>VLOOKUP($B45,Fire2017!$C$10:$AZ$58,19,FALSE)</f>
        <v>13</v>
      </c>
      <c r="P45" s="75">
        <f>VLOOKUP($B45,Fire2017!$C$10:$AZ$58,21,FALSE)</f>
        <v>6</v>
      </c>
      <c r="R45" s="65"/>
      <c r="S45" s="72"/>
      <c r="T45" s="72"/>
      <c r="U45" s="57"/>
      <c r="V45" s="65"/>
      <c r="W45" s="66"/>
      <c r="X45" s="65"/>
      <c r="Y45" s="65"/>
      <c r="Z45" s="65"/>
      <c r="AA45" s="65"/>
      <c r="AB45" s="66"/>
      <c r="AC45" s="66"/>
      <c r="AD45" s="66"/>
      <c r="AE45" s="65"/>
      <c r="AF45" s="65"/>
      <c r="AG45" s="65"/>
      <c r="AH45" s="65"/>
      <c r="AI45" s="65"/>
      <c r="AJ45" s="66"/>
      <c r="AK45" s="66"/>
      <c r="AL45" s="66"/>
      <c r="AN45" s="65"/>
      <c r="AO45" s="65"/>
      <c r="AP45" s="65"/>
      <c r="AQ45" s="65"/>
    </row>
    <row r="46" spans="1:43" s="81" customFormat="1" ht="14.25" customHeight="1" x14ac:dyDescent="0.35">
      <c r="A46" s="48">
        <v>78</v>
      </c>
      <c r="B46" s="73" t="s">
        <v>26</v>
      </c>
      <c r="C46" s="74"/>
      <c r="D46" s="87"/>
      <c r="E46" s="87"/>
      <c r="F46" s="87"/>
      <c r="G46" s="75"/>
      <c r="H46" s="75">
        <f>VLOOKUP($B46,Fire2017!$C$10:$I$57,2,FALSE)</f>
        <v>8</v>
      </c>
      <c r="I46" s="75">
        <f>VLOOKUP($B46,Fire2017!$C$10:$I$57,3,FALSE)</f>
        <v>0</v>
      </c>
      <c r="J46" s="75">
        <f>VLOOKUP($B46,Fire2017!$C$10:$I$57,4,FALSE)</f>
        <v>15</v>
      </c>
      <c r="K46" s="75">
        <f>VLOOKUP($B46,Fire2017!$C$10:$O$58,7,FALSE)-L46</f>
        <v>31</v>
      </c>
      <c r="L46" s="75">
        <f>VLOOKUP($B46,Fire2017!$C$10:$Q$58,9,FALSE)</f>
        <v>0</v>
      </c>
      <c r="M46" s="75">
        <f>VLOOKUP($B46,Fire2017!$C$10:$BA$58,11,FALSE)+VLOOKUP($B46,Fire2017!$C$10:$BA$58,15,FALSE)</f>
        <v>28</v>
      </c>
      <c r="N46" s="75">
        <f>VLOOKUP($B46,Fire2017!$C$10:$BA$58,13,FALSE)+VLOOKUP($B46,Fire2017!$C$10:$AZ$58,17,FALSE)</f>
        <v>151</v>
      </c>
      <c r="O46" s="75">
        <f>VLOOKUP($B46,Fire2017!$C$10:$AZ$58,19,FALSE)</f>
        <v>10</v>
      </c>
      <c r="P46" s="75">
        <f>VLOOKUP($B46,Fire2017!$C$10:$AZ$58,21,FALSE)</f>
        <v>6</v>
      </c>
      <c r="R46" s="65"/>
      <c r="S46" s="72"/>
      <c r="T46" s="72"/>
      <c r="U46" s="57"/>
      <c r="V46" s="65"/>
      <c r="W46" s="66"/>
      <c r="X46" s="65"/>
      <c r="Y46" s="65"/>
      <c r="Z46" s="65"/>
      <c r="AA46" s="65"/>
      <c r="AB46" s="66"/>
      <c r="AC46" s="66"/>
      <c r="AD46" s="66"/>
      <c r="AE46" s="65"/>
      <c r="AF46" s="65"/>
      <c r="AG46" s="65"/>
      <c r="AH46" s="65"/>
      <c r="AI46" s="65"/>
      <c r="AJ46" s="66"/>
      <c r="AK46" s="66"/>
      <c r="AL46" s="66"/>
      <c r="AN46" s="65"/>
      <c r="AO46" s="65"/>
      <c r="AP46" s="65"/>
      <c r="AQ46" s="65"/>
    </row>
    <row r="47" spans="1:43" s="81" customFormat="1" ht="14.25" customHeight="1" x14ac:dyDescent="0.35">
      <c r="A47" s="48">
        <v>89</v>
      </c>
      <c r="B47" s="73" t="s">
        <v>24</v>
      </c>
      <c r="C47" s="74"/>
      <c r="D47" s="75"/>
      <c r="E47" s="75"/>
      <c r="F47" s="75"/>
      <c r="G47" s="75"/>
      <c r="H47" s="75">
        <f>VLOOKUP($B47,Fire2017!$C$10:$I$57,2,FALSE)</f>
        <v>14</v>
      </c>
      <c r="I47" s="75">
        <f>VLOOKUP($B47,Fire2017!$C$10:$I$57,3,FALSE)</f>
        <v>4</v>
      </c>
      <c r="J47" s="75">
        <f>VLOOKUP($B47,Fire2017!$C$10:$I$57,4,FALSE)</f>
        <v>3</v>
      </c>
      <c r="K47" s="75">
        <f>VLOOKUP($B47,Fire2017!$C$10:$O$58,7,FALSE)-L47</f>
        <v>27</v>
      </c>
      <c r="L47" s="75">
        <f>VLOOKUP($B47,Fire2017!$C$10:$Q$58,9,FALSE)</f>
        <v>0</v>
      </c>
      <c r="M47" s="75">
        <f>VLOOKUP($B47,Fire2017!$C$10:$BA$58,11,FALSE)+VLOOKUP($B47,Fire2017!$C$10:$BA$58,15,FALSE)</f>
        <v>10</v>
      </c>
      <c r="N47" s="75">
        <f>VLOOKUP($B47,Fire2017!$C$10:$BA$58,13,FALSE)+VLOOKUP($B47,Fire2017!$C$10:$AZ$58,17,FALSE)</f>
        <v>192</v>
      </c>
      <c r="O47" s="75">
        <f>VLOOKUP($B47,Fire2017!$C$10:$AZ$58,19,FALSE)</f>
        <v>4</v>
      </c>
      <c r="P47" s="75">
        <f>VLOOKUP($B47,Fire2017!$C$10:$AZ$58,21,FALSE)</f>
        <v>3</v>
      </c>
      <c r="R47" s="65"/>
      <c r="S47" s="72"/>
      <c r="T47" s="72"/>
      <c r="U47" s="57"/>
      <c r="V47" s="65"/>
      <c r="W47" s="66"/>
      <c r="X47" s="65"/>
      <c r="Y47" s="65"/>
      <c r="Z47" s="65"/>
      <c r="AA47" s="65"/>
      <c r="AB47" s="66"/>
      <c r="AC47" s="66"/>
      <c r="AD47" s="66"/>
      <c r="AE47" s="65"/>
      <c r="AF47" s="65"/>
      <c r="AG47" s="65"/>
      <c r="AH47" s="65"/>
      <c r="AI47" s="65"/>
      <c r="AJ47" s="66"/>
      <c r="AK47" s="66"/>
      <c r="AL47" s="66"/>
      <c r="AN47" s="65"/>
      <c r="AO47" s="65"/>
      <c r="AP47" s="65"/>
      <c r="AQ47" s="65"/>
    </row>
    <row r="48" spans="1:43" s="81" customFormat="1" ht="14.25" customHeight="1" x14ac:dyDescent="0.35">
      <c r="A48" s="48">
        <v>93</v>
      </c>
      <c r="B48" s="73" t="s">
        <v>22</v>
      </c>
      <c r="C48" s="74"/>
      <c r="D48" s="75"/>
      <c r="E48" s="75"/>
      <c r="F48" s="75"/>
      <c r="G48" s="75"/>
      <c r="H48" s="75">
        <f>VLOOKUP($B48,Fire2017!$C$10:$I$57,2,FALSE)</f>
        <v>16</v>
      </c>
      <c r="I48" s="75">
        <f>VLOOKUP($B48,Fire2017!$C$10:$I$57,3,FALSE)</f>
        <v>1</v>
      </c>
      <c r="J48" s="75">
        <f>VLOOKUP($B48,Fire2017!$C$10:$I$57,4,FALSE)</f>
        <v>0</v>
      </c>
      <c r="K48" s="75">
        <f>VLOOKUP($B48,Fire2017!$C$10:$O$58,7,FALSE)-L48</f>
        <v>27</v>
      </c>
      <c r="L48" s="75">
        <f>VLOOKUP($B48,Fire2017!$C$10:$Q$58,9,FALSE)</f>
        <v>3</v>
      </c>
      <c r="M48" s="75">
        <f>VLOOKUP($B48,Fire2017!$C$10:$BA$58,11,FALSE)+VLOOKUP($B48,Fire2017!$C$10:$BA$58,15,FALSE)</f>
        <v>20</v>
      </c>
      <c r="N48" s="75">
        <f>VLOOKUP($B48,Fire2017!$C$10:$BA$58,13,FALSE)+VLOOKUP($B48,Fire2017!$C$10:$AZ$58,17,FALSE)</f>
        <v>108</v>
      </c>
      <c r="O48" s="75">
        <f>VLOOKUP($B48,Fire2017!$C$10:$AZ$58,19,FALSE)</f>
        <v>6</v>
      </c>
      <c r="P48" s="75">
        <f>VLOOKUP($B48,Fire2017!$C$10:$AZ$58,21,FALSE)</f>
        <v>13</v>
      </c>
      <c r="R48" s="65"/>
      <c r="S48" s="72"/>
      <c r="T48" s="72"/>
      <c r="U48" s="57"/>
      <c r="V48" s="65"/>
      <c r="W48" s="66"/>
      <c r="X48" s="65"/>
      <c r="Y48" s="65"/>
      <c r="Z48" s="65"/>
      <c r="AA48" s="65"/>
      <c r="AB48" s="66"/>
      <c r="AC48" s="66"/>
      <c r="AD48" s="66"/>
      <c r="AE48" s="65"/>
      <c r="AF48" s="65"/>
      <c r="AG48" s="65"/>
      <c r="AH48" s="65"/>
      <c r="AI48" s="65"/>
      <c r="AJ48" s="66"/>
      <c r="AK48" s="66"/>
      <c r="AL48" s="66"/>
      <c r="AN48" s="65"/>
      <c r="AO48" s="65"/>
      <c r="AP48" s="65"/>
      <c r="AQ48" s="65"/>
    </row>
    <row r="49" spans="1:43" s="81" customFormat="1" ht="14.25" customHeight="1" x14ac:dyDescent="0.35">
      <c r="A49" s="48">
        <v>95</v>
      </c>
      <c r="B49" s="73" t="s">
        <v>20</v>
      </c>
      <c r="C49" s="74"/>
      <c r="D49" s="75"/>
      <c r="E49" s="75"/>
      <c r="F49" s="75"/>
      <c r="G49" s="75"/>
      <c r="H49" s="75">
        <f>VLOOKUP($B49,Fire2017!$C$10:$I$57,2,FALSE)</f>
        <v>38</v>
      </c>
      <c r="I49" s="75">
        <f>VLOOKUP($B49,Fire2017!$C$10:$I$57,3,FALSE)</f>
        <v>0</v>
      </c>
      <c r="J49" s="75">
        <f>VLOOKUP($B49,Fire2017!$C$10:$I$57,4,FALSE)</f>
        <v>0</v>
      </c>
      <c r="K49" s="75">
        <f>VLOOKUP($B49,Fire2017!$C$10:$O$58,7,FALSE)-L49</f>
        <v>41</v>
      </c>
      <c r="L49" s="75">
        <f>VLOOKUP($B49,Fire2017!$C$10:$Q$58,9,FALSE)</f>
        <v>4</v>
      </c>
      <c r="M49" s="75">
        <f>VLOOKUP($B49,Fire2017!$C$10:$BA$58,11,FALSE)+VLOOKUP($B49,Fire2017!$C$10:$BA$58,15,FALSE)</f>
        <v>34</v>
      </c>
      <c r="N49" s="75">
        <f>VLOOKUP($B49,Fire2017!$C$10:$BA$58,13,FALSE)+VLOOKUP($B49,Fire2017!$C$10:$AZ$58,17,FALSE)</f>
        <v>104</v>
      </c>
      <c r="O49" s="75">
        <f>VLOOKUP($B49,Fire2017!$C$10:$AZ$58,19,FALSE)</f>
        <v>16</v>
      </c>
      <c r="P49" s="75">
        <f>VLOOKUP($B49,Fire2017!$C$10:$AZ$58,21,FALSE)</f>
        <v>10</v>
      </c>
      <c r="R49" s="65"/>
      <c r="S49" s="72"/>
      <c r="T49" s="72"/>
      <c r="U49" s="57"/>
      <c r="V49" s="65"/>
      <c r="W49" s="66"/>
      <c r="X49" s="65"/>
      <c r="Y49" s="65"/>
      <c r="Z49" s="65"/>
      <c r="AA49" s="65"/>
      <c r="AB49" s="66"/>
      <c r="AC49" s="66"/>
      <c r="AD49" s="66"/>
      <c r="AE49" s="65"/>
      <c r="AF49" s="65"/>
      <c r="AG49" s="65"/>
      <c r="AH49" s="65"/>
      <c r="AI49" s="65"/>
      <c r="AJ49" s="66"/>
      <c r="AK49" s="66"/>
      <c r="AL49" s="66"/>
      <c r="AN49" s="65"/>
      <c r="AO49" s="65"/>
      <c r="AP49" s="65"/>
      <c r="AQ49" s="65"/>
    </row>
    <row r="50" spans="1:43" s="81" customFormat="1" ht="14.25" customHeight="1" x14ac:dyDescent="0.35">
      <c r="A50" s="48">
        <v>97</v>
      </c>
      <c r="B50" s="82" t="s">
        <v>18</v>
      </c>
      <c r="C50" s="74"/>
      <c r="D50" s="75"/>
      <c r="E50" s="75"/>
      <c r="F50" s="75"/>
      <c r="G50" s="75"/>
      <c r="H50" s="75">
        <f>VLOOKUP($B50,Fire2017!$C$10:$I$57,2,FALSE)</f>
        <v>27</v>
      </c>
      <c r="I50" s="75">
        <f>VLOOKUP($B50,Fire2017!$C$10:$I$57,3,FALSE)</f>
        <v>8</v>
      </c>
      <c r="J50" s="75">
        <f>VLOOKUP($B50,Fire2017!$C$10:$I$57,4,FALSE)</f>
        <v>7</v>
      </c>
      <c r="K50" s="75">
        <f>VLOOKUP($B50,Fire2017!$C$10:$O$58,7,FALSE)-L50</f>
        <v>58</v>
      </c>
      <c r="L50" s="75">
        <f>VLOOKUP($B50,Fire2017!$C$10:$Q$58,9,FALSE)</f>
        <v>7</v>
      </c>
      <c r="M50" s="75">
        <f>VLOOKUP($B50,Fire2017!$C$10:$BA$58,11,FALSE)+VLOOKUP($B50,Fire2017!$C$10:$BA$58,15,FALSE)</f>
        <v>25</v>
      </c>
      <c r="N50" s="75">
        <f>VLOOKUP($B50,Fire2017!$C$10:$BA$58,13,FALSE)+VLOOKUP($B50,Fire2017!$C$10:$AZ$58,17,FALSE)</f>
        <v>310</v>
      </c>
      <c r="O50" s="75">
        <f>VLOOKUP($B50,Fire2017!$C$10:$AZ$58,19,FALSE)</f>
        <v>9</v>
      </c>
      <c r="P50" s="75">
        <f>VLOOKUP($B50,Fire2017!$C$10:$AZ$58,21,FALSE)</f>
        <v>10</v>
      </c>
      <c r="R50" s="65"/>
      <c r="S50" s="72"/>
      <c r="T50" s="72"/>
      <c r="U50" s="57"/>
      <c r="V50" s="65"/>
      <c r="W50" s="66"/>
      <c r="X50" s="65"/>
      <c r="Y50" s="65"/>
      <c r="Z50" s="65"/>
      <c r="AA50" s="65"/>
      <c r="AB50" s="66"/>
      <c r="AC50" s="66"/>
      <c r="AD50" s="66"/>
      <c r="AE50" s="65"/>
      <c r="AF50" s="65"/>
      <c r="AG50" s="65"/>
      <c r="AH50" s="65"/>
      <c r="AI50" s="65"/>
      <c r="AJ50" s="66"/>
      <c r="AK50" s="66"/>
      <c r="AL50" s="66"/>
      <c r="AN50" s="65"/>
      <c r="AO50" s="65"/>
      <c r="AP50" s="65"/>
      <c r="AQ50" s="65"/>
    </row>
    <row r="51" spans="1:43" s="81" customFormat="1" ht="14.25" customHeight="1" x14ac:dyDescent="0.35">
      <c r="A51" s="88">
        <v>77</v>
      </c>
      <c r="B51" s="89" t="s">
        <v>15</v>
      </c>
      <c r="C51" s="90"/>
      <c r="D51" s="91"/>
      <c r="E51" s="91"/>
      <c r="F51" s="91"/>
      <c r="G51" s="75"/>
      <c r="H51" s="75">
        <f>VLOOKUP($B51,Fire2017!$C$10:$I$57,2,FALSE)</f>
        <v>103</v>
      </c>
      <c r="I51" s="75">
        <f>VLOOKUP($B51,Fire2017!$C$10:$I$57,3,FALSE)</f>
        <v>0</v>
      </c>
      <c r="J51" s="75">
        <f>VLOOKUP($B51,Fire2017!$C$10:$I$57,4,FALSE)</f>
        <v>0</v>
      </c>
      <c r="K51" s="75">
        <f>VLOOKUP($B51,Fire2017!$C$10:$O$58,7,FALSE)-L51</f>
        <v>142</v>
      </c>
      <c r="L51" s="75">
        <f>VLOOKUP($B51,Fire2017!$C$10:$Q$58,9,FALSE)</f>
        <v>0</v>
      </c>
      <c r="M51" s="75">
        <f>VLOOKUP($B51,Fire2017!$C$10:$BA$58,11,FALSE)+VLOOKUP($B51,Fire2017!$C$10:$BA$58,15,FALSE)</f>
        <v>106</v>
      </c>
      <c r="N51" s="75">
        <f>VLOOKUP($B51,Fire2017!$C$10:$BA$58,13,FALSE)+VLOOKUP($B51,Fire2017!$C$10:$AZ$58,17,FALSE)</f>
        <v>111</v>
      </c>
      <c r="O51" s="75">
        <f>VLOOKUP($B51,Fire2017!$C$10:$AZ$58,19,FALSE)</f>
        <v>45</v>
      </c>
      <c r="P51" s="75">
        <f>VLOOKUP($B51,Fire2017!$C$10:$AZ$58,21,FALSE)</f>
        <v>33</v>
      </c>
      <c r="R51" s="65"/>
      <c r="S51" s="72"/>
      <c r="T51" s="72"/>
      <c r="U51" s="57"/>
      <c r="V51" s="65"/>
      <c r="W51" s="66"/>
      <c r="X51" s="65"/>
      <c r="Y51" s="65"/>
      <c r="Z51" s="65"/>
      <c r="AA51" s="65"/>
      <c r="AB51" s="66"/>
      <c r="AC51" s="66"/>
      <c r="AD51" s="66"/>
      <c r="AE51" s="65"/>
      <c r="AF51" s="65"/>
      <c r="AG51" s="65"/>
      <c r="AH51" s="65"/>
      <c r="AI51" s="65"/>
      <c r="AJ51" s="66"/>
      <c r="AK51" s="66"/>
      <c r="AL51" s="66"/>
      <c r="AN51" s="65"/>
      <c r="AO51" s="65"/>
      <c r="AP51" s="65"/>
      <c r="AQ51" s="65"/>
    </row>
    <row r="52" spans="1:43" s="65" customFormat="1" ht="6" customHeight="1" x14ac:dyDescent="0.35">
      <c r="A52" s="48"/>
      <c r="B52" s="93"/>
      <c r="C52" s="93"/>
      <c r="D52" s="94"/>
      <c r="E52" s="95"/>
      <c r="F52" s="95"/>
      <c r="G52" s="95"/>
      <c r="H52" s="96"/>
      <c r="I52" s="93"/>
      <c r="J52" s="93"/>
      <c r="K52" s="93"/>
      <c r="L52" s="75"/>
      <c r="M52" s="93"/>
      <c r="N52" s="93"/>
      <c r="O52" s="93"/>
      <c r="P52" s="93"/>
      <c r="Q52" s="93"/>
      <c r="S52" s="97"/>
      <c r="T52" s="97"/>
      <c r="U52" s="81"/>
      <c r="V52" s="81"/>
      <c r="W52" s="81"/>
      <c r="X52" s="81"/>
      <c r="Y52" s="81"/>
      <c r="Z52" s="81"/>
      <c r="AB52" s="66"/>
      <c r="AC52" s="66"/>
      <c r="AD52" s="66"/>
    </row>
    <row r="53" spans="1:43" s="81" customFormat="1" ht="14.5" x14ac:dyDescent="0.35">
      <c r="A53" s="48"/>
      <c r="B53" s="82" t="s">
        <v>191</v>
      </c>
      <c r="C53" s="82"/>
      <c r="D53" s="98"/>
      <c r="E53" s="98"/>
      <c r="F53" s="87"/>
      <c r="G53" s="87"/>
      <c r="H53" s="73"/>
      <c r="I53" s="82"/>
      <c r="J53" s="82"/>
      <c r="K53" s="82"/>
      <c r="L53" s="82"/>
      <c r="M53" s="82"/>
      <c r="N53" s="82"/>
      <c r="O53" s="82"/>
      <c r="P53" s="82"/>
      <c r="Q53" s="82"/>
      <c r="R53" s="65"/>
      <c r="S53" s="72"/>
      <c r="T53" s="97"/>
    </row>
    <row r="54" spans="1:43" s="81" customFormat="1" ht="14.5" x14ac:dyDescent="0.35">
      <c r="A54" s="48"/>
      <c r="B54" s="204" t="s">
        <v>348</v>
      </c>
      <c r="C54" s="82"/>
      <c r="D54" s="98"/>
      <c r="E54" s="98"/>
      <c r="F54" s="87"/>
      <c r="G54" s="87"/>
      <c r="H54" s="73"/>
      <c r="I54" s="82"/>
      <c r="J54" s="82"/>
      <c r="K54" s="82"/>
      <c r="L54" s="82"/>
      <c r="M54" s="82"/>
      <c r="N54" s="82"/>
      <c r="O54" s="82"/>
      <c r="P54" s="82"/>
      <c r="Q54" s="82"/>
      <c r="R54" s="65"/>
      <c r="S54" s="72"/>
      <c r="T54" s="97"/>
    </row>
    <row r="55" spans="1:43" s="81" customFormat="1" ht="24" customHeight="1" x14ac:dyDescent="0.35">
      <c r="A55" s="48"/>
      <c r="B55" s="278" t="s">
        <v>349</v>
      </c>
      <c r="C55" s="278"/>
      <c r="D55" s="278"/>
      <c r="E55" s="278"/>
      <c r="F55" s="278"/>
      <c r="G55" s="278"/>
      <c r="H55" s="278"/>
      <c r="I55" s="278"/>
      <c r="J55" s="278"/>
      <c r="K55" s="278"/>
      <c r="L55" s="278"/>
      <c r="M55" s="278"/>
      <c r="N55" s="278"/>
      <c r="O55" s="278"/>
      <c r="P55" s="278"/>
      <c r="Q55" s="82"/>
      <c r="R55" s="65"/>
      <c r="S55" s="72"/>
      <c r="T55" s="97"/>
    </row>
    <row r="56" spans="1:43" s="81" customFormat="1" ht="14.5" x14ac:dyDescent="0.35">
      <c r="A56" s="48"/>
      <c r="B56" s="82" t="s">
        <v>194</v>
      </c>
      <c r="C56" s="82"/>
      <c r="D56" s="98"/>
      <c r="E56" s="98"/>
      <c r="F56" s="87"/>
      <c r="G56" s="87"/>
      <c r="H56" s="73"/>
      <c r="I56" s="82"/>
      <c r="J56" s="82"/>
      <c r="K56" s="82"/>
      <c r="L56" s="82"/>
      <c r="M56" s="82"/>
      <c r="N56" s="82"/>
      <c r="O56" s="82"/>
      <c r="P56" s="82"/>
      <c r="Q56" s="82"/>
      <c r="R56" s="65"/>
      <c r="S56" s="72"/>
      <c r="T56" s="97"/>
    </row>
    <row r="57" spans="1:43" s="81" customFormat="1" ht="14.5" x14ac:dyDescent="0.35">
      <c r="A57" s="48"/>
      <c r="B57" s="82"/>
      <c r="C57" s="82"/>
      <c r="D57" s="98"/>
      <c r="E57" s="98"/>
      <c r="F57" s="87"/>
      <c r="G57" s="87"/>
      <c r="H57" s="73"/>
      <c r="I57" s="82"/>
      <c r="J57" s="82"/>
      <c r="K57" s="82"/>
      <c r="L57" s="82"/>
      <c r="M57" s="82"/>
      <c r="N57" s="82"/>
      <c r="O57" s="82"/>
      <c r="P57" s="82"/>
      <c r="Q57" s="82"/>
      <c r="R57" s="65"/>
      <c r="S57" s="72"/>
      <c r="T57" s="97"/>
    </row>
    <row r="58" spans="1:43" s="81" customFormat="1" ht="14.5" x14ac:dyDescent="0.35">
      <c r="A58" s="48"/>
      <c r="B58" s="99" t="s">
        <v>195</v>
      </c>
      <c r="C58" s="82"/>
      <c r="D58" s="98"/>
      <c r="E58" s="98"/>
      <c r="F58" s="87"/>
      <c r="G58" s="87"/>
      <c r="H58" s="73"/>
      <c r="I58" s="82"/>
      <c r="J58" s="82"/>
      <c r="K58" s="82"/>
      <c r="L58" s="82"/>
      <c r="M58" s="82"/>
      <c r="N58" s="82"/>
      <c r="O58" s="82"/>
      <c r="P58" s="82"/>
      <c r="Q58" s="82"/>
      <c r="R58" s="65"/>
      <c r="S58" s="72"/>
      <c r="T58" s="97"/>
    </row>
    <row r="59" spans="1:43" s="81" customFormat="1" ht="14.5" x14ac:dyDescent="0.35">
      <c r="A59" s="48"/>
      <c r="B59" s="82" t="s">
        <v>196</v>
      </c>
      <c r="C59" s="82"/>
      <c r="D59" s="98"/>
      <c r="E59" s="98"/>
      <c r="F59" s="87"/>
      <c r="G59" s="87"/>
      <c r="H59" s="73"/>
      <c r="I59" s="82"/>
      <c r="J59" s="82"/>
      <c r="K59" s="82"/>
      <c r="L59" s="82"/>
      <c r="M59" s="82"/>
      <c r="N59" s="82"/>
      <c r="O59" s="82"/>
      <c r="P59" s="82"/>
      <c r="Q59" s="82"/>
      <c r="R59" s="65"/>
      <c r="S59" s="72"/>
      <c r="T59" s="97"/>
    </row>
    <row r="60" spans="1:43" s="81" customFormat="1" ht="14.5" x14ac:dyDescent="0.35">
      <c r="A60" s="48"/>
      <c r="B60" s="82"/>
      <c r="C60" s="82"/>
      <c r="D60" s="98"/>
      <c r="E60" s="98"/>
      <c r="F60" s="87"/>
      <c r="G60" s="87"/>
      <c r="H60" s="73"/>
      <c r="I60" s="82"/>
      <c r="J60" s="82"/>
      <c r="K60" s="82"/>
      <c r="L60" s="82"/>
      <c r="M60" s="82"/>
      <c r="N60" s="82"/>
      <c r="O60" s="82"/>
      <c r="P60" s="82"/>
      <c r="Q60" s="82"/>
      <c r="R60" s="65"/>
      <c r="S60" s="72"/>
      <c r="T60" s="97"/>
    </row>
    <row r="61" spans="1:43" s="81" customFormat="1" ht="14.5" x14ac:dyDescent="0.35">
      <c r="A61" s="48"/>
      <c r="B61" s="82" t="s">
        <v>197</v>
      </c>
      <c r="C61" s="82"/>
      <c r="D61" s="98"/>
      <c r="E61" s="98"/>
      <c r="F61" s="87"/>
      <c r="G61" s="87"/>
      <c r="H61" s="73"/>
      <c r="I61" s="82"/>
      <c r="J61" s="82"/>
      <c r="K61" s="82"/>
      <c r="L61" s="82"/>
      <c r="M61" s="82"/>
      <c r="N61" s="82"/>
      <c r="O61" s="82"/>
      <c r="P61" s="82"/>
      <c r="Q61" s="82"/>
      <c r="R61" s="65"/>
      <c r="S61" s="72"/>
      <c r="T61" s="97"/>
    </row>
    <row r="62" spans="1:43" s="81" customFormat="1" ht="14.5" x14ac:dyDescent="0.35">
      <c r="A62" s="48"/>
      <c r="B62" s="82"/>
      <c r="C62" s="82"/>
      <c r="D62" s="98"/>
      <c r="E62" s="98"/>
      <c r="F62" s="87"/>
      <c r="G62" s="87"/>
      <c r="H62" s="73"/>
      <c r="I62" s="82"/>
      <c r="J62" s="82"/>
      <c r="K62" s="82"/>
      <c r="L62" s="82"/>
      <c r="M62" s="82"/>
      <c r="N62" s="82"/>
      <c r="O62" s="82"/>
      <c r="P62" s="82"/>
      <c r="Q62" s="82"/>
      <c r="R62" s="65"/>
      <c r="S62" s="72"/>
      <c r="T62" s="97"/>
    </row>
    <row r="63" spans="1:43" s="81" customFormat="1" ht="15" customHeight="1" x14ac:dyDescent="0.35">
      <c r="A63" s="48"/>
      <c r="B63" s="100"/>
      <c r="C63" s="82"/>
      <c r="D63" s="98"/>
      <c r="E63" s="98"/>
      <c r="F63" s="87"/>
      <c r="G63" s="87"/>
      <c r="H63" s="73"/>
      <c r="I63" s="82"/>
      <c r="J63" s="82"/>
      <c r="K63" s="82"/>
      <c r="L63" s="82"/>
      <c r="M63" s="82"/>
      <c r="N63" s="82"/>
      <c r="O63" s="82"/>
      <c r="P63" s="82"/>
      <c r="Q63" s="82"/>
      <c r="R63" s="65"/>
      <c r="S63" s="72"/>
      <c r="T63" s="97"/>
    </row>
    <row r="64" spans="1:43" s="81" customFormat="1" ht="15" customHeight="1" x14ac:dyDescent="0.35">
      <c r="A64" s="48"/>
      <c r="B64" s="100"/>
      <c r="C64" s="82"/>
      <c r="D64" s="98"/>
      <c r="E64" s="98"/>
      <c r="F64" s="87"/>
      <c r="G64" s="87"/>
      <c r="H64" s="73"/>
      <c r="I64" s="82"/>
      <c r="J64" s="82"/>
      <c r="K64" s="82"/>
      <c r="L64" s="82"/>
      <c r="M64" s="82"/>
      <c r="N64" s="82"/>
      <c r="O64" s="82"/>
      <c r="P64" s="82"/>
      <c r="Q64" s="82"/>
      <c r="R64" s="65"/>
      <c r="S64" s="72"/>
      <c r="T64" s="97"/>
    </row>
    <row r="65" spans="1:26" s="81" customFormat="1" ht="14.5" x14ac:dyDescent="0.35">
      <c r="A65" s="48"/>
      <c r="C65" s="82"/>
      <c r="D65" s="98"/>
      <c r="E65" s="87"/>
      <c r="F65" s="87"/>
      <c r="G65" s="87"/>
      <c r="H65" s="73"/>
      <c r="I65" s="82"/>
      <c r="J65" s="82"/>
      <c r="K65" s="82"/>
      <c r="L65" s="82"/>
      <c r="M65" s="82"/>
      <c r="N65" s="82"/>
      <c r="O65" s="82"/>
      <c r="P65" s="82"/>
      <c r="Q65" s="82"/>
      <c r="R65" s="65"/>
      <c r="S65" s="72"/>
      <c r="T65" s="72"/>
      <c r="U65" s="65"/>
      <c r="V65" s="65"/>
      <c r="W65" s="65"/>
      <c r="X65" s="65"/>
      <c r="Y65" s="65"/>
      <c r="Z65" s="65"/>
    </row>
    <row r="66" spans="1:26" s="65" customFormat="1" ht="14.5" x14ac:dyDescent="0.35">
      <c r="A66" s="48"/>
      <c r="C66" s="93"/>
      <c r="D66" s="101"/>
      <c r="E66" s="95"/>
      <c r="F66" s="95"/>
      <c r="G66" s="95"/>
      <c r="H66" s="93"/>
      <c r="I66" s="93"/>
      <c r="J66" s="93"/>
      <c r="S66" s="72"/>
      <c r="T66" s="72"/>
    </row>
    <row r="67" spans="1:26" s="65" customFormat="1" ht="14.5" x14ac:dyDescent="0.35">
      <c r="A67" s="48"/>
      <c r="B67" s="93"/>
      <c r="C67" s="93"/>
      <c r="D67" s="94"/>
      <c r="E67" s="95"/>
      <c r="F67" s="95"/>
      <c r="G67" s="95"/>
      <c r="H67" s="93"/>
      <c r="I67" s="93"/>
      <c r="J67" s="93"/>
      <c r="S67" s="72"/>
      <c r="T67" s="72"/>
    </row>
    <row r="68" spans="1:26" s="65" customFormat="1" ht="14.5" x14ac:dyDescent="0.35">
      <c r="A68" s="48"/>
      <c r="B68" s="93"/>
      <c r="C68" s="93"/>
      <c r="D68" s="94"/>
      <c r="E68" s="95"/>
      <c r="F68" s="95"/>
      <c r="G68" s="95"/>
      <c r="H68" s="93"/>
      <c r="I68" s="93"/>
      <c r="J68" s="93"/>
      <c r="S68" s="72"/>
      <c r="T68" s="72"/>
    </row>
    <row r="69" spans="1:26" s="65" customFormat="1" ht="14.5" x14ac:dyDescent="0.35">
      <c r="A69" s="48"/>
      <c r="B69" s="93"/>
      <c r="C69" s="93"/>
      <c r="D69" s="94"/>
      <c r="E69" s="95"/>
      <c r="F69" s="95"/>
      <c r="G69" s="95"/>
      <c r="H69" s="93"/>
      <c r="I69" s="93"/>
      <c r="J69" s="93"/>
      <c r="S69" s="72"/>
      <c r="T69" s="72"/>
    </row>
    <row r="70" spans="1:26" s="65" customFormat="1" ht="14.5" x14ac:dyDescent="0.35">
      <c r="A70" s="48"/>
      <c r="B70" s="93"/>
      <c r="C70" s="93"/>
      <c r="D70" s="94"/>
      <c r="E70" s="95"/>
      <c r="F70" s="95"/>
      <c r="G70" s="95"/>
      <c r="H70" s="93"/>
      <c r="I70" s="93"/>
      <c r="J70" s="93"/>
      <c r="S70" s="72"/>
      <c r="T70" s="72"/>
    </row>
    <row r="71" spans="1:26" s="65" customFormat="1" ht="14.5" x14ac:dyDescent="0.35">
      <c r="A71" s="48"/>
      <c r="B71" s="93"/>
      <c r="C71" s="93"/>
      <c r="D71" s="94"/>
      <c r="E71" s="95"/>
      <c r="F71" s="95"/>
      <c r="G71" s="95"/>
      <c r="H71" s="93"/>
      <c r="I71" s="93"/>
      <c r="J71" s="93"/>
      <c r="S71" s="72"/>
      <c r="T71" s="72"/>
    </row>
    <row r="72" spans="1:26" s="65" customFormat="1" ht="14.5" x14ac:dyDescent="0.35">
      <c r="A72" s="48"/>
      <c r="B72" s="93"/>
      <c r="C72" s="93"/>
      <c r="D72" s="94"/>
      <c r="E72" s="95"/>
      <c r="F72" s="95"/>
      <c r="G72" s="95"/>
      <c r="H72" s="93"/>
      <c r="I72" s="93"/>
      <c r="J72" s="93"/>
      <c r="S72" s="72"/>
      <c r="T72" s="72"/>
    </row>
    <row r="73" spans="1:26" s="65" customFormat="1" ht="14.5" x14ac:dyDescent="0.35">
      <c r="A73" s="48"/>
      <c r="B73" s="93"/>
      <c r="C73" s="93"/>
      <c r="D73" s="93"/>
      <c r="E73" s="95"/>
      <c r="F73" s="95"/>
      <c r="G73" s="95"/>
      <c r="H73" s="93"/>
      <c r="I73" s="93"/>
      <c r="J73" s="93"/>
      <c r="S73" s="72"/>
      <c r="T73" s="72"/>
    </row>
    <row r="74" spans="1:26" s="65" customFormat="1" ht="14.5" x14ac:dyDescent="0.35">
      <c r="A74" s="48"/>
      <c r="B74" s="93"/>
      <c r="C74" s="93"/>
      <c r="D74" s="93"/>
      <c r="E74" s="95"/>
      <c r="F74" s="95"/>
      <c r="G74" s="95"/>
      <c r="H74" s="93"/>
      <c r="I74" s="93"/>
      <c r="J74" s="93"/>
      <c r="S74" s="72"/>
      <c r="T74" s="72"/>
    </row>
    <row r="75" spans="1:26" s="65" customFormat="1" ht="14.5" x14ac:dyDescent="0.35">
      <c r="A75" s="48"/>
      <c r="B75" s="93"/>
      <c r="C75" s="93"/>
      <c r="D75" s="93"/>
      <c r="E75" s="95"/>
      <c r="F75" s="95"/>
      <c r="G75" s="95"/>
      <c r="H75" s="93"/>
      <c r="I75" s="93"/>
      <c r="J75" s="93"/>
      <c r="S75" s="72"/>
      <c r="T75" s="72"/>
    </row>
    <row r="76" spans="1:26" s="65" customFormat="1" ht="14.5" x14ac:dyDescent="0.35">
      <c r="A76" s="48"/>
      <c r="B76" s="93"/>
      <c r="C76" s="93"/>
      <c r="D76" s="93"/>
      <c r="E76" s="95"/>
      <c r="F76" s="95"/>
      <c r="G76" s="95"/>
      <c r="H76" s="93"/>
      <c r="I76" s="93"/>
      <c r="J76" s="93"/>
      <c r="S76" s="72"/>
      <c r="T76" s="72"/>
    </row>
    <row r="77" spans="1:26" s="65" customFormat="1" ht="14.5" x14ac:dyDescent="0.35">
      <c r="A77" s="48"/>
      <c r="B77" s="93"/>
      <c r="C77" s="93"/>
      <c r="D77" s="93"/>
      <c r="E77" s="95"/>
      <c r="F77" s="95"/>
      <c r="G77" s="95"/>
      <c r="H77" s="93"/>
      <c r="I77" s="93"/>
      <c r="J77" s="93"/>
      <c r="S77" s="72"/>
      <c r="T77" s="72"/>
    </row>
    <row r="78" spans="1:26" s="65" customFormat="1" ht="14.5" x14ac:dyDescent="0.35">
      <c r="A78" s="48"/>
      <c r="B78" s="93"/>
      <c r="C78" s="93"/>
      <c r="D78" s="93"/>
      <c r="E78" s="95"/>
      <c r="F78" s="95"/>
      <c r="G78" s="95"/>
      <c r="H78" s="93"/>
      <c r="I78" s="93"/>
      <c r="J78" s="93"/>
      <c r="S78" s="72"/>
      <c r="T78" s="72"/>
    </row>
    <row r="79" spans="1:26" s="65" customFormat="1" ht="14.5" x14ac:dyDescent="0.35">
      <c r="A79" s="48"/>
      <c r="B79" s="93"/>
      <c r="C79" s="93"/>
      <c r="D79" s="93"/>
      <c r="E79" s="95"/>
      <c r="F79" s="95"/>
      <c r="G79" s="95"/>
      <c r="H79" s="93"/>
      <c r="I79" s="93"/>
      <c r="J79" s="93"/>
      <c r="S79" s="72"/>
      <c r="T79" s="72"/>
    </row>
    <row r="80" spans="1:26" s="65" customFormat="1" ht="14.5" x14ac:dyDescent="0.35">
      <c r="A80" s="48"/>
      <c r="B80" s="93"/>
      <c r="C80" s="93"/>
      <c r="D80" s="93"/>
      <c r="E80" s="95"/>
      <c r="F80" s="95"/>
      <c r="G80" s="95"/>
      <c r="H80" s="93"/>
      <c r="I80" s="93"/>
      <c r="J80" s="93"/>
      <c r="S80" s="72"/>
      <c r="T80" s="72"/>
    </row>
    <row r="81" spans="1:20" s="65" customFormat="1" ht="14.5" x14ac:dyDescent="0.35">
      <c r="A81" s="48"/>
      <c r="B81" s="93"/>
      <c r="C81" s="93"/>
      <c r="D81" s="93"/>
      <c r="E81" s="95"/>
      <c r="F81" s="95"/>
      <c r="G81" s="95"/>
      <c r="H81" s="93"/>
      <c r="I81" s="93"/>
      <c r="J81" s="93"/>
      <c r="S81" s="72"/>
      <c r="T81" s="72"/>
    </row>
    <row r="82" spans="1:20" s="65" customFormat="1" ht="14.5" x14ac:dyDescent="0.35">
      <c r="A82" s="48"/>
      <c r="B82" s="93"/>
      <c r="C82" s="93"/>
      <c r="D82" s="93"/>
      <c r="E82" s="95"/>
      <c r="F82" s="95"/>
      <c r="G82" s="95"/>
      <c r="H82" s="93"/>
      <c r="I82" s="93"/>
      <c r="J82" s="93"/>
      <c r="S82" s="72"/>
      <c r="T82" s="72"/>
    </row>
    <row r="83" spans="1:20" s="65" customFormat="1" ht="14.5" x14ac:dyDescent="0.35">
      <c r="A83" s="48"/>
      <c r="B83" s="93"/>
      <c r="C83" s="93"/>
      <c r="D83" s="93"/>
      <c r="E83" s="95"/>
      <c r="F83" s="95"/>
      <c r="G83" s="95"/>
      <c r="H83" s="93"/>
      <c r="I83" s="93"/>
      <c r="J83" s="93"/>
      <c r="S83" s="72"/>
      <c r="T83" s="72"/>
    </row>
    <row r="84" spans="1:20" s="65" customFormat="1" ht="14.5" x14ac:dyDescent="0.35">
      <c r="A84" s="48"/>
      <c r="B84" s="93"/>
      <c r="C84" s="93"/>
      <c r="D84" s="93"/>
      <c r="E84" s="95"/>
      <c r="F84" s="95"/>
      <c r="G84" s="95"/>
      <c r="H84" s="93"/>
      <c r="I84" s="93"/>
      <c r="J84" s="93"/>
      <c r="S84" s="72"/>
      <c r="T84" s="72"/>
    </row>
    <row r="85" spans="1:20" s="65" customFormat="1" ht="14.5" x14ac:dyDescent="0.35">
      <c r="A85" s="48"/>
      <c r="B85" s="93"/>
      <c r="C85" s="93"/>
      <c r="D85" s="93"/>
      <c r="E85" s="95"/>
      <c r="F85" s="95"/>
      <c r="G85" s="95"/>
      <c r="H85" s="93"/>
      <c r="I85" s="93"/>
      <c r="J85" s="93"/>
      <c r="S85" s="72"/>
      <c r="T85" s="72"/>
    </row>
    <row r="86" spans="1:20" s="65" customFormat="1" ht="14.5" x14ac:dyDescent="0.35">
      <c r="A86" s="48"/>
      <c r="B86" s="93"/>
      <c r="C86" s="93"/>
      <c r="D86" s="93"/>
      <c r="E86" s="95"/>
      <c r="F86" s="95"/>
      <c r="G86" s="95"/>
      <c r="H86" s="93"/>
      <c r="I86" s="93"/>
      <c r="J86" s="93"/>
      <c r="S86" s="72"/>
      <c r="T86" s="72"/>
    </row>
    <row r="87" spans="1:20" s="65" customFormat="1" ht="14.5" x14ac:dyDescent="0.35">
      <c r="A87" s="48"/>
      <c r="B87" s="93"/>
      <c r="C87" s="93"/>
      <c r="D87" s="93"/>
      <c r="E87" s="95"/>
      <c r="F87" s="95"/>
      <c r="G87" s="95"/>
      <c r="H87" s="93"/>
      <c r="I87" s="93"/>
      <c r="J87" s="93"/>
      <c r="S87" s="72"/>
      <c r="T87" s="72"/>
    </row>
    <row r="88" spans="1:20" s="65" customFormat="1" ht="14.5" x14ac:dyDescent="0.35">
      <c r="A88" s="48"/>
      <c r="B88" s="93"/>
      <c r="C88" s="93"/>
      <c r="D88" s="93"/>
      <c r="E88" s="95"/>
      <c r="F88" s="95"/>
      <c r="G88" s="95"/>
      <c r="H88" s="93"/>
      <c r="I88" s="93"/>
      <c r="J88" s="93"/>
      <c r="S88" s="72"/>
      <c r="T88" s="72"/>
    </row>
    <row r="89" spans="1:20" s="65" customFormat="1" ht="14.5" x14ac:dyDescent="0.35">
      <c r="A89" s="48"/>
      <c r="B89" s="93"/>
      <c r="C89" s="93"/>
      <c r="D89" s="93"/>
      <c r="E89" s="95"/>
      <c r="F89" s="95"/>
      <c r="G89" s="95"/>
      <c r="H89" s="93"/>
      <c r="I89" s="93"/>
      <c r="J89" s="93"/>
      <c r="S89" s="72"/>
      <c r="T89" s="72"/>
    </row>
    <row r="90" spans="1:20" s="65" customFormat="1" ht="14.5" x14ac:dyDescent="0.35">
      <c r="A90" s="48"/>
      <c r="B90" s="93"/>
      <c r="C90" s="93"/>
      <c r="D90" s="93"/>
      <c r="E90" s="95"/>
      <c r="F90" s="95"/>
      <c r="G90" s="95"/>
      <c r="H90" s="93"/>
      <c r="I90" s="93"/>
      <c r="J90" s="93"/>
      <c r="S90" s="72"/>
      <c r="T90" s="72"/>
    </row>
    <row r="91" spans="1:20" s="65" customFormat="1" ht="14.5" x14ac:dyDescent="0.35">
      <c r="A91" s="48"/>
      <c r="B91" s="93"/>
      <c r="C91" s="93"/>
      <c r="D91" s="93"/>
      <c r="E91" s="95"/>
      <c r="F91" s="95"/>
      <c r="G91" s="95"/>
      <c r="H91" s="93"/>
      <c r="I91" s="93"/>
      <c r="J91" s="93"/>
      <c r="S91" s="72"/>
      <c r="T91" s="72"/>
    </row>
    <row r="92" spans="1:20" s="65" customFormat="1" ht="14.5" x14ac:dyDescent="0.35">
      <c r="A92" s="48"/>
      <c r="B92" s="93"/>
      <c r="C92" s="93"/>
      <c r="D92" s="93"/>
      <c r="E92" s="95"/>
      <c r="F92" s="95"/>
      <c r="G92" s="95"/>
      <c r="H92" s="93"/>
      <c r="I92" s="93"/>
      <c r="J92" s="93"/>
      <c r="S92" s="72"/>
      <c r="T92" s="72"/>
    </row>
    <row r="93" spans="1:20" s="65" customFormat="1" ht="14.5" x14ac:dyDescent="0.35">
      <c r="A93" s="48"/>
      <c r="B93" s="93"/>
      <c r="C93" s="93"/>
      <c r="D93" s="93"/>
      <c r="E93" s="95"/>
      <c r="F93" s="95"/>
      <c r="G93" s="95"/>
      <c r="H93" s="93"/>
      <c r="I93" s="93"/>
      <c r="J93" s="93"/>
      <c r="S93" s="72"/>
      <c r="T93" s="72"/>
    </row>
    <row r="94" spans="1:20" s="65" customFormat="1" ht="14.5" x14ac:dyDescent="0.35">
      <c r="A94" s="48"/>
      <c r="B94" s="93"/>
      <c r="C94" s="93"/>
      <c r="D94" s="93"/>
      <c r="E94" s="95"/>
      <c r="F94" s="95"/>
      <c r="G94" s="95"/>
      <c r="H94" s="93"/>
      <c r="I94" s="93"/>
      <c r="J94" s="93"/>
      <c r="S94" s="72"/>
      <c r="T94" s="72"/>
    </row>
    <row r="95" spans="1:20" s="65" customFormat="1" ht="14.5" x14ac:dyDescent="0.35">
      <c r="A95" s="48"/>
      <c r="B95" s="93"/>
      <c r="C95" s="93"/>
      <c r="D95" s="93"/>
      <c r="E95" s="95"/>
      <c r="F95" s="95"/>
      <c r="G95" s="95"/>
      <c r="H95" s="93"/>
      <c r="I95" s="93"/>
      <c r="J95" s="93"/>
      <c r="S95" s="72"/>
      <c r="T95" s="72"/>
    </row>
    <row r="96" spans="1:20" s="65" customFormat="1" ht="14.5" x14ac:dyDescent="0.35">
      <c r="A96" s="48"/>
      <c r="B96" s="93"/>
      <c r="C96" s="93"/>
      <c r="D96" s="93"/>
      <c r="E96" s="95"/>
      <c r="F96" s="95"/>
      <c r="G96" s="95"/>
      <c r="H96" s="93"/>
      <c r="I96" s="93"/>
      <c r="J96" s="93"/>
      <c r="S96" s="72"/>
      <c r="T96" s="72"/>
    </row>
    <row r="97" spans="1:20" s="65" customFormat="1" ht="14.5" x14ac:dyDescent="0.35">
      <c r="A97" s="48"/>
      <c r="B97" s="93"/>
      <c r="C97" s="93"/>
      <c r="D97" s="93"/>
      <c r="E97" s="95"/>
      <c r="F97" s="95"/>
      <c r="G97" s="95"/>
      <c r="H97" s="93"/>
      <c r="I97" s="93"/>
      <c r="J97" s="93"/>
      <c r="S97" s="72"/>
      <c r="T97" s="72"/>
    </row>
    <row r="98" spans="1:20" s="65" customFormat="1" ht="14.5" x14ac:dyDescent="0.35">
      <c r="A98" s="48"/>
      <c r="B98" s="93"/>
      <c r="C98" s="93"/>
      <c r="D98" s="93"/>
      <c r="E98" s="95"/>
      <c r="F98" s="95"/>
      <c r="G98" s="95"/>
      <c r="H98" s="93"/>
      <c r="I98" s="93"/>
      <c r="J98" s="93"/>
      <c r="S98" s="72"/>
      <c r="T98" s="72"/>
    </row>
    <row r="99" spans="1:20" s="65" customFormat="1" ht="14.5" x14ac:dyDescent="0.35">
      <c r="A99" s="48"/>
      <c r="B99" s="93"/>
      <c r="C99" s="93"/>
      <c r="D99" s="93"/>
      <c r="E99" s="95"/>
      <c r="F99" s="95"/>
      <c r="G99" s="95"/>
      <c r="H99" s="93"/>
      <c r="I99" s="93"/>
      <c r="J99" s="93"/>
      <c r="S99" s="72"/>
      <c r="T99" s="72"/>
    </row>
    <row r="100" spans="1:20" s="65" customFormat="1" ht="14.5" x14ac:dyDescent="0.35">
      <c r="A100" s="48"/>
      <c r="B100" s="93"/>
      <c r="C100" s="93"/>
      <c r="D100" s="93"/>
      <c r="E100" s="95"/>
      <c r="F100" s="95"/>
      <c r="G100" s="95"/>
      <c r="H100" s="93"/>
      <c r="I100" s="93"/>
      <c r="J100" s="93"/>
      <c r="S100" s="72"/>
      <c r="T100" s="72"/>
    </row>
    <row r="101" spans="1:20" s="65" customFormat="1" ht="14.5" x14ac:dyDescent="0.35">
      <c r="A101" s="48"/>
      <c r="B101" s="93"/>
      <c r="C101" s="93"/>
      <c r="D101" s="93"/>
      <c r="E101" s="95"/>
      <c r="F101" s="95"/>
      <c r="G101" s="95"/>
      <c r="H101" s="93"/>
      <c r="I101" s="93"/>
      <c r="J101" s="93"/>
      <c r="S101" s="72"/>
      <c r="T101" s="72"/>
    </row>
    <row r="102" spans="1:20" s="65" customFormat="1" ht="14.5" x14ac:dyDescent="0.35">
      <c r="A102" s="48"/>
      <c r="B102" s="93"/>
      <c r="C102" s="93"/>
      <c r="D102" s="93"/>
      <c r="E102" s="95"/>
      <c r="F102" s="95"/>
      <c r="G102" s="95"/>
      <c r="H102" s="93"/>
      <c r="I102" s="93"/>
      <c r="J102" s="93"/>
      <c r="S102" s="72"/>
      <c r="T102" s="72"/>
    </row>
    <row r="103" spans="1:20" s="65" customFormat="1" ht="14.5" x14ac:dyDescent="0.35">
      <c r="A103" s="48"/>
      <c r="B103" s="93"/>
      <c r="C103" s="93"/>
      <c r="D103" s="93"/>
      <c r="E103" s="95"/>
      <c r="F103" s="95"/>
      <c r="G103" s="95"/>
      <c r="H103" s="93"/>
      <c r="I103" s="93"/>
      <c r="J103" s="93"/>
      <c r="S103" s="72"/>
      <c r="T103" s="72"/>
    </row>
    <row r="104" spans="1:20" s="65" customFormat="1" ht="14.5" x14ac:dyDescent="0.35">
      <c r="A104" s="48"/>
      <c r="B104" s="93"/>
      <c r="C104" s="93"/>
      <c r="D104" s="93"/>
      <c r="E104" s="95"/>
      <c r="F104" s="95"/>
      <c r="G104" s="95"/>
      <c r="H104" s="93"/>
      <c r="I104" s="93"/>
      <c r="J104" s="93"/>
      <c r="S104" s="72"/>
      <c r="T104" s="72"/>
    </row>
    <row r="105" spans="1:20" s="65" customFormat="1" ht="14.5" x14ac:dyDescent="0.35">
      <c r="A105" s="48"/>
      <c r="B105" s="93"/>
      <c r="C105" s="93"/>
      <c r="D105" s="93"/>
      <c r="E105" s="95"/>
      <c r="F105" s="95"/>
      <c r="G105" s="95"/>
      <c r="H105" s="93"/>
      <c r="I105" s="93"/>
      <c r="J105" s="93"/>
      <c r="S105" s="72"/>
      <c r="T105" s="72"/>
    </row>
    <row r="106" spans="1:20" s="65" customFormat="1" ht="14.5" x14ac:dyDescent="0.35">
      <c r="A106" s="48"/>
      <c r="B106" s="93"/>
      <c r="C106" s="93"/>
      <c r="D106" s="93"/>
      <c r="E106" s="95"/>
      <c r="F106" s="95"/>
      <c r="G106" s="95"/>
      <c r="H106" s="93"/>
      <c r="I106" s="93"/>
      <c r="J106" s="93"/>
      <c r="S106" s="72"/>
      <c r="T106" s="72"/>
    </row>
    <row r="107" spans="1:20" s="65" customFormat="1" ht="14.5" x14ac:dyDescent="0.35">
      <c r="A107" s="48"/>
      <c r="B107" s="93"/>
      <c r="C107" s="93"/>
      <c r="D107" s="93"/>
      <c r="E107" s="95"/>
      <c r="F107" s="95"/>
      <c r="G107" s="95"/>
      <c r="H107" s="93"/>
      <c r="I107" s="93"/>
      <c r="J107" s="93"/>
      <c r="S107" s="72"/>
      <c r="T107" s="72"/>
    </row>
    <row r="108" spans="1:20" s="65" customFormat="1" ht="14.5" x14ac:dyDescent="0.35">
      <c r="A108" s="48"/>
      <c r="B108" s="93"/>
      <c r="C108" s="93"/>
      <c r="D108" s="93"/>
      <c r="E108" s="95"/>
      <c r="F108" s="95"/>
      <c r="G108" s="95"/>
      <c r="H108" s="93"/>
      <c r="I108" s="93"/>
      <c r="J108" s="93"/>
      <c r="S108" s="72"/>
      <c r="T108" s="72"/>
    </row>
    <row r="109" spans="1:20" s="65" customFormat="1" ht="14.5" x14ac:dyDescent="0.35">
      <c r="A109" s="48"/>
      <c r="B109" s="93"/>
      <c r="C109" s="93"/>
      <c r="D109" s="93"/>
      <c r="E109" s="95"/>
      <c r="F109" s="95"/>
      <c r="G109" s="95"/>
      <c r="H109" s="93"/>
      <c r="I109" s="93"/>
      <c r="J109" s="93"/>
      <c r="S109" s="72"/>
      <c r="T109" s="72"/>
    </row>
    <row r="110" spans="1:20" s="65" customFormat="1" ht="14.5" x14ac:dyDescent="0.35">
      <c r="A110" s="48"/>
      <c r="B110" s="93"/>
      <c r="C110" s="93"/>
      <c r="D110" s="93"/>
      <c r="E110" s="95"/>
      <c r="F110" s="95"/>
      <c r="G110" s="95"/>
      <c r="H110" s="93"/>
      <c r="I110" s="93"/>
      <c r="J110" s="93"/>
      <c r="S110" s="72"/>
      <c r="T110" s="72"/>
    </row>
    <row r="111" spans="1:20" s="65" customFormat="1" ht="14.5" x14ac:dyDescent="0.35">
      <c r="A111" s="48"/>
      <c r="B111" s="93"/>
      <c r="C111" s="93"/>
      <c r="D111" s="93"/>
      <c r="E111" s="95"/>
      <c r="F111" s="95"/>
      <c r="G111" s="95"/>
      <c r="H111" s="93"/>
      <c r="I111" s="93"/>
      <c r="J111" s="93"/>
      <c r="S111" s="72"/>
      <c r="T111" s="72"/>
    </row>
    <row r="112" spans="1:20" s="65" customFormat="1" ht="14.5" x14ac:dyDescent="0.35">
      <c r="A112" s="48"/>
      <c r="B112" s="93"/>
      <c r="C112" s="93"/>
      <c r="D112" s="93"/>
      <c r="E112" s="95"/>
      <c r="F112" s="95"/>
      <c r="G112" s="95"/>
      <c r="H112" s="93"/>
      <c r="I112" s="93"/>
      <c r="J112" s="93"/>
      <c r="S112" s="72"/>
      <c r="T112" s="72"/>
    </row>
    <row r="113" spans="1:20" s="65" customFormat="1" ht="14.5" x14ac:dyDescent="0.35">
      <c r="A113" s="48"/>
      <c r="B113" s="93"/>
      <c r="C113" s="93"/>
      <c r="D113" s="93"/>
      <c r="E113" s="95"/>
      <c r="F113" s="95"/>
      <c r="G113" s="95"/>
      <c r="H113" s="93"/>
      <c r="I113" s="93"/>
      <c r="J113" s="93"/>
      <c r="S113" s="72"/>
      <c r="T113" s="72"/>
    </row>
    <row r="114" spans="1:20" s="65" customFormat="1" ht="14.5" x14ac:dyDescent="0.35">
      <c r="A114" s="48"/>
      <c r="B114" s="93"/>
      <c r="C114" s="93"/>
      <c r="D114" s="93"/>
      <c r="E114" s="95"/>
      <c r="F114" s="95"/>
      <c r="G114" s="95"/>
      <c r="H114" s="93"/>
      <c r="I114" s="93"/>
      <c r="J114" s="93"/>
      <c r="S114" s="72"/>
      <c r="T114" s="72"/>
    </row>
    <row r="115" spans="1:20" s="65" customFormat="1" ht="14.5" x14ac:dyDescent="0.35">
      <c r="A115" s="48"/>
      <c r="B115" s="93"/>
      <c r="C115" s="93"/>
      <c r="D115" s="93"/>
      <c r="E115" s="95"/>
      <c r="F115" s="95"/>
      <c r="G115" s="95"/>
      <c r="H115" s="93"/>
      <c r="I115" s="93"/>
      <c r="J115" s="93"/>
      <c r="S115" s="72"/>
      <c r="T115" s="72"/>
    </row>
    <row r="116" spans="1:20" s="65" customFormat="1" ht="14.5" x14ac:dyDescent="0.35">
      <c r="A116" s="48"/>
      <c r="B116" s="93"/>
      <c r="C116" s="93"/>
      <c r="D116" s="93"/>
      <c r="E116" s="95"/>
      <c r="F116" s="95"/>
      <c r="G116" s="95"/>
      <c r="H116" s="93"/>
      <c r="I116" s="93"/>
      <c r="J116" s="93"/>
      <c r="S116" s="72"/>
      <c r="T116" s="72"/>
    </row>
    <row r="117" spans="1:20" s="65" customFormat="1" ht="14.5" x14ac:dyDescent="0.35">
      <c r="A117" s="48"/>
      <c r="B117" s="93"/>
      <c r="C117" s="93"/>
      <c r="D117" s="93"/>
      <c r="E117" s="95"/>
      <c r="F117" s="95"/>
      <c r="G117" s="95"/>
      <c r="H117" s="93"/>
      <c r="I117" s="93"/>
      <c r="J117" s="93"/>
      <c r="S117" s="72"/>
      <c r="T117" s="72"/>
    </row>
    <row r="118" spans="1:20" s="65" customFormat="1" ht="14.5" x14ac:dyDescent="0.35">
      <c r="A118" s="48"/>
      <c r="B118" s="93"/>
      <c r="C118" s="93"/>
      <c r="D118" s="93"/>
      <c r="E118" s="95"/>
      <c r="F118" s="95"/>
      <c r="G118" s="95"/>
      <c r="H118" s="93"/>
      <c r="I118" s="93"/>
      <c r="J118" s="93"/>
      <c r="S118" s="72"/>
      <c r="T118" s="72"/>
    </row>
    <row r="119" spans="1:20" s="65" customFormat="1" ht="14.5" x14ac:dyDescent="0.35">
      <c r="A119" s="48"/>
      <c r="B119" s="93"/>
      <c r="C119" s="93"/>
      <c r="D119" s="93"/>
      <c r="E119" s="95"/>
      <c r="F119" s="95"/>
      <c r="G119" s="95"/>
      <c r="H119" s="93"/>
      <c r="I119" s="93"/>
      <c r="J119" s="93"/>
      <c r="S119" s="72"/>
      <c r="T119" s="72"/>
    </row>
    <row r="120" spans="1:20" s="65" customFormat="1" ht="14.5" x14ac:dyDescent="0.35">
      <c r="A120" s="48"/>
      <c r="B120" s="93"/>
      <c r="C120" s="93"/>
      <c r="D120" s="93"/>
      <c r="E120" s="95"/>
      <c r="F120" s="95"/>
      <c r="G120" s="95"/>
      <c r="H120" s="93"/>
      <c r="I120" s="93"/>
      <c r="J120" s="93"/>
      <c r="S120" s="72"/>
      <c r="T120" s="72"/>
    </row>
    <row r="121" spans="1:20" s="65" customFormat="1" ht="14.5" x14ac:dyDescent="0.35">
      <c r="A121" s="48"/>
      <c r="B121" s="93"/>
      <c r="C121" s="93"/>
      <c r="D121" s="93"/>
      <c r="E121" s="95"/>
      <c r="F121" s="95"/>
      <c r="G121" s="95"/>
      <c r="H121" s="93"/>
      <c r="I121" s="93"/>
      <c r="J121" s="93"/>
      <c r="S121" s="72"/>
      <c r="T121" s="72"/>
    </row>
    <row r="122" spans="1:20" s="65" customFormat="1" ht="14.5" x14ac:dyDescent="0.35">
      <c r="A122" s="48"/>
      <c r="B122" s="93"/>
      <c r="C122" s="93"/>
      <c r="D122" s="93"/>
      <c r="E122" s="95"/>
      <c r="F122" s="95"/>
      <c r="G122" s="95"/>
      <c r="H122" s="93"/>
      <c r="I122" s="93"/>
      <c r="J122" s="93"/>
      <c r="S122" s="72"/>
      <c r="T122" s="72"/>
    </row>
    <row r="123" spans="1:20" s="65" customFormat="1" ht="14.5" x14ac:dyDescent="0.35">
      <c r="A123" s="48"/>
      <c r="B123" s="93"/>
      <c r="C123" s="93"/>
      <c r="D123" s="93"/>
      <c r="E123" s="95"/>
      <c r="F123" s="95"/>
      <c r="G123" s="95"/>
      <c r="H123" s="93"/>
      <c r="I123" s="93"/>
      <c r="J123" s="93"/>
      <c r="S123" s="72"/>
      <c r="T123" s="72"/>
    </row>
    <row r="124" spans="1:20" s="65" customFormat="1" ht="14.5" x14ac:dyDescent="0.35">
      <c r="A124" s="48"/>
      <c r="B124" s="93"/>
      <c r="C124" s="93"/>
      <c r="D124" s="93"/>
      <c r="E124" s="95"/>
      <c r="F124" s="95"/>
      <c r="G124" s="95"/>
      <c r="H124" s="93"/>
      <c r="I124" s="93"/>
      <c r="J124" s="93"/>
      <c r="S124" s="72"/>
      <c r="T124" s="72"/>
    </row>
    <row r="125" spans="1:20" s="65" customFormat="1" ht="14.5" x14ac:dyDescent="0.35">
      <c r="A125" s="48"/>
      <c r="B125" s="93"/>
      <c r="C125" s="93"/>
      <c r="D125" s="93"/>
      <c r="E125" s="95"/>
      <c r="F125" s="95"/>
      <c r="G125" s="95"/>
      <c r="H125" s="93"/>
      <c r="I125" s="93"/>
      <c r="J125" s="93"/>
      <c r="S125" s="72"/>
      <c r="T125" s="72"/>
    </row>
    <row r="126" spans="1:20" s="65" customFormat="1" ht="14.5" x14ac:dyDescent="0.35">
      <c r="A126" s="48"/>
      <c r="B126" s="93"/>
      <c r="C126" s="93"/>
      <c r="D126" s="93"/>
      <c r="E126" s="95"/>
      <c r="F126" s="95"/>
      <c r="G126" s="95"/>
      <c r="H126" s="93"/>
      <c r="I126" s="93"/>
      <c r="J126" s="93"/>
      <c r="S126" s="72"/>
      <c r="T126" s="72"/>
    </row>
    <row r="127" spans="1:20" s="65" customFormat="1" ht="14.5" x14ac:dyDescent="0.35">
      <c r="A127" s="48"/>
      <c r="B127" s="93"/>
      <c r="C127" s="93"/>
      <c r="D127" s="93"/>
      <c r="E127" s="95"/>
      <c r="F127" s="95"/>
      <c r="G127" s="95"/>
      <c r="H127" s="93"/>
      <c r="I127" s="93"/>
      <c r="J127" s="93"/>
      <c r="S127" s="72"/>
      <c r="T127" s="72"/>
    </row>
    <row r="128" spans="1:20" s="65" customFormat="1" ht="14.5" x14ac:dyDescent="0.35">
      <c r="A128" s="48"/>
      <c r="B128" s="93"/>
      <c r="C128" s="93"/>
      <c r="D128" s="93"/>
      <c r="E128" s="95"/>
      <c r="F128" s="95"/>
      <c r="G128" s="95"/>
      <c r="H128" s="93"/>
      <c r="I128" s="93"/>
      <c r="J128" s="93"/>
      <c r="S128" s="72"/>
      <c r="T128" s="72"/>
    </row>
    <row r="129" spans="1:20" s="65" customFormat="1" ht="14.5" x14ac:dyDescent="0.35">
      <c r="A129" s="48"/>
      <c r="B129" s="93"/>
      <c r="C129" s="93"/>
      <c r="D129" s="93"/>
      <c r="E129" s="95"/>
      <c r="F129" s="95"/>
      <c r="G129" s="95"/>
      <c r="H129" s="93"/>
      <c r="I129" s="93"/>
      <c r="J129" s="93"/>
      <c r="S129" s="72"/>
      <c r="T129" s="72"/>
    </row>
    <row r="130" spans="1:20" s="65" customFormat="1" ht="14.5" x14ac:dyDescent="0.35">
      <c r="A130" s="48"/>
      <c r="B130" s="93"/>
      <c r="C130" s="93"/>
      <c r="D130" s="93"/>
      <c r="E130" s="95"/>
      <c r="F130" s="95"/>
      <c r="G130" s="95"/>
      <c r="H130" s="93"/>
      <c r="I130" s="93"/>
      <c r="J130" s="93"/>
      <c r="S130" s="72"/>
      <c r="T130" s="72"/>
    </row>
    <row r="131" spans="1:20" s="65" customFormat="1" ht="14.5" x14ac:dyDescent="0.35">
      <c r="A131" s="48"/>
      <c r="B131" s="93"/>
      <c r="C131" s="93"/>
      <c r="D131" s="93"/>
      <c r="E131" s="95"/>
      <c r="F131" s="95"/>
      <c r="G131" s="95"/>
      <c r="H131" s="93"/>
      <c r="I131" s="93"/>
      <c r="J131" s="93"/>
      <c r="S131" s="72"/>
      <c r="T131" s="72"/>
    </row>
    <row r="132" spans="1:20" s="65" customFormat="1" ht="14.5" x14ac:dyDescent="0.35">
      <c r="A132" s="48"/>
      <c r="B132" s="93"/>
      <c r="C132" s="93"/>
      <c r="D132" s="93"/>
      <c r="E132" s="95"/>
      <c r="F132" s="95"/>
      <c r="G132" s="95"/>
      <c r="H132" s="93"/>
      <c r="I132" s="93"/>
      <c r="J132" s="93"/>
      <c r="S132" s="72"/>
      <c r="T132" s="72"/>
    </row>
    <row r="133" spans="1:20" s="65" customFormat="1" ht="14.5" x14ac:dyDescent="0.35">
      <c r="A133" s="48"/>
      <c r="B133" s="93"/>
      <c r="C133" s="93"/>
      <c r="D133" s="93"/>
      <c r="E133" s="95"/>
      <c r="F133" s="95"/>
      <c r="G133" s="95"/>
      <c r="H133" s="93"/>
      <c r="I133" s="93"/>
      <c r="J133" s="93"/>
      <c r="S133" s="72"/>
      <c r="T133" s="72"/>
    </row>
    <row r="134" spans="1:20" s="65" customFormat="1" ht="14.5" x14ac:dyDescent="0.35">
      <c r="A134" s="48"/>
      <c r="B134" s="93"/>
      <c r="C134" s="93"/>
      <c r="D134" s="93"/>
      <c r="E134" s="95"/>
      <c r="F134" s="95"/>
      <c r="G134" s="95"/>
      <c r="H134" s="93"/>
      <c r="I134" s="93"/>
      <c r="J134" s="93"/>
      <c r="S134" s="72"/>
      <c r="T134" s="72"/>
    </row>
    <row r="135" spans="1:20" s="65" customFormat="1" ht="14.5" x14ac:dyDescent="0.35">
      <c r="A135" s="48"/>
      <c r="B135" s="93"/>
      <c r="C135" s="93"/>
      <c r="D135" s="93"/>
      <c r="E135" s="95"/>
      <c r="F135" s="95"/>
      <c r="G135" s="95"/>
      <c r="H135" s="93"/>
      <c r="I135" s="93"/>
      <c r="J135" s="93"/>
      <c r="S135" s="72"/>
      <c r="T135" s="72"/>
    </row>
    <row r="136" spans="1:20" s="65" customFormat="1" ht="14.5" x14ac:dyDescent="0.35">
      <c r="A136" s="48"/>
      <c r="B136" s="93"/>
      <c r="C136" s="93"/>
      <c r="D136" s="93"/>
      <c r="E136" s="95"/>
      <c r="F136" s="95"/>
      <c r="G136" s="95"/>
      <c r="H136" s="93"/>
      <c r="I136" s="93"/>
      <c r="J136" s="93"/>
      <c r="S136" s="72"/>
      <c r="T136" s="72"/>
    </row>
    <row r="137" spans="1:20" s="65" customFormat="1" ht="14.5" x14ac:dyDescent="0.35">
      <c r="A137" s="48"/>
      <c r="B137" s="93"/>
      <c r="C137" s="93"/>
      <c r="D137" s="93"/>
      <c r="E137" s="95"/>
      <c r="F137" s="95"/>
      <c r="G137" s="95"/>
      <c r="H137" s="93"/>
      <c r="I137" s="93"/>
      <c r="J137" s="93"/>
      <c r="S137" s="72"/>
      <c r="T137" s="72"/>
    </row>
    <row r="138" spans="1:20" s="65" customFormat="1" ht="14.5" x14ac:dyDescent="0.35">
      <c r="A138" s="48"/>
      <c r="B138" s="93"/>
      <c r="C138" s="93"/>
      <c r="D138" s="93"/>
      <c r="E138" s="95"/>
      <c r="F138" s="95"/>
      <c r="G138" s="95"/>
      <c r="H138" s="93"/>
      <c r="I138" s="93"/>
      <c r="J138" s="93"/>
      <c r="S138" s="72"/>
      <c r="T138" s="72"/>
    </row>
    <row r="139" spans="1:20" s="65" customFormat="1" ht="14.5" x14ac:dyDescent="0.35">
      <c r="A139" s="48"/>
      <c r="B139" s="93"/>
      <c r="C139" s="93"/>
      <c r="D139" s="93"/>
      <c r="E139" s="95"/>
      <c r="F139" s="95"/>
      <c r="G139" s="95"/>
      <c r="H139" s="93"/>
      <c r="I139" s="93"/>
      <c r="J139" s="93"/>
      <c r="S139" s="72"/>
      <c r="T139" s="72"/>
    </row>
    <row r="140" spans="1:20" s="65" customFormat="1" ht="14.5" x14ac:dyDescent="0.35">
      <c r="A140" s="48"/>
      <c r="B140" s="93"/>
      <c r="C140" s="93"/>
      <c r="D140" s="93"/>
      <c r="E140" s="95"/>
      <c r="F140" s="95"/>
      <c r="G140" s="95"/>
      <c r="H140" s="93"/>
      <c r="I140" s="93"/>
      <c r="J140" s="93"/>
      <c r="S140" s="72"/>
      <c r="T140" s="72"/>
    </row>
    <row r="141" spans="1:20" s="65" customFormat="1" ht="14.5" x14ac:dyDescent="0.35">
      <c r="A141" s="48"/>
      <c r="B141" s="93"/>
      <c r="C141" s="93"/>
      <c r="D141" s="93"/>
      <c r="E141" s="95"/>
      <c r="F141" s="95"/>
      <c r="G141" s="95"/>
      <c r="H141" s="93"/>
      <c r="I141" s="93"/>
      <c r="J141" s="93"/>
      <c r="S141" s="72"/>
      <c r="T141" s="72"/>
    </row>
    <row r="142" spans="1:20" s="65" customFormat="1" ht="14.5" x14ac:dyDescent="0.35">
      <c r="A142" s="48"/>
      <c r="B142" s="93"/>
      <c r="C142" s="93"/>
      <c r="D142" s="93"/>
      <c r="E142" s="95"/>
      <c r="F142" s="95"/>
      <c r="G142" s="95"/>
      <c r="H142" s="93"/>
      <c r="I142" s="93"/>
      <c r="J142" s="93"/>
      <c r="S142" s="72"/>
      <c r="T142" s="72"/>
    </row>
    <row r="143" spans="1:20" s="65" customFormat="1" ht="14.5" x14ac:dyDescent="0.35">
      <c r="A143" s="48"/>
      <c r="B143" s="93"/>
      <c r="C143" s="93"/>
      <c r="D143" s="93"/>
      <c r="E143" s="95"/>
      <c r="F143" s="95"/>
      <c r="G143" s="95"/>
      <c r="H143" s="93"/>
      <c r="I143" s="93"/>
      <c r="J143" s="93"/>
      <c r="S143" s="72"/>
      <c r="T143" s="72"/>
    </row>
    <row r="144" spans="1:20" s="65" customFormat="1" ht="14.5" x14ac:dyDescent="0.35">
      <c r="A144" s="48"/>
      <c r="B144" s="93"/>
      <c r="C144" s="93"/>
      <c r="D144" s="93"/>
      <c r="E144" s="95"/>
      <c r="F144" s="95"/>
      <c r="G144" s="95"/>
      <c r="H144" s="93"/>
      <c r="I144" s="93"/>
      <c r="J144" s="93"/>
      <c r="S144" s="72"/>
      <c r="T144" s="72"/>
    </row>
    <row r="145" spans="1:20" s="65" customFormat="1" ht="14.5" x14ac:dyDescent="0.35">
      <c r="A145" s="48"/>
      <c r="B145" s="93"/>
      <c r="C145" s="93"/>
      <c r="D145" s="93"/>
      <c r="E145" s="95"/>
      <c r="F145" s="95"/>
      <c r="G145" s="95"/>
      <c r="H145" s="93"/>
      <c r="I145" s="93"/>
      <c r="J145" s="93"/>
      <c r="S145" s="72"/>
      <c r="T145" s="72"/>
    </row>
    <row r="146" spans="1:20" s="65" customFormat="1" ht="14.5" x14ac:dyDescent="0.35">
      <c r="A146" s="48"/>
      <c r="B146" s="93"/>
      <c r="C146" s="93"/>
      <c r="D146" s="93"/>
      <c r="E146" s="95"/>
      <c r="F146" s="95"/>
      <c r="G146" s="95"/>
      <c r="H146" s="93"/>
      <c r="I146" s="93"/>
      <c r="J146" s="93"/>
      <c r="S146" s="72"/>
      <c r="T146" s="72"/>
    </row>
    <row r="147" spans="1:20" s="65" customFormat="1" ht="14.5" x14ac:dyDescent="0.35">
      <c r="A147" s="48"/>
      <c r="B147" s="93"/>
      <c r="C147" s="93"/>
      <c r="D147" s="93"/>
      <c r="E147" s="95"/>
      <c r="F147" s="95"/>
      <c r="G147" s="95"/>
      <c r="H147" s="93"/>
      <c r="I147" s="93"/>
      <c r="J147" s="93"/>
      <c r="S147" s="72"/>
      <c r="T147" s="72"/>
    </row>
    <row r="148" spans="1:20" s="65" customFormat="1" ht="14.5" x14ac:dyDescent="0.35">
      <c r="A148" s="48"/>
      <c r="B148" s="93"/>
      <c r="C148" s="93"/>
      <c r="D148" s="93"/>
      <c r="E148" s="95"/>
      <c r="F148" s="95"/>
      <c r="G148" s="95"/>
      <c r="H148" s="93"/>
      <c r="I148" s="93"/>
      <c r="J148" s="93"/>
      <c r="S148" s="72"/>
      <c r="T148" s="72"/>
    </row>
    <row r="149" spans="1:20" s="65" customFormat="1" ht="14.5" x14ac:dyDescent="0.35">
      <c r="A149" s="48"/>
      <c r="B149" s="93"/>
      <c r="C149" s="93"/>
      <c r="D149" s="93"/>
      <c r="E149" s="95"/>
      <c r="F149" s="95"/>
      <c r="G149" s="95"/>
      <c r="H149" s="93"/>
      <c r="I149" s="93"/>
      <c r="J149" s="93"/>
      <c r="S149" s="72"/>
      <c r="T149" s="72"/>
    </row>
    <row r="150" spans="1:20" s="65" customFormat="1" ht="14.5" x14ac:dyDescent="0.35">
      <c r="A150" s="48"/>
      <c r="B150" s="93"/>
      <c r="C150" s="93"/>
      <c r="D150" s="93"/>
      <c r="E150" s="95"/>
      <c r="F150" s="95"/>
      <c r="G150" s="95"/>
      <c r="H150" s="93"/>
      <c r="I150" s="93"/>
      <c r="J150" s="93"/>
      <c r="S150" s="72"/>
      <c r="T150" s="72"/>
    </row>
    <row r="151" spans="1:20" s="65" customFormat="1" ht="14.5" x14ac:dyDescent="0.35">
      <c r="A151" s="48"/>
      <c r="B151" s="93"/>
      <c r="C151" s="93"/>
      <c r="D151" s="93"/>
      <c r="E151" s="95"/>
      <c r="F151" s="95"/>
      <c r="G151" s="95"/>
      <c r="H151" s="93"/>
      <c r="I151" s="93"/>
      <c r="J151" s="93"/>
      <c r="S151" s="72"/>
      <c r="T151" s="72"/>
    </row>
    <row r="152" spans="1:20" s="65" customFormat="1" ht="14.5" x14ac:dyDescent="0.35">
      <c r="A152" s="48"/>
      <c r="B152" s="93"/>
      <c r="C152" s="93"/>
      <c r="D152" s="93"/>
      <c r="E152" s="95"/>
      <c r="F152" s="95"/>
      <c r="G152" s="95"/>
      <c r="H152" s="93"/>
      <c r="I152" s="93"/>
      <c r="J152" s="93"/>
      <c r="S152" s="72"/>
      <c r="T152" s="72"/>
    </row>
    <row r="153" spans="1:20" s="65" customFormat="1" ht="14.5" x14ac:dyDescent="0.35">
      <c r="A153" s="48"/>
      <c r="B153" s="93"/>
      <c r="C153" s="93"/>
      <c r="D153" s="93"/>
      <c r="E153" s="95"/>
      <c r="F153" s="95"/>
      <c r="G153" s="95"/>
      <c r="H153" s="93"/>
      <c r="I153" s="93"/>
      <c r="J153" s="93"/>
      <c r="S153" s="72"/>
      <c r="T153" s="72"/>
    </row>
    <row r="154" spans="1:20" s="65" customFormat="1" ht="14.5" x14ac:dyDescent="0.35">
      <c r="A154" s="48"/>
      <c r="B154" s="93"/>
      <c r="C154" s="93"/>
      <c r="D154" s="93"/>
      <c r="E154" s="95"/>
      <c r="F154" s="95"/>
      <c r="G154" s="95"/>
      <c r="H154" s="93"/>
      <c r="I154" s="93"/>
      <c r="J154" s="93"/>
      <c r="S154" s="72"/>
      <c r="T154" s="72"/>
    </row>
    <row r="155" spans="1:20" s="65" customFormat="1" ht="14.5" x14ac:dyDescent="0.35">
      <c r="A155" s="48"/>
      <c r="B155" s="93"/>
      <c r="C155" s="93"/>
      <c r="D155" s="93"/>
      <c r="E155" s="95"/>
      <c r="F155" s="95"/>
      <c r="G155" s="95"/>
      <c r="H155" s="93"/>
      <c r="I155" s="93"/>
      <c r="J155" s="93"/>
      <c r="S155" s="72"/>
      <c r="T155" s="72"/>
    </row>
    <row r="156" spans="1:20" s="65" customFormat="1" ht="14.5" x14ac:dyDescent="0.35">
      <c r="A156" s="48"/>
      <c r="B156" s="93"/>
      <c r="C156" s="93"/>
      <c r="D156" s="93"/>
      <c r="E156" s="95"/>
      <c r="F156" s="95"/>
      <c r="G156" s="95"/>
      <c r="H156" s="93"/>
      <c r="I156" s="93"/>
      <c r="J156" s="93"/>
      <c r="S156" s="72"/>
      <c r="T156" s="72"/>
    </row>
    <row r="157" spans="1:20" s="65" customFormat="1" ht="14.5" x14ac:dyDescent="0.35">
      <c r="A157" s="48"/>
      <c r="B157" s="93"/>
      <c r="C157" s="93"/>
      <c r="D157" s="93"/>
      <c r="E157" s="95"/>
      <c r="F157" s="95"/>
      <c r="G157" s="95"/>
      <c r="H157" s="93"/>
      <c r="I157" s="93"/>
      <c r="J157" s="93"/>
      <c r="S157" s="72"/>
      <c r="T157" s="72"/>
    </row>
    <row r="158" spans="1:20" s="65" customFormat="1" ht="14.5" x14ac:dyDescent="0.35">
      <c r="A158" s="48"/>
      <c r="B158" s="93"/>
      <c r="C158" s="93"/>
      <c r="D158" s="93"/>
      <c r="E158" s="95"/>
      <c r="F158" s="95"/>
      <c r="G158" s="95"/>
      <c r="H158" s="93"/>
      <c r="I158" s="93"/>
      <c r="J158" s="93"/>
      <c r="S158" s="72"/>
      <c r="T158" s="72"/>
    </row>
    <row r="159" spans="1:20" s="65" customFormat="1" ht="14.5" x14ac:dyDescent="0.35">
      <c r="A159" s="48"/>
      <c r="B159" s="93"/>
      <c r="C159" s="93"/>
      <c r="D159" s="93"/>
      <c r="E159" s="95"/>
      <c r="F159" s="95"/>
      <c r="G159" s="95"/>
      <c r="H159" s="93"/>
      <c r="I159" s="93"/>
      <c r="J159" s="93"/>
      <c r="S159" s="72"/>
      <c r="T159" s="72"/>
    </row>
    <row r="160" spans="1:20" s="65" customFormat="1" ht="14.5" x14ac:dyDescent="0.35">
      <c r="A160" s="48"/>
      <c r="B160" s="93"/>
      <c r="C160" s="93"/>
      <c r="D160" s="93"/>
      <c r="E160" s="95"/>
      <c r="F160" s="95"/>
      <c r="G160" s="95"/>
      <c r="H160" s="93"/>
      <c r="I160" s="93"/>
      <c r="J160" s="93"/>
      <c r="S160" s="72"/>
      <c r="T160" s="72"/>
    </row>
    <row r="161" spans="1:20" s="65" customFormat="1" ht="14.5" x14ac:dyDescent="0.35">
      <c r="A161" s="48"/>
      <c r="B161" s="93"/>
      <c r="C161" s="93"/>
      <c r="D161" s="93"/>
      <c r="E161" s="95"/>
      <c r="F161" s="95"/>
      <c r="G161" s="95"/>
      <c r="H161" s="93"/>
      <c r="I161" s="93"/>
      <c r="J161" s="93"/>
      <c r="S161" s="72"/>
      <c r="T161" s="72"/>
    </row>
    <row r="162" spans="1:20" s="65" customFormat="1" ht="14.5" x14ac:dyDescent="0.35">
      <c r="A162" s="48"/>
      <c r="B162" s="93"/>
      <c r="C162" s="93"/>
      <c r="D162" s="93"/>
      <c r="E162" s="95"/>
      <c r="F162" s="95"/>
      <c r="G162" s="95"/>
      <c r="H162" s="93"/>
      <c r="I162" s="93"/>
      <c r="J162" s="93"/>
      <c r="S162" s="72"/>
      <c r="T162" s="72"/>
    </row>
    <row r="163" spans="1:20" s="65" customFormat="1" ht="14.5" x14ac:dyDescent="0.35">
      <c r="A163" s="48"/>
      <c r="B163" s="93"/>
      <c r="C163" s="93"/>
      <c r="D163" s="93"/>
      <c r="E163" s="95"/>
      <c r="F163" s="95"/>
      <c r="G163" s="95"/>
      <c r="H163" s="93"/>
      <c r="I163" s="93"/>
      <c r="J163" s="93"/>
      <c r="S163" s="72"/>
      <c r="T163" s="72"/>
    </row>
    <row r="164" spans="1:20" s="65" customFormat="1" ht="14.5" x14ac:dyDescent="0.35">
      <c r="A164" s="48"/>
      <c r="B164" s="93"/>
      <c r="C164" s="93"/>
      <c r="D164" s="93"/>
      <c r="E164" s="95"/>
      <c r="F164" s="95"/>
      <c r="G164" s="95"/>
      <c r="H164" s="93"/>
      <c r="I164" s="93"/>
      <c r="J164" s="93"/>
      <c r="S164" s="72"/>
      <c r="T164" s="72"/>
    </row>
    <row r="165" spans="1:20" s="65" customFormat="1" ht="14.5" x14ac:dyDescent="0.35">
      <c r="A165" s="48"/>
      <c r="B165" s="93"/>
      <c r="C165" s="93"/>
      <c r="D165" s="93"/>
      <c r="E165" s="95"/>
      <c r="F165" s="95"/>
      <c r="G165" s="95"/>
      <c r="H165" s="93"/>
      <c r="I165" s="93"/>
      <c r="J165" s="93"/>
      <c r="S165" s="72"/>
      <c r="T165" s="72"/>
    </row>
    <row r="166" spans="1:20" s="65" customFormat="1" ht="14.5" x14ac:dyDescent="0.35">
      <c r="A166" s="48"/>
      <c r="B166" s="93"/>
      <c r="C166" s="93"/>
      <c r="D166" s="93"/>
      <c r="E166" s="95"/>
      <c r="F166" s="95"/>
      <c r="G166" s="95"/>
      <c r="H166" s="93"/>
      <c r="I166" s="93"/>
      <c r="J166" s="93"/>
      <c r="S166" s="72"/>
      <c r="T166" s="72"/>
    </row>
    <row r="167" spans="1:20" s="65" customFormat="1" ht="14.5" x14ac:dyDescent="0.35">
      <c r="A167" s="48"/>
      <c r="B167" s="93"/>
      <c r="C167" s="93"/>
      <c r="D167" s="93"/>
      <c r="E167" s="95"/>
      <c r="F167" s="95"/>
      <c r="G167" s="95"/>
      <c r="H167" s="93"/>
      <c r="I167" s="93"/>
      <c r="J167" s="93"/>
      <c r="S167" s="72"/>
      <c r="T167" s="72"/>
    </row>
    <row r="168" spans="1:20" s="65" customFormat="1" ht="14.5" x14ac:dyDescent="0.35">
      <c r="A168" s="48"/>
      <c r="B168" s="93"/>
      <c r="C168" s="93"/>
      <c r="D168" s="93"/>
      <c r="E168" s="95"/>
      <c r="F168" s="95"/>
      <c r="G168" s="95"/>
      <c r="H168" s="93"/>
      <c r="I168" s="93"/>
      <c r="J168" s="93"/>
      <c r="S168" s="72"/>
      <c r="T168" s="72"/>
    </row>
    <row r="169" spans="1:20" s="65" customFormat="1" ht="14.5" x14ac:dyDescent="0.35">
      <c r="A169" s="48"/>
      <c r="B169" s="93"/>
      <c r="C169" s="93"/>
      <c r="D169" s="93"/>
      <c r="E169" s="95"/>
      <c r="F169" s="95"/>
      <c r="G169" s="95"/>
      <c r="H169" s="93"/>
      <c r="I169" s="93"/>
      <c r="J169" s="93"/>
      <c r="S169" s="72"/>
      <c r="T169" s="72"/>
    </row>
    <row r="170" spans="1:20" s="65" customFormat="1" ht="14.5" x14ac:dyDescent="0.35">
      <c r="A170" s="48"/>
      <c r="B170" s="93"/>
      <c r="C170" s="93"/>
      <c r="D170" s="93"/>
      <c r="E170" s="95"/>
      <c r="F170" s="95"/>
      <c r="G170" s="95"/>
      <c r="H170" s="93"/>
      <c r="I170" s="93"/>
      <c r="J170" s="93"/>
      <c r="S170" s="72"/>
      <c r="T170" s="72"/>
    </row>
    <row r="171" spans="1:20" s="65" customFormat="1" ht="14.5" x14ac:dyDescent="0.35">
      <c r="A171" s="48"/>
      <c r="B171" s="93"/>
      <c r="C171" s="93"/>
      <c r="D171" s="93"/>
      <c r="E171" s="95"/>
      <c r="F171" s="95"/>
      <c r="G171" s="95"/>
      <c r="H171" s="93"/>
      <c r="I171" s="93"/>
      <c r="J171" s="93"/>
      <c r="S171" s="72"/>
      <c r="T171" s="72"/>
    </row>
    <row r="172" spans="1:20" s="65" customFormat="1" ht="14.5" x14ac:dyDescent="0.35">
      <c r="A172" s="48"/>
      <c r="B172" s="93"/>
      <c r="C172" s="93"/>
      <c r="D172" s="93"/>
      <c r="E172" s="95"/>
      <c r="F172" s="95"/>
      <c r="G172" s="95"/>
      <c r="H172" s="93"/>
      <c r="I172" s="93"/>
      <c r="J172" s="93"/>
      <c r="S172" s="72"/>
      <c r="T172" s="72"/>
    </row>
    <row r="173" spans="1:20" s="65" customFormat="1" ht="14.5" x14ac:dyDescent="0.35">
      <c r="A173" s="48"/>
      <c r="B173" s="93"/>
      <c r="C173" s="93"/>
      <c r="D173" s="93"/>
      <c r="E173" s="95"/>
      <c r="F173" s="95"/>
      <c r="G173" s="95"/>
      <c r="H173" s="93"/>
      <c r="I173" s="93"/>
      <c r="J173" s="93"/>
      <c r="S173" s="72"/>
      <c r="T173" s="72"/>
    </row>
    <row r="174" spans="1:20" s="65" customFormat="1" ht="14.5" x14ac:dyDescent="0.35">
      <c r="A174" s="48"/>
      <c r="B174" s="93"/>
      <c r="C174" s="93"/>
      <c r="D174" s="93"/>
      <c r="E174" s="95"/>
      <c r="F174" s="95"/>
      <c r="G174" s="95"/>
      <c r="H174" s="93"/>
      <c r="I174" s="93"/>
      <c r="J174" s="93"/>
      <c r="S174" s="72"/>
      <c r="T174" s="72"/>
    </row>
    <row r="175" spans="1:20" s="65" customFormat="1" ht="14.5" x14ac:dyDescent="0.35">
      <c r="A175" s="48"/>
      <c r="B175" s="93"/>
      <c r="C175" s="93"/>
      <c r="D175" s="93"/>
      <c r="E175" s="95"/>
      <c r="F175" s="95"/>
      <c r="G175" s="95"/>
      <c r="H175" s="93"/>
      <c r="I175" s="93"/>
      <c r="J175" s="93"/>
      <c r="S175" s="72"/>
      <c r="T175" s="72"/>
    </row>
    <row r="176" spans="1:20" s="65" customFormat="1" ht="14.5" x14ac:dyDescent="0.35">
      <c r="A176" s="48"/>
      <c r="B176" s="93"/>
      <c r="C176" s="93"/>
      <c r="D176" s="93"/>
      <c r="E176" s="95"/>
      <c r="F176" s="95"/>
      <c r="G176" s="95"/>
      <c r="H176" s="93"/>
      <c r="I176" s="93"/>
      <c r="J176" s="93"/>
      <c r="S176" s="72"/>
      <c r="T176" s="72"/>
    </row>
    <row r="177" spans="1:20" s="65" customFormat="1" ht="14.5" x14ac:dyDescent="0.35">
      <c r="A177" s="48"/>
      <c r="B177" s="93"/>
      <c r="C177" s="93"/>
      <c r="D177" s="93"/>
      <c r="E177" s="95"/>
      <c r="F177" s="95"/>
      <c r="G177" s="95"/>
      <c r="H177" s="93"/>
      <c r="I177" s="93"/>
      <c r="J177" s="93"/>
      <c r="S177" s="72"/>
      <c r="T177" s="72"/>
    </row>
    <row r="178" spans="1:20" s="65" customFormat="1" ht="14.5" x14ac:dyDescent="0.35">
      <c r="A178" s="48"/>
      <c r="B178" s="93"/>
      <c r="C178" s="93"/>
      <c r="D178" s="93"/>
      <c r="E178" s="95"/>
      <c r="F178" s="95"/>
      <c r="G178" s="95"/>
      <c r="H178" s="93"/>
      <c r="I178" s="93"/>
      <c r="J178" s="93"/>
      <c r="S178" s="72"/>
      <c r="T178" s="72"/>
    </row>
    <row r="179" spans="1:20" s="65" customFormat="1" ht="14.5" x14ac:dyDescent="0.35">
      <c r="A179" s="48"/>
      <c r="B179" s="93"/>
      <c r="C179" s="93"/>
      <c r="D179" s="93"/>
      <c r="E179" s="95"/>
      <c r="F179" s="95"/>
      <c r="G179" s="95"/>
      <c r="H179" s="93"/>
      <c r="I179" s="93"/>
      <c r="J179" s="93"/>
      <c r="S179" s="72"/>
      <c r="T179" s="72"/>
    </row>
    <row r="180" spans="1:20" s="65" customFormat="1" ht="14.5" x14ac:dyDescent="0.35">
      <c r="A180" s="48"/>
      <c r="B180" s="93"/>
      <c r="C180" s="93"/>
      <c r="D180" s="93"/>
      <c r="E180" s="95"/>
      <c r="F180" s="95"/>
      <c r="G180" s="95"/>
      <c r="H180" s="93"/>
      <c r="I180" s="93"/>
      <c r="J180" s="93"/>
      <c r="S180" s="72"/>
      <c r="T180" s="72"/>
    </row>
    <row r="181" spans="1:20" s="65" customFormat="1" ht="14.5" x14ac:dyDescent="0.35">
      <c r="A181" s="48"/>
      <c r="B181" s="93"/>
      <c r="C181" s="93"/>
      <c r="D181" s="93"/>
      <c r="E181" s="95"/>
      <c r="F181" s="95"/>
      <c r="G181" s="95"/>
      <c r="H181" s="93"/>
      <c r="I181" s="93"/>
      <c r="J181" s="93"/>
      <c r="S181" s="72"/>
      <c r="T181" s="72"/>
    </row>
    <row r="182" spans="1:20" s="65" customFormat="1" ht="14.5" x14ac:dyDescent="0.35">
      <c r="A182" s="48"/>
      <c r="B182" s="93"/>
      <c r="C182" s="93"/>
      <c r="D182" s="93"/>
      <c r="E182" s="95"/>
      <c r="F182" s="95"/>
      <c r="G182" s="95"/>
      <c r="H182" s="93"/>
      <c r="I182" s="93"/>
      <c r="J182" s="93"/>
      <c r="S182" s="72"/>
      <c r="T182" s="72"/>
    </row>
    <row r="183" spans="1:20" s="65" customFormat="1" ht="14.5" x14ac:dyDescent="0.35">
      <c r="A183" s="48"/>
      <c r="B183" s="93"/>
      <c r="C183" s="93"/>
      <c r="D183" s="93"/>
      <c r="E183" s="95"/>
      <c r="F183" s="95"/>
      <c r="G183" s="95"/>
      <c r="H183" s="93"/>
      <c r="I183" s="93"/>
      <c r="J183" s="93"/>
      <c r="S183" s="72"/>
      <c r="T183" s="72"/>
    </row>
    <row r="184" spans="1:20" s="65" customFormat="1" ht="14.5" x14ac:dyDescent="0.35">
      <c r="A184" s="48"/>
      <c r="B184" s="93"/>
      <c r="C184" s="93"/>
      <c r="D184" s="93"/>
      <c r="E184" s="95"/>
      <c r="F184" s="95"/>
      <c r="G184" s="95"/>
      <c r="H184" s="93"/>
      <c r="I184" s="93"/>
      <c r="J184" s="93"/>
      <c r="S184" s="72"/>
      <c r="T184" s="72"/>
    </row>
    <row r="185" spans="1:20" s="65" customFormat="1" ht="14.5" x14ac:dyDescent="0.35">
      <c r="A185" s="48"/>
      <c r="B185" s="93"/>
      <c r="C185" s="93"/>
      <c r="D185" s="93"/>
      <c r="E185" s="95"/>
      <c r="F185" s="95"/>
      <c r="G185" s="95"/>
      <c r="H185" s="93"/>
      <c r="I185" s="93"/>
      <c r="J185" s="93"/>
      <c r="S185" s="72"/>
      <c r="T185" s="72"/>
    </row>
    <row r="186" spans="1:20" s="65" customFormat="1" ht="14.5" x14ac:dyDescent="0.35">
      <c r="A186" s="48"/>
      <c r="B186" s="93"/>
      <c r="C186" s="93"/>
      <c r="D186" s="93"/>
      <c r="E186" s="95"/>
      <c r="F186" s="95"/>
      <c r="G186" s="95"/>
      <c r="H186" s="93"/>
      <c r="I186" s="93"/>
      <c r="J186" s="93"/>
      <c r="S186" s="72"/>
      <c r="T186" s="72"/>
    </row>
    <row r="187" spans="1:20" s="65" customFormat="1" ht="14.5" x14ac:dyDescent="0.35">
      <c r="A187" s="48"/>
      <c r="B187" s="93"/>
      <c r="C187" s="93"/>
      <c r="D187" s="93"/>
      <c r="E187" s="95"/>
      <c r="F187" s="95"/>
      <c r="G187" s="95"/>
      <c r="H187" s="93"/>
      <c r="I187" s="93"/>
      <c r="J187" s="93"/>
      <c r="S187" s="72"/>
      <c r="T187" s="72"/>
    </row>
    <row r="188" spans="1:20" s="65" customFormat="1" ht="14.5" x14ac:dyDescent="0.35">
      <c r="A188" s="48"/>
      <c r="B188" s="93"/>
      <c r="C188" s="93"/>
      <c r="D188" s="93"/>
      <c r="E188" s="95"/>
      <c r="F188" s="95"/>
      <c r="G188" s="95"/>
      <c r="H188" s="93"/>
      <c r="I188" s="93"/>
      <c r="J188" s="93"/>
      <c r="S188" s="72"/>
      <c r="T188" s="72"/>
    </row>
    <row r="189" spans="1:20" s="65" customFormat="1" ht="14.5" x14ac:dyDescent="0.35">
      <c r="A189" s="48"/>
      <c r="B189" s="93"/>
      <c r="C189" s="93"/>
      <c r="D189" s="93"/>
      <c r="E189" s="95"/>
      <c r="F189" s="95"/>
      <c r="G189" s="95"/>
      <c r="H189" s="93"/>
      <c r="I189" s="93"/>
      <c r="J189" s="93"/>
      <c r="S189" s="72"/>
      <c r="T189" s="72"/>
    </row>
    <row r="190" spans="1:20" s="65" customFormat="1" ht="14.5" x14ac:dyDescent="0.35">
      <c r="A190" s="48"/>
      <c r="B190" s="93"/>
      <c r="C190" s="93"/>
      <c r="D190" s="93"/>
      <c r="E190" s="95"/>
      <c r="F190" s="95"/>
      <c r="G190" s="95"/>
      <c r="H190" s="93"/>
      <c r="I190" s="93"/>
      <c r="J190" s="93"/>
      <c r="S190" s="72"/>
      <c r="T190" s="72"/>
    </row>
    <row r="191" spans="1:20" s="65" customFormat="1" ht="14.5" x14ac:dyDescent="0.35">
      <c r="A191" s="48"/>
      <c r="B191" s="93"/>
      <c r="C191" s="93"/>
      <c r="D191" s="93"/>
      <c r="E191" s="95"/>
      <c r="F191" s="95"/>
      <c r="G191" s="95"/>
      <c r="H191" s="93"/>
      <c r="I191" s="93"/>
      <c r="J191" s="93"/>
      <c r="S191" s="72"/>
      <c r="T191" s="72"/>
    </row>
    <row r="192" spans="1:20" s="65" customFormat="1" ht="14.5" x14ac:dyDescent="0.35">
      <c r="A192" s="48"/>
      <c r="B192" s="93"/>
      <c r="C192" s="93"/>
      <c r="D192" s="93"/>
      <c r="E192" s="95"/>
      <c r="F192" s="95"/>
      <c r="G192" s="95"/>
      <c r="H192" s="93"/>
      <c r="I192" s="93"/>
      <c r="J192" s="93"/>
      <c r="S192" s="72"/>
      <c r="T192" s="72"/>
    </row>
    <row r="193" spans="1:20" s="65" customFormat="1" ht="14.5" x14ac:dyDescent="0.35">
      <c r="A193" s="48"/>
      <c r="B193" s="93"/>
      <c r="C193" s="93"/>
      <c r="D193" s="93"/>
      <c r="E193" s="95"/>
      <c r="F193" s="95"/>
      <c r="G193" s="95"/>
      <c r="H193" s="93"/>
      <c r="I193" s="93"/>
      <c r="J193" s="93"/>
      <c r="S193" s="72"/>
      <c r="T193" s="72"/>
    </row>
    <row r="194" spans="1:20" s="65" customFormat="1" ht="14.5" x14ac:dyDescent="0.35">
      <c r="A194" s="48"/>
      <c r="B194" s="93"/>
      <c r="C194" s="93"/>
      <c r="D194" s="93"/>
      <c r="E194" s="95"/>
      <c r="F194" s="95"/>
      <c r="G194" s="95"/>
      <c r="H194" s="93"/>
      <c r="I194" s="93"/>
      <c r="J194" s="93"/>
      <c r="S194" s="72"/>
      <c r="T194" s="72"/>
    </row>
    <row r="195" spans="1:20" s="65" customFormat="1" ht="14.5" x14ac:dyDescent="0.35">
      <c r="A195" s="48"/>
      <c r="B195" s="93"/>
      <c r="C195" s="93"/>
      <c r="D195" s="93"/>
      <c r="E195" s="95"/>
      <c r="F195" s="95"/>
      <c r="G195" s="95"/>
      <c r="H195" s="93"/>
      <c r="I195" s="93"/>
      <c r="J195" s="93"/>
      <c r="S195" s="72"/>
      <c r="T195" s="72"/>
    </row>
    <row r="196" spans="1:20" s="65" customFormat="1" ht="14.5" x14ac:dyDescent="0.35">
      <c r="A196" s="48"/>
      <c r="B196" s="93"/>
      <c r="C196" s="93"/>
      <c r="D196" s="93"/>
      <c r="E196" s="95"/>
      <c r="F196" s="95"/>
      <c r="G196" s="95"/>
      <c r="H196" s="93"/>
      <c r="I196" s="93"/>
      <c r="J196" s="93"/>
      <c r="S196" s="72"/>
      <c r="T196" s="72"/>
    </row>
    <row r="197" spans="1:20" s="65" customFormat="1" ht="14.5" x14ac:dyDescent="0.35">
      <c r="A197" s="48"/>
      <c r="B197" s="93"/>
      <c r="C197" s="93"/>
      <c r="D197" s="93"/>
      <c r="E197" s="95"/>
      <c r="F197" s="95"/>
      <c r="G197" s="95"/>
      <c r="H197" s="93"/>
      <c r="I197" s="93"/>
      <c r="J197" s="93"/>
      <c r="S197" s="72"/>
      <c r="T197" s="72"/>
    </row>
    <row r="198" spans="1:20" s="65" customFormat="1" ht="14.5" x14ac:dyDescent="0.35">
      <c r="A198" s="48"/>
      <c r="B198" s="93"/>
      <c r="C198" s="93"/>
      <c r="D198" s="93"/>
      <c r="E198" s="95"/>
      <c r="F198" s="95"/>
      <c r="G198" s="95"/>
      <c r="H198" s="93"/>
      <c r="I198" s="93"/>
      <c r="J198" s="93"/>
      <c r="S198" s="72"/>
      <c r="T198" s="72"/>
    </row>
    <row r="199" spans="1:20" s="65" customFormat="1" ht="14.5" x14ac:dyDescent="0.35">
      <c r="A199" s="48"/>
      <c r="B199" s="93"/>
      <c r="C199" s="93"/>
      <c r="D199" s="93"/>
      <c r="E199" s="95"/>
      <c r="F199" s="95"/>
      <c r="G199" s="95"/>
      <c r="H199" s="93"/>
      <c r="I199" s="93"/>
      <c r="J199" s="93"/>
      <c r="S199" s="72"/>
      <c r="T199" s="72"/>
    </row>
    <row r="200" spans="1:20" s="65" customFormat="1" ht="14.5" x14ac:dyDescent="0.35">
      <c r="A200" s="48"/>
      <c r="B200" s="93"/>
      <c r="C200" s="93"/>
      <c r="D200" s="93"/>
      <c r="E200" s="95"/>
      <c r="F200" s="95"/>
      <c r="G200" s="95"/>
      <c r="H200" s="93"/>
      <c r="I200" s="93"/>
      <c r="J200" s="93"/>
      <c r="S200" s="72"/>
      <c r="T200" s="72"/>
    </row>
    <row r="201" spans="1:20" s="65" customFormat="1" ht="14.5" x14ac:dyDescent="0.35">
      <c r="A201" s="48"/>
      <c r="B201" s="93"/>
      <c r="C201" s="93"/>
      <c r="D201" s="93"/>
      <c r="E201" s="95"/>
      <c r="F201" s="95"/>
      <c r="G201" s="95"/>
      <c r="H201" s="93"/>
      <c r="I201" s="93"/>
      <c r="J201" s="93"/>
      <c r="S201" s="72"/>
      <c r="T201" s="72"/>
    </row>
    <row r="202" spans="1:20" s="65" customFormat="1" ht="14.5" x14ac:dyDescent="0.35">
      <c r="A202" s="48"/>
      <c r="B202" s="93"/>
      <c r="C202" s="93"/>
      <c r="D202" s="93"/>
      <c r="E202" s="95"/>
      <c r="F202" s="95"/>
      <c r="G202" s="95"/>
      <c r="H202" s="93"/>
      <c r="I202" s="93"/>
      <c r="J202" s="93"/>
      <c r="S202" s="72"/>
      <c r="T202" s="72"/>
    </row>
    <row r="203" spans="1:20" s="65" customFormat="1" ht="14.5" x14ac:dyDescent="0.35">
      <c r="A203" s="48"/>
      <c r="B203" s="93"/>
      <c r="C203" s="93"/>
      <c r="D203" s="93"/>
      <c r="E203" s="95"/>
      <c r="F203" s="95"/>
      <c r="G203" s="95"/>
      <c r="H203" s="93"/>
      <c r="I203" s="93"/>
      <c r="J203" s="93"/>
      <c r="S203" s="72"/>
      <c r="T203" s="72"/>
    </row>
    <row r="204" spans="1:20" s="65" customFormat="1" ht="14.5" x14ac:dyDescent="0.35">
      <c r="A204" s="48"/>
      <c r="B204" s="93"/>
      <c r="C204" s="93"/>
      <c r="D204" s="93"/>
      <c r="E204" s="95"/>
      <c r="F204" s="95"/>
      <c r="G204" s="95"/>
      <c r="H204" s="93"/>
      <c r="I204" s="93"/>
      <c r="J204" s="93"/>
      <c r="S204" s="72"/>
      <c r="T204" s="72"/>
    </row>
    <row r="205" spans="1:20" s="65" customFormat="1" ht="14.5" x14ac:dyDescent="0.35">
      <c r="A205" s="48"/>
      <c r="B205" s="93"/>
      <c r="C205" s="93"/>
      <c r="D205" s="93"/>
      <c r="E205" s="95"/>
      <c r="F205" s="95"/>
      <c r="G205" s="95"/>
      <c r="H205" s="93"/>
      <c r="I205" s="93"/>
      <c r="J205" s="93"/>
      <c r="S205" s="72"/>
      <c r="T205" s="72"/>
    </row>
    <row r="206" spans="1:20" s="65" customFormat="1" ht="14.5" x14ac:dyDescent="0.35">
      <c r="A206" s="48"/>
      <c r="B206" s="93"/>
      <c r="C206" s="93"/>
      <c r="D206" s="93"/>
      <c r="E206" s="95"/>
      <c r="F206" s="95"/>
      <c r="G206" s="95"/>
      <c r="H206" s="93"/>
      <c r="I206" s="93"/>
      <c r="J206" s="93"/>
      <c r="S206" s="72"/>
      <c r="T206" s="72"/>
    </row>
    <row r="207" spans="1:20" s="65" customFormat="1" ht="14.5" x14ac:dyDescent="0.35">
      <c r="A207" s="48"/>
      <c r="B207" s="93"/>
      <c r="C207" s="93"/>
      <c r="D207" s="93"/>
      <c r="E207" s="95"/>
      <c r="F207" s="95"/>
      <c r="G207" s="95"/>
      <c r="H207" s="93"/>
      <c r="I207" s="93"/>
      <c r="J207" s="93"/>
      <c r="S207" s="72"/>
      <c r="T207" s="72"/>
    </row>
    <row r="208" spans="1:20" s="65" customFormat="1" ht="14.5" x14ac:dyDescent="0.35">
      <c r="A208" s="48"/>
      <c r="B208" s="93"/>
      <c r="C208" s="93"/>
      <c r="D208" s="93"/>
      <c r="E208" s="95"/>
      <c r="F208" s="95"/>
      <c r="G208" s="95"/>
      <c r="H208" s="93"/>
      <c r="I208" s="93"/>
      <c r="J208" s="93"/>
      <c r="S208" s="72"/>
      <c r="T208" s="72"/>
    </row>
    <row r="209" spans="1:20" s="65" customFormat="1" ht="14.5" x14ac:dyDescent="0.35">
      <c r="A209" s="48"/>
      <c r="B209" s="93"/>
      <c r="C209" s="93"/>
      <c r="D209" s="93"/>
      <c r="E209" s="95"/>
      <c r="F209" s="95"/>
      <c r="G209" s="95"/>
      <c r="H209" s="93"/>
      <c r="I209" s="93"/>
      <c r="J209" s="93"/>
      <c r="S209" s="72"/>
      <c r="T209" s="72"/>
    </row>
    <row r="210" spans="1:20" s="65" customFormat="1" ht="14.5" x14ac:dyDescent="0.35">
      <c r="A210" s="48"/>
      <c r="B210" s="93"/>
      <c r="C210" s="93"/>
      <c r="D210" s="93"/>
      <c r="E210" s="95"/>
      <c r="F210" s="95"/>
      <c r="G210" s="95"/>
      <c r="H210" s="93"/>
      <c r="I210" s="93"/>
      <c r="J210" s="93"/>
      <c r="S210" s="72"/>
      <c r="T210" s="72"/>
    </row>
    <row r="211" spans="1:20" s="65" customFormat="1" ht="14.5" x14ac:dyDescent="0.35">
      <c r="A211" s="48"/>
      <c r="B211" s="93"/>
      <c r="C211" s="93"/>
      <c r="D211" s="93"/>
      <c r="E211" s="95"/>
      <c r="F211" s="95"/>
      <c r="G211" s="95"/>
      <c r="H211" s="93"/>
      <c r="I211" s="93"/>
      <c r="J211" s="93"/>
      <c r="S211" s="72"/>
      <c r="T211" s="72"/>
    </row>
    <row r="212" spans="1:20" s="65" customFormat="1" ht="14.5" x14ac:dyDescent="0.35">
      <c r="A212" s="48"/>
      <c r="B212" s="93"/>
      <c r="C212" s="93"/>
      <c r="D212" s="93"/>
      <c r="E212" s="95"/>
      <c r="F212" s="95"/>
      <c r="G212" s="95"/>
      <c r="H212" s="93"/>
      <c r="I212" s="93"/>
      <c r="J212" s="93"/>
      <c r="S212" s="72"/>
      <c r="T212" s="72"/>
    </row>
    <row r="213" spans="1:20" s="65" customFormat="1" ht="14.5" x14ac:dyDescent="0.35">
      <c r="A213" s="48"/>
      <c r="B213" s="93"/>
      <c r="C213" s="93"/>
      <c r="D213" s="93"/>
      <c r="E213" s="95"/>
      <c r="F213" s="95"/>
      <c r="G213" s="95"/>
      <c r="H213" s="93"/>
      <c r="I213" s="93"/>
      <c r="J213" s="93"/>
      <c r="S213" s="72"/>
      <c r="T213" s="72"/>
    </row>
    <row r="214" spans="1:20" s="65" customFormat="1" ht="14.5" x14ac:dyDescent="0.35">
      <c r="A214" s="48"/>
      <c r="B214" s="93"/>
      <c r="C214" s="93"/>
      <c r="D214" s="93"/>
      <c r="E214" s="95"/>
      <c r="F214" s="95"/>
      <c r="G214" s="95"/>
      <c r="H214" s="93"/>
      <c r="I214" s="93"/>
      <c r="J214" s="93"/>
      <c r="S214" s="72"/>
      <c r="T214" s="72"/>
    </row>
    <row r="215" spans="1:20" s="65" customFormat="1" ht="14.5" x14ac:dyDescent="0.35">
      <c r="A215" s="48"/>
      <c r="B215" s="93"/>
      <c r="C215" s="93"/>
      <c r="D215" s="93"/>
      <c r="E215" s="95"/>
      <c r="F215" s="95"/>
      <c r="G215" s="95"/>
      <c r="H215" s="93"/>
      <c r="I215" s="93"/>
      <c r="J215" s="93"/>
      <c r="S215" s="72"/>
      <c r="T215" s="72"/>
    </row>
    <row r="216" spans="1:20" s="65" customFormat="1" ht="14.5" x14ac:dyDescent="0.35">
      <c r="A216" s="48"/>
      <c r="B216" s="93"/>
      <c r="C216" s="93"/>
      <c r="D216" s="93"/>
      <c r="E216" s="95"/>
      <c r="F216" s="95"/>
      <c r="G216" s="95"/>
      <c r="H216" s="93"/>
      <c r="I216" s="93"/>
      <c r="J216" s="93"/>
      <c r="S216" s="72"/>
      <c r="T216" s="72"/>
    </row>
    <row r="217" spans="1:20" s="65" customFormat="1" ht="14.5" x14ac:dyDescent="0.35">
      <c r="A217" s="48"/>
      <c r="B217" s="93"/>
      <c r="C217" s="93"/>
      <c r="D217" s="93"/>
      <c r="E217" s="95"/>
      <c r="F217" s="95"/>
      <c r="G217" s="95"/>
      <c r="H217" s="93"/>
      <c r="I217" s="93"/>
      <c r="J217" s="93"/>
      <c r="S217" s="72"/>
      <c r="T217" s="72"/>
    </row>
    <row r="218" spans="1:20" s="65" customFormat="1" ht="14.5" x14ac:dyDescent="0.35">
      <c r="A218" s="48"/>
      <c r="B218" s="93"/>
      <c r="C218" s="93"/>
      <c r="D218" s="93"/>
      <c r="E218" s="95"/>
      <c r="F218" s="95"/>
      <c r="G218" s="95"/>
      <c r="H218" s="93"/>
      <c r="I218" s="93"/>
      <c r="J218" s="93"/>
      <c r="S218" s="72"/>
      <c r="T218" s="72"/>
    </row>
    <row r="219" spans="1:20" s="65" customFormat="1" ht="14.5" x14ac:dyDescent="0.35">
      <c r="A219" s="48"/>
      <c r="B219" s="93"/>
      <c r="C219" s="93"/>
      <c r="D219" s="93"/>
      <c r="E219" s="95"/>
      <c r="F219" s="95"/>
      <c r="G219" s="95"/>
      <c r="H219" s="93"/>
      <c r="I219" s="93"/>
      <c r="J219" s="93"/>
      <c r="S219" s="72"/>
      <c r="T219" s="72"/>
    </row>
    <row r="220" spans="1:20" s="65" customFormat="1" ht="14.5" x14ac:dyDescent="0.35">
      <c r="A220" s="48"/>
      <c r="B220" s="93"/>
      <c r="C220" s="93"/>
      <c r="D220" s="93"/>
      <c r="E220" s="95"/>
      <c r="F220" s="95"/>
      <c r="G220" s="95"/>
      <c r="H220" s="93"/>
      <c r="I220" s="93"/>
      <c r="J220" s="93"/>
      <c r="S220" s="72"/>
      <c r="T220" s="72"/>
    </row>
    <row r="221" spans="1:20" s="65" customFormat="1" ht="14.5" x14ac:dyDescent="0.35">
      <c r="A221" s="48"/>
      <c r="B221" s="93"/>
      <c r="C221" s="93"/>
      <c r="D221" s="93"/>
      <c r="E221" s="95"/>
      <c r="F221" s="95"/>
      <c r="G221" s="95"/>
      <c r="H221" s="93"/>
      <c r="I221" s="93"/>
      <c r="J221" s="93"/>
      <c r="S221" s="72"/>
      <c r="T221" s="72"/>
    </row>
    <row r="222" spans="1:20" s="65" customFormat="1" ht="14.5" x14ac:dyDescent="0.35">
      <c r="A222" s="48"/>
      <c r="B222" s="93"/>
      <c r="C222" s="93"/>
      <c r="D222" s="93"/>
      <c r="E222" s="95"/>
      <c r="F222" s="95"/>
      <c r="G222" s="95"/>
      <c r="H222" s="93"/>
      <c r="I222" s="93"/>
      <c r="J222" s="93"/>
      <c r="S222" s="72"/>
      <c r="T222" s="72"/>
    </row>
    <row r="223" spans="1:20" s="65" customFormat="1" ht="14.5" x14ac:dyDescent="0.35">
      <c r="A223" s="48"/>
      <c r="B223" s="93"/>
      <c r="C223" s="93"/>
      <c r="D223" s="93"/>
      <c r="E223" s="95"/>
      <c r="F223" s="95"/>
      <c r="G223" s="95"/>
      <c r="H223" s="93"/>
      <c r="I223" s="93"/>
      <c r="J223" s="93"/>
      <c r="S223" s="72"/>
      <c r="T223" s="72"/>
    </row>
    <row r="224" spans="1:20" s="65" customFormat="1" ht="14.5" x14ac:dyDescent="0.35">
      <c r="A224" s="48"/>
      <c r="B224" s="93"/>
      <c r="C224" s="93"/>
      <c r="D224" s="93"/>
      <c r="E224" s="95"/>
      <c r="F224" s="95"/>
      <c r="G224" s="95"/>
      <c r="H224" s="93"/>
      <c r="I224" s="93"/>
      <c r="J224" s="93"/>
      <c r="S224" s="72"/>
      <c r="T224" s="72"/>
    </row>
    <row r="225" spans="1:20" s="65" customFormat="1" ht="14.5" x14ac:dyDescent="0.35">
      <c r="A225" s="48"/>
      <c r="B225" s="93"/>
      <c r="C225" s="93"/>
      <c r="D225" s="93"/>
      <c r="E225" s="95"/>
      <c r="F225" s="95"/>
      <c r="G225" s="95"/>
      <c r="H225" s="93"/>
      <c r="I225" s="93"/>
      <c r="J225" s="93"/>
      <c r="S225" s="72"/>
      <c r="T225" s="72"/>
    </row>
    <row r="226" spans="1:20" s="65" customFormat="1" ht="14.5" x14ac:dyDescent="0.35">
      <c r="A226" s="48"/>
      <c r="B226" s="93"/>
      <c r="C226" s="93"/>
      <c r="D226" s="93"/>
      <c r="E226" s="95"/>
      <c r="F226" s="95"/>
      <c r="G226" s="95"/>
      <c r="H226" s="93"/>
      <c r="I226" s="93"/>
      <c r="J226" s="93"/>
      <c r="S226" s="72"/>
      <c r="T226" s="72"/>
    </row>
    <row r="227" spans="1:20" s="65" customFormat="1" ht="14.5" x14ac:dyDescent="0.35">
      <c r="A227" s="48"/>
      <c r="B227" s="93"/>
      <c r="C227" s="93"/>
      <c r="D227" s="93"/>
      <c r="E227" s="95"/>
      <c r="F227" s="95"/>
      <c r="G227" s="95"/>
      <c r="H227" s="93"/>
      <c r="I227" s="93"/>
      <c r="J227" s="93"/>
      <c r="S227" s="72"/>
      <c r="T227" s="72"/>
    </row>
    <row r="228" spans="1:20" s="65" customFormat="1" ht="14.5" x14ac:dyDescent="0.35">
      <c r="A228" s="48"/>
      <c r="B228" s="93"/>
      <c r="C228" s="93"/>
      <c r="D228" s="93"/>
      <c r="E228" s="95"/>
      <c r="F228" s="95"/>
      <c r="G228" s="95"/>
      <c r="H228" s="93"/>
      <c r="I228" s="93"/>
      <c r="J228" s="93"/>
      <c r="S228" s="72"/>
      <c r="T228" s="72"/>
    </row>
    <row r="229" spans="1:20" s="65" customFormat="1" ht="14.5" x14ac:dyDescent="0.35">
      <c r="A229" s="48"/>
      <c r="B229" s="93"/>
      <c r="C229" s="93"/>
      <c r="D229" s="93"/>
      <c r="E229" s="95"/>
      <c r="F229" s="95"/>
      <c r="G229" s="95"/>
      <c r="H229" s="93"/>
      <c r="I229" s="93"/>
      <c r="J229" s="93"/>
      <c r="S229" s="72"/>
      <c r="T229" s="72"/>
    </row>
    <row r="230" spans="1:20" s="65" customFormat="1" ht="14.5" x14ac:dyDescent="0.35">
      <c r="A230" s="48"/>
      <c r="B230" s="93"/>
      <c r="C230" s="93"/>
      <c r="D230" s="93"/>
      <c r="E230" s="95"/>
      <c r="F230" s="95"/>
      <c r="G230" s="95"/>
      <c r="H230" s="93"/>
      <c r="I230" s="93"/>
      <c r="J230" s="93"/>
      <c r="S230" s="72"/>
      <c r="T230" s="72"/>
    </row>
    <row r="231" spans="1:20" s="65" customFormat="1" ht="14.5" x14ac:dyDescent="0.35">
      <c r="A231" s="48"/>
      <c r="B231" s="93"/>
      <c r="C231" s="93"/>
      <c r="D231" s="93"/>
      <c r="E231" s="95"/>
      <c r="F231" s="95"/>
      <c r="G231" s="95"/>
      <c r="H231" s="93"/>
      <c r="I231" s="93"/>
      <c r="J231" s="93"/>
      <c r="S231" s="72"/>
      <c r="T231" s="72"/>
    </row>
    <row r="232" spans="1:20" s="65" customFormat="1" ht="14.5" x14ac:dyDescent="0.35">
      <c r="A232" s="48"/>
      <c r="B232" s="93"/>
      <c r="C232" s="93"/>
      <c r="D232" s="93"/>
      <c r="E232" s="95"/>
      <c r="F232" s="95"/>
      <c r="G232" s="95"/>
      <c r="H232" s="93"/>
      <c r="I232" s="93"/>
      <c r="J232" s="93"/>
      <c r="S232" s="72"/>
      <c r="T232" s="72"/>
    </row>
    <row r="233" spans="1:20" s="65" customFormat="1" ht="14.5" x14ac:dyDescent="0.35">
      <c r="A233" s="48"/>
      <c r="B233" s="93"/>
      <c r="C233" s="93"/>
      <c r="D233" s="93"/>
      <c r="E233" s="95"/>
      <c r="F233" s="95"/>
      <c r="G233" s="95"/>
      <c r="H233" s="93"/>
      <c r="I233" s="93"/>
      <c r="J233" s="93"/>
      <c r="S233" s="72"/>
      <c r="T233" s="72"/>
    </row>
    <row r="234" spans="1:20" s="65" customFormat="1" ht="14.5" x14ac:dyDescent="0.35">
      <c r="A234" s="48"/>
      <c r="B234" s="93"/>
      <c r="C234" s="93"/>
      <c r="D234" s="93"/>
      <c r="E234" s="95"/>
      <c r="F234" s="95"/>
      <c r="G234" s="95"/>
      <c r="H234" s="93"/>
      <c r="I234" s="93"/>
      <c r="J234" s="93"/>
      <c r="S234" s="72"/>
      <c r="T234" s="72"/>
    </row>
    <row r="235" spans="1:20" s="65" customFormat="1" ht="14.5" x14ac:dyDescent="0.35">
      <c r="A235" s="48"/>
      <c r="B235" s="93"/>
      <c r="C235" s="93"/>
      <c r="D235" s="93"/>
      <c r="E235" s="95"/>
      <c r="F235" s="95"/>
      <c r="G235" s="95"/>
      <c r="H235" s="93"/>
      <c r="I235" s="93"/>
      <c r="J235" s="93"/>
      <c r="S235" s="72"/>
      <c r="T235" s="72"/>
    </row>
    <row r="236" spans="1:20" s="65" customFormat="1" ht="14.5" x14ac:dyDescent="0.35">
      <c r="A236" s="48"/>
      <c r="B236" s="93"/>
      <c r="C236" s="93"/>
      <c r="D236" s="93"/>
      <c r="E236" s="95"/>
      <c r="F236" s="95"/>
      <c r="G236" s="95"/>
      <c r="H236" s="93"/>
      <c r="I236" s="93"/>
      <c r="J236" s="93"/>
      <c r="S236" s="72"/>
      <c r="T236" s="72"/>
    </row>
    <row r="237" spans="1:20" s="65" customFormat="1" ht="14.5" x14ac:dyDescent="0.35">
      <c r="A237" s="48"/>
      <c r="B237" s="93"/>
      <c r="C237" s="93"/>
      <c r="D237" s="93"/>
      <c r="E237" s="95"/>
      <c r="F237" s="95"/>
      <c r="G237" s="95"/>
      <c r="H237" s="93"/>
      <c r="I237" s="93"/>
      <c r="J237" s="93"/>
      <c r="S237" s="72"/>
      <c r="T237" s="72"/>
    </row>
    <row r="238" spans="1:20" s="65" customFormat="1" ht="14.5" x14ac:dyDescent="0.35">
      <c r="A238" s="48"/>
      <c r="B238" s="93"/>
      <c r="C238" s="93"/>
      <c r="D238" s="93"/>
      <c r="E238" s="95"/>
      <c r="F238" s="95"/>
      <c r="G238" s="95"/>
      <c r="H238" s="93"/>
      <c r="I238" s="93"/>
      <c r="J238" s="93"/>
      <c r="S238" s="72"/>
      <c r="T238" s="72"/>
    </row>
    <row r="239" spans="1:20" s="65" customFormat="1" ht="14.5" x14ac:dyDescent="0.35">
      <c r="A239" s="48"/>
      <c r="B239" s="93"/>
      <c r="C239" s="93"/>
      <c r="D239" s="93"/>
      <c r="E239" s="95"/>
      <c r="F239" s="95"/>
      <c r="G239" s="95"/>
      <c r="H239" s="93"/>
      <c r="I239" s="93"/>
      <c r="J239" s="93"/>
      <c r="S239" s="72"/>
      <c r="T239" s="72"/>
    </row>
    <row r="240" spans="1:20" s="65" customFormat="1" ht="14.5" x14ac:dyDescent="0.35">
      <c r="A240" s="48"/>
      <c r="B240" s="93"/>
      <c r="C240" s="93"/>
      <c r="D240" s="93"/>
      <c r="E240" s="95"/>
      <c r="F240" s="95"/>
      <c r="G240" s="95"/>
      <c r="H240" s="93"/>
      <c r="I240" s="93"/>
      <c r="J240" s="93"/>
      <c r="S240" s="72"/>
      <c r="T240" s="72"/>
    </row>
    <row r="241" spans="1:20" s="65" customFormat="1" ht="14.5" x14ac:dyDescent="0.35">
      <c r="A241" s="48"/>
      <c r="B241" s="93"/>
      <c r="C241" s="93"/>
      <c r="D241" s="93"/>
      <c r="E241" s="95"/>
      <c r="F241" s="95"/>
      <c r="G241" s="95"/>
      <c r="H241" s="93"/>
      <c r="I241" s="93"/>
      <c r="J241" s="93"/>
      <c r="S241" s="72"/>
      <c r="T241" s="72"/>
    </row>
    <row r="242" spans="1:20" s="65" customFormat="1" ht="14.5" x14ac:dyDescent="0.35">
      <c r="A242" s="48"/>
      <c r="B242" s="93"/>
      <c r="C242" s="93"/>
      <c r="D242" s="93"/>
      <c r="E242" s="95"/>
      <c r="F242" s="95"/>
      <c r="G242" s="95"/>
      <c r="H242" s="93"/>
      <c r="I242" s="93"/>
      <c r="J242" s="93"/>
      <c r="S242" s="72"/>
      <c r="T242" s="72"/>
    </row>
    <row r="243" spans="1:20" s="65" customFormat="1" ht="14.5" x14ac:dyDescent="0.35">
      <c r="A243" s="48"/>
      <c r="B243" s="93"/>
      <c r="C243" s="93"/>
      <c r="D243" s="93"/>
      <c r="E243" s="95"/>
      <c r="F243" s="95"/>
      <c r="G243" s="95"/>
      <c r="H243" s="93"/>
      <c r="I243" s="93"/>
      <c r="J243" s="93"/>
      <c r="S243" s="72"/>
      <c r="T243" s="72"/>
    </row>
    <row r="244" spans="1:20" s="65" customFormat="1" ht="14.5" x14ac:dyDescent="0.35">
      <c r="A244" s="48"/>
      <c r="B244" s="93"/>
      <c r="C244" s="93"/>
      <c r="D244" s="93"/>
      <c r="E244" s="95"/>
      <c r="F244" s="95"/>
      <c r="G244" s="95"/>
      <c r="H244" s="93"/>
      <c r="I244" s="93"/>
      <c r="J244" s="93"/>
      <c r="S244" s="72"/>
      <c r="T244" s="72"/>
    </row>
    <row r="245" spans="1:20" s="65" customFormat="1" ht="14.5" x14ac:dyDescent="0.35">
      <c r="A245" s="48"/>
      <c r="B245" s="93"/>
      <c r="C245" s="93"/>
      <c r="D245" s="93"/>
      <c r="E245" s="95"/>
      <c r="F245" s="95"/>
      <c r="G245" s="95"/>
      <c r="H245" s="93"/>
      <c r="I245" s="93"/>
      <c r="J245" s="93"/>
      <c r="S245" s="72"/>
      <c r="T245" s="72"/>
    </row>
    <row r="246" spans="1:20" s="65" customFormat="1" ht="14.5" x14ac:dyDescent="0.35">
      <c r="A246" s="48"/>
      <c r="B246" s="93"/>
      <c r="C246" s="93"/>
      <c r="D246" s="93"/>
      <c r="E246" s="95"/>
      <c r="F246" s="95"/>
      <c r="G246" s="95"/>
      <c r="H246" s="93"/>
      <c r="I246" s="93"/>
      <c r="J246" s="93"/>
      <c r="S246" s="72"/>
      <c r="T246" s="72"/>
    </row>
    <row r="247" spans="1:20" s="65" customFormat="1" ht="14.5" x14ac:dyDescent="0.35">
      <c r="A247" s="48"/>
      <c r="B247" s="93"/>
      <c r="C247" s="93"/>
      <c r="D247" s="93"/>
      <c r="E247" s="95"/>
      <c r="F247" s="95"/>
      <c r="G247" s="95"/>
      <c r="H247" s="93"/>
      <c r="I247" s="93"/>
      <c r="J247" s="93"/>
      <c r="S247" s="72"/>
      <c r="T247" s="72"/>
    </row>
    <row r="248" spans="1:20" s="65" customFormat="1" ht="14.5" x14ac:dyDescent="0.35">
      <c r="A248" s="48"/>
      <c r="B248" s="93"/>
      <c r="C248" s="93"/>
      <c r="D248" s="93"/>
      <c r="E248" s="95"/>
      <c r="F248" s="95"/>
      <c r="G248" s="95"/>
      <c r="H248" s="93"/>
      <c r="I248" s="93"/>
      <c r="J248" s="93"/>
      <c r="S248" s="72"/>
      <c r="T248" s="72"/>
    </row>
    <row r="249" spans="1:20" s="65" customFormat="1" ht="14.5" x14ac:dyDescent="0.35">
      <c r="A249" s="48"/>
      <c r="B249" s="93"/>
      <c r="C249" s="93"/>
      <c r="D249" s="93"/>
      <c r="E249" s="95"/>
      <c r="F249" s="95"/>
      <c r="G249" s="95"/>
      <c r="H249" s="93"/>
      <c r="I249" s="93"/>
      <c r="J249" s="93"/>
      <c r="S249" s="72"/>
      <c r="T249" s="72"/>
    </row>
    <row r="250" spans="1:20" s="65" customFormat="1" ht="14.5" x14ac:dyDescent="0.35">
      <c r="A250" s="48"/>
      <c r="B250" s="93"/>
      <c r="C250" s="93"/>
      <c r="D250" s="93"/>
      <c r="E250" s="95"/>
      <c r="F250" s="95"/>
      <c r="G250" s="95"/>
      <c r="H250" s="93"/>
      <c r="I250" s="93"/>
      <c r="J250" s="93"/>
      <c r="S250" s="72"/>
      <c r="T250" s="72"/>
    </row>
    <row r="251" spans="1:20" s="65" customFormat="1" ht="14.5" x14ac:dyDescent="0.35">
      <c r="A251" s="48"/>
      <c r="B251" s="93"/>
      <c r="C251" s="93"/>
      <c r="D251" s="93"/>
      <c r="E251" s="95"/>
      <c r="F251" s="95"/>
      <c r="G251" s="95"/>
      <c r="H251" s="93"/>
      <c r="I251" s="93"/>
      <c r="J251" s="93"/>
      <c r="S251" s="72"/>
      <c r="T251" s="72"/>
    </row>
    <row r="252" spans="1:20" s="65" customFormat="1" ht="14.5" x14ac:dyDescent="0.35">
      <c r="A252" s="48"/>
      <c r="B252" s="93"/>
      <c r="C252" s="93"/>
      <c r="D252" s="93"/>
      <c r="E252" s="95"/>
      <c r="F252" s="95"/>
      <c r="G252" s="95"/>
      <c r="H252" s="93"/>
      <c r="I252" s="93"/>
      <c r="J252" s="93"/>
      <c r="S252" s="72"/>
      <c r="T252" s="72"/>
    </row>
    <row r="253" spans="1:20" s="65" customFormat="1" ht="14.5" x14ac:dyDescent="0.35">
      <c r="A253" s="48"/>
      <c r="B253" s="93"/>
      <c r="C253" s="93"/>
      <c r="D253" s="93"/>
      <c r="E253" s="95"/>
      <c r="F253" s="95"/>
      <c r="G253" s="95"/>
      <c r="H253" s="93"/>
      <c r="I253" s="93"/>
      <c r="J253" s="93"/>
      <c r="S253" s="72"/>
      <c r="T253" s="72"/>
    </row>
    <row r="254" spans="1:20" s="65" customFormat="1" ht="14.5" x14ac:dyDescent="0.35">
      <c r="A254" s="48"/>
      <c r="B254" s="93"/>
      <c r="C254" s="93"/>
      <c r="D254" s="93"/>
      <c r="E254" s="95"/>
      <c r="F254" s="95"/>
      <c r="G254" s="95"/>
      <c r="H254" s="93"/>
      <c r="I254" s="93"/>
      <c r="J254" s="93"/>
      <c r="S254" s="72"/>
      <c r="T254" s="72"/>
    </row>
    <row r="255" spans="1:20" s="65" customFormat="1" ht="14.5" x14ac:dyDescent="0.35">
      <c r="A255" s="48"/>
      <c r="B255" s="93"/>
      <c r="C255" s="93"/>
      <c r="D255" s="93"/>
      <c r="E255" s="95"/>
      <c r="F255" s="95"/>
      <c r="G255" s="95"/>
      <c r="H255" s="93"/>
      <c r="I255" s="93"/>
      <c r="J255" s="93"/>
      <c r="S255" s="72"/>
      <c r="T255" s="72"/>
    </row>
    <row r="256" spans="1:20" s="65" customFormat="1" ht="14.5" x14ac:dyDescent="0.35">
      <c r="A256" s="48"/>
      <c r="B256" s="93"/>
      <c r="C256" s="93"/>
      <c r="D256" s="93"/>
      <c r="E256" s="95"/>
      <c r="F256" s="95"/>
      <c r="G256" s="95"/>
      <c r="H256" s="93"/>
      <c r="I256" s="93"/>
      <c r="J256" s="93"/>
      <c r="S256" s="72"/>
      <c r="T256" s="72"/>
    </row>
    <row r="257" spans="1:20" s="65" customFormat="1" ht="14.5" x14ac:dyDescent="0.35">
      <c r="A257" s="48"/>
      <c r="B257" s="93"/>
      <c r="C257" s="93"/>
      <c r="D257" s="93"/>
      <c r="E257" s="95"/>
      <c r="F257" s="95"/>
      <c r="G257" s="95"/>
      <c r="H257" s="93"/>
      <c r="I257" s="93"/>
      <c r="J257" s="93"/>
      <c r="S257" s="72"/>
      <c r="T257" s="72"/>
    </row>
    <row r="258" spans="1:20" s="65" customFormat="1" ht="14.5" x14ac:dyDescent="0.35">
      <c r="A258" s="48"/>
      <c r="B258" s="93"/>
      <c r="C258" s="93"/>
      <c r="D258" s="93"/>
      <c r="E258" s="95"/>
      <c r="F258" s="95"/>
      <c r="G258" s="95"/>
      <c r="H258" s="93"/>
      <c r="I258" s="93"/>
      <c r="J258" s="93"/>
      <c r="S258" s="72"/>
      <c r="T258" s="72"/>
    </row>
    <row r="259" spans="1:20" s="65" customFormat="1" ht="14.5" x14ac:dyDescent="0.35">
      <c r="A259" s="48"/>
      <c r="B259" s="93"/>
      <c r="C259" s="93"/>
      <c r="D259" s="93"/>
      <c r="E259" s="95"/>
      <c r="F259" s="95"/>
      <c r="G259" s="95"/>
      <c r="H259" s="93"/>
      <c r="I259" s="93"/>
      <c r="J259" s="93"/>
      <c r="S259" s="72"/>
      <c r="T259" s="72"/>
    </row>
    <row r="260" spans="1:20" s="65" customFormat="1" ht="14.5" x14ac:dyDescent="0.35">
      <c r="A260" s="48"/>
      <c r="B260" s="93"/>
      <c r="C260" s="93"/>
      <c r="D260" s="93"/>
      <c r="E260" s="95"/>
      <c r="F260" s="95"/>
      <c r="G260" s="95"/>
      <c r="H260" s="93"/>
      <c r="I260" s="93"/>
      <c r="J260" s="93"/>
      <c r="S260" s="72"/>
      <c r="T260" s="72"/>
    </row>
    <row r="261" spans="1:20" s="65" customFormat="1" ht="14.5" x14ac:dyDescent="0.35">
      <c r="A261" s="48"/>
      <c r="B261" s="93"/>
      <c r="C261" s="93"/>
      <c r="D261" s="93"/>
      <c r="E261" s="95"/>
      <c r="F261" s="95"/>
      <c r="G261" s="95"/>
      <c r="H261" s="93"/>
      <c r="I261" s="93"/>
      <c r="J261" s="93"/>
      <c r="S261" s="72"/>
      <c r="T261" s="72"/>
    </row>
    <row r="262" spans="1:20" s="65" customFormat="1" ht="14.5" x14ac:dyDescent="0.35">
      <c r="A262" s="48"/>
      <c r="B262" s="93"/>
      <c r="C262" s="93"/>
      <c r="D262" s="93"/>
      <c r="E262" s="95"/>
      <c r="F262" s="95"/>
      <c r="G262" s="95"/>
      <c r="H262" s="93"/>
      <c r="I262" s="93"/>
      <c r="J262" s="93"/>
      <c r="S262" s="72"/>
      <c r="T262" s="72"/>
    </row>
    <row r="263" spans="1:20" s="65" customFormat="1" ht="14.5" x14ac:dyDescent="0.35">
      <c r="A263" s="48"/>
      <c r="B263" s="93"/>
      <c r="C263" s="93"/>
      <c r="D263" s="93"/>
      <c r="E263" s="95"/>
      <c r="F263" s="95"/>
      <c r="G263" s="95"/>
      <c r="H263" s="93"/>
      <c r="I263" s="93"/>
      <c r="J263" s="93"/>
      <c r="S263" s="72"/>
      <c r="T263" s="72"/>
    </row>
    <row r="264" spans="1:20" s="65" customFormat="1" ht="14.5" x14ac:dyDescent="0.35">
      <c r="A264" s="48"/>
      <c r="B264" s="93"/>
      <c r="C264" s="93"/>
      <c r="D264" s="93"/>
      <c r="E264" s="95"/>
      <c r="F264" s="95"/>
      <c r="G264" s="95"/>
      <c r="H264" s="93"/>
      <c r="I264" s="93"/>
      <c r="J264" s="93"/>
      <c r="S264" s="72"/>
      <c r="T264" s="72"/>
    </row>
    <row r="265" spans="1:20" s="65" customFormat="1" ht="14.5" x14ac:dyDescent="0.35">
      <c r="A265" s="48"/>
      <c r="B265" s="93"/>
      <c r="C265" s="93"/>
      <c r="D265" s="93"/>
      <c r="E265" s="95"/>
      <c r="F265" s="95"/>
      <c r="G265" s="95"/>
      <c r="H265" s="93"/>
      <c r="I265" s="93"/>
      <c r="J265" s="93"/>
      <c r="S265" s="72"/>
      <c r="T265" s="72"/>
    </row>
    <row r="266" spans="1:20" s="65" customFormat="1" ht="14.5" x14ac:dyDescent="0.35">
      <c r="A266" s="48"/>
      <c r="B266" s="93"/>
      <c r="C266" s="93"/>
      <c r="D266" s="93"/>
      <c r="E266" s="95"/>
      <c r="F266" s="95"/>
      <c r="G266" s="95"/>
      <c r="H266" s="93"/>
      <c r="I266" s="93"/>
      <c r="J266" s="93"/>
      <c r="S266" s="72"/>
      <c r="T266" s="72"/>
    </row>
    <row r="267" spans="1:20" s="65" customFormat="1" ht="14.5" x14ac:dyDescent="0.35">
      <c r="A267" s="48"/>
      <c r="B267" s="93"/>
      <c r="C267" s="93"/>
      <c r="D267" s="93"/>
      <c r="E267" s="95"/>
      <c r="F267" s="95"/>
      <c r="G267" s="95"/>
      <c r="H267" s="93"/>
      <c r="I267" s="93"/>
      <c r="J267" s="93"/>
      <c r="S267" s="72"/>
      <c r="T267" s="72"/>
    </row>
    <row r="268" spans="1:20" s="65" customFormat="1" ht="14.5" x14ac:dyDescent="0.35">
      <c r="A268" s="48"/>
      <c r="B268" s="93"/>
      <c r="C268" s="93"/>
      <c r="D268" s="93"/>
      <c r="E268" s="95"/>
      <c r="F268" s="95"/>
      <c r="G268" s="95"/>
      <c r="H268" s="93"/>
      <c r="I268" s="93"/>
      <c r="J268" s="93"/>
      <c r="S268" s="72"/>
      <c r="T268" s="72"/>
    </row>
    <row r="269" spans="1:20" s="65" customFormat="1" ht="14.5" x14ac:dyDescent="0.35">
      <c r="A269" s="48"/>
      <c r="B269" s="93"/>
      <c r="C269" s="93"/>
      <c r="D269" s="93"/>
      <c r="E269" s="95"/>
      <c r="F269" s="95"/>
      <c r="G269" s="95"/>
      <c r="H269" s="93"/>
      <c r="I269" s="93"/>
      <c r="J269" s="93"/>
      <c r="S269" s="72"/>
      <c r="T269" s="72"/>
    </row>
    <row r="270" spans="1:20" s="65" customFormat="1" ht="14.5" x14ac:dyDescent="0.35">
      <c r="A270" s="48"/>
      <c r="B270" s="93"/>
      <c r="C270" s="93"/>
      <c r="D270" s="93"/>
      <c r="E270" s="95"/>
      <c r="F270" s="95"/>
      <c r="G270" s="95"/>
      <c r="H270" s="93"/>
      <c r="I270" s="93"/>
      <c r="J270" s="93"/>
      <c r="S270" s="72"/>
      <c r="T270" s="72"/>
    </row>
    <row r="271" spans="1:20" s="65" customFormat="1" ht="14.5" x14ac:dyDescent="0.35">
      <c r="A271" s="48"/>
      <c r="B271" s="93"/>
      <c r="C271" s="93"/>
      <c r="D271" s="93"/>
      <c r="E271" s="95"/>
      <c r="F271" s="95"/>
      <c r="G271" s="95"/>
      <c r="H271" s="93"/>
      <c r="I271" s="93"/>
      <c r="J271" s="93"/>
      <c r="S271" s="72"/>
      <c r="T271" s="72"/>
    </row>
    <row r="272" spans="1:20" s="65" customFormat="1" ht="14.5" x14ac:dyDescent="0.35">
      <c r="A272" s="48"/>
      <c r="B272" s="93"/>
      <c r="C272" s="93"/>
      <c r="D272" s="93"/>
      <c r="E272" s="95"/>
      <c r="F272" s="95"/>
      <c r="G272" s="95"/>
      <c r="H272" s="93"/>
      <c r="I272" s="93"/>
      <c r="J272" s="93"/>
      <c r="S272" s="72"/>
      <c r="T272" s="72"/>
    </row>
    <row r="273" spans="1:20" s="65" customFormat="1" ht="14.5" x14ac:dyDescent="0.35">
      <c r="A273" s="48"/>
      <c r="B273" s="93"/>
      <c r="C273" s="93"/>
      <c r="D273" s="93"/>
      <c r="E273" s="95"/>
      <c r="F273" s="95"/>
      <c r="G273" s="95"/>
      <c r="H273" s="93"/>
      <c r="I273" s="93"/>
      <c r="J273" s="93"/>
      <c r="S273" s="72"/>
      <c r="T273" s="72"/>
    </row>
    <row r="274" spans="1:20" s="65" customFormat="1" ht="14.5" x14ac:dyDescent="0.35">
      <c r="A274" s="48"/>
      <c r="B274" s="93"/>
      <c r="C274" s="93"/>
      <c r="D274" s="93"/>
      <c r="E274" s="95"/>
      <c r="F274" s="95"/>
      <c r="G274" s="95"/>
      <c r="H274" s="93"/>
      <c r="I274" s="93"/>
      <c r="J274" s="93"/>
      <c r="S274" s="72"/>
      <c r="T274" s="72"/>
    </row>
    <row r="275" spans="1:20" s="65" customFormat="1" ht="14.5" x14ac:dyDescent="0.35">
      <c r="A275" s="48"/>
      <c r="B275" s="93"/>
      <c r="C275" s="93"/>
      <c r="D275" s="93"/>
      <c r="E275" s="95"/>
      <c r="F275" s="95"/>
      <c r="G275" s="95"/>
      <c r="H275" s="93"/>
      <c r="I275" s="93"/>
      <c r="J275" s="93"/>
      <c r="S275" s="72"/>
      <c r="T275" s="72"/>
    </row>
    <row r="276" spans="1:20" s="65" customFormat="1" ht="14.5" x14ac:dyDescent="0.35">
      <c r="A276" s="48"/>
      <c r="B276" s="93"/>
      <c r="C276" s="93"/>
      <c r="D276" s="93"/>
      <c r="E276" s="95"/>
      <c r="F276" s="95"/>
      <c r="G276" s="95"/>
      <c r="H276" s="93"/>
      <c r="I276" s="93"/>
      <c r="J276" s="93"/>
      <c r="S276" s="72"/>
      <c r="T276" s="72"/>
    </row>
    <row r="277" spans="1:20" s="65" customFormat="1" ht="14.5" x14ac:dyDescent="0.35">
      <c r="A277" s="48"/>
      <c r="B277" s="93"/>
      <c r="C277" s="93"/>
      <c r="D277" s="93"/>
      <c r="E277" s="95"/>
      <c r="F277" s="95"/>
      <c r="G277" s="95"/>
      <c r="H277" s="93"/>
      <c r="I277" s="93"/>
      <c r="J277" s="93"/>
      <c r="S277" s="72"/>
      <c r="T277" s="72"/>
    </row>
    <row r="278" spans="1:20" s="65" customFormat="1" ht="14.5" x14ac:dyDescent="0.35">
      <c r="A278" s="48"/>
      <c r="B278" s="93"/>
      <c r="C278" s="93"/>
      <c r="D278" s="93"/>
      <c r="E278" s="95"/>
      <c r="F278" s="95"/>
      <c r="G278" s="95"/>
      <c r="H278" s="93"/>
      <c r="I278" s="93"/>
      <c r="J278" s="93"/>
      <c r="S278" s="72"/>
      <c r="T278" s="72"/>
    </row>
    <row r="279" spans="1:20" s="65" customFormat="1" ht="14.5" x14ac:dyDescent="0.35">
      <c r="A279" s="48"/>
      <c r="B279" s="93"/>
      <c r="C279" s="93"/>
      <c r="D279" s="93"/>
      <c r="E279" s="95"/>
      <c r="F279" s="95"/>
      <c r="G279" s="95"/>
      <c r="H279" s="93"/>
      <c r="I279" s="93"/>
      <c r="J279" s="93"/>
      <c r="S279" s="72"/>
      <c r="T279" s="72"/>
    </row>
    <row r="280" spans="1:20" s="65" customFormat="1" ht="14.5" x14ac:dyDescent="0.35">
      <c r="A280" s="48"/>
      <c r="B280" s="93"/>
      <c r="C280" s="93"/>
      <c r="D280" s="93"/>
      <c r="E280" s="95"/>
      <c r="F280" s="95"/>
      <c r="G280" s="95"/>
      <c r="H280" s="93"/>
      <c r="I280" s="93"/>
      <c r="J280" s="93"/>
      <c r="S280" s="72"/>
      <c r="T280" s="72"/>
    </row>
    <row r="281" spans="1:20" s="65" customFormat="1" ht="14.5" x14ac:dyDescent="0.35">
      <c r="A281" s="48"/>
      <c r="B281" s="93"/>
      <c r="C281" s="93"/>
      <c r="D281" s="93"/>
      <c r="E281" s="95"/>
      <c r="F281" s="95"/>
      <c r="G281" s="95"/>
      <c r="H281" s="93"/>
      <c r="I281" s="93"/>
      <c r="J281" s="93"/>
      <c r="S281" s="72"/>
      <c r="T281" s="72"/>
    </row>
    <row r="282" spans="1:20" s="65" customFormat="1" ht="14.5" x14ac:dyDescent="0.35">
      <c r="A282" s="48"/>
      <c r="B282" s="93"/>
      <c r="C282" s="93"/>
      <c r="D282" s="93"/>
      <c r="E282" s="95"/>
      <c r="F282" s="95"/>
      <c r="G282" s="95"/>
      <c r="H282" s="93"/>
      <c r="I282" s="93"/>
      <c r="J282" s="93"/>
      <c r="S282" s="72"/>
      <c r="T282" s="72"/>
    </row>
    <row r="283" spans="1:20" s="65" customFormat="1" ht="14.5" x14ac:dyDescent="0.35">
      <c r="A283" s="48"/>
      <c r="B283" s="93"/>
      <c r="C283" s="93"/>
      <c r="D283" s="93"/>
      <c r="E283" s="95"/>
      <c r="F283" s="95"/>
      <c r="G283" s="95"/>
      <c r="H283" s="93"/>
      <c r="I283" s="93"/>
      <c r="J283" s="93"/>
      <c r="S283" s="72"/>
      <c r="T283" s="72"/>
    </row>
    <row r="284" spans="1:20" s="65" customFormat="1" ht="14.5" x14ac:dyDescent="0.35">
      <c r="A284" s="48"/>
      <c r="B284" s="93"/>
      <c r="C284" s="93"/>
      <c r="D284" s="93"/>
      <c r="E284" s="95"/>
      <c r="F284" s="95"/>
      <c r="G284" s="95"/>
      <c r="H284" s="93"/>
      <c r="I284" s="93"/>
      <c r="J284" s="93"/>
      <c r="S284" s="72"/>
      <c r="T284" s="72"/>
    </row>
    <row r="285" spans="1:20" s="65" customFormat="1" ht="14.5" x14ac:dyDescent="0.35">
      <c r="A285" s="48"/>
      <c r="B285" s="93"/>
      <c r="C285" s="93"/>
      <c r="D285" s="93"/>
      <c r="E285" s="95"/>
      <c r="F285" s="95"/>
      <c r="G285" s="95"/>
      <c r="H285" s="93"/>
      <c r="I285" s="93"/>
      <c r="J285" s="93"/>
      <c r="S285" s="72"/>
      <c r="T285" s="72"/>
    </row>
    <row r="286" spans="1:20" s="65" customFormat="1" ht="14.5" x14ac:dyDescent="0.35">
      <c r="A286" s="48"/>
      <c r="B286" s="93"/>
      <c r="C286" s="93"/>
      <c r="D286" s="93"/>
      <c r="E286" s="95"/>
      <c r="F286" s="95"/>
      <c r="G286" s="95"/>
      <c r="H286" s="93"/>
      <c r="I286" s="93"/>
      <c r="J286" s="93"/>
      <c r="S286" s="72"/>
      <c r="T286" s="72"/>
    </row>
    <row r="287" spans="1:20" s="65" customFormat="1" ht="14.5" x14ac:dyDescent="0.35">
      <c r="A287" s="48"/>
      <c r="B287" s="93"/>
      <c r="C287" s="93"/>
      <c r="D287" s="93"/>
      <c r="E287" s="95"/>
      <c r="F287" s="95"/>
      <c r="G287" s="95"/>
      <c r="H287" s="93"/>
      <c r="I287" s="93"/>
      <c r="J287" s="93"/>
      <c r="S287" s="72"/>
      <c r="T287" s="72"/>
    </row>
    <row r="288" spans="1:20" s="65" customFormat="1" ht="14.5" x14ac:dyDescent="0.35">
      <c r="A288" s="48"/>
      <c r="B288" s="93"/>
      <c r="C288" s="93"/>
      <c r="D288" s="93"/>
      <c r="E288" s="95"/>
      <c r="F288" s="95"/>
      <c r="G288" s="95"/>
      <c r="H288" s="93"/>
      <c r="I288" s="93"/>
      <c r="J288" s="93"/>
      <c r="S288" s="72"/>
      <c r="T288" s="72"/>
    </row>
    <row r="289" spans="1:20" s="65" customFormat="1" ht="14.5" x14ac:dyDescent="0.35">
      <c r="A289" s="48"/>
      <c r="B289" s="93"/>
      <c r="C289" s="93"/>
      <c r="D289" s="93"/>
      <c r="E289" s="95"/>
      <c r="F289" s="95"/>
      <c r="G289" s="95"/>
      <c r="H289" s="93"/>
      <c r="I289" s="93"/>
      <c r="J289" s="93"/>
      <c r="S289" s="72"/>
      <c r="T289" s="72"/>
    </row>
    <row r="290" spans="1:20" s="65" customFormat="1" ht="14.5" x14ac:dyDescent="0.35">
      <c r="A290" s="48"/>
      <c r="B290" s="93"/>
      <c r="C290" s="93"/>
      <c r="D290" s="93"/>
      <c r="E290" s="95"/>
      <c r="F290" s="95"/>
      <c r="G290" s="95"/>
      <c r="H290" s="93"/>
      <c r="I290" s="93"/>
      <c r="J290" s="93"/>
      <c r="S290" s="72"/>
      <c r="T290" s="72"/>
    </row>
    <row r="291" spans="1:20" s="65" customFormat="1" ht="14.5" x14ac:dyDescent="0.35">
      <c r="A291" s="48"/>
      <c r="B291" s="93"/>
      <c r="C291" s="93"/>
      <c r="D291" s="93"/>
      <c r="E291" s="95"/>
      <c r="F291" s="95"/>
      <c r="G291" s="95"/>
      <c r="H291" s="93"/>
      <c r="I291" s="93"/>
      <c r="J291" s="93"/>
      <c r="S291" s="72"/>
      <c r="T291" s="72"/>
    </row>
    <row r="292" spans="1:20" s="65" customFormat="1" ht="14.5" x14ac:dyDescent="0.35">
      <c r="A292" s="48"/>
      <c r="B292" s="93"/>
      <c r="C292" s="93"/>
      <c r="D292" s="93"/>
      <c r="E292" s="95"/>
      <c r="F292" s="95"/>
      <c r="G292" s="95"/>
      <c r="H292" s="93"/>
      <c r="I292" s="93"/>
      <c r="J292" s="93"/>
      <c r="S292" s="72"/>
      <c r="T292" s="72"/>
    </row>
    <row r="293" spans="1:20" s="65" customFormat="1" ht="14.5" x14ac:dyDescent="0.35">
      <c r="A293" s="48"/>
      <c r="B293" s="93"/>
      <c r="C293" s="93"/>
      <c r="D293" s="93"/>
      <c r="E293" s="95"/>
      <c r="F293" s="95"/>
      <c r="G293" s="95"/>
      <c r="H293" s="93"/>
      <c r="I293" s="93"/>
      <c r="J293" s="93"/>
      <c r="S293" s="72"/>
      <c r="T293" s="72"/>
    </row>
    <row r="294" spans="1:20" s="65" customFormat="1" ht="14.5" x14ac:dyDescent="0.35">
      <c r="A294" s="48"/>
      <c r="B294" s="93"/>
      <c r="C294" s="93"/>
      <c r="D294" s="93"/>
      <c r="E294" s="95"/>
      <c r="F294" s="95"/>
      <c r="G294" s="95"/>
      <c r="H294" s="93"/>
      <c r="I294" s="93"/>
      <c r="J294" s="93"/>
      <c r="S294" s="72"/>
      <c r="T294" s="72"/>
    </row>
    <row r="295" spans="1:20" s="65" customFormat="1" ht="14.5" x14ac:dyDescent="0.35">
      <c r="A295" s="48"/>
      <c r="B295" s="93"/>
      <c r="C295" s="93"/>
      <c r="D295" s="93"/>
      <c r="E295" s="95"/>
      <c r="F295" s="95"/>
      <c r="G295" s="95"/>
      <c r="H295" s="93"/>
      <c r="I295" s="93"/>
      <c r="J295" s="93"/>
      <c r="S295" s="72"/>
      <c r="T295" s="72"/>
    </row>
    <row r="296" spans="1:20" s="65" customFormat="1" ht="14.5" x14ac:dyDescent="0.35">
      <c r="A296" s="48"/>
      <c r="B296" s="93"/>
      <c r="C296" s="93"/>
      <c r="D296" s="93"/>
      <c r="E296" s="95"/>
      <c r="F296" s="95"/>
      <c r="G296" s="95"/>
      <c r="H296" s="93"/>
      <c r="I296" s="93"/>
      <c r="J296" s="93"/>
      <c r="S296" s="72"/>
      <c r="T296" s="72"/>
    </row>
    <row r="297" spans="1:20" s="65" customFormat="1" ht="14.5" x14ac:dyDescent="0.35">
      <c r="A297" s="48"/>
      <c r="B297" s="93"/>
      <c r="C297" s="93"/>
      <c r="D297" s="93"/>
      <c r="E297" s="95"/>
      <c r="F297" s="95"/>
      <c r="G297" s="95"/>
      <c r="H297" s="93"/>
      <c r="I297" s="93"/>
      <c r="J297" s="93"/>
      <c r="S297" s="72"/>
      <c r="T297" s="72"/>
    </row>
    <row r="298" spans="1:20" s="65" customFormat="1" ht="14.5" x14ac:dyDescent="0.35">
      <c r="A298" s="48"/>
      <c r="B298" s="93"/>
      <c r="C298" s="93"/>
      <c r="D298" s="93"/>
      <c r="E298" s="95"/>
      <c r="F298" s="95"/>
      <c r="G298" s="95"/>
      <c r="H298" s="93"/>
      <c r="I298" s="93"/>
      <c r="J298" s="93"/>
      <c r="S298" s="72"/>
      <c r="T298" s="72"/>
    </row>
    <row r="299" spans="1:20" s="65" customFormat="1" ht="14.5" x14ac:dyDescent="0.35">
      <c r="A299" s="48"/>
      <c r="B299" s="93"/>
      <c r="C299" s="93"/>
      <c r="D299" s="93"/>
      <c r="E299" s="95"/>
      <c r="F299" s="95"/>
      <c r="G299" s="95"/>
      <c r="H299" s="93"/>
      <c r="I299" s="93"/>
      <c r="J299" s="93"/>
      <c r="S299" s="72"/>
      <c r="T299" s="72"/>
    </row>
    <row r="300" spans="1:20" s="65" customFormat="1" ht="14.5" x14ac:dyDescent="0.35">
      <c r="A300" s="48"/>
      <c r="B300" s="93"/>
      <c r="C300" s="93"/>
      <c r="D300" s="93"/>
      <c r="E300" s="95"/>
      <c r="F300" s="95"/>
      <c r="G300" s="95"/>
      <c r="H300" s="93"/>
      <c r="I300" s="93"/>
      <c r="J300" s="93"/>
      <c r="S300" s="72"/>
      <c r="T300" s="72"/>
    </row>
    <row r="301" spans="1:20" s="65" customFormat="1" ht="14.5" x14ac:dyDescent="0.35">
      <c r="A301" s="48"/>
      <c r="B301" s="93"/>
      <c r="C301" s="93"/>
      <c r="D301" s="93"/>
      <c r="E301" s="95"/>
      <c r="F301" s="95"/>
      <c r="G301" s="95"/>
      <c r="H301" s="93"/>
      <c r="I301" s="93"/>
      <c r="J301" s="93"/>
      <c r="S301" s="72"/>
      <c r="T301" s="72"/>
    </row>
    <row r="302" spans="1:20" s="65" customFormat="1" ht="14.5" x14ac:dyDescent="0.35">
      <c r="A302" s="48"/>
      <c r="B302" s="93"/>
      <c r="C302" s="93"/>
      <c r="D302" s="93"/>
      <c r="E302" s="95"/>
      <c r="F302" s="95"/>
      <c r="G302" s="95"/>
      <c r="H302" s="93"/>
      <c r="I302" s="93"/>
      <c r="J302" s="93"/>
      <c r="S302" s="72"/>
      <c r="T302" s="72"/>
    </row>
    <row r="303" spans="1:20" s="65" customFormat="1" ht="14.5" x14ac:dyDescent="0.35">
      <c r="A303" s="48"/>
      <c r="B303" s="93"/>
      <c r="C303" s="93"/>
      <c r="D303" s="93"/>
      <c r="E303" s="95"/>
      <c r="F303" s="95"/>
      <c r="G303" s="95"/>
      <c r="H303" s="93"/>
      <c r="I303" s="93"/>
      <c r="J303" s="93"/>
      <c r="S303" s="72"/>
      <c r="T303" s="72"/>
    </row>
    <row r="304" spans="1:20" s="65" customFormat="1" ht="14.5" x14ac:dyDescent="0.35">
      <c r="A304" s="48"/>
      <c r="B304" s="93"/>
      <c r="C304" s="93"/>
      <c r="D304" s="93"/>
      <c r="E304" s="95"/>
      <c r="F304" s="95"/>
      <c r="G304" s="95"/>
      <c r="H304" s="93"/>
      <c r="I304" s="93"/>
      <c r="J304" s="93"/>
      <c r="S304" s="72"/>
      <c r="T304" s="72"/>
    </row>
    <row r="305" spans="1:20" s="65" customFormat="1" ht="14.5" x14ac:dyDescent="0.35">
      <c r="A305" s="48"/>
      <c r="B305" s="93"/>
      <c r="C305" s="93"/>
      <c r="D305" s="93"/>
      <c r="E305" s="95"/>
      <c r="F305" s="95"/>
      <c r="G305" s="95"/>
      <c r="H305" s="93"/>
      <c r="I305" s="93"/>
      <c r="J305" s="93"/>
      <c r="S305" s="72"/>
      <c r="T305" s="72"/>
    </row>
    <row r="306" spans="1:20" s="65" customFormat="1" ht="14.5" x14ac:dyDescent="0.35">
      <c r="A306" s="48"/>
      <c r="B306" s="93"/>
      <c r="C306" s="93"/>
      <c r="D306" s="93"/>
      <c r="E306" s="95"/>
      <c r="F306" s="95"/>
      <c r="G306" s="95"/>
      <c r="H306" s="93"/>
      <c r="I306" s="93"/>
      <c r="J306" s="93"/>
      <c r="S306" s="72"/>
      <c r="T306" s="72"/>
    </row>
    <row r="307" spans="1:20" s="65" customFormat="1" ht="14.5" x14ac:dyDescent="0.35">
      <c r="A307" s="48"/>
      <c r="B307" s="93"/>
      <c r="C307" s="93"/>
      <c r="D307" s="93"/>
      <c r="E307" s="95"/>
      <c r="F307" s="95"/>
      <c r="G307" s="95"/>
      <c r="H307" s="93"/>
      <c r="I307" s="93"/>
      <c r="J307" s="93"/>
      <c r="S307" s="72"/>
      <c r="T307" s="72"/>
    </row>
    <row r="308" spans="1:20" s="65" customFormat="1" ht="14.5" x14ac:dyDescent="0.35">
      <c r="A308" s="48"/>
      <c r="B308" s="93"/>
      <c r="C308" s="93"/>
      <c r="D308" s="93"/>
      <c r="E308" s="95"/>
      <c r="F308" s="95"/>
      <c r="G308" s="95"/>
      <c r="H308" s="93"/>
      <c r="I308" s="93"/>
      <c r="J308" s="93"/>
      <c r="S308" s="72"/>
      <c r="T308" s="72"/>
    </row>
    <row r="309" spans="1:20" s="65" customFormat="1" ht="14.5" x14ac:dyDescent="0.35">
      <c r="A309" s="48"/>
      <c r="B309" s="93"/>
      <c r="C309" s="93"/>
      <c r="D309" s="93"/>
      <c r="E309" s="95"/>
      <c r="F309" s="95"/>
      <c r="G309" s="95"/>
      <c r="H309" s="93"/>
      <c r="I309" s="93"/>
      <c r="J309" s="93"/>
      <c r="S309" s="72"/>
      <c r="T309" s="72"/>
    </row>
    <row r="310" spans="1:20" s="65" customFormat="1" ht="14.5" x14ac:dyDescent="0.35">
      <c r="A310" s="48"/>
      <c r="B310" s="93"/>
      <c r="C310" s="93"/>
      <c r="D310" s="93"/>
      <c r="E310" s="95"/>
      <c r="F310" s="95"/>
      <c r="G310" s="95"/>
      <c r="H310" s="93"/>
      <c r="I310" s="93"/>
      <c r="J310" s="93"/>
      <c r="S310" s="72"/>
      <c r="T310" s="72"/>
    </row>
    <row r="311" spans="1:20" s="65" customFormat="1" ht="14.5" x14ac:dyDescent="0.35">
      <c r="A311" s="48"/>
      <c r="B311" s="93"/>
      <c r="C311" s="93"/>
      <c r="D311" s="93"/>
      <c r="E311" s="95"/>
      <c r="F311" s="95"/>
      <c r="G311" s="95"/>
      <c r="H311" s="93"/>
      <c r="I311" s="93"/>
      <c r="J311" s="93"/>
      <c r="S311" s="72"/>
      <c r="T311" s="72"/>
    </row>
    <row r="312" spans="1:20" s="65" customFormat="1" ht="14.5" x14ac:dyDescent="0.35">
      <c r="A312" s="48"/>
      <c r="B312" s="93"/>
      <c r="C312" s="93"/>
      <c r="D312" s="93"/>
      <c r="E312" s="95"/>
      <c r="F312" s="95"/>
      <c r="G312" s="95"/>
      <c r="H312" s="93"/>
      <c r="I312" s="93"/>
      <c r="J312" s="93"/>
      <c r="S312" s="72"/>
      <c r="T312" s="72"/>
    </row>
    <row r="313" spans="1:20" s="65" customFormat="1" ht="14.5" x14ac:dyDescent="0.35">
      <c r="A313" s="48"/>
      <c r="B313" s="93"/>
      <c r="C313" s="93"/>
      <c r="D313" s="93"/>
      <c r="E313" s="95"/>
      <c r="F313" s="95"/>
      <c r="G313" s="95"/>
      <c r="H313" s="93"/>
      <c r="I313" s="93"/>
      <c r="J313" s="93"/>
      <c r="S313" s="72"/>
      <c r="T313" s="72"/>
    </row>
    <row r="314" spans="1:20" s="65" customFormat="1" ht="14.5" x14ac:dyDescent="0.35">
      <c r="A314" s="48"/>
      <c r="B314" s="93"/>
      <c r="C314" s="93"/>
      <c r="D314" s="93"/>
      <c r="E314" s="95"/>
      <c r="F314" s="95"/>
      <c r="G314" s="95"/>
      <c r="H314" s="93"/>
      <c r="I314" s="93"/>
      <c r="J314" s="93"/>
      <c r="S314" s="72"/>
      <c r="T314" s="72"/>
    </row>
    <row r="315" spans="1:20" s="65" customFormat="1" ht="14.5" x14ac:dyDescent="0.35">
      <c r="A315" s="48"/>
      <c r="B315" s="93"/>
      <c r="C315" s="93"/>
      <c r="D315" s="93"/>
      <c r="E315" s="95"/>
      <c r="F315" s="95"/>
      <c r="G315" s="95"/>
      <c r="H315" s="93"/>
      <c r="I315" s="93"/>
      <c r="J315" s="93"/>
      <c r="S315" s="72"/>
      <c r="T315" s="72"/>
    </row>
    <row r="316" spans="1:20" s="65" customFormat="1" ht="14.5" x14ac:dyDescent="0.35">
      <c r="A316" s="48"/>
      <c r="B316" s="93"/>
      <c r="C316" s="93"/>
      <c r="D316" s="93"/>
      <c r="E316" s="95"/>
      <c r="F316" s="95"/>
      <c r="G316" s="95"/>
      <c r="H316" s="93"/>
      <c r="I316" s="93"/>
      <c r="J316" s="93"/>
      <c r="S316" s="72"/>
      <c r="T316" s="72"/>
    </row>
    <row r="317" spans="1:20" s="65" customFormat="1" ht="14.5" x14ac:dyDescent="0.35">
      <c r="A317" s="48"/>
      <c r="B317" s="93"/>
      <c r="C317" s="93"/>
      <c r="D317" s="93"/>
      <c r="E317" s="95"/>
      <c r="F317" s="95"/>
      <c r="G317" s="95"/>
      <c r="H317" s="93"/>
      <c r="I317" s="93"/>
      <c r="J317" s="93"/>
      <c r="S317" s="72"/>
      <c r="T317" s="72"/>
    </row>
    <row r="318" spans="1:20" s="65" customFormat="1" ht="14.5" x14ac:dyDescent="0.35">
      <c r="A318" s="48"/>
      <c r="B318" s="93"/>
      <c r="C318" s="93"/>
      <c r="D318" s="93"/>
      <c r="E318" s="95"/>
      <c r="F318" s="95"/>
      <c r="G318" s="95"/>
      <c r="H318" s="93"/>
      <c r="I318" s="93"/>
      <c r="J318" s="93"/>
      <c r="S318" s="72"/>
      <c r="T318" s="72"/>
    </row>
    <row r="319" spans="1:20" s="65" customFormat="1" ht="14.5" x14ac:dyDescent="0.35">
      <c r="A319" s="48"/>
      <c r="B319" s="93"/>
      <c r="C319" s="93"/>
      <c r="D319" s="93"/>
      <c r="E319" s="95"/>
      <c r="F319" s="95"/>
      <c r="G319" s="95"/>
      <c r="H319" s="93"/>
      <c r="I319" s="93"/>
      <c r="J319" s="93"/>
      <c r="S319" s="72"/>
      <c r="T319" s="72"/>
    </row>
    <row r="320" spans="1:20" s="65" customFormat="1" ht="14.5" x14ac:dyDescent="0.35">
      <c r="A320" s="48"/>
      <c r="B320" s="93"/>
      <c r="C320" s="93"/>
      <c r="D320" s="93"/>
      <c r="E320" s="95"/>
      <c r="F320" s="95"/>
      <c r="G320" s="95"/>
      <c r="H320" s="93"/>
      <c r="I320" s="93"/>
      <c r="J320" s="93"/>
      <c r="S320" s="72"/>
      <c r="T320" s="72"/>
    </row>
    <row r="321" spans="1:20" s="65" customFormat="1" ht="14.5" x14ac:dyDescent="0.35">
      <c r="A321" s="48"/>
      <c r="B321" s="93"/>
      <c r="C321" s="93"/>
      <c r="D321" s="93"/>
      <c r="E321" s="95"/>
      <c r="F321" s="95"/>
      <c r="G321" s="95"/>
      <c r="H321" s="93"/>
      <c r="I321" s="93"/>
      <c r="J321" s="93"/>
      <c r="S321" s="72"/>
      <c r="T321" s="72"/>
    </row>
    <row r="322" spans="1:20" s="65" customFormat="1" ht="14.5" x14ac:dyDescent="0.35">
      <c r="A322" s="48"/>
      <c r="B322" s="93"/>
      <c r="C322" s="93"/>
      <c r="D322" s="93"/>
      <c r="E322" s="95"/>
      <c r="F322" s="95"/>
      <c r="G322" s="95"/>
      <c r="H322" s="93"/>
      <c r="I322" s="93"/>
      <c r="J322" s="93"/>
      <c r="S322" s="72"/>
      <c r="T322" s="72"/>
    </row>
    <row r="323" spans="1:20" s="65" customFormat="1" ht="14.5" x14ac:dyDescent="0.35">
      <c r="A323" s="48"/>
      <c r="B323" s="93"/>
      <c r="C323" s="93"/>
      <c r="D323" s="93"/>
      <c r="E323" s="95"/>
      <c r="F323" s="95"/>
      <c r="G323" s="95"/>
      <c r="H323" s="93"/>
      <c r="I323" s="93"/>
      <c r="J323" s="93"/>
      <c r="S323" s="72"/>
      <c r="T323" s="72"/>
    </row>
    <row r="324" spans="1:20" s="65" customFormat="1" ht="14.5" x14ac:dyDescent="0.35">
      <c r="A324" s="48"/>
      <c r="B324" s="93"/>
      <c r="C324" s="93"/>
      <c r="D324" s="93"/>
      <c r="E324" s="95"/>
      <c r="F324" s="95"/>
      <c r="G324" s="95"/>
      <c r="H324" s="93"/>
      <c r="I324" s="93"/>
      <c r="J324" s="93"/>
      <c r="S324" s="72"/>
      <c r="T324" s="72"/>
    </row>
    <row r="325" spans="1:20" s="65" customFormat="1" ht="14.5" x14ac:dyDescent="0.35">
      <c r="A325" s="48"/>
      <c r="B325" s="93"/>
      <c r="C325" s="93"/>
      <c r="D325" s="93"/>
      <c r="E325" s="95"/>
      <c r="F325" s="95"/>
      <c r="G325" s="95"/>
      <c r="H325" s="93"/>
      <c r="I325" s="93"/>
      <c r="J325" s="93"/>
      <c r="S325" s="72"/>
      <c r="T325" s="72"/>
    </row>
    <row r="326" spans="1:20" s="65" customFormat="1" ht="14.5" x14ac:dyDescent="0.35">
      <c r="A326" s="48"/>
      <c r="B326" s="93"/>
      <c r="C326" s="93"/>
      <c r="D326" s="93"/>
      <c r="E326" s="95"/>
      <c r="F326" s="95"/>
      <c r="G326" s="95"/>
      <c r="H326" s="93"/>
      <c r="I326" s="93"/>
      <c r="J326" s="93"/>
      <c r="S326" s="72"/>
      <c r="T326" s="72"/>
    </row>
    <row r="327" spans="1:20" s="65" customFormat="1" ht="14.5" x14ac:dyDescent="0.35">
      <c r="A327" s="48"/>
      <c r="B327" s="93"/>
      <c r="C327" s="93"/>
      <c r="D327" s="93"/>
      <c r="E327" s="95"/>
      <c r="F327" s="95"/>
      <c r="G327" s="95"/>
      <c r="H327" s="93"/>
      <c r="I327" s="93"/>
      <c r="J327" s="93"/>
      <c r="S327" s="72"/>
      <c r="T327" s="72"/>
    </row>
    <row r="328" spans="1:20" s="65" customFormat="1" ht="14.5" x14ac:dyDescent="0.35">
      <c r="A328" s="48"/>
      <c r="B328" s="93"/>
      <c r="C328" s="93"/>
      <c r="D328" s="93"/>
      <c r="E328" s="95"/>
      <c r="F328" s="95"/>
      <c r="G328" s="95"/>
      <c r="H328" s="93"/>
      <c r="I328" s="93"/>
      <c r="J328" s="93"/>
      <c r="S328" s="72"/>
      <c r="T328" s="72"/>
    </row>
    <row r="329" spans="1:20" s="65" customFormat="1" ht="14.5" x14ac:dyDescent="0.35">
      <c r="A329" s="48"/>
      <c r="B329" s="93"/>
      <c r="C329" s="93"/>
      <c r="D329" s="93"/>
      <c r="E329" s="95"/>
      <c r="F329" s="95"/>
      <c r="G329" s="95"/>
      <c r="H329" s="93"/>
      <c r="I329" s="93"/>
      <c r="J329" s="93"/>
      <c r="S329" s="72"/>
      <c r="T329" s="72"/>
    </row>
    <row r="330" spans="1:20" s="65" customFormat="1" ht="14.5" x14ac:dyDescent="0.35">
      <c r="A330" s="48"/>
      <c r="B330" s="93"/>
      <c r="C330" s="93"/>
      <c r="D330" s="93"/>
      <c r="E330" s="95"/>
      <c r="F330" s="95"/>
      <c r="G330" s="95"/>
      <c r="H330" s="93"/>
      <c r="I330" s="93"/>
      <c r="J330" s="93"/>
      <c r="S330" s="72"/>
      <c r="T330" s="72"/>
    </row>
    <row r="331" spans="1:20" s="65" customFormat="1" ht="14.5" x14ac:dyDescent="0.35">
      <c r="A331" s="48"/>
      <c r="B331" s="93"/>
      <c r="C331" s="93"/>
      <c r="D331" s="93"/>
      <c r="E331" s="95"/>
      <c r="F331" s="95"/>
      <c r="G331" s="95"/>
      <c r="H331" s="93"/>
      <c r="I331" s="93"/>
      <c r="J331" s="93"/>
      <c r="S331" s="72"/>
      <c r="T331" s="72"/>
    </row>
    <row r="332" spans="1:20" s="65" customFormat="1" ht="14.5" x14ac:dyDescent="0.35">
      <c r="A332" s="48"/>
      <c r="B332" s="93"/>
      <c r="C332" s="93"/>
      <c r="D332" s="93"/>
      <c r="E332" s="95"/>
      <c r="F332" s="95"/>
      <c r="G332" s="95"/>
      <c r="H332" s="93"/>
      <c r="I332" s="93"/>
      <c r="J332" s="93"/>
      <c r="S332" s="72"/>
      <c r="T332" s="72"/>
    </row>
    <row r="333" spans="1:20" s="65" customFormat="1" ht="14.5" x14ac:dyDescent="0.35">
      <c r="A333" s="48"/>
      <c r="B333" s="93"/>
      <c r="C333" s="93"/>
      <c r="D333" s="93"/>
      <c r="E333" s="95"/>
      <c r="F333" s="95"/>
      <c r="G333" s="95"/>
      <c r="H333" s="93"/>
      <c r="I333" s="93"/>
      <c r="J333" s="93"/>
      <c r="S333" s="72"/>
      <c r="T333" s="72"/>
    </row>
    <row r="334" spans="1:20" s="65" customFormat="1" ht="14.5" x14ac:dyDescent="0.35">
      <c r="A334" s="48"/>
      <c r="B334" s="93"/>
      <c r="C334" s="93"/>
      <c r="D334" s="93"/>
      <c r="E334" s="95"/>
      <c r="F334" s="95"/>
      <c r="G334" s="95"/>
      <c r="H334" s="93"/>
      <c r="I334" s="93"/>
      <c r="J334" s="93"/>
      <c r="S334" s="72"/>
      <c r="T334" s="72"/>
    </row>
    <row r="335" spans="1:20" s="65" customFormat="1" ht="14.5" x14ac:dyDescent="0.35">
      <c r="A335" s="48"/>
      <c r="B335" s="93"/>
      <c r="C335" s="93"/>
      <c r="D335" s="93"/>
      <c r="E335" s="95"/>
      <c r="F335" s="95"/>
      <c r="G335" s="95"/>
      <c r="H335" s="93"/>
      <c r="I335" s="93"/>
      <c r="J335" s="93"/>
      <c r="S335" s="72"/>
      <c r="T335" s="72"/>
    </row>
    <row r="336" spans="1:20" s="65" customFormat="1" ht="14.5" x14ac:dyDescent="0.35">
      <c r="A336" s="48"/>
      <c r="B336" s="93"/>
      <c r="C336" s="93"/>
      <c r="D336" s="93"/>
      <c r="E336" s="95"/>
      <c r="F336" s="95"/>
      <c r="G336" s="95"/>
      <c r="H336" s="93"/>
      <c r="I336" s="93"/>
      <c r="J336" s="93"/>
      <c r="S336" s="72"/>
      <c r="T336" s="72"/>
    </row>
    <row r="337" spans="1:20" s="65" customFormat="1" ht="14.5" x14ac:dyDescent="0.35">
      <c r="A337" s="48"/>
      <c r="B337" s="93"/>
      <c r="C337" s="93"/>
      <c r="D337" s="93"/>
      <c r="E337" s="95"/>
      <c r="F337" s="95"/>
      <c r="G337" s="95"/>
      <c r="H337" s="93"/>
      <c r="I337" s="93"/>
      <c r="J337" s="93"/>
      <c r="S337" s="72"/>
      <c r="T337" s="72"/>
    </row>
    <row r="338" spans="1:20" s="65" customFormat="1" ht="14.5" x14ac:dyDescent="0.35">
      <c r="A338" s="48"/>
      <c r="B338" s="93"/>
      <c r="C338" s="93"/>
      <c r="D338" s="93"/>
      <c r="E338" s="95"/>
      <c r="F338" s="95"/>
      <c r="G338" s="95"/>
      <c r="H338" s="93"/>
      <c r="I338" s="93"/>
      <c r="J338" s="93"/>
      <c r="S338" s="72"/>
      <c r="T338" s="72"/>
    </row>
    <row r="339" spans="1:20" s="65" customFormat="1" ht="14.5" x14ac:dyDescent="0.35">
      <c r="A339" s="48"/>
      <c r="B339" s="93"/>
      <c r="C339" s="93"/>
      <c r="D339" s="93"/>
      <c r="E339" s="95"/>
      <c r="F339" s="95"/>
      <c r="G339" s="95"/>
      <c r="H339" s="93"/>
      <c r="I339" s="93"/>
      <c r="J339" s="93"/>
      <c r="S339" s="72"/>
      <c r="T339" s="72"/>
    </row>
    <row r="340" spans="1:20" s="65" customFormat="1" ht="14.5" x14ac:dyDescent="0.35">
      <c r="A340" s="48"/>
      <c r="B340" s="93"/>
      <c r="C340" s="93"/>
      <c r="D340" s="93"/>
      <c r="E340" s="95"/>
      <c r="F340" s="95"/>
      <c r="G340" s="95"/>
      <c r="H340" s="93"/>
      <c r="I340" s="93"/>
      <c r="J340" s="93"/>
      <c r="S340" s="72"/>
      <c r="T340" s="72"/>
    </row>
    <row r="341" spans="1:20" s="65" customFormat="1" ht="14.5" x14ac:dyDescent="0.35">
      <c r="A341" s="48"/>
      <c r="B341" s="93"/>
      <c r="C341" s="93"/>
      <c r="D341" s="93"/>
      <c r="E341" s="95"/>
      <c r="F341" s="95"/>
      <c r="G341" s="95"/>
      <c r="H341" s="93"/>
      <c r="I341" s="93"/>
      <c r="J341" s="93"/>
      <c r="S341" s="72"/>
      <c r="T341" s="72"/>
    </row>
    <row r="342" spans="1:20" s="65" customFormat="1" ht="14.5" x14ac:dyDescent="0.35">
      <c r="A342" s="48"/>
      <c r="B342" s="93"/>
      <c r="C342" s="93"/>
      <c r="D342" s="93"/>
      <c r="E342" s="95"/>
      <c r="F342" s="95"/>
      <c r="G342" s="95"/>
      <c r="H342" s="93"/>
      <c r="I342" s="93"/>
      <c r="J342" s="93"/>
      <c r="S342" s="72"/>
      <c r="T342" s="72"/>
    </row>
    <row r="343" spans="1:20" s="65" customFormat="1" ht="14.5" x14ac:dyDescent="0.35">
      <c r="A343" s="48"/>
      <c r="B343" s="93"/>
      <c r="C343" s="93"/>
      <c r="D343" s="93"/>
      <c r="E343" s="95"/>
      <c r="F343" s="95"/>
      <c r="G343" s="95"/>
      <c r="H343" s="93"/>
      <c r="I343" s="93"/>
      <c r="J343" s="93"/>
      <c r="S343" s="72"/>
      <c r="T343" s="72"/>
    </row>
    <row r="344" spans="1:20" s="65" customFormat="1" ht="14.5" x14ac:dyDescent="0.35">
      <c r="A344" s="48"/>
      <c r="B344" s="93"/>
      <c r="C344" s="93"/>
      <c r="D344" s="93"/>
      <c r="E344" s="95"/>
      <c r="F344" s="95"/>
      <c r="G344" s="95"/>
      <c r="H344" s="93"/>
      <c r="I344" s="93"/>
      <c r="J344" s="93"/>
      <c r="S344" s="72"/>
      <c r="T344" s="72"/>
    </row>
    <row r="345" spans="1:20" s="65" customFormat="1" ht="14.5" x14ac:dyDescent="0.35">
      <c r="A345" s="48"/>
      <c r="B345" s="93"/>
      <c r="C345" s="93"/>
      <c r="D345" s="93"/>
      <c r="E345" s="95"/>
      <c r="F345" s="95"/>
      <c r="G345" s="95"/>
      <c r="H345" s="93"/>
      <c r="I345" s="93"/>
      <c r="J345" s="93"/>
      <c r="S345" s="72"/>
      <c r="T345" s="72"/>
    </row>
    <row r="346" spans="1:20" s="65" customFormat="1" ht="14.5" x14ac:dyDescent="0.35">
      <c r="A346" s="48"/>
      <c r="B346" s="93"/>
      <c r="C346" s="93"/>
      <c r="D346" s="93"/>
      <c r="E346" s="95"/>
      <c r="F346" s="95"/>
      <c r="G346" s="95"/>
      <c r="H346" s="93"/>
      <c r="I346" s="93"/>
      <c r="J346" s="93"/>
      <c r="S346" s="72"/>
      <c r="T346" s="72"/>
    </row>
    <row r="347" spans="1:20" s="65" customFormat="1" ht="14.5" x14ac:dyDescent="0.35">
      <c r="A347" s="48"/>
      <c r="B347" s="93"/>
      <c r="C347" s="93"/>
      <c r="D347" s="93"/>
      <c r="E347" s="95"/>
      <c r="F347" s="95"/>
      <c r="G347" s="95"/>
      <c r="H347" s="93"/>
      <c r="I347" s="93"/>
      <c r="J347" s="93"/>
      <c r="S347" s="72"/>
      <c r="T347" s="72"/>
    </row>
    <row r="348" spans="1:20" s="65" customFormat="1" ht="14.5" x14ac:dyDescent="0.35">
      <c r="A348" s="48"/>
      <c r="B348" s="93"/>
      <c r="C348" s="93"/>
      <c r="D348" s="93"/>
      <c r="E348" s="95"/>
      <c r="F348" s="95"/>
      <c r="G348" s="95"/>
      <c r="H348" s="93"/>
      <c r="I348" s="93"/>
      <c r="J348" s="93"/>
      <c r="S348" s="72"/>
      <c r="T348" s="72"/>
    </row>
    <row r="349" spans="1:20" s="65" customFormat="1" ht="14.5" x14ac:dyDescent="0.35">
      <c r="A349" s="48"/>
      <c r="B349" s="93"/>
      <c r="C349" s="93"/>
      <c r="D349" s="93"/>
      <c r="E349" s="95"/>
      <c r="F349" s="95"/>
      <c r="G349" s="95"/>
      <c r="H349" s="93"/>
      <c r="I349" s="93"/>
      <c r="J349" s="93"/>
      <c r="S349" s="72"/>
      <c r="T349" s="72"/>
    </row>
    <row r="350" spans="1:20" s="65" customFormat="1" ht="14.5" x14ac:dyDescent="0.35">
      <c r="A350" s="48"/>
      <c r="B350" s="93"/>
      <c r="C350" s="93"/>
      <c r="D350" s="93"/>
      <c r="E350" s="95"/>
      <c r="F350" s="95"/>
      <c r="G350" s="95"/>
      <c r="H350" s="93"/>
      <c r="I350" s="93"/>
      <c r="J350" s="93"/>
      <c r="S350" s="72"/>
      <c r="T350" s="72"/>
    </row>
    <row r="351" spans="1:20" s="65" customFormat="1" ht="14.5" x14ac:dyDescent="0.35">
      <c r="A351" s="48"/>
      <c r="B351" s="93"/>
      <c r="C351" s="93"/>
      <c r="D351" s="93"/>
      <c r="E351" s="95"/>
      <c r="F351" s="95"/>
      <c r="G351" s="95"/>
      <c r="H351" s="93"/>
      <c r="I351" s="93"/>
      <c r="J351" s="93"/>
      <c r="S351" s="72"/>
      <c r="T351" s="72"/>
    </row>
    <row r="352" spans="1:20" s="65" customFormat="1" ht="14.5" x14ac:dyDescent="0.35">
      <c r="A352" s="48"/>
      <c r="B352" s="93"/>
      <c r="C352" s="93"/>
      <c r="D352" s="93"/>
      <c r="E352" s="95"/>
      <c r="F352" s="95"/>
      <c r="G352" s="95"/>
      <c r="H352" s="93"/>
      <c r="I352" s="93"/>
      <c r="J352" s="93"/>
      <c r="S352" s="72"/>
      <c r="T352" s="72"/>
    </row>
    <row r="353" spans="1:20" s="65" customFormat="1" ht="14.5" x14ac:dyDescent="0.35">
      <c r="A353" s="48"/>
      <c r="B353" s="93"/>
      <c r="C353" s="93"/>
      <c r="D353" s="93"/>
      <c r="E353" s="95"/>
      <c r="F353" s="95"/>
      <c r="G353" s="95"/>
      <c r="H353" s="93"/>
      <c r="I353" s="93"/>
      <c r="J353" s="93"/>
      <c r="S353" s="72"/>
      <c r="T353" s="72"/>
    </row>
    <row r="354" spans="1:20" s="65" customFormat="1" ht="14.5" x14ac:dyDescent="0.35">
      <c r="A354" s="48"/>
      <c r="B354" s="93"/>
      <c r="C354" s="93"/>
      <c r="D354" s="93"/>
      <c r="E354" s="95"/>
      <c r="F354" s="95"/>
      <c r="G354" s="95"/>
      <c r="H354" s="93"/>
      <c r="I354" s="93"/>
      <c r="J354" s="93"/>
      <c r="S354" s="72"/>
      <c r="T354" s="72"/>
    </row>
    <row r="355" spans="1:20" s="65" customFormat="1" ht="14.5" x14ac:dyDescent="0.35">
      <c r="A355" s="48"/>
      <c r="B355" s="93"/>
      <c r="C355" s="93"/>
      <c r="D355" s="93"/>
      <c r="E355" s="95"/>
      <c r="F355" s="95"/>
      <c r="G355" s="95"/>
      <c r="H355" s="93"/>
      <c r="I355" s="93"/>
      <c r="J355" s="93"/>
      <c r="S355" s="72"/>
      <c r="T355" s="72"/>
    </row>
    <row r="356" spans="1:20" s="65" customFormat="1" ht="14.5" x14ac:dyDescent="0.35">
      <c r="A356" s="48"/>
      <c r="B356" s="93"/>
      <c r="C356" s="93"/>
      <c r="D356" s="93"/>
      <c r="E356" s="95"/>
      <c r="F356" s="95"/>
      <c r="G356" s="95"/>
      <c r="H356" s="93"/>
      <c r="I356" s="93"/>
      <c r="J356" s="93"/>
      <c r="S356" s="72"/>
      <c r="T356" s="72"/>
    </row>
    <row r="357" spans="1:20" s="65" customFormat="1" ht="14.5" x14ac:dyDescent="0.35">
      <c r="A357" s="48"/>
      <c r="B357" s="93"/>
      <c r="C357" s="93"/>
      <c r="D357" s="93"/>
      <c r="E357" s="95"/>
      <c r="F357" s="95"/>
      <c r="G357" s="95"/>
      <c r="H357" s="93"/>
      <c r="I357" s="93"/>
      <c r="J357" s="93"/>
      <c r="S357" s="72"/>
      <c r="T357" s="72"/>
    </row>
    <row r="358" spans="1:20" s="65" customFormat="1" ht="14.5" x14ac:dyDescent="0.35">
      <c r="A358" s="48"/>
      <c r="B358" s="93"/>
      <c r="C358" s="93"/>
      <c r="D358" s="93"/>
      <c r="E358" s="95"/>
      <c r="F358" s="95"/>
      <c r="G358" s="95"/>
      <c r="H358" s="93"/>
      <c r="I358" s="93"/>
      <c r="J358" s="93"/>
      <c r="S358" s="72"/>
      <c r="T358" s="72"/>
    </row>
    <row r="359" spans="1:20" s="65" customFormat="1" ht="14.5" x14ac:dyDescent="0.35">
      <c r="A359" s="48"/>
      <c r="B359" s="93"/>
      <c r="C359" s="93"/>
      <c r="D359" s="93"/>
      <c r="E359" s="95"/>
      <c r="F359" s="95"/>
      <c r="G359" s="95"/>
      <c r="H359" s="93"/>
      <c r="I359" s="93"/>
      <c r="J359" s="93"/>
      <c r="S359" s="72"/>
      <c r="T359" s="72"/>
    </row>
    <row r="360" spans="1:20" s="65" customFormat="1" ht="14.5" x14ac:dyDescent="0.35">
      <c r="A360" s="48"/>
      <c r="B360" s="93"/>
      <c r="C360" s="93"/>
      <c r="D360" s="93"/>
      <c r="E360" s="95"/>
      <c r="F360" s="95"/>
      <c r="G360" s="95"/>
      <c r="H360" s="93"/>
      <c r="I360" s="93"/>
      <c r="J360" s="93"/>
      <c r="S360" s="72"/>
      <c r="T360" s="72"/>
    </row>
    <row r="361" spans="1:20" s="65" customFormat="1" ht="14.5" x14ac:dyDescent="0.35">
      <c r="A361" s="48"/>
      <c r="B361" s="93"/>
      <c r="C361" s="93"/>
      <c r="D361" s="93"/>
      <c r="E361" s="95"/>
      <c r="F361" s="95"/>
      <c r="G361" s="95"/>
      <c r="H361" s="93"/>
      <c r="I361" s="93"/>
      <c r="J361" s="93"/>
      <c r="S361" s="72"/>
      <c r="T361" s="72"/>
    </row>
    <row r="362" spans="1:20" s="65" customFormat="1" ht="14.5" x14ac:dyDescent="0.35">
      <c r="A362" s="48"/>
      <c r="B362" s="93"/>
      <c r="C362" s="93"/>
      <c r="D362" s="93"/>
      <c r="E362" s="95"/>
      <c r="F362" s="95"/>
      <c r="G362" s="95"/>
      <c r="H362" s="93"/>
      <c r="I362" s="93"/>
      <c r="J362" s="93"/>
      <c r="S362" s="72"/>
      <c r="T362" s="72"/>
    </row>
    <row r="363" spans="1:20" s="65" customFormat="1" ht="14.5" x14ac:dyDescent="0.35">
      <c r="A363" s="48"/>
      <c r="B363" s="93"/>
      <c r="C363" s="93"/>
      <c r="D363" s="93"/>
      <c r="E363" s="95"/>
      <c r="F363" s="95"/>
      <c r="G363" s="95"/>
      <c r="H363" s="93"/>
      <c r="I363" s="93"/>
      <c r="J363" s="93"/>
      <c r="S363" s="72"/>
      <c r="T363" s="72"/>
    </row>
    <row r="364" spans="1:20" s="65" customFormat="1" ht="14.5" x14ac:dyDescent="0.35">
      <c r="A364" s="48"/>
      <c r="B364" s="93"/>
      <c r="C364" s="93"/>
      <c r="D364" s="93"/>
      <c r="E364" s="95"/>
      <c r="F364" s="95"/>
      <c r="G364" s="95"/>
      <c r="H364" s="93"/>
      <c r="I364" s="93"/>
      <c r="J364" s="93"/>
      <c r="S364" s="72"/>
      <c r="T364" s="72"/>
    </row>
    <row r="365" spans="1:20" s="65" customFormat="1" ht="14.5" x14ac:dyDescent="0.35">
      <c r="A365" s="48"/>
      <c r="B365" s="93"/>
      <c r="C365" s="93"/>
      <c r="D365" s="93"/>
      <c r="E365" s="95"/>
      <c r="F365" s="95"/>
      <c r="G365" s="95"/>
      <c r="H365" s="93"/>
      <c r="I365" s="93"/>
      <c r="J365" s="93"/>
      <c r="S365" s="72"/>
      <c r="T365" s="72"/>
    </row>
    <row r="366" spans="1:20" s="65" customFormat="1" ht="14.5" x14ac:dyDescent="0.35">
      <c r="A366" s="48"/>
      <c r="B366" s="93"/>
      <c r="C366" s="93"/>
      <c r="D366" s="93"/>
      <c r="E366" s="95"/>
      <c r="F366" s="95"/>
      <c r="G366" s="95"/>
      <c r="H366" s="93"/>
      <c r="I366" s="93"/>
      <c r="J366" s="93"/>
      <c r="S366" s="72"/>
      <c r="T366" s="72"/>
    </row>
    <row r="367" spans="1:20" s="65" customFormat="1" ht="14.5" x14ac:dyDescent="0.35">
      <c r="A367" s="48"/>
      <c r="B367" s="93"/>
      <c r="C367" s="93"/>
      <c r="D367" s="93"/>
      <c r="E367" s="95"/>
      <c r="F367" s="95"/>
      <c r="G367" s="95"/>
      <c r="H367" s="93"/>
      <c r="I367" s="93"/>
      <c r="J367" s="93"/>
      <c r="S367" s="72"/>
      <c r="T367" s="72"/>
    </row>
    <row r="368" spans="1:20" s="65" customFormat="1" ht="14.5" x14ac:dyDescent="0.35">
      <c r="A368" s="48"/>
      <c r="B368" s="93"/>
      <c r="C368" s="93"/>
      <c r="D368" s="93"/>
      <c r="E368" s="95"/>
      <c r="F368" s="95"/>
      <c r="G368" s="95"/>
      <c r="H368" s="93"/>
      <c r="I368" s="93"/>
      <c r="J368" s="93"/>
      <c r="S368" s="72"/>
      <c r="T368" s="72"/>
    </row>
    <row r="369" spans="1:20" s="65" customFormat="1" ht="14.5" x14ac:dyDescent="0.35">
      <c r="A369" s="48"/>
      <c r="B369" s="93"/>
      <c r="C369" s="93"/>
      <c r="D369" s="93"/>
      <c r="E369" s="95"/>
      <c r="F369" s="95"/>
      <c r="G369" s="95"/>
      <c r="H369" s="93"/>
      <c r="I369" s="93"/>
      <c r="J369" s="93"/>
      <c r="S369" s="72"/>
      <c r="T369" s="72"/>
    </row>
    <row r="370" spans="1:20" s="65" customFormat="1" ht="14.5" x14ac:dyDescent="0.35">
      <c r="A370" s="48"/>
      <c r="B370" s="93"/>
      <c r="C370" s="93"/>
      <c r="D370" s="93"/>
      <c r="E370" s="95"/>
      <c r="F370" s="95"/>
      <c r="G370" s="95"/>
      <c r="H370" s="93"/>
      <c r="I370" s="93"/>
      <c r="J370" s="93"/>
      <c r="S370" s="72"/>
      <c r="T370" s="72"/>
    </row>
    <row r="371" spans="1:20" s="65" customFormat="1" ht="14.5" x14ac:dyDescent="0.35">
      <c r="A371" s="48"/>
      <c r="B371" s="93"/>
      <c r="C371" s="93"/>
      <c r="D371" s="93"/>
      <c r="E371" s="95"/>
      <c r="F371" s="95"/>
      <c r="G371" s="95"/>
      <c r="H371" s="93"/>
      <c r="I371" s="93"/>
      <c r="J371" s="93"/>
      <c r="S371" s="72"/>
      <c r="T371" s="72"/>
    </row>
    <row r="372" spans="1:20" s="65" customFormat="1" ht="14.5" x14ac:dyDescent="0.35">
      <c r="A372" s="48"/>
      <c r="B372" s="93"/>
      <c r="C372" s="93"/>
      <c r="D372" s="93"/>
      <c r="E372" s="95"/>
      <c r="F372" s="95"/>
      <c r="G372" s="95"/>
      <c r="H372" s="93"/>
      <c r="I372" s="93"/>
      <c r="J372" s="93"/>
      <c r="S372" s="72"/>
      <c r="T372" s="72"/>
    </row>
    <row r="373" spans="1:20" s="65" customFormat="1" ht="14.5" x14ac:dyDescent="0.35">
      <c r="A373" s="48"/>
      <c r="B373" s="93"/>
      <c r="C373" s="93"/>
      <c r="D373" s="93"/>
      <c r="E373" s="95"/>
      <c r="F373" s="95"/>
      <c r="G373" s="95"/>
      <c r="H373" s="93"/>
      <c r="I373" s="93"/>
      <c r="J373" s="93"/>
      <c r="S373" s="72"/>
      <c r="T373" s="72"/>
    </row>
    <row r="374" spans="1:20" s="65" customFormat="1" ht="14.5" x14ac:dyDescent="0.35">
      <c r="A374" s="48"/>
      <c r="B374" s="93"/>
      <c r="C374" s="93"/>
      <c r="D374" s="93"/>
      <c r="E374" s="95"/>
      <c r="F374" s="95"/>
      <c r="G374" s="95"/>
      <c r="H374" s="93"/>
      <c r="I374" s="93"/>
      <c r="J374" s="93"/>
      <c r="S374" s="72"/>
      <c r="T374" s="72"/>
    </row>
    <row r="375" spans="1:20" s="65" customFormat="1" ht="14.5" x14ac:dyDescent="0.35">
      <c r="A375" s="48"/>
      <c r="B375" s="93"/>
      <c r="C375" s="93"/>
      <c r="D375" s="93"/>
      <c r="E375" s="95"/>
      <c r="F375" s="95"/>
      <c r="G375" s="95"/>
      <c r="H375" s="93"/>
      <c r="I375" s="93"/>
      <c r="J375" s="93"/>
      <c r="S375" s="72"/>
      <c r="T375" s="72"/>
    </row>
    <row r="376" spans="1:20" s="65" customFormat="1" ht="14.5" x14ac:dyDescent="0.35">
      <c r="A376" s="48"/>
      <c r="B376" s="93"/>
      <c r="C376" s="93"/>
      <c r="D376" s="93"/>
      <c r="E376" s="95"/>
      <c r="F376" s="95"/>
      <c r="G376" s="95"/>
      <c r="H376" s="93"/>
      <c r="I376" s="93"/>
      <c r="J376" s="93"/>
      <c r="S376" s="72"/>
      <c r="T376" s="72"/>
    </row>
    <row r="377" spans="1:20" s="65" customFormat="1" ht="14.5" x14ac:dyDescent="0.35">
      <c r="A377" s="48"/>
      <c r="B377" s="93"/>
      <c r="C377" s="93"/>
      <c r="D377" s="93"/>
      <c r="E377" s="95"/>
      <c r="F377" s="95"/>
      <c r="G377" s="95"/>
      <c r="H377" s="93"/>
      <c r="I377" s="93"/>
      <c r="J377" s="93"/>
      <c r="S377" s="72"/>
      <c r="T377" s="72"/>
    </row>
    <row r="378" spans="1:20" s="65" customFormat="1" ht="14.5" x14ac:dyDescent="0.35">
      <c r="A378" s="48"/>
      <c r="B378" s="93"/>
      <c r="C378" s="93"/>
      <c r="D378" s="93"/>
      <c r="E378" s="95"/>
      <c r="F378" s="95"/>
      <c r="G378" s="95"/>
      <c r="H378" s="93"/>
      <c r="I378" s="93"/>
      <c r="J378" s="93"/>
      <c r="S378" s="72"/>
      <c r="T378" s="72"/>
    </row>
    <row r="379" spans="1:20" s="65" customFormat="1" ht="14.5" x14ac:dyDescent="0.35">
      <c r="A379" s="48"/>
      <c r="B379" s="93"/>
      <c r="C379" s="93"/>
      <c r="D379" s="93"/>
      <c r="E379" s="95"/>
      <c r="F379" s="95"/>
      <c r="G379" s="95"/>
      <c r="H379" s="93"/>
      <c r="I379" s="93"/>
      <c r="J379" s="93"/>
      <c r="S379" s="72"/>
      <c r="T379" s="72"/>
    </row>
    <row r="380" spans="1:20" s="65" customFormat="1" ht="14.5" x14ac:dyDescent="0.35">
      <c r="A380" s="48"/>
      <c r="B380" s="93"/>
      <c r="C380" s="93"/>
      <c r="D380" s="93"/>
      <c r="E380" s="95"/>
      <c r="F380" s="95"/>
      <c r="G380" s="95"/>
      <c r="H380" s="93"/>
      <c r="I380" s="93"/>
      <c r="J380" s="93"/>
      <c r="S380" s="72"/>
      <c r="T380" s="72"/>
    </row>
    <row r="381" spans="1:20" s="65" customFormat="1" ht="14.5" x14ac:dyDescent="0.35">
      <c r="A381" s="48"/>
      <c r="B381" s="93"/>
      <c r="C381" s="93"/>
      <c r="D381" s="93"/>
      <c r="E381" s="95"/>
      <c r="F381" s="95"/>
      <c r="G381" s="95"/>
      <c r="H381" s="93"/>
      <c r="I381" s="93"/>
      <c r="J381" s="93"/>
      <c r="S381" s="72"/>
      <c r="T381" s="72"/>
    </row>
    <row r="382" spans="1:20" s="65" customFormat="1" ht="14.5" x14ac:dyDescent="0.35">
      <c r="A382" s="48"/>
      <c r="B382" s="93"/>
      <c r="C382" s="93"/>
      <c r="D382" s="93"/>
      <c r="E382" s="95"/>
      <c r="F382" s="95"/>
      <c r="G382" s="95"/>
      <c r="H382" s="93"/>
      <c r="I382" s="93"/>
      <c r="J382" s="93"/>
      <c r="S382" s="72"/>
      <c r="T382" s="72"/>
    </row>
    <row r="383" spans="1:20" s="65" customFormat="1" ht="14.5" x14ac:dyDescent="0.35">
      <c r="A383" s="48"/>
      <c r="B383" s="93"/>
      <c r="C383" s="93"/>
      <c r="D383" s="93"/>
      <c r="E383" s="95"/>
      <c r="F383" s="95"/>
      <c r="G383" s="95"/>
      <c r="H383" s="93"/>
      <c r="I383" s="93"/>
      <c r="J383" s="93"/>
      <c r="S383" s="72"/>
      <c r="T383" s="72"/>
    </row>
    <row r="384" spans="1:20" s="65" customFormat="1" ht="14.5" x14ac:dyDescent="0.35">
      <c r="A384" s="48"/>
      <c r="B384" s="93"/>
      <c r="C384" s="93"/>
      <c r="D384" s="93"/>
      <c r="E384" s="95"/>
      <c r="F384" s="95"/>
      <c r="G384" s="95"/>
      <c r="H384" s="93"/>
      <c r="I384" s="93"/>
      <c r="J384" s="93"/>
      <c r="S384" s="72"/>
      <c r="T384" s="72"/>
    </row>
    <row r="385" spans="1:20" s="65" customFormat="1" ht="14.5" x14ac:dyDescent="0.35">
      <c r="A385" s="48"/>
      <c r="B385" s="93"/>
      <c r="C385" s="93"/>
      <c r="D385" s="93"/>
      <c r="E385" s="95"/>
      <c r="F385" s="95"/>
      <c r="G385" s="95"/>
      <c r="H385" s="93"/>
      <c r="I385" s="93"/>
      <c r="J385" s="93"/>
      <c r="S385" s="72"/>
      <c r="T385" s="72"/>
    </row>
    <row r="386" spans="1:20" s="65" customFormat="1" ht="14.5" x14ac:dyDescent="0.35">
      <c r="A386" s="48"/>
      <c r="B386" s="93"/>
      <c r="C386" s="93"/>
      <c r="D386" s="93"/>
      <c r="E386" s="95"/>
      <c r="F386" s="95"/>
      <c r="G386" s="95"/>
      <c r="H386" s="93"/>
      <c r="I386" s="93"/>
      <c r="J386" s="93"/>
      <c r="S386" s="72"/>
      <c r="T386" s="72"/>
    </row>
    <row r="387" spans="1:20" s="65" customFormat="1" ht="14.5" x14ac:dyDescent="0.35">
      <c r="A387" s="48"/>
      <c r="B387" s="93"/>
      <c r="C387" s="93"/>
      <c r="D387" s="93"/>
      <c r="E387" s="95"/>
      <c r="F387" s="95"/>
      <c r="G387" s="95"/>
      <c r="H387" s="93"/>
      <c r="I387" s="93"/>
      <c r="J387" s="93"/>
      <c r="S387" s="72"/>
      <c r="T387" s="72"/>
    </row>
    <row r="388" spans="1:20" s="65" customFormat="1" ht="14.5" x14ac:dyDescent="0.35">
      <c r="A388" s="48"/>
      <c r="B388" s="93"/>
      <c r="C388" s="93"/>
      <c r="D388" s="93"/>
      <c r="E388" s="95"/>
      <c r="F388" s="95"/>
      <c r="G388" s="95"/>
      <c r="H388" s="93"/>
      <c r="I388" s="93"/>
      <c r="J388" s="93"/>
      <c r="S388" s="72"/>
      <c r="T388" s="72"/>
    </row>
    <row r="389" spans="1:20" s="65" customFormat="1" ht="14.5" x14ac:dyDescent="0.35">
      <c r="A389" s="48"/>
      <c r="B389" s="93"/>
      <c r="C389" s="93"/>
      <c r="D389" s="93"/>
      <c r="E389" s="95"/>
      <c r="F389" s="95"/>
      <c r="G389" s="95"/>
      <c r="H389" s="93"/>
      <c r="I389" s="93"/>
      <c r="J389" s="93"/>
      <c r="S389" s="72"/>
      <c r="T389" s="72"/>
    </row>
    <row r="390" spans="1:20" s="65" customFormat="1" ht="14.5" x14ac:dyDescent="0.35">
      <c r="A390" s="48"/>
      <c r="B390" s="93"/>
      <c r="C390" s="93"/>
      <c r="D390" s="93"/>
      <c r="E390" s="95"/>
      <c r="F390" s="95"/>
      <c r="G390" s="95"/>
      <c r="H390" s="93"/>
      <c r="I390" s="93"/>
      <c r="J390" s="93"/>
      <c r="S390" s="72"/>
      <c r="T390" s="72"/>
    </row>
    <row r="391" spans="1:20" s="65" customFormat="1" ht="14.5" x14ac:dyDescent="0.35">
      <c r="A391" s="48"/>
      <c r="B391" s="93"/>
      <c r="C391" s="93"/>
      <c r="D391" s="93"/>
      <c r="E391" s="95"/>
      <c r="F391" s="95"/>
      <c r="G391" s="95"/>
      <c r="H391" s="93"/>
      <c r="I391" s="93"/>
      <c r="J391" s="93"/>
      <c r="S391" s="72"/>
      <c r="T391" s="72"/>
    </row>
    <row r="392" spans="1:20" s="65" customFormat="1" ht="14.5" x14ac:dyDescent="0.35">
      <c r="A392" s="48"/>
      <c r="B392" s="93"/>
      <c r="C392" s="93"/>
      <c r="D392" s="93"/>
      <c r="E392" s="95"/>
      <c r="F392" s="95"/>
      <c r="G392" s="95"/>
      <c r="H392" s="93"/>
      <c r="I392" s="93"/>
      <c r="J392" s="93"/>
      <c r="S392" s="72"/>
      <c r="T392" s="72"/>
    </row>
    <row r="393" spans="1:20" s="65" customFormat="1" ht="14.5" x14ac:dyDescent="0.35">
      <c r="A393" s="48"/>
      <c r="B393" s="93"/>
      <c r="C393" s="93"/>
      <c r="D393" s="93"/>
      <c r="E393" s="95"/>
      <c r="F393" s="95"/>
      <c r="G393" s="95"/>
      <c r="H393" s="93"/>
      <c r="I393" s="93"/>
      <c r="J393" s="93"/>
      <c r="S393" s="72"/>
      <c r="T393" s="72"/>
    </row>
    <row r="394" spans="1:20" s="65" customFormat="1" ht="14.5" x14ac:dyDescent="0.35">
      <c r="A394" s="48"/>
      <c r="B394" s="93"/>
      <c r="C394" s="93"/>
      <c r="D394" s="93"/>
      <c r="E394" s="95"/>
      <c r="F394" s="95"/>
      <c r="G394" s="95"/>
      <c r="H394" s="93"/>
      <c r="I394" s="93"/>
      <c r="J394" s="93"/>
      <c r="S394" s="72"/>
      <c r="T394" s="72"/>
    </row>
    <row r="395" spans="1:20" s="65" customFormat="1" ht="14.5" x14ac:dyDescent="0.35">
      <c r="A395" s="48"/>
      <c r="B395" s="93"/>
      <c r="C395" s="93"/>
      <c r="D395" s="93"/>
      <c r="E395" s="95"/>
      <c r="F395" s="95"/>
      <c r="G395" s="95"/>
      <c r="H395" s="93"/>
      <c r="I395" s="93"/>
      <c r="J395" s="93"/>
      <c r="S395" s="72"/>
      <c r="T395" s="72"/>
    </row>
    <row r="396" spans="1:20" s="65" customFormat="1" ht="14.5" x14ac:dyDescent="0.35">
      <c r="A396" s="48"/>
      <c r="B396" s="93"/>
      <c r="C396" s="93"/>
      <c r="D396" s="93"/>
      <c r="E396" s="95"/>
      <c r="F396" s="95"/>
      <c r="G396" s="95"/>
      <c r="H396" s="93"/>
      <c r="I396" s="93"/>
      <c r="J396" s="93"/>
      <c r="S396" s="72"/>
      <c r="T396" s="72"/>
    </row>
    <row r="397" spans="1:20" s="65" customFormat="1" ht="14.5" x14ac:dyDescent="0.35">
      <c r="A397" s="48"/>
      <c r="B397" s="93"/>
      <c r="C397" s="93"/>
      <c r="D397" s="93"/>
      <c r="E397" s="95"/>
      <c r="F397" s="95"/>
      <c r="G397" s="95"/>
      <c r="H397" s="93"/>
      <c r="I397" s="93"/>
      <c r="J397" s="93"/>
      <c r="S397" s="72"/>
      <c r="T397" s="72"/>
    </row>
    <row r="398" spans="1:20" s="65" customFormat="1" ht="14.5" x14ac:dyDescent="0.35">
      <c r="A398" s="48"/>
      <c r="B398" s="93"/>
      <c r="C398" s="93"/>
      <c r="D398" s="93"/>
      <c r="E398" s="95"/>
      <c r="F398" s="95"/>
      <c r="G398" s="95"/>
      <c r="H398" s="93"/>
      <c r="I398" s="93"/>
      <c r="J398" s="93"/>
      <c r="S398" s="72"/>
      <c r="T398" s="72"/>
    </row>
    <row r="399" spans="1:20" s="65" customFormat="1" ht="14.5" x14ac:dyDescent="0.35">
      <c r="A399" s="48"/>
      <c r="B399" s="93"/>
      <c r="C399" s="93"/>
      <c r="D399" s="93"/>
      <c r="E399" s="95"/>
      <c r="F399" s="95"/>
      <c r="G399" s="95"/>
      <c r="H399" s="93"/>
      <c r="I399" s="93"/>
      <c r="J399" s="93"/>
      <c r="S399" s="72"/>
      <c r="T399" s="72"/>
    </row>
    <row r="400" spans="1:20" s="65" customFormat="1" ht="14.5" x14ac:dyDescent="0.35">
      <c r="A400" s="48"/>
      <c r="B400" s="93"/>
      <c r="C400" s="93"/>
      <c r="D400" s="93"/>
      <c r="E400" s="95"/>
      <c r="F400" s="95"/>
      <c r="G400" s="95"/>
      <c r="H400" s="93"/>
      <c r="I400" s="93"/>
      <c r="J400" s="93"/>
      <c r="S400" s="72"/>
      <c r="T400" s="72"/>
    </row>
    <row r="401" spans="1:20" s="65" customFormat="1" ht="14.5" x14ac:dyDescent="0.35">
      <c r="A401" s="48"/>
      <c r="B401" s="93"/>
      <c r="C401" s="93"/>
      <c r="D401" s="93"/>
      <c r="E401" s="95"/>
      <c r="F401" s="95"/>
      <c r="G401" s="95"/>
      <c r="H401" s="93"/>
      <c r="I401" s="93"/>
      <c r="J401" s="93"/>
      <c r="S401" s="72"/>
      <c r="T401" s="72"/>
    </row>
    <row r="402" spans="1:20" s="65" customFormat="1" ht="14.5" x14ac:dyDescent="0.35">
      <c r="A402" s="48"/>
      <c r="B402" s="93"/>
      <c r="C402" s="93"/>
      <c r="D402" s="93"/>
      <c r="E402" s="95"/>
      <c r="F402" s="95"/>
      <c r="G402" s="95"/>
      <c r="H402" s="93"/>
      <c r="I402" s="93"/>
      <c r="J402" s="93"/>
      <c r="S402" s="72"/>
      <c r="T402" s="72"/>
    </row>
    <row r="403" spans="1:20" s="65" customFormat="1" ht="14.5" x14ac:dyDescent="0.35">
      <c r="A403" s="48"/>
      <c r="B403" s="93"/>
      <c r="C403" s="93"/>
      <c r="D403" s="93"/>
      <c r="E403" s="95"/>
      <c r="F403" s="95"/>
      <c r="G403" s="95"/>
      <c r="H403" s="93"/>
      <c r="I403" s="93"/>
      <c r="J403" s="93"/>
      <c r="S403" s="72"/>
      <c r="T403" s="72"/>
    </row>
    <row r="404" spans="1:20" s="65" customFormat="1" ht="14.5" x14ac:dyDescent="0.35">
      <c r="A404" s="48"/>
      <c r="B404" s="93"/>
      <c r="C404" s="93"/>
      <c r="D404" s="93"/>
      <c r="E404" s="95"/>
      <c r="F404" s="95"/>
      <c r="G404" s="95"/>
      <c r="H404" s="93"/>
      <c r="I404" s="93"/>
      <c r="J404" s="93"/>
      <c r="S404" s="72"/>
      <c r="T404" s="72"/>
    </row>
    <row r="405" spans="1:20" s="65" customFormat="1" ht="14.5" x14ac:dyDescent="0.35">
      <c r="A405" s="48"/>
      <c r="B405" s="93"/>
      <c r="C405" s="93"/>
      <c r="D405" s="93"/>
      <c r="E405" s="95"/>
      <c r="F405" s="95"/>
      <c r="G405" s="95"/>
      <c r="H405" s="93"/>
      <c r="I405" s="93"/>
      <c r="J405" s="93"/>
      <c r="S405" s="72"/>
      <c r="T405" s="72"/>
    </row>
    <row r="406" spans="1:20" s="65" customFormat="1" ht="14.5" x14ac:dyDescent="0.35">
      <c r="A406" s="48"/>
      <c r="B406" s="93"/>
      <c r="C406" s="93"/>
      <c r="D406" s="93"/>
      <c r="E406" s="95"/>
      <c r="F406" s="95"/>
      <c r="G406" s="95"/>
      <c r="H406" s="93"/>
      <c r="I406" s="93"/>
      <c r="J406" s="93"/>
      <c r="S406" s="72"/>
      <c r="T406" s="72"/>
    </row>
    <row r="407" spans="1:20" s="65" customFormat="1" ht="14.5" x14ac:dyDescent="0.35">
      <c r="A407" s="48"/>
      <c r="B407" s="93"/>
      <c r="C407" s="93"/>
      <c r="D407" s="93"/>
      <c r="E407" s="95"/>
      <c r="F407" s="95"/>
      <c r="G407" s="95"/>
      <c r="H407" s="93"/>
      <c r="I407" s="93"/>
      <c r="J407" s="93"/>
      <c r="S407" s="72"/>
      <c r="T407" s="72"/>
    </row>
    <row r="408" spans="1:20" s="65" customFormat="1" ht="14.5" x14ac:dyDescent="0.35">
      <c r="A408" s="48"/>
      <c r="B408" s="93"/>
      <c r="C408" s="93"/>
      <c r="D408" s="93"/>
      <c r="E408" s="95"/>
      <c r="F408" s="95"/>
      <c r="G408" s="95"/>
      <c r="H408" s="93"/>
      <c r="I408" s="93"/>
      <c r="J408" s="93"/>
      <c r="S408" s="72"/>
      <c r="T408" s="72"/>
    </row>
    <row r="409" spans="1:20" s="65" customFormat="1" ht="14.5" x14ac:dyDescent="0.35">
      <c r="A409" s="48"/>
      <c r="B409" s="93"/>
      <c r="C409" s="93"/>
      <c r="D409" s="93"/>
      <c r="E409" s="95"/>
      <c r="F409" s="95"/>
      <c r="G409" s="95"/>
      <c r="H409" s="93"/>
      <c r="I409" s="93"/>
      <c r="J409" s="93"/>
      <c r="S409" s="72"/>
      <c r="T409" s="72"/>
    </row>
    <row r="410" spans="1:20" s="65" customFormat="1" ht="14.5" x14ac:dyDescent="0.35">
      <c r="A410" s="48"/>
      <c r="B410" s="93"/>
      <c r="C410" s="93"/>
      <c r="D410" s="93"/>
      <c r="E410" s="95"/>
      <c r="F410" s="95"/>
      <c r="G410" s="95"/>
      <c r="H410" s="93"/>
      <c r="I410" s="93"/>
      <c r="J410" s="93"/>
      <c r="S410" s="72"/>
      <c r="T410" s="72"/>
    </row>
    <row r="411" spans="1:20" s="65" customFormat="1" ht="14.5" x14ac:dyDescent="0.35">
      <c r="A411" s="48"/>
      <c r="B411" s="93"/>
      <c r="C411" s="93"/>
      <c r="D411" s="93"/>
      <c r="E411" s="95"/>
      <c r="F411" s="95"/>
      <c r="G411" s="95"/>
      <c r="H411" s="93"/>
      <c r="I411" s="93"/>
      <c r="J411" s="93"/>
      <c r="S411" s="72"/>
      <c r="T411" s="72"/>
    </row>
    <row r="412" spans="1:20" s="65" customFormat="1" ht="14.5" x14ac:dyDescent="0.35">
      <c r="A412" s="48"/>
      <c r="B412" s="93"/>
      <c r="C412" s="93"/>
      <c r="D412" s="93"/>
      <c r="E412" s="95"/>
      <c r="F412" s="95"/>
      <c r="G412" s="95"/>
      <c r="H412" s="93"/>
      <c r="I412" s="93"/>
      <c r="J412" s="93"/>
      <c r="S412" s="72"/>
      <c r="T412" s="72"/>
    </row>
    <row r="413" spans="1:20" s="65" customFormat="1" ht="14.5" x14ac:dyDescent="0.35">
      <c r="A413" s="48"/>
      <c r="B413" s="93"/>
      <c r="C413" s="93"/>
      <c r="D413" s="93"/>
      <c r="E413" s="95"/>
      <c r="F413" s="95"/>
      <c r="G413" s="95"/>
      <c r="H413" s="93"/>
      <c r="I413" s="93"/>
      <c r="J413" s="93"/>
      <c r="S413" s="72"/>
      <c r="T413" s="72"/>
    </row>
    <row r="414" spans="1:20" s="65" customFormat="1" ht="14.5" x14ac:dyDescent="0.35">
      <c r="A414" s="48"/>
      <c r="B414" s="93"/>
      <c r="C414" s="93"/>
      <c r="D414" s="93"/>
      <c r="E414" s="95"/>
      <c r="F414" s="95"/>
      <c r="G414" s="95"/>
      <c r="H414" s="93"/>
      <c r="I414" s="93"/>
      <c r="J414" s="93"/>
      <c r="S414" s="72"/>
      <c r="T414" s="72"/>
    </row>
    <row r="415" spans="1:20" s="65" customFormat="1" ht="14.5" x14ac:dyDescent="0.35">
      <c r="A415" s="48"/>
      <c r="B415" s="93"/>
      <c r="C415" s="93"/>
      <c r="D415" s="93"/>
      <c r="E415" s="95"/>
      <c r="F415" s="95"/>
      <c r="G415" s="95"/>
      <c r="H415" s="93"/>
      <c r="I415" s="93"/>
      <c r="J415" s="93"/>
      <c r="S415" s="72"/>
      <c r="T415" s="72"/>
    </row>
    <row r="416" spans="1:20" s="65" customFormat="1" ht="14.5" x14ac:dyDescent="0.35">
      <c r="A416" s="48"/>
      <c r="B416" s="93"/>
      <c r="C416" s="93"/>
      <c r="D416" s="93"/>
      <c r="E416" s="95"/>
      <c r="F416" s="95"/>
      <c r="G416" s="95"/>
      <c r="H416" s="93"/>
      <c r="I416" s="93"/>
      <c r="J416" s="93"/>
      <c r="S416" s="72"/>
      <c r="T416" s="72"/>
    </row>
    <row r="417" spans="1:20" s="65" customFormat="1" ht="14.5" x14ac:dyDescent="0.35">
      <c r="A417" s="48"/>
      <c r="B417" s="93"/>
      <c r="C417" s="93"/>
      <c r="D417" s="93"/>
      <c r="E417" s="95"/>
      <c r="F417" s="95"/>
      <c r="G417" s="95"/>
      <c r="H417" s="93"/>
      <c r="I417" s="93"/>
      <c r="J417" s="93"/>
      <c r="S417" s="72"/>
      <c r="T417" s="72"/>
    </row>
    <row r="418" spans="1:20" s="65" customFormat="1" ht="14.5" x14ac:dyDescent="0.35">
      <c r="A418" s="48"/>
      <c r="B418" s="93"/>
      <c r="C418" s="93"/>
      <c r="D418" s="93"/>
      <c r="E418" s="95"/>
      <c r="F418" s="95"/>
      <c r="G418" s="95"/>
      <c r="H418" s="93"/>
      <c r="I418" s="93"/>
      <c r="J418" s="93"/>
      <c r="S418" s="72"/>
      <c r="T418" s="72"/>
    </row>
    <row r="419" spans="1:20" s="65" customFormat="1" ht="14.5" x14ac:dyDescent="0.35">
      <c r="A419" s="48"/>
      <c r="B419" s="93"/>
      <c r="C419" s="93"/>
      <c r="D419" s="93"/>
      <c r="E419" s="95"/>
      <c r="F419" s="95"/>
      <c r="G419" s="95"/>
      <c r="H419" s="93"/>
      <c r="I419" s="93"/>
      <c r="J419" s="93"/>
      <c r="S419" s="72"/>
      <c r="T419" s="72"/>
    </row>
    <row r="420" spans="1:20" s="65" customFormat="1" ht="14.5" x14ac:dyDescent="0.35">
      <c r="A420" s="48"/>
      <c r="B420" s="93"/>
      <c r="C420" s="93"/>
      <c r="D420" s="93"/>
      <c r="E420" s="95"/>
      <c r="F420" s="95"/>
      <c r="G420" s="95"/>
      <c r="H420" s="93"/>
      <c r="I420" s="93"/>
      <c r="J420" s="93"/>
      <c r="S420" s="72"/>
      <c r="T420" s="72"/>
    </row>
    <row r="421" spans="1:20" s="65" customFormat="1" ht="14.5" x14ac:dyDescent="0.35">
      <c r="A421" s="48"/>
      <c r="B421" s="93"/>
      <c r="C421" s="93"/>
      <c r="D421" s="93"/>
      <c r="E421" s="95"/>
      <c r="F421" s="95"/>
      <c r="G421" s="95"/>
      <c r="H421" s="93"/>
      <c r="I421" s="93"/>
      <c r="J421" s="93"/>
      <c r="S421" s="72"/>
      <c r="T421" s="72"/>
    </row>
    <row r="422" spans="1:20" s="65" customFormat="1" ht="14.5" x14ac:dyDescent="0.35">
      <c r="A422" s="48"/>
      <c r="B422" s="93"/>
      <c r="C422" s="93"/>
      <c r="D422" s="93"/>
      <c r="E422" s="95"/>
      <c r="F422" s="95"/>
      <c r="G422" s="95"/>
      <c r="H422" s="93"/>
      <c r="I422" s="93"/>
      <c r="J422" s="93"/>
      <c r="S422" s="72"/>
      <c r="T422" s="72"/>
    </row>
    <row r="423" spans="1:20" s="65" customFormat="1" ht="14.5" x14ac:dyDescent="0.35">
      <c r="A423" s="48"/>
      <c r="B423" s="93"/>
      <c r="C423" s="93"/>
      <c r="D423" s="93"/>
      <c r="E423" s="95"/>
      <c r="F423" s="95"/>
      <c r="G423" s="95"/>
      <c r="H423" s="93"/>
      <c r="I423" s="93"/>
      <c r="J423" s="93"/>
      <c r="S423" s="72"/>
      <c r="T423" s="72"/>
    </row>
    <row r="424" spans="1:20" s="65" customFormat="1" ht="14.5" x14ac:dyDescent="0.35">
      <c r="A424" s="48"/>
      <c r="B424" s="93"/>
      <c r="C424" s="93"/>
      <c r="D424" s="93"/>
      <c r="E424" s="95"/>
      <c r="F424" s="95"/>
      <c r="G424" s="95"/>
      <c r="H424" s="93"/>
      <c r="I424" s="93"/>
      <c r="J424" s="93"/>
      <c r="S424" s="72"/>
      <c r="T424" s="72"/>
    </row>
    <row r="425" spans="1:20" s="65" customFormat="1" ht="14.5" x14ac:dyDescent="0.35">
      <c r="A425" s="48"/>
      <c r="B425" s="93"/>
      <c r="C425" s="93"/>
      <c r="D425" s="93"/>
      <c r="E425" s="95"/>
      <c r="F425" s="95"/>
      <c r="G425" s="95"/>
      <c r="H425" s="93"/>
      <c r="I425" s="93"/>
      <c r="J425" s="93"/>
      <c r="S425" s="72"/>
      <c r="T425" s="72"/>
    </row>
    <row r="426" spans="1:20" s="65" customFormat="1" ht="14.5" x14ac:dyDescent="0.35">
      <c r="A426" s="48"/>
      <c r="B426" s="93"/>
      <c r="C426" s="93"/>
      <c r="D426" s="93"/>
      <c r="E426" s="95"/>
      <c r="F426" s="95"/>
      <c r="G426" s="95"/>
      <c r="H426" s="93"/>
      <c r="I426" s="93"/>
      <c r="J426" s="93"/>
      <c r="S426" s="72"/>
      <c r="T426" s="72"/>
    </row>
    <row r="427" spans="1:20" s="65" customFormat="1" ht="14.5" x14ac:dyDescent="0.35">
      <c r="A427" s="48"/>
      <c r="B427" s="93"/>
      <c r="C427" s="93"/>
      <c r="D427" s="93"/>
      <c r="E427" s="95"/>
      <c r="F427" s="95"/>
      <c r="G427" s="95"/>
      <c r="H427" s="93"/>
      <c r="I427" s="93"/>
      <c r="J427" s="93"/>
      <c r="S427" s="72"/>
      <c r="T427" s="72"/>
    </row>
    <row r="428" spans="1:20" s="65" customFormat="1" ht="14.5" x14ac:dyDescent="0.35">
      <c r="A428" s="48"/>
      <c r="B428" s="93"/>
      <c r="C428" s="93"/>
      <c r="D428" s="93"/>
      <c r="E428" s="95"/>
      <c r="F428" s="95"/>
      <c r="G428" s="95"/>
      <c r="H428" s="93"/>
      <c r="I428" s="93"/>
      <c r="J428" s="93"/>
      <c r="S428" s="72"/>
      <c r="T428" s="72"/>
    </row>
    <row r="429" spans="1:20" s="65" customFormat="1" ht="14.5" x14ac:dyDescent="0.35">
      <c r="A429" s="48"/>
      <c r="B429" s="93"/>
      <c r="C429" s="93"/>
      <c r="D429" s="93"/>
      <c r="E429" s="95"/>
      <c r="F429" s="95"/>
      <c r="G429" s="95"/>
      <c r="H429" s="93"/>
      <c r="I429" s="93"/>
      <c r="J429" s="93"/>
      <c r="S429" s="72"/>
      <c r="T429" s="72"/>
    </row>
    <row r="430" spans="1:20" s="65" customFormat="1" ht="14.5" x14ac:dyDescent="0.35">
      <c r="A430" s="48"/>
      <c r="B430" s="93"/>
      <c r="C430" s="93"/>
      <c r="D430" s="93"/>
      <c r="E430" s="95"/>
      <c r="F430" s="95"/>
      <c r="G430" s="95"/>
      <c r="H430" s="93"/>
      <c r="I430" s="93"/>
      <c r="J430" s="93"/>
      <c r="S430" s="72"/>
      <c r="T430" s="72"/>
    </row>
    <row r="431" spans="1:20" s="65" customFormat="1" ht="14.5" x14ac:dyDescent="0.35">
      <c r="A431" s="48"/>
      <c r="B431" s="93"/>
      <c r="C431" s="93"/>
      <c r="D431" s="93"/>
      <c r="E431" s="95"/>
      <c r="F431" s="95"/>
      <c r="G431" s="95"/>
      <c r="H431" s="93"/>
      <c r="I431" s="93"/>
      <c r="J431" s="93"/>
      <c r="S431" s="72"/>
      <c r="T431" s="72"/>
    </row>
    <row r="432" spans="1:20" s="65" customFormat="1" ht="14.5" x14ac:dyDescent="0.35">
      <c r="A432" s="48"/>
      <c r="B432" s="93"/>
      <c r="C432" s="93"/>
      <c r="D432" s="93"/>
      <c r="E432" s="95"/>
      <c r="F432" s="95"/>
      <c r="G432" s="95"/>
      <c r="H432" s="93"/>
      <c r="I432" s="93"/>
      <c r="J432" s="93"/>
      <c r="S432" s="72"/>
      <c r="T432" s="72"/>
    </row>
    <row r="433" spans="1:20" s="65" customFormat="1" ht="14.5" x14ac:dyDescent="0.35">
      <c r="A433" s="48"/>
      <c r="B433" s="93"/>
      <c r="C433" s="93"/>
      <c r="D433" s="93"/>
      <c r="E433" s="95"/>
      <c r="F433" s="95"/>
      <c r="G433" s="95"/>
      <c r="H433" s="93"/>
      <c r="I433" s="93"/>
      <c r="J433" s="93"/>
      <c r="S433" s="72"/>
      <c r="T433" s="72"/>
    </row>
    <row r="434" spans="1:20" s="65" customFormat="1" ht="14.5" x14ac:dyDescent="0.35">
      <c r="A434" s="48"/>
      <c r="B434" s="93"/>
      <c r="C434" s="93"/>
      <c r="D434" s="93"/>
      <c r="E434" s="95"/>
      <c r="F434" s="95"/>
      <c r="G434" s="95"/>
      <c r="H434" s="93"/>
      <c r="I434" s="93"/>
      <c r="J434" s="93"/>
      <c r="S434" s="72"/>
      <c r="T434" s="72"/>
    </row>
    <row r="435" spans="1:20" s="65" customFormat="1" ht="14.5" x14ac:dyDescent="0.35">
      <c r="A435" s="48"/>
      <c r="B435" s="93"/>
      <c r="C435" s="93"/>
      <c r="D435" s="93"/>
      <c r="E435" s="95"/>
      <c r="F435" s="95"/>
      <c r="G435" s="95"/>
      <c r="H435" s="93"/>
      <c r="I435" s="93"/>
      <c r="J435" s="93"/>
      <c r="S435" s="72"/>
      <c r="T435" s="72"/>
    </row>
    <row r="436" spans="1:20" s="65" customFormat="1" ht="14.5" x14ac:dyDescent="0.35">
      <c r="A436" s="48"/>
      <c r="B436" s="93"/>
      <c r="C436" s="93"/>
      <c r="D436" s="93"/>
      <c r="E436" s="95"/>
      <c r="F436" s="95"/>
      <c r="G436" s="95"/>
      <c r="H436" s="93"/>
      <c r="I436" s="93"/>
      <c r="J436" s="93"/>
      <c r="S436" s="72"/>
      <c r="T436" s="72"/>
    </row>
    <row r="437" spans="1:20" s="65" customFormat="1" ht="14.5" x14ac:dyDescent="0.35">
      <c r="A437" s="48"/>
      <c r="B437" s="93"/>
      <c r="C437" s="93"/>
      <c r="D437" s="93"/>
      <c r="E437" s="95"/>
      <c r="F437" s="95"/>
      <c r="G437" s="95"/>
      <c r="H437" s="93"/>
      <c r="I437" s="93"/>
      <c r="J437" s="93"/>
      <c r="S437" s="72"/>
      <c r="T437" s="72"/>
    </row>
    <row r="438" spans="1:20" s="65" customFormat="1" ht="14.5" x14ac:dyDescent="0.35">
      <c r="A438" s="48"/>
      <c r="B438" s="93"/>
      <c r="C438" s="93"/>
      <c r="D438" s="93"/>
      <c r="E438" s="95"/>
      <c r="F438" s="95"/>
      <c r="G438" s="95"/>
      <c r="H438" s="93"/>
      <c r="I438" s="93"/>
      <c r="J438" s="93"/>
      <c r="S438" s="72"/>
      <c r="T438" s="72"/>
    </row>
    <row r="439" spans="1:20" s="65" customFormat="1" ht="14.5" x14ac:dyDescent="0.35">
      <c r="A439" s="48"/>
      <c r="B439" s="93"/>
      <c r="C439" s="93"/>
      <c r="D439" s="93"/>
      <c r="E439" s="95"/>
      <c r="F439" s="95"/>
      <c r="G439" s="95"/>
      <c r="H439" s="93"/>
      <c r="I439" s="93"/>
      <c r="J439" s="93"/>
      <c r="S439" s="72"/>
      <c r="T439" s="72"/>
    </row>
    <row r="440" spans="1:20" s="65" customFormat="1" ht="14.5" x14ac:dyDescent="0.35">
      <c r="A440" s="48"/>
      <c r="B440" s="93"/>
      <c r="C440" s="93"/>
      <c r="D440" s="93"/>
      <c r="E440" s="95"/>
      <c r="F440" s="95"/>
      <c r="G440" s="95"/>
      <c r="H440" s="93"/>
      <c r="I440" s="93"/>
      <c r="J440" s="93"/>
      <c r="S440" s="72"/>
      <c r="T440" s="72"/>
    </row>
    <row r="441" spans="1:20" s="65" customFormat="1" ht="14.5" x14ac:dyDescent="0.35">
      <c r="A441" s="48"/>
      <c r="B441" s="93"/>
      <c r="C441" s="93"/>
      <c r="D441" s="93"/>
      <c r="E441" s="95"/>
      <c r="F441" s="95"/>
      <c r="G441" s="95"/>
      <c r="H441" s="93"/>
      <c r="I441" s="93"/>
      <c r="J441" s="93"/>
      <c r="S441" s="72"/>
      <c r="T441" s="72"/>
    </row>
    <row r="442" spans="1:20" s="65" customFormat="1" ht="14.5" x14ac:dyDescent="0.35">
      <c r="A442" s="48"/>
      <c r="B442" s="93"/>
      <c r="C442" s="93"/>
      <c r="D442" s="93"/>
      <c r="E442" s="95"/>
      <c r="F442" s="95"/>
      <c r="G442" s="95"/>
      <c r="H442" s="93"/>
      <c r="I442" s="93"/>
      <c r="J442" s="93"/>
      <c r="S442" s="72"/>
      <c r="T442" s="72"/>
    </row>
    <row r="443" spans="1:20" s="65" customFormat="1" ht="14.5" x14ac:dyDescent="0.35">
      <c r="A443" s="48"/>
      <c r="B443" s="93"/>
      <c r="C443" s="93"/>
      <c r="D443" s="93"/>
      <c r="E443" s="95"/>
      <c r="F443" s="95"/>
      <c r="G443" s="95"/>
      <c r="H443" s="93"/>
      <c r="I443" s="93"/>
      <c r="J443" s="93"/>
      <c r="S443" s="72"/>
      <c r="T443" s="72"/>
    </row>
    <row r="444" spans="1:20" s="65" customFormat="1" ht="14.5" x14ac:dyDescent="0.35">
      <c r="A444" s="48"/>
      <c r="B444" s="93"/>
      <c r="C444" s="93"/>
      <c r="D444" s="93"/>
      <c r="E444" s="95"/>
      <c r="F444" s="95"/>
      <c r="G444" s="95"/>
      <c r="H444" s="93"/>
      <c r="I444" s="93"/>
      <c r="J444" s="93"/>
      <c r="S444" s="72"/>
      <c r="T444" s="72"/>
    </row>
    <row r="445" spans="1:20" s="65" customFormat="1" ht="14.5" x14ac:dyDescent="0.35">
      <c r="A445" s="48"/>
      <c r="B445" s="93"/>
      <c r="C445" s="93"/>
      <c r="D445" s="93"/>
      <c r="E445" s="95"/>
      <c r="F445" s="95"/>
      <c r="G445" s="95"/>
      <c r="H445" s="93"/>
      <c r="I445" s="93"/>
      <c r="J445" s="93"/>
      <c r="S445" s="72"/>
      <c r="T445" s="72"/>
    </row>
    <row r="446" spans="1:20" s="65" customFormat="1" ht="14.5" x14ac:dyDescent="0.35">
      <c r="A446" s="48"/>
      <c r="B446" s="93"/>
      <c r="C446" s="93"/>
      <c r="D446" s="93"/>
      <c r="E446" s="95"/>
      <c r="F446" s="95"/>
      <c r="G446" s="95"/>
      <c r="H446" s="93"/>
      <c r="I446" s="93"/>
      <c r="J446" s="93"/>
      <c r="S446" s="72"/>
      <c r="T446" s="72"/>
    </row>
    <row r="447" spans="1:20" s="65" customFormat="1" ht="14.5" x14ac:dyDescent="0.35">
      <c r="A447" s="48"/>
      <c r="B447" s="93"/>
      <c r="C447" s="93"/>
      <c r="D447" s="93"/>
      <c r="E447" s="95"/>
      <c r="F447" s="95"/>
      <c r="G447" s="95"/>
      <c r="H447" s="93"/>
      <c r="I447" s="93"/>
      <c r="J447" s="93"/>
      <c r="S447" s="72"/>
      <c r="T447" s="72"/>
    </row>
    <row r="448" spans="1:20" s="65" customFormat="1" ht="14.5" x14ac:dyDescent="0.35">
      <c r="A448" s="48"/>
      <c r="B448" s="93"/>
      <c r="C448" s="93"/>
      <c r="D448" s="93"/>
      <c r="E448" s="95"/>
      <c r="F448" s="95"/>
      <c r="G448" s="95"/>
      <c r="H448" s="93"/>
      <c r="I448" s="93"/>
      <c r="J448" s="93"/>
      <c r="S448" s="72"/>
      <c r="T448" s="72"/>
    </row>
    <row r="449" spans="1:20" s="65" customFormat="1" ht="14.5" x14ac:dyDescent="0.35">
      <c r="A449" s="48"/>
      <c r="B449" s="93"/>
      <c r="C449" s="93"/>
      <c r="D449" s="93"/>
      <c r="E449" s="95"/>
      <c r="F449" s="95"/>
      <c r="G449" s="95"/>
      <c r="H449" s="93"/>
      <c r="I449" s="93"/>
      <c r="J449" s="93"/>
      <c r="S449" s="72"/>
      <c r="T449" s="72"/>
    </row>
    <row r="450" spans="1:20" s="65" customFormat="1" ht="14.5" x14ac:dyDescent="0.35">
      <c r="A450" s="48"/>
      <c r="B450" s="93"/>
      <c r="C450" s="93"/>
      <c r="D450" s="93"/>
      <c r="E450" s="95"/>
      <c r="F450" s="95"/>
      <c r="G450" s="95"/>
      <c r="H450" s="93"/>
      <c r="I450" s="93"/>
      <c r="J450" s="93"/>
      <c r="S450" s="72"/>
      <c r="T450" s="72"/>
    </row>
    <row r="451" spans="1:20" s="65" customFormat="1" ht="14.5" x14ac:dyDescent="0.35">
      <c r="A451" s="48"/>
      <c r="B451" s="93"/>
      <c r="C451" s="93"/>
      <c r="D451" s="93"/>
      <c r="E451" s="95"/>
      <c r="F451" s="95"/>
      <c r="G451" s="95"/>
      <c r="H451" s="93"/>
      <c r="I451" s="93"/>
      <c r="J451" s="93"/>
      <c r="S451" s="72"/>
      <c r="T451" s="72"/>
    </row>
    <row r="452" spans="1:20" s="65" customFormat="1" ht="14.5" x14ac:dyDescent="0.35">
      <c r="A452" s="48"/>
      <c r="B452" s="93"/>
      <c r="C452" s="93"/>
      <c r="D452" s="93"/>
      <c r="E452" s="95"/>
      <c r="F452" s="95"/>
      <c r="G452" s="95"/>
      <c r="H452" s="93"/>
      <c r="I452" s="93"/>
      <c r="J452" s="93"/>
      <c r="S452" s="72"/>
      <c r="T452" s="72"/>
    </row>
    <row r="453" spans="1:20" s="65" customFormat="1" ht="14.5" x14ac:dyDescent="0.35">
      <c r="A453" s="48"/>
      <c r="B453" s="93"/>
      <c r="C453" s="93"/>
      <c r="D453" s="93"/>
      <c r="E453" s="95"/>
      <c r="F453" s="95"/>
      <c r="G453" s="95"/>
      <c r="H453" s="93"/>
      <c r="I453" s="93"/>
      <c r="J453" s="93"/>
      <c r="S453" s="72"/>
      <c r="T453" s="72"/>
    </row>
    <row r="454" spans="1:20" s="65" customFormat="1" ht="14.5" x14ac:dyDescent="0.35">
      <c r="A454" s="48"/>
      <c r="B454" s="93"/>
      <c r="C454" s="93"/>
      <c r="D454" s="93"/>
      <c r="E454" s="95"/>
      <c r="F454" s="95"/>
      <c r="G454" s="95"/>
      <c r="H454" s="93"/>
      <c r="I454" s="93"/>
      <c r="J454" s="93"/>
      <c r="S454" s="72"/>
      <c r="T454" s="72"/>
    </row>
    <row r="455" spans="1:20" s="65" customFormat="1" ht="14.5" x14ac:dyDescent="0.35">
      <c r="A455" s="48"/>
      <c r="B455" s="93"/>
      <c r="C455" s="93"/>
      <c r="D455" s="93"/>
      <c r="E455" s="95"/>
      <c r="F455" s="95"/>
      <c r="G455" s="95"/>
      <c r="H455" s="93"/>
      <c r="I455" s="93"/>
      <c r="J455" s="93"/>
      <c r="S455" s="72"/>
      <c r="T455" s="72"/>
    </row>
    <row r="456" spans="1:20" s="65" customFormat="1" ht="14.5" x14ac:dyDescent="0.35">
      <c r="A456" s="48"/>
      <c r="B456" s="93"/>
      <c r="C456" s="93"/>
      <c r="D456" s="93"/>
      <c r="E456" s="95"/>
      <c r="F456" s="95"/>
      <c r="G456" s="95"/>
      <c r="H456" s="93"/>
      <c r="I456" s="93"/>
      <c r="J456" s="93"/>
      <c r="S456" s="72"/>
      <c r="T456" s="72"/>
    </row>
    <row r="457" spans="1:20" s="65" customFormat="1" ht="14.5" x14ac:dyDescent="0.35">
      <c r="A457" s="48"/>
      <c r="B457" s="93"/>
      <c r="C457" s="93"/>
      <c r="D457" s="93"/>
      <c r="E457" s="95"/>
      <c r="F457" s="95"/>
      <c r="G457" s="95"/>
      <c r="H457" s="93"/>
      <c r="I457" s="93"/>
      <c r="J457" s="93"/>
      <c r="S457" s="72"/>
      <c r="T457" s="72"/>
    </row>
    <row r="458" spans="1:20" s="65" customFormat="1" ht="14.5" x14ac:dyDescent="0.35">
      <c r="A458" s="48"/>
      <c r="B458" s="93"/>
      <c r="C458" s="93"/>
      <c r="D458" s="93"/>
      <c r="E458" s="95"/>
      <c r="F458" s="95"/>
      <c r="G458" s="95"/>
      <c r="H458" s="93"/>
      <c r="I458" s="93"/>
      <c r="J458" s="93"/>
      <c r="S458" s="72"/>
      <c r="T458" s="72"/>
    </row>
    <row r="459" spans="1:20" s="65" customFormat="1" ht="14.5" x14ac:dyDescent="0.35">
      <c r="A459" s="48"/>
      <c r="B459" s="93"/>
      <c r="C459" s="93"/>
      <c r="D459" s="93"/>
      <c r="E459" s="95"/>
      <c r="F459" s="95"/>
      <c r="G459" s="95"/>
      <c r="H459" s="93"/>
      <c r="I459" s="93"/>
      <c r="J459" s="93"/>
      <c r="S459" s="72"/>
      <c r="T459" s="72"/>
    </row>
    <row r="460" spans="1:20" s="65" customFormat="1" ht="14.5" x14ac:dyDescent="0.35">
      <c r="A460" s="48"/>
      <c r="B460" s="93"/>
      <c r="C460" s="93"/>
      <c r="D460" s="93"/>
      <c r="E460" s="95"/>
      <c r="F460" s="95"/>
      <c r="G460" s="95"/>
      <c r="H460" s="93"/>
      <c r="I460" s="93"/>
      <c r="J460" s="93"/>
      <c r="S460" s="72"/>
      <c r="T460" s="72"/>
    </row>
    <row r="461" spans="1:20" s="65" customFormat="1" ht="14.5" x14ac:dyDescent="0.35">
      <c r="A461" s="48"/>
      <c r="B461" s="93"/>
      <c r="C461" s="93"/>
      <c r="D461" s="93"/>
      <c r="E461" s="95"/>
      <c r="F461" s="95"/>
      <c r="G461" s="95"/>
      <c r="H461" s="93"/>
      <c r="I461" s="93"/>
      <c r="J461" s="93"/>
      <c r="S461" s="72"/>
      <c r="T461" s="72"/>
    </row>
    <row r="462" spans="1:20" s="65" customFormat="1" ht="14.5" x14ac:dyDescent="0.35">
      <c r="A462" s="48"/>
      <c r="B462" s="93"/>
      <c r="C462" s="93"/>
      <c r="D462" s="93"/>
      <c r="E462" s="95"/>
      <c r="F462" s="95"/>
      <c r="G462" s="95"/>
      <c r="H462" s="93"/>
      <c r="I462" s="93"/>
      <c r="J462" s="93"/>
      <c r="S462" s="72"/>
      <c r="T462" s="72"/>
    </row>
    <row r="463" spans="1:20" s="65" customFormat="1" ht="14.5" x14ac:dyDescent="0.35">
      <c r="A463" s="48"/>
      <c r="B463" s="93"/>
      <c r="C463" s="93"/>
      <c r="D463" s="93"/>
      <c r="E463" s="95"/>
      <c r="F463" s="95"/>
      <c r="G463" s="95"/>
      <c r="H463" s="93"/>
      <c r="I463" s="93"/>
      <c r="J463" s="93"/>
      <c r="S463" s="72"/>
      <c r="T463" s="72"/>
    </row>
    <row r="464" spans="1:20" s="65" customFormat="1" ht="14.5" x14ac:dyDescent="0.35">
      <c r="A464" s="48"/>
      <c r="B464" s="93"/>
      <c r="C464" s="93"/>
      <c r="D464" s="93"/>
      <c r="E464" s="95"/>
      <c r="F464" s="95"/>
      <c r="G464" s="95"/>
      <c r="H464" s="93"/>
      <c r="I464" s="93"/>
      <c r="J464" s="93"/>
      <c r="S464" s="72"/>
      <c r="T464" s="72"/>
    </row>
    <row r="465" spans="1:20" s="65" customFormat="1" ht="14.5" x14ac:dyDescent="0.35">
      <c r="A465" s="48"/>
      <c r="B465" s="93"/>
      <c r="C465" s="93"/>
      <c r="D465" s="93"/>
      <c r="E465" s="95"/>
      <c r="F465" s="95"/>
      <c r="G465" s="95"/>
      <c r="H465" s="93"/>
      <c r="I465" s="93"/>
      <c r="J465" s="93"/>
      <c r="S465" s="72"/>
      <c r="T465" s="72"/>
    </row>
    <row r="466" spans="1:20" s="65" customFormat="1" ht="14.5" x14ac:dyDescent="0.35">
      <c r="A466" s="48"/>
      <c r="B466" s="93"/>
      <c r="C466" s="93"/>
      <c r="D466" s="93"/>
      <c r="E466" s="95"/>
      <c r="F466" s="95"/>
      <c r="G466" s="95"/>
      <c r="H466" s="93"/>
      <c r="I466" s="93"/>
      <c r="J466" s="93"/>
      <c r="S466" s="72"/>
      <c r="T466" s="72"/>
    </row>
    <row r="467" spans="1:20" s="65" customFormat="1" ht="14.5" x14ac:dyDescent="0.35">
      <c r="A467" s="48"/>
      <c r="B467" s="93"/>
      <c r="C467" s="93"/>
      <c r="D467" s="93"/>
      <c r="E467" s="95"/>
      <c r="F467" s="95"/>
      <c r="G467" s="95"/>
      <c r="H467" s="93"/>
      <c r="I467" s="93"/>
      <c r="J467" s="93"/>
      <c r="S467" s="72"/>
      <c r="T467" s="72"/>
    </row>
    <row r="468" spans="1:20" s="65" customFormat="1" ht="14.5" x14ac:dyDescent="0.35">
      <c r="A468" s="48"/>
      <c r="B468" s="93"/>
      <c r="C468" s="93"/>
      <c r="D468" s="93"/>
      <c r="E468" s="95"/>
      <c r="F468" s="95"/>
      <c r="G468" s="95"/>
      <c r="H468" s="93"/>
      <c r="I468" s="93"/>
      <c r="J468" s="93"/>
      <c r="S468" s="72"/>
      <c r="T468" s="72"/>
    </row>
    <row r="469" spans="1:20" s="65" customFormat="1" ht="14.5" x14ac:dyDescent="0.35">
      <c r="A469" s="48"/>
      <c r="B469" s="93"/>
      <c r="C469" s="93"/>
      <c r="D469" s="93"/>
      <c r="E469" s="95"/>
      <c r="F469" s="95"/>
      <c r="G469" s="95"/>
      <c r="H469" s="93"/>
      <c r="I469" s="93"/>
      <c r="J469" s="93"/>
      <c r="S469" s="72"/>
      <c r="T469" s="72"/>
    </row>
    <row r="470" spans="1:20" s="65" customFormat="1" ht="14.5" x14ac:dyDescent="0.35">
      <c r="A470" s="48"/>
      <c r="B470" s="93"/>
      <c r="C470" s="93"/>
      <c r="D470" s="93"/>
      <c r="E470" s="95"/>
      <c r="F470" s="95"/>
      <c r="G470" s="95"/>
      <c r="H470" s="93"/>
      <c r="I470" s="93"/>
      <c r="J470" s="93"/>
      <c r="S470" s="72"/>
      <c r="T470" s="72"/>
    </row>
    <row r="471" spans="1:20" s="65" customFormat="1" ht="14.5" x14ac:dyDescent="0.35">
      <c r="A471" s="48"/>
      <c r="B471" s="93"/>
      <c r="C471" s="93"/>
      <c r="D471" s="93"/>
      <c r="E471" s="95"/>
      <c r="F471" s="95"/>
      <c r="G471" s="95"/>
      <c r="H471" s="93"/>
      <c r="I471" s="93"/>
      <c r="J471" s="93"/>
      <c r="S471" s="72"/>
      <c r="T471" s="72"/>
    </row>
    <row r="472" spans="1:20" s="65" customFormat="1" ht="14.5" x14ac:dyDescent="0.35">
      <c r="A472" s="48"/>
      <c r="B472" s="93"/>
      <c r="C472" s="93"/>
      <c r="D472" s="93"/>
      <c r="E472" s="95"/>
      <c r="F472" s="95"/>
      <c r="G472" s="95"/>
      <c r="H472" s="93"/>
      <c r="I472" s="93"/>
      <c r="J472" s="93"/>
      <c r="S472" s="72"/>
      <c r="T472" s="72"/>
    </row>
    <row r="473" spans="1:20" s="65" customFormat="1" ht="14.5" x14ac:dyDescent="0.35">
      <c r="A473" s="48"/>
      <c r="B473" s="93"/>
      <c r="C473" s="93"/>
      <c r="D473" s="93"/>
      <c r="E473" s="95"/>
      <c r="F473" s="95"/>
      <c r="G473" s="95"/>
      <c r="H473" s="93"/>
      <c r="I473" s="93"/>
      <c r="J473" s="93"/>
      <c r="S473" s="72"/>
      <c r="T473" s="72"/>
    </row>
    <row r="474" spans="1:20" s="65" customFormat="1" ht="14.5" x14ac:dyDescent="0.35">
      <c r="A474" s="48"/>
      <c r="B474" s="93"/>
      <c r="C474" s="93"/>
      <c r="D474" s="93"/>
      <c r="E474" s="95"/>
      <c r="F474" s="95"/>
      <c r="G474" s="95"/>
      <c r="H474" s="93"/>
      <c r="I474" s="93"/>
      <c r="J474" s="93"/>
      <c r="S474" s="72"/>
      <c r="T474" s="72"/>
    </row>
    <row r="475" spans="1:20" s="65" customFormat="1" ht="14.5" x14ac:dyDescent="0.35">
      <c r="A475" s="48"/>
      <c r="B475" s="93"/>
      <c r="C475" s="93"/>
      <c r="D475" s="93"/>
      <c r="E475" s="95"/>
      <c r="F475" s="95"/>
      <c r="G475" s="95"/>
      <c r="H475" s="93"/>
      <c r="I475" s="93"/>
      <c r="J475" s="93"/>
      <c r="S475" s="72"/>
      <c r="T475" s="72"/>
    </row>
    <row r="476" spans="1:20" s="65" customFormat="1" ht="14.5" x14ac:dyDescent="0.35">
      <c r="A476" s="48"/>
      <c r="B476" s="93"/>
      <c r="C476" s="93"/>
      <c r="D476" s="93"/>
      <c r="E476" s="95"/>
      <c r="F476" s="95"/>
      <c r="G476" s="95"/>
      <c r="H476" s="93"/>
      <c r="I476" s="93"/>
      <c r="J476" s="93"/>
      <c r="S476" s="72"/>
      <c r="T476" s="72"/>
    </row>
    <row r="477" spans="1:20" s="65" customFormat="1" ht="14.5" x14ac:dyDescent="0.35">
      <c r="A477" s="48"/>
      <c r="B477" s="93"/>
      <c r="C477" s="93"/>
      <c r="D477" s="93"/>
      <c r="E477" s="95"/>
      <c r="F477" s="95"/>
      <c r="G477" s="95"/>
      <c r="H477" s="93"/>
      <c r="I477" s="93"/>
      <c r="J477" s="93"/>
      <c r="S477" s="72"/>
      <c r="T477" s="72"/>
    </row>
    <row r="478" spans="1:20" s="65" customFormat="1" ht="14.5" x14ac:dyDescent="0.35">
      <c r="A478" s="48"/>
      <c r="B478" s="93"/>
      <c r="C478" s="93"/>
      <c r="D478" s="93"/>
      <c r="E478" s="95"/>
      <c r="F478" s="95"/>
      <c r="G478" s="95"/>
      <c r="H478" s="93"/>
      <c r="I478" s="93"/>
      <c r="J478" s="93"/>
      <c r="S478" s="72"/>
      <c r="T478" s="72"/>
    </row>
    <row r="479" spans="1:20" s="65" customFormat="1" ht="14.5" x14ac:dyDescent="0.35">
      <c r="A479" s="48"/>
      <c r="B479" s="93"/>
      <c r="C479" s="93"/>
      <c r="D479" s="93"/>
      <c r="E479" s="95"/>
      <c r="F479" s="95"/>
      <c r="G479" s="95"/>
      <c r="H479" s="93"/>
      <c r="I479" s="93"/>
      <c r="J479" s="93"/>
      <c r="S479" s="72"/>
      <c r="T479" s="72"/>
    </row>
    <row r="480" spans="1:20" s="65" customFormat="1" ht="14.5" x14ac:dyDescent="0.35">
      <c r="A480" s="48"/>
      <c r="B480" s="93"/>
      <c r="C480" s="93"/>
      <c r="D480" s="93"/>
      <c r="E480" s="95"/>
      <c r="F480" s="95"/>
      <c r="G480" s="95"/>
      <c r="H480" s="93"/>
      <c r="I480" s="93"/>
      <c r="J480" s="93"/>
      <c r="S480" s="72"/>
      <c r="T480" s="72"/>
    </row>
    <row r="481" spans="1:20" s="65" customFormat="1" ht="14.5" x14ac:dyDescent="0.35">
      <c r="A481" s="48"/>
      <c r="B481" s="93"/>
      <c r="C481" s="93"/>
      <c r="D481" s="93"/>
      <c r="E481" s="95"/>
      <c r="F481" s="95"/>
      <c r="G481" s="95"/>
      <c r="H481" s="93"/>
      <c r="I481" s="93"/>
      <c r="J481" s="93"/>
      <c r="S481" s="72"/>
      <c r="T481" s="72"/>
    </row>
    <row r="482" spans="1:20" s="65" customFormat="1" ht="14.5" x14ac:dyDescent="0.35">
      <c r="A482" s="48"/>
      <c r="B482" s="93"/>
      <c r="C482" s="93"/>
      <c r="D482" s="93"/>
      <c r="E482" s="95"/>
      <c r="F482" s="95"/>
      <c r="G482" s="95"/>
      <c r="H482" s="93"/>
      <c r="I482" s="93"/>
      <c r="J482" s="93"/>
      <c r="S482" s="72"/>
      <c r="T482" s="72"/>
    </row>
    <row r="483" spans="1:20" s="65" customFormat="1" ht="14.5" x14ac:dyDescent="0.35">
      <c r="A483" s="48"/>
      <c r="B483" s="93"/>
      <c r="C483" s="93"/>
      <c r="D483" s="93"/>
      <c r="E483" s="95"/>
      <c r="F483" s="95"/>
      <c r="G483" s="95"/>
      <c r="H483" s="93"/>
      <c r="I483" s="93"/>
      <c r="J483" s="93"/>
      <c r="S483" s="72"/>
      <c r="T483" s="72"/>
    </row>
    <row r="484" spans="1:20" s="65" customFormat="1" ht="14.5" x14ac:dyDescent="0.35">
      <c r="A484" s="48"/>
      <c r="B484" s="93"/>
      <c r="C484" s="93"/>
      <c r="D484" s="93"/>
      <c r="E484" s="95"/>
      <c r="F484" s="95"/>
      <c r="G484" s="95"/>
      <c r="H484" s="93"/>
      <c r="I484" s="93"/>
      <c r="J484" s="93"/>
      <c r="S484" s="72"/>
      <c r="T484" s="72"/>
    </row>
    <row r="485" spans="1:20" s="65" customFormat="1" ht="14.5" x14ac:dyDescent="0.35">
      <c r="A485" s="48"/>
      <c r="B485" s="93"/>
      <c r="C485" s="93"/>
      <c r="D485" s="93"/>
      <c r="E485" s="95"/>
      <c r="F485" s="95"/>
      <c r="G485" s="95"/>
      <c r="H485" s="93"/>
      <c r="I485" s="93"/>
      <c r="J485" s="93"/>
      <c r="S485" s="72"/>
      <c r="T485" s="72"/>
    </row>
    <row r="486" spans="1:20" s="65" customFormat="1" ht="14.5" x14ac:dyDescent="0.35">
      <c r="A486" s="48"/>
      <c r="B486" s="93"/>
      <c r="C486" s="93"/>
      <c r="D486" s="93"/>
      <c r="E486" s="95"/>
      <c r="F486" s="95"/>
      <c r="G486" s="95"/>
      <c r="H486" s="93"/>
      <c r="I486" s="93"/>
      <c r="J486" s="93"/>
      <c r="S486" s="72"/>
      <c r="T486" s="72"/>
    </row>
    <row r="487" spans="1:20" s="65" customFormat="1" ht="14.5" x14ac:dyDescent="0.35">
      <c r="A487" s="48"/>
      <c r="B487" s="93"/>
      <c r="C487" s="93"/>
      <c r="D487" s="93"/>
      <c r="E487" s="95"/>
      <c r="F487" s="95"/>
      <c r="G487" s="95"/>
      <c r="H487" s="93"/>
      <c r="I487" s="93"/>
      <c r="J487" s="93"/>
      <c r="S487" s="72"/>
      <c r="T487" s="72"/>
    </row>
    <row r="488" spans="1:20" s="65" customFormat="1" ht="14.5" x14ac:dyDescent="0.35">
      <c r="A488" s="48"/>
      <c r="B488" s="93"/>
      <c r="C488" s="93"/>
      <c r="D488" s="93"/>
      <c r="E488" s="95"/>
      <c r="F488" s="95"/>
      <c r="G488" s="95"/>
      <c r="H488" s="93"/>
      <c r="I488" s="93"/>
      <c r="J488" s="93"/>
      <c r="S488" s="72"/>
      <c r="T488" s="72"/>
    </row>
    <row r="489" spans="1:20" s="65" customFormat="1" ht="14.5" x14ac:dyDescent="0.35">
      <c r="A489" s="48"/>
      <c r="B489" s="93"/>
      <c r="C489" s="93"/>
      <c r="D489" s="93"/>
      <c r="E489" s="95"/>
      <c r="F489" s="95"/>
      <c r="G489" s="95"/>
      <c r="H489" s="93"/>
      <c r="I489" s="93"/>
      <c r="J489" s="93"/>
      <c r="S489" s="72"/>
      <c r="T489" s="72"/>
    </row>
    <row r="490" spans="1:20" s="65" customFormat="1" ht="14.5" x14ac:dyDescent="0.35">
      <c r="A490" s="48"/>
      <c r="B490" s="93"/>
      <c r="C490" s="93"/>
      <c r="D490" s="93"/>
      <c r="E490" s="95"/>
      <c r="F490" s="95"/>
      <c r="G490" s="95"/>
      <c r="H490" s="93"/>
      <c r="I490" s="93"/>
      <c r="J490" s="93"/>
      <c r="S490" s="72"/>
      <c r="T490" s="72"/>
    </row>
    <row r="491" spans="1:20" s="65" customFormat="1" ht="14.5" x14ac:dyDescent="0.35">
      <c r="A491" s="48"/>
      <c r="B491" s="93"/>
      <c r="C491" s="93"/>
      <c r="D491" s="93"/>
      <c r="E491" s="95"/>
      <c r="F491" s="95"/>
      <c r="G491" s="95"/>
      <c r="H491" s="93"/>
      <c r="I491" s="93"/>
      <c r="J491" s="93"/>
      <c r="S491" s="72"/>
      <c r="T491" s="72"/>
    </row>
    <row r="492" spans="1:20" s="65" customFormat="1" ht="14.5" x14ac:dyDescent="0.35">
      <c r="A492" s="48"/>
      <c r="B492" s="93"/>
      <c r="C492" s="93"/>
      <c r="D492" s="93"/>
      <c r="E492" s="95"/>
      <c r="F492" s="95"/>
      <c r="G492" s="95"/>
      <c r="H492" s="93"/>
      <c r="I492" s="93"/>
      <c r="J492" s="93"/>
      <c r="S492" s="72"/>
      <c r="T492" s="72"/>
    </row>
    <row r="493" spans="1:20" s="65" customFormat="1" ht="14.5" x14ac:dyDescent="0.35">
      <c r="A493" s="48"/>
      <c r="B493" s="93"/>
      <c r="C493" s="93"/>
      <c r="D493" s="93"/>
      <c r="E493" s="95"/>
      <c r="F493" s="95"/>
      <c r="G493" s="95"/>
      <c r="H493" s="93"/>
      <c r="I493" s="93"/>
      <c r="J493" s="93"/>
      <c r="S493" s="72"/>
      <c r="T493" s="72"/>
    </row>
    <row r="494" spans="1:20" s="65" customFormat="1" ht="14.5" x14ac:dyDescent="0.35">
      <c r="A494" s="48"/>
      <c r="B494" s="93"/>
      <c r="C494" s="93"/>
      <c r="D494" s="93"/>
      <c r="E494" s="95"/>
      <c r="F494" s="95"/>
      <c r="G494" s="95"/>
      <c r="H494" s="93"/>
      <c r="I494" s="93"/>
      <c r="J494" s="93"/>
      <c r="S494" s="72"/>
      <c r="T494" s="72"/>
    </row>
    <row r="495" spans="1:20" s="65" customFormat="1" ht="14.5" x14ac:dyDescent="0.35">
      <c r="A495" s="48"/>
      <c r="B495" s="93"/>
      <c r="C495" s="93"/>
      <c r="D495" s="93"/>
      <c r="E495" s="95"/>
      <c r="F495" s="95"/>
      <c r="G495" s="95"/>
      <c r="H495" s="93"/>
      <c r="I495" s="93"/>
      <c r="J495" s="93"/>
      <c r="S495" s="72"/>
      <c r="T495" s="72"/>
    </row>
    <row r="496" spans="1:20" s="65" customFormat="1" ht="14.5" x14ac:dyDescent="0.35">
      <c r="A496" s="48"/>
      <c r="B496" s="93"/>
      <c r="C496" s="93"/>
      <c r="D496" s="93"/>
      <c r="E496" s="95"/>
      <c r="F496" s="95"/>
      <c r="G496" s="95"/>
      <c r="H496" s="93"/>
      <c r="I496" s="93"/>
      <c r="J496" s="93"/>
      <c r="S496" s="72"/>
      <c r="T496" s="72"/>
    </row>
    <row r="497" spans="1:20" s="65" customFormat="1" ht="14.5" x14ac:dyDescent="0.35">
      <c r="A497" s="48"/>
      <c r="B497" s="93"/>
      <c r="C497" s="93"/>
      <c r="D497" s="93"/>
      <c r="E497" s="95"/>
      <c r="F497" s="95"/>
      <c r="G497" s="95"/>
      <c r="H497" s="93"/>
      <c r="I497" s="93"/>
      <c r="J497" s="93"/>
      <c r="S497" s="72"/>
      <c r="T497" s="72"/>
    </row>
    <row r="498" spans="1:20" s="65" customFormat="1" ht="14.5" x14ac:dyDescent="0.35">
      <c r="A498" s="48"/>
      <c r="B498" s="93"/>
      <c r="C498" s="93"/>
      <c r="D498" s="93"/>
      <c r="E498" s="95"/>
      <c r="F498" s="95"/>
      <c r="G498" s="95"/>
      <c r="H498" s="93"/>
      <c r="I498" s="93"/>
      <c r="J498" s="93"/>
      <c r="S498" s="72"/>
      <c r="T498" s="72"/>
    </row>
    <row r="499" spans="1:20" s="65" customFormat="1" ht="14.5" x14ac:dyDescent="0.35">
      <c r="A499" s="48"/>
      <c r="B499" s="93"/>
      <c r="C499" s="93"/>
      <c r="D499" s="93"/>
      <c r="E499" s="95"/>
      <c r="F499" s="95"/>
      <c r="G499" s="95"/>
      <c r="H499" s="93"/>
      <c r="I499" s="93"/>
      <c r="J499" s="93"/>
      <c r="S499" s="72"/>
      <c r="T499" s="72"/>
    </row>
    <row r="500" spans="1:20" s="65" customFormat="1" ht="14.5" x14ac:dyDescent="0.35">
      <c r="A500" s="48"/>
      <c r="B500" s="93"/>
      <c r="C500" s="93"/>
      <c r="D500" s="93"/>
      <c r="E500" s="95"/>
      <c r="F500" s="95"/>
      <c r="G500" s="95"/>
      <c r="H500" s="93"/>
      <c r="I500" s="93"/>
      <c r="J500" s="93"/>
      <c r="S500" s="72"/>
      <c r="T500" s="72"/>
    </row>
    <row r="501" spans="1:20" s="65" customFormat="1" ht="14.5" x14ac:dyDescent="0.35">
      <c r="A501" s="48"/>
      <c r="B501" s="93"/>
      <c r="C501" s="93"/>
      <c r="D501" s="93"/>
      <c r="E501" s="95"/>
      <c r="F501" s="95"/>
      <c r="G501" s="95"/>
      <c r="H501" s="93"/>
      <c r="I501" s="93"/>
      <c r="J501" s="93"/>
      <c r="S501" s="72"/>
      <c r="T501" s="72"/>
    </row>
    <row r="502" spans="1:20" s="65" customFormat="1" ht="14.5" x14ac:dyDescent="0.35">
      <c r="A502" s="48"/>
      <c r="B502" s="93"/>
      <c r="C502" s="93"/>
      <c r="D502" s="93"/>
      <c r="E502" s="95"/>
      <c r="F502" s="95"/>
      <c r="G502" s="95"/>
      <c r="H502" s="93"/>
      <c r="I502" s="93"/>
      <c r="J502" s="93"/>
      <c r="S502" s="72"/>
      <c r="T502" s="72"/>
    </row>
    <row r="503" spans="1:20" s="65" customFormat="1" ht="14.5" x14ac:dyDescent="0.35">
      <c r="A503" s="48"/>
      <c r="B503" s="93"/>
      <c r="C503" s="93"/>
      <c r="D503" s="93"/>
      <c r="E503" s="95"/>
      <c r="F503" s="95"/>
      <c r="G503" s="95"/>
      <c r="H503" s="93"/>
      <c r="I503" s="93"/>
      <c r="J503" s="93"/>
      <c r="S503" s="72"/>
      <c r="T503" s="72"/>
    </row>
    <row r="504" spans="1:20" s="65" customFormat="1" ht="14.5" x14ac:dyDescent="0.35">
      <c r="A504" s="48"/>
      <c r="B504" s="93"/>
      <c r="C504" s="93"/>
      <c r="D504" s="93"/>
      <c r="E504" s="95"/>
      <c r="F504" s="95"/>
      <c r="G504" s="95"/>
      <c r="H504" s="93"/>
      <c r="I504" s="93"/>
      <c r="J504" s="93"/>
      <c r="S504" s="72"/>
      <c r="T504" s="72"/>
    </row>
    <row r="505" spans="1:20" s="65" customFormat="1" ht="14.5" x14ac:dyDescent="0.35">
      <c r="A505" s="48"/>
      <c r="B505" s="93"/>
      <c r="C505" s="93"/>
      <c r="D505" s="93"/>
      <c r="E505" s="95"/>
      <c r="F505" s="95"/>
      <c r="G505" s="95"/>
      <c r="H505" s="93"/>
      <c r="I505" s="93"/>
      <c r="J505" s="93"/>
      <c r="S505" s="72"/>
      <c r="T505" s="72"/>
    </row>
    <row r="506" spans="1:20" s="65" customFormat="1" ht="14.5" x14ac:dyDescent="0.35">
      <c r="A506" s="48"/>
      <c r="B506" s="93"/>
      <c r="C506" s="93"/>
      <c r="D506" s="93"/>
      <c r="E506" s="95"/>
      <c r="F506" s="95"/>
      <c r="G506" s="95"/>
      <c r="H506" s="93"/>
      <c r="I506" s="93"/>
      <c r="J506" s="93"/>
      <c r="S506" s="72"/>
      <c r="T506" s="72"/>
    </row>
    <row r="507" spans="1:20" s="65" customFormat="1" ht="14.5" x14ac:dyDescent="0.35">
      <c r="A507" s="48"/>
      <c r="B507" s="93"/>
      <c r="C507" s="93"/>
      <c r="D507" s="93"/>
      <c r="E507" s="95"/>
      <c r="F507" s="95"/>
      <c r="G507" s="95"/>
      <c r="H507" s="93"/>
      <c r="I507" s="93"/>
      <c r="J507" s="93"/>
      <c r="S507" s="72"/>
      <c r="T507" s="72"/>
    </row>
    <row r="508" spans="1:20" s="65" customFormat="1" ht="14.5" x14ac:dyDescent="0.35">
      <c r="A508" s="48"/>
      <c r="B508" s="93"/>
      <c r="C508" s="93"/>
      <c r="D508" s="93"/>
      <c r="E508" s="95"/>
      <c r="F508" s="95"/>
      <c r="G508" s="95"/>
      <c r="H508" s="93"/>
      <c r="I508" s="93"/>
      <c r="J508" s="93"/>
      <c r="S508" s="72"/>
      <c r="T508" s="72"/>
    </row>
    <row r="509" spans="1:20" s="65" customFormat="1" ht="14.5" x14ac:dyDescent="0.35">
      <c r="A509" s="48"/>
      <c r="B509" s="93"/>
      <c r="C509" s="93"/>
      <c r="D509" s="93"/>
      <c r="E509" s="95"/>
      <c r="F509" s="95"/>
      <c r="G509" s="95"/>
      <c r="H509" s="93"/>
      <c r="I509" s="93"/>
      <c r="J509" s="93"/>
      <c r="S509" s="72"/>
      <c r="T509" s="72"/>
    </row>
    <row r="510" spans="1:20" s="65" customFormat="1" ht="14.5" x14ac:dyDescent="0.35">
      <c r="A510" s="48"/>
      <c r="B510" s="93"/>
      <c r="C510" s="93"/>
      <c r="D510" s="93"/>
      <c r="E510" s="95"/>
      <c r="F510" s="95"/>
      <c r="G510" s="95"/>
      <c r="H510" s="93"/>
      <c r="I510" s="93"/>
      <c r="J510" s="93"/>
      <c r="S510" s="72"/>
      <c r="T510" s="72"/>
    </row>
    <row r="511" spans="1:20" s="65" customFormat="1" ht="14.5" x14ac:dyDescent="0.35">
      <c r="A511" s="48"/>
      <c r="B511" s="93"/>
      <c r="C511" s="93"/>
      <c r="D511" s="93"/>
      <c r="E511" s="95"/>
      <c r="F511" s="95"/>
      <c r="G511" s="95"/>
      <c r="H511" s="93"/>
      <c r="I511" s="93"/>
      <c r="J511" s="93"/>
      <c r="S511" s="72"/>
      <c r="T511" s="72"/>
    </row>
    <row r="512" spans="1:20" s="65" customFormat="1" ht="14.5" x14ac:dyDescent="0.35">
      <c r="A512" s="48"/>
      <c r="B512" s="93"/>
      <c r="C512" s="93"/>
      <c r="D512" s="93"/>
      <c r="E512" s="95"/>
      <c r="F512" s="95"/>
      <c r="G512" s="95"/>
      <c r="H512" s="93"/>
      <c r="I512" s="93"/>
      <c r="J512" s="93"/>
      <c r="S512" s="72"/>
      <c r="T512" s="72"/>
    </row>
    <row r="513" spans="1:20" s="65" customFormat="1" ht="14.5" x14ac:dyDescent="0.35">
      <c r="A513" s="48"/>
      <c r="B513" s="93"/>
      <c r="C513" s="93"/>
      <c r="D513" s="93"/>
      <c r="E513" s="95"/>
      <c r="F513" s="95"/>
      <c r="G513" s="95"/>
      <c r="H513" s="93"/>
      <c r="I513" s="93"/>
      <c r="J513" s="93"/>
      <c r="S513" s="72"/>
      <c r="T513" s="72"/>
    </row>
    <row r="514" spans="1:20" s="65" customFormat="1" ht="14.5" x14ac:dyDescent="0.35">
      <c r="A514" s="48"/>
      <c r="B514" s="93"/>
      <c r="C514" s="93"/>
      <c r="D514" s="93"/>
      <c r="E514" s="95"/>
      <c r="F514" s="95"/>
      <c r="G514" s="95"/>
      <c r="H514" s="93"/>
      <c r="I514" s="93"/>
      <c r="J514" s="93"/>
      <c r="S514" s="72"/>
      <c r="T514" s="72"/>
    </row>
    <row r="515" spans="1:20" s="65" customFormat="1" ht="14.5" x14ac:dyDescent="0.35">
      <c r="A515" s="48"/>
      <c r="B515" s="93"/>
      <c r="C515" s="93"/>
      <c r="D515" s="93"/>
      <c r="E515" s="95"/>
      <c r="F515" s="95"/>
      <c r="G515" s="95"/>
      <c r="H515" s="93"/>
      <c r="I515" s="93"/>
      <c r="J515" s="93"/>
      <c r="S515" s="72"/>
      <c r="T515" s="72"/>
    </row>
    <row r="516" spans="1:20" s="65" customFormat="1" ht="14.5" x14ac:dyDescent="0.35">
      <c r="A516" s="48"/>
      <c r="B516" s="93"/>
      <c r="C516" s="93"/>
      <c r="D516" s="93"/>
      <c r="E516" s="95"/>
      <c r="F516" s="95"/>
      <c r="G516" s="95"/>
      <c r="H516" s="93"/>
      <c r="I516" s="93"/>
      <c r="J516" s="93"/>
      <c r="S516" s="72"/>
      <c r="T516" s="72"/>
    </row>
    <row r="517" spans="1:20" s="65" customFormat="1" ht="14.5" x14ac:dyDescent="0.35">
      <c r="A517" s="48"/>
      <c r="B517" s="93"/>
      <c r="C517" s="93"/>
      <c r="D517" s="93"/>
      <c r="E517" s="95"/>
      <c r="F517" s="95"/>
      <c r="G517" s="95"/>
      <c r="H517" s="93"/>
      <c r="I517" s="93"/>
      <c r="J517" s="93"/>
      <c r="S517" s="72"/>
      <c r="T517" s="72"/>
    </row>
    <row r="518" spans="1:20" s="65" customFormat="1" ht="14.5" x14ac:dyDescent="0.35">
      <c r="A518" s="48"/>
      <c r="B518" s="93"/>
      <c r="C518" s="93"/>
      <c r="D518" s="93"/>
      <c r="E518" s="95"/>
      <c r="F518" s="95"/>
      <c r="G518" s="95"/>
      <c r="H518" s="93"/>
      <c r="I518" s="93"/>
      <c r="J518" s="93"/>
      <c r="S518" s="72"/>
      <c r="T518" s="72"/>
    </row>
    <row r="519" spans="1:20" s="65" customFormat="1" ht="14.5" x14ac:dyDescent="0.35">
      <c r="A519" s="48"/>
      <c r="B519" s="93"/>
      <c r="C519" s="93"/>
      <c r="D519" s="93"/>
      <c r="E519" s="95"/>
      <c r="F519" s="95"/>
      <c r="G519" s="95"/>
      <c r="H519" s="93"/>
      <c r="I519" s="93"/>
      <c r="J519" s="93"/>
      <c r="S519" s="72"/>
      <c r="T519" s="72"/>
    </row>
    <row r="520" spans="1:20" s="65" customFormat="1" ht="14.5" x14ac:dyDescent="0.35">
      <c r="A520" s="48"/>
      <c r="B520" s="93"/>
      <c r="C520" s="93"/>
      <c r="D520" s="93"/>
      <c r="E520" s="95"/>
      <c r="F520" s="95"/>
      <c r="G520" s="95"/>
      <c r="H520" s="93"/>
      <c r="I520" s="93"/>
      <c r="J520" s="93"/>
      <c r="S520" s="72"/>
      <c r="T520" s="72"/>
    </row>
    <row r="521" spans="1:20" s="65" customFormat="1" ht="14.5" x14ac:dyDescent="0.35">
      <c r="A521" s="48"/>
      <c r="B521" s="93"/>
      <c r="C521" s="93"/>
      <c r="D521" s="93"/>
      <c r="E521" s="95"/>
      <c r="F521" s="95"/>
      <c r="G521" s="95"/>
      <c r="H521" s="93"/>
      <c r="I521" s="93"/>
      <c r="J521" s="93"/>
      <c r="S521" s="72"/>
      <c r="T521" s="72"/>
    </row>
    <row r="522" spans="1:20" s="65" customFormat="1" ht="14.5" x14ac:dyDescent="0.35">
      <c r="A522" s="48"/>
      <c r="B522" s="93"/>
      <c r="C522" s="93"/>
      <c r="D522" s="93"/>
      <c r="E522" s="95"/>
      <c r="F522" s="95"/>
      <c r="G522" s="95"/>
      <c r="H522" s="93"/>
      <c r="I522" s="93"/>
      <c r="J522" s="93"/>
      <c r="S522" s="72"/>
      <c r="T522" s="72"/>
    </row>
    <row r="523" spans="1:20" s="65" customFormat="1" ht="14.5" x14ac:dyDescent="0.35">
      <c r="A523" s="48"/>
      <c r="B523" s="93"/>
      <c r="C523" s="93"/>
      <c r="D523" s="93"/>
      <c r="E523" s="95"/>
      <c r="F523" s="95"/>
      <c r="G523" s="95"/>
      <c r="H523" s="93"/>
      <c r="I523" s="93"/>
      <c r="J523" s="93"/>
      <c r="S523" s="72"/>
      <c r="T523" s="72"/>
    </row>
    <row r="524" spans="1:20" s="65" customFormat="1" ht="14.5" x14ac:dyDescent="0.35">
      <c r="A524" s="48"/>
      <c r="B524" s="93"/>
      <c r="C524" s="93"/>
      <c r="D524" s="93"/>
      <c r="E524" s="95"/>
      <c r="F524" s="95"/>
      <c r="G524" s="95"/>
      <c r="H524" s="93"/>
      <c r="I524" s="93"/>
      <c r="J524" s="93"/>
      <c r="S524" s="72"/>
      <c r="T524" s="72"/>
    </row>
    <row r="525" spans="1:20" s="65" customFormat="1" ht="14.5" x14ac:dyDescent="0.35">
      <c r="A525" s="48"/>
      <c r="B525" s="93"/>
      <c r="C525" s="93"/>
      <c r="D525" s="93"/>
      <c r="E525" s="95"/>
      <c r="F525" s="95"/>
      <c r="G525" s="95"/>
      <c r="H525" s="93"/>
      <c r="I525" s="93"/>
      <c r="J525" s="93"/>
      <c r="S525" s="72"/>
      <c r="T525" s="72"/>
    </row>
    <row r="526" spans="1:20" s="65" customFormat="1" ht="14.5" x14ac:dyDescent="0.35">
      <c r="A526" s="48"/>
      <c r="B526" s="93"/>
      <c r="C526" s="93"/>
      <c r="D526" s="93"/>
      <c r="E526" s="95"/>
      <c r="F526" s="95"/>
      <c r="G526" s="95"/>
      <c r="H526" s="93"/>
      <c r="I526" s="93"/>
      <c r="J526" s="93"/>
      <c r="S526" s="72"/>
      <c r="T526" s="72"/>
    </row>
    <row r="527" spans="1:20" s="65" customFormat="1" ht="14.5" x14ac:dyDescent="0.35">
      <c r="A527" s="48"/>
      <c r="B527" s="93"/>
      <c r="C527" s="93"/>
      <c r="D527" s="93"/>
      <c r="E527" s="95"/>
      <c r="F527" s="95"/>
      <c r="G527" s="95"/>
      <c r="H527" s="93"/>
      <c r="I527" s="93"/>
      <c r="J527" s="93"/>
      <c r="S527" s="72"/>
      <c r="T527" s="72"/>
    </row>
    <row r="528" spans="1:20" s="65" customFormat="1" ht="14.5" x14ac:dyDescent="0.35">
      <c r="A528" s="48"/>
      <c r="B528" s="93"/>
      <c r="C528" s="93"/>
      <c r="D528" s="93"/>
      <c r="E528" s="95"/>
      <c r="F528" s="95"/>
      <c r="G528" s="95"/>
      <c r="H528" s="93"/>
      <c r="I528" s="93"/>
      <c r="J528" s="93"/>
      <c r="S528" s="72"/>
      <c r="T528" s="72"/>
    </row>
    <row r="529" spans="1:20" s="65" customFormat="1" ht="14.5" x14ac:dyDescent="0.35">
      <c r="A529" s="48"/>
      <c r="B529" s="93"/>
      <c r="C529" s="93"/>
      <c r="D529" s="93"/>
      <c r="E529" s="95"/>
      <c r="F529" s="95"/>
      <c r="G529" s="95"/>
      <c r="H529" s="93"/>
      <c r="I529" s="93"/>
      <c r="J529" s="93"/>
      <c r="S529" s="72"/>
      <c r="T529" s="72"/>
    </row>
    <row r="530" spans="1:20" s="65" customFormat="1" ht="14.5" x14ac:dyDescent="0.35">
      <c r="A530" s="48"/>
      <c r="B530" s="93"/>
      <c r="C530" s="93"/>
      <c r="D530" s="93"/>
      <c r="E530" s="95"/>
      <c r="F530" s="95"/>
      <c r="G530" s="95"/>
      <c r="H530" s="93"/>
      <c r="I530" s="93"/>
      <c r="J530" s="93"/>
      <c r="S530" s="72"/>
      <c r="T530" s="72"/>
    </row>
    <row r="531" spans="1:20" s="65" customFormat="1" ht="14.5" x14ac:dyDescent="0.35">
      <c r="A531" s="48"/>
      <c r="B531" s="93"/>
      <c r="C531" s="93"/>
      <c r="D531" s="93"/>
      <c r="E531" s="95"/>
      <c r="F531" s="95"/>
      <c r="G531" s="95"/>
      <c r="H531" s="93"/>
      <c r="I531" s="93"/>
      <c r="J531" s="93"/>
      <c r="S531" s="72"/>
      <c r="T531" s="72"/>
    </row>
    <row r="532" spans="1:20" s="65" customFormat="1" ht="14.5" x14ac:dyDescent="0.35">
      <c r="A532" s="48"/>
      <c r="B532" s="93"/>
      <c r="C532" s="93"/>
      <c r="D532" s="93"/>
      <c r="E532" s="95"/>
      <c r="F532" s="95"/>
      <c r="G532" s="95"/>
      <c r="H532" s="93"/>
      <c r="I532" s="93"/>
      <c r="J532" s="93"/>
      <c r="S532" s="72"/>
      <c r="T532" s="72"/>
    </row>
    <row r="533" spans="1:20" s="65" customFormat="1" ht="14.5" x14ac:dyDescent="0.35">
      <c r="A533" s="48"/>
      <c r="B533" s="93"/>
      <c r="C533" s="93"/>
      <c r="D533" s="93"/>
      <c r="E533" s="95"/>
      <c r="F533" s="95"/>
      <c r="G533" s="95"/>
      <c r="H533" s="93"/>
      <c r="I533" s="93"/>
      <c r="J533" s="93"/>
      <c r="S533" s="72"/>
      <c r="T533" s="72"/>
    </row>
    <row r="534" spans="1:20" s="65" customFormat="1" ht="14.5" x14ac:dyDescent="0.35">
      <c r="A534" s="48"/>
      <c r="B534" s="93"/>
      <c r="C534" s="93"/>
      <c r="D534" s="93"/>
      <c r="E534" s="95"/>
      <c r="F534" s="95"/>
      <c r="G534" s="95"/>
      <c r="H534" s="93"/>
      <c r="I534" s="93"/>
      <c r="J534" s="93"/>
      <c r="S534" s="72"/>
      <c r="T534" s="72"/>
    </row>
    <row r="535" spans="1:20" s="65" customFormat="1" ht="14.5" x14ac:dyDescent="0.35">
      <c r="A535" s="48"/>
      <c r="B535" s="93"/>
      <c r="C535" s="93"/>
      <c r="D535" s="93"/>
      <c r="E535" s="95"/>
      <c r="F535" s="95"/>
      <c r="G535" s="95"/>
      <c r="H535" s="93"/>
      <c r="I535" s="93"/>
      <c r="J535" s="93"/>
      <c r="S535" s="72"/>
      <c r="T535" s="72"/>
    </row>
    <row r="536" spans="1:20" s="65" customFormat="1" ht="14.5" x14ac:dyDescent="0.35">
      <c r="A536" s="48"/>
      <c r="B536" s="93"/>
      <c r="C536" s="93"/>
      <c r="D536" s="93"/>
      <c r="E536" s="95"/>
      <c r="F536" s="95"/>
      <c r="G536" s="95"/>
      <c r="H536" s="93"/>
      <c r="I536" s="93"/>
      <c r="J536" s="93"/>
      <c r="S536" s="72"/>
      <c r="T536" s="72"/>
    </row>
    <row r="537" spans="1:20" s="65" customFormat="1" ht="14.5" x14ac:dyDescent="0.35">
      <c r="A537" s="48"/>
      <c r="B537" s="93"/>
      <c r="C537" s="93"/>
      <c r="D537" s="93"/>
      <c r="E537" s="95"/>
      <c r="F537" s="95"/>
      <c r="G537" s="95"/>
      <c r="H537" s="93"/>
      <c r="I537" s="93"/>
      <c r="J537" s="93"/>
      <c r="S537" s="72"/>
      <c r="T537" s="72"/>
    </row>
    <row r="538" spans="1:20" s="65" customFormat="1" ht="14.5" x14ac:dyDescent="0.35">
      <c r="A538" s="48"/>
      <c r="B538" s="93"/>
      <c r="C538" s="93"/>
      <c r="D538" s="93"/>
      <c r="E538" s="95"/>
      <c r="F538" s="95"/>
      <c r="G538" s="95"/>
      <c r="H538" s="93"/>
      <c r="I538" s="93"/>
      <c r="J538" s="93"/>
      <c r="S538" s="72"/>
      <c r="T538" s="72"/>
    </row>
    <row r="539" spans="1:20" s="65" customFormat="1" ht="14.5" x14ac:dyDescent="0.35">
      <c r="A539" s="48"/>
      <c r="B539" s="93"/>
      <c r="C539" s="93"/>
      <c r="D539" s="93"/>
      <c r="E539" s="95"/>
      <c r="F539" s="95"/>
      <c r="G539" s="95"/>
      <c r="H539" s="93"/>
      <c r="I539" s="93"/>
      <c r="J539" s="93"/>
      <c r="S539" s="72"/>
      <c r="T539" s="72"/>
    </row>
    <row r="540" spans="1:20" s="65" customFormat="1" ht="14.5" x14ac:dyDescent="0.35">
      <c r="A540" s="48"/>
      <c r="B540" s="93"/>
      <c r="C540" s="93"/>
      <c r="D540" s="93"/>
      <c r="E540" s="95"/>
      <c r="F540" s="95"/>
      <c r="G540" s="95"/>
      <c r="H540" s="93"/>
      <c r="I540" s="93"/>
      <c r="J540" s="93"/>
      <c r="S540" s="72"/>
      <c r="T540" s="72"/>
    </row>
    <row r="541" spans="1:20" s="65" customFormat="1" ht="14.5" x14ac:dyDescent="0.35">
      <c r="A541" s="48"/>
      <c r="B541" s="93"/>
      <c r="C541" s="93"/>
      <c r="D541" s="93"/>
      <c r="E541" s="95"/>
      <c r="F541" s="95"/>
      <c r="G541" s="95"/>
      <c r="H541" s="93"/>
      <c r="I541" s="93"/>
      <c r="J541" s="93"/>
      <c r="S541" s="72"/>
      <c r="T541" s="72"/>
    </row>
    <row r="542" spans="1:20" s="65" customFormat="1" ht="14.5" x14ac:dyDescent="0.35">
      <c r="A542" s="48"/>
      <c r="B542" s="93"/>
      <c r="C542" s="93"/>
      <c r="D542" s="93"/>
      <c r="E542" s="95"/>
      <c r="F542" s="95"/>
      <c r="G542" s="95"/>
      <c r="H542" s="93"/>
      <c r="I542" s="93"/>
      <c r="J542" s="93"/>
      <c r="S542" s="72"/>
      <c r="T542" s="72"/>
    </row>
    <row r="543" spans="1:20" s="65" customFormat="1" ht="14.5" x14ac:dyDescent="0.35">
      <c r="A543" s="48"/>
      <c r="B543" s="93"/>
      <c r="C543" s="93"/>
      <c r="D543" s="93"/>
      <c r="E543" s="95"/>
      <c r="F543" s="95"/>
      <c r="G543" s="95"/>
      <c r="H543" s="93"/>
      <c r="I543" s="93"/>
      <c r="J543" s="93"/>
      <c r="S543" s="72"/>
      <c r="T543" s="72"/>
    </row>
    <row r="544" spans="1:20" s="65" customFormat="1" ht="14.5" x14ac:dyDescent="0.35">
      <c r="A544" s="48"/>
      <c r="B544" s="93"/>
      <c r="C544" s="93"/>
      <c r="D544" s="93"/>
      <c r="E544" s="95"/>
      <c r="F544" s="95"/>
      <c r="G544" s="95"/>
      <c r="H544" s="93"/>
      <c r="I544" s="93"/>
      <c r="J544" s="93"/>
      <c r="S544" s="72"/>
      <c r="T544" s="72"/>
    </row>
    <row r="545" spans="1:20" s="65" customFormat="1" ht="14.5" x14ac:dyDescent="0.35">
      <c r="A545" s="48"/>
      <c r="B545" s="93"/>
      <c r="C545" s="93"/>
      <c r="D545" s="93"/>
      <c r="E545" s="95"/>
      <c r="F545" s="95"/>
      <c r="G545" s="95"/>
      <c r="H545" s="93"/>
      <c r="I545" s="93"/>
      <c r="J545" s="93"/>
      <c r="S545" s="72"/>
      <c r="T545" s="72"/>
    </row>
    <row r="546" spans="1:20" s="65" customFormat="1" ht="14.5" x14ac:dyDescent="0.35">
      <c r="A546" s="48"/>
      <c r="B546" s="93"/>
      <c r="C546" s="93"/>
      <c r="D546" s="93"/>
      <c r="E546" s="95"/>
      <c r="F546" s="95"/>
      <c r="G546" s="95"/>
      <c r="H546" s="93"/>
      <c r="I546" s="93"/>
      <c r="J546" s="93"/>
      <c r="S546" s="72"/>
      <c r="T546" s="72"/>
    </row>
    <row r="547" spans="1:20" s="65" customFormat="1" ht="14.5" x14ac:dyDescent="0.35">
      <c r="A547" s="48"/>
      <c r="B547" s="93"/>
      <c r="C547" s="93"/>
      <c r="D547" s="93"/>
      <c r="E547" s="95"/>
      <c r="F547" s="95"/>
      <c r="G547" s="95"/>
      <c r="H547" s="93"/>
      <c r="I547" s="93"/>
      <c r="J547" s="93"/>
      <c r="S547" s="72"/>
      <c r="T547" s="72"/>
    </row>
    <row r="548" spans="1:20" s="65" customFormat="1" ht="14.5" x14ac:dyDescent="0.35">
      <c r="A548" s="48"/>
      <c r="B548" s="93"/>
      <c r="C548" s="93"/>
      <c r="D548" s="93"/>
      <c r="E548" s="95"/>
      <c r="F548" s="95"/>
      <c r="G548" s="95"/>
      <c r="H548" s="93"/>
      <c r="I548" s="93"/>
      <c r="J548" s="93"/>
      <c r="S548" s="72"/>
      <c r="T548" s="72"/>
    </row>
    <row r="549" spans="1:20" s="65" customFormat="1" ht="14.5" x14ac:dyDescent="0.35">
      <c r="A549" s="48"/>
      <c r="B549" s="93"/>
      <c r="C549" s="93"/>
      <c r="D549" s="93"/>
      <c r="E549" s="95"/>
      <c r="F549" s="95"/>
      <c r="G549" s="95"/>
      <c r="H549" s="93"/>
      <c r="I549" s="93"/>
      <c r="J549" s="93"/>
      <c r="S549" s="72"/>
      <c r="T549" s="72"/>
    </row>
    <row r="550" spans="1:20" s="65" customFormat="1" ht="14.5" x14ac:dyDescent="0.35">
      <c r="A550" s="48"/>
      <c r="B550" s="93"/>
      <c r="C550" s="93"/>
      <c r="D550" s="93"/>
      <c r="E550" s="95"/>
      <c r="F550" s="95"/>
      <c r="G550" s="95"/>
      <c r="H550" s="93"/>
      <c r="I550" s="93"/>
      <c r="J550" s="93"/>
      <c r="S550" s="72"/>
      <c r="T550" s="72"/>
    </row>
    <row r="551" spans="1:20" s="65" customFormat="1" ht="14.5" x14ac:dyDescent="0.35">
      <c r="A551" s="48"/>
      <c r="B551" s="93"/>
      <c r="C551" s="93"/>
      <c r="D551" s="93"/>
      <c r="E551" s="95"/>
      <c r="F551" s="95"/>
      <c r="G551" s="95"/>
      <c r="H551" s="93"/>
      <c r="I551" s="93"/>
      <c r="J551" s="93"/>
      <c r="S551" s="72"/>
      <c r="T551" s="72"/>
    </row>
    <row r="552" spans="1:20" s="65" customFormat="1" ht="14.5" x14ac:dyDescent="0.35">
      <c r="A552" s="48"/>
      <c r="B552" s="93"/>
      <c r="C552" s="93"/>
      <c r="D552" s="93"/>
      <c r="E552" s="95"/>
      <c r="F552" s="95"/>
      <c r="G552" s="95"/>
      <c r="H552" s="93"/>
      <c r="I552" s="93"/>
      <c r="J552" s="93"/>
      <c r="S552" s="72"/>
      <c r="T552" s="72"/>
    </row>
    <row r="553" spans="1:20" s="65" customFormat="1" ht="14.5" x14ac:dyDescent="0.35">
      <c r="A553" s="48"/>
      <c r="B553" s="93"/>
      <c r="C553" s="93"/>
      <c r="D553" s="93"/>
      <c r="E553" s="95"/>
      <c r="F553" s="95"/>
      <c r="G553" s="95"/>
      <c r="H553" s="93"/>
      <c r="I553" s="93"/>
      <c r="J553" s="93"/>
      <c r="S553" s="72"/>
      <c r="T553" s="72"/>
    </row>
    <row r="554" spans="1:20" s="65" customFormat="1" ht="14.5" x14ac:dyDescent="0.35">
      <c r="A554" s="48"/>
      <c r="B554" s="93"/>
      <c r="C554" s="93"/>
      <c r="D554" s="93"/>
      <c r="E554" s="95"/>
      <c r="F554" s="95"/>
      <c r="G554" s="95"/>
      <c r="H554" s="93"/>
      <c r="I554" s="93"/>
      <c r="J554" s="93"/>
      <c r="S554" s="72"/>
      <c r="T554" s="72"/>
    </row>
    <row r="555" spans="1:20" s="65" customFormat="1" ht="14.5" x14ac:dyDescent="0.35">
      <c r="A555" s="48"/>
      <c r="B555" s="93"/>
      <c r="C555" s="93"/>
      <c r="D555" s="93"/>
      <c r="E555" s="95"/>
      <c r="F555" s="95"/>
      <c r="G555" s="95"/>
      <c r="H555" s="93"/>
      <c r="I555" s="93"/>
      <c r="J555" s="93"/>
      <c r="S555" s="72"/>
      <c r="T555" s="72"/>
    </row>
    <row r="556" spans="1:20" s="65" customFormat="1" ht="14.5" x14ac:dyDescent="0.35">
      <c r="A556" s="48"/>
      <c r="B556" s="93"/>
      <c r="C556" s="93"/>
      <c r="D556" s="93"/>
      <c r="E556" s="95"/>
      <c r="F556" s="95"/>
      <c r="G556" s="95"/>
      <c r="H556" s="93"/>
      <c r="I556" s="93"/>
      <c r="J556" s="93"/>
      <c r="S556" s="72"/>
      <c r="T556" s="72"/>
    </row>
    <row r="557" spans="1:20" s="65" customFormat="1" ht="14.5" x14ac:dyDescent="0.35">
      <c r="A557" s="48"/>
      <c r="B557" s="93"/>
      <c r="C557" s="93"/>
      <c r="D557" s="93"/>
      <c r="E557" s="95"/>
      <c r="F557" s="95"/>
      <c r="G557" s="95"/>
      <c r="H557" s="93"/>
      <c r="I557" s="93"/>
      <c r="J557" s="93"/>
      <c r="S557" s="72"/>
      <c r="T557" s="72"/>
    </row>
    <row r="558" spans="1:20" s="65" customFormat="1" ht="14.5" x14ac:dyDescent="0.35">
      <c r="A558" s="48"/>
      <c r="B558" s="93"/>
      <c r="C558" s="93"/>
      <c r="D558" s="93"/>
      <c r="E558" s="95"/>
      <c r="F558" s="95"/>
      <c r="G558" s="95"/>
      <c r="H558" s="93"/>
      <c r="I558" s="93"/>
      <c r="J558" s="93"/>
      <c r="S558" s="72"/>
      <c r="T558" s="72"/>
    </row>
    <row r="559" spans="1:20" s="65" customFormat="1" ht="14.5" x14ac:dyDescent="0.35">
      <c r="A559" s="48"/>
      <c r="B559" s="93"/>
      <c r="C559" s="93"/>
      <c r="D559" s="93"/>
      <c r="E559" s="95"/>
      <c r="F559" s="95"/>
      <c r="G559" s="95"/>
      <c r="H559" s="93"/>
      <c r="I559" s="93"/>
      <c r="J559" s="93"/>
      <c r="S559" s="72"/>
      <c r="T559" s="72"/>
    </row>
    <row r="560" spans="1:20" s="65" customFormat="1" ht="14.5" x14ac:dyDescent="0.35">
      <c r="A560" s="48"/>
      <c r="B560" s="93"/>
      <c r="C560" s="93"/>
      <c r="D560" s="93"/>
      <c r="E560" s="95"/>
      <c r="F560" s="95"/>
      <c r="G560" s="95"/>
      <c r="H560" s="93"/>
      <c r="I560" s="93"/>
      <c r="J560" s="93"/>
      <c r="S560" s="72"/>
      <c r="T560" s="72"/>
    </row>
    <row r="561" spans="1:20" s="65" customFormat="1" ht="14.5" x14ac:dyDescent="0.35">
      <c r="A561" s="48"/>
      <c r="B561" s="93"/>
      <c r="C561" s="93"/>
      <c r="D561" s="93"/>
      <c r="E561" s="95"/>
      <c r="F561" s="95"/>
      <c r="G561" s="95"/>
      <c r="H561" s="93"/>
      <c r="I561" s="93"/>
      <c r="J561" s="93"/>
      <c r="S561" s="72"/>
      <c r="T561" s="72"/>
    </row>
    <row r="562" spans="1:20" s="65" customFormat="1" ht="14.5" x14ac:dyDescent="0.35">
      <c r="A562" s="48"/>
      <c r="B562" s="93"/>
      <c r="C562" s="93"/>
      <c r="D562" s="93"/>
      <c r="E562" s="95"/>
      <c r="F562" s="95"/>
      <c r="G562" s="95"/>
      <c r="H562" s="93"/>
      <c r="I562" s="93"/>
      <c r="J562" s="93"/>
      <c r="S562" s="72"/>
      <c r="T562" s="72"/>
    </row>
    <row r="563" spans="1:20" s="65" customFormat="1" ht="14.5" x14ac:dyDescent="0.35">
      <c r="A563" s="48"/>
      <c r="B563" s="93"/>
      <c r="C563" s="93"/>
      <c r="D563" s="93"/>
      <c r="E563" s="95"/>
      <c r="F563" s="95"/>
      <c r="G563" s="95"/>
      <c r="H563" s="93"/>
      <c r="I563" s="93"/>
      <c r="J563" s="93"/>
      <c r="S563" s="72"/>
      <c r="T563" s="72"/>
    </row>
    <row r="564" spans="1:20" s="65" customFormat="1" ht="14.5" x14ac:dyDescent="0.35">
      <c r="A564" s="48"/>
      <c r="B564" s="93"/>
      <c r="C564" s="93"/>
      <c r="D564" s="93"/>
      <c r="E564" s="95"/>
      <c r="F564" s="95"/>
      <c r="G564" s="95"/>
      <c r="H564" s="93"/>
      <c r="I564" s="93"/>
      <c r="J564" s="93"/>
      <c r="S564" s="72"/>
      <c r="T564" s="72"/>
    </row>
    <row r="565" spans="1:20" s="65" customFormat="1" ht="14.5" x14ac:dyDescent="0.35">
      <c r="A565" s="48"/>
      <c r="B565" s="93"/>
      <c r="C565" s="93"/>
      <c r="D565" s="93"/>
      <c r="E565" s="95"/>
      <c r="F565" s="95"/>
      <c r="G565" s="95"/>
      <c r="H565" s="93"/>
      <c r="I565" s="93"/>
      <c r="J565" s="93"/>
      <c r="S565" s="72"/>
      <c r="T565" s="72"/>
    </row>
    <row r="566" spans="1:20" s="65" customFormat="1" ht="14.5" x14ac:dyDescent="0.35">
      <c r="A566" s="48"/>
      <c r="B566" s="93"/>
      <c r="C566" s="93"/>
      <c r="D566" s="93"/>
      <c r="E566" s="95"/>
      <c r="F566" s="95"/>
      <c r="G566" s="95"/>
      <c r="H566" s="93"/>
      <c r="I566" s="93"/>
      <c r="J566" s="93"/>
      <c r="S566" s="72"/>
      <c r="T566" s="72"/>
    </row>
    <row r="567" spans="1:20" s="65" customFormat="1" ht="14.5" x14ac:dyDescent="0.35">
      <c r="A567" s="48"/>
      <c r="B567" s="93"/>
      <c r="C567" s="93"/>
      <c r="D567" s="93"/>
      <c r="E567" s="95"/>
      <c r="F567" s="95"/>
      <c r="G567" s="95"/>
      <c r="H567" s="93"/>
      <c r="I567" s="93"/>
      <c r="J567" s="93"/>
      <c r="S567" s="72"/>
      <c r="T567" s="72"/>
    </row>
    <row r="568" spans="1:20" s="65" customFormat="1" ht="14.5" x14ac:dyDescent="0.35">
      <c r="A568" s="48"/>
      <c r="B568" s="93"/>
      <c r="C568" s="93"/>
      <c r="D568" s="93"/>
      <c r="E568" s="95"/>
      <c r="F568" s="95"/>
      <c r="G568" s="95"/>
      <c r="H568" s="93"/>
      <c r="I568" s="93"/>
      <c r="J568" s="93"/>
      <c r="S568" s="72"/>
      <c r="T568" s="72"/>
    </row>
    <row r="569" spans="1:20" s="65" customFormat="1" ht="14.5" x14ac:dyDescent="0.35">
      <c r="A569" s="48"/>
      <c r="B569" s="93"/>
      <c r="C569" s="93"/>
      <c r="D569" s="93"/>
      <c r="E569" s="95"/>
      <c r="F569" s="95"/>
      <c r="G569" s="95"/>
      <c r="H569" s="93"/>
      <c r="I569" s="93"/>
      <c r="J569" s="93"/>
      <c r="S569" s="72"/>
      <c r="T569" s="72"/>
    </row>
    <row r="570" spans="1:20" s="65" customFormat="1" ht="14.5" x14ac:dyDescent="0.35">
      <c r="A570" s="48"/>
      <c r="B570" s="93"/>
      <c r="C570" s="93"/>
      <c r="D570" s="93"/>
      <c r="E570" s="95"/>
      <c r="F570" s="95"/>
      <c r="G570" s="95"/>
      <c r="H570" s="93"/>
      <c r="I570" s="93"/>
      <c r="J570" s="93"/>
      <c r="S570" s="72"/>
      <c r="T570" s="72"/>
    </row>
    <row r="571" spans="1:20" s="65" customFormat="1" ht="14.5" x14ac:dyDescent="0.35">
      <c r="A571" s="48"/>
      <c r="B571" s="93"/>
      <c r="C571" s="93"/>
      <c r="D571" s="93"/>
      <c r="E571" s="95"/>
      <c r="F571" s="95"/>
      <c r="G571" s="95"/>
      <c r="H571" s="93"/>
      <c r="I571" s="93"/>
      <c r="J571" s="93"/>
      <c r="S571" s="72"/>
      <c r="T571" s="72"/>
    </row>
    <row r="572" spans="1:20" s="65" customFormat="1" ht="14.5" x14ac:dyDescent="0.35">
      <c r="A572" s="48"/>
      <c r="B572" s="93"/>
      <c r="C572" s="93"/>
      <c r="D572" s="93"/>
      <c r="E572" s="95"/>
      <c r="F572" s="95"/>
      <c r="G572" s="95"/>
      <c r="H572" s="93"/>
      <c r="I572" s="93"/>
      <c r="J572" s="93"/>
      <c r="S572" s="72"/>
      <c r="T572" s="72"/>
    </row>
    <row r="573" spans="1:20" s="65" customFormat="1" ht="14.5" x14ac:dyDescent="0.35">
      <c r="A573" s="48"/>
      <c r="B573" s="93"/>
      <c r="C573" s="93"/>
      <c r="D573" s="93"/>
      <c r="E573" s="95"/>
      <c r="F573" s="95"/>
      <c r="G573" s="95"/>
      <c r="H573" s="93"/>
      <c r="I573" s="93"/>
      <c r="J573" s="93"/>
      <c r="S573" s="72"/>
      <c r="T573" s="72"/>
    </row>
    <row r="574" spans="1:20" s="65" customFormat="1" ht="14.5" x14ac:dyDescent="0.35">
      <c r="A574" s="48"/>
      <c r="B574" s="93"/>
      <c r="C574" s="93"/>
      <c r="D574" s="93"/>
      <c r="E574" s="95"/>
      <c r="F574" s="95"/>
      <c r="G574" s="95"/>
      <c r="H574" s="93"/>
      <c r="I574" s="93"/>
      <c r="J574" s="93"/>
      <c r="S574" s="72"/>
      <c r="T574" s="72"/>
    </row>
    <row r="575" spans="1:20" s="65" customFormat="1" ht="14.5" x14ac:dyDescent="0.35">
      <c r="A575" s="48"/>
      <c r="B575" s="93"/>
      <c r="C575" s="93"/>
      <c r="D575" s="93"/>
      <c r="E575" s="95"/>
      <c r="F575" s="95"/>
      <c r="G575" s="95"/>
      <c r="H575" s="93"/>
      <c r="I575" s="93"/>
      <c r="J575" s="93"/>
      <c r="S575" s="72"/>
      <c r="T575" s="72"/>
    </row>
    <row r="576" spans="1:20" s="65" customFormat="1" ht="14.5" x14ac:dyDescent="0.35">
      <c r="A576" s="48"/>
      <c r="B576" s="93"/>
      <c r="C576" s="93"/>
      <c r="D576" s="93"/>
      <c r="E576" s="95"/>
      <c r="F576" s="95"/>
      <c r="G576" s="95"/>
      <c r="H576" s="93"/>
      <c r="I576" s="93"/>
      <c r="J576" s="93"/>
      <c r="S576" s="72"/>
      <c r="T576" s="72"/>
    </row>
    <row r="577" spans="1:20" s="65" customFormat="1" ht="14.5" x14ac:dyDescent="0.35">
      <c r="A577" s="48"/>
      <c r="B577" s="93"/>
      <c r="C577" s="93"/>
      <c r="D577" s="93"/>
      <c r="E577" s="95"/>
      <c r="F577" s="95"/>
      <c r="G577" s="95"/>
      <c r="H577" s="93"/>
      <c r="I577" s="93"/>
      <c r="J577" s="93"/>
      <c r="S577" s="72"/>
      <c r="T577" s="72"/>
    </row>
    <row r="578" spans="1:20" s="65" customFormat="1" ht="14.5" x14ac:dyDescent="0.35">
      <c r="A578" s="48"/>
      <c r="B578" s="93"/>
      <c r="C578" s="93"/>
      <c r="D578" s="93"/>
      <c r="E578" s="95"/>
      <c r="F578" s="95"/>
      <c r="G578" s="95"/>
      <c r="H578" s="93"/>
      <c r="I578" s="93"/>
      <c r="J578" s="93"/>
      <c r="S578" s="72"/>
      <c r="T578" s="72"/>
    </row>
    <row r="579" spans="1:20" s="65" customFormat="1" ht="14.5" x14ac:dyDescent="0.35">
      <c r="A579" s="48"/>
      <c r="B579" s="93"/>
      <c r="C579" s="93"/>
      <c r="D579" s="93"/>
      <c r="E579" s="95"/>
      <c r="F579" s="95"/>
      <c r="G579" s="95"/>
      <c r="H579" s="93"/>
      <c r="I579" s="93"/>
      <c r="J579" s="93"/>
      <c r="S579" s="72"/>
      <c r="T579" s="72"/>
    </row>
    <row r="580" spans="1:20" s="65" customFormat="1" ht="14.5" x14ac:dyDescent="0.35">
      <c r="A580" s="48"/>
      <c r="B580" s="93"/>
      <c r="C580" s="93"/>
      <c r="D580" s="93"/>
      <c r="E580" s="95"/>
      <c r="F580" s="95"/>
      <c r="G580" s="95"/>
      <c r="H580" s="93"/>
      <c r="I580" s="93"/>
      <c r="J580" s="93"/>
      <c r="S580" s="72"/>
      <c r="T580" s="72"/>
    </row>
    <row r="581" spans="1:20" s="65" customFormat="1" ht="14.5" x14ac:dyDescent="0.35">
      <c r="A581" s="48"/>
      <c r="B581" s="93"/>
      <c r="C581" s="93"/>
      <c r="D581" s="93"/>
      <c r="E581" s="95"/>
      <c r="F581" s="95"/>
      <c r="G581" s="95"/>
      <c r="H581" s="93"/>
      <c r="I581" s="93"/>
      <c r="J581" s="93"/>
      <c r="S581" s="72"/>
      <c r="T581" s="72"/>
    </row>
    <row r="582" spans="1:20" s="65" customFormat="1" ht="14.5" x14ac:dyDescent="0.35">
      <c r="A582" s="48"/>
      <c r="B582" s="93"/>
      <c r="C582" s="93"/>
      <c r="D582" s="93"/>
      <c r="E582" s="95"/>
      <c r="F582" s="95"/>
      <c r="G582" s="95"/>
      <c r="H582" s="93"/>
      <c r="I582" s="93"/>
      <c r="J582" s="93"/>
      <c r="S582" s="72"/>
      <c r="T582" s="72"/>
    </row>
    <row r="583" spans="1:20" s="65" customFormat="1" ht="14.5" x14ac:dyDescent="0.35">
      <c r="A583" s="48"/>
      <c r="B583" s="93"/>
      <c r="C583" s="93"/>
      <c r="D583" s="93"/>
      <c r="E583" s="95"/>
      <c r="F583" s="95"/>
      <c r="G583" s="95"/>
      <c r="H583" s="93"/>
      <c r="I583" s="93"/>
      <c r="J583" s="93"/>
      <c r="S583" s="72"/>
      <c r="T583" s="72"/>
    </row>
    <row r="584" spans="1:20" s="65" customFormat="1" ht="14.5" x14ac:dyDescent="0.35">
      <c r="A584" s="48"/>
      <c r="B584" s="93"/>
      <c r="C584" s="93"/>
      <c r="D584" s="93"/>
      <c r="E584" s="95"/>
      <c r="F584" s="95"/>
      <c r="G584" s="95"/>
      <c r="H584" s="93"/>
      <c r="I584" s="93"/>
      <c r="J584" s="93"/>
      <c r="S584" s="72"/>
      <c r="T584" s="72"/>
    </row>
    <row r="585" spans="1:20" s="65" customFormat="1" ht="14.5" x14ac:dyDescent="0.35">
      <c r="A585" s="48"/>
      <c r="B585" s="93"/>
      <c r="C585" s="93"/>
      <c r="D585" s="93"/>
      <c r="E585" s="95"/>
      <c r="F585" s="95"/>
      <c r="G585" s="95"/>
      <c r="H585" s="93"/>
      <c r="I585" s="93"/>
      <c r="J585" s="93"/>
      <c r="S585" s="72"/>
      <c r="T585" s="72"/>
    </row>
    <row r="586" spans="1:20" s="65" customFormat="1" ht="14.5" x14ac:dyDescent="0.35">
      <c r="A586" s="48"/>
      <c r="B586" s="93"/>
      <c r="C586" s="93"/>
      <c r="D586" s="93"/>
      <c r="E586" s="95"/>
      <c r="F586" s="95"/>
      <c r="G586" s="95"/>
      <c r="H586" s="93"/>
      <c r="I586" s="93"/>
      <c r="J586" s="93"/>
      <c r="S586" s="72"/>
      <c r="T586" s="72"/>
    </row>
    <row r="587" spans="1:20" s="65" customFormat="1" ht="14.5" x14ac:dyDescent="0.35">
      <c r="A587" s="48"/>
      <c r="B587" s="93"/>
      <c r="C587" s="93"/>
      <c r="D587" s="93"/>
      <c r="E587" s="95"/>
      <c r="F587" s="95"/>
      <c r="G587" s="95"/>
      <c r="H587" s="93"/>
      <c r="I587" s="93"/>
      <c r="J587" s="93"/>
      <c r="S587" s="72"/>
      <c r="T587" s="72"/>
    </row>
    <row r="588" spans="1:20" s="65" customFormat="1" ht="14.5" x14ac:dyDescent="0.35">
      <c r="A588" s="48"/>
      <c r="B588" s="93"/>
      <c r="C588" s="93"/>
      <c r="D588" s="93"/>
      <c r="E588" s="95"/>
      <c r="F588" s="95"/>
      <c r="G588" s="95"/>
      <c r="H588" s="93"/>
      <c r="I588" s="93"/>
      <c r="J588" s="93"/>
      <c r="S588" s="72"/>
      <c r="T588" s="72"/>
    </row>
    <row r="589" spans="1:20" s="65" customFormat="1" ht="14.5" x14ac:dyDescent="0.35">
      <c r="A589" s="48"/>
      <c r="B589" s="93"/>
      <c r="C589" s="93"/>
      <c r="D589" s="93"/>
      <c r="E589" s="95"/>
      <c r="F589" s="95"/>
      <c r="G589" s="95"/>
      <c r="H589" s="93"/>
      <c r="I589" s="93"/>
      <c r="J589" s="93"/>
      <c r="S589" s="72"/>
      <c r="T589" s="72"/>
    </row>
    <row r="590" spans="1:20" s="65" customFormat="1" ht="14.5" x14ac:dyDescent="0.35">
      <c r="A590" s="48"/>
      <c r="B590" s="93"/>
      <c r="C590" s="93"/>
      <c r="D590" s="93"/>
      <c r="E590" s="95"/>
      <c r="F590" s="95"/>
      <c r="G590" s="95"/>
      <c r="H590" s="93"/>
      <c r="I590" s="93"/>
      <c r="J590" s="93"/>
      <c r="S590" s="72"/>
      <c r="T590" s="72"/>
    </row>
    <row r="591" spans="1:20" s="65" customFormat="1" ht="14.5" x14ac:dyDescent="0.35">
      <c r="A591" s="48"/>
      <c r="B591" s="93"/>
      <c r="C591" s="93"/>
      <c r="D591" s="93"/>
      <c r="E591" s="95"/>
      <c r="F591" s="95"/>
      <c r="G591" s="95"/>
      <c r="H591" s="93"/>
      <c r="I591" s="93"/>
      <c r="J591" s="93"/>
      <c r="S591" s="72"/>
      <c r="T591" s="72"/>
    </row>
    <row r="592" spans="1:20" s="65" customFormat="1" ht="14.5" x14ac:dyDescent="0.35">
      <c r="A592" s="48"/>
      <c r="B592" s="93"/>
      <c r="C592" s="93"/>
      <c r="D592" s="93"/>
      <c r="E592" s="95"/>
      <c r="F592" s="95"/>
      <c r="G592" s="95"/>
      <c r="H592" s="93"/>
      <c r="I592" s="93"/>
      <c r="J592" s="93"/>
      <c r="S592" s="72"/>
      <c r="T592" s="72"/>
    </row>
    <row r="593" spans="1:20" s="65" customFormat="1" ht="14.5" x14ac:dyDescent="0.35">
      <c r="A593" s="48"/>
      <c r="B593" s="93"/>
      <c r="C593" s="93"/>
      <c r="D593" s="93"/>
      <c r="E593" s="95"/>
      <c r="F593" s="95"/>
      <c r="G593" s="95"/>
      <c r="H593" s="93"/>
      <c r="I593" s="93"/>
      <c r="J593" s="93"/>
      <c r="S593" s="72"/>
      <c r="T593" s="72"/>
    </row>
    <row r="594" spans="1:20" s="65" customFormat="1" ht="14.5" x14ac:dyDescent="0.35">
      <c r="A594" s="48"/>
      <c r="B594" s="93"/>
      <c r="C594" s="93"/>
      <c r="D594" s="93"/>
      <c r="E594" s="95"/>
      <c r="F594" s="95"/>
      <c r="G594" s="95"/>
      <c r="H594" s="93"/>
      <c r="I594" s="93"/>
      <c r="J594" s="93"/>
      <c r="S594" s="72"/>
      <c r="T594" s="72"/>
    </row>
    <row r="595" spans="1:20" s="65" customFormat="1" ht="14.5" x14ac:dyDescent="0.35">
      <c r="A595" s="48"/>
      <c r="B595" s="93"/>
      <c r="C595" s="93"/>
      <c r="D595" s="93"/>
      <c r="E595" s="95"/>
      <c r="F595" s="95"/>
      <c r="G595" s="95"/>
      <c r="H595" s="93"/>
      <c r="I595" s="93"/>
      <c r="J595" s="93"/>
      <c r="S595" s="72"/>
      <c r="T595" s="72"/>
    </row>
    <row r="596" spans="1:20" s="65" customFormat="1" ht="14.5" x14ac:dyDescent="0.35">
      <c r="A596" s="48"/>
      <c r="B596" s="93"/>
      <c r="C596" s="93"/>
      <c r="D596" s="93"/>
      <c r="E596" s="95"/>
      <c r="F596" s="95"/>
      <c r="G596" s="95"/>
      <c r="H596" s="93"/>
      <c r="I596" s="93"/>
      <c r="J596" s="93"/>
      <c r="S596" s="72"/>
      <c r="T596" s="72"/>
    </row>
    <row r="597" spans="1:20" s="65" customFormat="1" ht="14.5" x14ac:dyDescent="0.35">
      <c r="A597" s="48"/>
      <c r="B597" s="93"/>
      <c r="C597" s="93"/>
      <c r="D597" s="93"/>
      <c r="E597" s="95"/>
      <c r="F597" s="95"/>
      <c r="G597" s="95"/>
      <c r="H597" s="93"/>
      <c r="I597" s="93"/>
      <c r="J597" s="93"/>
      <c r="S597" s="72"/>
      <c r="T597" s="72"/>
    </row>
    <row r="598" spans="1:20" s="65" customFormat="1" ht="14.5" x14ac:dyDescent="0.35">
      <c r="A598" s="48"/>
      <c r="B598" s="93"/>
      <c r="C598" s="93"/>
      <c r="D598" s="93"/>
      <c r="E598" s="95"/>
      <c r="F598" s="95"/>
      <c r="G598" s="95"/>
      <c r="H598" s="93"/>
      <c r="I598" s="93"/>
      <c r="J598" s="93"/>
      <c r="S598" s="72"/>
      <c r="T598" s="72"/>
    </row>
    <row r="599" spans="1:20" s="65" customFormat="1" ht="14.5" x14ac:dyDescent="0.35">
      <c r="A599" s="48"/>
      <c r="B599" s="93"/>
      <c r="C599" s="93"/>
      <c r="D599" s="93"/>
      <c r="E599" s="95"/>
      <c r="F599" s="95"/>
      <c r="G599" s="95"/>
      <c r="H599" s="93"/>
      <c r="I599" s="93"/>
      <c r="J599" s="93"/>
      <c r="S599" s="72"/>
      <c r="T599" s="72"/>
    </row>
    <row r="600" spans="1:20" s="65" customFormat="1" ht="14.5" x14ac:dyDescent="0.35">
      <c r="A600" s="48"/>
      <c r="B600" s="93"/>
      <c r="C600" s="93"/>
      <c r="D600" s="93"/>
      <c r="E600" s="95"/>
      <c r="F600" s="95"/>
      <c r="G600" s="95"/>
      <c r="H600" s="93"/>
      <c r="I600" s="93"/>
      <c r="J600" s="93"/>
      <c r="S600" s="72"/>
      <c r="T600" s="72"/>
    </row>
    <row r="601" spans="1:20" s="65" customFormat="1" ht="14.5" x14ac:dyDescent="0.35">
      <c r="A601" s="48"/>
      <c r="B601" s="93"/>
      <c r="C601" s="93"/>
      <c r="D601" s="93"/>
      <c r="E601" s="95"/>
      <c r="F601" s="95"/>
      <c r="G601" s="95"/>
      <c r="H601" s="93"/>
      <c r="I601" s="93"/>
      <c r="J601" s="93"/>
      <c r="S601" s="72"/>
      <c r="T601" s="72"/>
    </row>
    <row r="602" spans="1:20" s="65" customFormat="1" ht="14.5" x14ac:dyDescent="0.35">
      <c r="A602" s="48"/>
      <c r="B602" s="93"/>
      <c r="C602" s="93"/>
      <c r="D602" s="93"/>
      <c r="E602" s="95"/>
      <c r="F602" s="95"/>
      <c r="G602" s="95"/>
      <c r="H602" s="93"/>
      <c r="I602" s="93"/>
      <c r="J602" s="93"/>
      <c r="S602" s="72"/>
      <c r="T602" s="72"/>
    </row>
    <row r="603" spans="1:20" s="65" customFormat="1" ht="14.5" x14ac:dyDescent="0.35">
      <c r="A603" s="48"/>
      <c r="B603" s="93"/>
      <c r="C603" s="93"/>
      <c r="D603" s="93"/>
      <c r="E603" s="95"/>
      <c r="F603" s="95"/>
      <c r="G603" s="95"/>
      <c r="H603" s="93"/>
      <c r="I603" s="93"/>
      <c r="J603" s="93"/>
      <c r="S603" s="72"/>
      <c r="T603" s="72"/>
    </row>
    <row r="604" spans="1:20" s="65" customFormat="1" ht="14.5" x14ac:dyDescent="0.35">
      <c r="A604" s="48"/>
      <c r="B604" s="93"/>
      <c r="C604" s="93"/>
      <c r="D604" s="93"/>
      <c r="E604" s="95"/>
      <c r="F604" s="95"/>
      <c r="G604" s="95"/>
      <c r="H604" s="93"/>
      <c r="I604" s="93"/>
      <c r="J604" s="93"/>
      <c r="S604" s="72"/>
      <c r="T604" s="72"/>
    </row>
    <row r="605" spans="1:20" s="65" customFormat="1" ht="14.5" x14ac:dyDescent="0.35">
      <c r="A605" s="48"/>
      <c r="B605" s="93"/>
      <c r="C605" s="93"/>
      <c r="D605" s="93"/>
      <c r="E605" s="95"/>
      <c r="F605" s="95"/>
      <c r="G605" s="95"/>
      <c r="H605" s="93"/>
      <c r="I605" s="93"/>
      <c r="J605" s="93"/>
      <c r="S605" s="72"/>
      <c r="T605" s="72"/>
    </row>
    <row r="606" spans="1:20" s="65" customFormat="1" ht="14.5" x14ac:dyDescent="0.35">
      <c r="A606" s="48"/>
      <c r="B606" s="93"/>
      <c r="C606" s="93"/>
      <c r="D606" s="93"/>
      <c r="E606" s="95"/>
      <c r="F606" s="95"/>
      <c r="G606" s="95"/>
      <c r="H606" s="93"/>
      <c r="I606" s="93"/>
      <c r="J606" s="93"/>
      <c r="S606" s="72"/>
      <c r="T606" s="72"/>
    </row>
    <row r="607" spans="1:20" s="65" customFormat="1" ht="14.5" x14ac:dyDescent="0.35">
      <c r="A607" s="48"/>
      <c r="B607" s="93"/>
      <c r="C607" s="93"/>
      <c r="D607" s="93"/>
      <c r="E607" s="95"/>
      <c r="F607" s="95"/>
      <c r="G607" s="95"/>
      <c r="H607" s="93"/>
      <c r="I607" s="93"/>
      <c r="J607" s="93"/>
      <c r="S607" s="72"/>
      <c r="T607" s="72"/>
    </row>
    <row r="608" spans="1:20" s="65" customFormat="1" ht="14.5" x14ac:dyDescent="0.35">
      <c r="A608" s="48"/>
      <c r="B608" s="93"/>
      <c r="C608" s="93"/>
      <c r="D608" s="93"/>
      <c r="E608" s="95"/>
      <c r="F608" s="95"/>
      <c r="G608" s="95"/>
      <c r="H608" s="93"/>
      <c r="I608" s="93"/>
      <c r="J608" s="93"/>
      <c r="S608" s="72"/>
      <c r="T608" s="72"/>
    </row>
    <row r="609" spans="1:20" s="65" customFormat="1" ht="14.5" x14ac:dyDescent="0.35">
      <c r="A609" s="48"/>
      <c r="B609" s="93"/>
      <c r="C609" s="93"/>
      <c r="D609" s="93"/>
      <c r="E609" s="95"/>
      <c r="F609" s="95"/>
      <c r="G609" s="95"/>
      <c r="H609" s="93"/>
      <c r="I609" s="93"/>
      <c r="J609" s="93"/>
      <c r="S609" s="72"/>
      <c r="T609" s="72"/>
    </row>
    <row r="610" spans="1:20" s="65" customFormat="1" ht="14.5" x14ac:dyDescent="0.35">
      <c r="A610" s="48"/>
      <c r="B610" s="93"/>
      <c r="C610" s="93"/>
      <c r="D610" s="93"/>
      <c r="E610" s="95"/>
      <c r="F610" s="95"/>
      <c r="G610" s="95"/>
      <c r="H610" s="93"/>
      <c r="I610" s="93"/>
      <c r="J610" s="93"/>
      <c r="S610" s="72"/>
      <c r="T610" s="72"/>
    </row>
    <row r="611" spans="1:20" s="65" customFormat="1" ht="14.5" x14ac:dyDescent="0.35">
      <c r="A611" s="48"/>
      <c r="B611" s="93"/>
      <c r="C611" s="93"/>
      <c r="D611" s="93"/>
      <c r="E611" s="95"/>
      <c r="F611" s="95"/>
      <c r="G611" s="95"/>
      <c r="H611" s="93"/>
      <c r="I611" s="93"/>
      <c r="J611" s="93"/>
      <c r="S611" s="72"/>
      <c r="T611" s="72"/>
    </row>
    <row r="612" spans="1:20" s="65" customFormat="1" ht="14.5" x14ac:dyDescent="0.35">
      <c r="A612" s="48"/>
      <c r="B612" s="93"/>
      <c r="C612" s="93"/>
      <c r="D612" s="93"/>
      <c r="E612" s="95"/>
      <c r="F612" s="95"/>
      <c r="G612" s="95"/>
      <c r="H612" s="93"/>
      <c r="I612" s="93"/>
      <c r="J612" s="93"/>
      <c r="S612" s="72"/>
      <c r="T612" s="72"/>
    </row>
    <row r="613" spans="1:20" s="65" customFormat="1" ht="14.5" x14ac:dyDescent="0.35">
      <c r="A613" s="48"/>
      <c r="B613" s="93"/>
      <c r="C613" s="93"/>
      <c r="D613" s="93"/>
      <c r="E613" s="95"/>
      <c r="F613" s="95"/>
      <c r="G613" s="95"/>
      <c r="H613" s="93"/>
      <c r="I613" s="93"/>
      <c r="J613" s="93"/>
      <c r="S613" s="72"/>
      <c r="T613" s="72"/>
    </row>
    <row r="614" spans="1:20" s="65" customFormat="1" ht="14.5" x14ac:dyDescent="0.35">
      <c r="A614" s="48"/>
      <c r="B614" s="93"/>
      <c r="C614" s="93"/>
      <c r="D614" s="93"/>
      <c r="E614" s="95"/>
      <c r="F614" s="95"/>
      <c r="G614" s="95"/>
      <c r="H614" s="93"/>
      <c r="I614" s="93"/>
      <c r="J614" s="93"/>
      <c r="S614" s="72"/>
      <c r="T614" s="72"/>
    </row>
    <row r="615" spans="1:20" s="65" customFormat="1" ht="14.5" x14ac:dyDescent="0.35">
      <c r="A615" s="48"/>
      <c r="B615" s="93"/>
      <c r="C615" s="93"/>
      <c r="D615" s="93"/>
      <c r="E615" s="95"/>
      <c r="F615" s="95"/>
      <c r="G615" s="95"/>
      <c r="H615" s="93"/>
      <c r="I615" s="93"/>
      <c r="J615" s="93"/>
      <c r="S615" s="72"/>
      <c r="T615" s="72"/>
    </row>
    <row r="616" spans="1:20" s="65" customFormat="1" ht="14.5" x14ac:dyDescent="0.35">
      <c r="A616" s="48"/>
      <c r="B616" s="93"/>
      <c r="C616" s="93"/>
      <c r="D616" s="93"/>
      <c r="E616" s="95"/>
      <c r="F616" s="95"/>
      <c r="G616" s="95"/>
      <c r="H616" s="93"/>
      <c r="I616" s="93"/>
      <c r="J616" s="93"/>
      <c r="S616" s="72"/>
      <c r="T616" s="72"/>
    </row>
    <row r="617" spans="1:20" s="65" customFormat="1" ht="14.5" x14ac:dyDescent="0.35">
      <c r="A617" s="48"/>
      <c r="B617" s="93"/>
      <c r="C617" s="93"/>
      <c r="D617" s="93"/>
      <c r="E617" s="95"/>
      <c r="F617" s="95"/>
      <c r="G617" s="95"/>
      <c r="H617" s="93"/>
      <c r="I617" s="93"/>
      <c r="J617" s="93"/>
      <c r="S617" s="72"/>
      <c r="T617" s="72"/>
    </row>
    <row r="618" spans="1:20" s="65" customFormat="1" ht="14.5" x14ac:dyDescent="0.35">
      <c r="A618" s="48"/>
      <c r="B618" s="93"/>
      <c r="C618" s="93"/>
      <c r="D618" s="93"/>
      <c r="E618" s="95"/>
      <c r="F618" s="95"/>
      <c r="G618" s="95"/>
      <c r="H618" s="93"/>
      <c r="I618" s="93"/>
      <c r="J618" s="93"/>
      <c r="S618" s="72"/>
      <c r="T618" s="72"/>
    </row>
    <row r="619" spans="1:20" s="65" customFormat="1" ht="14.5" x14ac:dyDescent="0.35">
      <c r="A619" s="48"/>
      <c r="B619" s="93"/>
      <c r="C619" s="93"/>
      <c r="D619" s="93"/>
      <c r="E619" s="95"/>
      <c r="F619" s="95"/>
      <c r="G619" s="95"/>
      <c r="H619" s="93"/>
      <c r="I619" s="93"/>
      <c r="J619" s="93"/>
      <c r="S619" s="72"/>
      <c r="T619" s="72"/>
    </row>
    <row r="620" spans="1:20" s="65" customFormat="1" ht="14.5" x14ac:dyDescent="0.35">
      <c r="A620" s="48"/>
      <c r="B620" s="93"/>
      <c r="C620" s="93"/>
      <c r="D620" s="93"/>
      <c r="E620" s="95"/>
      <c r="F620" s="95"/>
      <c r="G620" s="95"/>
      <c r="H620" s="93"/>
      <c r="I620" s="93"/>
      <c r="J620" s="93"/>
      <c r="S620" s="72"/>
      <c r="T620" s="72"/>
    </row>
    <row r="621" spans="1:20" s="65" customFormat="1" ht="14.5" x14ac:dyDescent="0.35">
      <c r="A621" s="48"/>
      <c r="B621" s="93"/>
      <c r="C621" s="93"/>
      <c r="D621" s="93"/>
      <c r="E621" s="95"/>
      <c r="F621" s="95"/>
      <c r="G621" s="95"/>
      <c r="H621" s="93"/>
      <c r="I621" s="93"/>
      <c r="J621" s="93"/>
      <c r="S621" s="72"/>
      <c r="T621" s="72"/>
    </row>
    <row r="622" spans="1:20" s="65" customFormat="1" ht="14.5" x14ac:dyDescent="0.35">
      <c r="A622" s="48"/>
      <c r="B622" s="93"/>
      <c r="C622" s="93"/>
      <c r="D622" s="93"/>
      <c r="E622" s="95"/>
      <c r="F622" s="95"/>
      <c r="G622" s="95"/>
      <c r="H622" s="93"/>
      <c r="I622" s="93"/>
      <c r="J622" s="93"/>
      <c r="S622" s="72"/>
      <c r="T622" s="72"/>
    </row>
    <row r="623" spans="1:20" s="65" customFormat="1" ht="14.5" x14ac:dyDescent="0.35">
      <c r="A623" s="48"/>
      <c r="B623" s="93"/>
      <c r="C623" s="93"/>
      <c r="D623" s="93"/>
      <c r="E623" s="95"/>
      <c r="F623" s="95"/>
      <c r="G623" s="95"/>
      <c r="H623" s="93"/>
      <c r="I623" s="93"/>
      <c r="J623" s="93"/>
      <c r="S623" s="72"/>
      <c r="T623" s="72"/>
    </row>
    <row r="624" spans="1:20" s="65" customFormat="1" ht="14.5" x14ac:dyDescent="0.35">
      <c r="A624" s="48"/>
      <c r="B624" s="93"/>
      <c r="C624" s="93"/>
      <c r="D624" s="93"/>
      <c r="E624" s="95"/>
      <c r="F624" s="95"/>
      <c r="G624" s="95"/>
      <c r="H624" s="93"/>
      <c r="I624" s="93"/>
      <c r="J624" s="93"/>
      <c r="S624" s="72"/>
      <c r="T624" s="72"/>
    </row>
    <row r="625" spans="1:20" s="65" customFormat="1" ht="14.5" x14ac:dyDescent="0.35">
      <c r="A625" s="48"/>
      <c r="B625" s="93"/>
      <c r="C625" s="93"/>
      <c r="D625" s="93"/>
      <c r="E625" s="95"/>
      <c r="F625" s="95"/>
      <c r="G625" s="95"/>
      <c r="H625" s="93"/>
      <c r="I625" s="93"/>
      <c r="J625" s="93"/>
      <c r="S625" s="72"/>
      <c r="T625" s="72"/>
    </row>
    <row r="626" spans="1:20" s="65" customFormat="1" ht="14.5" x14ac:dyDescent="0.35">
      <c r="A626" s="48"/>
      <c r="B626" s="93"/>
      <c r="C626" s="93"/>
      <c r="D626" s="93"/>
      <c r="E626" s="95"/>
      <c r="F626" s="95"/>
      <c r="G626" s="95"/>
      <c r="H626" s="93"/>
      <c r="I626" s="93"/>
      <c r="J626" s="93"/>
      <c r="S626" s="72"/>
      <c r="T626" s="72"/>
    </row>
    <row r="627" spans="1:20" s="65" customFormat="1" ht="14.5" x14ac:dyDescent="0.35">
      <c r="A627" s="48"/>
      <c r="B627" s="93"/>
      <c r="C627" s="93"/>
      <c r="D627" s="93"/>
      <c r="E627" s="95"/>
      <c r="F627" s="95"/>
      <c r="G627" s="95"/>
      <c r="H627" s="93"/>
      <c r="I627" s="93"/>
      <c r="J627" s="93"/>
      <c r="S627" s="72"/>
      <c r="T627" s="72"/>
    </row>
    <row r="628" spans="1:20" s="65" customFormat="1" ht="14.5" x14ac:dyDescent="0.35">
      <c r="A628" s="48"/>
      <c r="B628" s="93"/>
      <c r="C628" s="93"/>
      <c r="D628" s="93"/>
      <c r="E628" s="95"/>
      <c r="F628" s="95"/>
      <c r="G628" s="95"/>
      <c r="H628" s="93"/>
      <c r="I628" s="93"/>
      <c r="J628" s="93"/>
      <c r="S628" s="72"/>
      <c r="T628" s="72"/>
    </row>
    <row r="629" spans="1:20" s="65" customFormat="1" ht="14.5" x14ac:dyDescent="0.35">
      <c r="A629" s="48"/>
      <c r="B629" s="93"/>
      <c r="C629" s="93"/>
      <c r="D629" s="93"/>
      <c r="E629" s="95"/>
      <c r="F629" s="95"/>
      <c r="G629" s="95"/>
      <c r="H629" s="93"/>
      <c r="I629" s="93"/>
      <c r="J629" s="93"/>
      <c r="S629" s="72"/>
      <c r="T629" s="72"/>
    </row>
    <row r="630" spans="1:20" s="65" customFormat="1" ht="14.5" x14ac:dyDescent="0.35">
      <c r="A630" s="48"/>
      <c r="B630" s="93"/>
      <c r="C630" s="93"/>
      <c r="D630" s="93"/>
      <c r="E630" s="95"/>
      <c r="F630" s="95"/>
      <c r="G630" s="95"/>
      <c r="H630" s="93"/>
      <c r="I630" s="93"/>
      <c r="J630" s="93"/>
      <c r="S630" s="72"/>
      <c r="T630" s="72"/>
    </row>
    <row r="631" spans="1:20" s="65" customFormat="1" ht="14.5" x14ac:dyDescent="0.35">
      <c r="A631" s="48"/>
      <c r="B631" s="93"/>
      <c r="C631" s="93"/>
      <c r="D631" s="93"/>
      <c r="E631" s="95"/>
      <c r="F631" s="95"/>
      <c r="G631" s="95"/>
      <c r="H631" s="93"/>
      <c r="I631" s="93"/>
      <c r="J631" s="93"/>
      <c r="S631" s="72"/>
      <c r="T631" s="72"/>
    </row>
    <row r="632" spans="1:20" s="65" customFormat="1" ht="14.5" x14ac:dyDescent="0.35">
      <c r="A632" s="48"/>
      <c r="B632" s="93"/>
      <c r="C632" s="93"/>
      <c r="D632" s="93"/>
      <c r="E632" s="95"/>
      <c r="F632" s="95"/>
      <c r="G632" s="95"/>
      <c r="H632" s="93"/>
      <c r="I632" s="93"/>
      <c r="J632" s="93"/>
      <c r="S632" s="72"/>
      <c r="T632" s="72"/>
    </row>
    <row r="633" spans="1:20" s="65" customFormat="1" ht="14.5" x14ac:dyDescent="0.35">
      <c r="A633" s="48"/>
      <c r="B633" s="93"/>
      <c r="C633" s="93"/>
      <c r="D633" s="93"/>
      <c r="E633" s="95"/>
      <c r="F633" s="95"/>
      <c r="G633" s="95"/>
      <c r="H633" s="93"/>
      <c r="I633" s="93"/>
      <c r="J633" s="93"/>
      <c r="S633" s="72"/>
      <c r="T633" s="72"/>
    </row>
    <row r="634" spans="1:20" s="65" customFormat="1" ht="14.5" x14ac:dyDescent="0.35">
      <c r="A634" s="48"/>
      <c r="B634" s="93"/>
      <c r="C634" s="93"/>
      <c r="D634" s="93"/>
      <c r="E634" s="95"/>
      <c r="F634" s="95"/>
      <c r="G634" s="95"/>
      <c r="H634" s="93"/>
      <c r="I634" s="93"/>
      <c r="J634" s="93"/>
      <c r="S634" s="72"/>
      <c r="T634" s="72"/>
    </row>
    <row r="635" spans="1:20" s="65" customFormat="1" ht="14.5" x14ac:dyDescent="0.35">
      <c r="A635" s="48"/>
      <c r="B635" s="93"/>
      <c r="C635" s="93"/>
      <c r="D635" s="93"/>
      <c r="E635" s="95"/>
      <c r="F635" s="95"/>
      <c r="G635" s="95"/>
      <c r="H635" s="93"/>
      <c r="I635" s="93"/>
      <c r="J635" s="93"/>
      <c r="S635" s="72"/>
      <c r="T635" s="72"/>
    </row>
    <row r="636" spans="1:20" s="65" customFormat="1" ht="14.5" x14ac:dyDescent="0.35">
      <c r="A636" s="48"/>
      <c r="B636" s="93"/>
      <c r="C636" s="93"/>
      <c r="D636" s="93"/>
      <c r="E636" s="95"/>
      <c r="F636" s="95"/>
      <c r="G636" s="95"/>
      <c r="H636" s="93"/>
      <c r="I636" s="93"/>
      <c r="J636" s="93"/>
      <c r="S636" s="72"/>
      <c r="T636" s="72"/>
    </row>
    <row r="637" spans="1:20" s="65" customFormat="1" ht="14.5" x14ac:dyDescent="0.35">
      <c r="A637" s="48"/>
      <c r="B637" s="93"/>
      <c r="C637" s="93"/>
      <c r="D637" s="93"/>
      <c r="E637" s="95"/>
      <c r="F637" s="95"/>
      <c r="G637" s="95"/>
      <c r="H637" s="93"/>
      <c r="I637" s="93"/>
      <c r="J637" s="93"/>
      <c r="S637" s="72"/>
      <c r="T637" s="72"/>
    </row>
    <row r="638" spans="1:20" s="65" customFormat="1" ht="14.5" x14ac:dyDescent="0.35">
      <c r="A638" s="48"/>
      <c r="B638" s="93"/>
      <c r="C638" s="93"/>
      <c r="D638" s="93"/>
      <c r="E638" s="95"/>
      <c r="F638" s="95"/>
      <c r="G638" s="95"/>
      <c r="H638" s="93"/>
      <c r="I638" s="93"/>
      <c r="J638" s="93"/>
      <c r="S638" s="72"/>
      <c r="T638" s="72"/>
    </row>
    <row r="639" spans="1:20" s="65" customFormat="1" ht="14.5" x14ac:dyDescent="0.35">
      <c r="A639" s="48"/>
      <c r="B639" s="93"/>
      <c r="C639" s="93"/>
      <c r="D639" s="93"/>
      <c r="E639" s="95"/>
      <c r="F639" s="95"/>
      <c r="G639" s="95"/>
      <c r="H639" s="93"/>
      <c r="I639" s="93"/>
      <c r="J639" s="93"/>
      <c r="S639" s="72"/>
      <c r="T639" s="72"/>
    </row>
    <row r="640" spans="1:20" s="65" customFormat="1" ht="14.5" x14ac:dyDescent="0.35">
      <c r="A640" s="48"/>
      <c r="B640" s="93"/>
      <c r="C640" s="93"/>
      <c r="D640" s="93"/>
      <c r="E640" s="95"/>
      <c r="F640" s="95"/>
      <c r="G640" s="95"/>
      <c r="H640" s="93"/>
      <c r="I640" s="93"/>
      <c r="J640" s="93"/>
      <c r="S640" s="72"/>
      <c r="T640" s="72"/>
    </row>
    <row r="641" spans="1:20" s="65" customFormat="1" ht="14.5" x14ac:dyDescent="0.35">
      <c r="A641" s="48"/>
      <c r="B641" s="93"/>
      <c r="C641" s="93"/>
      <c r="D641" s="93"/>
      <c r="E641" s="95"/>
      <c r="F641" s="95"/>
      <c r="G641" s="95"/>
      <c r="H641" s="93"/>
      <c r="I641" s="93"/>
      <c r="J641" s="93"/>
      <c r="S641" s="72"/>
      <c r="T641" s="72"/>
    </row>
    <row r="642" spans="1:20" s="65" customFormat="1" ht="14.5" x14ac:dyDescent="0.35">
      <c r="A642" s="48"/>
      <c r="B642" s="93"/>
      <c r="C642" s="93"/>
      <c r="D642" s="93"/>
      <c r="E642" s="95"/>
      <c r="F642" s="95"/>
      <c r="G642" s="95"/>
      <c r="H642" s="93"/>
      <c r="I642" s="93"/>
      <c r="J642" s="93"/>
      <c r="S642" s="72"/>
      <c r="T642" s="72"/>
    </row>
    <row r="643" spans="1:20" s="65" customFormat="1" ht="14.5" x14ac:dyDescent="0.35">
      <c r="A643" s="48"/>
      <c r="B643" s="93"/>
      <c r="C643" s="93"/>
      <c r="D643" s="93"/>
      <c r="E643" s="95"/>
      <c r="F643" s="95"/>
      <c r="G643" s="95"/>
      <c r="H643" s="93"/>
      <c r="I643" s="93"/>
      <c r="J643" s="93"/>
      <c r="S643" s="72"/>
      <c r="T643" s="72"/>
    </row>
    <row r="644" spans="1:20" s="65" customFormat="1" ht="14.5" x14ac:dyDescent="0.35">
      <c r="A644" s="48"/>
      <c r="B644" s="93"/>
      <c r="C644" s="93"/>
      <c r="D644" s="93"/>
      <c r="E644" s="95"/>
      <c r="F644" s="95"/>
      <c r="G644" s="95"/>
      <c r="H644" s="93"/>
      <c r="I644" s="93"/>
      <c r="J644" s="93"/>
      <c r="S644" s="72"/>
      <c r="T644" s="72"/>
    </row>
    <row r="645" spans="1:20" s="65" customFormat="1" ht="14.5" x14ac:dyDescent="0.35">
      <c r="A645" s="48"/>
      <c r="B645" s="93"/>
      <c r="C645" s="93"/>
      <c r="D645" s="93"/>
      <c r="E645" s="95"/>
      <c r="F645" s="95"/>
      <c r="G645" s="95"/>
      <c r="H645" s="93"/>
      <c r="I645" s="93"/>
      <c r="J645" s="93"/>
      <c r="S645" s="72"/>
      <c r="T645" s="72"/>
    </row>
    <row r="646" spans="1:20" s="65" customFormat="1" ht="14.5" x14ac:dyDescent="0.35">
      <c r="A646" s="48"/>
      <c r="B646" s="93"/>
      <c r="C646" s="93"/>
      <c r="D646" s="93"/>
      <c r="E646" s="95"/>
      <c r="F646" s="95"/>
      <c r="G646" s="95"/>
      <c r="H646" s="93"/>
      <c r="I646" s="93"/>
      <c r="J646" s="93"/>
      <c r="S646" s="72"/>
      <c r="T646" s="72"/>
    </row>
    <row r="647" spans="1:20" s="65" customFormat="1" ht="14.5" x14ac:dyDescent="0.35">
      <c r="A647" s="48"/>
      <c r="B647" s="93"/>
      <c r="C647" s="93"/>
      <c r="D647" s="93"/>
      <c r="E647" s="95"/>
      <c r="F647" s="95"/>
      <c r="G647" s="95"/>
      <c r="H647" s="93"/>
      <c r="I647" s="93"/>
      <c r="J647" s="93"/>
      <c r="S647" s="72"/>
      <c r="T647" s="72"/>
    </row>
    <row r="648" spans="1:20" s="65" customFormat="1" ht="14.5" x14ac:dyDescent="0.35">
      <c r="A648" s="48"/>
      <c r="B648" s="93"/>
      <c r="C648" s="93"/>
      <c r="D648" s="93"/>
      <c r="E648" s="95"/>
      <c r="F648" s="95"/>
      <c r="G648" s="95"/>
      <c r="H648" s="93"/>
      <c r="I648" s="93"/>
      <c r="J648" s="93"/>
      <c r="S648" s="72"/>
      <c r="T648" s="72"/>
    </row>
    <row r="649" spans="1:20" s="65" customFormat="1" ht="14.5" x14ac:dyDescent="0.35">
      <c r="A649" s="48"/>
      <c r="B649" s="93"/>
      <c r="C649" s="93"/>
      <c r="D649" s="93"/>
      <c r="E649" s="95"/>
      <c r="F649" s="95"/>
      <c r="G649" s="95"/>
      <c r="H649" s="93"/>
      <c r="I649" s="93"/>
      <c r="J649" s="93"/>
      <c r="S649" s="72"/>
      <c r="T649" s="72"/>
    </row>
    <row r="650" spans="1:20" s="65" customFormat="1" ht="14.5" x14ac:dyDescent="0.35">
      <c r="A650" s="48"/>
      <c r="B650" s="93"/>
      <c r="C650" s="93"/>
      <c r="D650" s="93"/>
      <c r="E650" s="95"/>
      <c r="F650" s="95"/>
      <c r="G650" s="95"/>
      <c r="H650" s="93"/>
      <c r="I650" s="93"/>
      <c r="J650" s="93"/>
      <c r="S650" s="72"/>
      <c r="T650" s="72"/>
    </row>
    <row r="651" spans="1:20" s="65" customFormat="1" ht="14.5" x14ac:dyDescent="0.35">
      <c r="A651" s="48"/>
      <c r="B651" s="93"/>
      <c r="C651" s="93"/>
      <c r="D651" s="93"/>
      <c r="E651" s="95"/>
      <c r="F651" s="95"/>
      <c r="G651" s="95"/>
      <c r="H651" s="93"/>
      <c r="I651" s="93"/>
      <c r="J651" s="93"/>
      <c r="S651" s="72"/>
      <c r="T651" s="72"/>
    </row>
    <row r="652" spans="1:20" s="65" customFormat="1" ht="14.5" x14ac:dyDescent="0.35">
      <c r="A652" s="48"/>
      <c r="B652" s="93"/>
      <c r="C652" s="93"/>
      <c r="D652" s="93"/>
      <c r="E652" s="95"/>
      <c r="F652" s="95"/>
      <c r="G652" s="95"/>
      <c r="H652" s="93"/>
      <c r="I652" s="93"/>
      <c r="J652" s="93"/>
      <c r="S652" s="72"/>
      <c r="T652" s="72"/>
    </row>
    <row r="653" spans="1:20" s="65" customFormat="1" ht="14.5" x14ac:dyDescent="0.35">
      <c r="A653" s="48"/>
      <c r="B653" s="93"/>
      <c r="C653" s="93"/>
      <c r="D653" s="93"/>
      <c r="E653" s="95"/>
      <c r="F653" s="95"/>
      <c r="G653" s="95"/>
      <c r="H653" s="93"/>
      <c r="I653" s="93"/>
      <c r="J653" s="93"/>
      <c r="S653" s="72"/>
      <c r="T653" s="72"/>
    </row>
    <row r="654" spans="1:20" s="65" customFormat="1" ht="14.5" x14ac:dyDescent="0.35">
      <c r="A654" s="48"/>
      <c r="B654" s="93"/>
      <c r="C654" s="93"/>
      <c r="D654" s="93"/>
      <c r="E654" s="95"/>
      <c r="F654" s="95"/>
      <c r="G654" s="95"/>
      <c r="H654" s="93"/>
      <c r="I654" s="93"/>
      <c r="J654" s="93"/>
      <c r="S654" s="72"/>
      <c r="T654" s="72"/>
    </row>
    <row r="655" spans="1:20" s="65" customFormat="1" ht="14.5" x14ac:dyDescent="0.35">
      <c r="A655" s="48"/>
      <c r="B655" s="93"/>
      <c r="C655" s="93"/>
      <c r="D655" s="93"/>
      <c r="E655" s="95"/>
      <c r="F655" s="95"/>
      <c r="G655" s="95"/>
      <c r="H655" s="93"/>
      <c r="I655" s="93"/>
      <c r="J655" s="93"/>
      <c r="S655" s="72"/>
      <c r="T655" s="72"/>
    </row>
    <row r="656" spans="1:20" s="65" customFormat="1" ht="14.5" x14ac:dyDescent="0.35">
      <c r="A656" s="48"/>
      <c r="B656" s="93"/>
      <c r="C656" s="93"/>
      <c r="D656" s="93"/>
      <c r="E656" s="95"/>
      <c r="F656" s="95"/>
      <c r="G656" s="95"/>
      <c r="H656" s="93"/>
      <c r="I656" s="93"/>
      <c r="J656" s="93"/>
      <c r="S656" s="72"/>
      <c r="T656" s="72"/>
    </row>
    <row r="657" spans="1:20" s="65" customFormat="1" ht="14.5" x14ac:dyDescent="0.35">
      <c r="A657" s="48"/>
      <c r="B657" s="93"/>
      <c r="C657" s="93"/>
      <c r="D657" s="93"/>
      <c r="E657" s="95"/>
      <c r="F657" s="95"/>
      <c r="G657" s="95"/>
      <c r="H657" s="93"/>
      <c r="I657" s="93"/>
      <c r="J657" s="93"/>
      <c r="S657" s="72"/>
      <c r="T657" s="72"/>
    </row>
    <row r="658" spans="1:20" s="65" customFormat="1" ht="14.5" x14ac:dyDescent="0.35">
      <c r="A658" s="48"/>
      <c r="B658" s="93"/>
      <c r="C658" s="93"/>
      <c r="D658" s="93"/>
      <c r="E658" s="95"/>
      <c r="F658" s="95"/>
      <c r="G658" s="95"/>
      <c r="H658" s="93"/>
      <c r="I658" s="93"/>
      <c r="J658" s="93"/>
      <c r="S658" s="72"/>
      <c r="T658" s="72"/>
    </row>
    <row r="659" spans="1:20" s="65" customFormat="1" ht="14.5" x14ac:dyDescent="0.35">
      <c r="A659" s="48"/>
      <c r="B659" s="93"/>
      <c r="C659" s="93"/>
      <c r="D659" s="93"/>
      <c r="E659" s="95"/>
      <c r="F659" s="95"/>
      <c r="G659" s="95"/>
      <c r="H659" s="93"/>
      <c r="I659" s="93"/>
      <c r="J659" s="93"/>
      <c r="S659" s="72"/>
      <c r="T659" s="72"/>
    </row>
    <row r="660" spans="1:20" s="65" customFormat="1" ht="14.5" x14ac:dyDescent="0.35">
      <c r="A660" s="48"/>
      <c r="B660" s="93"/>
      <c r="C660" s="93"/>
      <c r="D660" s="93"/>
      <c r="E660" s="95"/>
      <c r="F660" s="95"/>
      <c r="G660" s="95"/>
      <c r="H660" s="93"/>
      <c r="I660" s="93"/>
      <c r="J660" s="93"/>
      <c r="S660" s="72"/>
      <c r="T660" s="72"/>
    </row>
    <row r="661" spans="1:20" s="65" customFormat="1" ht="14.5" x14ac:dyDescent="0.35">
      <c r="A661" s="48"/>
      <c r="B661" s="93"/>
      <c r="C661" s="93"/>
      <c r="D661" s="93"/>
      <c r="E661" s="95"/>
      <c r="F661" s="95"/>
      <c r="G661" s="95"/>
      <c r="H661" s="93"/>
      <c r="I661" s="93"/>
      <c r="J661" s="93"/>
      <c r="S661" s="72"/>
      <c r="T661" s="72"/>
    </row>
    <row r="662" spans="1:20" s="65" customFormat="1" ht="14.5" x14ac:dyDescent="0.35">
      <c r="A662" s="48"/>
      <c r="B662" s="93"/>
      <c r="C662" s="93"/>
      <c r="D662" s="93"/>
      <c r="E662" s="95"/>
      <c r="F662" s="95"/>
      <c r="G662" s="95"/>
      <c r="H662" s="93"/>
      <c r="I662" s="93"/>
      <c r="J662" s="93"/>
      <c r="S662" s="72"/>
      <c r="T662" s="72"/>
    </row>
    <row r="663" spans="1:20" s="65" customFormat="1" ht="14.5" x14ac:dyDescent="0.35">
      <c r="A663" s="48"/>
      <c r="B663" s="93"/>
      <c r="C663" s="93"/>
      <c r="D663" s="93"/>
      <c r="E663" s="95"/>
      <c r="F663" s="95"/>
      <c r="G663" s="95"/>
      <c r="H663" s="93"/>
      <c r="I663" s="93"/>
      <c r="J663" s="93"/>
      <c r="S663" s="72"/>
      <c r="T663" s="72"/>
    </row>
    <row r="664" spans="1:20" s="65" customFormat="1" ht="14.5" x14ac:dyDescent="0.35">
      <c r="A664" s="48"/>
      <c r="B664" s="93"/>
      <c r="C664" s="93"/>
      <c r="D664" s="93"/>
      <c r="E664" s="95"/>
      <c r="F664" s="95"/>
      <c r="G664" s="95"/>
      <c r="H664" s="93"/>
      <c r="I664" s="93"/>
      <c r="J664" s="93"/>
      <c r="S664" s="72"/>
      <c r="T664" s="72"/>
    </row>
    <row r="665" spans="1:20" s="65" customFormat="1" ht="14.5" x14ac:dyDescent="0.35">
      <c r="A665" s="48"/>
      <c r="B665" s="93"/>
      <c r="C665" s="93"/>
      <c r="D665" s="93"/>
      <c r="E665" s="95"/>
      <c r="F665" s="95"/>
      <c r="G665" s="95"/>
      <c r="H665" s="93"/>
      <c r="I665" s="93"/>
      <c r="J665" s="93"/>
      <c r="S665" s="72"/>
      <c r="T665" s="72"/>
    </row>
    <row r="666" spans="1:20" s="65" customFormat="1" ht="14.5" x14ac:dyDescent="0.35">
      <c r="A666" s="48"/>
      <c r="B666" s="93"/>
      <c r="C666" s="93"/>
      <c r="D666" s="93"/>
      <c r="E666" s="95"/>
      <c r="F666" s="95"/>
      <c r="G666" s="95"/>
      <c r="H666" s="93"/>
      <c r="I666" s="93"/>
      <c r="J666" s="93"/>
      <c r="S666" s="72"/>
      <c r="T666" s="72"/>
    </row>
    <row r="667" spans="1:20" s="65" customFormat="1" ht="14.5" x14ac:dyDescent="0.35">
      <c r="A667" s="48"/>
      <c r="B667" s="93"/>
      <c r="C667" s="93"/>
      <c r="D667" s="93"/>
      <c r="E667" s="95"/>
      <c r="F667" s="95"/>
      <c r="G667" s="95"/>
      <c r="H667" s="93"/>
      <c r="I667" s="93"/>
      <c r="J667" s="93"/>
      <c r="S667" s="72"/>
      <c r="T667" s="72"/>
    </row>
    <row r="668" spans="1:20" s="65" customFormat="1" ht="14.5" x14ac:dyDescent="0.35">
      <c r="A668" s="48"/>
      <c r="B668" s="93"/>
      <c r="C668" s="93"/>
      <c r="D668" s="93"/>
      <c r="E668" s="95"/>
      <c r="F668" s="95"/>
      <c r="G668" s="95"/>
      <c r="H668" s="93"/>
      <c r="I668" s="93"/>
      <c r="J668" s="93"/>
      <c r="S668" s="72"/>
      <c r="T668" s="72"/>
    </row>
    <row r="669" spans="1:20" s="65" customFormat="1" ht="14.5" x14ac:dyDescent="0.35">
      <c r="A669" s="48"/>
      <c r="B669" s="93"/>
      <c r="C669" s="93"/>
      <c r="D669" s="93"/>
      <c r="E669" s="95"/>
      <c r="F669" s="95"/>
      <c r="G669" s="95"/>
      <c r="H669" s="93"/>
      <c r="I669" s="93"/>
      <c r="J669" s="93"/>
      <c r="S669" s="72"/>
      <c r="T669" s="72"/>
    </row>
    <row r="670" spans="1:20" s="65" customFormat="1" ht="14.5" x14ac:dyDescent="0.35">
      <c r="A670" s="48"/>
      <c r="B670" s="93"/>
      <c r="C670" s="93"/>
      <c r="D670" s="93"/>
      <c r="E670" s="95"/>
      <c r="F670" s="95"/>
      <c r="G670" s="95"/>
      <c r="H670" s="93"/>
      <c r="I670" s="93"/>
      <c r="J670" s="93"/>
      <c r="S670" s="72"/>
      <c r="T670" s="72"/>
    </row>
    <row r="671" spans="1:20" s="65" customFormat="1" ht="14.5" x14ac:dyDescent="0.35">
      <c r="A671" s="48"/>
      <c r="B671" s="93"/>
      <c r="C671" s="93"/>
      <c r="D671" s="93"/>
      <c r="E671" s="95"/>
      <c r="F671" s="95"/>
      <c r="G671" s="95"/>
      <c r="H671" s="93"/>
      <c r="I671" s="93"/>
      <c r="J671" s="93"/>
      <c r="S671" s="72"/>
      <c r="T671" s="72"/>
    </row>
    <row r="672" spans="1:20" s="65" customFormat="1" ht="14.5" x14ac:dyDescent="0.35">
      <c r="A672" s="48"/>
      <c r="B672" s="93"/>
      <c r="C672" s="93"/>
      <c r="D672" s="93"/>
      <c r="E672" s="95"/>
      <c r="F672" s="95"/>
      <c r="G672" s="95"/>
      <c r="H672" s="93"/>
      <c r="I672" s="93"/>
      <c r="J672" s="93"/>
      <c r="S672" s="72"/>
      <c r="T672" s="72"/>
    </row>
    <row r="673" spans="1:20" s="65" customFormat="1" ht="14.5" x14ac:dyDescent="0.35">
      <c r="A673" s="48"/>
      <c r="B673" s="93"/>
      <c r="C673" s="93"/>
      <c r="D673" s="93"/>
      <c r="E673" s="95"/>
      <c r="F673" s="95"/>
      <c r="G673" s="95"/>
      <c r="H673" s="93"/>
      <c r="I673" s="93"/>
      <c r="J673" s="93"/>
      <c r="S673" s="72"/>
      <c r="T673" s="72"/>
    </row>
    <row r="674" spans="1:20" s="65" customFormat="1" ht="14.5" x14ac:dyDescent="0.35">
      <c r="A674" s="48"/>
      <c r="B674" s="93"/>
      <c r="C674" s="93"/>
      <c r="D674" s="93"/>
      <c r="E674" s="95"/>
      <c r="F674" s="95"/>
      <c r="G674" s="95"/>
      <c r="H674" s="93"/>
      <c r="I674" s="93"/>
      <c r="J674" s="93"/>
      <c r="S674" s="72"/>
      <c r="T674" s="72"/>
    </row>
    <row r="675" spans="1:20" s="65" customFormat="1" ht="14.5" x14ac:dyDescent="0.35">
      <c r="A675" s="48"/>
      <c r="B675" s="93"/>
      <c r="C675" s="93"/>
      <c r="D675" s="93"/>
      <c r="E675" s="95"/>
      <c r="F675" s="95"/>
      <c r="G675" s="95"/>
      <c r="H675" s="93"/>
      <c r="I675" s="93"/>
      <c r="J675" s="93"/>
      <c r="S675" s="72"/>
      <c r="T675" s="72"/>
    </row>
    <row r="676" spans="1:20" s="65" customFormat="1" ht="14.5" x14ac:dyDescent="0.35">
      <c r="A676" s="48"/>
      <c r="B676" s="93"/>
      <c r="C676" s="93"/>
      <c r="D676" s="93"/>
      <c r="E676" s="95"/>
      <c r="F676" s="95"/>
      <c r="G676" s="95"/>
      <c r="H676" s="93"/>
      <c r="I676" s="93"/>
      <c r="J676" s="93"/>
      <c r="S676" s="72"/>
      <c r="T676" s="72"/>
    </row>
    <row r="677" spans="1:20" s="65" customFormat="1" ht="14.5" x14ac:dyDescent="0.35">
      <c r="A677" s="48"/>
      <c r="B677" s="93"/>
      <c r="C677" s="93"/>
      <c r="D677" s="93"/>
      <c r="E677" s="95"/>
      <c r="F677" s="95"/>
      <c r="G677" s="95"/>
      <c r="H677" s="93"/>
      <c r="I677" s="93"/>
      <c r="J677" s="93"/>
      <c r="S677" s="72"/>
      <c r="T677" s="72"/>
    </row>
    <row r="678" spans="1:20" s="65" customFormat="1" ht="14.5" x14ac:dyDescent="0.35">
      <c r="A678" s="48"/>
      <c r="B678" s="93"/>
      <c r="C678" s="93"/>
      <c r="D678" s="93"/>
      <c r="E678" s="95"/>
      <c r="F678" s="95"/>
      <c r="G678" s="95"/>
      <c r="H678" s="93"/>
      <c r="I678" s="93"/>
      <c r="J678" s="93"/>
      <c r="S678" s="72"/>
      <c r="T678" s="72"/>
    </row>
    <row r="679" spans="1:20" s="65" customFormat="1" ht="14.5" x14ac:dyDescent="0.35">
      <c r="A679" s="48"/>
      <c r="B679" s="93"/>
      <c r="C679" s="93"/>
      <c r="D679" s="93"/>
      <c r="E679" s="95"/>
      <c r="F679" s="95"/>
      <c r="G679" s="95"/>
      <c r="H679" s="93"/>
      <c r="I679" s="93"/>
      <c r="J679" s="93"/>
      <c r="S679" s="72"/>
      <c r="T679" s="72"/>
    </row>
    <row r="680" spans="1:20" s="65" customFormat="1" ht="14.5" x14ac:dyDescent="0.35">
      <c r="A680" s="48"/>
      <c r="B680" s="93"/>
      <c r="C680" s="93"/>
      <c r="D680" s="93"/>
      <c r="E680" s="95"/>
      <c r="F680" s="95"/>
      <c r="G680" s="95"/>
      <c r="H680" s="93"/>
      <c r="I680" s="93"/>
      <c r="J680" s="93"/>
      <c r="S680" s="72"/>
      <c r="T680" s="72"/>
    </row>
    <row r="681" spans="1:20" s="65" customFormat="1" ht="14.5" x14ac:dyDescent="0.35">
      <c r="A681" s="48"/>
      <c r="B681" s="93"/>
      <c r="C681" s="93"/>
      <c r="D681" s="93"/>
      <c r="E681" s="95"/>
      <c r="F681" s="95"/>
      <c r="G681" s="95"/>
      <c r="H681" s="93"/>
      <c r="I681" s="93"/>
      <c r="J681" s="93"/>
      <c r="S681" s="72"/>
      <c r="T681" s="72"/>
    </row>
    <row r="682" spans="1:20" s="65" customFormat="1" ht="14.5" x14ac:dyDescent="0.35">
      <c r="A682" s="48"/>
      <c r="B682" s="93"/>
      <c r="C682" s="93"/>
      <c r="D682" s="93"/>
      <c r="E682" s="95"/>
      <c r="F682" s="95"/>
      <c r="G682" s="95"/>
      <c r="H682" s="93"/>
      <c r="I682" s="93"/>
      <c r="J682" s="93"/>
      <c r="S682" s="72"/>
      <c r="T682" s="72"/>
    </row>
    <row r="683" spans="1:20" s="65" customFormat="1" ht="14.5" x14ac:dyDescent="0.35">
      <c r="A683" s="48"/>
      <c r="B683" s="93"/>
      <c r="C683" s="93"/>
      <c r="D683" s="93"/>
      <c r="E683" s="95"/>
      <c r="F683" s="95"/>
      <c r="G683" s="95"/>
      <c r="H683" s="93"/>
      <c r="I683" s="93"/>
      <c r="J683" s="93"/>
      <c r="S683" s="72"/>
      <c r="T683" s="72"/>
    </row>
    <row r="684" spans="1:20" s="65" customFormat="1" ht="14.5" x14ac:dyDescent="0.35">
      <c r="A684" s="48"/>
      <c r="B684" s="93"/>
      <c r="C684" s="93"/>
      <c r="D684" s="93"/>
      <c r="E684" s="95"/>
      <c r="F684" s="95"/>
      <c r="G684" s="95"/>
      <c r="H684" s="93"/>
      <c r="I684" s="93"/>
      <c r="J684" s="93"/>
      <c r="S684" s="72"/>
      <c r="T684" s="72"/>
    </row>
    <row r="685" spans="1:20" s="65" customFormat="1" ht="14.5" x14ac:dyDescent="0.35">
      <c r="A685" s="48"/>
      <c r="B685" s="93"/>
      <c r="C685" s="93"/>
      <c r="D685" s="93"/>
      <c r="E685" s="95"/>
      <c r="F685" s="95"/>
      <c r="G685" s="95"/>
      <c r="H685" s="93"/>
      <c r="I685" s="93"/>
      <c r="J685" s="93"/>
      <c r="S685" s="72"/>
      <c r="T685" s="72"/>
    </row>
    <row r="686" spans="1:20" s="65" customFormat="1" ht="14.5" x14ac:dyDescent="0.35">
      <c r="A686" s="48"/>
      <c r="B686" s="93"/>
      <c r="C686" s="93"/>
      <c r="D686" s="93"/>
      <c r="E686" s="95"/>
      <c r="F686" s="95"/>
      <c r="G686" s="95"/>
      <c r="H686" s="93"/>
      <c r="I686" s="93"/>
      <c r="J686" s="93"/>
      <c r="S686" s="72"/>
      <c r="T686" s="72"/>
    </row>
    <row r="687" spans="1:20" s="65" customFormat="1" ht="14.5" x14ac:dyDescent="0.35">
      <c r="A687" s="48"/>
      <c r="B687" s="93"/>
      <c r="C687" s="93"/>
      <c r="D687" s="93"/>
      <c r="E687" s="95"/>
      <c r="F687" s="95"/>
      <c r="G687" s="95"/>
      <c r="H687" s="93"/>
      <c r="I687" s="93"/>
      <c r="J687" s="93"/>
      <c r="S687" s="72"/>
      <c r="T687" s="72"/>
    </row>
    <row r="688" spans="1:20" s="65" customFormat="1" ht="14.5" x14ac:dyDescent="0.35">
      <c r="A688" s="48"/>
      <c r="B688" s="93"/>
      <c r="C688" s="93"/>
      <c r="D688" s="93"/>
      <c r="E688" s="95"/>
      <c r="F688" s="95"/>
      <c r="G688" s="95"/>
      <c r="H688" s="93"/>
      <c r="I688" s="93"/>
      <c r="J688" s="93"/>
      <c r="S688" s="72"/>
      <c r="T688" s="72"/>
    </row>
    <row r="689" spans="1:20" s="65" customFormat="1" ht="14.5" x14ac:dyDescent="0.35">
      <c r="A689" s="48"/>
      <c r="B689" s="93"/>
      <c r="C689" s="93"/>
      <c r="D689" s="93"/>
      <c r="E689" s="95"/>
      <c r="F689" s="95"/>
      <c r="G689" s="95"/>
      <c r="H689" s="93"/>
      <c r="I689" s="93"/>
      <c r="J689" s="93"/>
      <c r="S689" s="72"/>
      <c r="T689" s="72"/>
    </row>
    <row r="690" spans="1:20" s="65" customFormat="1" ht="14.5" x14ac:dyDescent="0.35">
      <c r="A690" s="48"/>
      <c r="B690" s="93"/>
      <c r="C690" s="93"/>
      <c r="D690" s="93"/>
      <c r="E690" s="95"/>
      <c r="F690" s="95"/>
      <c r="G690" s="95"/>
      <c r="H690" s="93"/>
      <c r="I690" s="93"/>
      <c r="J690" s="93"/>
      <c r="S690" s="72"/>
      <c r="T690" s="72"/>
    </row>
    <row r="691" spans="1:20" s="65" customFormat="1" ht="14.5" x14ac:dyDescent="0.35">
      <c r="A691" s="48"/>
      <c r="B691" s="93"/>
      <c r="C691" s="93"/>
      <c r="D691" s="93"/>
      <c r="E691" s="95"/>
      <c r="F691" s="95"/>
      <c r="G691" s="95"/>
      <c r="H691" s="93"/>
      <c r="I691" s="93"/>
      <c r="J691" s="93"/>
      <c r="S691" s="72"/>
      <c r="T691" s="72"/>
    </row>
    <row r="692" spans="1:20" s="65" customFormat="1" ht="14.5" x14ac:dyDescent="0.35">
      <c r="A692" s="48"/>
      <c r="B692" s="93"/>
      <c r="C692" s="93"/>
      <c r="D692" s="93"/>
      <c r="E692" s="95"/>
      <c r="F692" s="95"/>
      <c r="G692" s="95"/>
      <c r="H692" s="93"/>
      <c r="I692" s="93"/>
      <c r="J692" s="93"/>
      <c r="S692" s="72"/>
      <c r="T692" s="72"/>
    </row>
    <row r="693" spans="1:20" s="65" customFormat="1" ht="14.5" x14ac:dyDescent="0.35">
      <c r="A693" s="48"/>
      <c r="B693" s="93"/>
      <c r="C693" s="93"/>
      <c r="D693" s="93"/>
      <c r="E693" s="95"/>
      <c r="F693" s="95"/>
      <c r="G693" s="95"/>
      <c r="H693" s="93"/>
      <c r="I693" s="93"/>
      <c r="J693" s="93"/>
      <c r="S693" s="72"/>
      <c r="T693" s="72"/>
    </row>
    <row r="694" spans="1:20" s="65" customFormat="1" ht="14.5" x14ac:dyDescent="0.35">
      <c r="A694" s="48"/>
      <c r="B694" s="93"/>
      <c r="C694" s="93"/>
      <c r="D694" s="93"/>
      <c r="E694" s="95"/>
      <c r="F694" s="95"/>
      <c r="G694" s="95"/>
      <c r="H694" s="93"/>
      <c r="I694" s="93"/>
      <c r="J694" s="93"/>
      <c r="S694" s="72"/>
      <c r="T694" s="72"/>
    </row>
    <row r="695" spans="1:20" s="65" customFormat="1" ht="14.5" x14ac:dyDescent="0.35">
      <c r="A695" s="48"/>
      <c r="B695" s="93"/>
      <c r="C695" s="93"/>
      <c r="D695" s="93"/>
      <c r="E695" s="95"/>
      <c r="F695" s="95"/>
      <c r="G695" s="95"/>
      <c r="H695" s="93"/>
      <c r="I695" s="93"/>
      <c r="J695" s="93"/>
      <c r="S695" s="72"/>
      <c r="T695" s="72"/>
    </row>
    <row r="696" spans="1:20" s="65" customFormat="1" ht="14.5" x14ac:dyDescent="0.35">
      <c r="A696" s="48"/>
      <c r="B696" s="93"/>
      <c r="C696" s="93"/>
      <c r="D696" s="93"/>
      <c r="E696" s="95"/>
      <c r="F696" s="95"/>
      <c r="G696" s="95"/>
      <c r="H696" s="93"/>
      <c r="I696" s="93"/>
      <c r="J696" s="93"/>
      <c r="S696" s="72"/>
      <c r="T696" s="72"/>
    </row>
    <row r="697" spans="1:20" s="65" customFormat="1" ht="14.5" x14ac:dyDescent="0.35">
      <c r="A697" s="48"/>
      <c r="B697" s="93"/>
      <c r="C697" s="93"/>
      <c r="D697" s="93"/>
      <c r="E697" s="95"/>
      <c r="F697" s="95"/>
      <c r="G697" s="95"/>
      <c r="H697" s="93"/>
      <c r="I697" s="93"/>
      <c r="J697" s="93"/>
      <c r="S697" s="72"/>
      <c r="T697" s="72"/>
    </row>
    <row r="698" spans="1:20" s="65" customFormat="1" ht="14.5" x14ac:dyDescent="0.35">
      <c r="A698" s="48"/>
      <c r="B698" s="93"/>
      <c r="C698" s="93"/>
      <c r="D698" s="93"/>
      <c r="E698" s="95"/>
      <c r="F698" s="95"/>
      <c r="G698" s="95"/>
      <c r="H698" s="93"/>
      <c r="I698" s="93"/>
      <c r="J698" s="93"/>
      <c r="S698" s="72"/>
      <c r="T698" s="72"/>
    </row>
    <row r="699" spans="1:20" s="65" customFormat="1" ht="14.5" x14ac:dyDescent="0.35">
      <c r="A699" s="48"/>
      <c r="B699" s="93"/>
      <c r="C699" s="93"/>
      <c r="D699" s="93"/>
      <c r="E699" s="95"/>
      <c r="F699" s="95"/>
      <c r="G699" s="95"/>
      <c r="H699" s="93"/>
      <c r="I699" s="93"/>
      <c r="J699" s="93"/>
      <c r="S699" s="72"/>
      <c r="T699" s="72"/>
    </row>
    <row r="700" spans="1:20" s="65" customFormat="1" ht="14.5" x14ac:dyDescent="0.35">
      <c r="A700" s="48"/>
      <c r="B700" s="93"/>
      <c r="C700" s="93"/>
      <c r="D700" s="93"/>
      <c r="E700" s="95"/>
      <c r="F700" s="95"/>
      <c r="G700" s="95"/>
      <c r="H700" s="93"/>
      <c r="I700" s="93"/>
      <c r="J700" s="93"/>
      <c r="S700" s="72"/>
      <c r="T700" s="72"/>
    </row>
    <row r="701" spans="1:20" s="65" customFormat="1" ht="14.5" x14ac:dyDescent="0.35">
      <c r="A701" s="48"/>
      <c r="B701" s="93"/>
      <c r="C701" s="93"/>
      <c r="D701" s="93"/>
      <c r="E701" s="95"/>
      <c r="F701" s="95"/>
      <c r="G701" s="95"/>
      <c r="H701" s="93"/>
      <c r="I701" s="93"/>
      <c r="J701" s="93"/>
      <c r="S701" s="72"/>
      <c r="T701" s="72"/>
    </row>
    <row r="702" spans="1:20" s="65" customFormat="1" ht="14.5" x14ac:dyDescent="0.35">
      <c r="A702" s="48"/>
      <c r="B702" s="93"/>
      <c r="C702" s="93"/>
      <c r="D702" s="93"/>
      <c r="E702" s="95"/>
      <c r="F702" s="95"/>
      <c r="G702" s="95"/>
      <c r="H702" s="93"/>
      <c r="I702" s="93"/>
      <c r="J702" s="93"/>
      <c r="S702" s="72"/>
      <c r="T702" s="72"/>
    </row>
    <row r="703" spans="1:20" s="65" customFormat="1" ht="14.5" x14ac:dyDescent="0.35">
      <c r="A703" s="48"/>
      <c r="B703" s="93"/>
      <c r="C703" s="93"/>
      <c r="D703" s="93"/>
      <c r="E703" s="95"/>
      <c r="F703" s="95"/>
      <c r="G703" s="95"/>
      <c r="H703" s="93"/>
      <c r="I703" s="93"/>
      <c r="J703" s="93"/>
      <c r="S703" s="72"/>
      <c r="T703" s="72"/>
    </row>
    <row r="704" spans="1:20" s="65" customFormat="1" ht="14.5" x14ac:dyDescent="0.35">
      <c r="A704" s="48"/>
      <c r="B704" s="93"/>
      <c r="C704" s="93"/>
      <c r="D704" s="93"/>
      <c r="E704" s="95"/>
      <c r="F704" s="95"/>
      <c r="G704" s="95"/>
      <c r="H704" s="93"/>
      <c r="I704" s="93"/>
      <c r="J704" s="93"/>
      <c r="S704" s="72"/>
      <c r="T704" s="72"/>
    </row>
    <row r="705" spans="1:20" s="65" customFormat="1" ht="14.5" x14ac:dyDescent="0.35">
      <c r="A705" s="48"/>
      <c r="B705" s="93"/>
      <c r="C705" s="93"/>
      <c r="D705" s="93"/>
      <c r="E705" s="95"/>
      <c r="F705" s="95"/>
      <c r="G705" s="95"/>
      <c r="H705" s="93"/>
      <c r="I705" s="93"/>
      <c r="J705" s="93"/>
      <c r="S705" s="72"/>
      <c r="T705" s="72"/>
    </row>
    <row r="706" spans="1:20" s="65" customFormat="1" ht="14.5" x14ac:dyDescent="0.35">
      <c r="A706" s="48"/>
      <c r="B706" s="93"/>
      <c r="C706" s="93"/>
      <c r="D706" s="93"/>
      <c r="E706" s="95"/>
      <c r="F706" s="95"/>
      <c r="G706" s="95"/>
      <c r="H706" s="93"/>
      <c r="I706" s="93"/>
      <c r="J706" s="93"/>
      <c r="S706" s="72"/>
      <c r="T706" s="72"/>
    </row>
    <row r="707" spans="1:20" s="65" customFormat="1" ht="14.5" x14ac:dyDescent="0.35">
      <c r="A707" s="48"/>
      <c r="B707" s="93"/>
      <c r="C707" s="93"/>
      <c r="D707" s="93"/>
      <c r="E707" s="95"/>
      <c r="F707" s="95"/>
      <c r="G707" s="95"/>
      <c r="H707" s="93"/>
      <c r="I707" s="93"/>
      <c r="J707" s="93"/>
      <c r="S707" s="72"/>
      <c r="T707" s="72"/>
    </row>
    <row r="708" spans="1:20" s="65" customFormat="1" ht="14.5" x14ac:dyDescent="0.35">
      <c r="A708" s="48"/>
      <c r="B708" s="93"/>
      <c r="C708" s="93"/>
      <c r="D708" s="93"/>
      <c r="E708" s="95"/>
      <c r="F708" s="95"/>
      <c r="G708" s="95"/>
      <c r="H708" s="93"/>
      <c r="I708" s="93"/>
      <c r="J708" s="93"/>
      <c r="S708" s="72"/>
      <c r="T708" s="72"/>
    </row>
    <row r="709" spans="1:20" s="65" customFormat="1" ht="14.5" x14ac:dyDescent="0.35">
      <c r="A709" s="48"/>
      <c r="B709" s="93"/>
      <c r="C709" s="93"/>
      <c r="D709" s="93"/>
      <c r="E709" s="95"/>
      <c r="F709" s="95"/>
      <c r="G709" s="95"/>
      <c r="H709" s="93"/>
      <c r="I709" s="93"/>
      <c r="J709" s="93"/>
      <c r="S709" s="72"/>
      <c r="T709" s="72"/>
    </row>
    <row r="710" spans="1:20" s="65" customFormat="1" ht="14.5" x14ac:dyDescent="0.35">
      <c r="A710" s="48"/>
      <c r="B710" s="93"/>
      <c r="C710" s="93"/>
      <c r="D710" s="93"/>
      <c r="E710" s="95"/>
      <c r="F710" s="95"/>
      <c r="G710" s="95"/>
      <c r="H710" s="93"/>
      <c r="I710" s="93"/>
      <c r="J710" s="93"/>
      <c r="S710" s="72"/>
      <c r="T710" s="72"/>
    </row>
    <row r="711" spans="1:20" s="65" customFormat="1" ht="14.5" x14ac:dyDescent="0.35">
      <c r="A711" s="48"/>
      <c r="B711" s="93"/>
      <c r="C711" s="93"/>
      <c r="D711" s="93"/>
      <c r="E711" s="95"/>
      <c r="F711" s="95"/>
      <c r="G711" s="95"/>
      <c r="H711" s="93"/>
      <c r="I711" s="93"/>
      <c r="J711" s="93"/>
      <c r="S711" s="72"/>
      <c r="T711" s="72"/>
    </row>
    <row r="712" spans="1:20" s="65" customFormat="1" ht="14.5" x14ac:dyDescent="0.35">
      <c r="A712" s="48"/>
      <c r="B712" s="93"/>
      <c r="C712" s="93"/>
      <c r="D712" s="93"/>
      <c r="E712" s="95"/>
      <c r="F712" s="95"/>
      <c r="G712" s="95"/>
      <c r="H712" s="93"/>
      <c r="I712" s="93"/>
      <c r="J712" s="93"/>
      <c r="S712" s="72"/>
      <c r="T712" s="72"/>
    </row>
    <row r="713" spans="1:20" s="65" customFormat="1" ht="14.5" x14ac:dyDescent="0.35">
      <c r="A713" s="48"/>
      <c r="B713" s="93"/>
      <c r="C713" s="93"/>
      <c r="D713" s="93"/>
      <c r="E713" s="95"/>
      <c r="F713" s="95"/>
      <c r="G713" s="95"/>
      <c r="H713" s="93"/>
      <c r="I713" s="93"/>
      <c r="J713" s="93"/>
      <c r="S713" s="72"/>
      <c r="T713" s="72"/>
    </row>
    <row r="714" spans="1:20" s="65" customFormat="1" ht="14.5" x14ac:dyDescent="0.35">
      <c r="A714" s="48"/>
      <c r="B714" s="93"/>
      <c r="C714" s="93"/>
      <c r="D714" s="93"/>
      <c r="E714" s="95"/>
      <c r="F714" s="95"/>
      <c r="G714" s="95"/>
      <c r="H714" s="93"/>
      <c r="I714" s="93"/>
      <c r="J714" s="93"/>
      <c r="S714" s="72"/>
      <c r="T714" s="72"/>
    </row>
    <row r="715" spans="1:20" s="65" customFormat="1" ht="14.5" x14ac:dyDescent="0.35">
      <c r="A715" s="48"/>
      <c r="B715" s="93"/>
      <c r="C715" s="93"/>
      <c r="D715" s="93"/>
      <c r="E715" s="95"/>
      <c r="F715" s="95"/>
      <c r="G715" s="95"/>
      <c r="H715" s="93"/>
      <c r="I715" s="93"/>
      <c r="J715" s="93"/>
      <c r="S715" s="72"/>
      <c r="T715" s="72"/>
    </row>
    <row r="716" spans="1:20" s="65" customFormat="1" ht="14.5" x14ac:dyDescent="0.35">
      <c r="A716" s="48"/>
      <c r="B716" s="93"/>
      <c r="C716" s="93"/>
      <c r="D716" s="93"/>
      <c r="E716" s="95"/>
      <c r="F716" s="95"/>
      <c r="G716" s="95"/>
      <c r="H716" s="93"/>
      <c r="I716" s="93"/>
      <c r="J716" s="93"/>
      <c r="S716" s="72"/>
      <c r="T716" s="72"/>
    </row>
    <row r="717" spans="1:20" s="65" customFormat="1" ht="14.5" x14ac:dyDescent="0.35">
      <c r="A717" s="48"/>
      <c r="B717" s="93"/>
      <c r="C717" s="93"/>
      <c r="D717" s="93"/>
      <c r="E717" s="95"/>
      <c r="F717" s="95"/>
      <c r="G717" s="95"/>
      <c r="H717" s="93"/>
      <c r="I717" s="93"/>
      <c r="J717" s="93"/>
      <c r="S717" s="72"/>
      <c r="T717" s="72"/>
    </row>
    <row r="718" spans="1:20" s="65" customFormat="1" ht="14.5" x14ac:dyDescent="0.35">
      <c r="A718" s="48"/>
      <c r="B718" s="93"/>
      <c r="C718" s="93"/>
      <c r="D718" s="93"/>
      <c r="E718" s="95"/>
      <c r="F718" s="95"/>
      <c r="G718" s="95"/>
      <c r="H718" s="93"/>
      <c r="I718" s="93"/>
      <c r="J718" s="93"/>
      <c r="S718" s="72"/>
      <c r="T718" s="72"/>
    </row>
    <row r="719" spans="1:20" s="65" customFormat="1" ht="14.5" x14ac:dyDescent="0.35">
      <c r="A719" s="48"/>
      <c r="B719" s="93"/>
      <c r="C719" s="93"/>
      <c r="D719" s="93"/>
      <c r="E719" s="95"/>
      <c r="F719" s="95"/>
      <c r="G719" s="95"/>
      <c r="H719" s="93"/>
      <c r="I719" s="93"/>
      <c r="J719" s="93"/>
      <c r="S719" s="72"/>
      <c r="T719" s="72"/>
    </row>
    <row r="720" spans="1:20" s="65" customFormat="1" ht="14.5" x14ac:dyDescent="0.35">
      <c r="A720" s="48"/>
      <c r="B720" s="93"/>
      <c r="C720" s="93"/>
      <c r="D720" s="93"/>
      <c r="E720" s="95"/>
      <c r="F720" s="95"/>
      <c r="G720" s="95"/>
      <c r="H720" s="93"/>
      <c r="I720" s="93"/>
      <c r="J720" s="93"/>
      <c r="S720" s="72"/>
      <c r="T720" s="72"/>
    </row>
    <row r="721" spans="1:20" s="65" customFormat="1" ht="14.5" x14ac:dyDescent="0.35">
      <c r="A721" s="48"/>
      <c r="B721" s="93"/>
      <c r="C721" s="93"/>
      <c r="D721" s="93"/>
      <c r="E721" s="95"/>
      <c r="F721" s="95"/>
      <c r="G721" s="95"/>
      <c r="H721" s="93"/>
      <c r="I721" s="93"/>
      <c r="J721" s="93"/>
      <c r="S721" s="72"/>
      <c r="T721" s="72"/>
    </row>
    <row r="722" spans="1:20" s="65" customFormat="1" ht="14.5" x14ac:dyDescent="0.35">
      <c r="A722" s="48"/>
      <c r="B722" s="93"/>
      <c r="C722" s="93"/>
      <c r="D722" s="93"/>
      <c r="E722" s="95"/>
      <c r="F722" s="95"/>
      <c r="G722" s="95"/>
      <c r="H722" s="93"/>
      <c r="I722" s="93"/>
      <c r="J722" s="93"/>
      <c r="S722" s="72"/>
      <c r="T722" s="72"/>
    </row>
    <row r="723" spans="1:20" s="65" customFormat="1" ht="14.5" x14ac:dyDescent="0.35">
      <c r="A723" s="48"/>
      <c r="B723" s="93"/>
      <c r="C723" s="93"/>
      <c r="D723" s="93"/>
      <c r="E723" s="95"/>
      <c r="F723" s="95"/>
      <c r="G723" s="95"/>
      <c r="H723" s="93"/>
      <c r="I723" s="93"/>
      <c r="J723" s="93"/>
      <c r="S723" s="72"/>
      <c r="T723" s="72"/>
    </row>
    <row r="724" spans="1:20" s="65" customFormat="1" ht="14.5" x14ac:dyDescent="0.35">
      <c r="A724" s="48"/>
      <c r="B724" s="93"/>
      <c r="C724" s="93"/>
      <c r="D724" s="93"/>
      <c r="E724" s="95"/>
      <c r="F724" s="95"/>
      <c r="G724" s="95"/>
      <c r="H724" s="93"/>
      <c r="I724" s="93"/>
      <c r="J724" s="93"/>
      <c r="S724" s="72"/>
      <c r="T724" s="72"/>
    </row>
    <row r="725" spans="1:20" s="65" customFormat="1" ht="14.5" x14ac:dyDescent="0.35">
      <c r="A725" s="48"/>
      <c r="B725" s="93"/>
      <c r="C725" s="93"/>
      <c r="D725" s="93"/>
      <c r="E725" s="95"/>
      <c r="F725" s="95"/>
      <c r="G725" s="95"/>
      <c r="H725" s="93"/>
      <c r="I725" s="93"/>
      <c r="J725" s="93"/>
      <c r="S725" s="72"/>
      <c r="T725" s="72"/>
    </row>
    <row r="726" spans="1:20" s="65" customFormat="1" ht="14.5" x14ac:dyDescent="0.35">
      <c r="A726" s="48"/>
      <c r="B726" s="93"/>
      <c r="C726" s="93"/>
      <c r="D726" s="93"/>
      <c r="E726" s="95"/>
      <c r="F726" s="95"/>
      <c r="G726" s="95"/>
      <c r="H726" s="93"/>
      <c r="I726" s="93"/>
      <c r="J726" s="93"/>
      <c r="S726" s="72"/>
      <c r="T726" s="72"/>
    </row>
    <row r="727" spans="1:20" s="65" customFormat="1" ht="14.5" x14ac:dyDescent="0.35">
      <c r="A727" s="48"/>
      <c r="B727" s="93"/>
      <c r="C727" s="93"/>
      <c r="D727" s="93"/>
      <c r="E727" s="95"/>
      <c r="F727" s="95"/>
      <c r="G727" s="95"/>
      <c r="H727" s="93"/>
      <c r="I727" s="93"/>
      <c r="J727" s="93"/>
      <c r="S727" s="72"/>
      <c r="T727" s="72"/>
    </row>
    <row r="728" spans="1:20" s="65" customFormat="1" ht="14.5" x14ac:dyDescent="0.35">
      <c r="A728" s="48"/>
      <c r="B728" s="93"/>
      <c r="C728" s="93"/>
      <c r="D728" s="93"/>
      <c r="E728" s="95"/>
      <c r="F728" s="95"/>
      <c r="G728" s="95"/>
      <c r="H728" s="93"/>
      <c r="I728" s="93"/>
      <c r="J728" s="93"/>
      <c r="S728" s="72"/>
      <c r="T728" s="72"/>
    </row>
    <row r="729" spans="1:20" s="65" customFormat="1" ht="14.5" x14ac:dyDescent="0.35">
      <c r="A729" s="48"/>
      <c r="B729" s="93"/>
      <c r="C729" s="93"/>
      <c r="D729" s="93"/>
      <c r="E729" s="95"/>
      <c r="F729" s="95"/>
      <c r="G729" s="95"/>
      <c r="H729" s="93"/>
      <c r="I729" s="93"/>
      <c r="J729" s="93"/>
      <c r="S729" s="72"/>
      <c r="T729" s="72"/>
    </row>
    <row r="730" spans="1:20" s="65" customFormat="1" ht="14.5" x14ac:dyDescent="0.35">
      <c r="A730" s="48"/>
      <c r="B730" s="93"/>
      <c r="C730" s="93"/>
      <c r="D730" s="93"/>
      <c r="E730" s="95"/>
      <c r="F730" s="95"/>
      <c r="G730" s="95"/>
      <c r="H730" s="93"/>
      <c r="I730" s="93"/>
      <c r="J730" s="93"/>
      <c r="S730" s="72"/>
      <c r="T730" s="72"/>
    </row>
    <row r="731" spans="1:20" s="65" customFormat="1" ht="14.5" x14ac:dyDescent="0.35">
      <c r="A731" s="48"/>
      <c r="B731" s="93"/>
      <c r="C731" s="93"/>
      <c r="D731" s="93"/>
      <c r="E731" s="95"/>
      <c r="F731" s="95"/>
      <c r="G731" s="95"/>
      <c r="H731" s="93"/>
      <c r="I731" s="93"/>
      <c r="J731" s="93"/>
      <c r="S731" s="72"/>
      <c r="T731" s="72"/>
    </row>
    <row r="732" spans="1:20" s="65" customFormat="1" ht="14.5" x14ac:dyDescent="0.35">
      <c r="A732" s="48"/>
      <c r="B732" s="93"/>
      <c r="C732" s="93"/>
      <c r="D732" s="93"/>
      <c r="E732" s="95"/>
      <c r="F732" s="95"/>
      <c r="G732" s="95"/>
      <c r="H732" s="93"/>
      <c r="I732" s="93"/>
      <c r="J732" s="93"/>
      <c r="S732" s="72"/>
      <c r="T732" s="72"/>
    </row>
    <row r="733" spans="1:20" s="65" customFormat="1" ht="14.5" x14ac:dyDescent="0.35">
      <c r="A733" s="48"/>
      <c r="B733" s="93"/>
      <c r="C733" s="93"/>
      <c r="D733" s="93"/>
      <c r="E733" s="95"/>
      <c r="F733" s="95"/>
      <c r="G733" s="95"/>
      <c r="H733" s="93"/>
      <c r="I733" s="93"/>
      <c r="J733" s="93"/>
      <c r="S733" s="72"/>
      <c r="T733" s="72"/>
    </row>
    <row r="734" spans="1:20" s="65" customFormat="1" ht="14.5" x14ac:dyDescent="0.35">
      <c r="A734" s="48"/>
      <c r="B734" s="93"/>
      <c r="C734" s="93"/>
      <c r="D734" s="93"/>
      <c r="E734" s="95"/>
      <c r="F734" s="95"/>
      <c r="G734" s="95"/>
      <c r="H734" s="93"/>
      <c r="I734" s="93"/>
      <c r="J734" s="93"/>
      <c r="S734" s="72"/>
      <c r="T734" s="72"/>
    </row>
    <row r="735" spans="1:20" s="65" customFormat="1" ht="14.5" x14ac:dyDescent="0.35">
      <c r="A735" s="48"/>
      <c r="B735" s="93"/>
      <c r="C735" s="93"/>
      <c r="D735" s="93"/>
      <c r="E735" s="95"/>
      <c r="F735" s="95"/>
      <c r="G735" s="95"/>
      <c r="H735" s="93"/>
      <c r="I735" s="93"/>
      <c r="J735" s="93"/>
      <c r="S735" s="72"/>
      <c r="T735" s="72"/>
    </row>
    <row r="736" spans="1:20" s="65" customFormat="1" ht="14.5" x14ac:dyDescent="0.35">
      <c r="A736" s="48"/>
      <c r="B736" s="93"/>
      <c r="C736" s="93"/>
      <c r="D736" s="93"/>
      <c r="E736" s="95"/>
      <c r="F736" s="95"/>
      <c r="G736" s="95"/>
      <c r="H736" s="93"/>
      <c r="I736" s="93"/>
      <c r="J736" s="93"/>
      <c r="S736" s="72"/>
      <c r="T736" s="72"/>
    </row>
    <row r="737" spans="1:20" s="65" customFormat="1" ht="14.5" x14ac:dyDescent="0.35">
      <c r="A737" s="48"/>
      <c r="B737" s="93"/>
      <c r="C737" s="93"/>
      <c r="D737" s="93"/>
      <c r="E737" s="95"/>
      <c r="F737" s="95"/>
      <c r="G737" s="95"/>
      <c r="H737" s="93"/>
      <c r="I737" s="93"/>
      <c r="J737" s="93"/>
      <c r="S737" s="72"/>
      <c r="T737" s="72"/>
    </row>
    <row r="738" spans="1:20" s="65" customFormat="1" ht="14.5" x14ac:dyDescent="0.35">
      <c r="A738" s="48"/>
      <c r="B738" s="93"/>
      <c r="C738" s="93"/>
      <c r="D738" s="93"/>
      <c r="E738" s="95"/>
      <c r="F738" s="95"/>
      <c r="G738" s="95"/>
      <c r="H738" s="93"/>
      <c r="I738" s="93"/>
      <c r="J738" s="93"/>
      <c r="S738" s="72"/>
      <c r="T738" s="72"/>
    </row>
    <row r="739" spans="1:20" s="65" customFormat="1" ht="14.5" x14ac:dyDescent="0.35">
      <c r="A739" s="48"/>
      <c r="B739" s="93"/>
      <c r="C739" s="93"/>
      <c r="D739" s="93"/>
      <c r="E739" s="95"/>
      <c r="F739" s="95"/>
      <c r="G739" s="95"/>
      <c r="H739" s="93"/>
      <c r="I739" s="93"/>
      <c r="J739" s="93"/>
      <c r="S739" s="72"/>
      <c r="T739" s="72"/>
    </row>
    <row r="740" spans="1:20" s="65" customFormat="1" ht="14.5" x14ac:dyDescent="0.35">
      <c r="A740" s="48"/>
      <c r="B740" s="93"/>
      <c r="C740" s="93"/>
      <c r="D740" s="93"/>
      <c r="E740" s="95"/>
      <c r="F740" s="95"/>
      <c r="G740" s="95"/>
      <c r="H740" s="93"/>
      <c r="I740" s="93"/>
      <c r="J740" s="93"/>
      <c r="S740" s="72"/>
      <c r="T740" s="72"/>
    </row>
    <row r="741" spans="1:20" s="65" customFormat="1" ht="14.5" x14ac:dyDescent="0.35">
      <c r="A741" s="48"/>
      <c r="B741" s="93"/>
      <c r="C741" s="93"/>
      <c r="D741" s="93"/>
      <c r="E741" s="95"/>
      <c r="F741" s="95"/>
      <c r="G741" s="95"/>
      <c r="H741" s="93"/>
      <c r="I741" s="93"/>
      <c r="J741" s="93"/>
      <c r="S741" s="72"/>
      <c r="T741" s="72"/>
    </row>
    <row r="742" spans="1:20" s="65" customFormat="1" ht="14.5" x14ac:dyDescent="0.35">
      <c r="A742" s="48"/>
      <c r="B742" s="93"/>
      <c r="C742" s="93"/>
      <c r="D742" s="93"/>
      <c r="E742" s="95"/>
      <c r="F742" s="95"/>
      <c r="G742" s="95"/>
      <c r="H742" s="93"/>
      <c r="I742" s="93"/>
      <c r="J742" s="93"/>
      <c r="S742" s="72"/>
      <c r="T742" s="72"/>
    </row>
    <row r="743" spans="1:20" s="65" customFormat="1" ht="14.5" x14ac:dyDescent="0.35">
      <c r="A743" s="48"/>
      <c r="B743" s="93"/>
      <c r="C743" s="93"/>
      <c r="D743" s="93"/>
      <c r="E743" s="95"/>
      <c r="F743" s="95"/>
      <c r="G743" s="95"/>
      <c r="H743" s="93"/>
      <c r="I743" s="93"/>
      <c r="J743" s="93"/>
      <c r="S743" s="72"/>
      <c r="T743" s="72"/>
    </row>
    <row r="744" spans="1:20" s="65" customFormat="1" ht="14.5" x14ac:dyDescent="0.35">
      <c r="A744" s="48"/>
      <c r="B744" s="93"/>
      <c r="C744" s="93"/>
      <c r="D744" s="93"/>
      <c r="E744" s="95"/>
      <c r="F744" s="95"/>
      <c r="G744" s="95"/>
      <c r="H744" s="93"/>
      <c r="I744" s="93"/>
      <c r="J744" s="93"/>
      <c r="S744" s="72"/>
      <c r="T744" s="72"/>
    </row>
    <row r="745" spans="1:20" s="65" customFormat="1" ht="14.5" x14ac:dyDescent="0.35">
      <c r="A745" s="48"/>
      <c r="B745" s="93"/>
      <c r="C745" s="93"/>
      <c r="D745" s="93"/>
      <c r="E745" s="95"/>
      <c r="F745" s="95"/>
      <c r="G745" s="95"/>
      <c r="H745" s="93"/>
      <c r="I745" s="93"/>
      <c r="J745" s="93"/>
      <c r="S745" s="72"/>
      <c r="T745" s="72"/>
    </row>
    <row r="746" spans="1:20" s="65" customFormat="1" ht="14.5" x14ac:dyDescent="0.35">
      <c r="A746" s="48"/>
      <c r="B746" s="93"/>
      <c r="C746" s="93"/>
      <c r="D746" s="93"/>
      <c r="E746" s="95"/>
      <c r="F746" s="95"/>
      <c r="G746" s="95"/>
      <c r="H746" s="93"/>
      <c r="I746" s="93"/>
      <c r="J746" s="93"/>
      <c r="S746" s="72"/>
      <c r="T746" s="72"/>
    </row>
    <row r="747" spans="1:20" s="65" customFormat="1" ht="14.5" x14ac:dyDescent="0.35">
      <c r="A747" s="48"/>
      <c r="B747" s="93"/>
      <c r="C747" s="93"/>
      <c r="D747" s="93"/>
      <c r="E747" s="95"/>
      <c r="F747" s="95"/>
      <c r="G747" s="95"/>
      <c r="H747" s="93"/>
      <c r="I747" s="93"/>
      <c r="J747" s="93"/>
      <c r="S747" s="72"/>
      <c r="T747" s="72"/>
    </row>
    <row r="748" spans="1:20" s="65" customFormat="1" ht="14.5" x14ac:dyDescent="0.35">
      <c r="A748" s="48"/>
      <c r="B748" s="93"/>
      <c r="C748" s="93"/>
      <c r="D748" s="93"/>
      <c r="E748" s="95"/>
      <c r="F748" s="95"/>
      <c r="G748" s="95"/>
      <c r="H748" s="93"/>
      <c r="I748" s="93"/>
      <c r="J748" s="93"/>
      <c r="S748" s="72"/>
      <c r="T748" s="72"/>
    </row>
    <row r="749" spans="1:20" s="65" customFormat="1" ht="14.5" x14ac:dyDescent="0.35">
      <c r="A749" s="48"/>
      <c r="B749" s="93"/>
      <c r="C749" s="93"/>
      <c r="D749" s="93"/>
      <c r="E749" s="95"/>
      <c r="F749" s="95"/>
      <c r="G749" s="95"/>
      <c r="H749" s="93"/>
      <c r="I749" s="93"/>
      <c r="J749" s="93"/>
      <c r="S749" s="72"/>
      <c r="T749" s="72"/>
    </row>
    <row r="750" spans="1:20" s="65" customFormat="1" ht="14.5" x14ac:dyDescent="0.35">
      <c r="A750" s="48"/>
      <c r="B750" s="93"/>
      <c r="C750" s="93"/>
      <c r="D750" s="93"/>
      <c r="E750" s="95"/>
      <c r="F750" s="95"/>
      <c r="G750" s="95"/>
      <c r="H750" s="93"/>
      <c r="I750" s="93"/>
      <c r="J750" s="93"/>
      <c r="S750" s="72"/>
      <c r="T750" s="72"/>
    </row>
    <row r="751" spans="1:20" s="65" customFormat="1" ht="14.5" x14ac:dyDescent="0.35">
      <c r="A751" s="48"/>
      <c r="B751" s="93"/>
      <c r="C751" s="93"/>
      <c r="D751" s="93"/>
      <c r="E751" s="95"/>
      <c r="F751" s="95"/>
      <c r="G751" s="95"/>
      <c r="H751" s="93"/>
      <c r="I751" s="93"/>
      <c r="J751" s="93"/>
      <c r="S751" s="72"/>
      <c r="T751" s="72"/>
    </row>
    <row r="752" spans="1:20" s="65" customFormat="1" ht="14.5" x14ac:dyDescent="0.35">
      <c r="A752" s="48"/>
      <c r="B752" s="93"/>
      <c r="C752" s="93"/>
      <c r="D752" s="93"/>
      <c r="E752" s="95"/>
      <c r="F752" s="95"/>
      <c r="G752" s="95"/>
      <c r="H752" s="93"/>
      <c r="I752" s="93"/>
      <c r="J752" s="93"/>
      <c r="S752" s="72"/>
      <c r="T752" s="72"/>
    </row>
    <row r="753" spans="1:20" s="65" customFormat="1" ht="14.5" x14ac:dyDescent="0.35">
      <c r="A753" s="48"/>
      <c r="B753" s="93"/>
      <c r="C753" s="93"/>
      <c r="D753" s="93"/>
      <c r="E753" s="95"/>
      <c r="F753" s="95"/>
      <c r="G753" s="95"/>
      <c r="H753" s="93"/>
      <c r="I753" s="93"/>
      <c r="J753" s="93"/>
      <c r="S753" s="72"/>
      <c r="T753" s="72"/>
    </row>
    <row r="754" spans="1:20" s="65" customFormat="1" ht="14.5" x14ac:dyDescent="0.35">
      <c r="A754" s="48"/>
      <c r="B754" s="93"/>
      <c r="C754" s="93"/>
      <c r="D754" s="93"/>
      <c r="E754" s="95"/>
      <c r="F754" s="95"/>
      <c r="G754" s="95"/>
      <c r="H754" s="93"/>
      <c r="I754" s="93"/>
      <c r="J754" s="93"/>
      <c r="S754" s="72"/>
      <c r="T754" s="72"/>
    </row>
    <row r="755" spans="1:20" s="65" customFormat="1" ht="14.5" x14ac:dyDescent="0.35">
      <c r="A755" s="48"/>
      <c r="B755" s="93"/>
      <c r="C755" s="93"/>
      <c r="D755" s="93"/>
      <c r="E755" s="95"/>
      <c r="F755" s="95"/>
      <c r="G755" s="95"/>
      <c r="H755" s="93"/>
      <c r="I755" s="93"/>
      <c r="J755" s="93"/>
      <c r="S755" s="72"/>
      <c r="T755" s="72"/>
    </row>
    <row r="756" spans="1:20" s="65" customFormat="1" ht="14.5" x14ac:dyDescent="0.35">
      <c r="A756" s="48"/>
      <c r="B756" s="93"/>
      <c r="C756" s="93"/>
      <c r="D756" s="93"/>
      <c r="E756" s="95"/>
      <c r="F756" s="95"/>
      <c r="G756" s="95"/>
      <c r="H756" s="93"/>
      <c r="I756" s="93"/>
      <c r="J756" s="93"/>
      <c r="S756" s="72"/>
      <c r="T756" s="72"/>
    </row>
    <row r="757" spans="1:20" s="65" customFormat="1" ht="14.5" x14ac:dyDescent="0.35">
      <c r="A757" s="48"/>
      <c r="B757" s="93"/>
      <c r="C757" s="93"/>
      <c r="D757" s="93"/>
      <c r="E757" s="95"/>
      <c r="F757" s="95"/>
      <c r="G757" s="95"/>
      <c r="H757" s="93"/>
      <c r="I757" s="93"/>
      <c r="J757" s="93"/>
      <c r="S757" s="72"/>
      <c r="T757" s="72"/>
    </row>
    <row r="758" spans="1:20" s="65" customFormat="1" ht="14.5" x14ac:dyDescent="0.35">
      <c r="A758" s="48"/>
      <c r="B758" s="93"/>
      <c r="C758" s="93"/>
      <c r="D758" s="93"/>
      <c r="E758" s="95"/>
      <c r="F758" s="95"/>
      <c r="G758" s="95"/>
      <c r="H758" s="93"/>
      <c r="I758" s="93"/>
      <c r="J758" s="93"/>
      <c r="S758" s="72"/>
      <c r="T758" s="72"/>
    </row>
    <row r="759" spans="1:20" s="65" customFormat="1" ht="14.5" x14ac:dyDescent="0.35">
      <c r="A759" s="48"/>
      <c r="B759" s="93"/>
      <c r="C759" s="93"/>
      <c r="D759" s="93"/>
      <c r="E759" s="95"/>
      <c r="F759" s="95"/>
      <c r="G759" s="95"/>
      <c r="H759" s="93"/>
      <c r="I759" s="93"/>
      <c r="J759" s="93"/>
      <c r="S759" s="72"/>
      <c r="T759" s="72"/>
    </row>
    <row r="760" spans="1:20" s="65" customFormat="1" ht="14.5" x14ac:dyDescent="0.35">
      <c r="A760" s="48"/>
      <c r="B760" s="93"/>
      <c r="C760" s="93"/>
      <c r="D760" s="93"/>
      <c r="E760" s="95"/>
      <c r="F760" s="95"/>
      <c r="G760" s="95"/>
      <c r="H760" s="93"/>
      <c r="I760" s="93"/>
      <c r="J760" s="93"/>
      <c r="S760" s="72"/>
      <c r="T760" s="72"/>
    </row>
    <row r="761" spans="1:20" s="65" customFormat="1" ht="14.5" x14ac:dyDescent="0.35">
      <c r="A761" s="48"/>
      <c r="B761" s="93"/>
      <c r="C761" s="93"/>
      <c r="D761" s="93"/>
      <c r="E761" s="95"/>
      <c r="F761" s="95"/>
      <c r="G761" s="95"/>
      <c r="H761" s="93"/>
      <c r="I761" s="93"/>
      <c r="J761" s="93"/>
      <c r="S761" s="72"/>
      <c r="T761" s="72"/>
    </row>
    <row r="762" spans="1:20" s="65" customFormat="1" ht="14.5" x14ac:dyDescent="0.35">
      <c r="A762" s="48"/>
      <c r="B762" s="93"/>
      <c r="C762" s="93"/>
      <c r="D762" s="93"/>
      <c r="E762" s="95"/>
      <c r="F762" s="95"/>
      <c r="G762" s="95"/>
      <c r="H762" s="93"/>
      <c r="I762" s="93"/>
      <c r="J762" s="93"/>
      <c r="S762" s="72"/>
      <c r="T762" s="72"/>
    </row>
    <row r="763" spans="1:20" s="65" customFormat="1" ht="14.5" x14ac:dyDescent="0.35">
      <c r="A763" s="48"/>
      <c r="B763" s="93"/>
      <c r="C763" s="93"/>
      <c r="D763" s="93"/>
      <c r="E763" s="95"/>
      <c r="F763" s="95"/>
      <c r="G763" s="95"/>
      <c r="H763" s="93"/>
      <c r="I763" s="93"/>
      <c r="J763" s="93"/>
      <c r="S763" s="72"/>
      <c r="T763" s="72"/>
    </row>
    <row r="764" spans="1:20" s="65" customFormat="1" ht="14.5" x14ac:dyDescent="0.35">
      <c r="A764" s="48"/>
      <c r="B764" s="93"/>
      <c r="C764" s="93"/>
      <c r="D764" s="93"/>
      <c r="E764" s="95"/>
      <c r="F764" s="95"/>
      <c r="G764" s="95"/>
      <c r="H764" s="93"/>
      <c r="I764" s="93"/>
      <c r="J764" s="93"/>
      <c r="S764" s="72"/>
      <c r="T764" s="72"/>
    </row>
    <row r="765" spans="1:20" s="65" customFormat="1" ht="14.5" x14ac:dyDescent="0.35">
      <c r="A765" s="48"/>
      <c r="B765" s="93"/>
      <c r="C765" s="93"/>
      <c r="D765" s="93"/>
      <c r="E765" s="95"/>
      <c r="F765" s="95"/>
      <c r="G765" s="95"/>
      <c r="H765" s="93"/>
      <c r="I765" s="93"/>
      <c r="J765" s="93"/>
      <c r="S765" s="72"/>
      <c r="T765" s="72"/>
    </row>
    <row r="766" spans="1:20" s="65" customFormat="1" ht="14.5" x14ac:dyDescent="0.35">
      <c r="A766" s="48"/>
      <c r="B766" s="93"/>
      <c r="C766" s="93"/>
      <c r="D766" s="93"/>
      <c r="E766" s="95"/>
      <c r="F766" s="95"/>
      <c r="G766" s="95"/>
      <c r="H766" s="93"/>
      <c r="I766" s="93"/>
      <c r="J766" s="93"/>
      <c r="S766" s="72"/>
      <c r="T766" s="72"/>
    </row>
    <row r="767" spans="1:20" s="65" customFormat="1" ht="14.5" x14ac:dyDescent="0.35">
      <c r="A767" s="48"/>
      <c r="B767" s="93"/>
      <c r="C767" s="93"/>
      <c r="D767" s="93"/>
      <c r="E767" s="95"/>
      <c r="F767" s="95"/>
      <c r="G767" s="95"/>
      <c r="H767" s="93"/>
      <c r="I767" s="93"/>
      <c r="J767" s="93"/>
      <c r="S767" s="72"/>
      <c r="T767" s="72"/>
    </row>
    <row r="768" spans="1:20" s="65" customFormat="1" ht="14.5" x14ac:dyDescent="0.35">
      <c r="A768" s="48"/>
      <c r="B768" s="93"/>
      <c r="C768" s="93"/>
      <c r="D768" s="93"/>
      <c r="E768" s="95"/>
      <c r="F768" s="95"/>
      <c r="G768" s="95"/>
      <c r="H768" s="93"/>
      <c r="I768" s="93"/>
      <c r="J768" s="93"/>
      <c r="S768" s="72"/>
      <c r="T768" s="72"/>
    </row>
    <row r="769" spans="1:20" s="65" customFormat="1" ht="14.5" x14ac:dyDescent="0.35">
      <c r="A769" s="48"/>
      <c r="B769" s="93"/>
      <c r="C769" s="93"/>
      <c r="D769" s="93"/>
      <c r="E769" s="95"/>
      <c r="F769" s="95"/>
      <c r="G769" s="95"/>
      <c r="H769" s="93"/>
      <c r="I769" s="93"/>
      <c r="J769" s="93"/>
      <c r="S769" s="72"/>
      <c r="T769" s="72"/>
    </row>
    <row r="770" spans="1:20" s="65" customFormat="1" ht="14.5" x14ac:dyDescent="0.35">
      <c r="A770" s="48"/>
      <c r="B770" s="93"/>
      <c r="C770" s="93"/>
      <c r="D770" s="93"/>
      <c r="E770" s="95"/>
      <c r="F770" s="95"/>
      <c r="G770" s="95"/>
      <c r="H770" s="93"/>
      <c r="I770" s="93"/>
      <c r="J770" s="93"/>
      <c r="S770" s="72"/>
      <c r="T770" s="72"/>
    </row>
    <row r="771" spans="1:20" s="65" customFormat="1" ht="14.5" x14ac:dyDescent="0.35">
      <c r="A771" s="48"/>
      <c r="B771" s="93"/>
      <c r="C771" s="93"/>
      <c r="D771" s="93"/>
      <c r="E771" s="95"/>
      <c r="F771" s="95"/>
      <c r="G771" s="95"/>
      <c r="H771" s="93"/>
      <c r="I771" s="93"/>
      <c r="J771" s="93"/>
      <c r="S771" s="72"/>
      <c r="T771" s="72"/>
    </row>
    <row r="772" spans="1:20" s="65" customFormat="1" ht="14.5" x14ac:dyDescent="0.35">
      <c r="A772" s="48"/>
      <c r="B772" s="93"/>
      <c r="C772" s="93"/>
      <c r="D772" s="93"/>
      <c r="E772" s="95"/>
      <c r="F772" s="95"/>
      <c r="G772" s="95"/>
      <c r="H772" s="93"/>
      <c r="I772" s="93"/>
      <c r="J772" s="93"/>
      <c r="S772" s="72"/>
      <c r="T772" s="72"/>
    </row>
    <row r="773" spans="1:20" s="65" customFormat="1" ht="14.5" x14ac:dyDescent="0.35">
      <c r="A773" s="48"/>
      <c r="B773" s="93"/>
      <c r="C773" s="93"/>
      <c r="D773" s="93"/>
      <c r="E773" s="95"/>
      <c r="F773" s="95"/>
      <c r="G773" s="95"/>
      <c r="H773" s="93"/>
      <c r="I773" s="93"/>
      <c r="J773" s="93"/>
      <c r="S773" s="72"/>
      <c r="T773" s="72"/>
    </row>
    <row r="774" spans="1:20" s="65" customFormat="1" ht="14.5" x14ac:dyDescent="0.35">
      <c r="A774" s="48"/>
      <c r="B774" s="93"/>
      <c r="C774" s="93"/>
      <c r="D774" s="93"/>
      <c r="E774" s="95"/>
      <c r="F774" s="95"/>
      <c r="G774" s="95"/>
      <c r="H774" s="93"/>
      <c r="I774" s="93"/>
      <c r="J774" s="93"/>
      <c r="S774" s="72"/>
      <c r="T774" s="72"/>
    </row>
    <row r="775" spans="1:20" s="65" customFormat="1" ht="14.5" x14ac:dyDescent="0.35">
      <c r="A775" s="48"/>
      <c r="B775" s="93"/>
      <c r="C775" s="93"/>
      <c r="D775" s="93"/>
      <c r="E775" s="95"/>
      <c r="F775" s="95"/>
      <c r="G775" s="95"/>
      <c r="H775" s="93"/>
      <c r="I775" s="93"/>
      <c r="J775" s="93"/>
      <c r="S775" s="72"/>
      <c r="T775" s="72"/>
    </row>
    <row r="776" spans="1:20" s="65" customFormat="1" ht="14.5" x14ac:dyDescent="0.35">
      <c r="A776" s="48"/>
      <c r="B776" s="93"/>
      <c r="C776" s="93"/>
      <c r="D776" s="93"/>
      <c r="E776" s="95"/>
      <c r="F776" s="95"/>
      <c r="G776" s="95"/>
      <c r="H776" s="93"/>
      <c r="I776" s="93"/>
      <c r="J776" s="93"/>
      <c r="S776" s="72"/>
      <c r="T776" s="72"/>
    </row>
    <row r="777" spans="1:20" s="65" customFormat="1" ht="14.5" x14ac:dyDescent="0.35">
      <c r="A777" s="48"/>
      <c r="B777" s="93"/>
      <c r="C777" s="93"/>
      <c r="D777" s="93"/>
      <c r="E777" s="95"/>
      <c r="F777" s="95"/>
      <c r="G777" s="95"/>
      <c r="H777" s="93"/>
      <c r="I777" s="93"/>
      <c r="J777" s="93"/>
      <c r="S777" s="72"/>
      <c r="T777" s="72"/>
    </row>
    <row r="778" spans="1:20" s="65" customFormat="1" ht="14.5" x14ac:dyDescent="0.35">
      <c r="A778" s="48"/>
      <c r="B778" s="93"/>
      <c r="C778" s="93"/>
      <c r="D778" s="93"/>
      <c r="E778" s="95"/>
      <c r="F778" s="95"/>
      <c r="G778" s="95"/>
      <c r="H778" s="93"/>
      <c r="I778" s="93"/>
      <c r="J778" s="93"/>
      <c r="S778" s="72"/>
      <c r="T778" s="72"/>
    </row>
    <row r="779" spans="1:20" s="65" customFormat="1" ht="14.5" x14ac:dyDescent="0.35">
      <c r="A779" s="48"/>
      <c r="B779" s="93"/>
      <c r="C779" s="93"/>
      <c r="D779" s="93"/>
      <c r="E779" s="95"/>
      <c r="F779" s="95"/>
      <c r="G779" s="95"/>
      <c r="H779" s="93"/>
      <c r="I779" s="93"/>
      <c r="J779" s="93"/>
      <c r="S779" s="72"/>
      <c r="T779" s="72"/>
    </row>
    <row r="780" spans="1:20" s="65" customFormat="1" ht="14.5" x14ac:dyDescent="0.35">
      <c r="A780" s="48"/>
      <c r="B780" s="93"/>
      <c r="C780" s="93"/>
      <c r="D780" s="93"/>
      <c r="E780" s="95"/>
      <c r="F780" s="95"/>
      <c r="G780" s="95"/>
      <c r="H780" s="93"/>
      <c r="I780" s="93"/>
      <c r="J780" s="93"/>
      <c r="S780" s="72"/>
      <c r="T780" s="72"/>
    </row>
    <row r="781" spans="1:20" s="65" customFormat="1" ht="14.5" x14ac:dyDescent="0.35">
      <c r="A781" s="48"/>
      <c r="B781" s="93"/>
      <c r="C781" s="93"/>
      <c r="D781" s="93"/>
      <c r="E781" s="95"/>
      <c r="F781" s="95"/>
      <c r="G781" s="95"/>
      <c r="H781" s="93"/>
      <c r="I781" s="93"/>
      <c r="J781" s="93"/>
      <c r="S781" s="72"/>
      <c r="T781" s="72"/>
    </row>
    <row r="782" spans="1:20" s="65" customFormat="1" ht="14.5" x14ac:dyDescent="0.35">
      <c r="A782" s="48"/>
      <c r="B782" s="93"/>
      <c r="C782" s="93"/>
      <c r="D782" s="93"/>
      <c r="E782" s="95"/>
      <c r="F782" s="95"/>
      <c r="G782" s="95"/>
      <c r="H782" s="93"/>
      <c r="I782" s="93"/>
      <c r="J782" s="93"/>
      <c r="S782" s="72"/>
      <c r="T782" s="72"/>
    </row>
    <row r="783" spans="1:20" s="65" customFormat="1" ht="14.5" x14ac:dyDescent="0.35">
      <c r="A783" s="48"/>
      <c r="B783" s="93"/>
      <c r="C783" s="93"/>
      <c r="D783" s="93"/>
      <c r="E783" s="95"/>
      <c r="F783" s="95"/>
      <c r="G783" s="95"/>
      <c r="H783" s="93"/>
      <c r="I783" s="93"/>
      <c r="J783" s="93"/>
      <c r="S783" s="72"/>
      <c r="T783" s="72"/>
    </row>
    <row r="784" spans="1:20" s="65" customFormat="1" ht="14.5" x14ac:dyDescent="0.35">
      <c r="A784" s="48"/>
      <c r="B784" s="93"/>
      <c r="C784" s="93"/>
      <c r="D784" s="93"/>
      <c r="E784" s="95"/>
      <c r="F784" s="95"/>
      <c r="G784" s="95"/>
      <c r="H784" s="93"/>
      <c r="I784" s="93"/>
      <c r="J784" s="93"/>
      <c r="S784" s="72"/>
      <c r="T784" s="72"/>
    </row>
    <row r="785" spans="1:20" s="65" customFormat="1" ht="14.5" x14ac:dyDescent="0.35">
      <c r="A785" s="48"/>
      <c r="B785" s="93"/>
      <c r="C785" s="93"/>
      <c r="D785" s="93"/>
      <c r="E785" s="95"/>
      <c r="F785" s="95"/>
      <c r="G785" s="95"/>
      <c r="H785" s="93"/>
      <c r="I785" s="93"/>
      <c r="J785" s="93"/>
      <c r="S785" s="72"/>
      <c r="T785" s="72"/>
    </row>
    <row r="786" spans="1:20" s="65" customFormat="1" ht="14.5" x14ac:dyDescent="0.35">
      <c r="A786" s="48"/>
      <c r="B786" s="93"/>
      <c r="C786" s="93"/>
      <c r="D786" s="93"/>
      <c r="E786" s="95"/>
      <c r="F786" s="95"/>
      <c r="G786" s="95"/>
      <c r="H786" s="93"/>
      <c r="I786" s="93"/>
      <c r="J786" s="93"/>
      <c r="S786" s="72"/>
      <c r="T786" s="72"/>
    </row>
    <row r="787" spans="1:20" s="65" customFormat="1" ht="14.5" x14ac:dyDescent="0.35">
      <c r="A787" s="48"/>
      <c r="B787" s="93"/>
      <c r="C787" s="93"/>
      <c r="D787" s="93"/>
      <c r="E787" s="95"/>
      <c r="F787" s="95"/>
      <c r="G787" s="95"/>
      <c r="H787" s="93"/>
      <c r="I787" s="93"/>
      <c r="J787" s="93"/>
      <c r="S787" s="72"/>
      <c r="T787" s="72"/>
    </row>
    <row r="788" spans="1:20" s="65" customFormat="1" ht="14.5" x14ac:dyDescent="0.35">
      <c r="A788" s="48"/>
      <c r="B788" s="93"/>
      <c r="C788" s="93"/>
      <c r="D788" s="93"/>
      <c r="E788" s="95"/>
      <c r="F788" s="95"/>
      <c r="G788" s="95"/>
      <c r="H788" s="93"/>
      <c r="I788" s="93"/>
      <c r="J788" s="93"/>
      <c r="S788" s="72"/>
      <c r="T788" s="72"/>
    </row>
    <row r="789" spans="1:20" s="65" customFormat="1" ht="14.5" x14ac:dyDescent="0.35">
      <c r="A789" s="48"/>
      <c r="B789" s="93"/>
      <c r="C789" s="93"/>
      <c r="D789" s="93"/>
      <c r="E789" s="95"/>
      <c r="F789" s="95"/>
      <c r="G789" s="95"/>
      <c r="H789" s="93"/>
      <c r="I789" s="93"/>
      <c r="J789" s="93"/>
      <c r="S789" s="72"/>
      <c r="T789" s="72"/>
    </row>
    <row r="790" spans="1:20" s="65" customFormat="1" ht="14.5" x14ac:dyDescent="0.35">
      <c r="A790" s="48"/>
      <c r="B790" s="93"/>
      <c r="C790" s="93"/>
      <c r="D790" s="93"/>
      <c r="E790" s="95"/>
      <c r="F790" s="95"/>
      <c r="G790" s="95"/>
      <c r="H790" s="93"/>
      <c r="I790" s="93"/>
      <c r="J790" s="93"/>
      <c r="S790" s="72"/>
      <c r="T790" s="72"/>
    </row>
    <row r="791" spans="1:20" s="65" customFormat="1" ht="14.5" x14ac:dyDescent="0.35">
      <c r="A791" s="48"/>
      <c r="B791" s="93"/>
      <c r="C791" s="93"/>
      <c r="D791" s="93"/>
      <c r="E791" s="95"/>
      <c r="F791" s="95"/>
      <c r="G791" s="95"/>
      <c r="H791" s="93"/>
      <c r="I791" s="93"/>
      <c r="J791" s="93"/>
      <c r="S791" s="72"/>
      <c r="T791" s="72"/>
    </row>
    <row r="792" spans="1:20" s="65" customFormat="1" ht="14.5" x14ac:dyDescent="0.35">
      <c r="A792" s="48"/>
      <c r="B792" s="93"/>
      <c r="C792" s="93"/>
      <c r="D792" s="93"/>
      <c r="E792" s="95"/>
      <c r="F792" s="95"/>
      <c r="G792" s="95"/>
      <c r="H792" s="93"/>
      <c r="I792" s="93"/>
      <c r="J792" s="93"/>
      <c r="S792" s="72"/>
      <c r="T792" s="72"/>
    </row>
    <row r="793" spans="1:20" s="65" customFormat="1" ht="14.5" x14ac:dyDescent="0.35">
      <c r="A793" s="48"/>
      <c r="B793" s="93"/>
      <c r="C793" s="93"/>
      <c r="D793" s="93"/>
      <c r="E793" s="95"/>
      <c r="F793" s="95"/>
      <c r="G793" s="95"/>
      <c r="H793" s="93"/>
      <c r="I793" s="93"/>
      <c r="J793" s="93"/>
      <c r="S793" s="72"/>
      <c r="T793" s="72"/>
    </row>
    <row r="794" spans="1:20" s="65" customFormat="1" ht="14.5" x14ac:dyDescent="0.35">
      <c r="A794" s="48"/>
      <c r="B794" s="93"/>
      <c r="C794" s="93"/>
      <c r="D794" s="93"/>
      <c r="E794" s="95"/>
      <c r="F794" s="95"/>
      <c r="G794" s="95"/>
      <c r="H794" s="93"/>
      <c r="I794" s="93"/>
      <c r="J794" s="93"/>
      <c r="S794" s="72"/>
      <c r="T794" s="72"/>
    </row>
    <row r="795" spans="1:20" s="65" customFormat="1" ht="14.5" x14ac:dyDescent="0.35">
      <c r="A795" s="48"/>
      <c r="B795" s="93"/>
      <c r="C795" s="93"/>
      <c r="D795" s="93"/>
      <c r="E795" s="95"/>
      <c r="F795" s="95"/>
      <c r="G795" s="95"/>
      <c r="H795" s="93"/>
      <c r="I795" s="93"/>
      <c r="J795" s="93"/>
      <c r="S795" s="72"/>
      <c r="T795" s="72"/>
    </row>
    <row r="796" spans="1:20" s="65" customFormat="1" ht="14.5" x14ac:dyDescent="0.35">
      <c r="A796" s="48"/>
      <c r="B796" s="93"/>
      <c r="C796" s="93"/>
      <c r="D796" s="93"/>
      <c r="E796" s="95"/>
      <c r="F796" s="95"/>
      <c r="G796" s="95"/>
      <c r="H796" s="93"/>
      <c r="I796" s="93"/>
      <c r="J796" s="93"/>
      <c r="S796" s="72"/>
      <c r="T796" s="72"/>
    </row>
    <row r="797" spans="1:20" s="65" customFormat="1" ht="14.5" x14ac:dyDescent="0.35">
      <c r="A797" s="48"/>
      <c r="B797" s="93"/>
      <c r="C797" s="93"/>
      <c r="D797" s="93"/>
      <c r="E797" s="95"/>
      <c r="F797" s="95"/>
      <c r="G797" s="95"/>
      <c r="H797" s="93"/>
      <c r="I797" s="93"/>
      <c r="J797" s="93"/>
      <c r="S797" s="72"/>
      <c r="T797" s="72"/>
    </row>
    <row r="798" spans="1:20" s="65" customFormat="1" ht="14.5" x14ac:dyDescent="0.35">
      <c r="A798" s="48"/>
      <c r="B798" s="93"/>
      <c r="C798" s="93"/>
      <c r="D798" s="93"/>
      <c r="E798" s="95"/>
      <c r="F798" s="95"/>
      <c r="G798" s="95"/>
      <c r="H798" s="93"/>
      <c r="I798" s="93"/>
      <c r="J798" s="93"/>
      <c r="S798" s="72"/>
      <c r="T798" s="72"/>
    </row>
    <row r="799" spans="1:20" s="65" customFormat="1" ht="14.5" x14ac:dyDescent="0.35">
      <c r="A799" s="48"/>
      <c r="B799" s="93"/>
      <c r="C799" s="93"/>
      <c r="D799" s="93"/>
      <c r="E799" s="95"/>
      <c r="F799" s="95"/>
      <c r="G799" s="95"/>
      <c r="H799" s="93"/>
      <c r="I799" s="93"/>
      <c r="J799" s="93"/>
      <c r="S799" s="72"/>
      <c r="T799" s="72"/>
    </row>
    <row r="800" spans="1:20" s="65" customFormat="1" ht="14.5" x14ac:dyDescent="0.35">
      <c r="A800" s="48"/>
      <c r="B800" s="93"/>
      <c r="C800" s="93"/>
      <c r="D800" s="93"/>
      <c r="E800" s="95"/>
      <c r="F800" s="95"/>
      <c r="G800" s="95"/>
      <c r="H800" s="93"/>
      <c r="I800" s="93"/>
      <c r="J800" s="93"/>
      <c r="S800" s="72"/>
      <c r="T800" s="72"/>
    </row>
    <row r="801" spans="1:20" s="65" customFormat="1" ht="14.5" x14ac:dyDescent="0.35">
      <c r="A801" s="48"/>
      <c r="B801" s="93"/>
      <c r="C801" s="93"/>
      <c r="D801" s="93"/>
      <c r="E801" s="95"/>
      <c r="F801" s="95"/>
      <c r="G801" s="95"/>
      <c r="H801" s="93"/>
      <c r="I801" s="93"/>
      <c r="J801" s="93"/>
      <c r="S801" s="72"/>
      <c r="T801" s="72"/>
    </row>
    <row r="802" spans="1:20" s="65" customFormat="1" ht="14.5" x14ac:dyDescent="0.35">
      <c r="A802" s="48"/>
      <c r="B802" s="93"/>
      <c r="C802" s="93"/>
      <c r="D802" s="93"/>
      <c r="E802" s="95"/>
      <c r="F802" s="95"/>
      <c r="G802" s="95"/>
      <c r="H802" s="93"/>
      <c r="I802" s="93"/>
      <c r="J802" s="93"/>
      <c r="S802" s="72"/>
      <c r="T802" s="72"/>
    </row>
    <row r="803" spans="1:20" s="65" customFormat="1" ht="14.5" x14ac:dyDescent="0.35">
      <c r="A803" s="48"/>
      <c r="B803" s="93"/>
      <c r="C803" s="93"/>
      <c r="D803" s="93"/>
      <c r="E803" s="95"/>
      <c r="F803" s="95"/>
      <c r="G803" s="95"/>
      <c r="H803" s="93"/>
      <c r="I803" s="93"/>
      <c r="J803" s="93"/>
      <c r="S803" s="72"/>
      <c r="T803" s="72"/>
    </row>
    <row r="804" spans="1:20" s="65" customFormat="1" ht="14.5" x14ac:dyDescent="0.35">
      <c r="A804" s="48"/>
      <c r="B804" s="93"/>
      <c r="C804" s="93"/>
      <c r="D804" s="93"/>
      <c r="E804" s="95"/>
      <c r="F804" s="95"/>
      <c r="G804" s="95"/>
      <c r="H804" s="93"/>
      <c r="I804" s="93"/>
      <c r="J804" s="93"/>
      <c r="S804" s="72"/>
      <c r="T804" s="72"/>
    </row>
    <row r="805" spans="1:20" s="65" customFormat="1" ht="14.5" x14ac:dyDescent="0.35">
      <c r="A805" s="48"/>
      <c r="B805" s="93"/>
      <c r="C805" s="93"/>
      <c r="D805" s="93"/>
      <c r="E805" s="95"/>
      <c r="F805" s="95"/>
      <c r="G805" s="95"/>
      <c r="H805" s="93"/>
      <c r="I805" s="93"/>
      <c r="J805" s="93"/>
      <c r="S805" s="72"/>
      <c r="T805" s="72"/>
    </row>
    <row r="806" spans="1:20" s="65" customFormat="1" ht="14.5" x14ac:dyDescent="0.35">
      <c r="A806" s="48"/>
      <c r="B806" s="93"/>
      <c r="C806" s="93"/>
      <c r="D806" s="93"/>
      <c r="E806" s="95"/>
      <c r="F806" s="95"/>
      <c r="G806" s="95"/>
      <c r="H806" s="93"/>
      <c r="I806" s="93"/>
      <c r="J806" s="93"/>
      <c r="S806" s="72"/>
      <c r="T806" s="72"/>
    </row>
    <row r="807" spans="1:20" s="65" customFormat="1" ht="14.5" x14ac:dyDescent="0.35">
      <c r="A807" s="48"/>
      <c r="B807" s="93"/>
      <c r="C807" s="93"/>
      <c r="D807" s="93"/>
      <c r="E807" s="95"/>
      <c r="F807" s="95"/>
      <c r="G807" s="95"/>
      <c r="H807" s="93"/>
      <c r="I807" s="93"/>
      <c r="J807" s="93"/>
      <c r="S807" s="72"/>
      <c r="T807" s="72"/>
    </row>
    <row r="808" spans="1:20" s="65" customFormat="1" ht="14.5" x14ac:dyDescent="0.35">
      <c r="A808" s="48"/>
      <c r="B808" s="93"/>
      <c r="C808" s="93"/>
      <c r="D808" s="93"/>
      <c r="E808" s="95"/>
      <c r="F808" s="95"/>
      <c r="G808" s="95"/>
      <c r="H808" s="93"/>
      <c r="I808" s="93"/>
      <c r="J808" s="93"/>
      <c r="S808" s="72"/>
      <c r="T808" s="72"/>
    </row>
    <row r="809" spans="1:20" s="65" customFormat="1" ht="14.5" x14ac:dyDescent="0.35">
      <c r="A809" s="48"/>
      <c r="B809" s="93"/>
      <c r="C809" s="93"/>
      <c r="D809" s="93"/>
      <c r="E809" s="95"/>
      <c r="F809" s="95"/>
      <c r="G809" s="95"/>
      <c r="H809" s="93"/>
      <c r="I809" s="93"/>
      <c r="J809" s="93"/>
      <c r="S809" s="72"/>
      <c r="T809" s="72"/>
    </row>
    <row r="810" spans="1:20" s="65" customFormat="1" ht="14.5" x14ac:dyDescent="0.35">
      <c r="A810" s="48"/>
      <c r="B810" s="93"/>
      <c r="C810" s="93"/>
      <c r="D810" s="93"/>
      <c r="E810" s="95"/>
      <c r="F810" s="95"/>
      <c r="G810" s="95"/>
      <c r="H810" s="93"/>
      <c r="I810" s="93"/>
      <c r="J810" s="93"/>
      <c r="S810" s="72"/>
      <c r="T810" s="72"/>
    </row>
    <row r="811" spans="1:20" s="65" customFormat="1" ht="14.5" x14ac:dyDescent="0.35">
      <c r="A811" s="48"/>
      <c r="B811" s="93"/>
      <c r="C811" s="93"/>
      <c r="D811" s="93"/>
      <c r="E811" s="95"/>
      <c r="F811" s="95"/>
      <c r="G811" s="95"/>
      <c r="H811" s="93"/>
      <c r="I811" s="93"/>
      <c r="J811" s="93"/>
      <c r="S811" s="72"/>
      <c r="T811" s="72"/>
    </row>
    <row r="812" spans="1:20" s="65" customFormat="1" ht="14.5" x14ac:dyDescent="0.35">
      <c r="A812" s="48"/>
      <c r="B812" s="93"/>
      <c r="C812" s="93"/>
      <c r="D812" s="93"/>
      <c r="E812" s="95"/>
      <c r="F812" s="95"/>
      <c r="G812" s="95"/>
      <c r="H812" s="93"/>
      <c r="I812" s="93"/>
      <c r="J812" s="93"/>
      <c r="S812" s="72"/>
      <c r="T812" s="72"/>
    </row>
    <row r="813" spans="1:20" s="65" customFormat="1" ht="14.5" x14ac:dyDescent="0.35">
      <c r="A813" s="48"/>
      <c r="B813" s="93"/>
      <c r="C813" s="93"/>
      <c r="D813" s="93"/>
      <c r="E813" s="95"/>
      <c r="F813" s="95"/>
      <c r="G813" s="95"/>
      <c r="H813" s="93"/>
      <c r="I813" s="93"/>
      <c r="J813" s="93"/>
      <c r="S813" s="72"/>
      <c r="T813" s="72"/>
    </row>
    <row r="814" spans="1:20" s="65" customFormat="1" ht="14.5" x14ac:dyDescent="0.35">
      <c r="A814" s="48"/>
      <c r="B814" s="93"/>
      <c r="C814" s="93"/>
      <c r="D814" s="93"/>
      <c r="E814" s="95"/>
      <c r="F814" s="95"/>
      <c r="G814" s="95"/>
      <c r="H814" s="93"/>
      <c r="I814" s="93"/>
      <c r="J814" s="93"/>
      <c r="S814" s="72"/>
      <c r="T814" s="72"/>
    </row>
    <row r="815" spans="1:20" s="65" customFormat="1" ht="14.5" x14ac:dyDescent="0.35">
      <c r="A815" s="48"/>
      <c r="B815" s="93"/>
      <c r="C815" s="93"/>
      <c r="D815" s="93"/>
      <c r="E815" s="95"/>
      <c r="F815" s="95"/>
      <c r="G815" s="95"/>
      <c r="H815" s="93"/>
      <c r="I815" s="93"/>
      <c r="J815" s="93"/>
      <c r="S815" s="72"/>
      <c r="T815" s="72"/>
    </row>
    <row r="816" spans="1:20" s="65" customFormat="1" ht="14.5" x14ac:dyDescent="0.35">
      <c r="A816" s="48"/>
      <c r="B816" s="93"/>
      <c r="C816" s="93"/>
      <c r="D816" s="93"/>
      <c r="E816" s="95"/>
      <c r="F816" s="95"/>
      <c r="G816" s="95"/>
      <c r="H816" s="93"/>
      <c r="I816" s="93"/>
      <c r="J816" s="93"/>
      <c r="S816" s="72"/>
      <c r="T816" s="72"/>
    </row>
    <row r="817" spans="1:20" s="65" customFormat="1" ht="14.5" x14ac:dyDescent="0.35">
      <c r="A817" s="48"/>
      <c r="B817" s="93"/>
      <c r="C817" s="93"/>
      <c r="D817" s="93"/>
      <c r="E817" s="95"/>
      <c r="F817" s="95"/>
      <c r="G817" s="95"/>
      <c r="H817" s="93"/>
      <c r="I817" s="93"/>
      <c r="J817" s="93"/>
      <c r="S817" s="72"/>
      <c r="T817" s="72"/>
    </row>
    <row r="818" spans="1:20" s="65" customFormat="1" ht="14.5" x14ac:dyDescent="0.35">
      <c r="A818" s="48"/>
      <c r="B818" s="93"/>
      <c r="C818" s="93"/>
      <c r="D818" s="93"/>
      <c r="E818" s="95"/>
      <c r="F818" s="95"/>
      <c r="G818" s="95"/>
      <c r="H818" s="93"/>
      <c r="I818" s="93"/>
      <c r="J818" s="93"/>
      <c r="S818" s="72"/>
      <c r="T818" s="72"/>
    </row>
    <row r="819" spans="1:20" s="65" customFormat="1" ht="14.5" x14ac:dyDescent="0.35">
      <c r="A819" s="48"/>
      <c r="B819" s="93"/>
      <c r="C819" s="93"/>
      <c r="D819" s="93"/>
      <c r="E819" s="95"/>
      <c r="F819" s="95"/>
      <c r="G819" s="95"/>
      <c r="H819" s="93"/>
      <c r="I819" s="93"/>
      <c r="J819" s="93"/>
      <c r="S819" s="72"/>
      <c r="T819" s="72"/>
    </row>
    <row r="820" spans="1:20" s="65" customFormat="1" ht="14.5" x14ac:dyDescent="0.35">
      <c r="A820" s="48"/>
      <c r="B820" s="93"/>
      <c r="C820" s="93"/>
      <c r="D820" s="93"/>
      <c r="E820" s="95"/>
      <c r="F820" s="95"/>
      <c r="G820" s="95"/>
      <c r="H820" s="93"/>
      <c r="I820" s="93"/>
      <c r="J820" s="93"/>
      <c r="S820" s="72"/>
      <c r="T820" s="72"/>
    </row>
    <row r="821" spans="1:20" s="65" customFormat="1" ht="14.5" x14ac:dyDescent="0.35">
      <c r="A821" s="48"/>
      <c r="B821" s="93"/>
      <c r="C821" s="93"/>
      <c r="D821" s="93"/>
      <c r="E821" s="95"/>
      <c r="F821" s="95"/>
      <c r="G821" s="95"/>
      <c r="H821" s="93"/>
      <c r="I821" s="93"/>
      <c r="J821" s="93"/>
      <c r="S821" s="72"/>
      <c r="T821" s="72"/>
    </row>
    <row r="822" spans="1:20" s="65" customFormat="1" ht="14.5" x14ac:dyDescent="0.35">
      <c r="A822" s="48"/>
      <c r="B822" s="93"/>
      <c r="C822" s="93"/>
      <c r="D822" s="93"/>
      <c r="E822" s="95"/>
      <c r="F822" s="95"/>
      <c r="G822" s="95"/>
      <c r="H822" s="93"/>
      <c r="I822" s="93"/>
      <c r="J822" s="93"/>
      <c r="S822" s="72"/>
      <c r="T822" s="72"/>
    </row>
    <row r="823" spans="1:20" s="65" customFormat="1" ht="14.5" x14ac:dyDescent="0.35">
      <c r="A823" s="48"/>
      <c r="B823" s="93"/>
      <c r="C823" s="93"/>
      <c r="D823" s="93"/>
      <c r="E823" s="95"/>
      <c r="F823" s="95"/>
      <c r="G823" s="95"/>
      <c r="H823" s="93"/>
      <c r="I823" s="93"/>
      <c r="J823" s="93"/>
      <c r="S823" s="72"/>
      <c r="T823" s="72"/>
    </row>
    <row r="824" spans="1:20" s="65" customFormat="1" ht="14.5" x14ac:dyDescent="0.35">
      <c r="A824" s="48"/>
      <c r="B824" s="93"/>
      <c r="C824" s="93"/>
      <c r="D824" s="93"/>
      <c r="E824" s="95"/>
      <c r="F824" s="95"/>
      <c r="G824" s="95"/>
      <c r="H824" s="93"/>
      <c r="I824" s="93"/>
      <c r="J824" s="93"/>
      <c r="S824" s="72"/>
      <c r="T824" s="72"/>
    </row>
    <row r="825" spans="1:20" s="65" customFormat="1" ht="14.5" x14ac:dyDescent="0.35">
      <c r="A825" s="48"/>
      <c r="B825" s="93"/>
      <c r="C825" s="93"/>
      <c r="D825" s="93"/>
      <c r="E825" s="95"/>
      <c r="F825" s="95"/>
      <c r="G825" s="95"/>
      <c r="H825" s="93"/>
      <c r="I825" s="93"/>
      <c r="J825" s="93"/>
      <c r="S825" s="72"/>
      <c r="T825" s="72"/>
    </row>
    <row r="826" spans="1:20" s="65" customFormat="1" ht="14.5" x14ac:dyDescent="0.35">
      <c r="A826" s="48"/>
      <c r="B826" s="93"/>
      <c r="C826" s="93"/>
      <c r="D826" s="93"/>
      <c r="E826" s="95"/>
      <c r="F826" s="95"/>
      <c r="G826" s="95"/>
      <c r="H826" s="93"/>
      <c r="I826" s="93"/>
      <c r="J826" s="93"/>
      <c r="S826" s="72"/>
      <c r="T826" s="72"/>
    </row>
    <row r="827" spans="1:20" s="65" customFormat="1" ht="14.5" x14ac:dyDescent="0.35">
      <c r="A827" s="48"/>
      <c r="B827" s="93"/>
      <c r="C827" s="93"/>
      <c r="D827" s="93"/>
      <c r="E827" s="95"/>
      <c r="F827" s="95"/>
      <c r="G827" s="95"/>
      <c r="H827" s="93"/>
      <c r="I827" s="93"/>
      <c r="J827" s="93"/>
      <c r="S827" s="72"/>
      <c r="T827" s="72"/>
    </row>
    <row r="828" spans="1:20" s="65" customFormat="1" ht="14.5" x14ac:dyDescent="0.35">
      <c r="A828" s="48"/>
      <c r="B828" s="93"/>
      <c r="C828" s="93"/>
      <c r="D828" s="93"/>
      <c r="E828" s="95"/>
      <c r="F828" s="95"/>
      <c r="G828" s="95"/>
      <c r="H828" s="93"/>
      <c r="I828" s="93"/>
      <c r="J828" s="93"/>
      <c r="S828" s="72"/>
      <c r="T828" s="72"/>
    </row>
    <row r="829" spans="1:20" s="65" customFormat="1" ht="14.5" x14ac:dyDescent="0.35">
      <c r="A829" s="48"/>
      <c r="B829" s="93"/>
      <c r="C829" s="93"/>
      <c r="D829" s="93"/>
      <c r="E829" s="95"/>
      <c r="F829" s="95"/>
      <c r="G829" s="95"/>
      <c r="H829" s="93"/>
      <c r="I829" s="93"/>
      <c r="J829" s="93"/>
      <c r="S829" s="72"/>
      <c r="T829" s="72"/>
    </row>
    <row r="830" spans="1:20" s="65" customFormat="1" ht="14.5" x14ac:dyDescent="0.35">
      <c r="A830" s="48"/>
      <c r="B830" s="93"/>
      <c r="C830" s="93"/>
      <c r="D830" s="93"/>
      <c r="E830" s="95"/>
      <c r="F830" s="95"/>
      <c r="G830" s="95"/>
      <c r="H830" s="93"/>
      <c r="I830" s="93"/>
      <c r="J830" s="93"/>
      <c r="S830" s="72"/>
      <c r="T830" s="72"/>
    </row>
    <row r="831" spans="1:20" s="65" customFormat="1" ht="14.5" x14ac:dyDescent="0.35">
      <c r="A831" s="48"/>
      <c r="B831" s="93"/>
      <c r="C831" s="93"/>
      <c r="D831" s="93"/>
      <c r="E831" s="95"/>
      <c r="F831" s="95"/>
      <c r="G831" s="95"/>
      <c r="H831" s="93"/>
      <c r="I831" s="93"/>
      <c r="J831" s="93"/>
      <c r="S831" s="72"/>
      <c r="T831" s="72"/>
    </row>
    <row r="832" spans="1:20" s="65" customFormat="1" ht="14.5" x14ac:dyDescent="0.35">
      <c r="A832" s="48"/>
      <c r="B832" s="93"/>
      <c r="C832" s="93"/>
      <c r="D832" s="93"/>
      <c r="E832" s="95"/>
      <c r="F832" s="95"/>
      <c r="G832" s="95"/>
      <c r="H832" s="93"/>
      <c r="I832" s="93"/>
      <c r="J832" s="93"/>
      <c r="S832" s="72"/>
      <c r="T832" s="72"/>
    </row>
    <row r="833" spans="1:20" s="65" customFormat="1" ht="14.5" x14ac:dyDescent="0.35">
      <c r="A833" s="48"/>
      <c r="B833" s="93"/>
      <c r="C833" s="93"/>
      <c r="D833" s="93"/>
      <c r="E833" s="95"/>
      <c r="F833" s="95"/>
      <c r="G833" s="95"/>
      <c r="H833" s="93"/>
      <c r="I833" s="93"/>
      <c r="J833" s="93"/>
      <c r="S833" s="72"/>
      <c r="T833" s="72"/>
    </row>
    <row r="834" spans="1:20" s="65" customFormat="1" ht="14.5" x14ac:dyDescent="0.35">
      <c r="A834" s="48"/>
      <c r="B834" s="93"/>
      <c r="C834" s="93"/>
      <c r="D834" s="93"/>
      <c r="E834" s="95"/>
      <c r="F834" s="95"/>
      <c r="G834" s="95"/>
      <c r="H834" s="93"/>
      <c r="I834" s="93"/>
      <c r="J834" s="93"/>
      <c r="S834" s="72"/>
      <c r="T834" s="72"/>
    </row>
    <row r="835" spans="1:20" s="65" customFormat="1" ht="14.5" x14ac:dyDescent="0.35">
      <c r="A835" s="48"/>
      <c r="B835" s="93"/>
      <c r="C835" s="93"/>
      <c r="D835" s="93"/>
      <c r="E835" s="95"/>
      <c r="F835" s="95"/>
      <c r="G835" s="95"/>
      <c r="H835" s="93"/>
      <c r="I835" s="93"/>
      <c r="J835" s="93"/>
      <c r="S835" s="72"/>
      <c r="T835" s="72"/>
    </row>
    <row r="836" spans="1:20" s="65" customFormat="1" ht="14.5" x14ac:dyDescent="0.35">
      <c r="A836" s="48"/>
      <c r="B836" s="93"/>
      <c r="C836" s="93"/>
      <c r="D836" s="93"/>
      <c r="E836" s="95"/>
      <c r="F836" s="95"/>
      <c r="G836" s="95"/>
      <c r="H836" s="93"/>
      <c r="I836" s="93"/>
      <c r="J836" s="93"/>
      <c r="S836" s="72"/>
      <c r="T836" s="72"/>
    </row>
    <row r="837" spans="1:20" s="65" customFormat="1" ht="14.5" x14ac:dyDescent="0.35">
      <c r="A837" s="48"/>
      <c r="B837" s="93"/>
      <c r="C837" s="93"/>
      <c r="D837" s="93"/>
      <c r="E837" s="95"/>
      <c r="F837" s="95"/>
      <c r="G837" s="95"/>
      <c r="H837" s="93"/>
      <c r="I837" s="93"/>
      <c r="J837" s="93"/>
      <c r="S837" s="72"/>
      <c r="T837" s="72"/>
    </row>
    <row r="838" spans="1:20" s="65" customFormat="1" ht="14.5" x14ac:dyDescent="0.35">
      <c r="A838" s="48"/>
      <c r="B838" s="93"/>
      <c r="C838" s="93"/>
      <c r="D838" s="93"/>
      <c r="E838" s="95"/>
      <c r="F838" s="95"/>
      <c r="G838" s="95"/>
      <c r="H838" s="93"/>
      <c r="I838" s="93"/>
      <c r="J838" s="93"/>
      <c r="S838" s="72"/>
      <c r="T838" s="72"/>
    </row>
    <row r="839" spans="1:20" s="65" customFormat="1" ht="14.5" x14ac:dyDescent="0.35">
      <c r="A839" s="48"/>
      <c r="B839" s="93"/>
      <c r="C839" s="93"/>
      <c r="D839" s="93"/>
      <c r="E839" s="95"/>
      <c r="F839" s="95"/>
      <c r="G839" s="95"/>
      <c r="H839" s="93"/>
      <c r="I839" s="93"/>
      <c r="J839" s="93"/>
      <c r="S839" s="72"/>
      <c r="T839" s="72"/>
    </row>
    <row r="840" spans="1:20" s="65" customFormat="1" ht="14.5" x14ac:dyDescent="0.35">
      <c r="A840" s="48"/>
      <c r="B840" s="93"/>
      <c r="C840" s="93"/>
      <c r="D840" s="93"/>
      <c r="E840" s="95"/>
      <c r="F840" s="95"/>
      <c r="G840" s="95"/>
      <c r="H840" s="93"/>
      <c r="I840" s="93"/>
      <c r="J840" s="93"/>
      <c r="S840" s="72"/>
      <c r="T840" s="72"/>
    </row>
    <row r="841" spans="1:20" s="65" customFormat="1" ht="14.5" x14ac:dyDescent="0.35">
      <c r="A841" s="48"/>
      <c r="B841" s="93"/>
      <c r="C841" s="93"/>
      <c r="D841" s="93"/>
      <c r="E841" s="95"/>
      <c r="F841" s="95"/>
      <c r="G841" s="95"/>
      <c r="H841" s="93"/>
      <c r="I841" s="93"/>
      <c r="J841" s="93"/>
      <c r="S841" s="72"/>
      <c r="T841" s="72"/>
    </row>
    <row r="842" spans="1:20" s="65" customFormat="1" ht="14.5" x14ac:dyDescent="0.35">
      <c r="A842" s="48"/>
      <c r="B842" s="93"/>
      <c r="C842" s="93"/>
      <c r="D842" s="93"/>
      <c r="E842" s="95"/>
      <c r="F842" s="95"/>
      <c r="G842" s="95"/>
      <c r="H842" s="93"/>
      <c r="I842" s="93"/>
      <c r="J842" s="93"/>
      <c r="S842" s="72"/>
      <c r="T842" s="72"/>
    </row>
    <row r="843" spans="1:20" s="65" customFormat="1" ht="14.5" x14ac:dyDescent="0.35">
      <c r="A843" s="48"/>
      <c r="B843" s="93"/>
      <c r="C843" s="93"/>
      <c r="D843" s="93"/>
      <c r="E843" s="95"/>
      <c r="F843" s="95"/>
      <c r="G843" s="95"/>
      <c r="H843" s="93"/>
      <c r="I843" s="93"/>
      <c r="J843" s="93"/>
      <c r="S843" s="72"/>
      <c r="T843" s="72"/>
    </row>
    <row r="844" spans="1:20" s="65" customFormat="1" ht="14.5" x14ac:dyDescent="0.35">
      <c r="A844" s="48"/>
      <c r="B844" s="93"/>
      <c r="C844" s="93"/>
      <c r="D844" s="93"/>
      <c r="E844" s="95"/>
      <c r="F844" s="95"/>
      <c r="G844" s="95"/>
      <c r="H844" s="93"/>
      <c r="I844" s="93"/>
      <c r="J844" s="93"/>
      <c r="S844" s="72"/>
      <c r="T844" s="72"/>
    </row>
    <row r="845" spans="1:20" s="65" customFormat="1" ht="14.5" x14ac:dyDescent="0.35">
      <c r="A845" s="48"/>
      <c r="B845" s="93"/>
      <c r="C845" s="93"/>
      <c r="D845" s="93"/>
      <c r="E845" s="95"/>
      <c r="F845" s="95"/>
      <c r="G845" s="95"/>
      <c r="H845" s="93"/>
      <c r="I845" s="93"/>
      <c r="J845" s="93"/>
      <c r="S845" s="72"/>
      <c r="T845" s="72"/>
    </row>
    <row r="846" spans="1:20" s="65" customFormat="1" ht="14.5" x14ac:dyDescent="0.35">
      <c r="A846" s="48"/>
      <c r="B846" s="93"/>
      <c r="C846" s="93"/>
      <c r="D846" s="93"/>
      <c r="E846" s="95"/>
      <c r="F846" s="95"/>
      <c r="G846" s="95"/>
      <c r="H846" s="93"/>
      <c r="I846" s="93"/>
      <c r="J846" s="93"/>
      <c r="S846" s="72"/>
      <c r="T846" s="72"/>
    </row>
    <row r="847" spans="1:20" s="65" customFormat="1" ht="14.5" x14ac:dyDescent="0.35">
      <c r="A847" s="48"/>
      <c r="B847" s="93"/>
      <c r="C847" s="93"/>
      <c r="D847" s="93"/>
      <c r="E847" s="95"/>
      <c r="F847" s="95"/>
      <c r="G847" s="95"/>
      <c r="H847" s="93"/>
      <c r="I847" s="93"/>
      <c r="J847" s="93"/>
      <c r="S847" s="72"/>
      <c r="T847" s="72"/>
    </row>
    <row r="848" spans="1:20" s="65" customFormat="1" ht="14.5" x14ac:dyDescent="0.35">
      <c r="A848" s="48"/>
      <c r="B848" s="93"/>
      <c r="C848" s="93"/>
      <c r="D848" s="93"/>
      <c r="E848" s="95"/>
      <c r="F848" s="95"/>
      <c r="G848" s="95"/>
      <c r="H848" s="93"/>
      <c r="I848" s="93"/>
      <c r="J848" s="93"/>
      <c r="S848" s="72"/>
      <c r="T848" s="72"/>
    </row>
    <row r="849" spans="1:20" s="65" customFormat="1" ht="14.5" x14ac:dyDescent="0.35">
      <c r="A849" s="48"/>
      <c r="B849" s="93"/>
      <c r="C849" s="93"/>
      <c r="D849" s="93"/>
      <c r="E849" s="95"/>
      <c r="F849" s="95"/>
      <c r="G849" s="95"/>
      <c r="H849" s="93"/>
      <c r="I849" s="93"/>
      <c r="J849" s="93"/>
      <c r="S849" s="72"/>
      <c r="T849" s="72"/>
    </row>
    <row r="850" spans="1:20" s="65" customFormat="1" ht="14.5" x14ac:dyDescent="0.35">
      <c r="A850" s="48"/>
      <c r="B850" s="93"/>
      <c r="C850" s="93"/>
      <c r="D850" s="93"/>
      <c r="E850" s="95"/>
      <c r="F850" s="95"/>
      <c r="G850" s="95"/>
      <c r="H850" s="93"/>
      <c r="I850" s="93"/>
      <c r="J850" s="93"/>
      <c r="S850" s="72"/>
      <c r="T850" s="72"/>
    </row>
    <row r="851" spans="1:20" s="65" customFormat="1" ht="14.5" x14ac:dyDescent="0.35">
      <c r="A851" s="48"/>
      <c r="B851" s="93"/>
      <c r="C851" s="93"/>
      <c r="D851" s="93"/>
      <c r="E851" s="95"/>
      <c r="F851" s="95"/>
      <c r="G851" s="95"/>
      <c r="H851" s="93"/>
      <c r="I851" s="93"/>
      <c r="J851" s="93"/>
      <c r="S851" s="72"/>
      <c r="T851" s="72"/>
    </row>
    <row r="852" spans="1:20" s="65" customFormat="1" ht="14.5" x14ac:dyDescent="0.35">
      <c r="A852" s="48"/>
      <c r="B852" s="93"/>
      <c r="C852" s="93"/>
      <c r="D852" s="93"/>
      <c r="E852" s="95"/>
      <c r="F852" s="95"/>
      <c r="G852" s="95"/>
      <c r="H852" s="93"/>
      <c r="I852" s="93"/>
      <c r="J852" s="93"/>
      <c r="S852" s="72"/>
      <c r="T852" s="72"/>
    </row>
    <row r="853" spans="1:20" s="65" customFormat="1" ht="14.5" x14ac:dyDescent="0.35">
      <c r="A853" s="48"/>
      <c r="B853" s="93"/>
      <c r="C853" s="93"/>
      <c r="D853" s="93"/>
      <c r="E853" s="95"/>
      <c r="F853" s="95"/>
      <c r="G853" s="95"/>
      <c r="H853" s="93"/>
      <c r="I853" s="93"/>
      <c r="J853" s="93"/>
      <c r="S853" s="72"/>
      <c r="T853" s="72"/>
    </row>
    <row r="854" spans="1:20" s="65" customFormat="1" ht="14.5" x14ac:dyDescent="0.35">
      <c r="A854" s="48"/>
      <c r="B854" s="93"/>
      <c r="C854" s="93"/>
      <c r="D854" s="93"/>
      <c r="E854" s="95"/>
      <c r="F854" s="95"/>
      <c r="G854" s="95"/>
      <c r="H854" s="93"/>
      <c r="I854" s="93"/>
      <c r="J854" s="93"/>
      <c r="S854" s="72"/>
      <c r="T854" s="72"/>
    </row>
    <row r="855" spans="1:20" s="65" customFormat="1" ht="14.5" x14ac:dyDescent="0.35">
      <c r="A855" s="48"/>
      <c r="B855" s="93"/>
      <c r="C855" s="93"/>
      <c r="D855" s="93"/>
      <c r="E855" s="95"/>
      <c r="F855" s="95"/>
      <c r="G855" s="95"/>
      <c r="H855" s="93"/>
      <c r="I855" s="93"/>
      <c r="J855" s="93"/>
      <c r="S855" s="72"/>
      <c r="T855" s="72"/>
    </row>
    <row r="856" spans="1:20" s="65" customFormat="1" ht="14.5" x14ac:dyDescent="0.35">
      <c r="A856" s="48"/>
      <c r="B856" s="93"/>
      <c r="C856" s="93"/>
      <c r="D856" s="93"/>
      <c r="E856" s="95"/>
      <c r="F856" s="95"/>
      <c r="G856" s="95"/>
      <c r="H856" s="93"/>
      <c r="I856" s="93"/>
      <c r="J856" s="93"/>
      <c r="S856" s="72"/>
      <c r="T856" s="72"/>
    </row>
    <row r="857" spans="1:20" s="65" customFormat="1" ht="14.5" x14ac:dyDescent="0.35">
      <c r="A857" s="48"/>
      <c r="B857" s="93"/>
      <c r="C857" s="93"/>
      <c r="D857" s="93"/>
      <c r="E857" s="95"/>
      <c r="F857" s="95"/>
      <c r="G857" s="95"/>
      <c r="H857" s="93"/>
      <c r="I857" s="93"/>
      <c r="J857" s="93"/>
      <c r="S857" s="72"/>
      <c r="T857" s="72"/>
    </row>
    <row r="858" spans="1:20" s="65" customFormat="1" ht="14.5" x14ac:dyDescent="0.35">
      <c r="A858" s="48"/>
      <c r="B858" s="93"/>
      <c r="C858" s="93"/>
      <c r="D858" s="93"/>
      <c r="E858" s="95"/>
      <c r="F858" s="95"/>
      <c r="G858" s="95"/>
      <c r="H858" s="93"/>
      <c r="I858" s="93"/>
      <c r="J858" s="93"/>
      <c r="S858" s="72"/>
      <c r="T858" s="72"/>
    </row>
    <row r="859" spans="1:20" s="65" customFormat="1" ht="14.5" x14ac:dyDescent="0.35">
      <c r="A859" s="48"/>
      <c r="B859" s="93"/>
      <c r="C859" s="93"/>
      <c r="D859" s="93"/>
      <c r="E859" s="95"/>
      <c r="F859" s="95"/>
      <c r="G859" s="95"/>
      <c r="H859" s="93"/>
      <c r="I859" s="93"/>
      <c r="J859" s="93"/>
      <c r="S859" s="72"/>
      <c r="T859" s="72"/>
    </row>
    <row r="860" spans="1:20" s="65" customFormat="1" ht="14.5" x14ac:dyDescent="0.35">
      <c r="A860" s="48"/>
      <c r="B860" s="93"/>
      <c r="C860" s="93"/>
      <c r="D860" s="93"/>
      <c r="E860" s="95"/>
      <c r="F860" s="95"/>
      <c r="G860" s="95"/>
      <c r="H860" s="93"/>
      <c r="I860" s="93"/>
      <c r="J860" s="93"/>
      <c r="S860" s="72"/>
      <c r="T860" s="72"/>
    </row>
    <row r="861" spans="1:20" s="65" customFormat="1" ht="14.5" x14ac:dyDescent="0.35">
      <c r="A861" s="48"/>
      <c r="B861" s="93"/>
      <c r="C861" s="93"/>
      <c r="D861" s="93"/>
      <c r="E861" s="95"/>
      <c r="F861" s="95"/>
      <c r="G861" s="95"/>
      <c r="H861" s="93"/>
      <c r="I861" s="93"/>
      <c r="J861" s="93"/>
      <c r="S861" s="72"/>
      <c r="T861" s="72"/>
    </row>
    <row r="862" spans="1:20" s="65" customFormat="1" ht="14.5" x14ac:dyDescent="0.35">
      <c r="A862" s="48"/>
      <c r="B862" s="93"/>
      <c r="C862" s="93"/>
      <c r="D862" s="93"/>
      <c r="E862" s="95"/>
      <c r="F862" s="95"/>
      <c r="G862" s="95"/>
      <c r="H862" s="93"/>
      <c r="I862" s="93"/>
      <c r="J862" s="93"/>
      <c r="S862" s="72"/>
      <c r="T862" s="72"/>
    </row>
    <row r="863" spans="1:20" s="65" customFormat="1" ht="14.5" x14ac:dyDescent="0.35">
      <c r="A863" s="48"/>
      <c r="B863" s="93"/>
      <c r="C863" s="93"/>
      <c r="D863" s="93"/>
      <c r="E863" s="95"/>
      <c r="F863" s="95"/>
      <c r="G863" s="95"/>
      <c r="H863" s="93"/>
      <c r="I863" s="93"/>
      <c r="J863" s="93"/>
      <c r="S863" s="72"/>
      <c r="T863" s="72"/>
    </row>
    <row r="864" spans="1:20" s="65" customFormat="1" ht="14.5" x14ac:dyDescent="0.35">
      <c r="A864" s="48"/>
      <c r="B864" s="93"/>
      <c r="C864" s="93"/>
      <c r="D864" s="93"/>
      <c r="E864" s="95"/>
      <c r="F864" s="95"/>
      <c r="G864" s="95"/>
      <c r="H864" s="93"/>
      <c r="I864" s="93"/>
      <c r="J864" s="93"/>
      <c r="S864" s="72"/>
      <c r="T864" s="72"/>
    </row>
    <row r="865" spans="1:20" s="65" customFormat="1" ht="14.5" x14ac:dyDescent="0.35">
      <c r="A865" s="48"/>
      <c r="B865" s="93"/>
      <c r="C865" s="93"/>
      <c r="D865" s="93"/>
      <c r="E865" s="95"/>
      <c r="F865" s="95"/>
      <c r="G865" s="95"/>
      <c r="H865" s="93"/>
      <c r="I865" s="93"/>
      <c r="J865" s="93"/>
      <c r="S865" s="72"/>
      <c r="T865" s="72"/>
    </row>
    <row r="866" spans="1:20" s="65" customFormat="1" ht="14.5" x14ac:dyDescent="0.35">
      <c r="A866" s="48"/>
      <c r="B866" s="93"/>
      <c r="C866" s="93"/>
      <c r="D866" s="93"/>
      <c r="E866" s="95"/>
      <c r="F866" s="95"/>
      <c r="G866" s="95"/>
      <c r="H866" s="93"/>
      <c r="I866" s="93"/>
      <c r="J866" s="93"/>
      <c r="S866" s="72"/>
      <c r="T866" s="72"/>
    </row>
    <row r="867" spans="1:20" s="65" customFormat="1" ht="14.5" x14ac:dyDescent="0.35">
      <c r="A867" s="48"/>
      <c r="B867" s="93"/>
      <c r="C867" s="93"/>
      <c r="D867" s="93"/>
      <c r="E867" s="95"/>
      <c r="F867" s="95"/>
      <c r="G867" s="95"/>
      <c r="H867" s="93"/>
      <c r="I867" s="93"/>
      <c r="J867" s="93"/>
      <c r="S867" s="72"/>
      <c r="T867" s="72"/>
    </row>
    <row r="868" spans="1:20" s="65" customFormat="1" ht="14.5" x14ac:dyDescent="0.35">
      <c r="A868" s="48"/>
      <c r="B868" s="93"/>
      <c r="C868" s="93"/>
      <c r="D868" s="93"/>
      <c r="E868" s="95"/>
      <c r="F868" s="95"/>
      <c r="G868" s="95"/>
      <c r="H868" s="93"/>
      <c r="I868" s="93"/>
      <c r="J868" s="93"/>
      <c r="S868" s="72"/>
      <c r="T868" s="72"/>
    </row>
    <row r="869" spans="1:20" s="65" customFormat="1" ht="14.5" x14ac:dyDescent="0.35">
      <c r="A869" s="48"/>
      <c r="B869" s="93"/>
      <c r="C869" s="93"/>
      <c r="D869" s="93"/>
      <c r="E869" s="95"/>
      <c r="F869" s="95"/>
      <c r="G869" s="95"/>
      <c r="H869" s="93"/>
      <c r="I869" s="93"/>
      <c r="J869" s="93"/>
      <c r="S869" s="72"/>
      <c r="T869" s="72"/>
    </row>
    <row r="870" spans="1:20" s="65" customFormat="1" ht="14.5" x14ac:dyDescent="0.35">
      <c r="A870" s="48"/>
      <c r="B870" s="93"/>
      <c r="C870" s="93"/>
      <c r="D870" s="93"/>
      <c r="E870" s="95"/>
      <c r="F870" s="95"/>
      <c r="G870" s="95"/>
      <c r="H870" s="93"/>
      <c r="I870" s="93"/>
      <c r="J870" s="93"/>
      <c r="S870" s="72"/>
      <c r="T870" s="72"/>
    </row>
    <row r="871" spans="1:20" s="65" customFormat="1" ht="14.5" x14ac:dyDescent="0.35">
      <c r="A871" s="48"/>
      <c r="B871" s="93"/>
      <c r="C871" s="93"/>
      <c r="D871" s="93"/>
      <c r="E871" s="95"/>
      <c r="F871" s="95"/>
      <c r="G871" s="95"/>
      <c r="H871" s="93"/>
      <c r="I871" s="93"/>
      <c r="J871" s="93"/>
      <c r="S871" s="72"/>
      <c r="T871" s="72"/>
    </row>
    <row r="872" spans="1:20" s="65" customFormat="1" ht="14.5" x14ac:dyDescent="0.35">
      <c r="A872" s="48"/>
      <c r="B872" s="93"/>
      <c r="C872" s="93"/>
      <c r="D872" s="93"/>
      <c r="E872" s="95"/>
      <c r="F872" s="95"/>
      <c r="G872" s="95"/>
      <c r="H872" s="93"/>
      <c r="I872" s="93"/>
      <c r="J872" s="93"/>
      <c r="S872" s="72"/>
      <c r="T872" s="72"/>
    </row>
    <row r="873" spans="1:20" s="65" customFormat="1" ht="14.5" x14ac:dyDescent="0.35">
      <c r="A873" s="48"/>
      <c r="B873" s="93"/>
      <c r="C873" s="93"/>
      <c r="D873" s="93"/>
      <c r="E873" s="95"/>
      <c r="F873" s="95"/>
      <c r="G873" s="95"/>
      <c r="H873" s="93"/>
      <c r="I873" s="93"/>
      <c r="J873" s="93"/>
      <c r="S873" s="72"/>
      <c r="T873" s="72"/>
    </row>
    <row r="874" spans="1:20" s="65" customFormat="1" ht="14.5" x14ac:dyDescent="0.35">
      <c r="A874" s="48"/>
      <c r="B874" s="93"/>
      <c r="C874" s="93"/>
      <c r="D874" s="93"/>
      <c r="E874" s="95"/>
      <c r="F874" s="95"/>
      <c r="G874" s="95"/>
      <c r="H874" s="93"/>
      <c r="I874" s="93"/>
      <c r="J874" s="93"/>
      <c r="S874" s="72"/>
      <c r="T874" s="72"/>
    </row>
    <row r="875" spans="1:20" s="65" customFormat="1" ht="14.5" x14ac:dyDescent="0.35">
      <c r="A875" s="48"/>
      <c r="B875" s="93"/>
      <c r="C875" s="93"/>
      <c r="D875" s="93"/>
      <c r="E875" s="95"/>
      <c r="F875" s="95"/>
      <c r="G875" s="95"/>
      <c r="H875" s="93"/>
      <c r="I875" s="93"/>
      <c r="J875" s="93"/>
      <c r="S875" s="72"/>
      <c r="T875" s="72"/>
    </row>
    <row r="876" spans="1:20" s="65" customFormat="1" ht="14.5" x14ac:dyDescent="0.35">
      <c r="A876" s="48"/>
      <c r="B876" s="93"/>
      <c r="C876" s="93"/>
      <c r="D876" s="93"/>
      <c r="E876" s="95"/>
      <c r="F876" s="95"/>
      <c r="G876" s="95"/>
      <c r="H876" s="93"/>
      <c r="I876" s="93"/>
      <c r="J876" s="93"/>
      <c r="S876" s="72"/>
      <c r="T876" s="72"/>
    </row>
    <row r="877" spans="1:20" s="65" customFormat="1" ht="14.5" x14ac:dyDescent="0.35">
      <c r="A877" s="48"/>
      <c r="B877" s="93"/>
      <c r="C877" s="93"/>
      <c r="D877" s="93"/>
      <c r="E877" s="95"/>
      <c r="F877" s="95"/>
      <c r="G877" s="95"/>
      <c r="H877" s="93"/>
      <c r="I877" s="93"/>
      <c r="J877" s="93"/>
      <c r="S877" s="72"/>
      <c r="T877" s="72"/>
    </row>
    <row r="878" spans="1:20" s="65" customFormat="1" ht="14.5" x14ac:dyDescent="0.35">
      <c r="A878" s="48"/>
      <c r="B878" s="93"/>
      <c r="C878" s="93"/>
      <c r="D878" s="93"/>
      <c r="E878" s="95"/>
      <c r="F878" s="95"/>
      <c r="G878" s="95"/>
      <c r="H878" s="93"/>
      <c r="I878" s="93"/>
      <c r="J878" s="93"/>
      <c r="S878" s="72"/>
      <c r="T878" s="72"/>
    </row>
    <row r="879" spans="1:20" s="65" customFormat="1" ht="14.5" x14ac:dyDescent="0.35">
      <c r="A879" s="48"/>
      <c r="B879" s="93"/>
      <c r="C879" s="93"/>
      <c r="D879" s="93"/>
      <c r="E879" s="95"/>
      <c r="F879" s="95"/>
      <c r="G879" s="95"/>
      <c r="H879" s="93"/>
      <c r="I879" s="93"/>
      <c r="J879" s="93"/>
      <c r="S879" s="72"/>
      <c r="T879" s="72"/>
    </row>
    <row r="880" spans="1:20" s="65" customFormat="1" ht="14.5" x14ac:dyDescent="0.35">
      <c r="A880" s="48"/>
      <c r="B880" s="93"/>
      <c r="C880" s="93"/>
      <c r="D880" s="93"/>
      <c r="E880" s="95"/>
      <c r="F880" s="95"/>
      <c r="G880" s="95"/>
      <c r="H880" s="93"/>
      <c r="I880" s="93"/>
      <c r="J880" s="93"/>
      <c r="S880" s="72"/>
      <c r="T880" s="72"/>
    </row>
    <row r="881" spans="1:20" s="65" customFormat="1" ht="14.5" x14ac:dyDescent="0.35">
      <c r="A881" s="48"/>
      <c r="B881" s="93"/>
      <c r="C881" s="93"/>
      <c r="D881" s="93"/>
      <c r="E881" s="95"/>
      <c r="F881" s="95"/>
      <c r="G881" s="95"/>
      <c r="H881" s="93"/>
      <c r="I881" s="93"/>
      <c r="J881" s="93"/>
      <c r="S881" s="72"/>
      <c r="T881" s="72"/>
    </row>
    <row r="882" spans="1:20" s="65" customFormat="1" ht="14.5" x14ac:dyDescent="0.35">
      <c r="A882" s="48"/>
      <c r="B882" s="93"/>
      <c r="C882" s="93"/>
      <c r="D882" s="93"/>
      <c r="E882" s="95"/>
      <c r="F882" s="95"/>
      <c r="G882" s="95"/>
      <c r="H882" s="93"/>
      <c r="I882" s="93"/>
      <c r="J882" s="93"/>
      <c r="S882" s="72"/>
      <c r="T882" s="72"/>
    </row>
    <row r="883" spans="1:20" s="65" customFormat="1" ht="14.5" x14ac:dyDescent="0.35">
      <c r="A883" s="48"/>
      <c r="B883" s="93"/>
      <c r="C883" s="93"/>
      <c r="D883" s="93"/>
      <c r="E883" s="95"/>
      <c r="F883" s="95"/>
      <c r="G883" s="95"/>
      <c r="H883" s="93"/>
      <c r="I883" s="93"/>
      <c r="J883" s="93"/>
      <c r="S883" s="72"/>
      <c r="T883" s="72"/>
    </row>
    <row r="884" spans="1:20" s="65" customFormat="1" ht="14.5" x14ac:dyDescent="0.35">
      <c r="A884" s="48"/>
      <c r="B884" s="93"/>
      <c r="C884" s="93"/>
      <c r="D884" s="93"/>
      <c r="E884" s="95"/>
      <c r="F884" s="95"/>
      <c r="G884" s="95"/>
      <c r="H884" s="93"/>
      <c r="I884" s="93"/>
      <c r="J884" s="93"/>
      <c r="S884" s="72"/>
      <c r="T884" s="72"/>
    </row>
    <row r="885" spans="1:20" s="65" customFormat="1" ht="14.5" x14ac:dyDescent="0.35">
      <c r="A885" s="48"/>
      <c r="B885" s="93"/>
      <c r="C885" s="93"/>
      <c r="D885" s="93"/>
      <c r="E885" s="95"/>
      <c r="F885" s="95"/>
      <c r="G885" s="95"/>
      <c r="H885" s="93"/>
      <c r="I885" s="93"/>
      <c r="J885" s="93"/>
      <c r="S885" s="72"/>
      <c r="T885" s="72"/>
    </row>
    <row r="886" spans="1:20" s="65" customFormat="1" ht="14.5" x14ac:dyDescent="0.35">
      <c r="A886" s="48"/>
      <c r="B886" s="93"/>
      <c r="C886" s="93"/>
      <c r="D886" s="93"/>
      <c r="E886" s="95"/>
      <c r="F886" s="95"/>
      <c r="G886" s="95"/>
      <c r="H886" s="93"/>
      <c r="I886" s="93"/>
      <c r="J886" s="93"/>
      <c r="S886" s="72"/>
      <c r="T886" s="72"/>
    </row>
    <row r="887" spans="1:20" s="65" customFormat="1" ht="14.5" x14ac:dyDescent="0.35">
      <c r="A887" s="48"/>
      <c r="B887" s="93"/>
      <c r="C887" s="93"/>
      <c r="D887" s="93"/>
      <c r="E887" s="95"/>
      <c r="F887" s="95"/>
      <c r="G887" s="95"/>
      <c r="H887" s="93"/>
      <c r="I887" s="93"/>
      <c r="J887" s="93"/>
      <c r="S887" s="72"/>
      <c r="T887" s="72"/>
    </row>
    <row r="888" spans="1:20" s="65" customFormat="1" ht="14.5" x14ac:dyDescent="0.35">
      <c r="A888" s="48"/>
      <c r="B888" s="93"/>
      <c r="C888" s="93"/>
      <c r="D888" s="93"/>
      <c r="E888" s="95"/>
      <c r="F888" s="95"/>
      <c r="G888" s="95"/>
      <c r="H888" s="93"/>
      <c r="I888" s="93"/>
      <c r="J888" s="93"/>
      <c r="S888" s="72"/>
      <c r="T888" s="72"/>
    </row>
    <row r="889" spans="1:20" s="65" customFormat="1" ht="14.5" x14ac:dyDescent="0.35">
      <c r="A889" s="48"/>
      <c r="B889" s="93"/>
      <c r="C889" s="93"/>
      <c r="D889" s="93"/>
      <c r="E889" s="95"/>
      <c r="F889" s="95"/>
      <c r="G889" s="95"/>
      <c r="H889" s="93"/>
      <c r="I889" s="93"/>
      <c r="J889" s="93"/>
      <c r="S889" s="72"/>
      <c r="T889" s="72"/>
    </row>
    <row r="890" spans="1:20" s="65" customFormat="1" ht="14.5" x14ac:dyDescent="0.35">
      <c r="A890" s="48"/>
      <c r="B890" s="93"/>
      <c r="C890" s="93"/>
      <c r="D890" s="93"/>
      <c r="E890" s="95"/>
      <c r="F890" s="95"/>
      <c r="G890" s="95"/>
      <c r="H890" s="93"/>
      <c r="I890" s="93"/>
      <c r="J890" s="93"/>
      <c r="S890" s="72"/>
      <c r="T890" s="72"/>
    </row>
    <row r="891" spans="1:20" s="65" customFormat="1" ht="14.5" x14ac:dyDescent="0.35">
      <c r="A891" s="48"/>
      <c r="B891" s="93"/>
      <c r="C891" s="93"/>
      <c r="D891" s="93"/>
      <c r="E891" s="95"/>
      <c r="F891" s="95"/>
      <c r="G891" s="95"/>
      <c r="H891" s="93"/>
      <c r="I891" s="93"/>
      <c r="J891" s="93"/>
      <c r="S891" s="72"/>
      <c r="T891" s="72"/>
    </row>
    <row r="892" spans="1:20" s="65" customFormat="1" ht="14.5" x14ac:dyDescent="0.35">
      <c r="A892" s="48"/>
      <c r="B892" s="93"/>
      <c r="C892" s="93"/>
      <c r="D892" s="93"/>
      <c r="E892" s="95"/>
      <c r="F892" s="95"/>
      <c r="G892" s="95"/>
      <c r="H892" s="93"/>
      <c r="I892" s="93"/>
      <c r="J892" s="93"/>
      <c r="S892" s="72"/>
      <c r="T892" s="72"/>
    </row>
    <row r="893" spans="1:20" s="65" customFormat="1" ht="14.5" x14ac:dyDescent="0.35">
      <c r="A893" s="48"/>
      <c r="B893" s="93"/>
      <c r="C893" s="93"/>
      <c r="D893" s="93"/>
      <c r="E893" s="95"/>
      <c r="F893" s="95"/>
      <c r="G893" s="95"/>
      <c r="H893" s="93"/>
      <c r="I893" s="93"/>
      <c r="J893" s="93"/>
      <c r="S893" s="72"/>
      <c r="T893" s="72"/>
    </row>
    <row r="894" spans="1:20" s="65" customFormat="1" ht="14.5" x14ac:dyDescent="0.35">
      <c r="A894" s="48"/>
      <c r="B894" s="93"/>
      <c r="C894" s="93"/>
      <c r="D894" s="93"/>
      <c r="E894" s="95"/>
      <c r="F894" s="95"/>
      <c r="G894" s="95"/>
      <c r="H894" s="93"/>
      <c r="I894" s="93"/>
      <c r="J894" s="93"/>
      <c r="S894" s="72"/>
      <c r="T894" s="72"/>
    </row>
    <row r="895" spans="1:20" s="65" customFormat="1" ht="14.5" x14ac:dyDescent="0.35">
      <c r="A895" s="48"/>
      <c r="B895" s="93"/>
      <c r="C895" s="93"/>
      <c r="D895" s="93"/>
      <c r="E895" s="95"/>
      <c r="F895" s="95"/>
      <c r="G895" s="95"/>
      <c r="H895" s="93"/>
      <c r="I895" s="93"/>
      <c r="J895" s="93"/>
      <c r="S895" s="72"/>
      <c r="T895" s="72"/>
    </row>
    <row r="896" spans="1:20" s="65" customFormat="1" ht="14.5" x14ac:dyDescent="0.35">
      <c r="A896" s="48"/>
      <c r="B896" s="93"/>
      <c r="C896" s="93"/>
      <c r="D896" s="93"/>
      <c r="E896" s="95"/>
      <c r="F896" s="95"/>
      <c r="G896" s="95"/>
      <c r="H896" s="93"/>
      <c r="I896" s="93"/>
      <c r="J896" s="93"/>
      <c r="S896" s="72"/>
      <c r="T896" s="72"/>
    </row>
    <row r="897" spans="1:20" s="65" customFormat="1" ht="14.5" x14ac:dyDescent="0.35">
      <c r="A897" s="48"/>
      <c r="B897" s="93"/>
      <c r="C897" s="93"/>
      <c r="D897" s="93"/>
      <c r="E897" s="95"/>
      <c r="F897" s="95"/>
      <c r="G897" s="95"/>
      <c r="H897" s="93"/>
      <c r="I897" s="93"/>
      <c r="J897" s="93"/>
      <c r="S897" s="72"/>
      <c r="T897" s="72"/>
    </row>
    <row r="898" spans="1:20" s="65" customFormat="1" ht="14.5" x14ac:dyDescent="0.35">
      <c r="A898" s="48"/>
      <c r="B898" s="93"/>
      <c r="C898" s="93"/>
      <c r="D898" s="93"/>
      <c r="E898" s="95"/>
      <c r="F898" s="95"/>
      <c r="G898" s="95"/>
      <c r="H898" s="93"/>
      <c r="I898" s="93"/>
      <c r="J898" s="93"/>
      <c r="S898" s="72"/>
      <c r="T898" s="72"/>
    </row>
    <row r="899" spans="1:20" s="65" customFormat="1" ht="14.5" x14ac:dyDescent="0.35">
      <c r="A899" s="48"/>
      <c r="B899" s="93"/>
      <c r="C899" s="93"/>
      <c r="D899" s="93"/>
      <c r="E899" s="95"/>
      <c r="F899" s="95"/>
      <c r="G899" s="95"/>
      <c r="H899" s="93"/>
      <c r="I899" s="93"/>
      <c r="J899" s="93"/>
      <c r="S899" s="72"/>
      <c r="T899" s="72"/>
    </row>
    <row r="900" spans="1:20" s="65" customFormat="1" ht="14.5" x14ac:dyDescent="0.35">
      <c r="A900" s="48"/>
      <c r="B900" s="93"/>
      <c r="C900" s="93"/>
      <c r="D900" s="93"/>
      <c r="E900" s="95"/>
      <c r="F900" s="95"/>
      <c r="G900" s="95"/>
      <c r="H900" s="93"/>
      <c r="I900" s="93"/>
      <c r="J900" s="93"/>
      <c r="S900" s="72"/>
      <c r="T900" s="72"/>
    </row>
    <row r="901" spans="1:20" s="65" customFormat="1" ht="14.5" x14ac:dyDescent="0.35">
      <c r="A901" s="48"/>
      <c r="B901" s="93"/>
      <c r="C901" s="93"/>
      <c r="D901" s="93"/>
      <c r="E901" s="95"/>
      <c r="F901" s="95"/>
      <c r="G901" s="95"/>
      <c r="H901" s="93"/>
      <c r="I901" s="93"/>
      <c r="J901" s="93"/>
      <c r="S901" s="72"/>
      <c r="T901" s="72"/>
    </row>
    <row r="902" spans="1:20" s="65" customFormat="1" ht="14.5" x14ac:dyDescent="0.35">
      <c r="A902" s="48"/>
      <c r="B902" s="93"/>
      <c r="C902" s="93"/>
      <c r="D902" s="93"/>
      <c r="E902" s="95"/>
      <c r="F902" s="95"/>
      <c r="G902" s="95"/>
      <c r="H902" s="93"/>
      <c r="I902" s="93"/>
      <c r="J902" s="93"/>
      <c r="S902" s="72"/>
      <c r="T902" s="72"/>
    </row>
    <row r="903" spans="1:20" s="65" customFormat="1" ht="14.5" x14ac:dyDescent="0.35">
      <c r="A903" s="48"/>
      <c r="B903" s="93"/>
      <c r="C903" s="93"/>
      <c r="D903" s="93"/>
      <c r="E903" s="95"/>
      <c r="F903" s="95"/>
      <c r="G903" s="95"/>
      <c r="H903" s="93"/>
      <c r="I903" s="93"/>
      <c r="J903" s="93"/>
      <c r="S903" s="72"/>
      <c r="T903" s="72"/>
    </row>
    <row r="904" spans="1:20" s="65" customFormat="1" ht="14.5" x14ac:dyDescent="0.35">
      <c r="A904" s="48"/>
      <c r="B904" s="93"/>
      <c r="C904" s="93"/>
      <c r="D904" s="93"/>
      <c r="E904" s="95"/>
      <c r="F904" s="95"/>
      <c r="G904" s="95"/>
      <c r="H904" s="93"/>
      <c r="I904" s="93"/>
      <c r="J904" s="93"/>
      <c r="S904" s="72"/>
      <c r="T904" s="72"/>
    </row>
    <row r="905" spans="1:20" s="65" customFormat="1" ht="14.5" x14ac:dyDescent="0.35">
      <c r="A905" s="48"/>
      <c r="B905" s="93"/>
      <c r="C905" s="93"/>
      <c r="D905" s="93"/>
      <c r="E905" s="95"/>
      <c r="F905" s="95"/>
      <c r="G905" s="95"/>
      <c r="H905" s="93"/>
      <c r="I905" s="93"/>
      <c r="J905" s="93"/>
      <c r="S905" s="72"/>
      <c r="T905" s="72"/>
    </row>
    <row r="906" spans="1:20" s="65" customFormat="1" ht="14.5" x14ac:dyDescent="0.35">
      <c r="A906" s="48"/>
      <c r="B906" s="93"/>
      <c r="C906" s="93"/>
      <c r="D906" s="93"/>
      <c r="E906" s="95"/>
      <c r="F906" s="95"/>
      <c r="G906" s="95"/>
      <c r="H906" s="93"/>
      <c r="I906" s="93"/>
      <c r="J906" s="93"/>
      <c r="S906" s="72"/>
      <c r="T906" s="72"/>
    </row>
    <row r="907" spans="1:20" s="65" customFormat="1" ht="14.5" x14ac:dyDescent="0.35">
      <c r="A907" s="48"/>
      <c r="B907" s="93"/>
      <c r="C907" s="93"/>
      <c r="D907" s="93"/>
      <c r="E907" s="95"/>
      <c r="F907" s="95"/>
      <c r="G907" s="95"/>
      <c r="H907" s="93"/>
      <c r="I907" s="93"/>
      <c r="J907" s="93"/>
      <c r="S907" s="72"/>
      <c r="T907" s="72"/>
    </row>
    <row r="908" spans="1:20" s="65" customFormat="1" ht="14.5" x14ac:dyDescent="0.35">
      <c r="A908" s="48"/>
      <c r="B908" s="93"/>
      <c r="C908" s="93"/>
      <c r="D908" s="93"/>
      <c r="E908" s="95"/>
      <c r="F908" s="95"/>
      <c r="G908" s="95"/>
      <c r="H908" s="93"/>
      <c r="I908" s="93"/>
      <c r="J908" s="93"/>
      <c r="S908" s="72"/>
      <c r="T908" s="72"/>
    </row>
    <row r="909" spans="1:20" s="65" customFormat="1" ht="14.5" x14ac:dyDescent="0.35">
      <c r="A909" s="48"/>
      <c r="B909" s="93"/>
      <c r="C909" s="93"/>
      <c r="D909" s="93"/>
      <c r="E909" s="95"/>
      <c r="F909" s="95"/>
      <c r="G909" s="95"/>
      <c r="H909" s="93"/>
      <c r="I909" s="93"/>
      <c r="J909" s="93"/>
      <c r="S909" s="72"/>
      <c r="T909" s="72"/>
    </row>
    <row r="910" spans="1:20" s="65" customFormat="1" ht="14.5" x14ac:dyDescent="0.35">
      <c r="A910" s="48"/>
      <c r="B910" s="93"/>
      <c r="C910" s="93"/>
      <c r="D910" s="93"/>
      <c r="E910" s="95"/>
      <c r="F910" s="95"/>
      <c r="G910" s="95"/>
      <c r="H910" s="93"/>
      <c r="I910" s="93"/>
      <c r="J910" s="93"/>
      <c r="S910" s="72"/>
      <c r="T910" s="72"/>
    </row>
    <row r="911" spans="1:20" s="65" customFormat="1" ht="14.5" x14ac:dyDescent="0.35">
      <c r="A911" s="48"/>
      <c r="B911" s="93"/>
      <c r="C911" s="93"/>
      <c r="D911" s="93"/>
      <c r="E911" s="95"/>
      <c r="F911" s="95"/>
      <c r="G911" s="95"/>
      <c r="H911" s="93"/>
      <c r="I911" s="93"/>
      <c r="J911" s="93"/>
      <c r="S911" s="72"/>
      <c r="T911" s="72"/>
    </row>
    <row r="912" spans="1:20" s="65" customFormat="1" ht="14.5" x14ac:dyDescent="0.35">
      <c r="A912" s="48"/>
      <c r="B912" s="93"/>
      <c r="C912" s="93"/>
      <c r="D912" s="93"/>
      <c r="E912" s="95"/>
      <c r="F912" s="95"/>
      <c r="G912" s="95"/>
      <c r="H912" s="93"/>
      <c r="I912" s="93"/>
      <c r="J912" s="93"/>
      <c r="S912" s="72"/>
      <c r="T912" s="72"/>
    </row>
    <row r="913" spans="1:20" s="65" customFormat="1" ht="14.5" x14ac:dyDescent="0.35">
      <c r="A913" s="48"/>
      <c r="B913" s="93"/>
      <c r="C913" s="93"/>
      <c r="D913" s="93"/>
      <c r="E913" s="95"/>
      <c r="F913" s="95"/>
      <c r="G913" s="95"/>
      <c r="H913" s="93"/>
      <c r="I913" s="93"/>
      <c r="J913" s="93"/>
      <c r="S913" s="72"/>
      <c r="T913" s="72"/>
    </row>
    <row r="914" spans="1:20" s="65" customFormat="1" ht="14.5" x14ac:dyDescent="0.35">
      <c r="A914" s="48"/>
      <c r="B914" s="93"/>
      <c r="C914" s="93"/>
      <c r="D914" s="93"/>
      <c r="E914" s="95"/>
      <c r="F914" s="95"/>
      <c r="G914" s="95"/>
      <c r="H914" s="93"/>
      <c r="I914" s="93"/>
      <c r="J914" s="93"/>
      <c r="S914" s="72"/>
      <c r="T914" s="72"/>
    </row>
    <row r="915" spans="1:20" s="65" customFormat="1" ht="14.5" x14ac:dyDescent="0.35">
      <c r="A915" s="48"/>
      <c r="B915" s="93"/>
      <c r="C915" s="93"/>
      <c r="D915" s="93"/>
      <c r="E915" s="95"/>
      <c r="F915" s="95"/>
      <c r="G915" s="95"/>
      <c r="H915" s="93"/>
      <c r="I915" s="93"/>
      <c r="J915" s="93"/>
      <c r="S915" s="72"/>
      <c r="T915" s="72"/>
    </row>
    <row r="916" spans="1:20" s="65" customFormat="1" ht="14.5" x14ac:dyDescent="0.35">
      <c r="A916" s="48"/>
      <c r="B916" s="93"/>
      <c r="C916" s="93"/>
      <c r="D916" s="93"/>
      <c r="E916" s="95"/>
      <c r="F916" s="95"/>
      <c r="G916" s="95"/>
      <c r="H916" s="93"/>
      <c r="I916" s="93"/>
      <c r="J916" s="93"/>
      <c r="S916" s="72"/>
      <c r="T916" s="72"/>
    </row>
    <row r="917" spans="1:20" s="65" customFormat="1" ht="14.5" x14ac:dyDescent="0.35">
      <c r="A917" s="48"/>
      <c r="B917" s="93"/>
      <c r="C917" s="93"/>
      <c r="D917" s="93"/>
      <c r="E917" s="95"/>
      <c r="F917" s="95"/>
      <c r="G917" s="95"/>
      <c r="H917" s="93"/>
      <c r="I917" s="93"/>
      <c r="J917" s="93"/>
      <c r="S917" s="72"/>
      <c r="T917" s="72"/>
    </row>
    <row r="918" spans="1:20" s="65" customFormat="1" ht="14.5" x14ac:dyDescent="0.35">
      <c r="A918" s="48"/>
      <c r="B918" s="93"/>
      <c r="C918" s="93"/>
      <c r="D918" s="93"/>
      <c r="E918" s="95"/>
      <c r="F918" s="95"/>
      <c r="G918" s="95"/>
      <c r="H918" s="93"/>
      <c r="I918" s="93"/>
      <c r="J918" s="93"/>
      <c r="S918" s="72"/>
      <c r="T918" s="72"/>
    </row>
    <row r="919" spans="1:20" s="65" customFormat="1" ht="14.5" x14ac:dyDescent="0.35">
      <c r="A919" s="48"/>
      <c r="B919" s="93"/>
      <c r="C919" s="93"/>
      <c r="D919" s="93"/>
      <c r="E919" s="95"/>
      <c r="F919" s="95"/>
      <c r="G919" s="95"/>
      <c r="H919" s="93"/>
      <c r="I919" s="93"/>
      <c r="J919" s="93"/>
      <c r="S919" s="72"/>
      <c r="T919" s="72"/>
    </row>
    <row r="920" spans="1:20" s="65" customFormat="1" ht="14.5" x14ac:dyDescent="0.35">
      <c r="A920" s="48"/>
      <c r="B920" s="93"/>
      <c r="C920" s="93"/>
      <c r="D920" s="93"/>
      <c r="E920" s="95"/>
      <c r="F920" s="95"/>
      <c r="G920" s="95"/>
      <c r="H920" s="93"/>
      <c r="I920" s="93"/>
      <c r="J920" s="93"/>
      <c r="S920" s="72"/>
      <c r="T920" s="72"/>
    </row>
    <row r="921" spans="1:20" s="65" customFormat="1" ht="14.5" x14ac:dyDescent="0.35">
      <c r="A921" s="48"/>
      <c r="B921" s="93"/>
      <c r="C921" s="93"/>
      <c r="D921" s="93"/>
      <c r="E921" s="95"/>
      <c r="F921" s="95"/>
      <c r="G921" s="95"/>
      <c r="H921" s="93"/>
      <c r="I921" s="93"/>
      <c r="J921" s="93"/>
      <c r="S921" s="72"/>
      <c r="T921" s="72"/>
    </row>
    <row r="922" spans="1:20" s="65" customFormat="1" ht="14.5" x14ac:dyDescent="0.35">
      <c r="A922" s="48"/>
      <c r="B922" s="93"/>
      <c r="C922" s="93"/>
      <c r="D922" s="93"/>
      <c r="E922" s="95"/>
      <c r="F922" s="95"/>
      <c r="G922" s="95"/>
      <c r="H922" s="93"/>
      <c r="I922" s="93"/>
      <c r="J922" s="93"/>
      <c r="S922" s="72"/>
      <c r="T922" s="72"/>
    </row>
    <row r="923" spans="1:20" s="65" customFormat="1" ht="14.5" x14ac:dyDescent="0.35">
      <c r="A923" s="48"/>
      <c r="B923" s="93"/>
      <c r="C923" s="93"/>
      <c r="D923" s="93"/>
      <c r="E923" s="95"/>
      <c r="F923" s="95"/>
      <c r="G923" s="95"/>
      <c r="H923" s="93"/>
      <c r="I923" s="93"/>
      <c r="J923" s="93"/>
      <c r="S923" s="72"/>
      <c r="T923" s="72"/>
    </row>
    <row r="924" spans="1:20" s="65" customFormat="1" ht="14.5" x14ac:dyDescent="0.35">
      <c r="A924" s="48"/>
      <c r="B924" s="93"/>
      <c r="C924" s="93"/>
      <c r="D924" s="93"/>
      <c r="E924" s="95"/>
      <c r="F924" s="95"/>
      <c r="G924" s="95"/>
      <c r="H924" s="93"/>
      <c r="I924" s="93"/>
      <c r="J924" s="93"/>
      <c r="S924" s="72"/>
      <c r="T924" s="72"/>
    </row>
    <row r="925" spans="1:20" s="65" customFormat="1" ht="14.5" x14ac:dyDescent="0.35">
      <c r="A925" s="48"/>
      <c r="B925" s="93"/>
      <c r="C925" s="93"/>
      <c r="D925" s="93"/>
      <c r="E925" s="95"/>
      <c r="F925" s="95"/>
      <c r="G925" s="95"/>
      <c r="H925" s="93"/>
      <c r="I925" s="93"/>
      <c r="J925" s="93"/>
      <c r="S925" s="72"/>
      <c r="T925" s="72"/>
    </row>
    <row r="926" spans="1:20" s="65" customFormat="1" ht="14.5" x14ac:dyDescent="0.35">
      <c r="A926" s="48"/>
      <c r="B926" s="93"/>
      <c r="C926" s="93"/>
      <c r="D926" s="93"/>
      <c r="E926" s="95"/>
      <c r="F926" s="95"/>
      <c r="G926" s="95"/>
      <c r="H926" s="93"/>
      <c r="I926" s="93"/>
      <c r="J926" s="93"/>
      <c r="S926" s="72"/>
      <c r="T926" s="72"/>
    </row>
    <row r="927" spans="1:20" s="65" customFormat="1" ht="14.5" x14ac:dyDescent="0.35">
      <c r="A927" s="48"/>
      <c r="B927" s="93"/>
      <c r="C927" s="93"/>
      <c r="D927" s="93"/>
      <c r="E927" s="95"/>
      <c r="F927" s="95"/>
      <c r="G927" s="95"/>
      <c r="H927" s="93"/>
      <c r="I927" s="93"/>
      <c r="J927" s="93"/>
      <c r="S927" s="72"/>
      <c r="T927" s="72"/>
    </row>
    <row r="928" spans="1:20" s="65" customFormat="1" ht="14.5" x14ac:dyDescent="0.35">
      <c r="A928" s="48"/>
      <c r="B928" s="93"/>
      <c r="C928" s="93"/>
      <c r="D928" s="93"/>
      <c r="E928" s="95"/>
      <c r="F928" s="95"/>
      <c r="G928" s="95"/>
      <c r="H928" s="93"/>
      <c r="I928" s="93"/>
      <c r="J928" s="93"/>
      <c r="S928" s="72"/>
      <c r="T928" s="72"/>
    </row>
    <row r="929" spans="1:20" s="65" customFormat="1" ht="14.5" x14ac:dyDescent="0.35">
      <c r="A929" s="48"/>
      <c r="B929" s="93"/>
      <c r="C929" s="93"/>
      <c r="D929" s="93"/>
      <c r="E929" s="95"/>
      <c r="F929" s="95"/>
      <c r="G929" s="95"/>
      <c r="H929" s="93"/>
      <c r="I929" s="93"/>
      <c r="J929" s="93"/>
      <c r="S929" s="72"/>
      <c r="T929" s="72"/>
    </row>
    <row r="930" spans="1:20" s="65" customFormat="1" ht="14.5" x14ac:dyDescent="0.35">
      <c r="A930" s="48"/>
      <c r="B930" s="93"/>
      <c r="C930" s="93"/>
      <c r="D930" s="93"/>
      <c r="E930" s="95"/>
      <c r="F930" s="95"/>
      <c r="G930" s="95"/>
      <c r="H930" s="93"/>
      <c r="I930" s="93"/>
      <c r="J930" s="93"/>
      <c r="S930" s="72"/>
      <c r="T930" s="72"/>
    </row>
    <row r="931" spans="1:20" s="65" customFormat="1" ht="14.5" x14ac:dyDescent="0.35">
      <c r="A931" s="48"/>
      <c r="B931" s="93"/>
      <c r="C931" s="93"/>
      <c r="D931" s="93"/>
      <c r="E931" s="95"/>
      <c r="F931" s="95"/>
      <c r="G931" s="95"/>
      <c r="H931" s="93"/>
      <c r="I931" s="93"/>
      <c r="J931" s="93"/>
      <c r="S931" s="72"/>
      <c r="T931" s="72"/>
    </row>
    <row r="932" spans="1:20" s="65" customFormat="1" ht="14.5" x14ac:dyDescent="0.35">
      <c r="A932" s="48"/>
      <c r="B932" s="93"/>
      <c r="C932" s="93"/>
      <c r="D932" s="93"/>
      <c r="E932" s="95"/>
      <c r="F932" s="95"/>
      <c r="G932" s="95"/>
      <c r="H932" s="93"/>
      <c r="I932" s="93"/>
      <c r="J932" s="93"/>
      <c r="S932" s="72"/>
      <c r="T932" s="72"/>
    </row>
    <row r="933" spans="1:20" s="65" customFormat="1" ht="14.5" x14ac:dyDescent="0.35">
      <c r="A933" s="48"/>
      <c r="B933" s="93"/>
      <c r="C933" s="93"/>
      <c r="D933" s="93"/>
      <c r="E933" s="95"/>
      <c r="F933" s="95"/>
      <c r="G933" s="95"/>
      <c r="H933" s="93"/>
      <c r="I933" s="93"/>
      <c r="J933" s="93"/>
      <c r="S933" s="72"/>
      <c r="T933" s="72"/>
    </row>
    <row r="934" spans="1:20" s="65" customFormat="1" ht="14.5" x14ac:dyDescent="0.35">
      <c r="A934" s="48"/>
      <c r="B934" s="93"/>
      <c r="C934" s="93"/>
      <c r="D934" s="93"/>
      <c r="E934" s="95"/>
      <c r="F934" s="95"/>
      <c r="G934" s="95"/>
      <c r="H934" s="93"/>
      <c r="I934" s="93"/>
      <c r="J934" s="93"/>
      <c r="S934" s="72"/>
      <c r="T934" s="72"/>
    </row>
    <row r="935" spans="1:20" s="65" customFormat="1" ht="14.5" x14ac:dyDescent="0.35">
      <c r="A935" s="48"/>
      <c r="B935" s="93"/>
      <c r="C935" s="93"/>
      <c r="D935" s="93"/>
      <c r="E935" s="95"/>
      <c r="F935" s="95"/>
      <c r="G935" s="95"/>
      <c r="H935" s="93"/>
      <c r="I935" s="93"/>
      <c r="J935" s="93"/>
      <c r="S935" s="72"/>
      <c r="T935" s="72"/>
    </row>
    <row r="936" spans="1:20" s="65" customFormat="1" ht="14.5" x14ac:dyDescent="0.35">
      <c r="A936" s="48"/>
      <c r="B936" s="93"/>
      <c r="C936" s="93"/>
      <c r="D936" s="93"/>
      <c r="E936" s="95"/>
      <c r="F936" s="95"/>
      <c r="G936" s="95"/>
      <c r="H936" s="93"/>
      <c r="I936" s="93"/>
      <c r="J936" s="93"/>
      <c r="S936" s="72"/>
      <c r="T936" s="72"/>
    </row>
    <row r="937" spans="1:20" s="65" customFormat="1" ht="14.5" x14ac:dyDescent="0.35">
      <c r="A937" s="48"/>
      <c r="B937" s="93"/>
      <c r="C937" s="93"/>
      <c r="D937" s="93"/>
      <c r="E937" s="95"/>
      <c r="F937" s="95"/>
      <c r="G937" s="95"/>
      <c r="H937" s="93"/>
      <c r="I937" s="93"/>
      <c r="J937" s="93"/>
      <c r="S937" s="72"/>
      <c r="T937" s="72"/>
    </row>
    <row r="938" spans="1:20" s="65" customFormat="1" ht="14.5" x14ac:dyDescent="0.35">
      <c r="A938" s="48"/>
      <c r="B938" s="93"/>
      <c r="C938" s="93"/>
      <c r="D938" s="93"/>
      <c r="E938" s="95"/>
      <c r="F938" s="95"/>
      <c r="G938" s="95"/>
      <c r="H938" s="93"/>
      <c r="I938" s="93"/>
      <c r="J938" s="93"/>
      <c r="S938" s="72"/>
      <c r="T938" s="72"/>
    </row>
    <row r="939" spans="1:20" s="65" customFormat="1" ht="14.5" x14ac:dyDescent="0.35">
      <c r="A939" s="48"/>
      <c r="B939" s="93"/>
      <c r="C939" s="93"/>
      <c r="D939" s="93"/>
      <c r="E939" s="95"/>
      <c r="F939" s="95"/>
      <c r="G939" s="95"/>
      <c r="H939" s="93"/>
      <c r="I939" s="93"/>
      <c r="J939" s="93"/>
      <c r="S939" s="72"/>
      <c r="T939" s="72"/>
    </row>
    <row r="940" spans="1:20" s="65" customFormat="1" ht="14.5" x14ac:dyDescent="0.35">
      <c r="A940" s="48"/>
      <c r="B940" s="93"/>
      <c r="C940" s="93"/>
      <c r="D940" s="93"/>
      <c r="E940" s="95"/>
      <c r="F940" s="95"/>
      <c r="G940" s="95"/>
      <c r="H940" s="93"/>
      <c r="I940" s="93"/>
      <c r="J940" s="93"/>
      <c r="S940" s="72"/>
      <c r="T940" s="72"/>
    </row>
    <row r="941" spans="1:20" s="65" customFormat="1" ht="14.5" x14ac:dyDescent="0.35">
      <c r="A941" s="48"/>
      <c r="B941" s="93"/>
      <c r="C941" s="93"/>
      <c r="D941" s="93"/>
      <c r="E941" s="95"/>
      <c r="F941" s="95"/>
      <c r="G941" s="95"/>
      <c r="H941" s="93"/>
      <c r="I941" s="93"/>
      <c r="J941" s="93"/>
      <c r="S941" s="72"/>
      <c r="T941" s="72"/>
    </row>
    <row r="942" spans="1:20" s="65" customFormat="1" ht="14.5" x14ac:dyDescent="0.35">
      <c r="A942" s="48"/>
      <c r="B942" s="93"/>
      <c r="C942" s="93"/>
      <c r="D942" s="93"/>
      <c r="E942" s="95"/>
      <c r="F942" s="95"/>
      <c r="G942" s="95"/>
      <c r="H942" s="93"/>
      <c r="I942" s="93"/>
      <c r="J942" s="93"/>
      <c r="S942" s="72"/>
      <c r="T942" s="72"/>
    </row>
    <row r="943" spans="1:20" s="65" customFormat="1" ht="14.5" x14ac:dyDescent="0.35">
      <c r="A943" s="48"/>
      <c r="B943" s="93"/>
      <c r="C943" s="93"/>
      <c r="D943" s="93"/>
      <c r="E943" s="95"/>
      <c r="F943" s="95"/>
      <c r="G943" s="95"/>
      <c r="H943" s="93"/>
      <c r="I943" s="93"/>
      <c r="J943" s="93"/>
      <c r="S943" s="72"/>
      <c r="T943" s="72"/>
    </row>
    <row r="944" spans="1:20" s="65" customFormat="1" ht="14.5" x14ac:dyDescent="0.35">
      <c r="A944" s="48"/>
      <c r="B944" s="93"/>
      <c r="C944" s="93"/>
      <c r="D944" s="93"/>
      <c r="E944" s="95"/>
      <c r="F944" s="95"/>
      <c r="G944" s="95"/>
      <c r="H944" s="93"/>
      <c r="I944" s="93"/>
      <c r="J944" s="93"/>
      <c r="S944" s="72"/>
      <c r="T944" s="72"/>
    </row>
    <row r="945" spans="1:20" s="65" customFormat="1" ht="14.5" x14ac:dyDescent="0.35">
      <c r="A945" s="48"/>
      <c r="B945" s="93"/>
      <c r="C945" s="93"/>
      <c r="D945" s="93"/>
      <c r="E945" s="95"/>
      <c r="F945" s="95"/>
      <c r="G945" s="95"/>
      <c r="H945" s="93"/>
      <c r="I945" s="93"/>
      <c r="J945" s="93"/>
      <c r="S945" s="72"/>
      <c r="T945" s="72"/>
    </row>
    <row r="946" spans="1:20" s="65" customFormat="1" ht="14.5" x14ac:dyDescent="0.35">
      <c r="A946" s="48"/>
      <c r="B946" s="93"/>
      <c r="C946" s="93"/>
      <c r="D946" s="93"/>
      <c r="E946" s="95"/>
      <c r="F946" s="95"/>
      <c r="G946" s="95"/>
      <c r="H946" s="93"/>
      <c r="I946" s="93"/>
      <c r="J946" s="93"/>
      <c r="S946" s="72"/>
      <c r="T946" s="72"/>
    </row>
    <row r="947" spans="1:20" s="65" customFormat="1" ht="14.5" x14ac:dyDescent="0.35">
      <c r="A947" s="48"/>
      <c r="B947" s="93"/>
      <c r="C947" s="93"/>
      <c r="D947" s="93"/>
      <c r="E947" s="95"/>
      <c r="F947" s="95"/>
      <c r="G947" s="95"/>
      <c r="H947" s="93"/>
      <c r="I947" s="93"/>
      <c r="J947" s="93"/>
      <c r="S947" s="72"/>
      <c r="T947" s="72"/>
    </row>
    <row r="948" spans="1:20" s="65" customFormat="1" ht="14.5" x14ac:dyDescent="0.35">
      <c r="A948" s="48"/>
      <c r="B948" s="93"/>
      <c r="C948" s="93"/>
      <c r="D948" s="93"/>
      <c r="E948" s="95"/>
      <c r="F948" s="95"/>
      <c r="G948" s="95"/>
      <c r="H948" s="93"/>
      <c r="I948" s="93"/>
      <c r="J948" s="93"/>
      <c r="S948" s="72"/>
      <c r="T948" s="72"/>
    </row>
    <row r="949" spans="1:20" s="65" customFormat="1" ht="14.5" x14ac:dyDescent="0.35">
      <c r="A949" s="48"/>
      <c r="B949" s="93"/>
      <c r="C949" s="93"/>
      <c r="D949" s="93"/>
      <c r="E949" s="95"/>
      <c r="F949" s="95"/>
      <c r="G949" s="95"/>
      <c r="H949" s="93"/>
      <c r="I949" s="93"/>
      <c r="J949" s="93"/>
      <c r="S949" s="72"/>
      <c r="T949" s="72"/>
    </row>
    <row r="950" spans="1:20" s="65" customFormat="1" ht="14.5" x14ac:dyDescent="0.35">
      <c r="A950" s="48"/>
      <c r="B950" s="93"/>
      <c r="C950" s="93"/>
      <c r="D950" s="93"/>
      <c r="E950" s="95"/>
      <c r="F950" s="95"/>
      <c r="G950" s="95"/>
      <c r="H950" s="93"/>
      <c r="I950" s="93"/>
      <c r="J950" s="93"/>
      <c r="S950" s="72"/>
      <c r="T950" s="72"/>
    </row>
    <row r="951" spans="1:20" s="65" customFormat="1" ht="14.5" x14ac:dyDescent="0.35">
      <c r="A951" s="48"/>
      <c r="B951" s="93"/>
      <c r="C951" s="93"/>
      <c r="D951" s="93"/>
      <c r="E951" s="95"/>
      <c r="F951" s="95"/>
      <c r="G951" s="95"/>
      <c r="H951" s="93"/>
      <c r="I951" s="93"/>
      <c r="J951" s="93"/>
      <c r="S951" s="72"/>
      <c r="T951" s="72"/>
    </row>
    <row r="952" spans="1:20" s="65" customFormat="1" ht="14.5" x14ac:dyDescent="0.35">
      <c r="A952" s="48"/>
      <c r="B952" s="93"/>
      <c r="C952" s="93"/>
      <c r="D952" s="93"/>
      <c r="E952" s="95"/>
      <c r="F952" s="95"/>
      <c r="G952" s="95"/>
      <c r="H952" s="93"/>
      <c r="I952" s="93"/>
      <c r="J952" s="93"/>
      <c r="S952" s="72"/>
      <c r="T952" s="72"/>
    </row>
    <row r="953" spans="1:20" s="65" customFormat="1" ht="14.5" x14ac:dyDescent="0.35">
      <c r="A953" s="48"/>
      <c r="B953" s="93"/>
      <c r="C953" s="93"/>
      <c r="D953" s="93"/>
      <c r="E953" s="95"/>
      <c r="F953" s="95"/>
      <c r="G953" s="95"/>
      <c r="H953" s="93"/>
      <c r="I953" s="93"/>
      <c r="J953" s="93"/>
      <c r="S953" s="72"/>
      <c r="T953" s="72"/>
    </row>
    <row r="954" spans="1:20" s="65" customFormat="1" ht="14.5" x14ac:dyDescent="0.35">
      <c r="A954" s="48"/>
      <c r="B954" s="93"/>
      <c r="C954" s="93"/>
      <c r="D954" s="93"/>
      <c r="E954" s="95"/>
      <c r="F954" s="95"/>
      <c r="G954" s="95"/>
      <c r="H954" s="93"/>
      <c r="I954" s="93"/>
      <c r="J954" s="93"/>
      <c r="S954" s="72"/>
      <c r="T954" s="72"/>
    </row>
    <row r="955" spans="1:20" s="65" customFormat="1" ht="14.5" x14ac:dyDescent="0.35">
      <c r="A955" s="48"/>
      <c r="B955" s="93"/>
      <c r="C955" s="93"/>
      <c r="D955" s="93"/>
      <c r="E955" s="95"/>
      <c r="F955" s="95"/>
      <c r="G955" s="95"/>
      <c r="H955" s="93"/>
      <c r="I955" s="93"/>
      <c r="J955" s="93"/>
      <c r="S955" s="72"/>
      <c r="T955" s="72"/>
    </row>
    <row r="956" spans="1:20" s="65" customFormat="1" ht="14.5" x14ac:dyDescent="0.35">
      <c r="A956" s="48"/>
      <c r="B956" s="93"/>
      <c r="C956" s="93"/>
      <c r="D956" s="93"/>
      <c r="E956" s="95"/>
      <c r="F956" s="95"/>
      <c r="G956" s="95"/>
      <c r="H956" s="93"/>
      <c r="I956" s="93"/>
      <c r="J956" s="93"/>
      <c r="S956" s="72"/>
      <c r="T956" s="72"/>
    </row>
    <row r="957" spans="1:20" s="65" customFormat="1" ht="14.5" x14ac:dyDescent="0.35">
      <c r="A957" s="48"/>
      <c r="B957" s="93"/>
      <c r="C957" s="93"/>
      <c r="D957" s="93"/>
      <c r="E957" s="95"/>
      <c r="F957" s="95"/>
      <c r="G957" s="95"/>
      <c r="H957" s="93"/>
      <c r="I957" s="93"/>
      <c r="J957" s="93"/>
      <c r="S957" s="72"/>
      <c r="T957" s="72"/>
    </row>
    <row r="958" spans="1:20" s="65" customFormat="1" ht="14.5" x14ac:dyDescent="0.35">
      <c r="A958" s="48"/>
      <c r="B958" s="93"/>
      <c r="C958" s="93"/>
      <c r="D958" s="93"/>
      <c r="E958" s="95"/>
      <c r="F958" s="95"/>
      <c r="G958" s="95"/>
      <c r="H958" s="93"/>
      <c r="I958" s="93"/>
      <c r="J958" s="93"/>
      <c r="S958" s="72"/>
      <c r="T958" s="72"/>
    </row>
    <row r="959" spans="1:20" s="65" customFormat="1" ht="14.5" x14ac:dyDescent="0.35">
      <c r="A959" s="48"/>
      <c r="B959" s="93"/>
      <c r="C959" s="93"/>
      <c r="D959" s="93"/>
      <c r="E959" s="95"/>
      <c r="F959" s="95"/>
      <c r="G959" s="95"/>
      <c r="H959" s="93"/>
      <c r="I959" s="93"/>
      <c r="J959" s="93"/>
      <c r="S959" s="72"/>
      <c r="T959" s="72"/>
    </row>
    <row r="960" spans="1:20" s="65" customFormat="1" ht="14.5" x14ac:dyDescent="0.35">
      <c r="A960" s="48"/>
      <c r="B960" s="93"/>
      <c r="C960" s="93"/>
      <c r="D960" s="93"/>
      <c r="E960" s="95"/>
      <c r="F960" s="95"/>
      <c r="G960" s="95"/>
      <c r="H960" s="93"/>
      <c r="I960" s="93"/>
      <c r="J960" s="93"/>
      <c r="S960" s="72"/>
      <c r="T960" s="72"/>
    </row>
    <row r="961" spans="1:20" s="65" customFormat="1" ht="14.5" x14ac:dyDescent="0.35">
      <c r="A961" s="48"/>
      <c r="B961" s="93"/>
      <c r="C961" s="93"/>
      <c r="D961" s="93"/>
      <c r="E961" s="95"/>
      <c r="F961" s="95"/>
      <c r="G961" s="95"/>
      <c r="H961" s="93"/>
      <c r="I961" s="93"/>
      <c r="J961" s="93"/>
      <c r="S961" s="72"/>
      <c r="T961" s="72"/>
    </row>
    <row r="962" spans="1:20" s="65" customFormat="1" ht="14.5" x14ac:dyDescent="0.35">
      <c r="A962" s="48"/>
      <c r="B962" s="93"/>
      <c r="C962" s="93"/>
      <c r="D962" s="93"/>
      <c r="E962" s="95"/>
      <c r="F962" s="95"/>
      <c r="G962" s="95"/>
      <c r="H962" s="93"/>
      <c r="I962" s="93"/>
      <c r="J962" s="93"/>
      <c r="S962" s="72"/>
      <c r="T962" s="72"/>
    </row>
    <row r="963" spans="1:20" s="65" customFormat="1" ht="14.5" x14ac:dyDescent="0.35">
      <c r="A963" s="48"/>
      <c r="B963" s="93"/>
      <c r="C963" s="93"/>
      <c r="D963" s="93"/>
      <c r="E963" s="95"/>
      <c r="F963" s="95"/>
      <c r="G963" s="95"/>
      <c r="H963" s="93"/>
      <c r="I963" s="93"/>
      <c r="J963" s="93"/>
      <c r="S963" s="72"/>
      <c r="T963" s="72"/>
    </row>
    <row r="964" spans="1:20" s="65" customFormat="1" ht="14.5" x14ac:dyDescent="0.35">
      <c r="A964" s="48"/>
      <c r="B964" s="93"/>
      <c r="C964" s="93"/>
      <c r="D964" s="93"/>
      <c r="E964" s="95"/>
      <c r="F964" s="95"/>
      <c r="G964" s="95"/>
      <c r="H964" s="93"/>
      <c r="I964" s="93"/>
      <c r="J964" s="93"/>
      <c r="S964" s="72"/>
      <c r="T964" s="72"/>
    </row>
    <row r="965" spans="1:20" s="65" customFormat="1" ht="14.5" x14ac:dyDescent="0.35">
      <c r="A965" s="48"/>
      <c r="B965" s="93"/>
      <c r="C965" s="93"/>
      <c r="D965" s="93"/>
      <c r="E965" s="95"/>
      <c r="F965" s="95"/>
      <c r="G965" s="95"/>
      <c r="H965" s="93"/>
      <c r="I965" s="93"/>
      <c r="J965" s="93"/>
      <c r="S965" s="72"/>
      <c r="T965" s="72"/>
    </row>
    <row r="966" spans="1:20" s="65" customFormat="1" ht="14.5" x14ac:dyDescent="0.35">
      <c r="A966" s="48"/>
      <c r="B966" s="93"/>
      <c r="C966" s="93"/>
      <c r="D966" s="93"/>
      <c r="E966" s="95"/>
      <c r="F966" s="95"/>
      <c r="G966" s="95"/>
      <c r="H966" s="93"/>
      <c r="I966" s="93"/>
      <c r="J966" s="93"/>
      <c r="S966" s="72"/>
      <c r="T966" s="72"/>
    </row>
    <row r="967" spans="1:20" s="65" customFormat="1" ht="14.5" x14ac:dyDescent="0.35">
      <c r="A967" s="48"/>
      <c r="B967" s="93"/>
      <c r="C967" s="93"/>
      <c r="D967" s="93"/>
      <c r="E967" s="95"/>
      <c r="F967" s="95"/>
      <c r="G967" s="95"/>
      <c r="H967" s="93"/>
      <c r="I967" s="93"/>
      <c r="J967" s="93"/>
      <c r="S967" s="72"/>
      <c r="T967" s="72"/>
    </row>
    <row r="968" spans="1:20" s="65" customFormat="1" ht="14.5" x14ac:dyDescent="0.35">
      <c r="A968" s="48"/>
      <c r="B968" s="93"/>
      <c r="C968" s="93"/>
      <c r="D968" s="93"/>
      <c r="E968" s="95"/>
      <c r="F968" s="95"/>
      <c r="G968" s="95"/>
      <c r="H968" s="93"/>
      <c r="I968" s="93"/>
      <c r="J968" s="93"/>
      <c r="S968" s="72"/>
      <c r="T968" s="72"/>
    </row>
    <row r="969" spans="1:20" s="65" customFormat="1" ht="14.5" x14ac:dyDescent="0.35">
      <c r="A969" s="48"/>
      <c r="B969" s="93"/>
      <c r="C969" s="93"/>
      <c r="D969" s="93"/>
      <c r="E969" s="95"/>
      <c r="F969" s="95"/>
      <c r="G969" s="95"/>
      <c r="H969" s="93"/>
      <c r="I969" s="93"/>
      <c r="J969" s="93"/>
      <c r="S969" s="72"/>
      <c r="T969" s="72"/>
    </row>
    <row r="970" spans="1:20" s="65" customFormat="1" ht="14.5" x14ac:dyDescent="0.35">
      <c r="A970" s="48"/>
      <c r="B970" s="93"/>
      <c r="C970" s="93"/>
      <c r="D970" s="93"/>
      <c r="E970" s="95"/>
      <c r="F970" s="95"/>
      <c r="G970" s="95"/>
      <c r="H970" s="93"/>
      <c r="I970" s="93"/>
      <c r="J970" s="93"/>
      <c r="S970" s="72"/>
      <c r="T970" s="72"/>
    </row>
    <row r="971" spans="1:20" s="65" customFormat="1" ht="14.5" x14ac:dyDescent="0.35">
      <c r="A971" s="48"/>
      <c r="B971" s="93"/>
      <c r="C971" s="93"/>
      <c r="D971" s="93"/>
      <c r="E971" s="95"/>
      <c r="F971" s="95"/>
      <c r="G971" s="95"/>
      <c r="H971" s="93"/>
      <c r="I971" s="93"/>
      <c r="J971" s="93"/>
      <c r="S971" s="72"/>
      <c r="T971" s="72"/>
    </row>
    <row r="972" spans="1:20" s="65" customFormat="1" ht="14.5" x14ac:dyDescent="0.35">
      <c r="A972" s="48"/>
      <c r="B972" s="93"/>
      <c r="C972" s="93"/>
      <c r="D972" s="93"/>
      <c r="E972" s="95"/>
      <c r="F972" s="95"/>
      <c r="G972" s="95"/>
      <c r="H972" s="93"/>
      <c r="I972" s="93"/>
      <c r="J972" s="93"/>
      <c r="S972" s="72"/>
      <c r="T972" s="72"/>
    </row>
    <row r="973" spans="1:20" s="65" customFormat="1" ht="14.5" x14ac:dyDescent="0.35">
      <c r="A973" s="48"/>
      <c r="B973" s="93"/>
      <c r="C973" s="93"/>
      <c r="D973" s="93"/>
      <c r="E973" s="95"/>
      <c r="F973" s="95"/>
      <c r="G973" s="95"/>
      <c r="H973" s="93"/>
      <c r="I973" s="93"/>
      <c r="J973" s="93"/>
      <c r="S973" s="72"/>
      <c r="T973" s="72"/>
    </row>
    <row r="974" spans="1:20" s="65" customFormat="1" ht="14.5" x14ac:dyDescent="0.35">
      <c r="A974" s="48"/>
      <c r="B974" s="93"/>
      <c r="C974" s="93"/>
      <c r="D974" s="93"/>
      <c r="E974" s="95"/>
      <c r="F974" s="95"/>
      <c r="G974" s="95"/>
      <c r="H974" s="93"/>
      <c r="I974" s="93"/>
      <c r="J974" s="93"/>
      <c r="S974" s="72"/>
      <c r="T974" s="72"/>
    </row>
    <row r="975" spans="1:20" s="65" customFormat="1" ht="14.5" x14ac:dyDescent="0.35">
      <c r="A975" s="48"/>
      <c r="B975" s="93"/>
      <c r="C975" s="93"/>
      <c r="D975" s="93"/>
      <c r="E975" s="95"/>
      <c r="F975" s="95"/>
      <c r="G975" s="95"/>
      <c r="H975" s="93"/>
      <c r="I975" s="93"/>
      <c r="J975" s="93"/>
      <c r="S975" s="72"/>
      <c r="T975" s="72"/>
    </row>
    <row r="976" spans="1:20" s="65" customFormat="1" ht="14.5" x14ac:dyDescent="0.35">
      <c r="A976" s="48"/>
      <c r="B976" s="93"/>
      <c r="C976" s="93"/>
      <c r="D976" s="93"/>
      <c r="E976" s="95"/>
      <c r="F976" s="95"/>
      <c r="G976" s="95"/>
      <c r="H976" s="93"/>
      <c r="I976" s="93"/>
      <c r="J976" s="93"/>
      <c r="S976" s="72"/>
      <c r="T976" s="72"/>
    </row>
    <row r="977" spans="1:20" s="65" customFormat="1" ht="14.5" x14ac:dyDescent="0.35">
      <c r="A977" s="48"/>
      <c r="B977" s="93"/>
      <c r="C977" s="93"/>
      <c r="D977" s="93"/>
      <c r="E977" s="95"/>
      <c r="F977" s="95"/>
      <c r="G977" s="95"/>
      <c r="H977" s="93"/>
      <c r="I977" s="93"/>
      <c r="J977" s="93"/>
      <c r="S977" s="72"/>
      <c r="T977" s="72"/>
    </row>
    <row r="978" spans="1:20" s="65" customFormat="1" ht="14.5" x14ac:dyDescent="0.35">
      <c r="A978" s="48"/>
      <c r="B978" s="93"/>
      <c r="C978" s="93"/>
      <c r="D978" s="93"/>
      <c r="E978" s="95"/>
      <c r="F978" s="95"/>
      <c r="G978" s="95"/>
      <c r="H978" s="93"/>
      <c r="I978" s="93"/>
      <c r="J978" s="93"/>
      <c r="S978" s="72"/>
      <c r="T978" s="72"/>
    </row>
    <row r="979" spans="1:20" s="65" customFormat="1" ht="14.5" x14ac:dyDescent="0.35">
      <c r="A979" s="48"/>
      <c r="B979" s="93"/>
      <c r="C979" s="93"/>
      <c r="D979" s="93"/>
      <c r="E979" s="95"/>
      <c r="F979" s="95"/>
      <c r="G979" s="95"/>
      <c r="H979" s="93"/>
      <c r="I979" s="93"/>
      <c r="J979" s="93"/>
      <c r="S979" s="72"/>
      <c r="T979" s="72"/>
    </row>
    <row r="980" spans="1:20" s="65" customFormat="1" ht="14.5" x14ac:dyDescent="0.35">
      <c r="A980" s="48"/>
      <c r="B980" s="93"/>
      <c r="C980" s="93"/>
      <c r="D980" s="93"/>
      <c r="E980" s="95"/>
      <c r="F980" s="95"/>
      <c r="G980" s="95"/>
      <c r="H980" s="93"/>
      <c r="I980" s="93"/>
      <c r="J980" s="93"/>
      <c r="S980" s="72"/>
      <c r="T980" s="72"/>
    </row>
    <row r="981" spans="1:20" s="65" customFormat="1" ht="14.5" x14ac:dyDescent="0.35">
      <c r="A981" s="48"/>
      <c r="B981" s="93"/>
      <c r="C981" s="93"/>
      <c r="D981" s="93"/>
      <c r="E981" s="95"/>
      <c r="F981" s="95"/>
      <c r="G981" s="95"/>
      <c r="H981" s="93"/>
      <c r="I981" s="93"/>
      <c r="J981" s="93"/>
      <c r="S981" s="72"/>
      <c r="T981" s="72"/>
    </row>
    <row r="982" spans="1:20" s="65" customFormat="1" ht="14.5" x14ac:dyDescent="0.35">
      <c r="A982" s="48"/>
      <c r="B982" s="93"/>
      <c r="C982" s="93"/>
      <c r="D982" s="93"/>
      <c r="E982" s="95"/>
      <c r="F982" s="95"/>
      <c r="G982" s="95"/>
      <c r="H982" s="93"/>
      <c r="I982" s="93"/>
      <c r="J982" s="93"/>
      <c r="S982" s="72"/>
      <c r="T982" s="72"/>
    </row>
    <row r="983" spans="1:20" s="65" customFormat="1" ht="14.5" x14ac:dyDescent="0.35">
      <c r="A983" s="48"/>
      <c r="B983" s="93"/>
      <c r="C983" s="93"/>
      <c r="D983" s="93"/>
      <c r="E983" s="95"/>
      <c r="F983" s="95"/>
      <c r="G983" s="95"/>
      <c r="H983" s="93"/>
      <c r="I983" s="93"/>
      <c r="J983" s="93"/>
      <c r="S983" s="72"/>
      <c r="T983" s="72"/>
    </row>
    <row r="984" spans="1:20" s="65" customFormat="1" ht="14.5" x14ac:dyDescent="0.35">
      <c r="A984" s="48"/>
      <c r="B984" s="93"/>
      <c r="C984" s="93"/>
      <c r="D984" s="93"/>
      <c r="E984" s="95"/>
      <c r="F984" s="95"/>
      <c r="G984" s="95"/>
      <c r="H984" s="93"/>
      <c r="I984" s="93"/>
      <c r="J984" s="93"/>
      <c r="S984" s="72"/>
      <c r="T984" s="72"/>
    </row>
    <row r="985" spans="1:20" s="65" customFormat="1" ht="14.5" x14ac:dyDescent="0.35">
      <c r="A985" s="48"/>
      <c r="B985" s="93"/>
      <c r="C985" s="93"/>
      <c r="D985" s="93"/>
      <c r="E985" s="95"/>
      <c r="F985" s="95"/>
      <c r="G985" s="95"/>
      <c r="H985" s="93"/>
      <c r="I985" s="93"/>
      <c r="J985" s="93"/>
      <c r="S985" s="72"/>
      <c r="T985" s="72"/>
    </row>
    <row r="986" spans="1:20" s="65" customFormat="1" ht="14.5" x14ac:dyDescent="0.35">
      <c r="A986" s="48"/>
      <c r="B986" s="93"/>
      <c r="C986" s="93"/>
      <c r="D986" s="93"/>
      <c r="E986" s="95"/>
      <c r="F986" s="95"/>
      <c r="G986" s="95"/>
      <c r="H986" s="93"/>
      <c r="I986" s="93"/>
      <c r="J986" s="93"/>
      <c r="S986" s="72"/>
      <c r="T986" s="72"/>
    </row>
    <row r="987" spans="1:20" s="65" customFormat="1" ht="14.5" x14ac:dyDescent="0.35">
      <c r="A987" s="48"/>
      <c r="B987" s="93"/>
      <c r="C987" s="93"/>
      <c r="D987" s="93"/>
      <c r="E987" s="95"/>
      <c r="F987" s="95"/>
      <c r="G987" s="95"/>
      <c r="H987" s="93"/>
      <c r="I987" s="93"/>
      <c r="J987" s="93"/>
      <c r="S987" s="72"/>
      <c r="T987" s="72"/>
    </row>
    <row r="988" spans="1:20" s="65" customFormat="1" ht="14.5" x14ac:dyDescent="0.35">
      <c r="A988" s="48"/>
      <c r="B988" s="93"/>
      <c r="C988" s="93"/>
      <c r="D988" s="93"/>
      <c r="E988" s="95"/>
      <c r="F988" s="95"/>
      <c r="G988" s="95"/>
      <c r="H988" s="93"/>
      <c r="I988" s="93"/>
      <c r="J988" s="93"/>
      <c r="S988" s="72"/>
      <c r="T988" s="72"/>
    </row>
    <row r="989" spans="1:20" s="65" customFormat="1" ht="14.5" x14ac:dyDescent="0.35">
      <c r="A989" s="48"/>
      <c r="B989" s="93"/>
      <c r="C989" s="93"/>
      <c r="D989" s="93"/>
      <c r="E989" s="95"/>
      <c r="F989" s="95"/>
      <c r="G989" s="95"/>
      <c r="H989" s="93"/>
      <c r="I989" s="93"/>
      <c r="J989" s="93"/>
      <c r="S989" s="72"/>
      <c r="T989" s="72"/>
    </row>
    <row r="990" spans="1:20" s="65" customFormat="1" ht="14.5" x14ac:dyDescent="0.35">
      <c r="A990" s="48"/>
      <c r="B990" s="93"/>
      <c r="C990" s="93"/>
      <c r="D990" s="93"/>
      <c r="E990" s="95"/>
      <c r="F990" s="95"/>
      <c r="G990" s="95"/>
      <c r="H990" s="93"/>
      <c r="I990" s="93"/>
      <c r="J990" s="93"/>
      <c r="S990" s="72"/>
      <c r="T990" s="72"/>
    </row>
    <row r="991" spans="1:20" s="65" customFormat="1" ht="14.5" x14ac:dyDescent="0.35">
      <c r="A991" s="48"/>
      <c r="B991" s="93"/>
      <c r="C991" s="93"/>
      <c r="D991" s="93"/>
      <c r="E991" s="95"/>
      <c r="F991" s="95"/>
      <c r="G991" s="95"/>
      <c r="H991" s="93"/>
      <c r="I991" s="93"/>
      <c r="J991" s="93"/>
      <c r="S991" s="72"/>
      <c r="T991" s="72"/>
    </row>
    <row r="992" spans="1:20" s="65" customFormat="1" ht="14.5" x14ac:dyDescent="0.35">
      <c r="A992" s="48"/>
      <c r="B992" s="93"/>
      <c r="C992" s="93"/>
      <c r="D992" s="93"/>
      <c r="E992" s="95"/>
      <c r="F992" s="95"/>
      <c r="G992" s="95"/>
      <c r="H992" s="93"/>
      <c r="I992" s="93"/>
      <c r="J992" s="93"/>
      <c r="S992" s="72"/>
      <c r="T992" s="72"/>
    </row>
    <row r="993" spans="1:20" s="65" customFormat="1" ht="14.5" x14ac:dyDescent="0.35">
      <c r="A993" s="48"/>
      <c r="B993" s="93"/>
      <c r="C993" s="93"/>
      <c r="D993" s="93"/>
      <c r="E993" s="95"/>
      <c r="F993" s="95"/>
      <c r="G993" s="95"/>
      <c r="H993" s="93"/>
      <c r="I993" s="93"/>
      <c r="J993" s="93"/>
      <c r="S993" s="72"/>
      <c r="T993" s="72"/>
    </row>
    <row r="994" spans="1:20" s="65" customFormat="1" ht="14.5" x14ac:dyDescent="0.35">
      <c r="A994" s="48"/>
      <c r="B994" s="93"/>
      <c r="C994" s="93"/>
      <c r="D994" s="93"/>
      <c r="E994" s="95"/>
      <c r="F994" s="95"/>
      <c r="G994" s="95"/>
      <c r="H994" s="93"/>
      <c r="I994" s="93"/>
      <c r="J994" s="93"/>
      <c r="S994" s="72"/>
      <c r="T994" s="72"/>
    </row>
    <row r="995" spans="1:20" s="65" customFormat="1" ht="14.5" x14ac:dyDescent="0.35">
      <c r="A995" s="48"/>
      <c r="B995" s="93"/>
      <c r="C995" s="93"/>
      <c r="D995" s="93"/>
      <c r="E995" s="95"/>
      <c r="F995" s="95"/>
      <c r="G995" s="95"/>
      <c r="H995" s="93"/>
      <c r="I995" s="93"/>
      <c r="J995" s="93"/>
      <c r="S995" s="72"/>
      <c r="T995" s="72"/>
    </row>
    <row r="996" spans="1:20" s="65" customFormat="1" ht="14.5" x14ac:dyDescent="0.35">
      <c r="A996" s="48"/>
      <c r="B996" s="93"/>
      <c r="C996" s="93"/>
      <c r="D996" s="93"/>
      <c r="E996" s="95"/>
      <c r="F996" s="95"/>
      <c r="G996" s="95"/>
      <c r="H996" s="93"/>
      <c r="I996" s="93"/>
      <c r="J996" s="93"/>
      <c r="S996" s="72"/>
      <c r="T996" s="72"/>
    </row>
    <row r="997" spans="1:20" s="65" customFormat="1" ht="14.5" x14ac:dyDescent="0.35">
      <c r="A997" s="48"/>
      <c r="B997" s="93"/>
      <c r="C997" s="93"/>
      <c r="D997" s="93"/>
      <c r="E997" s="95"/>
      <c r="F997" s="95"/>
      <c r="G997" s="95"/>
      <c r="H997" s="93"/>
      <c r="I997" s="93"/>
      <c r="J997" s="93"/>
      <c r="S997" s="72"/>
      <c r="T997" s="72"/>
    </row>
    <row r="998" spans="1:20" s="65" customFormat="1" ht="14.5" x14ac:dyDescent="0.35">
      <c r="A998" s="48"/>
      <c r="B998" s="93"/>
      <c r="C998" s="93"/>
      <c r="D998" s="93"/>
      <c r="E998" s="95"/>
      <c r="F998" s="95"/>
      <c r="G998" s="95"/>
      <c r="H998" s="93"/>
      <c r="I998" s="93"/>
      <c r="J998" s="93"/>
      <c r="S998" s="72"/>
      <c r="T998" s="72"/>
    </row>
    <row r="999" spans="1:20" s="65" customFormat="1" ht="14.5" x14ac:dyDescent="0.35">
      <c r="A999" s="48"/>
      <c r="B999" s="93"/>
      <c r="C999" s="93"/>
      <c r="D999" s="93"/>
      <c r="E999" s="95"/>
      <c r="F999" s="95"/>
      <c r="G999" s="95"/>
      <c r="H999" s="93"/>
      <c r="I999" s="93"/>
      <c r="J999" s="93"/>
      <c r="S999" s="72"/>
      <c r="T999" s="72"/>
    </row>
    <row r="1000" spans="1:20" s="65" customFormat="1" ht="14.5" x14ac:dyDescent="0.35">
      <c r="A1000" s="48"/>
      <c r="B1000" s="93"/>
      <c r="C1000" s="93"/>
      <c r="D1000" s="93"/>
      <c r="E1000" s="95"/>
      <c r="F1000" s="95"/>
      <c r="G1000" s="95"/>
      <c r="H1000" s="93"/>
      <c r="I1000" s="93"/>
      <c r="J1000" s="93"/>
      <c r="S1000" s="72"/>
      <c r="T1000" s="72"/>
    </row>
    <row r="1001" spans="1:20" s="65" customFormat="1" ht="14.5" x14ac:dyDescent="0.35">
      <c r="A1001" s="48"/>
      <c r="B1001" s="93"/>
      <c r="C1001" s="93"/>
      <c r="D1001" s="93"/>
      <c r="E1001" s="95"/>
      <c r="F1001" s="95"/>
      <c r="G1001" s="95"/>
      <c r="H1001" s="93"/>
      <c r="I1001" s="93"/>
      <c r="J1001" s="93"/>
      <c r="S1001" s="72"/>
      <c r="T1001" s="72"/>
    </row>
    <row r="1002" spans="1:20" s="65" customFormat="1" ht="14.5" x14ac:dyDescent="0.35">
      <c r="A1002" s="48"/>
      <c r="B1002" s="93"/>
      <c r="C1002" s="93"/>
      <c r="D1002" s="93"/>
      <c r="E1002" s="95"/>
      <c r="F1002" s="95"/>
      <c r="G1002" s="95"/>
      <c r="H1002" s="93"/>
      <c r="I1002" s="93"/>
      <c r="J1002" s="93"/>
      <c r="S1002" s="72"/>
      <c r="T1002" s="72"/>
    </row>
    <row r="1003" spans="1:20" s="65" customFormat="1" ht="14.5" x14ac:dyDescent="0.35">
      <c r="A1003" s="48"/>
      <c r="B1003" s="93"/>
      <c r="C1003" s="93"/>
      <c r="D1003" s="93"/>
      <c r="E1003" s="95"/>
      <c r="F1003" s="95"/>
      <c r="G1003" s="95"/>
      <c r="H1003" s="93"/>
      <c r="I1003" s="93"/>
      <c r="J1003" s="93"/>
      <c r="S1003" s="72"/>
      <c r="T1003" s="72"/>
    </row>
    <row r="1004" spans="1:20" s="65" customFormat="1" ht="14.5" x14ac:dyDescent="0.35">
      <c r="A1004" s="48"/>
      <c r="B1004" s="93"/>
      <c r="C1004" s="93"/>
      <c r="D1004" s="93"/>
      <c r="E1004" s="95"/>
      <c r="F1004" s="95"/>
      <c r="G1004" s="95"/>
      <c r="H1004" s="93"/>
      <c r="I1004" s="93"/>
      <c r="J1004" s="93"/>
      <c r="S1004" s="72"/>
      <c r="T1004" s="72"/>
    </row>
    <row r="1005" spans="1:20" s="65" customFormat="1" ht="14.5" x14ac:dyDescent="0.35">
      <c r="A1005" s="48"/>
      <c r="B1005" s="93"/>
      <c r="C1005" s="93"/>
      <c r="D1005" s="93"/>
      <c r="E1005" s="95"/>
      <c r="F1005" s="95"/>
      <c r="G1005" s="95"/>
      <c r="H1005" s="93"/>
      <c r="I1005" s="93"/>
      <c r="J1005" s="93"/>
      <c r="S1005" s="72"/>
      <c r="T1005" s="72"/>
    </row>
    <row r="1006" spans="1:20" s="65" customFormat="1" ht="14.5" x14ac:dyDescent="0.35">
      <c r="A1006" s="48"/>
      <c r="B1006" s="93"/>
      <c r="C1006" s="93"/>
      <c r="D1006" s="93"/>
      <c r="E1006" s="95"/>
      <c r="F1006" s="95"/>
      <c r="G1006" s="95"/>
      <c r="H1006" s="93"/>
      <c r="I1006" s="93"/>
      <c r="J1006" s="93"/>
      <c r="S1006" s="72"/>
      <c r="T1006" s="72"/>
    </row>
    <row r="1007" spans="1:20" s="65" customFormat="1" ht="14.5" x14ac:dyDescent="0.35">
      <c r="A1007" s="48"/>
      <c r="B1007" s="93"/>
      <c r="C1007" s="93"/>
      <c r="D1007" s="93"/>
      <c r="E1007" s="95"/>
      <c r="F1007" s="95"/>
      <c r="G1007" s="95"/>
      <c r="H1007" s="93"/>
      <c r="I1007" s="93"/>
      <c r="J1007" s="93"/>
      <c r="S1007" s="72"/>
      <c r="T1007" s="72"/>
    </row>
    <row r="1008" spans="1:20" s="65" customFormat="1" ht="14.5" x14ac:dyDescent="0.35">
      <c r="A1008" s="48"/>
      <c r="B1008" s="93"/>
      <c r="C1008" s="93"/>
      <c r="D1008" s="93"/>
      <c r="E1008" s="95"/>
      <c r="F1008" s="95"/>
      <c r="G1008" s="95"/>
      <c r="H1008" s="93"/>
      <c r="I1008" s="93"/>
      <c r="J1008" s="93"/>
      <c r="S1008" s="72"/>
      <c r="T1008" s="72"/>
    </row>
    <row r="1009" spans="1:20" s="65" customFormat="1" ht="14.5" x14ac:dyDescent="0.35">
      <c r="A1009" s="48"/>
      <c r="B1009" s="93"/>
      <c r="C1009" s="93"/>
      <c r="D1009" s="93"/>
      <c r="E1009" s="95"/>
      <c r="F1009" s="95"/>
      <c r="G1009" s="95"/>
      <c r="H1009" s="93"/>
      <c r="I1009" s="93"/>
      <c r="J1009" s="93"/>
      <c r="S1009" s="72"/>
      <c r="T1009" s="72"/>
    </row>
    <row r="1010" spans="1:20" s="65" customFormat="1" ht="14.5" x14ac:dyDescent="0.35">
      <c r="A1010" s="48"/>
      <c r="B1010" s="93"/>
      <c r="C1010" s="93"/>
      <c r="D1010" s="93"/>
      <c r="E1010" s="95"/>
      <c r="F1010" s="95"/>
      <c r="G1010" s="95"/>
      <c r="H1010" s="93"/>
      <c r="I1010" s="93"/>
      <c r="J1010" s="93"/>
      <c r="S1010" s="72"/>
      <c r="T1010" s="72"/>
    </row>
    <row r="1011" spans="1:20" s="65" customFormat="1" ht="14.5" x14ac:dyDescent="0.35">
      <c r="A1011" s="48"/>
      <c r="B1011" s="93"/>
      <c r="C1011" s="93"/>
      <c r="D1011" s="93"/>
      <c r="E1011" s="95"/>
      <c r="F1011" s="95"/>
      <c r="G1011" s="95"/>
      <c r="H1011" s="93"/>
      <c r="I1011" s="93"/>
      <c r="J1011" s="93"/>
      <c r="S1011" s="72"/>
      <c r="T1011" s="72"/>
    </row>
    <row r="1012" spans="1:20" s="65" customFormat="1" ht="14.5" x14ac:dyDescent="0.35">
      <c r="A1012" s="48"/>
      <c r="B1012" s="93"/>
      <c r="C1012" s="93"/>
      <c r="D1012" s="93"/>
      <c r="E1012" s="95"/>
      <c r="F1012" s="95"/>
      <c r="G1012" s="95"/>
      <c r="H1012" s="93"/>
      <c r="I1012" s="93"/>
      <c r="J1012" s="93"/>
      <c r="S1012" s="72"/>
      <c r="T1012" s="72"/>
    </row>
    <row r="1013" spans="1:20" s="65" customFormat="1" ht="14.5" x14ac:dyDescent="0.35">
      <c r="A1013" s="48"/>
      <c r="B1013" s="93"/>
      <c r="C1013" s="93"/>
      <c r="D1013" s="93"/>
      <c r="E1013" s="95"/>
      <c r="F1013" s="95"/>
      <c r="G1013" s="95"/>
      <c r="H1013" s="93"/>
      <c r="I1013" s="93"/>
      <c r="J1013" s="93"/>
      <c r="S1013" s="72"/>
      <c r="T1013" s="72"/>
    </row>
    <row r="1014" spans="1:20" s="65" customFormat="1" ht="14.5" x14ac:dyDescent="0.35">
      <c r="A1014" s="48"/>
      <c r="B1014" s="93"/>
      <c r="C1014" s="93"/>
      <c r="D1014" s="93"/>
      <c r="E1014" s="95"/>
      <c r="F1014" s="95"/>
      <c r="G1014" s="95"/>
      <c r="H1014" s="93"/>
      <c r="I1014" s="93"/>
      <c r="J1014" s="93"/>
      <c r="S1014" s="72"/>
      <c r="T1014" s="72"/>
    </row>
    <row r="1015" spans="1:20" s="65" customFormat="1" ht="14.5" x14ac:dyDescent="0.35">
      <c r="A1015" s="48"/>
      <c r="B1015" s="93"/>
      <c r="C1015" s="93"/>
      <c r="D1015" s="93"/>
      <c r="E1015" s="95"/>
      <c r="F1015" s="95"/>
      <c r="G1015" s="95"/>
      <c r="H1015" s="93"/>
      <c r="I1015" s="93"/>
      <c r="J1015" s="93"/>
      <c r="S1015" s="72"/>
      <c r="T1015" s="72"/>
    </row>
    <row r="1016" spans="1:20" s="65" customFormat="1" ht="14.5" x14ac:dyDescent="0.35">
      <c r="A1016" s="48"/>
      <c r="B1016" s="93"/>
      <c r="C1016" s="93"/>
      <c r="D1016" s="93"/>
      <c r="E1016" s="95"/>
      <c r="F1016" s="95"/>
      <c r="G1016" s="95"/>
      <c r="H1016" s="93"/>
      <c r="I1016" s="93"/>
      <c r="J1016" s="93"/>
      <c r="S1016" s="72"/>
      <c r="T1016" s="72"/>
    </row>
    <row r="1017" spans="1:20" s="65" customFormat="1" ht="14.5" x14ac:dyDescent="0.35">
      <c r="A1017" s="48"/>
      <c r="B1017" s="93"/>
      <c r="C1017" s="93"/>
      <c r="D1017" s="93"/>
      <c r="E1017" s="95"/>
      <c r="F1017" s="95"/>
      <c r="G1017" s="95"/>
      <c r="H1017" s="93"/>
      <c r="I1017" s="93"/>
      <c r="J1017" s="93"/>
      <c r="S1017" s="72"/>
      <c r="T1017" s="72"/>
    </row>
    <row r="1018" spans="1:20" s="65" customFormat="1" ht="14.5" x14ac:dyDescent="0.35">
      <c r="A1018" s="48"/>
      <c r="B1018" s="93"/>
      <c r="C1018" s="93"/>
      <c r="D1018" s="93"/>
      <c r="E1018" s="95"/>
      <c r="F1018" s="95"/>
      <c r="G1018" s="95"/>
      <c r="H1018" s="93"/>
      <c r="I1018" s="93"/>
      <c r="J1018" s="93"/>
      <c r="S1018" s="72"/>
      <c r="T1018" s="72"/>
    </row>
    <row r="1019" spans="1:20" s="65" customFormat="1" ht="14.5" x14ac:dyDescent="0.35">
      <c r="A1019" s="48"/>
      <c r="B1019" s="93"/>
      <c r="C1019" s="93"/>
      <c r="D1019" s="93"/>
      <c r="E1019" s="95"/>
      <c r="F1019" s="95"/>
      <c r="G1019" s="95"/>
      <c r="H1019" s="93"/>
      <c r="I1019" s="93"/>
      <c r="J1019" s="93"/>
      <c r="S1019" s="72"/>
      <c r="T1019" s="72"/>
    </row>
    <row r="1020" spans="1:20" s="65" customFormat="1" ht="14.5" x14ac:dyDescent="0.35">
      <c r="A1020" s="48"/>
      <c r="B1020" s="93"/>
      <c r="C1020" s="93"/>
      <c r="D1020" s="93"/>
      <c r="E1020" s="95"/>
      <c r="F1020" s="95"/>
      <c r="G1020" s="95"/>
      <c r="H1020" s="93"/>
      <c r="I1020" s="93"/>
      <c r="J1020" s="93"/>
      <c r="S1020" s="72"/>
      <c r="T1020" s="72"/>
    </row>
    <row r="1021" spans="1:20" s="65" customFormat="1" ht="14.5" x14ac:dyDescent="0.35">
      <c r="A1021" s="48"/>
      <c r="B1021" s="93"/>
      <c r="C1021" s="93"/>
      <c r="D1021" s="93"/>
      <c r="E1021" s="95"/>
      <c r="F1021" s="95"/>
      <c r="G1021" s="95"/>
      <c r="H1021" s="93"/>
      <c r="I1021" s="93"/>
      <c r="J1021" s="93"/>
      <c r="S1021" s="72"/>
      <c r="T1021" s="72"/>
    </row>
    <row r="1022" spans="1:20" s="65" customFormat="1" ht="14.5" x14ac:dyDescent="0.35">
      <c r="A1022" s="48"/>
      <c r="B1022" s="93"/>
      <c r="C1022" s="93"/>
      <c r="D1022" s="93"/>
      <c r="E1022" s="95"/>
      <c r="F1022" s="95"/>
      <c r="G1022" s="95"/>
      <c r="H1022" s="93"/>
      <c r="I1022" s="93"/>
      <c r="J1022" s="93"/>
      <c r="S1022" s="72"/>
      <c r="T1022" s="72"/>
    </row>
    <row r="1023" spans="1:20" s="65" customFormat="1" ht="14.5" x14ac:dyDescent="0.35">
      <c r="A1023" s="48"/>
      <c r="B1023" s="93"/>
      <c r="C1023" s="93"/>
      <c r="D1023" s="93"/>
      <c r="E1023" s="95"/>
      <c r="F1023" s="95"/>
      <c r="G1023" s="95"/>
      <c r="H1023" s="93"/>
      <c r="I1023" s="93"/>
      <c r="J1023" s="93"/>
      <c r="S1023" s="72"/>
      <c r="T1023" s="72"/>
    </row>
    <row r="1024" spans="1:20" s="65" customFormat="1" ht="14.5" x14ac:dyDescent="0.35">
      <c r="A1024" s="48"/>
      <c r="B1024" s="93"/>
      <c r="C1024" s="93"/>
      <c r="D1024" s="93"/>
      <c r="E1024" s="95"/>
      <c r="F1024" s="95"/>
      <c r="G1024" s="95"/>
      <c r="H1024" s="93"/>
      <c r="I1024" s="93"/>
      <c r="J1024" s="93"/>
      <c r="S1024" s="72"/>
      <c r="T1024" s="72"/>
    </row>
    <row r="1025" spans="1:20" s="65" customFormat="1" ht="14.5" x14ac:dyDescent="0.35">
      <c r="A1025" s="48"/>
      <c r="B1025" s="93"/>
      <c r="C1025" s="93"/>
      <c r="D1025" s="93"/>
      <c r="E1025" s="95"/>
      <c r="F1025" s="95"/>
      <c r="G1025" s="95"/>
      <c r="H1025" s="93"/>
      <c r="I1025" s="93"/>
      <c r="J1025" s="93"/>
      <c r="S1025" s="72"/>
      <c r="T1025" s="72"/>
    </row>
    <row r="1026" spans="1:20" s="65" customFormat="1" ht="14.5" x14ac:dyDescent="0.35">
      <c r="A1026" s="48"/>
      <c r="B1026" s="93"/>
      <c r="C1026" s="93"/>
      <c r="D1026" s="93"/>
      <c r="E1026" s="95"/>
      <c r="F1026" s="95"/>
      <c r="G1026" s="95"/>
      <c r="H1026" s="93"/>
      <c r="I1026" s="93"/>
      <c r="J1026" s="93"/>
      <c r="S1026" s="72"/>
      <c r="T1026" s="72"/>
    </row>
    <row r="1027" spans="1:20" s="65" customFormat="1" ht="14.5" x14ac:dyDescent="0.35">
      <c r="A1027" s="48"/>
      <c r="B1027" s="93"/>
      <c r="C1027" s="93"/>
      <c r="D1027" s="93"/>
      <c r="E1027" s="95"/>
      <c r="F1027" s="95"/>
      <c r="G1027" s="95"/>
      <c r="H1027" s="93"/>
      <c r="I1027" s="93"/>
      <c r="J1027" s="93"/>
      <c r="S1027" s="72"/>
      <c r="T1027" s="72"/>
    </row>
    <row r="1028" spans="1:20" s="65" customFormat="1" ht="14.5" x14ac:dyDescent="0.35">
      <c r="A1028" s="48"/>
      <c r="B1028" s="93"/>
      <c r="C1028" s="93"/>
      <c r="D1028" s="93"/>
      <c r="E1028" s="95"/>
      <c r="F1028" s="95"/>
      <c r="G1028" s="95"/>
      <c r="H1028" s="93"/>
      <c r="I1028" s="93"/>
      <c r="J1028" s="93"/>
      <c r="S1028" s="72"/>
      <c r="T1028" s="72"/>
    </row>
    <row r="1029" spans="1:20" s="65" customFormat="1" ht="14.5" x14ac:dyDescent="0.35">
      <c r="A1029" s="48"/>
      <c r="B1029" s="93"/>
      <c r="C1029" s="93"/>
      <c r="D1029" s="93"/>
      <c r="E1029" s="95"/>
      <c r="F1029" s="95"/>
      <c r="G1029" s="95"/>
      <c r="H1029" s="93"/>
      <c r="I1029" s="93"/>
      <c r="J1029" s="93"/>
      <c r="S1029" s="72"/>
      <c r="T1029" s="72"/>
    </row>
    <row r="1030" spans="1:20" s="65" customFormat="1" ht="14.5" x14ac:dyDescent="0.35">
      <c r="A1030" s="48"/>
      <c r="B1030" s="93"/>
      <c r="C1030" s="93"/>
      <c r="D1030" s="93"/>
      <c r="E1030" s="95"/>
      <c r="F1030" s="95"/>
      <c r="G1030" s="95"/>
      <c r="H1030" s="93"/>
      <c r="I1030" s="93"/>
      <c r="J1030" s="93"/>
      <c r="S1030" s="72"/>
      <c r="T1030" s="72"/>
    </row>
    <row r="1031" spans="1:20" s="65" customFormat="1" ht="14.5" x14ac:dyDescent="0.35">
      <c r="A1031" s="48"/>
      <c r="B1031" s="93"/>
      <c r="C1031" s="93"/>
      <c r="D1031" s="93"/>
      <c r="E1031" s="95"/>
      <c r="F1031" s="95"/>
      <c r="G1031" s="95"/>
      <c r="H1031" s="93"/>
      <c r="I1031" s="93"/>
      <c r="J1031" s="93"/>
      <c r="S1031" s="72"/>
      <c r="T1031" s="72"/>
    </row>
    <row r="1032" spans="1:20" s="65" customFormat="1" ht="14.5" x14ac:dyDescent="0.35">
      <c r="A1032" s="48"/>
      <c r="B1032" s="93"/>
      <c r="C1032" s="93"/>
      <c r="D1032" s="93"/>
      <c r="E1032" s="95"/>
      <c r="F1032" s="95"/>
      <c r="G1032" s="95"/>
      <c r="H1032" s="93"/>
      <c r="I1032" s="93"/>
      <c r="J1032" s="93"/>
      <c r="S1032" s="72"/>
      <c r="T1032" s="72"/>
    </row>
    <row r="1033" spans="1:20" s="65" customFormat="1" ht="14.5" x14ac:dyDescent="0.35">
      <c r="A1033" s="48"/>
      <c r="B1033" s="93"/>
      <c r="C1033" s="93"/>
      <c r="D1033" s="93"/>
      <c r="E1033" s="95"/>
      <c r="F1033" s="95"/>
      <c r="G1033" s="95"/>
      <c r="H1033" s="93"/>
      <c r="I1033" s="93"/>
      <c r="J1033" s="93"/>
      <c r="S1033" s="72"/>
      <c r="T1033" s="72"/>
    </row>
    <row r="1034" spans="1:20" s="65" customFormat="1" ht="14.5" x14ac:dyDescent="0.35">
      <c r="A1034" s="48"/>
      <c r="B1034" s="93"/>
      <c r="C1034" s="93"/>
      <c r="D1034" s="93"/>
      <c r="E1034" s="95"/>
      <c r="F1034" s="95"/>
      <c r="G1034" s="95"/>
      <c r="H1034" s="93"/>
      <c r="I1034" s="93"/>
      <c r="J1034" s="93"/>
      <c r="S1034" s="72"/>
      <c r="T1034" s="72"/>
    </row>
    <row r="1035" spans="1:20" s="65" customFormat="1" ht="14.5" x14ac:dyDescent="0.35">
      <c r="A1035" s="48"/>
      <c r="B1035" s="93"/>
      <c r="C1035" s="93"/>
      <c r="D1035" s="93"/>
      <c r="E1035" s="95"/>
      <c r="F1035" s="95"/>
      <c r="G1035" s="95"/>
      <c r="H1035" s="93"/>
      <c r="I1035" s="93"/>
      <c r="J1035" s="93"/>
      <c r="S1035" s="72"/>
      <c r="T1035" s="72"/>
    </row>
    <row r="1036" spans="1:20" s="65" customFormat="1" ht="14.5" x14ac:dyDescent="0.35">
      <c r="A1036" s="48"/>
      <c r="B1036" s="93"/>
      <c r="C1036" s="93"/>
      <c r="D1036" s="93"/>
      <c r="E1036" s="95"/>
      <c r="F1036" s="95"/>
      <c r="G1036" s="95"/>
      <c r="H1036" s="93"/>
      <c r="I1036" s="93"/>
      <c r="J1036" s="93"/>
      <c r="S1036" s="72"/>
      <c r="T1036" s="72"/>
    </row>
    <row r="1037" spans="1:20" s="65" customFormat="1" ht="14.5" x14ac:dyDescent="0.35">
      <c r="A1037" s="48"/>
      <c r="B1037" s="93"/>
      <c r="C1037" s="93"/>
      <c r="D1037" s="93"/>
      <c r="E1037" s="95"/>
      <c r="F1037" s="95"/>
      <c r="G1037" s="95"/>
      <c r="H1037" s="93"/>
      <c r="I1037" s="93"/>
      <c r="J1037" s="93"/>
      <c r="S1037" s="72"/>
      <c r="T1037" s="72"/>
    </row>
    <row r="1038" spans="1:20" s="65" customFormat="1" ht="14.5" x14ac:dyDescent="0.35">
      <c r="A1038" s="48"/>
      <c r="B1038" s="93"/>
      <c r="C1038" s="93"/>
      <c r="D1038" s="93"/>
      <c r="E1038" s="95"/>
      <c r="F1038" s="95"/>
      <c r="G1038" s="95"/>
      <c r="H1038" s="93"/>
      <c r="I1038" s="93"/>
      <c r="J1038" s="93"/>
      <c r="S1038" s="72"/>
      <c r="T1038" s="72"/>
    </row>
    <row r="1039" spans="1:20" s="65" customFormat="1" ht="14.5" x14ac:dyDescent="0.35">
      <c r="A1039" s="48"/>
      <c r="B1039" s="93"/>
      <c r="C1039" s="93"/>
      <c r="D1039" s="93"/>
      <c r="E1039" s="95"/>
      <c r="F1039" s="95"/>
      <c r="G1039" s="95"/>
      <c r="H1039" s="93"/>
      <c r="I1039" s="93"/>
      <c r="J1039" s="93"/>
      <c r="S1039" s="72"/>
      <c r="T1039" s="72"/>
    </row>
    <row r="1040" spans="1:20" s="65" customFormat="1" ht="14.5" x14ac:dyDescent="0.35">
      <c r="A1040" s="48"/>
      <c r="B1040" s="93"/>
      <c r="C1040" s="93"/>
      <c r="D1040" s="93"/>
      <c r="E1040" s="95"/>
      <c r="F1040" s="95"/>
      <c r="G1040" s="95"/>
      <c r="H1040" s="93"/>
      <c r="I1040" s="93"/>
      <c r="J1040" s="93"/>
      <c r="S1040" s="72"/>
      <c r="T1040" s="72"/>
    </row>
    <row r="1041" spans="1:20" s="65" customFormat="1" ht="14.5" x14ac:dyDescent="0.35">
      <c r="A1041" s="48"/>
      <c r="B1041" s="93"/>
      <c r="C1041" s="93"/>
      <c r="D1041" s="93"/>
      <c r="E1041" s="95"/>
      <c r="F1041" s="95"/>
      <c r="G1041" s="95"/>
      <c r="H1041" s="93"/>
      <c r="I1041" s="93"/>
      <c r="J1041" s="93"/>
      <c r="S1041" s="72"/>
      <c r="T1041" s="72"/>
    </row>
    <row r="1042" spans="1:20" s="65" customFormat="1" ht="14.5" x14ac:dyDescent="0.35">
      <c r="A1042" s="48"/>
      <c r="B1042" s="93"/>
      <c r="C1042" s="93"/>
      <c r="D1042" s="93"/>
      <c r="E1042" s="95"/>
      <c r="F1042" s="95"/>
      <c r="G1042" s="95"/>
      <c r="H1042" s="93"/>
      <c r="I1042" s="93"/>
      <c r="J1042" s="93"/>
      <c r="S1042" s="72"/>
      <c r="T1042" s="72"/>
    </row>
    <row r="1043" spans="1:20" s="65" customFormat="1" ht="14.5" x14ac:dyDescent="0.35">
      <c r="A1043" s="48"/>
      <c r="B1043" s="93"/>
      <c r="C1043" s="93"/>
      <c r="D1043" s="93"/>
      <c r="E1043" s="95"/>
      <c r="F1043" s="95"/>
      <c r="G1043" s="95"/>
      <c r="H1043" s="93"/>
      <c r="I1043" s="93"/>
      <c r="J1043" s="93"/>
      <c r="S1043" s="72"/>
      <c r="T1043" s="72"/>
    </row>
    <row r="1044" spans="1:20" s="65" customFormat="1" ht="14.5" x14ac:dyDescent="0.35">
      <c r="A1044" s="48"/>
      <c r="B1044" s="93"/>
      <c r="C1044" s="93"/>
      <c r="D1044" s="93"/>
      <c r="E1044" s="95"/>
      <c r="F1044" s="95"/>
      <c r="G1044" s="95"/>
      <c r="H1044" s="93"/>
      <c r="I1044" s="93"/>
      <c r="J1044" s="93"/>
      <c r="S1044" s="72"/>
      <c r="T1044" s="72"/>
    </row>
    <row r="1045" spans="1:20" s="65" customFormat="1" ht="14.5" x14ac:dyDescent="0.35">
      <c r="A1045" s="48"/>
      <c r="B1045" s="93"/>
      <c r="C1045" s="93"/>
      <c r="D1045" s="93"/>
      <c r="E1045" s="95"/>
      <c r="F1045" s="95"/>
      <c r="G1045" s="95"/>
      <c r="H1045" s="93"/>
      <c r="I1045" s="93"/>
      <c r="J1045" s="93"/>
      <c r="S1045" s="72"/>
      <c r="T1045" s="72"/>
    </row>
    <row r="1046" spans="1:20" s="65" customFormat="1" ht="14.5" x14ac:dyDescent="0.35">
      <c r="A1046" s="48"/>
      <c r="B1046" s="93"/>
      <c r="C1046" s="93"/>
      <c r="D1046" s="93"/>
      <c r="E1046" s="95"/>
      <c r="F1046" s="95"/>
      <c r="G1046" s="95"/>
      <c r="H1046" s="93"/>
      <c r="I1046" s="93"/>
      <c r="J1046" s="93"/>
      <c r="S1046" s="72"/>
      <c r="T1046" s="72"/>
    </row>
    <row r="1047" spans="1:20" s="65" customFormat="1" ht="14.5" x14ac:dyDescent="0.35">
      <c r="A1047" s="48"/>
      <c r="B1047" s="93"/>
      <c r="C1047" s="93"/>
      <c r="D1047" s="93"/>
      <c r="E1047" s="95"/>
      <c r="F1047" s="95"/>
      <c r="G1047" s="95"/>
      <c r="H1047" s="93"/>
      <c r="I1047" s="93"/>
      <c r="J1047" s="93"/>
      <c r="S1047" s="72"/>
      <c r="T1047" s="72"/>
    </row>
    <row r="1048" spans="1:20" s="65" customFormat="1" ht="14.5" x14ac:dyDescent="0.35">
      <c r="A1048" s="48"/>
      <c r="B1048" s="93"/>
      <c r="C1048" s="93"/>
      <c r="D1048" s="93"/>
      <c r="E1048" s="95"/>
      <c r="F1048" s="95"/>
      <c r="G1048" s="95"/>
      <c r="H1048" s="93"/>
      <c r="I1048" s="93"/>
      <c r="J1048" s="93"/>
      <c r="S1048" s="72"/>
      <c r="T1048" s="72"/>
    </row>
    <row r="1049" spans="1:20" s="65" customFormat="1" ht="14.5" x14ac:dyDescent="0.35">
      <c r="A1049" s="48"/>
      <c r="B1049" s="93"/>
      <c r="C1049" s="93"/>
      <c r="D1049" s="93"/>
      <c r="E1049" s="95"/>
      <c r="F1049" s="95"/>
      <c r="G1049" s="95"/>
      <c r="H1049" s="93"/>
      <c r="I1049" s="93"/>
      <c r="J1049" s="93"/>
      <c r="S1049" s="72"/>
      <c r="T1049" s="72"/>
    </row>
    <row r="1050" spans="1:20" s="65" customFormat="1" ht="14.5" x14ac:dyDescent="0.35">
      <c r="A1050" s="48"/>
      <c r="B1050" s="93"/>
      <c r="C1050" s="93"/>
      <c r="D1050" s="93"/>
      <c r="E1050" s="95"/>
      <c r="F1050" s="95"/>
      <c r="G1050" s="95"/>
      <c r="H1050" s="93"/>
      <c r="I1050" s="93"/>
      <c r="J1050" s="93"/>
      <c r="S1050" s="72"/>
      <c r="T1050" s="72"/>
    </row>
    <row r="1051" spans="1:20" s="65" customFormat="1" ht="14.5" x14ac:dyDescent="0.35">
      <c r="A1051" s="48"/>
      <c r="B1051" s="93"/>
      <c r="C1051" s="93"/>
      <c r="D1051" s="93"/>
      <c r="E1051" s="95"/>
      <c r="F1051" s="95"/>
      <c r="G1051" s="95"/>
      <c r="H1051" s="93"/>
      <c r="I1051" s="93"/>
      <c r="J1051" s="93"/>
      <c r="S1051" s="72"/>
      <c r="T1051" s="72"/>
    </row>
    <row r="1052" spans="1:20" s="65" customFormat="1" ht="14.5" x14ac:dyDescent="0.35">
      <c r="A1052" s="48"/>
      <c r="B1052" s="93"/>
      <c r="C1052" s="93"/>
      <c r="D1052" s="93"/>
      <c r="E1052" s="95"/>
      <c r="F1052" s="95"/>
      <c r="G1052" s="95"/>
      <c r="H1052" s="93"/>
      <c r="I1052" s="93"/>
      <c r="J1052" s="93"/>
      <c r="S1052" s="72"/>
      <c r="T1052" s="72"/>
    </row>
    <row r="1053" spans="1:20" s="65" customFormat="1" ht="14.5" x14ac:dyDescent="0.35">
      <c r="A1053" s="48"/>
      <c r="B1053" s="93"/>
      <c r="C1053" s="93"/>
      <c r="D1053" s="93"/>
      <c r="E1053" s="95"/>
      <c r="F1053" s="95"/>
      <c r="G1053" s="95"/>
      <c r="H1053" s="93"/>
      <c r="I1053" s="93"/>
      <c r="J1053" s="93"/>
      <c r="S1053" s="72"/>
      <c r="T1053" s="72"/>
    </row>
    <row r="1054" spans="1:20" s="65" customFormat="1" ht="14.5" x14ac:dyDescent="0.35">
      <c r="A1054" s="48"/>
      <c r="B1054" s="93"/>
      <c r="C1054" s="93"/>
      <c r="D1054" s="93"/>
      <c r="E1054" s="95"/>
      <c r="F1054" s="95"/>
      <c r="G1054" s="95"/>
      <c r="H1054" s="93"/>
      <c r="I1054" s="93"/>
      <c r="J1054" s="93"/>
      <c r="S1054" s="72"/>
      <c r="T1054" s="72"/>
    </row>
    <row r="1055" spans="1:20" s="65" customFormat="1" ht="14.5" x14ac:dyDescent="0.35">
      <c r="A1055" s="48"/>
      <c r="B1055" s="93"/>
      <c r="C1055" s="93"/>
      <c r="D1055" s="93"/>
      <c r="E1055" s="95"/>
      <c r="F1055" s="95"/>
      <c r="G1055" s="95"/>
      <c r="H1055" s="93"/>
      <c r="I1055" s="93"/>
      <c r="J1055" s="93"/>
      <c r="S1055" s="72"/>
      <c r="T1055" s="72"/>
    </row>
    <row r="1056" spans="1:20" s="65" customFormat="1" ht="14.5" x14ac:dyDescent="0.35">
      <c r="A1056" s="48"/>
      <c r="B1056" s="93"/>
      <c r="C1056" s="93"/>
      <c r="D1056" s="93"/>
      <c r="E1056" s="95"/>
      <c r="F1056" s="95"/>
      <c r="G1056" s="95"/>
      <c r="H1056" s="93"/>
      <c r="I1056" s="93"/>
      <c r="J1056" s="93"/>
      <c r="S1056" s="72"/>
      <c r="T1056" s="72"/>
    </row>
    <row r="1057" spans="1:20" s="65" customFormat="1" ht="14.5" x14ac:dyDescent="0.35">
      <c r="A1057" s="48"/>
      <c r="B1057" s="93"/>
      <c r="C1057" s="93"/>
      <c r="D1057" s="93"/>
      <c r="E1057" s="95"/>
      <c r="F1057" s="95"/>
      <c r="G1057" s="95"/>
      <c r="H1057" s="93"/>
      <c r="I1057" s="93"/>
      <c r="J1057" s="93"/>
      <c r="S1057" s="72"/>
      <c r="T1057" s="72"/>
    </row>
    <row r="1058" spans="1:20" s="65" customFormat="1" ht="14.5" x14ac:dyDescent="0.35">
      <c r="A1058" s="48"/>
      <c r="B1058" s="93"/>
      <c r="C1058" s="93"/>
      <c r="D1058" s="93"/>
      <c r="E1058" s="95"/>
      <c r="F1058" s="95"/>
      <c r="G1058" s="95"/>
      <c r="H1058" s="93"/>
      <c r="I1058" s="93"/>
      <c r="J1058" s="93"/>
      <c r="S1058" s="72"/>
      <c r="T1058" s="72"/>
    </row>
    <row r="1059" spans="1:20" s="65" customFormat="1" ht="14.5" x14ac:dyDescent="0.35">
      <c r="A1059" s="48"/>
      <c r="B1059" s="93"/>
      <c r="C1059" s="93"/>
      <c r="D1059" s="93"/>
      <c r="E1059" s="95"/>
      <c r="F1059" s="95"/>
      <c r="G1059" s="95"/>
      <c r="H1059" s="93"/>
      <c r="I1059" s="93"/>
      <c r="J1059" s="93"/>
      <c r="S1059" s="72"/>
      <c r="T1059" s="72"/>
    </row>
    <row r="1060" spans="1:20" s="65" customFormat="1" ht="14.5" x14ac:dyDescent="0.35">
      <c r="A1060" s="48"/>
      <c r="B1060" s="93"/>
      <c r="C1060" s="93"/>
      <c r="D1060" s="93"/>
      <c r="E1060" s="95"/>
      <c r="F1060" s="95"/>
      <c r="G1060" s="95"/>
      <c r="H1060" s="93"/>
      <c r="I1060" s="93"/>
      <c r="J1060" s="93"/>
      <c r="S1060" s="72"/>
      <c r="T1060" s="72"/>
    </row>
    <row r="1061" spans="1:20" s="65" customFormat="1" ht="14.5" x14ac:dyDescent="0.35">
      <c r="A1061" s="48"/>
      <c r="B1061" s="93"/>
      <c r="C1061" s="93"/>
      <c r="D1061" s="93"/>
      <c r="E1061" s="95"/>
      <c r="F1061" s="95"/>
      <c r="G1061" s="95"/>
      <c r="H1061" s="93"/>
      <c r="I1061" s="93"/>
      <c r="J1061" s="93"/>
      <c r="S1061" s="72"/>
      <c r="T1061" s="72"/>
    </row>
    <row r="1062" spans="1:20" s="65" customFormat="1" ht="14.5" x14ac:dyDescent="0.35">
      <c r="A1062" s="48"/>
      <c r="B1062" s="93"/>
      <c r="C1062" s="93"/>
      <c r="D1062" s="93"/>
      <c r="E1062" s="95"/>
      <c r="F1062" s="95"/>
      <c r="G1062" s="95"/>
      <c r="H1062" s="93"/>
      <c r="I1062" s="93"/>
      <c r="J1062" s="93"/>
      <c r="S1062" s="72"/>
      <c r="T1062" s="72"/>
    </row>
    <row r="1063" spans="1:20" s="65" customFormat="1" ht="14.5" x14ac:dyDescent="0.35">
      <c r="A1063" s="48"/>
      <c r="B1063" s="93"/>
      <c r="C1063" s="93"/>
      <c r="D1063" s="93"/>
      <c r="E1063" s="95"/>
      <c r="F1063" s="95"/>
      <c r="G1063" s="95"/>
      <c r="H1063" s="93"/>
      <c r="I1063" s="93"/>
      <c r="J1063" s="93"/>
      <c r="S1063" s="72"/>
      <c r="T1063" s="72"/>
    </row>
    <row r="1064" spans="1:20" s="65" customFormat="1" ht="14.5" x14ac:dyDescent="0.35">
      <c r="A1064" s="48"/>
      <c r="B1064" s="93"/>
      <c r="C1064" s="93"/>
      <c r="D1064" s="93"/>
      <c r="E1064" s="95"/>
      <c r="F1064" s="95"/>
      <c r="G1064" s="95"/>
      <c r="H1064" s="93"/>
      <c r="I1064" s="93"/>
      <c r="J1064" s="93"/>
      <c r="S1064" s="72"/>
      <c r="T1064" s="72"/>
    </row>
    <row r="1065" spans="1:20" s="65" customFormat="1" ht="14.5" x14ac:dyDescent="0.35">
      <c r="A1065" s="48"/>
      <c r="B1065" s="93"/>
      <c r="C1065" s="93"/>
      <c r="D1065" s="93"/>
      <c r="E1065" s="95"/>
      <c r="F1065" s="95"/>
      <c r="G1065" s="95"/>
      <c r="H1065" s="93"/>
      <c r="I1065" s="93"/>
      <c r="J1065" s="93"/>
      <c r="S1065" s="72"/>
      <c r="T1065" s="72"/>
    </row>
    <row r="1066" spans="1:20" s="65" customFormat="1" ht="14.5" x14ac:dyDescent="0.35">
      <c r="A1066" s="48"/>
      <c r="B1066" s="93"/>
      <c r="C1066" s="93"/>
      <c r="D1066" s="93"/>
      <c r="E1066" s="95"/>
      <c r="F1066" s="95"/>
      <c r="G1066" s="95"/>
      <c r="H1066" s="93"/>
      <c r="I1066" s="93"/>
      <c r="J1066" s="93"/>
      <c r="S1066" s="72"/>
      <c r="T1066" s="72"/>
    </row>
    <row r="1067" spans="1:20" s="65" customFormat="1" ht="14.5" x14ac:dyDescent="0.35">
      <c r="A1067" s="48"/>
      <c r="B1067" s="93"/>
      <c r="C1067" s="93"/>
      <c r="D1067" s="93"/>
      <c r="E1067" s="95"/>
      <c r="F1067" s="95"/>
      <c r="G1067" s="95"/>
      <c r="H1067" s="93"/>
      <c r="I1067" s="93"/>
      <c r="J1067" s="93"/>
      <c r="S1067" s="72"/>
      <c r="T1067" s="72"/>
    </row>
    <row r="1068" spans="1:20" s="65" customFormat="1" ht="14.5" x14ac:dyDescent="0.35">
      <c r="A1068" s="48"/>
      <c r="B1068" s="93"/>
      <c r="C1068" s="93"/>
      <c r="D1068" s="93"/>
      <c r="E1068" s="95"/>
      <c r="F1068" s="95"/>
      <c r="G1068" s="95"/>
      <c r="H1068" s="93"/>
      <c r="I1068" s="93"/>
      <c r="J1068" s="93"/>
      <c r="S1068" s="72"/>
      <c r="T1068" s="72"/>
    </row>
    <row r="1069" spans="1:20" s="65" customFormat="1" ht="14.5" x14ac:dyDescent="0.35">
      <c r="A1069" s="48"/>
      <c r="B1069" s="93"/>
      <c r="C1069" s="93"/>
      <c r="D1069" s="93"/>
      <c r="E1069" s="95"/>
      <c r="F1069" s="95"/>
      <c r="G1069" s="95"/>
      <c r="H1069" s="93"/>
      <c r="I1069" s="93"/>
      <c r="J1069" s="93"/>
      <c r="S1069" s="72"/>
      <c r="T1069" s="72"/>
    </row>
    <row r="1070" spans="1:20" s="65" customFormat="1" ht="14.5" x14ac:dyDescent="0.35">
      <c r="A1070" s="48"/>
      <c r="B1070" s="93"/>
      <c r="C1070" s="93"/>
      <c r="D1070" s="93"/>
      <c r="E1070" s="95"/>
      <c r="F1070" s="95"/>
      <c r="G1070" s="95"/>
      <c r="H1070" s="93"/>
      <c r="I1070" s="93"/>
      <c r="J1070" s="93"/>
      <c r="S1070" s="72"/>
      <c r="T1070" s="72"/>
    </row>
    <row r="1071" spans="1:20" s="65" customFormat="1" ht="14.5" x14ac:dyDescent="0.35">
      <c r="A1071" s="48"/>
      <c r="B1071" s="93"/>
      <c r="C1071" s="93"/>
      <c r="D1071" s="93"/>
      <c r="E1071" s="95"/>
      <c r="F1071" s="95"/>
      <c r="G1071" s="95"/>
      <c r="H1071" s="93"/>
      <c r="I1071" s="93"/>
      <c r="J1071" s="93"/>
      <c r="S1071" s="72"/>
      <c r="T1071" s="72"/>
    </row>
    <row r="1072" spans="1:20" s="65" customFormat="1" ht="14.5" x14ac:dyDescent="0.35">
      <c r="A1072" s="48"/>
      <c r="B1072" s="93"/>
      <c r="C1072" s="93"/>
      <c r="D1072" s="93"/>
      <c r="E1072" s="95"/>
      <c r="F1072" s="95"/>
      <c r="G1072" s="95"/>
      <c r="H1072" s="93"/>
      <c r="I1072" s="93"/>
      <c r="J1072" s="93"/>
      <c r="S1072" s="72"/>
      <c r="T1072" s="72"/>
    </row>
    <row r="1073" spans="1:20" s="65" customFormat="1" ht="14.5" x14ac:dyDescent="0.35">
      <c r="A1073" s="48"/>
      <c r="B1073" s="93"/>
      <c r="C1073" s="93"/>
      <c r="D1073" s="93"/>
      <c r="E1073" s="95"/>
      <c r="F1073" s="95"/>
      <c r="G1073" s="95"/>
      <c r="H1073" s="93"/>
      <c r="I1073" s="93"/>
      <c r="J1073" s="93"/>
      <c r="S1073" s="72"/>
      <c r="T1073" s="72"/>
    </row>
    <row r="1074" spans="1:20" s="65" customFormat="1" ht="14.5" x14ac:dyDescent="0.35">
      <c r="A1074" s="48"/>
      <c r="B1074" s="93"/>
      <c r="C1074" s="93"/>
      <c r="D1074" s="93"/>
      <c r="E1074" s="95"/>
      <c r="F1074" s="95"/>
      <c r="G1074" s="95"/>
      <c r="H1074" s="93"/>
      <c r="I1074" s="93"/>
      <c r="J1074" s="93"/>
      <c r="S1074" s="72"/>
      <c r="T1074" s="72"/>
    </row>
    <row r="1075" spans="1:20" s="65" customFormat="1" ht="14.5" x14ac:dyDescent="0.35">
      <c r="A1075" s="48"/>
      <c r="B1075" s="93"/>
      <c r="C1075" s="93"/>
      <c r="D1075" s="93"/>
      <c r="E1075" s="95"/>
      <c r="F1075" s="95"/>
      <c r="G1075" s="95"/>
      <c r="H1075" s="93"/>
      <c r="I1075" s="93"/>
      <c r="J1075" s="93"/>
      <c r="S1075" s="72"/>
      <c r="T1075" s="72"/>
    </row>
    <row r="1076" spans="1:20" s="65" customFormat="1" ht="14.5" x14ac:dyDescent="0.35">
      <c r="A1076" s="48"/>
      <c r="B1076" s="93"/>
      <c r="C1076" s="93"/>
      <c r="D1076" s="93"/>
      <c r="E1076" s="95"/>
      <c r="F1076" s="95"/>
      <c r="G1076" s="95"/>
      <c r="H1076" s="93"/>
      <c r="I1076" s="93"/>
      <c r="J1076" s="93"/>
      <c r="S1076" s="72"/>
      <c r="T1076" s="72"/>
    </row>
    <row r="1077" spans="1:20" s="65" customFormat="1" ht="14.5" x14ac:dyDescent="0.35">
      <c r="A1077" s="48"/>
      <c r="B1077" s="93"/>
      <c r="C1077" s="93"/>
      <c r="D1077" s="93"/>
      <c r="E1077" s="95"/>
      <c r="F1077" s="95"/>
      <c r="G1077" s="95"/>
      <c r="H1077" s="93"/>
      <c r="I1077" s="93"/>
      <c r="J1077" s="93"/>
      <c r="S1077" s="72"/>
      <c r="T1077" s="72"/>
    </row>
    <row r="1078" spans="1:20" s="65" customFormat="1" ht="14.5" x14ac:dyDescent="0.35">
      <c r="A1078" s="48"/>
      <c r="B1078" s="93"/>
      <c r="C1078" s="93"/>
      <c r="D1078" s="93"/>
      <c r="E1078" s="95"/>
      <c r="F1078" s="95"/>
      <c r="G1078" s="95"/>
      <c r="H1078" s="93"/>
      <c r="I1078" s="93"/>
      <c r="J1078" s="93"/>
      <c r="S1078" s="72"/>
      <c r="T1078" s="72"/>
    </row>
    <row r="1079" spans="1:20" s="65" customFormat="1" ht="14.5" x14ac:dyDescent="0.35">
      <c r="A1079" s="48"/>
      <c r="B1079" s="93"/>
      <c r="C1079" s="93"/>
      <c r="D1079" s="93"/>
      <c r="E1079" s="95"/>
      <c r="F1079" s="95"/>
      <c r="G1079" s="95"/>
      <c r="H1079" s="93"/>
      <c r="I1079" s="93"/>
      <c r="J1079" s="93"/>
      <c r="S1079" s="72"/>
      <c r="T1079" s="72"/>
    </row>
    <row r="1080" spans="1:20" s="65" customFormat="1" ht="14.5" x14ac:dyDescent="0.35">
      <c r="A1080" s="48"/>
      <c r="B1080" s="93"/>
      <c r="C1080" s="93"/>
      <c r="D1080" s="93"/>
      <c r="E1080" s="95"/>
      <c r="F1080" s="95"/>
      <c r="G1080" s="95"/>
      <c r="H1080" s="93"/>
      <c r="I1080" s="93"/>
      <c r="J1080" s="93"/>
      <c r="S1080" s="72"/>
      <c r="T1080" s="72"/>
    </row>
    <row r="1081" spans="1:20" s="65" customFormat="1" ht="14.5" x14ac:dyDescent="0.35">
      <c r="A1081" s="48"/>
      <c r="B1081" s="93"/>
      <c r="C1081" s="93"/>
      <c r="D1081" s="93"/>
      <c r="E1081" s="95"/>
      <c r="F1081" s="95"/>
      <c r="G1081" s="95"/>
      <c r="H1081" s="93"/>
      <c r="I1081" s="93"/>
      <c r="J1081" s="93"/>
      <c r="S1081" s="72"/>
      <c r="T1081" s="72"/>
    </row>
    <row r="1082" spans="1:20" s="65" customFormat="1" ht="14.5" x14ac:dyDescent="0.35">
      <c r="A1082" s="48"/>
      <c r="B1082" s="93"/>
      <c r="C1082" s="93"/>
      <c r="D1082" s="93"/>
      <c r="E1082" s="95"/>
      <c r="F1082" s="95"/>
      <c r="G1082" s="95"/>
      <c r="H1082" s="93"/>
      <c r="I1082" s="93"/>
      <c r="J1082" s="93"/>
      <c r="S1082" s="72"/>
      <c r="T1082" s="72"/>
    </row>
    <row r="1083" spans="1:20" s="65" customFormat="1" ht="14.5" x14ac:dyDescent="0.35">
      <c r="A1083" s="48"/>
      <c r="B1083" s="93"/>
      <c r="C1083" s="93"/>
      <c r="D1083" s="93"/>
      <c r="E1083" s="95"/>
      <c r="F1083" s="95"/>
      <c r="G1083" s="95"/>
      <c r="H1083" s="93"/>
      <c r="I1083" s="93"/>
      <c r="J1083" s="93"/>
      <c r="S1083" s="72"/>
      <c r="T1083" s="72"/>
    </row>
    <row r="1084" spans="1:20" s="65" customFormat="1" ht="14.5" x14ac:dyDescent="0.35">
      <c r="A1084" s="48"/>
      <c r="B1084" s="93"/>
      <c r="C1084" s="93"/>
      <c r="D1084" s="93"/>
      <c r="E1084" s="95"/>
      <c r="F1084" s="95"/>
      <c r="G1084" s="95"/>
      <c r="H1084" s="93"/>
      <c r="I1084" s="93"/>
      <c r="J1084" s="93"/>
      <c r="S1084" s="72"/>
      <c r="T1084" s="72"/>
    </row>
    <row r="1085" spans="1:20" s="65" customFormat="1" ht="14.5" x14ac:dyDescent="0.35">
      <c r="A1085" s="48"/>
      <c r="B1085" s="93"/>
      <c r="C1085" s="93"/>
      <c r="D1085" s="93"/>
      <c r="E1085" s="95"/>
      <c r="F1085" s="95"/>
      <c r="G1085" s="95"/>
      <c r="H1085" s="93"/>
      <c r="I1085" s="93"/>
      <c r="J1085" s="93"/>
      <c r="S1085" s="72"/>
      <c r="T1085" s="72"/>
    </row>
    <row r="1086" spans="1:20" s="65" customFormat="1" ht="14.5" x14ac:dyDescent="0.35">
      <c r="A1086" s="48"/>
      <c r="B1086" s="93"/>
      <c r="C1086" s="93"/>
      <c r="D1086" s="93"/>
      <c r="E1086" s="95"/>
      <c r="F1086" s="95"/>
      <c r="G1086" s="95"/>
      <c r="H1086" s="93"/>
      <c r="I1086" s="93"/>
      <c r="J1086" s="93"/>
      <c r="S1086" s="72"/>
      <c r="T1086" s="72"/>
    </row>
    <row r="1087" spans="1:20" s="65" customFormat="1" ht="14.5" x14ac:dyDescent="0.35">
      <c r="A1087" s="48"/>
      <c r="B1087" s="93"/>
      <c r="C1087" s="93"/>
      <c r="D1087" s="93"/>
      <c r="E1087" s="95"/>
      <c r="F1087" s="95"/>
      <c r="G1087" s="95"/>
      <c r="H1087" s="93"/>
      <c r="I1087" s="93"/>
      <c r="J1087" s="93"/>
      <c r="S1087" s="72"/>
      <c r="T1087" s="72"/>
    </row>
    <row r="1088" spans="1:20" s="65" customFormat="1" ht="14.5" x14ac:dyDescent="0.35">
      <c r="A1088" s="48"/>
      <c r="B1088" s="93"/>
      <c r="C1088" s="93"/>
      <c r="D1088" s="93"/>
      <c r="E1088" s="95"/>
      <c r="F1088" s="95"/>
      <c r="G1088" s="95"/>
      <c r="H1088" s="93"/>
      <c r="I1088" s="93"/>
      <c r="J1088" s="93"/>
      <c r="S1088" s="72"/>
      <c r="T1088" s="72"/>
    </row>
    <row r="1089" spans="1:20" s="65" customFormat="1" ht="14.5" x14ac:dyDescent="0.35">
      <c r="A1089" s="48"/>
      <c r="B1089" s="93"/>
      <c r="C1089" s="93"/>
      <c r="D1089" s="93"/>
      <c r="E1089" s="95"/>
      <c r="F1089" s="95"/>
      <c r="G1089" s="95"/>
      <c r="H1089" s="93"/>
      <c r="I1089" s="93"/>
      <c r="J1089" s="93"/>
      <c r="S1089" s="72"/>
      <c r="T1089" s="72"/>
    </row>
    <row r="1090" spans="1:20" s="65" customFormat="1" ht="14.5" x14ac:dyDescent="0.35">
      <c r="A1090" s="48"/>
      <c r="B1090" s="93"/>
      <c r="C1090" s="93"/>
      <c r="D1090" s="93"/>
      <c r="E1090" s="95"/>
      <c r="F1090" s="95"/>
      <c r="G1090" s="95"/>
      <c r="H1090" s="93"/>
      <c r="I1090" s="93"/>
      <c r="J1090" s="93"/>
      <c r="S1090" s="72"/>
      <c r="T1090" s="72"/>
    </row>
    <row r="1091" spans="1:20" s="65" customFormat="1" ht="14.5" x14ac:dyDescent="0.35">
      <c r="A1091" s="48"/>
      <c r="B1091" s="93"/>
      <c r="C1091" s="93"/>
      <c r="D1091" s="93"/>
      <c r="E1091" s="95"/>
      <c r="F1091" s="95"/>
      <c r="G1091" s="95"/>
      <c r="H1091" s="93"/>
      <c r="I1091" s="93"/>
      <c r="J1091" s="93"/>
      <c r="S1091" s="72"/>
      <c r="T1091" s="72"/>
    </row>
    <row r="1092" spans="1:20" s="65" customFormat="1" ht="14.5" x14ac:dyDescent="0.35">
      <c r="A1092" s="48"/>
      <c r="B1092" s="93"/>
      <c r="C1092" s="93"/>
      <c r="D1092" s="93"/>
      <c r="E1092" s="95"/>
      <c r="F1092" s="95"/>
      <c r="G1092" s="95"/>
      <c r="H1092" s="93"/>
      <c r="I1092" s="93"/>
      <c r="J1092" s="93"/>
      <c r="S1092" s="72"/>
      <c r="T1092" s="72"/>
    </row>
    <row r="1093" spans="1:20" s="65" customFormat="1" ht="14.5" x14ac:dyDescent="0.35">
      <c r="A1093" s="48"/>
      <c r="B1093" s="93"/>
      <c r="C1093" s="93"/>
      <c r="D1093" s="93"/>
      <c r="E1093" s="95"/>
      <c r="F1093" s="95"/>
      <c r="G1093" s="95"/>
      <c r="H1093" s="93"/>
      <c r="I1093" s="93"/>
      <c r="J1093" s="93"/>
      <c r="S1093" s="72"/>
      <c r="T1093" s="72"/>
    </row>
    <row r="1094" spans="1:20" s="65" customFormat="1" ht="14.5" x14ac:dyDescent="0.35">
      <c r="A1094" s="48"/>
      <c r="B1094" s="93"/>
      <c r="C1094" s="93"/>
      <c r="D1094" s="93"/>
      <c r="E1094" s="95"/>
      <c r="F1094" s="95"/>
      <c r="G1094" s="95"/>
      <c r="H1094" s="93"/>
      <c r="I1094" s="93"/>
      <c r="J1094" s="93"/>
      <c r="S1094" s="72"/>
      <c r="T1094" s="72"/>
    </row>
    <row r="1095" spans="1:20" s="65" customFormat="1" ht="14.5" x14ac:dyDescent="0.35">
      <c r="A1095" s="48"/>
      <c r="B1095" s="93"/>
      <c r="C1095" s="93"/>
      <c r="D1095" s="93"/>
      <c r="E1095" s="95"/>
      <c r="F1095" s="95"/>
      <c r="G1095" s="95"/>
      <c r="H1095" s="93"/>
      <c r="I1095" s="93"/>
      <c r="J1095" s="93"/>
      <c r="S1095" s="72"/>
      <c r="T1095" s="72"/>
    </row>
    <row r="1096" spans="1:20" s="65" customFormat="1" ht="14.5" x14ac:dyDescent="0.35">
      <c r="A1096" s="48"/>
      <c r="B1096" s="93"/>
      <c r="C1096" s="93"/>
      <c r="D1096" s="93"/>
      <c r="E1096" s="95"/>
      <c r="F1096" s="95"/>
      <c r="G1096" s="95"/>
      <c r="H1096" s="93"/>
      <c r="I1096" s="93"/>
      <c r="J1096" s="93"/>
      <c r="S1096" s="72"/>
      <c r="T1096" s="72"/>
    </row>
    <row r="1097" spans="1:20" s="65" customFormat="1" ht="14.5" x14ac:dyDescent="0.35">
      <c r="A1097" s="48"/>
      <c r="B1097" s="93"/>
      <c r="C1097" s="93"/>
      <c r="D1097" s="93"/>
      <c r="E1097" s="95"/>
      <c r="F1097" s="95"/>
      <c r="G1097" s="95"/>
      <c r="H1097" s="93"/>
      <c r="I1097" s="93"/>
      <c r="J1097" s="93"/>
      <c r="S1097" s="72"/>
      <c r="T1097" s="72"/>
    </row>
    <row r="1098" spans="1:20" s="65" customFormat="1" ht="14.5" x14ac:dyDescent="0.35">
      <c r="A1098" s="48"/>
      <c r="B1098" s="93"/>
      <c r="C1098" s="93"/>
      <c r="D1098" s="93"/>
      <c r="E1098" s="95"/>
      <c r="F1098" s="95"/>
      <c r="G1098" s="95"/>
      <c r="H1098" s="93"/>
      <c r="I1098" s="93"/>
      <c r="J1098" s="93"/>
      <c r="S1098" s="72"/>
      <c r="T1098" s="72"/>
    </row>
    <row r="1099" spans="1:20" s="65" customFormat="1" ht="14.5" x14ac:dyDescent="0.35">
      <c r="A1099" s="48"/>
      <c r="B1099" s="93"/>
      <c r="C1099" s="93"/>
      <c r="D1099" s="93"/>
      <c r="E1099" s="95"/>
      <c r="F1099" s="95"/>
      <c r="G1099" s="95"/>
      <c r="H1099" s="93"/>
      <c r="I1099" s="93"/>
      <c r="J1099" s="93"/>
      <c r="S1099" s="72"/>
      <c r="T1099" s="72"/>
    </row>
    <row r="1100" spans="1:20" s="65" customFormat="1" ht="14.5" x14ac:dyDescent="0.35">
      <c r="A1100" s="48"/>
      <c r="B1100" s="93"/>
      <c r="C1100" s="93"/>
      <c r="D1100" s="93"/>
      <c r="E1100" s="95"/>
      <c r="F1100" s="95"/>
      <c r="G1100" s="95"/>
      <c r="H1100" s="93"/>
      <c r="I1100" s="93"/>
      <c r="J1100" s="93"/>
      <c r="S1100" s="72"/>
      <c r="T1100" s="72"/>
    </row>
    <row r="1101" spans="1:20" s="65" customFormat="1" ht="14.5" x14ac:dyDescent="0.35">
      <c r="A1101" s="48"/>
      <c r="B1101" s="93"/>
      <c r="C1101" s="93"/>
      <c r="D1101" s="93"/>
      <c r="E1101" s="95"/>
      <c r="F1101" s="95"/>
      <c r="G1101" s="95"/>
      <c r="H1101" s="93"/>
      <c r="I1101" s="93"/>
      <c r="J1101" s="93"/>
      <c r="S1101" s="72"/>
      <c r="T1101" s="72"/>
    </row>
    <row r="1102" spans="1:20" s="65" customFormat="1" ht="14.5" x14ac:dyDescent="0.35">
      <c r="A1102" s="48"/>
      <c r="B1102" s="93"/>
      <c r="C1102" s="93"/>
      <c r="D1102" s="93"/>
      <c r="E1102" s="95"/>
      <c r="F1102" s="95"/>
      <c r="G1102" s="95"/>
      <c r="H1102" s="93"/>
      <c r="I1102" s="93"/>
      <c r="J1102" s="93"/>
      <c r="S1102" s="72"/>
      <c r="T1102" s="72"/>
    </row>
    <row r="1103" spans="1:20" s="65" customFormat="1" ht="14.5" x14ac:dyDescent="0.35">
      <c r="A1103" s="48"/>
      <c r="B1103" s="93"/>
      <c r="C1103" s="93"/>
      <c r="D1103" s="93"/>
      <c r="E1103" s="95"/>
      <c r="F1103" s="95"/>
      <c r="G1103" s="95"/>
      <c r="H1103" s="93"/>
      <c r="I1103" s="93"/>
      <c r="J1103" s="93"/>
      <c r="S1103" s="72"/>
      <c r="T1103" s="72"/>
    </row>
    <row r="1104" spans="1:20" s="65" customFormat="1" ht="14.5" x14ac:dyDescent="0.35">
      <c r="A1104" s="48"/>
      <c r="B1104" s="93"/>
      <c r="C1104" s="93"/>
      <c r="D1104" s="93"/>
      <c r="E1104" s="95"/>
      <c r="F1104" s="95"/>
      <c r="G1104" s="95"/>
      <c r="H1104" s="93"/>
      <c r="I1104" s="93"/>
      <c r="J1104" s="93"/>
      <c r="S1104" s="72"/>
      <c r="T1104" s="72"/>
    </row>
    <row r="1105" spans="1:20" s="65" customFormat="1" ht="14.5" x14ac:dyDescent="0.35">
      <c r="A1105" s="48"/>
      <c r="B1105" s="93"/>
      <c r="C1105" s="93"/>
      <c r="D1105" s="93"/>
      <c r="E1105" s="95"/>
      <c r="F1105" s="95"/>
      <c r="G1105" s="95"/>
      <c r="H1105" s="93"/>
      <c r="I1105" s="93"/>
      <c r="J1105" s="93"/>
      <c r="S1105" s="72"/>
      <c r="T1105" s="72"/>
    </row>
    <row r="1106" spans="1:20" s="65" customFormat="1" ht="14.5" x14ac:dyDescent="0.35">
      <c r="A1106" s="48"/>
      <c r="B1106" s="93"/>
      <c r="C1106" s="93"/>
      <c r="D1106" s="93"/>
      <c r="E1106" s="95"/>
      <c r="F1106" s="95"/>
      <c r="G1106" s="95"/>
      <c r="H1106" s="93"/>
      <c r="I1106" s="93"/>
      <c r="J1106" s="93"/>
      <c r="S1106" s="72"/>
      <c r="T1106" s="72"/>
    </row>
    <row r="1107" spans="1:20" s="65" customFormat="1" ht="14.5" x14ac:dyDescent="0.35">
      <c r="A1107" s="48"/>
      <c r="B1107" s="93"/>
      <c r="C1107" s="93"/>
      <c r="D1107" s="93"/>
      <c r="E1107" s="95"/>
      <c r="F1107" s="95"/>
      <c r="G1107" s="95"/>
      <c r="H1107" s="93"/>
      <c r="I1107" s="93"/>
      <c r="J1107" s="93"/>
      <c r="S1107" s="72"/>
      <c r="T1107" s="72"/>
    </row>
    <row r="1108" spans="1:20" s="65" customFormat="1" ht="14.5" x14ac:dyDescent="0.35">
      <c r="A1108" s="48"/>
      <c r="B1108" s="93"/>
      <c r="C1108" s="93"/>
      <c r="D1108" s="93"/>
      <c r="E1108" s="95"/>
      <c r="F1108" s="95"/>
      <c r="G1108" s="95"/>
      <c r="H1108" s="93"/>
      <c r="I1108" s="93"/>
      <c r="J1108" s="93"/>
      <c r="S1108" s="72"/>
      <c r="T1108" s="72"/>
    </row>
    <row r="1109" spans="1:20" s="65" customFormat="1" ht="14.5" x14ac:dyDescent="0.35">
      <c r="A1109" s="48"/>
      <c r="B1109" s="93"/>
      <c r="C1109" s="93"/>
      <c r="D1109" s="93"/>
      <c r="E1109" s="95"/>
      <c r="F1109" s="95"/>
      <c r="G1109" s="95"/>
      <c r="H1109" s="93"/>
      <c r="I1109" s="93"/>
      <c r="J1109" s="93"/>
      <c r="S1109" s="72"/>
      <c r="T1109" s="72"/>
    </row>
    <row r="1110" spans="1:20" s="65" customFormat="1" ht="14.5" x14ac:dyDescent="0.35">
      <c r="A1110" s="48"/>
      <c r="B1110" s="93"/>
      <c r="C1110" s="93"/>
      <c r="D1110" s="93"/>
      <c r="E1110" s="95"/>
      <c r="F1110" s="95"/>
      <c r="G1110" s="95"/>
      <c r="H1110" s="93"/>
      <c r="I1110" s="93"/>
      <c r="J1110" s="93"/>
      <c r="S1110" s="72"/>
      <c r="T1110" s="72"/>
    </row>
    <row r="1111" spans="1:20" s="65" customFormat="1" ht="14.5" x14ac:dyDescent="0.35">
      <c r="A1111" s="48"/>
      <c r="B1111" s="93"/>
      <c r="C1111" s="93"/>
      <c r="D1111" s="93"/>
      <c r="E1111" s="95"/>
      <c r="F1111" s="95"/>
      <c r="G1111" s="95"/>
      <c r="H1111" s="93"/>
      <c r="I1111" s="93"/>
      <c r="J1111" s="93"/>
      <c r="S1111" s="72"/>
      <c r="T1111" s="72"/>
    </row>
    <row r="1112" spans="1:20" s="65" customFormat="1" ht="14.5" x14ac:dyDescent="0.35">
      <c r="A1112" s="48"/>
      <c r="B1112" s="93"/>
      <c r="C1112" s="93"/>
      <c r="D1112" s="93"/>
      <c r="E1112" s="95"/>
      <c r="F1112" s="95"/>
      <c r="G1112" s="95"/>
      <c r="H1112" s="93"/>
      <c r="I1112" s="93"/>
      <c r="J1112" s="93"/>
      <c r="S1112" s="72"/>
      <c r="T1112" s="72"/>
    </row>
    <row r="1113" spans="1:20" s="65" customFormat="1" ht="14.5" x14ac:dyDescent="0.35">
      <c r="A1113" s="48"/>
      <c r="B1113" s="93"/>
      <c r="C1113" s="93"/>
      <c r="D1113" s="93"/>
      <c r="E1113" s="95"/>
      <c r="F1113" s="95"/>
      <c r="G1113" s="95"/>
      <c r="H1113" s="93"/>
      <c r="I1113" s="93"/>
      <c r="J1113" s="93"/>
      <c r="S1113" s="72"/>
      <c r="T1113" s="72"/>
    </row>
    <row r="1114" spans="1:20" s="65" customFormat="1" ht="14.5" x14ac:dyDescent="0.35">
      <c r="A1114" s="48"/>
      <c r="B1114" s="93"/>
      <c r="C1114" s="93"/>
      <c r="D1114" s="93"/>
      <c r="E1114" s="95"/>
      <c r="F1114" s="95"/>
      <c r="G1114" s="95"/>
      <c r="H1114" s="93"/>
      <c r="I1114" s="93"/>
      <c r="J1114" s="93"/>
      <c r="S1114" s="72"/>
      <c r="T1114" s="72"/>
    </row>
    <row r="1115" spans="1:20" s="65" customFormat="1" ht="14.5" x14ac:dyDescent="0.35">
      <c r="A1115" s="48"/>
      <c r="B1115" s="93"/>
      <c r="C1115" s="93"/>
      <c r="D1115" s="93"/>
      <c r="E1115" s="95"/>
      <c r="F1115" s="95"/>
      <c r="G1115" s="95"/>
      <c r="H1115" s="93"/>
      <c r="I1115" s="93"/>
      <c r="J1115" s="93"/>
      <c r="S1115" s="72"/>
      <c r="T1115" s="72"/>
    </row>
    <row r="1116" spans="1:20" s="65" customFormat="1" ht="14.5" x14ac:dyDescent="0.35">
      <c r="A1116" s="48"/>
      <c r="B1116" s="93"/>
      <c r="C1116" s="93"/>
      <c r="D1116" s="93"/>
      <c r="E1116" s="95"/>
      <c r="F1116" s="95"/>
      <c r="G1116" s="95"/>
      <c r="H1116" s="93"/>
      <c r="I1116" s="93"/>
      <c r="J1116" s="93"/>
      <c r="S1116" s="72"/>
      <c r="T1116" s="72"/>
    </row>
    <row r="1117" spans="1:20" s="65" customFormat="1" ht="14.5" x14ac:dyDescent="0.35">
      <c r="A1117" s="48"/>
      <c r="B1117" s="93"/>
      <c r="C1117" s="93"/>
      <c r="D1117" s="93"/>
      <c r="E1117" s="95"/>
      <c r="F1117" s="95"/>
      <c r="G1117" s="95"/>
      <c r="H1117" s="93"/>
      <c r="I1117" s="93"/>
      <c r="J1117" s="93"/>
      <c r="S1117" s="72"/>
      <c r="T1117" s="72"/>
    </row>
    <row r="1118" spans="1:20" s="65" customFormat="1" ht="14.5" x14ac:dyDescent="0.35">
      <c r="A1118" s="48"/>
      <c r="B1118" s="93"/>
      <c r="C1118" s="93"/>
      <c r="D1118" s="93"/>
      <c r="E1118" s="95"/>
      <c r="F1118" s="95"/>
      <c r="G1118" s="95"/>
      <c r="H1118" s="93"/>
      <c r="I1118" s="93"/>
      <c r="J1118" s="93"/>
      <c r="S1118" s="72"/>
      <c r="T1118" s="72"/>
    </row>
    <row r="1119" spans="1:20" s="65" customFormat="1" ht="14.5" x14ac:dyDescent="0.35">
      <c r="A1119" s="48"/>
      <c r="B1119" s="93"/>
      <c r="C1119" s="93"/>
      <c r="D1119" s="93"/>
      <c r="E1119" s="95"/>
      <c r="F1119" s="95"/>
      <c r="G1119" s="95"/>
      <c r="H1119" s="93"/>
      <c r="I1119" s="93"/>
      <c r="J1119" s="93"/>
      <c r="S1119" s="72"/>
      <c r="T1119" s="72"/>
    </row>
    <row r="1120" spans="1:20" s="65" customFormat="1" ht="14.5" x14ac:dyDescent="0.35">
      <c r="A1120" s="48"/>
      <c r="B1120" s="93"/>
      <c r="C1120" s="93"/>
      <c r="D1120" s="93"/>
      <c r="E1120" s="95"/>
      <c r="F1120" s="95"/>
      <c r="G1120" s="95"/>
      <c r="H1120" s="93"/>
      <c r="I1120" s="93"/>
      <c r="J1120" s="93"/>
      <c r="S1120" s="72"/>
      <c r="T1120" s="72"/>
    </row>
    <row r="1121" spans="1:20" s="65" customFormat="1" ht="14.5" x14ac:dyDescent="0.35">
      <c r="A1121" s="48"/>
      <c r="B1121" s="93"/>
      <c r="C1121" s="93"/>
      <c r="D1121" s="93"/>
      <c r="E1121" s="95"/>
      <c r="F1121" s="95"/>
      <c r="G1121" s="95"/>
      <c r="H1121" s="93"/>
      <c r="I1121" s="93"/>
      <c r="J1121" s="93"/>
      <c r="S1121" s="72"/>
      <c r="T1121" s="72"/>
    </row>
    <row r="1122" spans="1:20" s="65" customFormat="1" ht="14.5" x14ac:dyDescent="0.35">
      <c r="A1122" s="48"/>
      <c r="B1122" s="93"/>
      <c r="C1122" s="93"/>
      <c r="D1122" s="93"/>
      <c r="E1122" s="95"/>
      <c r="F1122" s="95"/>
      <c r="G1122" s="95"/>
      <c r="H1122" s="93"/>
      <c r="I1122" s="93"/>
      <c r="J1122" s="93"/>
      <c r="S1122" s="72"/>
      <c r="T1122" s="72"/>
    </row>
    <row r="1123" spans="1:20" s="65" customFormat="1" ht="14.5" x14ac:dyDescent="0.35">
      <c r="A1123" s="48"/>
      <c r="B1123" s="93"/>
      <c r="C1123" s="93"/>
      <c r="D1123" s="93"/>
      <c r="E1123" s="95"/>
      <c r="F1123" s="95"/>
      <c r="G1123" s="95"/>
      <c r="H1123" s="93"/>
      <c r="I1123" s="93"/>
      <c r="J1123" s="93"/>
      <c r="S1123" s="72"/>
      <c r="T1123" s="72"/>
    </row>
    <row r="1124" spans="1:20" s="65" customFormat="1" ht="14.5" x14ac:dyDescent="0.35">
      <c r="A1124" s="48"/>
      <c r="B1124" s="93"/>
      <c r="C1124" s="93"/>
      <c r="D1124" s="93"/>
      <c r="E1124" s="95"/>
      <c r="F1124" s="95"/>
      <c r="G1124" s="95"/>
      <c r="H1124" s="93"/>
      <c r="I1124" s="93"/>
      <c r="J1124" s="93"/>
      <c r="S1124" s="72"/>
      <c r="T1124" s="72"/>
    </row>
    <row r="1125" spans="1:20" s="65" customFormat="1" ht="14.5" x14ac:dyDescent="0.35">
      <c r="A1125" s="48"/>
      <c r="B1125" s="93"/>
      <c r="C1125" s="93"/>
      <c r="D1125" s="93"/>
      <c r="E1125" s="95"/>
      <c r="F1125" s="95"/>
      <c r="G1125" s="95"/>
      <c r="H1125" s="93"/>
      <c r="I1125" s="93"/>
      <c r="J1125" s="93"/>
      <c r="S1125" s="72"/>
      <c r="T1125" s="72"/>
    </row>
    <row r="1126" spans="1:20" s="65" customFormat="1" ht="14.5" x14ac:dyDescent="0.35">
      <c r="A1126" s="48"/>
      <c r="B1126" s="93"/>
      <c r="C1126" s="93"/>
      <c r="D1126" s="93"/>
      <c r="E1126" s="95"/>
      <c r="F1126" s="95"/>
      <c r="G1126" s="95"/>
      <c r="H1126" s="93"/>
      <c r="I1126" s="93"/>
      <c r="J1126" s="93"/>
      <c r="S1126" s="72"/>
      <c r="T1126" s="72"/>
    </row>
    <row r="1127" spans="1:20" s="65" customFormat="1" ht="14.5" x14ac:dyDescent="0.35">
      <c r="A1127" s="48"/>
      <c r="B1127" s="93"/>
      <c r="C1127" s="93"/>
      <c r="D1127" s="93"/>
      <c r="E1127" s="95"/>
      <c r="F1127" s="95"/>
      <c r="G1127" s="95"/>
      <c r="H1127" s="93"/>
      <c r="I1127" s="93"/>
      <c r="J1127" s="93"/>
      <c r="S1127" s="72"/>
      <c r="T1127" s="72"/>
    </row>
    <row r="1128" spans="1:20" s="65" customFormat="1" ht="14.5" x14ac:dyDescent="0.35">
      <c r="A1128" s="48"/>
      <c r="B1128" s="93"/>
      <c r="C1128" s="93"/>
      <c r="D1128" s="93"/>
      <c r="E1128" s="95"/>
      <c r="F1128" s="95"/>
      <c r="G1128" s="95"/>
      <c r="H1128" s="93"/>
      <c r="I1128" s="93"/>
      <c r="J1128" s="93"/>
      <c r="S1128" s="72"/>
      <c r="T1128" s="72"/>
    </row>
    <row r="1129" spans="1:20" s="65" customFormat="1" ht="14.5" x14ac:dyDescent="0.35">
      <c r="A1129" s="48"/>
      <c r="B1129" s="93"/>
      <c r="C1129" s="93"/>
      <c r="D1129" s="93"/>
      <c r="E1129" s="95"/>
      <c r="F1129" s="95"/>
      <c r="G1129" s="95"/>
      <c r="H1129" s="93"/>
      <c r="I1129" s="93"/>
      <c r="J1129" s="93"/>
      <c r="S1129" s="72"/>
      <c r="T1129" s="72"/>
    </row>
    <row r="1130" spans="1:20" s="65" customFormat="1" ht="14.5" x14ac:dyDescent="0.35">
      <c r="A1130" s="48"/>
      <c r="B1130" s="93"/>
      <c r="C1130" s="93"/>
      <c r="D1130" s="93"/>
      <c r="E1130" s="95"/>
      <c r="F1130" s="95"/>
      <c r="G1130" s="95"/>
      <c r="H1130" s="93"/>
      <c r="I1130" s="93"/>
      <c r="J1130" s="93"/>
      <c r="S1130" s="72"/>
      <c r="T1130" s="72"/>
    </row>
    <row r="1131" spans="1:20" s="65" customFormat="1" ht="14.5" x14ac:dyDescent="0.35">
      <c r="A1131" s="48"/>
      <c r="B1131" s="93"/>
      <c r="C1131" s="93"/>
      <c r="D1131" s="93"/>
      <c r="E1131" s="95"/>
      <c r="F1131" s="95"/>
      <c r="G1131" s="95"/>
      <c r="H1131" s="93"/>
      <c r="I1131" s="93"/>
      <c r="J1131" s="93"/>
      <c r="S1131" s="72"/>
      <c r="T1131" s="72"/>
    </row>
    <row r="1132" spans="1:20" s="65" customFormat="1" ht="14.5" x14ac:dyDescent="0.35">
      <c r="A1132" s="48"/>
      <c r="B1132" s="93"/>
      <c r="C1132" s="93"/>
      <c r="D1132" s="93"/>
      <c r="E1132" s="95"/>
      <c r="F1132" s="95"/>
      <c r="G1132" s="95"/>
      <c r="H1132" s="93"/>
      <c r="I1132" s="93"/>
      <c r="J1132" s="93"/>
      <c r="S1132" s="72"/>
      <c r="T1132" s="72"/>
    </row>
    <row r="1133" spans="1:20" s="65" customFormat="1" ht="14.5" x14ac:dyDescent="0.35">
      <c r="A1133" s="48"/>
      <c r="B1133" s="93"/>
      <c r="C1133" s="93"/>
      <c r="D1133" s="93"/>
      <c r="E1133" s="95"/>
      <c r="F1133" s="95"/>
      <c r="G1133" s="95"/>
      <c r="H1133" s="93"/>
      <c r="I1133" s="93"/>
      <c r="J1133" s="93"/>
      <c r="S1133" s="72"/>
      <c r="T1133" s="72"/>
    </row>
    <row r="1134" spans="1:20" s="65" customFormat="1" ht="14.5" x14ac:dyDescent="0.35">
      <c r="A1134" s="48"/>
      <c r="B1134" s="93"/>
      <c r="C1134" s="93"/>
      <c r="D1134" s="93"/>
      <c r="E1134" s="95"/>
      <c r="F1134" s="95"/>
      <c r="G1134" s="95"/>
      <c r="H1134" s="93"/>
      <c r="I1134" s="93"/>
      <c r="J1134" s="93"/>
      <c r="S1134" s="72"/>
      <c r="T1134" s="72"/>
    </row>
    <row r="1135" spans="1:20" s="65" customFormat="1" ht="14.5" x14ac:dyDescent="0.35">
      <c r="A1135" s="48"/>
      <c r="B1135" s="93"/>
      <c r="C1135" s="93"/>
      <c r="D1135" s="93"/>
      <c r="E1135" s="95"/>
      <c r="F1135" s="95"/>
      <c r="G1135" s="95"/>
      <c r="H1135" s="93"/>
      <c r="I1135" s="93"/>
      <c r="J1135" s="93"/>
      <c r="S1135" s="72"/>
      <c r="T1135" s="72"/>
    </row>
    <row r="1136" spans="1:20" s="65" customFormat="1" ht="14.5" x14ac:dyDescent="0.35">
      <c r="A1136" s="48"/>
      <c r="B1136" s="93"/>
      <c r="C1136" s="93"/>
      <c r="D1136" s="93"/>
      <c r="E1136" s="95"/>
      <c r="F1136" s="95"/>
      <c r="G1136" s="95"/>
      <c r="H1136" s="93"/>
      <c r="I1136" s="93"/>
      <c r="J1136" s="93"/>
      <c r="S1136" s="72"/>
      <c r="T1136" s="72"/>
    </row>
    <row r="1137" spans="1:20" s="65" customFormat="1" ht="14.5" x14ac:dyDescent="0.35">
      <c r="A1137" s="48"/>
      <c r="B1137" s="93"/>
      <c r="C1137" s="93"/>
      <c r="D1137" s="93"/>
      <c r="E1137" s="95"/>
      <c r="F1137" s="95"/>
      <c r="G1137" s="95"/>
      <c r="H1137" s="93"/>
      <c r="I1137" s="93"/>
      <c r="J1137" s="93"/>
      <c r="S1137" s="72"/>
      <c r="T1137" s="72"/>
    </row>
    <row r="1138" spans="1:20" s="65" customFormat="1" ht="14.5" x14ac:dyDescent="0.35">
      <c r="A1138" s="48"/>
      <c r="B1138" s="93"/>
      <c r="C1138" s="93"/>
      <c r="D1138" s="93"/>
      <c r="E1138" s="95"/>
      <c r="F1138" s="95"/>
      <c r="G1138" s="95"/>
      <c r="H1138" s="93"/>
      <c r="I1138" s="93"/>
      <c r="J1138" s="93"/>
      <c r="S1138" s="72"/>
      <c r="T1138" s="72"/>
    </row>
    <row r="1139" spans="1:20" s="65" customFormat="1" ht="14.5" x14ac:dyDescent="0.35">
      <c r="A1139" s="48"/>
      <c r="B1139" s="93"/>
      <c r="C1139" s="93"/>
      <c r="D1139" s="93"/>
      <c r="E1139" s="95"/>
      <c r="F1139" s="95"/>
      <c r="G1139" s="95"/>
      <c r="H1139" s="93"/>
      <c r="I1139" s="93"/>
      <c r="J1139" s="93"/>
      <c r="S1139" s="72"/>
      <c r="T1139" s="72"/>
    </row>
    <row r="1140" spans="1:20" s="65" customFormat="1" ht="14.5" x14ac:dyDescent="0.35">
      <c r="A1140" s="48"/>
      <c r="B1140" s="93"/>
      <c r="C1140" s="93"/>
      <c r="D1140" s="93"/>
      <c r="E1140" s="95"/>
      <c r="F1140" s="95"/>
      <c r="G1140" s="95"/>
      <c r="H1140" s="93"/>
      <c r="I1140" s="93"/>
      <c r="J1140" s="93"/>
      <c r="S1140" s="72"/>
      <c r="T1140" s="72"/>
    </row>
    <row r="1141" spans="1:20" s="65" customFormat="1" ht="14.5" x14ac:dyDescent="0.35">
      <c r="A1141" s="48"/>
      <c r="B1141" s="93"/>
      <c r="C1141" s="93"/>
      <c r="D1141" s="93"/>
      <c r="E1141" s="95"/>
      <c r="F1141" s="95"/>
      <c r="G1141" s="95"/>
      <c r="H1141" s="93"/>
      <c r="I1141" s="93"/>
      <c r="J1141" s="93"/>
      <c r="S1141" s="72"/>
      <c r="T1141" s="72"/>
    </row>
    <row r="1142" spans="1:20" s="65" customFormat="1" ht="14.5" x14ac:dyDescent="0.35">
      <c r="A1142" s="48"/>
      <c r="B1142" s="93"/>
      <c r="C1142" s="93"/>
      <c r="D1142" s="93"/>
      <c r="E1142" s="95"/>
      <c r="F1142" s="95"/>
      <c r="G1142" s="95"/>
      <c r="H1142" s="93"/>
      <c r="I1142" s="93"/>
      <c r="J1142" s="93"/>
      <c r="S1142" s="72"/>
      <c r="T1142" s="72"/>
    </row>
    <row r="1143" spans="1:20" s="65" customFormat="1" ht="14.5" x14ac:dyDescent="0.35">
      <c r="A1143" s="48"/>
      <c r="B1143" s="93"/>
      <c r="C1143" s="93"/>
      <c r="D1143" s="93"/>
      <c r="E1143" s="95"/>
      <c r="F1143" s="95"/>
      <c r="G1143" s="95"/>
      <c r="H1143" s="93"/>
      <c r="I1143" s="93"/>
      <c r="J1143" s="93"/>
      <c r="S1143" s="72"/>
      <c r="T1143" s="72"/>
    </row>
    <row r="1144" spans="1:20" s="65" customFormat="1" ht="14.5" x14ac:dyDescent="0.35">
      <c r="A1144" s="48"/>
      <c r="B1144" s="93"/>
      <c r="C1144" s="93"/>
      <c r="D1144" s="93"/>
      <c r="E1144" s="95"/>
      <c r="F1144" s="95"/>
      <c r="G1144" s="95"/>
      <c r="H1144" s="93"/>
      <c r="I1144" s="93"/>
      <c r="J1144" s="93"/>
      <c r="S1144" s="72"/>
      <c r="T1144" s="72"/>
    </row>
    <row r="1145" spans="1:20" s="65" customFormat="1" ht="14.5" x14ac:dyDescent="0.35">
      <c r="A1145" s="48"/>
      <c r="B1145" s="93"/>
      <c r="C1145" s="93"/>
      <c r="D1145" s="93"/>
      <c r="E1145" s="95"/>
      <c r="F1145" s="95"/>
      <c r="G1145" s="95"/>
      <c r="H1145" s="93"/>
      <c r="I1145" s="93"/>
      <c r="J1145" s="93"/>
      <c r="S1145" s="72"/>
      <c r="T1145" s="72"/>
    </row>
    <row r="1146" spans="1:20" s="65" customFormat="1" ht="14.5" x14ac:dyDescent="0.35">
      <c r="A1146" s="48"/>
      <c r="B1146" s="93"/>
      <c r="C1146" s="93"/>
      <c r="D1146" s="93"/>
      <c r="E1146" s="95"/>
      <c r="F1146" s="95"/>
      <c r="G1146" s="95"/>
      <c r="H1146" s="93"/>
      <c r="I1146" s="93"/>
      <c r="J1146" s="93"/>
      <c r="S1146" s="72"/>
      <c r="T1146" s="72"/>
    </row>
    <row r="1147" spans="1:20" s="65" customFormat="1" ht="14.5" x14ac:dyDescent="0.35">
      <c r="A1147" s="48"/>
      <c r="B1147" s="93"/>
      <c r="C1147" s="93"/>
      <c r="D1147" s="93"/>
      <c r="E1147" s="95"/>
      <c r="F1147" s="95"/>
      <c r="G1147" s="95"/>
      <c r="H1147" s="93"/>
      <c r="I1147" s="93"/>
      <c r="J1147" s="93"/>
      <c r="S1147" s="72"/>
      <c r="T1147" s="72"/>
    </row>
    <row r="1148" spans="1:20" s="65" customFormat="1" ht="14.5" x14ac:dyDescent="0.35">
      <c r="A1148" s="48"/>
      <c r="B1148" s="93"/>
      <c r="C1148" s="93"/>
      <c r="D1148" s="93"/>
      <c r="E1148" s="95"/>
      <c r="F1148" s="95"/>
      <c r="G1148" s="95"/>
      <c r="H1148" s="93"/>
      <c r="I1148" s="93"/>
      <c r="J1148" s="93"/>
      <c r="S1148" s="72"/>
      <c r="T1148" s="72"/>
    </row>
    <row r="1149" spans="1:20" s="65" customFormat="1" ht="14.5" x14ac:dyDescent="0.35">
      <c r="A1149" s="48"/>
      <c r="B1149" s="93"/>
      <c r="C1149" s="93"/>
      <c r="D1149" s="93"/>
      <c r="E1149" s="95"/>
      <c r="F1149" s="95"/>
      <c r="G1149" s="95"/>
      <c r="H1149" s="93"/>
      <c r="I1149" s="93"/>
      <c r="J1149" s="93"/>
      <c r="S1149" s="72"/>
      <c r="T1149" s="72"/>
    </row>
    <row r="1150" spans="1:20" s="65" customFormat="1" ht="14.5" x14ac:dyDescent="0.35">
      <c r="A1150" s="48"/>
      <c r="B1150" s="93"/>
      <c r="C1150" s="93"/>
      <c r="D1150" s="93"/>
      <c r="E1150" s="95"/>
      <c r="F1150" s="95"/>
      <c r="G1150" s="95"/>
      <c r="H1150" s="93"/>
      <c r="I1150" s="93"/>
      <c r="J1150" s="93"/>
      <c r="S1150" s="72"/>
      <c r="T1150" s="72"/>
    </row>
    <row r="1151" spans="1:20" s="65" customFormat="1" ht="14.5" x14ac:dyDescent="0.35">
      <c r="A1151" s="48"/>
      <c r="B1151" s="93"/>
      <c r="C1151" s="93"/>
      <c r="D1151" s="93"/>
      <c r="E1151" s="95"/>
      <c r="F1151" s="95"/>
      <c r="G1151" s="95"/>
      <c r="H1151" s="93"/>
      <c r="I1151" s="93"/>
      <c r="J1151" s="93"/>
      <c r="S1151" s="72"/>
      <c r="T1151" s="72"/>
    </row>
    <row r="1152" spans="1:20" s="65" customFormat="1" ht="14.5" x14ac:dyDescent="0.35">
      <c r="A1152" s="48"/>
      <c r="B1152" s="93"/>
      <c r="C1152" s="93"/>
      <c r="D1152" s="93"/>
      <c r="E1152" s="95"/>
      <c r="F1152" s="95"/>
      <c r="G1152" s="95"/>
      <c r="H1152" s="93"/>
      <c r="I1152" s="93"/>
      <c r="J1152" s="93"/>
      <c r="S1152" s="72"/>
      <c r="T1152" s="72"/>
    </row>
    <row r="1153" spans="1:20" s="65" customFormat="1" ht="14.5" x14ac:dyDescent="0.35">
      <c r="A1153" s="48"/>
      <c r="B1153" s="93"/>
      <c r="C1153" s="93"/>
      <c r="D1153" s="93"/>
      <c r="E1153" s="95"/>
      <c r="F1153" s="95"/>
      <c r="G1153" s="95"/>
      <c r="H1153" s="93"/>
      <c r="I1153" s="93"/>
      <c r="J1153" s="93"/>
      <c r="S1153" s="72"/>
      <c r="T1153" s="72"/>
    </row>
    <row r="1154" spans="1:20" s="65" customFormat="1" ht="14.5" x14ac:dyDescent="0.35">
      <c r="A1154" s="48"/>
      <c r="B1154" s="93"/>
      <c r="C1154" s="93"/>
      <c r="D1154" s="93"/>
      <c r="E1154" s="95"/>
      <c r="F1154" s="95"/>
      <c r="G1154" s="95"/>
      <c r="H1154" s="93"/>
      <c r="I1154" s="93"/>
      <c r="J1154" s="93"/>
      <c r="S1154" s="72"/>
      <c r="T1154" s="72"/>
    </row>
    <row r="1155" spans="1:20" s="65" customFormat="1" ht="14.5" x14ac:dyDescent="0.35">
      <c r="A1155" s="48"/>
      <c r="B1155" s="93"/>
      <c r="C1155" s="93"/>
      <c r="D1155" s="93"/>
      <c r="E1155" s="95"/>
      <c r="F1155" s="95"/>
      <c r="G1155" s="95"/>
      <c r="H1155" s="93"/>
      <c r="I1155" s="93"/>
      <c r="J1155" s="93"/>
      <c r="S1155" s="72"/>
      <c r="T1155" s="72"/>
    </row>
    <row r="1156" spans="1:20" s="65" customFormat="1" ht="14.5" x14ac:dyDescent="0.35">
      <c r="A1156" s="48"/>
      <c r="B1156" s="93"/>
      <c r="C1156" s="93"/>
      <c r="D1156" s="93"/>
      <c r="E1156" s="95"/>
      <c r="F1156" s="95"/>
      <c r="G1156" s="95"/>
      <c r="H1156" s="93"/>
      <c r="I1156" s="93"/>
      <c r="J1156" s="93"/>
      <c r="S1156" s="72"/>
      <c r="T1156" s="72"/>
    </row>
    <row r="1157" spans="1:20" s="65" customFormat="1" ht="14.5" x14ac:dyDescent="0.35">
      <c r="A1157" s="48"/>
      <c r="B1157" s="93"/>
      <c r="C1157" s="93"/>
      <c r="D1157" s="93"/>
      <c r="E1157" s="95"/>
      <c r="F1157" s="95"/>
      <c r="G1157" s="95"/>
      <c r="H1157" s="93"/>
      <c r="I1157" s="93"/>
      <c r="J1157" s="93"/>
      <c r="S1157" s="72"/>
      <c r="T1157" s="72"/>
    </row>
    <row r="1158" spans="1:20" s="65" customFormat="1" ht="14.5" x14ac:dyDescent="0.35">
      <c r="A1158" s="48"/>
      <c r="B1158" s="93"/>
      <c r="C1158" s="93"/>
      <c r="D1158" s="93"/>
      <c r="E1158" s="95"/>
      <c r="F1158" s="95"/>
      <c r="G1158" s="95"/>
      <c r="H1158" s="93"/>
      <c r="I1158" s="93"/>
      <c r="J1158" s="93"/>
      <c r="S1158" s="72"/>
      <c r="T1158" s="72"/>
    </row>
    <row r="1159" spans="1:20" s="65" customFormat="1" ht="14.5" x14ac:dyDescent="0.35">
      <c r="A1159" s="48"/>
      <c r="B1159" s="93"/>
      <c r="C1159" s="93"/>
      <c r="D1159" s="93"/>
      <c r="E1159" s="95"/>
      <c r="F1159" s="95"/>
      <c r="G1159" s="95"/>
      <c r="H1159" s="93"/>
      <c r="I1159" s="93"/>
      <c r="J1159" s="93"/>
      <c r="S1159" s="72"/>
      <c r="T1159" s="72"/>
    </row>
    <row r="1160" spans="1:20" s="65" customFormat="1" ht="14.5" x14ac:dyDescent="0.35">
      <c r="A1160" s="48"/>
      <c r="B1160" s="93"/>
      <c r="C1160" s="93"/>
      <c r="D1160" s="93"/>
      <c r="E1160" s="95"/>
      <c r="F1160" s="95"/>
      <c r="G1160" s="95"/>
      <c r="H1160" s="93"/>
      <c r="I1160" s="93"/>
      <c r="J1160" s="93"/>
      <c r="S1160" s="72"/>
      <c r="T1160" s="72"/>
    </row>
    <row r="1161" spans="1:20" s="65" customFormat="1" ht="14.5" x14ac:dyDescent="0.35">
      <c r="A1161" s="48"/>
      <c r="B1161" s="93"/>
      <c r="C1161" s="93"/>
      <c r="D1161" s="93"/>
      <c r="E1161" s="95"/>
      <c r="F1161" s="95"/>
      <c r="G1161" s="95"/>
      <c r="H1161" s="93"/>
      <c r="I1161" s="93"/>
      <c r="J1161" s="93"/>
      <c r="S1161" s="72"/>
      <c r="T1161" s="72"/>
    </row>
    <row r="1162" spans="1:20" s="65" customFormat="1" ht="14.5" x14ac:dyDescent="0.35">
      <c r="A1162" s="48"/>
      <c r="B1162" s="93"/>
      <c r="C1162" s="93"/>
      <c r="D1162" s="93"/>
      <c r="E1162" s="95"/>
      <c r="F1162" s="95"/>
      <c r="G1162" s="95"/>
      <c r="H1162" s="93"/>
      <c r="I1162" s="93"/>
      <c r="J1162" s="93"/>
      <c r="S1162" s="72"/>
      <c r="T1162" s="72"/>
    </row>
    <row r="1163" spans="1:20" s="65" customFormat="1" ht="14.5" x14ac:dyDescent="0.35">
      <c r="A1163" s="48"/>
      <c r="B1163" s="93"/>
      <c r="C1163" s="93"/>
      <c r="D1163" s="93"/>
      <c r="E1163" s="95"/>
      <c r="F1163" s="95"/>
      <c r="G1163" s="95"/>
      <c r="H1163" s="93"/>
      <c r="I1163" s="93"/>
      <c r="J1163" s="93"/>
      <c r="S1163" s="72"/>
      <c r="T1163" s="72"/>
    </row>
    <row r="1164" spans="1:20" s="65" customFormat="1" ht="14.5" x14ac:dyDescent="0.35">
      <c r="A1164" s="48"/>
      <c r="B1164" s="93"/>
      <c r="C1164" s="93"/>
      <c r="D1164" s="93"/>
      <c r="E1164" s="95"/>
      <c r="F1164" s="95"/>
      <c r="G1164" s="95"/>
      <c r="H1164" s="93"/>
      <c r="I1164" s="93"/>
      <c r="J1164" s="93"/>
      <c r="S1164" s="72"/>
      <c r="T1164" s="72"/>
    </row>
    <row r="1165" spans="1:20" s="65" customFormat="1" ht="14.5" x14ac:dyDescent="0.35">
      <c r="A1165" s="48"/>
      <c r="B1165" s="93"/>
      <c r="C1165" s="93"/>
      <c r="D1165" s="93"/>
      <c r="E1165" s="95"/>
      <c r="F1165" s="95"/>
      <c r="G1165" s="95"/>
      <c r="H1165" s="93"/>
      <c r="I1165" s="93"/>
      <c r="J1165" s="93"/>
      <c r="S1165" s="72"/>
      <c r="T1165" s="72"/>
    </row>
    <row r="1166" spans="1:20" s="65" customFormat="1" ht="14.5" x14ac:dyDescent="0.35">
      <c r="A1166" s="48"/>
      <c r="B1166" s="93"/>
      <c r="C1166" s="93"/>
      <c r="D1166" s="93"/>
      <c r="E1166" s="95"/>
      <c r="F1166" s="95"/>
      <c r="G1166" s="95"/>
      <c r="H1166" s="93"/>
      <c r="I1166" s="93"/>
      <c r="J1166" s="93"/>
      <c r="S1166" s="72"/>
      <c r="T1166" s="72"/>
    </row>
    <row r="1167" spans="1:20" s="65" customFormat="1" ht="14.5" x14ac:dyDescent="0.35">
      <c r="A1167" s="48"/>
      <c r="B1167" s="93"/>
      <c r="C1167" s="93"/>
      <c r="D1167" s="93"/>
      <c r="E1167" s="95"/>
      <c r="F1167" s="95"/>
      <c r="G1167" s="95"/>
      <c r="H1167" s="93"/>
      <c r="I1167" s="93"/>
      <c r="J1167" s="93"/>
      <c r="S1167" s="72"/>
      <c r="T1167" s="72"/>
    </row>
    <row r="1168" spans="1:20" s="65" customFormat="1" ht="14.5" x14ac:dyDescent="0.35">
      <c r="A1168" s="48"/>
      <c r="B1168" s="93"/>
      <c r="C1168" s="93"/>
      <c r="D1168" s="93"/>
      <c r="E1168" s="95"/>
      <c r="F1168" s="95"/>
      <c r="G1168" s="95"/>
      <c r="H1168" s="93"/>
      <c r="I1168" s="93"/>
      <c r="J1168" s="93"/>
      <c r="S1168" s="72"/>
      <c r="T1168" s="72"/>
    </row>
    <row r="1169" spans="1:20" s="65" customFormat="1" ht="14.5" x14ac:dyDescent="0.35">
      <c r="A1169" s="48"/>
      <c r="B1169" s="93"/>
      <c r="C1169" s="93"/>
      <c r="D1169" s="93"/>
      <c r="E1169" s="95"/>
      <c r="F1169" s="95"/>
      <c r="G1169" s="95"/>
      <c r="H1169" s="93"/>
      <c r="I1169" s="93"/>
      <c r="J1169" s="93"/>
      <c r="S1169" s="72"/>
      <c r="T1169" s="72"/>
    </row>
    <row r="1170" spans="1:20" s="65" customFormat="1" ht="14.5" x14ac:dyDescent="0.35">
      <c r="A1170" s="48"/>
      <c r="B1170" s="93"/>
      <c r="C1170" s="93"/>
      <c r="D1170" s="93"/>
      <c r="E1170" s="95"/>
      <c r="F1170" s="95"/>
      <c r="G1170" s="95"/>
      <c r="H1170" s="93"/>
      <c r="I1170" s="93"/>
      <c r="J1170" s="93"/>
      <c r="S1170" s="72"/>
      <c r="T1170" s="72"/>
    </row>
    <row r="1171" spans="1:20" s="65" customFormat="1" ht="14.5" x14ac:dyDescent="0.35">
      <c r="A1171" s="48"/>
      <c r="B1171" s="93"/>
      <c r="C1171" s="93"/>
      <c r="D1171" s="93"/>
      <c r="E1171" s="95"/>
      <c r="F1171" s="95"/>
      <c r="G1171" s="95"/>
      <c r="H1171" s="93"/>
      <c r="I1171" s="93"/>
      <c r="J1171" s="93"/>
      <c r="S1171" s="72"/>
      <c r="T1171" s="72"/>
    </row>
    <row r="1172" spans="1:20" s="65" customFormat="1" ht="14.5" x14ac:dyDescent="0.35">
      <c r="A1172" s="48"/>
      <c r="B1172" s="93"/>
      <c r="C1172" s="93"/>
      <c r="D1172" s="93"/>
      <c r="E1172" s="95"/>
      <c r="F1172" s="95"/>
      <c r="G1172" s="95"/>
      <c r="H1172" s="93"/>
      <c r="I1172" s="93"/>
      <c r="J1172" s="93"/>
      <c r="S1172" s="72"/>
      <c r="T1172" s="72"/>
    </row>
    <row r="1173" spans="1:20" s="65" customFormat="1" ht="14.5" x14ac:dyDescent="0.35">
      <c r="A1173" s="48"/>
      <c r="B1173" s="93"/>
      <c r="C1173" s="93"/>
      <c r="D1173" s="93"/>
      <c r="E1173" s="95"/>
      <c r="F1173" s="95"/>
      <c r="G1173" s="95"/>
      <c r="H1173" s="93"/>
      <c r="I1173" s="93"/>
      <c r="J1173" s="93"/>
      <c r="S1173" s="72"/>
      <c r="T1173" s="72"/>
    </row>
    <row r="1174" spans="1:20" s="65" customFormat="1" ht="14.5" x14ac:dyDescent="0.35">
      <c r="A1174" s="48"/>
      <c r="B1174" s="93"/>
      <c r="C1174" s="93"/>
      <c r="D1174" s="93"/>
      <c r="E1174" s="95"/>
      <c r="F1174" s="95"/>
      <c r="G1174" s="95"/>
      <c r="H1174" s="93"/>
      <c r="I1174" s="93"/>
      <c r="J1174" s="93"/>
      <c r="S1174" s="72"/>
      <c r="T1174" s="72"/>
    </row>
    <row r="1175" spans="1:20" s="65" customFormat="1" ht="14.5" x14ac:dyDescent="0.35">
      <c r="A1175" s="48"/>
      <c r="B1175" s="93"/>
      <c r="C1175" s="93"/>
      <c r="D1175" s="93"/>
      <c r="E1175" s="95"/>
      <c r="F1175" s="95"/>
      <c r="G1175" s="95"/>
      <c r="H1175" s="93"/>
      <c r="I1175" s="93"/>
      <c r="J1175" s="93"/>
      <c r="S1175" s="72"/>
      <c r="T1175" s="72"/>
    </row>
    <row r="1176" spans="1:20" s="65" customFormat="1" ht="14.5" x14ac:dyDescent="0.35">
      <c r="A1176" s="48"/>
      <c r="B1176" s="93"/>
      <c r="C1176" s="93"/>
      <c r="D1176" s="93"/>
      <c r="E1176" s="95"/>
      <c r="F1176" s="95"/>
      <c r="G1176" s="95"/>
      <c r="H1176" s="93"/>
      <c r="I1176" s="93"/>
      <c r="J1176" s="93"/>
      <c r="S1176" s="72"/>
      <c r="T1176" s="72"/>
    </row>
    <row r="1177" spans="1:20" s="65" customFormat="1" ht="14.5" x14ac:dyDescent="0.35">
      <c r="A1177" s="48"/>
      <c r="B1177" s="93"/>
      <c r="C1177" s="93"/>
      <c r="D1177" s="93"/>
      <c r="E1177" s="95"/>
      <c r="F1177" s="95"/>
      <c r="G1177" s="95"/>
      <c r="H1177" s="93"/>
      <c r="I1177" s="93"/>
      <c r="J1177" s="93"/>
      <c r="S1177" s="72"/>
      <c r="T1177" s="72"/>
    </row>
    <row r="1178" spans="1:20" s="65" customFormat="1" ht="14.5" x14ac:dyDescent="0.35">
      <c r="A1178" s="48"/>
      <c r="B1178" s="93"/>
      <c r="C1178" s="93"/>
      <c r="D1178" s="93"/>
      <c r="E1178" s="95"/>
      <c r="F1178" s="95"/>
      <c r="G1178" s="95"/>
      <c r="H1178" s="93"/>
      <c r="I1178" s="93"/>
      <c r="J1178" s="93"/>
      <c r="S1178" s="72"/>
      <c r="T1178" s="72"/>
    </row>
    <row r="1179" spans="1:20" s="65" customFormat="1" ht="14.5" x14ac:dyDescent="0.35">
      <c r="A1179" s="48"/>
      <c r="B1179" s="93"/>
      <c r="C1179" s="93"/>
      <c r="D1179" s="93"/>
      <c r="E1179" s="95"/>
      <c r="F1179" s="95"/>
      <c r="G1179" s="95"/>
      <c r="H1179" s="93"/>
      <c r="I1179" s="93"/>
      <c r="J1179" s="93"/>
      <c r="S1179" s="72"/>
      <c r="T1179" s="72"/>
    </row>
    <row r="1180" spans="1:20" s="65" customFormat="1" ht="14.5" x14ac:dyDescent="0.35">
      <c r="A1180" s="48"/>
      <c r="B1180" s="93"/>
      <c r="C1180" s="93"/>
      <c r="D1180" s="93"/>
      <c r="E1180" s="95"/>
      <c r="F1180" s="95"/>
      <c r="G1180" s="95"/>
      <c r="H1180" s="93"/>
      <c r="I1180" s="93"/>
      <c r="J1180" s="93"/>
      <c r="S1180" s="72"/>
      <c r="T1180" s="72"/>
    </row>
    <row r="1181" spans="1:20" s="65" customFormat="1" ht="14.5" x14ac:dyDescent="0.35">
      <c r="A1181" s="48"/>
      <c r="B1181" s="93"/>
      <c r="C1181" s="93"/>
      <c r="D1181" s="93"/>
      <c r="E1181" s="95"/>
      <c r="F1181" s="95"/>
      <c r="G1181" s="95"/>
      <c r="H1181" s="93"/>
      <c r="I1181" s="93"/>
      <c r="J1181" s="93"/>
      <c r="S1181" s="72"/>
      <c r="T1181" s="72"/>
    </row>
    <row r="1182" spans="1:20" s="65" customFormat="1" ht="14.5" x14ac:dyDescent="0.35">
      <c r="A1182" s="48"/>
      <c r="B1182" s="93"/>
      <c r="C1182" s="93"/>
      <c r="D1182" s="93"/>
      <c r="E1182" s="95"/>
      <c r="F1182" s="95"/>
      <c r="G1182" s="95"/>
      <c r="H1182" s="93"/>
      <c r="I1182" s="93"/>
      <c r="J1182" s="93"/>
      <c r="S1182" s="72"/>
      <c r="T1182" s="72"/>
    </row>
    <row r="1183" spans="1:20" s="65" customFormat="1" ht="14.5" x14ac:dyDescent="0.35">
      <c r="A1183" s="48"/>
      <c r="B1183" s="93"/>
      <c r="C1183" s="93"/>
      <c r="D1183" s="93"/>
      <c r="E1183" s="95"/>
      <c r="F1183" s="95"/>
      <c r="G1183" s="95"/>
      <c r="H1183" s="93"/>
      <c r="I1183" s="93"/>
      <c r="J1183" s="93"/>
      <c r="S1183" s="72"/>
      <c r="T1183" s="72"/>
    </row>
    <row r="1184" spans="1:20" s="65" customFormat="1" ht="14.5" x14ac:dyDescent="0.35">
      <c r="A1184" s="48"/>
      <c r="B1184" s="93"/>
      <c r="C1184" s="93"/>
      <c r="D1184" s="93"/>
      <c r="E1184" s="95"/>
      <c r="F1184" s="95"/>
      <c r="G1184" s="95"/>
      <c r="H1184" s="93"/>
      <c r="I1184" s="93"/>
      <c r="J1184" s="93"/>
      <c r="S1184" s="72"/>
      <c r="T1184" s="72"/>
    </row>
    <row r="1185" spans="1:20" s="65" customFormat="1" ht="14.5" x14ac:dyDescent="0.35">
      <c r="A1185" s="48"/>
      <c r="B1185" s="93"/>
      <c r="C1185" s="93"/>
      <c r="D1185" s="93"/>
      <c r="E1185" s="95"/>
      <c r="F1185" s="95"/>
      <c r="G1185" s="95"/>
      <c r="H1185" s="93"/>
      <c r="I1185" s="93"/>
      <c r="J1185" s="93"/>
      <c r="S1185" s="72"/>
      <c r="T1185" s="72"/>
    </row>
    <row r="1186" spans="1:20" s="65" customFormat="1" ht="14.5" x14ac:dyDescent="0.35">
      <c r="A1186" s="48"/>
      <c r="B1186" s="93"/>
      <c r="C1186" s="93"/>
      <c r="D1186" s="93"/>
      <c r="E1186" s="95"/>
      <c r="F1186" s="95"/>
      <c r="G1186" s="95"/>
      <c r="H1186" s="93"/>
      <c r="I1186" s="93"/>
      <c r="J1186" s="93"/>
      <c r="S1186" s="72"/>
      <c r="T1186" s="72"/>
    </row>
    <row r="1187" spans="1:20" s="65" customFormat="1" ht="14.5" x14ac:dyDescent="0.35">
      <c r="A1187" s="48"/>
      <c r="B1187" s="93"/>
      <c r="C1187" s="93"/>
      <c r="D1187" s="93"/>
      <c r="E1187" s="95"/>
      <c r="F1187" s="95"/>
      <c r="G1187" s="95"/>
      <c r="H1187" s="93"/>
      <c r="I1187" s="93"/>
      <c r="J1187" s="93"/>
      <c r="S1187" s="72"/>
      <c r="T1187" s="72"/>
    </row>
    <row r="1188" spans="1:20" s="65" customFormat="1" ht="14.5" x14ac:dyDescent="0.35">
      <c r="A1188" s="48"/>
      <c r="B1188" s="93"/>
      <c r="C1188" s="93"/>
      <c r="D1188" s="93"/>
      <c r="E1188" s="95"/>
      <c r="F1188" s="95"/>
      <c r="G1188" s="95"/>
      <c r="H1188" s="93"/>
      <c r="I1188" s="93"/>
      <c r="J1188" s="93"/>
      <c r="S1188" s="72"/>
      <c r="T1188" s="72"/>
    </row>
    <row r="1189" spans="1:20" s="65" customFormat="1" ht="14.5" x14ac:dyDescent="0.35">
      <c r="A1189" s="48"/>
      <c r="B1189" s="93"/>
      <c r="C1189" s="93"/>
      <c r="D1189" s="93"/>
      <c r="E1189" s="95"/>
      <c r="F1189" s="95"/>
      <c r="G1189" s="95"/>
      <c r="H1189" s="93"/>
      <c r="I1189" s="93"/>
      <c r="J1189" s="93"/>
      <c r="S1189" s="72"/>
      <c r="T1189" s="72"/>
    </row>
    <row r="1190" spans="1:20" s="65" customFormat="1" ht="14.5" x14ac:dyDescent="0.35">
      <c r="A1190" s="48"/>
      <c r="B1190" s="93"/>
      <c r="C1190" s="93"/>
      <c r="D1190" s="93"/>
      <c r="E1190" s="95"/>
      <c r="F1190" s="95"/>
      <c r="G1190" s="95"/>
      <c r="H1190" s="93"/>
      <c r="I1190" s="93"/>
      <c r="J1190" s="93"/>
      <c r="S1190" s="72"/>
      <c r="T1190" s="72"/>
    </row>
    <row r="1191" spans="1:20" s="65" customFormat="1" ht="14.5" x14ac:dyDescent="0.35">
      <c r="A1191" s="48"/>
      <c r="B1191" s="93"/>
      <c r="C1191" s="93"/>
      <c r="D1191" s="93"/>
      <c r="E1191" s="95"/>
      <c r="F1191" s="95"/>
      <c r="G1191" s="95"/>
      <c r="H1191" s="93"/>
      <c r="I1191" s="93"/>
      <c r="J1191" s="93"/>
      <c r="S1191" s="72"/>
      <c r="T1191" s="72"/>
    </row>
    <row r="1192" spans="1:20" s="65" customFormat="1" ht="14.5" x14ac:dyDescent="0.35">
      <c r="A1192" s="48"/>
      <c r="B1192" s="93"/>
      <c r="C1192" s="93"/>
      <c r="D1192" s="93"/>
      <c r="E1192" s="95"/>
      <c r="F1192" s="95"/>
      <c r="G1192" s="95"/>
      <c r="H1192" s="93"/>
      <c r="I1192" s="93"/>
      <c r="J1192" s="93"/>
      <c r="S1192" s="72"/>
      <c r="T1192" s="72"/>
    </row>
    <row r="1193" spans="1:20" s="65" customFormat="1" ht="14.5" x14ac:dyDescent="0.35">
      <c r="A1193" s="48"/>
      <c r="B1193" s="93"/>
      <c r="C1193" s="93"/>
      <c r="D1193" s="93"/>
      <c r="E1193" s="95"/>
      <c r="F1193" s="95"/>
      <c r="G1193" s="95"/>
      <c r="H1193" s="93"/>
      <c r="I1193" s="93"/>
      <c r="J1193" s="93"/>
      <c r="S1193" s="72"/>
      <c r="T1193" s="72"/>
    </row>
    <row r="1194" spans="1:20" s="65" customFormat="1" ht="14.5" x14ac:dyDescent="0.35">
      <c r="A1194" s="48"/>
      <c r="B1194" s="93"/>
      <c r="C1194" s="93"/>
      <c r="D1194" s="93"/>
      <c r="E1194" s="95"/>
      <c r="F1194" s="95"/>
      <c r="G1194" s="95"/>
      <c r="H1194" s="93"/>
      <c r="I1194" s="93"/>
      <c r="J1194" s="93"/>
      <c r="S1194" s="72"/>
      <c r="T1194" s="72"/>
    </row>
    <row r="1195" spans="1:20" s="65" customFormat="1" ht="14.5" x14ac:dyDescent="0.35">
      <c r="A1195" s="48"/>
      <c r="B1195" s="93"/>
      <c r="C1195" s="93"/>
      <c r="D1195" s="93"/>
      <c r="E1195" s="95"/>
      <c r="F1195" s="95"/>
      <c r="G1195" s="95"/>
      <c r="H1195" s="93"/>
      <c r="I1195" s="93"/>
      <c r="J1195" s="93"/>
      <c r="S1195" s="72"/>
      <c r="T1195" s="72"/>
    </row>
    <row r="1196" spans="1:20" s="65" customFormat="1" ht="14.5" x14ac:dyDescent="0.35">
      <c r="A1196" s="48"/>
      <c r="B1196" s="93"/>
      <c r="C1196" s="93"/>
      <c r="D1196" s="93"/>
      <c r="E1196" s="95"/>
      <c r="F1196" s="95"/>
      <c r="G1196" s="95"/>
      <c r="H1196" s="93"/>
      <c r="I1196" s="93"/>
      <c r="J1196" s="93"/>
      <c r="S1196" s="72"/>
      <c r="T1196" s="72"/>
    </row>
    <row r="1197" spans="1:20" s="65" customFormat="1" ht="14.5" x14ac:dyDescent="0.35">
      <c r="A1197" s="48"/>
      <c r="B1197" s="93"/>
      <c r="C1197" s="93"/>
      <c r="D1197" s="93"/>
      <c r="E1197" s="95"/>
      <c r="F1197" s="95"/>
      <c r="G1197" s="95"/>
      <c r="H1197" s="93"/>
      <c r="I1197" s="93"/>
      <c r="J1197" s="93"/>
      <c r="S1197" s="72"/>
      <c r="T1197" s="72"/>
    </row>
    <row r="1198" spans="1:20" s="65" customFormat="1" ht="14.5" x14ac:dyDescent="0.35">
      <c r="A1198" s="48"/>
      <c r="B1198" s="93"/>
      <c r="C1198" s="93"/>
      <c r="D1198" s="93"/>
      <c r="E1198" s="95"/>
      <c r="F1198" s="95"/>
      <c r="G1198" s="95"/>
      <c r="H1198" s="93"/>
      <c r="I1198" s="93"/>
      <c r="J1198" s="93"/>
      <c r="S1198" s="72"/>
      <c r="T1198" s="72"/>
    </row>
    <row r="1199" spans="1:20" s="65" customFormat="1" ht="14.5" x14ac:dyDescent="0.35">
      <c r="A1199" s="48"/>
      <c r="B1199" s="93"/>
      <c r="C1199" s="93"/>
      <c r="D1199" s="93"/>
      <c r="E1199" s="95"/>
      <c r="F1199" s="95"/>
      <c r="G1199" s="95"/>
      <c r="H1199" s="93"/>
      <c r="I1199" s="93"/>
      <c r="J1199" s="93"/>
      <c r="S1199" s="72"/>
      <c r="T1199" s="72"/>
    </row>
    <row r="1200" spans="1:20" s="65" customFormat="1" ht="14.5" x14ac:dyDescent="0.35">
      <c r="A1200" s="48"/>
      <c r="B1200" s="93"/>
      <c r="C1200" s="93"/>
      <c r="D1200" s="93"/>
      <c r="E1200" s="95"/>
      <c r="F1200" s="95"/>
      <c r="G1200" s="95"/>
      <c r="H1200" s="93"/>
      <c r="I1200" s="93"/>
      <c r="J1200" s="93"/>
      <c r="S1200" s="72"/>
      <c r="T1200" s="72"/>
    </row>
    <row r="1201" spans="1:20" s="65" customFormat="1" ht="14.5" x14ac:dyDescent="0.35">
      <c r="A1201" s="48"/>
      <c r="B1201" s="93"/>
      <c r="C1201" s="93"/>
      <c r="D1201" s="93"/>
      <c r="E1201" s="95"/>
      <c r="F1201" s="95"/>
      <c r="G1201" s="95"/>
      <c r="H1201" s="93"/>
      <c r="I1201" s="93"/>
      <c r="J1201" s="93"/>
      <c r="S1201" s="72"/>
      <c r="T1201" s="72"/>
    </row>
    <row r="1202" spans="1:20" s="65" customFormat="1" ht="14.5" x14ac:dyDescent="0.35">
      <c r="A1202" s="48"/>
      <c r="B1202" s="93"/>
      <c r="C1202" s="93"/>
      <c r="D1202" s="93"/>
      <c r="E1202" s="95"/>
      <c r="F1202" s="95"/>
      <c r="G1202" s="95"/>
      <c r="H1202" s="93"/>
      <c r="I1202" s="93"/>
      <c r="J1202" s="93"/>
      <c r="S1202" s="72"/>
      <c r="T1202" s="72"/>
    </row>
    <row r="1203" spans="1:20" s="65" customFormat="1" ht="14.5" x14ac:dyDescent="0.35">
      <c r="A1203" s="48"/>
      <c r="B1203" s="93"/>
      <c r="C1203" s="93"/>
      <c r="D1203" s="93"/>
      <c r="E1203" s="95"/>
      <c r="F1203" s="95"/>
      <c r="G1203" s="95"/>
      <c r="H1203" s="93"/>
      <c r="I1203" s="93"/>
      <c r="J1203" s="93"/>
      <c r="S1203" s="72"/>
      <c r="T1203" s="72"/>
    </row>
    <row r="1204" spans="1:20" s="65" customFormat="1" ht="14.5" x14ac:dyDescent="0.35">
      <c r="A1204" s="48"/>
      <c r="B1204" s="93"/>
      <c r="C1204" s="93"/>
      <c r="D1204" s="93"/>
      <c r="E1204" s="95"/>
      <c r="F1204" s="95"/>
      <c r="G1204" s="95"/>
      <c r="H1204" s="93"/>
      <c r="I1204" s="93"/>
      <c r="J1204" s="93"/>
      <c r="S1204" s="72"/>
      <c r="T1204" s="72"/>
    </row>
    <row r="1205" spans="1:20" s="65" customFormat="1" ht="14.5" x14ac:dyDescent="0.35">
      <c r="A1205" s="48"/>
      <c r="B1205" s="93"/>
      <c r="C1205" s="93"/>
      <c r="D1205" s="93"/>
      <c r="E1205" s="95"/>
      <c r="F1205" s="95"/>
      <c r="G1205" s="95"/>
      <c r="H1205" s="93"/>
      <c r="I1205" s="93"/>
      <c r="J1205" s="93"/>
      <c r="S1205" s="72"/>
      <c r="T1205" s="72"/>
    </row>
    <row r="1206" spans="1:20" s="65" customFormat="1" ht="14.5" x14ac:dyDescent="0.35">
      <c r="A1206" s="48"/>
      <c r="B1206" s="93"/>
      <c r="C1206" s="93"/>
      <c r="D1206" s="93"/>
      <c r="E1206" s="95"/>
      <c r="F1206" s="95"/>
      <c r="G1206" s="95"/>
      <c r="H1206" s="93"/>
      <c r="I1206" s="93"/>
      <c r="J1206" s="93"/>
      <c r="S1206" s="72"/>
      <c r="T1206" s="72"/>
    </row>
    <row r="1207" spans="1:20" s="65" customFormat="1" ht="14.5" x14ac:dyDescent="0.35">
      <c r="A1207" s="48"/>
      <c r="B1207" s="93"/>
      <c r="C1207" s="93"/>
      <c r="D1207" s="93"/>
      <c r="E1207" s="95"/>
      <c r="F1207" s="95"/>
      <c r="G1207" s="95"/>
      <c r="H1207" s="93"/>
      <c r="I1207" s="93"/>
      <c r="J1207" s="93"/>
      <c r="S1207" s="72"/>
      <c r="T1207" s="72"/>
    </row>
    <row r="1208" spans="1:20" s="65" customFormat="1" ht="14.5" x14ac:dyDescent="0.35">
      <c r="A1208" s="48"/>
      <c r="B1208" s="93"/>
      <c r="C1208" s="93"/>
      <c r="D1208" s="93"/>
      <c r="E1208" s="95"/>
      <c r="F1208" s="95"/>
      <c r="G1208" s="95"/>
      <c r="H1208" s="93"/>
      <c r="I1208" s="93"/>
      <c r="J1208" s="93"/>
      <c r="S1208" s="72"/>
      <c r="T1208" s="72"/>
    </row>
    <row r="1209" spans="1:20" s="65" customFormat="1" ht="14.5" x14ac:dyDescent="0.35">
      <c r="A1209" s="48"/>
      <c r="B1209" s="93"/>
      <c r="C1209" s="93"/>
      <c r="D1209" s="93"/>
      <c r="E1209" s="95"/>
      <c r="F1209" s="95"/>
      <c r="G1209" s="95"/>
      <c r="H1209" s="93"/>
      <c r="I1209" s="93"/>
      <c r="J1209" s="93"/>
      <c r="S1209" s="72"/>
      <c r="T1209" s="72"/>
    </row>
    <row r="1210" spans="1:20" s="65" customFormat="1" ht="14.5" x14ac:dyDescent="0.35">
      <c r="A1210" s="48"/>
      <c r="B1210" s="93"/>
      <c r="C1210" s="93"/>
      <c r="D1210" s="93"/>
      <c r="E1210" s="95"/>
      <c r="F1210" s="95"/>
      <c r="G1210" s="95"/>
      <c r="H1210" s="93"/>
      <c r="I1210" s="93"/>
      <c r="J1210" s="93"/>
      <c r="S1210" s="72"/>
      <c r="T1210" s="72"/>
    </row>
    <row r="1211" spans="1:20" s="65" customFormat="1" ht="14.5" x14ac:dyDescent="0.35">
      <c r="A1211" s="48"/>
      <c r="B1211" s="93"/>
      <c r="C1211" s="93"/>
      <c r="D1211" s="93"/>
      <c r="E1211" s="95"/>
      <c r="F1211" s="95"/>
      <c r="G1211" s="95"/>
      <c r="H1211" s="93"/>
      <c r="I1211" s="93"/>
      <c r="J1211" s="93"/>
      <c r="S1211" s="72"/>
      <c r="T1211" s="72"/>
    </row>
    <row r="1212" spans="1:20" s="65" customFormat="1" ht="14.5" x14ac:dyDescent="0.35">
      <c r="A1212" s="48"/>
      <c r="B1212" s="93"/>
      <c r="C1212" s="93"/>
      <c r="D1212" s="93"/>
      <c r="E1212" s="95"/>
      <c r="F1212" s="95"/>
      <c r="G1212" s="95"/>
      <c r="H1212" s="93"/>
      <c r="I1212" s="93"/>
      <c r="J1212" s="93"/>
      <c r="S1212" s="72"/>
      <c r="T1212" s="72"/>
    </row>
    <row r="1213" spans="1:20" s="65" customFormat="1" ht="14.5" x14ac:dyDescent="0.35">
      <c r="A1213" s="48"/>
      <c r="B1213" s="93"/>
      <c r="C1213" s="93"/>
      <c r="D1213" s="93"/>
      <c r="E1213" s="95"/>
      <c r="F1213" s="95"/>
      <c r="G1213" s="95"/>
      <c r="H1213" s="93"/>
      <c r="I1213" s="93"/>
      <c r="J1213" s="93"/>
      <c r="S1213" s="72"/>
      <c r="T1213" s="72"/>
    </row>
    <row r="1214" spans="1:20" s="65" customFormat="1" ht="14.5" x14ac:dyDescent="0.35">
      <c r="A1214" s="48"/>
      <c r="B1214" s="93"/>
      <c r="C1214" s="93"/>
      <c r="D1214" s="93"/>
      <c r="E1214" s="95"/>
      <c r="F1214" s="95"/>
      <c r="G1214" s="95"/>
      <c r="H1214" s="93"/>
      <c r="I1214" s="93"/>
      <c r="J1214" s="93"/>
      <c r="S1214" s="72"/>
      <c r="T1214" s="72"/>
    </row>
    <row r="1215" spans="1:20" s="65" customFormat="1" ht="14.5" x14ac:dyDescent="0.35">
      <c r="A1215" s="48"/>
      <c r="B1215" s="93"/>
      <c r="C1215" s="93"/>
      <c r="D1215" s="93"/>
      <c r="E1215" s="95"/>
      <c r="F1215" s="95"/>
      <c r="G1215" s="95"/>
      <c r="H1215" s="93"/>
      <c r="I1215" s="93"/>
      <c r="J1215" s="93"/>
      <c r="S1215" s="72"/>
      <c r="T1215" s="72"/>
    </row>
    <row r="1216" spans="1:20" s="65" customFormat="1" ht="14.5" x14ac:dyDescent="0.35">
      <c r="A1216" s="48"/>
      <c r="B1216" s="93"/>
      <c r="C1216" s="93"/>
      <c r="D1216" s="93"/>
      <c r="E1216" s="95"/>
      <c r="F1216" s="95"/>
      <c r="G1216" s="95"/>
      <c r="H1216" s="93"/>
      <c r="I1216" s="93"/>
      <c r="J1216" s="93"/>
      <c r="S1216" s="72"/>
      <c r="T1216" s="72"/>
    </row>
    <row r="1217" spans="1:20" s="65" customFormat="1" ht="14.5" x14ac:dyDescent="0.35">
      <c r="A1217" s="48"/>
      <c r="B1217" s="93"/>
      <c r="C1217" s="93"/>
      <c r="D1217" s="93"/>
      <c r="E1217" s="95"/>
      <c r="F1217" s="95"/>
      <c r="G1217" s="95"/>
      <c r="H1217" s="93"/>
      <c r="I1217" s="93"/>
      <c r="J1217" s="93"/>
      <c r="S1217" s="72"/>
      <c r="T1217" s="72"/>
    </row>
    <row r="1218" spans="1:20" s="65" customFormat="1" ht="14.5" x14ac:dyDescent="0.35">
      <c r="A1218" s="48"/>
      <c r="B1218" s="93"/>
      <c r="C1218" s="93"/>
      <c r="D1218" s="93"/>
      <c r="E1218" s="95"/>
      <c r="F1218" s="95"/>
      <c r="G1218" s="95"/>
      <c r="H1218" s="93"/>
      <c r="I1218" s="93"/>
      <c r="J1218" s="93"/>
      <c r="S1218" s="72"/>
      <c r="T1218" s="72"/>
    </row>
    <row r="1219" spans="1:20" s="65" customFormat="1" ht="14.5" x14ac:dyDescent="0.35">
      <c r="A1219" s="48"/>
      <c r="B1219" s="93"/>
      <c r="C1219" s="93"/>
      <c r="D1219" s="93"/>
      <c r="E1219" s="95"/>
      <c r="F1219" s="95"/>
      <c r="G1219" s="95"/>
      <c r="H1219" s="93"/>
      <c r="I1219" s="93"/>
      <c r="J1219" s="93"/>
      <c r="S1219" s="72"/>
      <c r="T1219" s="72"/>
    </row>
    <row r="1220" spans="1:20" s="65" customFormat="1" ht="14.5" x14ac:dyDescent="0.35">
      <c r="A1220" s="48"/>
      <c r="B1220" s="93"/>
      <c r="C1220" s="93"/>
      <c r="D1220" s="93"/>
      <c r="E1220" s="95"/>
      <c r="F1220" s="95"/>
      <c r="G1220" s="95"/>
      <c r="H1220" s="93"/>
      <c r="I1220" s="93"/>
      <c r="J1220" s="93"/>
      <c r="S1220" s="72"/>
      <c r="T1220" s="72"/>
    </row>
    <row r="1221" spans="1:20" s="65" customFormat="1" ht="14.5" x14ac:dyDescent="0.35">
      <c r="A1221" s="48"/>
      <c r="B1221" s="93"/>
      <c r="C1221" s="93"/>
      <c r="D1221" s="93"/>
      <c r="E1221" s="95"/>
      <c r="F1221" s="95"/>
      <c r="G1221" s="95"/>
      <c r="H1221" s="93"/>
      <c r="I1221" s="93"/>
      <c r="J1221" s="93"/>
      <c r="S1221" s="72"/>
      <c r="T1221" s="72"/>
    </row>
    <row r="1222" spans="1:20" s="65" customFormat="1" ht="14.5" x14ac:dyDescent="0.35">
      <c r="A1222" s="48"/>
      <c r="B1222" s="93"/>
      <c r="C1222" s="93"/>
      <c r="D1222" s="93"/>
      <c r="E1222" s="95"/>
      <c r="F1222" s="95"/>
      <c r="G1222" s="95"/>
      <c r="H1222" s="93"/>
      <c r="I1222" s="93"/>
      <c r="J1222" s="93"/>
      <c r="S1222" s="72"/>
      <c r="T1222" s="72"/>
    </row>
    <row r="1223" spans="1:20" s="65" customFormat="1" ht="14.5" x14ac:dyDescent="0.35">
      <c r="A1223" s="48"/>
      <c r="B1223" s="93"/>
      <c r="C1223" s="93"/>
      <c r="D1223" s="93"/>
      <c r="E1223" s="95"/>
      <c r="F1223" s="95"/>
      <c r="G1223" s="95"/>
      <c r="H1223" s="93"/>
      <c r="I1223" s="93"/>
      <c r="J1223" s="93"/>
      <c r="S1223" s="72"/>
      <c r="T1223" s="72"/>
    </row>
    <row r="1224" spans="1:20" s="65" customFormat="1" ht="14.5" x14ac:dyDescent="0.35">
      <c r="A1224" s="48"/>
      <c r="B1224" s="93"/>
      <c r="C1224" s="93"/>
      <c r="D1224" s="93"/>
      <c r="E1224" s="95"/>
      <c r="F1224" s="95"/>
      <c r="G1224" s="95"/>
      <c r="H1224" s="93"/>
      <c r="I1224" s="93"/>
      <c r="J1224" s="93"/>
      <c r="S1224" s="72"/>
      <c r="T1224" s="72"/>
    </row>
    <row r="1225" spans="1:20" s="65" customFormat="1" ht="14.5" x14ac:dyDescent="0.35">
      <c r="A1225" s="48"/>
      <c r="B1225" s="93"/>
      <c r="C1225" s="93"/>
      <c r="D1225" s="93"/>
      <c r="E1225" s="95"/>
      <c r="F1225" s="95"/>
      <c r="G1225" s="95"/>
      <c r="H1225" s="93"/>
      <c r="I1225" s="93"/>
      <c r="J1225" s="93"/>
      <c r="S1225" s="72"/>
      <c r="T1225" s="72"/>
    </row>
    <row r="1226" spans="1:20" s="65" customFormat="1" ht="14.5" x14ac:dyDescent="0.35">
      <c r="A1226" s="48"/>
      <c r="B1226" s="93"/>
      <c r="C1226" s="93"/>
      <c r="D1226" s="93"/>
      <c r="E1226" s="95"/>
      <c r="F1226" s="95"/>
      <c r="G1226" s="95"/>
      <c r="H1226" s="93"/>
      <c r="I1226" s="93"/>
      <c r="J1226" s="93"/>
      <c r="S1226" s="72"/>
      <c r="T1226" s="72"/>
    </row>
    <row r="1227" spans="1:20" s="65" customFormat="1" ht="14.5" x14ac:dyDescent="0.35">
      <c r="A1227" s="48"/>
      <c r="B1227" s="93"/>
      <c r="C1227" s="93"/>
      <c r="D1227" s="93"/>
      <c r="E1227" s="95"/>
      <c r="F1227" s="95"/>
      <c r="G1227" s="95"/>
      <c r="H1227" s="93"/>
      <c r="I1227" s="93"/>
      <c r="J1227" s="93"/>
      <c r="S1227" s="72"/>
      <c r="T1227" s="72"/>
    </row>
    <row r="1228" spans="1:20" s="65" customFormat="1" ht="14.5" x14ac:dyDescent="0.35">
      <c r="A1228" s="48"/>
      <c r="B1228" s="93"/>
      <c r="C1228" s="93"/>
      <c r="D1228" s="93"/>
      <c r="E1228" s="95"/>
      <c r="F1228" s="95"/>
      <c r="G1228" s="95"/>
      <c r="H1228" s="93"/>
      <c r="I1228" s="93"/>
      <c r="J1228" s="93"/>
      <c r="S1228" s="72"/>
      <c r="T1228" s="72"/>
    </row>
    <row r="1229" spans="1:20" s="65" customFormat="1" ht="14.5" x14ac:dyDescent="0.35">
      <c r="A1229" s="48"/>
      <c r="B1229" s="93"/>
      <c r="C1229" s="93"/>
      <c r="D1229" s="93"/>
      <c r="E1229" s="95"/>
      <c r="F1229" s="95"/>
      <c r="G1229" s="95"/>
      <c r="H1229" s="93"/>
      <c r="I1229" s="93"/>
      <c r="J1229" s="93"/>
      <c r="S1229" s="72"/>
      <c r="T1229" s="72"/>
    </row>
    <row r="1230" spans="1:20" s="65" customFormat="1" ht="14.5" x14ac:dyDescent="0.35">
      <c r="A1230" s="48"/>
      <c r="B1230" s="93"/>
      <c r="C1230" s="93"/>
      <c r="D1230" s="93"/>
      <c r="E1230" s="95"/>
      <c r="F1230" s="95"/>
      <c r="G1230" s="95"/>
      <c r="H1230" s="93"/>
      <c r="I1230" s="93"/>
      <c r="J1230" s="93"/>
      <c r="S1230" s="72"/>
      <c r="T1230" s="72"/>
    </row>
    <row r="1231" spans="1:20" s="65" customFormat="1" ht="14.5" x14ac:dyDescent="0.35">
      <c r="A1231" s="48"/>
      <c r="B1231" s="93"/>
      <c r="C1231" s="93"/>
      <c r="D1231" s="93"/>
      <c r="E1231" s="95"/>
      <c r="F1231" s="95"/>
      <c r="G1231" s="95"/>
      <c r="H1231" s="93"/>
      <c r="I1231" s="93"/>
      <c r="J1231" s="93"/>
      <c r="S1231" s="72"/>
      <c r="T1231" s="72"/>
    </row>
    <row r="1232" spans="1:20" s="65" customFormat="1" ht="14.5" x14ac:dyDescent="0.35">
      <c r="A1232" s="48"/>
      <c r="B1232" s="93"/>
      <c r="C1232" s="93"/>
      <c r="D1232" s="93"/>
      <c r="E1232" s="95"/>
      <c r="F1232" s="95"/>
      <c r="G1232" s="95"/>
      <c r="H1232" s="93"/>
      <c r="I1232" s="93"/>
      <c r="J1232" s="93"/>
      <c r="S1232" s="72"/>
      <c r="T1232" s="72"/>
    </row>
    <row r="1233" spans="1:20" s="65" customFormat="1" ht="14.5" x14ac:dyDescent="0.35">
      <c r="A1233" s="48"/>
      <c r="B1233" s="93"/>
      <c r="C1233" s="93"/>
      <c r="D1233" s="93"/>
      <c r="E1233" s="95"/>
      <c r="F1233" s="95"/>
      <c r="G1233" s="95"/>
      <c r="H1233" s="93"/>
      <c r="I1233" s="93"/>
      <c r="J1233" s="93"/>
      <c r="S1233" s="72"/>
      <c r="T1233" s="72"/>
    </row>
    <row r="1234" spans="1:20" s="65" customFormat="1" ht="14.5" x14ac:dyDescent="0.35">
      <c r="A1234" s="48"/>
      <c r="B1234" s="93"/>
      <c r="C1234" s="93"/>
      <c r="D1234" s="93"/>
      <c r="E1234" s="95"/>
      <c r="F1234" s="95"/>
      <c r="G1234" s="95"/>
      <c r="H1234" s="93"/>
      <c r="I1234" s="93"/>
      <c r="J1234" s="93"/>
      <c r="S1234" s="72"/>
      <c r="T1234" s="72"/>
    </row>
    <row r="1235" spans="1:20" s="65" customFormat="1" ht="14.5" x14ac:dyDescent="0.35">
      <c r="A1235" s="48"/>
      <c r="B1235" s="93"/>
      <c r="C1235" s="93"/>
      <c r="D1235" s="93"/>
      <c r="E1235" s="95"/>
      <c r="F1235" s="95"/>
      <c r="G1235" s="95"/>
      <c r="H1235" s="93"/>
      <c r="I1235" s="93"/>
      <c r="J1235" s="93"/>
      <c r="S1235" s="72"/>
      <c r="T1235" s="72"/>
    </row>
    <row r="1236" spans="1:20" s="65" customFormat="1" ht="14.5" x14ac:dyDescent="0.35">
      <c r="A1236" s="48"/>
      <c r="B1236" s="93"/>
      <c r="C1236" s="93"/>
      <c r="D1236" s="93"/>
      <c r="E1236" s="95"/>
      <c r="F1236" s="95"/>
      <c r="G1236" s="95"/>
      <c r="H1236" s="93"/>
      <c r="I1236" s="93"/>
      <c r="J1236" s="93"/>
      <c r="S1236" s="72"/>
      <c r="T1236" s="72"/>
    </row>
    <row r="1237" spans="1:20" s="65" customFormat="1" ht="14.5" x14ac:dyDescent="0.35">
      <c r="A1237" s="48"/>
      <c r="B1237" s="93"/>
      <c r="C1237" s="93"/>
      <c r="D1237" s="93"/>
      <c r="E1237" s="95"/>
      <c r="F1237" s="95"/>
      <c r="G1237" s="95"/>
      <c r="H1237" s="93"/>
      <c r="I1237" s="93"/>
      <c r="J1237" s="93"/>
      <c r="S1237" s="72"/>
      <c r="T1237" s="72"/>
    </row>
    <row r="1238" spans="1:20" s="65" customFormat="1" ht="14.5" x14ac:dyDescent="0.35">
      <c r="A1238" s="48"/>
      <c r="B1238" s="93"/>
      <c r="C1238" s="93"/>
      <c r="D1238" s="93"/>
      <c r="E1238" s="95"/>
      <c r="F1238" s="95"/>
      <c r="G1238" s="95"/>
      <c r="H1238" s="93"/>
      <c r="I1238" s="93"/>
      <c r="J1238" s="93"/>
      <c r="S1238" s="72"/>
      <c r="T1238" s="72"/>
    </row>
    <row r="1239" spans="1:20" s="65" customFormat="1" ht="14.5" x14ac:dyDescent="0.35">
      <c r="A1239" s="48"/>
      <c r="B1239" s="93"/>
      <c r="C1239" s="93"/>
      <c r="D1239" s="93"/>
      <c r="E1239" s="95"/>
      <c r="F1239" s="95"/>
      <c r="G1239" s="95"/>
      <c r="H1239" s="93"/>
      <c r="I1239" s="93"/>
      <c r="J1239" s="93"/>
      <c r="S1239" s="72"/>
      <c r="T1239" s="72"/>
    </row>
    <row r="1240" spans="1:20" s="65" customFormat="1" ht="14.5" x14ac:dyDescent="0.35">
      <c r="A1240" s="48"/>
      <c r="B1240" s="93"/>
      <c r="C1240" s="93"/>
      <c r="D1240" s="93"/>
      <c r="E1240" s="95"/>
      <c r="F1240" s="95"/>
      <c r="G1240" s="95"/>
      <c r="H1240" s="93"/>
      <c r="I1240" s="93"/>
      <c r="J1240" s="93"/>
      <c r="S1240" s="72"/>
      <c r="T1240" s="72"/>
    </row>
    <row r="1241" spans="1:20" s="65" customFormat="1" ht="14.5" x14ac:dyDescent="0.35">
      <c r="A1241" s="48"/>
      <c r="B1241" s="93"/>
      <c r="C1241" s="93"/>
      <c r="D1241" s="93"/>
      <c r="E1241" s="95"/>
      <c r="F1241" s="95"/>
      <c r="G1241" s="95"/>
      <c r="H1241" s="93"/>
      <c r="I1241" s="93"/>
      <c r="J1241" s="93"/>
      <c r="S1241" s="72"/>
      <c r="T1241" s="72"/>
    </row>
    <row r="1242" spans="1:20" s="65" customFormat="1" ht="14.5" x14ac:dyDescent="0.35">
      <c r="A1242" s="48"/>
      <c r="B1242" s="93"/>
      <c r="C1242" s="93"/>
      <c r="D1242" s="93"/>
      <c r="E1242" s="95"/>
      <c r="F1242" s="95"/>
      <c r="G1242" s="95"/>
      <c r="H1242" s="93"/>
      <c r="I1242" s="93"/>
      <c r="J1242" s="93"/>
      <c r="S1242" s="72"/>
      <c r="T1242" s="72"/>
    </row>
    <row r="1243" spans="1:20" s="65" customFormat="1" ht="14.5" x14ac:dyDescent="0.35">
      <c r="A1243" s="48"/>
      <c r="B1243" s="93"/>
      <c r="C1243" s="93"/>
      <c r="D1243" s="93"/>
      <c r="E1243" s="95"/>
      <c r="F1243" s="95"/>
      <c r="G1243" s="95"/>
      <c r="H1243" s="93"/>
      <c r="I1243" s="93"/>
      <c r="J1243" s="93"/>
      <c r="S1243" s="72"/>
      <c r="T1243" s="72"/>
    </row>
    <row r="1244" spans="1:20" s="65" customFormat="1" ht="14.5" x14ac:dyDescent="0.35">
      <c r="A1244" s="48"/>
      <c r="B1244" s="93"/>
      <c r="C1244" s="93"/>
      <c r="D1244" s="93"/>
      <c r="E1244" s="95"/>
      <c r="F1244" s="95"/>
      <c r="G1244" s="95"/>
      <c r="H1244" s="93"/>
      <c r="I1244" s="93"/>
      <c r="J1244" s="93"/>
      <c r="S1244" s="72"/>
      <c r="T1244" s="72"/>
    </row>
    <row r="1245" spans="1:20" s="65" customFormat="1" ht="14.5" x14ac:dyDescent="0.35">
      <c r="A1245" s="48"/>
      <c r="B1245" s="93"/>
      <c r="C1245" s="93"/>
      <c r="D1245" s="93"/>
      <c r="E1245" s="95"/>
      <c r="F1245" s="95"/>
      <c r="G1245" s="95"/>
      <c r="H1245" s="93"/>
      <c r="I1245" s="93"/>
      <c r="J1245" s="93"/>
      <c r="S1245" s="72"/>
      <c r="T1245" s="72"/>
    </row>
    <row r="1246" spans="1:20" s="65" customFormat="1" ht="14.5" x14ac:dyDescent="0.35">
      <c r="A1246" s="48"/>
      <c r="B1246" s="93"/>
      <c r="C1246" s="93"/>
      <c r="D1246" s="93"/>
      <c r="E1246" s="95"/>
      <c r="F1246" s="95"/>
      <c r="G1246" s="95"/>
      <c r="H1246" s="93"/>
      <c r="I1246" s="93"/>
      <c r="J1246" s="93"/>
      <c r="S1246" s="72"/>
      <c r="T1246" s="72"/>
    </row>
    <row r="1247" spans="1:20" s="65" customFormat="1" ht="14.5" x14ac:dyDescent="0.35">
      <c r="A1247" s="48"/>
      <c r="B1247" s="93"/>
      <c r="C1247" s="93"/>
      <c r="D1247" s="93"/>
      <c r="E1247" s="95"/>
      <c r="F1247" s="95"/>
      <c r="G1247" s="95"/>
      <c r="H1247" s="93"/>
      <c r="I1247" s="93"/>
      <c r="J1247" s="93"/>
      <c r="S1247" s="72"/>
      <c r="T1247" s="72"/>
    </row>
    <row r="1248" spans="1:20" s="65" customFormat="1" ht="14.5" x14ac:dyDescent="0.35">
      <c r="A1248" s="48"/>
      <c r="B1248" s="93"/>
      <c r="C1248" s="93"/>
      <c r="D1248" s="93"/>
      <c r="E1248" s="95"/>
      <c r="F1248" s="95"/>
      <c r="G1248" s="95"/>
      <c r="H1248" s="93"/>
      <c r="I1248" s="93"/>
      <c r="J1248" s="93"/>
      <c r="S1248" s="72"/>
      <c r="T1248" s="72"/>
    </row>
    <row r="1249" spans="1:20" s="65" customFormat="1" ht="14.5" x14ac:dyDescent="0.35">
      <c r="A1249" s="48"/>
      <c r="B1249" s="93"/>
      <c r="C1249" s="93"/>
      <c r="D1249" s="93"/>
      <c r="E1249" s="95"/>
      <c r="F1249" s="95"/>
      <c r="G1249" s="95"/>
      <c r="H1249" s="93"/>
      <c r="I1249" s="93"/>
      <c r="J1249" s="93"/>
      <c r="S1249" s="72"/>
      <c r="T1249" s="72"/>
    </row>
    <row r="1250" spans="1:20" s="65" customFormat="1" ht="14.5" x14ac:dyDescent="0.35">
      <c r="A1250" s="48"/>
      <c r="B1250" s="93"/>
      <c r="C1250" s="93"/>
      <c r="D1250" s="93"/>
      <c r="E1250" s="95"/>
      <c r="F1250" s="95"/>
      <c r="G1250" s="95"/>
      <c r="H1250" s="93"/>
      <c r="I1250" s="93"/>
      <c r="J1250" s="93"/>
      <c r="S1250" s="72"/>
      <c r="T1250" s="72"/>
    </row>
    <row r="1251" spans="1:20" s="65" customFormat="1" ht="14.5" x14ac:dyDescent="0.35">
      <c r="A1251" s="48"/>
      <c r="B1251" s="93"/>
      <c r="C1251" s="93"/>
      <c r="D1251" s="93"/>
      <c r="E1251" s="95"/>
      <c r="F1251" s="95"/>
      <c r="G1251" s="95"/>
      <c r="H1251" s="93"/>
      <c r="I1251" s="93"/>
      <c r="J1251" s="93"/>
      <c r="S1251" s="72"/>
      <c r="T1251" s="72"/>
    </row>
    <row r="1252" spans="1:20" s="65" customFormat="1" ht="14.5" x14ac:dyDescent="0.35">
      <c r="A1252" s="48"/>
      <c r="B1252" s="93"/>
      <c r="C1252" s="93"/>
      <c r="D1252" s="93"/>
      <c r="E1252" s="95"/>
      <c r="F1252" s="95"/>
      <c r="G1252" s="95"/>
      <c r="H1252" s="93"/>
      <c r="I1252" s="93"/>
      <c r="J1252" s="93"/>
      <c r="S1252" s="72"/>
      <c r="T1252" s="72"/>
    </row>
    <row r="1253" spans="1:20" s="65" customFormat="1" ht="14.5" x14ac:dyDescent="0.35">
      <c r="A1253" s="48"/>
      <c r="B1253" s="93"/>
      <c r="C1253" s="93"/>
      <c r="D1253" s="93"/>
      <c r="E1253" s="95"/>
      <c r="F1253" s="95"/>
      <c r="G1253" s="95"/>
      <c r="H1253" s="93"/>
      <c r="I1253" s="93"/>
      <c r="J1253" s="93"/>
      <c r="S1253" s="72"/>
      <c r="T1253" s="72"/>
    </row>
    <row r="1254" spans="1:20" s="65" customFormat="1" ht="14.5" x14ac:dyDescent="0.35">
      <c r="A1254" s="48"/>
      <c r="B1254" s="93"/>
      <c r="C1254" s="93"/>
      <c r="D1254" s="93"/>
      <c r="E1254" s="95"/>
      <c r="F1254" s="95"/>
      <c r="G1254" s="95"/>
      <c r="H1254" s="93"/>
      <c r="I1254" s="93"/>
      <c r="J1254" s="93"/>
      <c r="S1254" s="72"/>
      <c r="T1254" s="72"/>
    </row>
    <row r="1255" spans="1:20" s="65" customFormat="1" ht="14.5" x14ac:dyDescent="0.35">
      <c r="A1255" s="48"/>
      <c r="B1255" s="93"/>
      <c r="C1255" s="93"/>
      <c r="D1255" s="93"/>
      <c r="E1255" s="95"/>
      <c r="F1255" s="95"/>
      <c r="G1255" s="95"/>
      <c r="H1255" s="93"/>
      <c r="I1255" s="93"/>
      <c r="J1255" s="93"/>
      <c r="S1255" s="72"/>
      <c r="T1255" s="72"/>
    </row>
    <row r="1256" spans="1:20" s="65" customFormat="1" ht="14.5" x14ac:dyDescent="0.35">
      <c r="A1256" s="48"/>
      <c r="B1256" s="93"/>
      <c r="C1256" s="93"/>
      <c r="D1256" s="93"/>
      <c r="E1256" s="95"/>
      <c r="F1256" s="95"/>
      <c r="G1256" s="95"/>
      <c r="H1256" s="93"/>
      <c r="I1256" s="93"/>
      <c r="J1256" s="93"/>
      <c r="S1256" s="72"/>
      <c r="T1256" s="72"/>
    </row>
    <row r="1257" spans="1:20" s="65" customFormat="1" ht="14.5" x14ac:dyDescent="0.35">
      <c r="A1257" s="48"/>
      <c r="B1257" s="93"/>
      <c r="C1257" s="93"/>
      <c r="D1257" s="93"/>
      <c r="E1257" s="95"/>
      <c r="F1257" s="95"/>
      <c r="G1257" s="95"/>
      <c r="H1257" s="93"/>
      <c r="I1257" s="93"/>
      <c r="J1257" s="93"/>
      <c r="S1257" s="72"/>
      <c r="T1257" s="72"/>
    </row>
    <row r="1258" spans="1:20" s="65" customFormat="1" ht="14.5" x14ac:dyDescent="0.35">
      <c r="A1258" s="48"/>
      <c r="B1258" s="93"/>
      <c r="C1258" s="93"/>
      <c r="D1258" s="93"/>
      <c r="E1258" s="95"/>
      <c r="F1258" s="95"/>
      <c r="G1258" s="95"/>
      <c r="H1258" s="93"/>
      <c r="I1258" s="93"/>
      <c r="J1258" s="93"/>
      <c r="S1258" s="72"/>
      <c r="T1258" s="72"/>
    </row>
    <row r="1259" spans="1:20" s="65" customFormat="1" ht="14.5" x14ac:dyDescent="0.35">
      <c r="A1259" s="48"/>
      <c r="B1259" s="93"/>
      <c r="C1259" s="93"/>
      <c r="D1259" s="93"/>
      <c r="E1259" s="95"/>
      <c r="F1259" s="95"/>
      <c r="G1259" s="95"/>
      <c r="H1259" s="93"/>
      <c r="I1259" s="93"/>
      <c r="J1259" s="93"/>
      <c r="S1259" s="72"/>
      <c r="T1259" s="72"/>
    </row>
    <row r="1260" spans="1:20" s="65" customFormat="1" ht="14.5" x14ac:dyDescent="0.35">
      <c r="A1260" s="48"/>
      <c r="B1260" s="93"/>
      <c r="C1260" s="93"/>
      <c r="D1260" s="93"/>
      <c r="E1260" s="95"/>
      <c r="F1260" s="95"/>
      <c r="G1260" s="95"/>
      <c r="H1260" s="93"/>
      <c r="I1260" s="93"/>
      <c r="J1260" s="93"/>
      <c r="S1260" s="72"/>
      <c r="T1260" s="72"/>
    </row>
    <row r="1261" spans="1:20" s="65" customFormat="1" ht="14.5" x14ac:dyDescent="0.35">
      <c r="A1261" s="48"/>
      <c r="B1261" s="93"/>
      <c r="C1261" s="93"/>
      <c r="D1261" s="93"/>
      <c r="E1261" s="95"/>
      <c r="F1261" s="95"/>
      <c r="G1261" s="95"/>
      <c r="H1261" s="93"/>
      <c r="I1261" s="93"/>
      <c r="J1261" s="93"/>
      <c r="S1261" s="72"/>
      <c r="T1261" s="72"/>
    </row>
    <row r="1262" spans="1:20" s="65" customFormat="1" ht="14.5" x14ac:dyDescent="0.35">
      <c r="A1262" s="48"/>
      <c r="B1262" s="93"/>
      <c r="C1262" s="93"/>
      <c r="D1262" s="93"/>
      <c r="E1262" s="95"/>
      <c r="F1262" s="95"/>
      <c r="G1262" s="95"/>
      <c r="H1262" s="93"/>
      <c r="I1262" s="93"/>
      <c r="J1262" s="93"/>
      <c r="S1262" s="72"/>
      <c r="T1262" s="72"/>
    </row>
    <row r="1263" spans="1:20" s="65" customFormat="1" ht="14.5" x14ac:dyDescent="0.35">
      <c r="A1263" s="48"/>
      <c r="B1263" s="93"/>
      <c r="C1263" s="93"/>
      <c r="D1263" s="93"/>
      <c r="E1263" s="95"/>
      <c r="F1263" s="95"/>
      <c r="G1263" s="95"/>
      <c r="H1263" s="93"/>
      <c r="I1263" s="93"/>
      <c r="J1263" s="93"/>
      <c r="S1263" s="72"/>
      <c r="T1263" s="72"/>
    </row>
    <row r="1264" spans="1:20" s="65" customFormat="1" ht="14.5" x14ac:dyDescent="0.35">
      <c r="A1264" s="48"/>
      <c r="B1264" s="93"/>
      <c r="C1264" s="93"/>
      <c r="D1264" s="93"/>
      <c r="E1264" s="95"/>
      <c r="F1264" s="95"/>
      <c r="G1264" s="95"/>
      <c r="H1264" s="93"/>
      <c r="I1264" s="93"/>
      <c r="J1264" s="93"/>
      <c r="S1264" s="72"/>
      <c r="T1264" s="72"/>
    </row>
    <row r="1265" spans="1:20" s="65" customFormat="1" ht="14.5" x14ac:dyDescent="0.35">
      <c r="A1265" s="48"/>
      <c r="B1265" s="93"/>
      <c r="C1265" s="93"/>
      <c r="D1265" s="93"/>
      <c r="E1265" s="95"/>
      <c r="F1265" s="95"/>
      <c r="G1265" s="95"/>
      <c r="H1265" s="93"/>
      <c r="I1265" s="93"/>
      <c r="J1265" s="93"/>
      <c r="S1265" s="72"/>
      <c r="T1265" s="72"/>
    </row>
    <row r="1266" spans="1:20" s="65" customFormat="1" ht="14.5" x14ac:dyDescent="0.35">
      <c r="A1266" s="48"/>
      <c r="B1266" s="93"/>
      <c r="C1266" s="93"/>
      <c r="D1266" s="93"/>
      <c r="E1266" s="95"/>
      <c r="F1266" s="95"/>
      <c r="G1266" s="95"/>
      <c r="H1266" s="93"/>
      <c r="I1266" s="93"/>
      <c r="J1266" s="93"/>
      <c r="S1266" s="72"/>
      <c r="T1266" s="72"/>
    </row>
    <row r="1267" spans="1:20" s="65" customFormat="1" ht="14.5" x14ac:dyDescent="0.35">
      <c r="A1267" s="48"/>
      <c r="B1267" s="93"/>
      <c r="C1267" s="93"/>
      <c r="D1267" s="93"/>
      <c r="E1267" s="95"/>
      <c r="F1267" s="95"/>
      <c r="G1267" s="95"/>
      <c r="H1267" s="93"/>
      <c r="I1267" s="93"/>
      <c r="J1267" s="93"/>
      <c r="S1267" s="72"/>
      <c r="T1267" s="72"/>
    </row>
    <row r="1268" spans="1:20" s="65" customFormat="1" ht="14.5" x14ac:dyDescent="0.35">
      <c r="A1268" s="48"/>
      <c r="B1268" s="93"/>
      <c r="C1268" s="93"/>
      <c r="D1268" s="93"/>
      <c r="E1268" s="95"/>
      <c r="F1268" s="95"/>
      <c r="G1268" s="95"/>
      <c r="H1268" s="93"/>
      <c r="I1268" s="93"/>
      <c r="J1268" s="93"/>
      <c r="S1268" s="72"/>
      <c r="T1268" s="72"/>
    </row>
    <row r="1269" spans="1:20" s="65" customFormat="1" ht="14.5" x14ac:dyDescent="0.35">
      <c r="A1269" s="48"/>
      <c r="B1269" s="93"/>
      <c r="C1269" s="93"/>
      <c r="D1269" s="93"/>
      <c r="E1269" s="95"/>
      <c r="F1269" s="95"/>
      <c r="G1269" s="95"/>
      <c r="H1269" s="93"/>
      <c r="I1269" s="93"/>
      <c r="J1269" s="93"/>
      <c r="S1269" s="72"/>
      <c r="T1269" s="72"/>
    </row>
    <row r="1270" spans="1:20" s="65" customFormat="1" ht="14.5" x14ac:dyDescent="0.35">
      <c r="A1270" s="48"/>
      <c r="E1270" s="102"/>
      <c r="F1270" s="102"/>
      <c r="G1270" s="102"/>
      <c r="I1270" s="93"/>
      <c r="J1270" s="93"/>
      <c r="S1270" s="72"/>
      <c r="T1270" s="72"/>
    </row>
    <row r="1271" spans="1:20" s="65" customFormat="1" ht="14.5" x14ac:dyDescent="0.35">
      <c r="A1271" s="48"/>
      <c r="E1271" s="102"/>
      <c r="F1271" s="102"/>
      <c r="G1271" s="102"/>
      <c r="I1271" s="93"/>
      <c r="J1271" s="93"/>
      <c r="S1271" s="72"/>
      <c r="T1271" s="72"/>
    </row>
    <row r="1272" spans="1:20" s="65" customFormat="1" ht="14.5" x14ac:dyDescent="0.35">
      <c r="A1272" s="48"/>
      <c r="E1272" s="102"/>
      <c r="F1272" s="102"/>
      <c r="G1272" s="102"/>
      <c r="I1272" s="93"/>
      <c r="J1272" s="93"/>
      <c r="S1272" s="72"/>
      <c r="T1272" s="72"/>
    </row>
    <row r="1273" spans="1:20" s="65" customFormat="1" ht="14.5" x14ac:dyDescent="0.35">
      <c r="A1273" s="48"/>
      <c r="E1273" s="102"/>
      <c r="F1273" s="102"/>
      <c r="G1273" s="102"/>
      <c r="I1273" s="93"/>
      <c r="J1273" s="93"/>
      <c r="S1273" s="72"/>
      <c r="T1273" s="72"/>
    </row>
    <row r="1274" spans="1:20" s="65" customFormat="1" ht="14.5" x14ac:dyDescent="0.35">
      <c r="A1274" s="48"/>
      <c r="E1274" s="102"/>
      <c r="F1274" s="102"/>
      <c r="G1274" s="102"/>
      <c r="I1274" s="93"/>
      <c r="J1274" s="93"/>
      <c r="S1274" s="72"/>
      <c r="T1274" s="72"/>
    </row>
    <row r="1275" spans="1:20" s="65" customFormat="1" ht="14.5" x14ac:dyDescent="0.35">
      <c r="A1275" s="48"/>
      <c r="E1275" s="102"/>
      <c r="F1275" s="102"/>
      <c r="G1275" s="102"/>
      <c r="I1275" s="93"/>
      <c r="J1275" s="93"/>
      <c r="S1275" s="72"/>
      <c r="T1275" s="72"/>
    </row>
    <row r="1276" spans="1:20" s="65" customFormat="1" ht="14.5" x14ac:dyDescent="0.35">
      <c r="A1276" s="48"/>
      <c r="E1276" s="102"/>
      <c r="F1276" s="102"/>
      <c r="G1276" s="102"/>
      <c r="I1276" s="93"/>
      <c r="J1276" s="93"/>
      <c r="S1276" s="72"/>
      <c r="T1276" s="72"/>
    </row>
    <row r="1277" spans="1:20" s="65" customFormat="1" ht="14.5" x14ac:dyDescent="0.35">
      <c r="A1277" s="48"/>
      <c r="E1277" s="102"/>
      <c r="F1277" s="102"/>
      <c r="G1277" s="102"/>
      <c r="I1277" s="93"/>
      <c r="J1277" s="93"/>
      <c r="S1277" s="72"/>
      <c r="T1277" s="72"/>
    </row>
    <row r="1278" spans="1:20" s="65" customFormat="1" ht="14.5" x14ac:dyDescent="0.35">
      <c r="A1278" s="48"/>
      <c r="E1278" s="102"/>
      <c r="F1278" s="102"/>
      <c r="G1278" s="102"/>
      <c r="I1278" s="93"/>
      <c r="J1278" s="93"/>
      <c r="S1278" s="72"/>
      <c r="T1278" s="72"/>
    </row>
    <row r="1279" spans="1:20" s="65" customFormat="1" ht="14.5" x14ac:dyDescent="0.35">
      <c r="A1279" s="48"/>
      <c r="E1279" s="102"/>
      <c r="F1279" s="102"/>
      <c r="G1279" s="102"/>
      <c r="I1279" s="93"/>
      <c r="J1279" s="93"/>
      <c r="S1279" s="72"/>
      <c r="T1279" s="72"/>
    </row>
    <row r="1280" spans="1:20" s="65" customFormat="1" ht="14.5" x14ac:dyDescent="0.35">
      <c r="A1280" s="48"/>
      <c r="E1280" s="102"/>
      <c r="F1280" s="102"/>
      <c r="G1280" s="102"/>
      <c r="I1280" s="93"/>
      <c r="J1280" s="93"/>
      <c r="S1280" s="72"/>
      <c r="T1280" s="72"/>
    </row>
    <row r="1281" spans="1:20" s="65" customFormat="1" ht="14.5" x14ac:dyDescent="0.35">
      <c r="A1281" s="48"/>
      <c r="E1281" s="102"/>
      <c r="F1281" s="102"/>
      <c r="G1281" s="102"/>
      <c r="I1281" s="93"/>
      <c r="J1281" s="93"/>
      <c r="S1281" s="72"/>
      <c r="T1281" s="72"/>
    </row>
    <row r="1282" spans="1:20" s="65" customFormat="1" ht="14.5" x14ac:dyDescent="0.35">
      <c r="A1282" s="48"/>
      <c r="E1282" s="102"/>
      <c r="F1282" s="102"/>
      <c r="G1282" s="102"/>
      <c r="I1282" s="93"/>
      <c r="J1282" s="93"/>
      <c r="S1282" s="72"/>
      <c r="T1282" s="72"/>
    </row>
    <row r="1283" spans="1:20" s="65" customFormat="1" ht="14.5" x14ac:dyDescent="0.35">
      <c r="A1283" s="48"/>
      <c r="E1283" s="102"/>
      <c r="F1283" s="102"/>
      <c r="G1283" s="102"/>
      <c r="I1283" s="93"/>
      <c r="J1283" s="93"/>
      <c r="S1283" s="72"/>
      <c r="T1283" s="72"/>
    </row>
    <row r="1284" spans="1:20" s="65" customFormat="1" ht="14.5" x14ac:dyDescent="0.35">
      <c r="A1284" s="48"/>
      <c r="E1284" s="102"/>
      <c r="F1284" s="102"/>
      <c r="G1284" s="102"/>
      <c r="I1284" s="93"/>
      <c r="J1284" s="93"/>
      <c r="S1284" s="72"/>
      <c r="T1284" s="72"/>
    </row>
    <row r="1285" spans="1:20" s="65" customFormat="1" ht="14.5" x14ac:dyDescent="0.35">
      <c r="A1285" s="48"/>
      <c r="E1285" s="102"/>
      <c r="F1285" s="102"/>
      <c r="G1285" s="102"/>
      <c r="I1285" s="93"/>
      <c r="J1285" s="93"/>
      <c r="S1285" s="72"/>
      <c r="T1285" s="72"/>
    </row>
    <row r="1286" spans="1:20" s="65" customFormat="1" ht="14.5" x14ac:dyDescent="0.35">
      <c r="A1286" s="48"/>
      <c r="E1286" s="102"/>
      <c r="F1286" s="102"/>
      <c r="G1286" s="102"/>
      <c r="I1286" s="93"/>
      <c r="J1286" s="93"/>
      <c r="S1286" s="72"/>
      <c r="T1286" s="72"/>
    </row>
    <row r="1287" spans="1:20" s="65" customFormat="1" ht="14.5" x14ac:dyDescent="0.35">
      <c r="A1287" s="48"/>
      <c r="E1287" s="102"/>
      <c r="F1287" s="102"/>
      <c r="G1287" s="102"/>
      <c r="I1287" s="93"/>
      <c r="J1287" s="93"/>
      <c r="S1287" s="72"/>
      <c r="T1287" s="72"/>
    </row>
    <row r="1288" spans="1:20" s="65" customFormat="1" ht="14.5" x14ac:dyDescent="0.35">
      <c r="A1288" s="48"/>
      <c r="E1288" s="102"/>
      <c r="F1288" s="102"/>
      <c r="G1288" s="102"/>
      <c r="I1288" s="93"/>
      <c r="J1288" s="93"/>
      <c r="S1288" s="72"/>
      <c r="T1288" s="72"/>
    </row>
    <row r="1289" spans="1:20" s="65" customFormat="1" ht="14.5" x14ac:dyDescent="0.35">
      <c r="A1289" s="48"/>
      <c r="E1289" s="102"/>
      <c r="F1289" s="102"/>
      <c r="G1289" s="102"/>
      <c r="I1289" s="93"/>
      <c r="J1289" s="93"/>
      <c r="S1289" s="72"/>
      <c r="T1289" s="72"/>
    </row>
    <row r="1290" spans="1:20" s="65" customFormat="1" ht="14.5" x14ac:dyDescent="0.35">
      <c r="A1290" s="48"/>
      <c r="E1290" s="102"/>
      <c r="F1290" s="102"/>
      <c r="G1290" s="102"/>
      <c r="I1290" s="93"/>
      <c r="J1290" s="93"/>
      <c r="S1290" s="72"/>
      <c r="T1290" s="72"/>
    </row>
    <row r="1291" spans="1:20" s="65" customFormat="1" ht="14.5" x14ac:dyDescent="0.35">
      <c r="A1291" s="48"/>
      <c r="E1291" s="102"/>
      <c r="F1291" s="102"/>
      <c r="G1291" s="102"/>
      <c r="I1291" s="93"/>
      <c r="J1291" s="93"/>
      <c r="S1291" s="72"/>
      <c r="T1291" s="72"/>
    </row>
    <row r="1292" spans="1:20" s="65" customFormat="1" ht="14.5" x14ac:dyDescent="0.35">
      <c r="A1292" s="48"/>
      <c r="E1292" s="102"/>
      <c r="F1292" s="102"/>
      <c r="G1292" s="102"/>
      <c r="I1292" s="93"/>
      <c r="J1292" s="93"/>
      <c r="S1292" s="72"/>
      <c r="T1292" s="72"/>
    </row>
    <row r="1293" spans="1:20" s="65" customFormat="1" ht="14.5" x14ac:dyDescent="0.35">
      <c r="A1293" s="48"/>
      <c r="E1293" s="102"/>
      <c r="F1293" s="102"/>
      <c r="G1293" s="102"/>
      <c r="I1293" s="93"/>
      <c r="J1293" s="93"/>
      <c r="S1293" s="72"/>
      <c r="T1293" s="72"/>
    </row>
    <row r="1294" spans="1:20" s="65" customFormat="1" ht="14.5" x14ac:dyDescent="0.35">
      <c r="A1294" s="48"/>
      <c r="E1294" s="102"/>
      <c r="F1294" s="102"/>
      <c r="G1294" s="102"/>
      <c r="I1294" s="93"/>
      <c r="J1294" s="93"/>
      <c r="S1294" s="72"/>
      <c r="T1294" s="72"/>
    </row>
    <row r="1295" spans="1:20" s="65" customFormat="1" ht="14.5" x14ac:dyDescent="0.35">
      <c r="A1295" s="48"/>
      <c r="E1295" s="102"/>
      <c r="F1295" s="102"/>
      <c r="G1295" s="102"/>
      <c r="I1295" s="93"/>
      <c r="J1295" s="93"/>
      <c r="S1295" s="72"/>
      <c r="T1295" s="72"/>
    </row>
    <row r="1296" spans="1:20" s="65" customFormat="1" ht="14.5" x14ac:dyDescent="0.35">
      <c r="A1296" s="48"/>
      <c r="E1296" s="102"/>
      <c r="F1296" s="102"/>
      <c r="G1296" s="102"/>
      <c r="I1296" s="93"/>
      <c r="J1296" s="93"/>
      <c r="S1296" s="72"/>
      <c r="T1296" s="72"/>
    </row>
    <row r="1297" spans="1:20" s="65" customFormat="1" ht="14.5" x14ac:dyDescent="0.35">
      <c r="A1297" s="48"/>
      <c r="E1297" s="102"/>
      <c r="F1297" s="102"/>
      <c r="G1297" s="102"/>
      <c r="I1297" s="93"/>
      <c r="J1297" s="93"/>
      <c r="S1297" s="72"/>
      <c r="T1297" s="72"/>
    </row>
    <row r="1298" spans="1:20" s="65" customFormat="1" ht="14.5" x14ac:dyDescent="0.35">
      <c r="A1298" s="48"/>
      <c r="E1298" s="102"/>
      <c r="F1298" s="102"/>
      <c r="G1298" s="102"/>
      <c r="I1298" s="93"/>
      <c r="J1298" s="93"/>
      <c r="S1298" s="72"/>
      <c r="T1298" s="72"/>
    </row>
    <row r="1299" spans="1:20" s="65" customFormat="1" ht="14.5" x14ac:dyDescent="0.35">
      <c r="A1299" s="48"/>
      <c r="E1299" s="102"/>
      <c r="F1299" s="102"/>
      <c r="G1299" s="102"/>
      <c r="I1299" s="93"/>
      <c r="J1299" s="93"/>
      <c r="S1299" s="72"/>
      <c r="T1299" s="72"/>
    </row>
    <row r="1300" spans="1:20" s="65" customFormat="1" ht="14.5" x14ac:dyDescent="0.35">
      <c r="A1300" s="48"/>
      <c r="E1300" s="102"/>
      <c r="F1300" s="102"/>
      <c r="G1300" s="102"/>
      <c r="I1300" s="93"/>
      <c r="J1300" s="93"/>
      <c r="S1300" s="72"/>
      <c r="T1300" s="72"/>
    </row>
    <row r="1301" spans="1:20" s="65" customFormat="1" ht="14.5" x14ac:dyDescent="0.35">
      <c r="A1301" s="48"/>
      <c r="E1301" s="102"/>
      <c r="F1301" s="102"/>
      <c r="G1301" s="102"/>
      <c r="I1301" s="93"/>
      <c r="J1301" s="93"/>
      <c r="S1301" s="72"/>
      <c r="T1301" s="72"/>
    </row>
    <row r="1302" spans="1:20" s="65" customFormat="1" ht="14.5" x14ac:dyDescent="0.35">
      <c r="A1302" s="48"/>
      <c r="E1302" s="102"/>
      <c r="F1302" s="102"/>
      <c r="G1302" s="102"/>
      <c r="I1302" s="93"/>
      <c r="J1302" s="93"/>
      <c r="S1302" s="72"/>
      <c r="T1302" s="72"/>
    </row>
    <row r="1303" spans="1:20" s="65" customFormat="1" ht="14.5" x14ac:dyDescent="0.35">
      <c r="A1303" s="48"/>
      <c r="E1303" s="102"/>
      <c r="F1303" s="102"/>
      <c r="G1303" s="102"/>
      <c r="I1303" s="93"/>
      <c r="J1303" s="93"/>
      <c r="S1303" s="72"/>
      <c r="T1303" s="72"/>
    </row>
    <row r="1304" spans="1:20" s="65" customFormat="1" ht="14.5" x14ac:dyDescent="0.35">
      <c r="A1304" s="48"/>
      <c r="E1304" s="102"/>
      <c r="F1304" s="102"/>
      <c r="G1304" s="102"/>
      <c r="I1304" s="93"/>
      <c r="J1304" s="93"/>
      <c r="S1304" s="72"/>
      <c r="T1304" s="72"/>
    </row>
    <row r="1305" spans="1:20" s="65" customFormat="1" ht="14.5" x14ac:dyDescent="0.35">
      <c r="A1305" s="48"/>
      <c r="E1305" s="102"/>
      <c r="F1305" s="102"/>
      <c r="G1305" s="102"/>
      <c r="I1305" s="93"/>
      <c r="J1305" s="93"/>
      <c r="S1305" s="72"/>
      <c r="T1305" s="72"/>
    </row>
    <row r="1306" spans="1:20" s="65" customFormat="1" ht="14.5" x14ac:dyDescent="0.35">
      <c r="A1306" s="48"/>
      <c r="E1306" s="102"/>
      <c r="F1306" s="102"/>
      <c r="G1306" s="102"/>
      <c r="I1306" s="93"/>
      <c r="J1306" s="93"/>
      <c r="S1306" s="72"/>
      <c r="T1306" s="72"/>
    </row>
    <row r="1307" spans="1:20" s="65" customFormat="1" ht="14.5" x14ac:dyDescent="0.35">
      <c r="A1307" s="48"/>
      <c r="E1307" s="102"/>
      <c r="F1307" s="102"/>
      <c r="G1307" s="102"/>
      <c r="I1307" s="93"/>
      <c r="J1307" s="93"/>
      <c r="S1307" s="72"/>
      <c r="T1307" s="72"/>
    </row>
    <row r="1308" spans="1:20" s="65" customFormat="1" ht="14.5" x14ac:dyDescent="0.35">
      <c r="A1308" s="48"/>
      <c r="E1308" s="102"/>
      <c r="F1308" s="102"/>
      <c r="G1308" s="102"/>
      <c r="I1308" s="93"/>
      <c r="J1308" s="93"/>
      <c r="S1308" s="72"/>
      <c r="T1308" s="72"/>
    </row>
    <row r="1309" spans="1:20" s="65" customFormat="1" ht="14.5" x14ac:dyDescent="0.35">
      <c r="A1309" s="48"/>
      <c r="E1309" s="102"/>
      <c r="F1309" s="102"/>
      <c r="G1309" s="102"/>
      <c r="I1309" s="93"/>
      <c r="J1309" s="93"/>
      <c r="S1309" s="72"/>
      <c r="T1309" s="72"/>
    </row>
    <row r="1310" spans="1:20" s="65" customFormat="1" ht="14.5" x14ac:dyDescent="0.35">
      <c r="A1310" s="48"/>
      <c r="E1310" s="102"/>
      <c r="F1310" s="102"/>
      <c r="G1310" s="102"/>
      <c r="I1310" s="93"/>
      <c r="J1310" s="93"/>
      <c r="S1310" s="72"/>
      <c r="T1310" s="72"/>
    </row>
    <row r="1311" spans="1:20" s="65" customFormat="1" ht="14.5" x14ac:dyDescent="0.35">
      <c r="A1311" s="48"/>
      <c r="E1311" s="102"/>
      <c r="F1311" s="102"/>
      <c r="G1311" s="102"/>
      <c r="I1311" s="93"/>
      <c r="J1311" s="93"/>
      <c r="S1311" s="72"/>
      <c r="T1311" s="72"/>
    </row>
    <row r="1312" spans="1:20" s="65" customFormat="1" ht="14.5" x14ac:dyDescent="0.35">
      <c r="A1312" s="48"/>
      <c r="E1312" s="102"/>
      <c r="F1312" s="102"/>
      <c r="G1312" s="102"/>
      <c r="I1312" s="93"/>
      <c r="J1312" s="93"/>
      <c r="S1312" s="72"/>
      <c r="T1312" s="72"/>
    </row>
    <row r="1313" spans="1:20" s="65" customFormat="1" ht="14.5" x14ac:dyDescent="0.35">
      <c r="A1313" s="48"/>
      <c r="E1313" s="102"/>
      <c r="F1313" s="102"/>
      <c r="G1313" s="102"/>
      <c r="I1313" s="93"/>
      <c r="J1313" s="93"/>
      <c r="S1313" s="72"/>
      <c r="T1313" s="72"/>
    </row>
    <row r="1314" spans="1:20" s="65" customFormat="1" ht="14.5" x14ac:dyDescent="0.35">
      <c r="A1314" s="48"/>
      <c r="E1314" s="102"/>
      <c r="F1314" s="102"/>
      <c r="G1314" s="102"/>
      <c r="I1314" s="93"/>
      <c r="J1314" s="93"/>
      <c r="S1314" s="72"/>
      <c r="T1314" s="72"/>
    </row>
    <row r="1315" spans="1:20" s="65" customFormat="1" ht="14.5" x14ac:dyDescent="0.35">
      <c r="A1315" s="48"/>
      <c r="E1315" s="102"/>
      <c r="F1315" s="102"/>
      <c r="G1315" s="102"/>
      <c r="I1315" s="93"/>
      <c r="J1315" s="93"/>
      <c r="S1315" s="72"/>
      <c r="T1315" s="72"/>
    </row>
    <row r="1316" spans="1:20" s="65" customFormat="1" ht="14.5" x14ac:dyDescent="0.35">
      <c r="A1316" s="48"/>
      <c r="E1316" s="102"/>
      <c r="F1316" s="102"/>
      <c r="G1316" s="102"/>
      <c r="I1316" s="93"/>
      <c r="J1316" s="93"/>
      <c r="S1316" s="72"/>
      <c r="T1316" s="72"/>
    </row>
    <row r="1317" spans="1:20" s="65" customFormat="1" ht="14.5" x14ac:dyDescent="0.35">
      <c r="A1317" s="48"/>
      <c r="E1317" s="102"/>
      <c r="F1317" s="102"/>
      <c r="G1317" s="102"/>
      <c r="I1317" s="93"/>
      <c r="J1317" s="93"/>
      <c r="S1317" s="72"/>
      <c r="T1317" s="72"/>
    </row>
    <row r="1318" spans="1:20" s="65" customFormat="1" ht="14.5" x14ac:dyDescent="0.35">
      <c r="A1318" s="48"/>
      <c r="E1318" s="102"/>
      <c r="F1318" s="102"/>
      <c r="G1318" s="102"/>
      <c r="I1318" s="93"/>
      <c r="J1318" s="93"/>
      <c r="S1318" s="72"/>
      <c r="T1318" s="72"/>
    </row>
    <row r="1319" spans="1:20" s="65" customFormat="1" ht="14.5" x14ac:dyDescent="0.35">
      <c r="A1319" s="48"/>
      <c r="E1319" s="102"/>
      <c r="F1319" s="102"/>
      <c r="G1319" s="102"/>
      <c r="I1319" s="93"/>
      <c r="J1319" s="93"/>
      <c r="S1319" s="72"/>
      <c r="T1319" s="72"/>
    </row>
    <row r="1320" spans="1:20" s="65" customFormat="1" ht="14.5" x14ac:dyDescent="0.35">
      <c r="A1320" s="48"/>
      <c r="E1320" s="102"/>
      <c r="F1320" s="102"/>
      <c r="G1320" s="102"/>
      <c r="I1320" s="93"/>
      <c r="J1320" s="93"/>
      <c r="S1320" s="72"/>
      <c r="T1320" s="72"/>
    </row>
    <row r="1321" spans="1:20" s="65" customFormat="1" ht="14.5" x14ac:dyDescent="0.35">
      <c r="A1321" s="48"/>
      <c r="E1321" s="102"/>
      <c r="F1321" s="102"/>
      <c r="G1321" s="102"/>
      <c r="I1321" s="93"/>
      <c r="J1321" s="93"/>
      <c r="S1321" s="72"/>
      <c r="T1321" s="72"/>
    </row>
    <row r="1322" spans="1:20" s="65" customFormat="1" ht="14.5" x14ac:dyDescent="0.35">
      <c r="A1322" s="48"/>
      <c r="E1322" s="102"/>
      <c r="F1322" s="102"/>
      <c r="G1322" s="102"/>
      <c r="I1322" s="93"/>
      <c r="J1322" s="93"/>
      <c r="S1322" s="72"/>
      <c r="T1322" s="72"/>
    </row>
    <row r="1323" spans="1:20" s="65" customFormat="1" ht="14.5" x14ac:dyDescent="0.35">
      <c r="A1323" s="48"/>
      <c r="E1323" s="102"/>
      <c r="F1323" s="102"/>
      <c r="G1323" s="102"/>
      <c r="I1323" s="93"/>
      <c r="J1323" s="93"/>
      <c r="S1323" s="72"/>
      <c r="T1323" s="72"/>
    </row>
    <row r="1324" spans="1:20" s="65" customFormat="1" ht="14.5" x14ac:dyDescent="0.35">
      <c r="A1324" s="48"/>
      <c r="E1324" s="102"/>
      <c r="F1324" s="102"/>
      <c r="G1324" s="102"/>
      <c r="I1324" s="93"/>
      <c r="J1324" s="93"/>
      <c r="S1324" s="72"/>
      <c r="T1324" s="72"/>
    </row>
    <row r="1325" spans="1:20" s="65" customFormat="1" ht="14.5" x14ac:dyDescent="0.35">
      <c r="A1325" s="48"/>
      <c r="E1325" s="102"/>
      <c r="F1325" s="102"/>
      <c r="G1325" s="102"/>
      <c r="I1325" s="93"/>
      <c r="J1325" s="93"/>
      <c r="S1325" s="72"/>
      <c r="T1325" s="72"/>
    </row>
    <row r="1326" spans="1:20" s="65" customFormat="1" ht="14.5" x14ac:dyDescent="0.35">
      <c r="A1326" s="48"/>
      <c r="E1326" s="102"/>
      <c r="F1326" s="102"/>
      <c r="G1326" s="102"/>
      <c r="I1326" s="93"/>
      <c r="J1326" s="93"/>
      <c r="S1326" s="72"/>
      <c r="T1326" s="72"/>
    </row>
    <row r="1327" spans="1:20" s="65" customFormat="1" ht="14.5" x14ac:dyDescent="0.35">
      <c r="A1327" s="48"/>
      <c r="E1327" s="102"/>
      <c r="F1327" s="102"/>
      <c r="G1327" s="102"/>
      <c r="I1327" s="93"/>
      <c r="J1327" s="93"/>
      <c r="S1327" s="72"/>
      <c r="T1327" s="72"/>
    </row>
    <row r="1328" spans="1:20" s="65" customFormat="1" ht="14.5" x14ac:dyDescent="0.35">
      <c r="A1328" s="48"/>
      <c r="E1328" s="102"/>
      <c r="F1328" s="102"/>
      <c r="G1328" s="102"/>
      <c r="I1328" s="93"/>
      <c r="J1328" s="93"/>
      <c r="S1328" s="72"/>
      <c r="T1328" s="72"/>
    </row>
    <row r="1329" spans="1:20" s="65" customFormat="1" ht="14.5" x14ac:dyDescent="0.35">
      <c r="A1329" s="48"/>
      <c r="E1329" s="102"/>
      <c r="F1329" s="102"/>
      <c r="G1329" s="102"/>
      <c r="I1329" s="93"/>
      <c r="J1329" s="93"/>
      <c r="S1329" s="72"/>
      <c r="T1329" s="72"/>
    </row>
    <row r="1330" spans="1:20" s="65" customFormat="1" ht="14.5" x14ac:dyDescent="0.35">
      <c r="A1330" s="48"/>
      <c r="E1330" s="102"/>
      <c r="F1330" s="102"/>
      <c r="G1330" s="102"/>
      <c r="I1330" s="93"/>
      <c r="J1330" s="93"/>
      <c r="S1330" s="72"/>
      <c r="T1330" s="72"/>
    </row>
    <row r="1331" spans="1:20" s="65" customFormat="1" ht="14.5" x14ac:dyDescent="0.35">
      <c r="A1331" s="48"/>
      <c r="E1331" s="102"/>
      <c r="F1331" s="102"/>
      <c r="G1331" s="102"/>
      <c r="I1331" s="93"/>
      <c r="J1331" s="93"/>
      <c r="S1331" s="72"/>
      <c r="T1331" s="72"/>
    </row>
    <row r="1332" spans="1:20" s="65" customFormat="1" ht="14.5" x14ac:dyDescent="0.35">
      <c r="A1332" s="48"/>
      <c r="E1332" s="102"/>
      <c r="F1332" s="102"/>
      <c r="G1332" s="102"/>
      <c r="I1332" s="93"/>
      <c r="J1332" s="93"/>
      <c r="S1332" s="72"/>
      <c r="T1332" s="72"/>
    </row>
    <row r="1333" spans="1:20" s="65" customFormat="1" ht="14.5" x14ac:dyDescent="0.35">
      <c r="A1333" s="48"/>
      <c r="E1333" s="102"/>
      <c r="F1333" s="102"/>
      <c r="G1333" s="102"/>
      <c r="I1333" s="93"/>
      <c r="J1333" s="93"/>
      <c r="S1333" s="72"/>
      <c r="T1333" s="72"/>
    </row>
    <row r="1334" spans="1:20" s="65" customFormat="1" ht="14.5" x14ac:dyDescent="0.35">
      <c r="A1334" s="48"/>
      <c r="E1334" s="102"/>
      <c r="F1334" s="102"/>
      <c r="G1334" s="102"/>
      <c r="I1334" s="93"/>
      <c r="J1334" s="93"/>
      <c r="S1334" s="72"/>
      <c r="T1334" s="72"/>
    </row>
    <row r="1335" spans="1:20" s="65" customFormat="1" ht="14.5" x14ac:dyDescent="0.35">
      <c r="A1335" s="48"/>
      <c r="E1335" s="102"/>
      <c r="F1335" s="102"/>
      <c r="G1335" s="102"/>
      <c r="I1335" s="93"/>
      <c r="J1335" s="93"/>
      <c r="S1335" s="72"/>
      <c r="T1335" s="72"/>
    </row>
    <row r="1336" spans="1:20" s="65" customFormat="1" ht="14.5" x14ac:dyDescent="0.35">
      <c r="A1336" s="48"/>
      <c r="E1336" s="102"/>
      <c r="F1336" s="102"/>
      <c r="G1336" s="102"/>
      <c r="I1336" s="93"/>
      <c r="J1336" s="93"/>
      <c r="S1336" s="72"/>
      <c r="T1336" s="72"/>
    </row>
    <row r="1337" spans="1:20" s="65" customFormat="1" ht="14.5" x14ac:dyDescent="0.35">
      <c r="A1337" s="48"/>
      <c r="E1337" s="102"/>
      <c r="F1337" s="102"/>
      <c r="G1337" s="102"/>
      <c r="I1337" s="93"/>
      <c r="J1337" s="93"/>
      <c r="S1337" s="72"/>
      <c r="T1337" s="72"/>
    </row>
    <row r="1338" spans="1:20" s="65" customFormat="1" ht="14.5" x14ac:dyDescent="0.35">
      <c r="A1338" s="48"/>
      <c r="E1338" s="102"/>
      <c r="F1338" s="102"/>
      <c r="G1338" s="102"/>
      <c r="I1338" s="93"/>
      <c r="J1338" s="93"/>
      <c r="S1338" s="72"/>
      <c r="T1338" s="72"/>
    </row>
    <row r="1339" spans="1:20" s="65" customFormat="1" ht="14.5" x14ac:dyDescent="0.35">
      <c r="A1339" s="48"/>
      <c r="E1339" s="102"/>
      <c r="F1339" s="102"/>
      <c r="G1339" s="102"/>
      <c r="I1339" s="93"/>
      <c r="J1339" s="93"/>
      <c r="S1339" s="72"/>
      <c r="T1339" s="72"/>
    </row>
    <row r="1340" spans="1:20" s="65" customFormat="1" ht="14.5" x14ac:dyDescent="0.35">
      <c r="A1340" s="48"/>
      <c r="E1340" s="102"/>
      <c r="F1340" s="102"/>
      <c r="G1340" s="102"/>
      <c r="I1340" s="93"/>
      <c r="J1340" s="93"/>
      <c r="S1340" s="72"/>
      <c r="T1340" s="72"/>
    </row>
    <row r="1341" spans="1:20" s="65" customFormat="1" ht="14.5" x14ac:dyDescent="0.35">
      <c r="A1341" s="48"/>
      <c r="E1341" s="102"/>
      <c r="F1341" s="102"/>
      <c r="G1341" s="102"/>
      <c r="I1341" s="93"/>
      <c r="J1341" s="93"/>
      <c r="S1341" s="72"/>
      <c r="T1341" s="72"/>
    </row>
    <row r="1342" spans="1:20" s="65" customFormat="1" ht="14.5" x14ac:dyDescent="0.35">
      <c r="A1342" s="48"/>
      <c r="E1342" s="102"/>
      <c r="F1342" s="102"/>
      <c r="G1342" s="102"/>
      <c r="I1342" s="93"/>
      <c r="J1342" s="93"/>
      <c r="S1342" s="72"/>
      <c r="T1342" s="72"/>
    </row>
    <row r="1343" spans="1:20" s="65" customFormat="1" ht="14.5" x14ac:dyDescent="0.35">
      <c r="A1343" s="48"/>
      <c r="E1343" s="102"/>
      <c r="F1343" s="102"/>
      <c r="G1343" s="102"/>
      <c r="I1343" s="93"/>
      <c r="J1343" s="93"/>
      <c r="S1343" s="72"/>
      <c r="T1343" s="72"/>
    </row>
    <row r="1344" spans="1:20" s="65" customFormat="1" ht="14.5" x14ac:dyDescent="0.35">
      <c r="A1344" s="48"/>
      <c r="E1344" s="102"/>
      <c r="F1344" s="102"/>
      <c r="G1344" s="102"/>
      <c r="I1344" s="93"/>
      <c r="J1344" s="93"/>
      <c r="S1344" s="72"/>
      <c r="T1344" s="72"/>
    </row>
    <row r="1345" spans="1:20" s="65" customFormat="1" ht="14.5" x14ac:dyDescent="0.35">
      <c r="A1345" s="48"/>
      <c r="E1345" s="102"/>
      <c r="F1345" s="102"/>
      <c r="G1345" s="102"/>
      <c r="I1345" s="93"/>
      <c r="J1345" s="93"/>
      <c r="S1345" s="72"/>
      <c r="T1345" s="72"/>
    </row>
    <row r="1346" spans="1:20" s="65" customFormat="1" ht="14.5" x14ac:dyDescent="0.35">
      <c r="A1346" s="48"/>
      <c r="E1346" s="102"/>
      <c r="F1346" s="102"/>
      <c r="G1346" s="102"/>
      <c r="I1346" s="93"/>
      <c r="J1346" s="93"/>
      <c r="S1346" s="72"/>
      <c r="T1346" s="72"/>
    </row>
    <row r="1347" spans="1:20" s="65" customFormat="1" ht="14.5" x14ac:dyDescent="0.35">
      <c r="A1347" s="48"/>
      <c r="E1347" s="102"/>
      <c r="F1347" s="102"/>
      <c r="G1347" s="102"/>
      <c r="I1347" s="93"/>
      <c r="J1347" s="93"/>
      <c r="S1347" s="72"/>
      <c r="T1347" s="72"/>
    </row>
    <row r="1348" spans="1:20" s="65" customFormat="1" ht="14.5" x14ac:dyDescent="0.35">
      <c r="A1348" s="48"/>
      <c r="E1348" s="102"/>
      <c r="F1348" s="102"/>
      <c r="G1348" s="102"/>
      <c r="I1348" s="93"/>
      <c r="J1348" s="93"/>
      <c r="S1348" s="72"/>
      <c r="T1348" s="72"/>
    </row>
    <row r="1349" spans="1:20" s="65" customFormat="1" ht="14.5" x14ac:dyDescent="0.35">
      <c r="A1349" s="48"/>
      <c r="E1349" s="102"/>
      <c r="F1349" s="102"/>
      <c r="G1349" s="102"/>
      <c r="I1349" s="93"/>
      <c r="J1349" s="93"/>
      <c r="S1349" s="72"/>
      <c r="T1349" s="72"/>
    </row>
    <row r="1350" spans="1:20" s="65" customFormat="1" ht="14.5" x14ac:dyDescent="0.35">
      <c r="A1350" s="48"/>
      <c r="E1350" s="102"/>
      <c r="F1350" s="102"/>
      <c r="G1350" s="102"/>
      <c r="I1350" s="93"/>
      <c r="J1350" s="93"/>
      <c r="S1350" s="72"/>
      <c r="T1350" s="72"/>
    </row>
    <row r="1351" spans="1:20" s="65" customFormat="1" ht="14.5" x14ac:dyDescent="0.35">
      <c r="A1351" s="48"/>
      <c r="E1351" s="102"/>
      <c r="F1351" s="102"/>
      <c r="G1351" s="102"/>
      <c r="I1351" s="93"/>
      <c r="J1351" s="93"/>
      <c r="S1351" s="72"/>
      <c r="T1351" s="72"/>
    </row>
    <row r="1352" spans="1:20" s="65" customFormat="1" ht="14.5" x14ac:dyDescent="0.35">
      <c r="A1352" s="48"/>
      <c r="E1352" s="102"/>
      <c r="F1352" s="102"/>
      <c r="G1352" s="102"/>
      <c r="I1352" s="93"/>
      <c r="J1352" s="93"/>
      <c r="S1352" s="72"/>
      <c r="T1352" s="72"/>
    </row>
    <row r="1353" spans="1:20" s="65" customFormat="1" ht="14.5" x14ac:dyDescent="0.35">
      <c r="A1353" s="48"/>
      <c r="E1353" s="102"/>
      <c r="F1353" s="102"/>
      <c r="G1353" s="102"/>
      <c r="I1353" s="93"/>
      <c r="J1353" s="93"/>
      <c r="S1353" s="72"/>
      <c r="T1353" s="72"/>
    </row>
    <row r="1354" spans="1:20" s="65" customFormat="1" ht="14.5" x14ac:dyDescent="0.35">
      <c r="A1354" s="48"/>
      <c r="E1354" s="102"/>
      <c r="F1354" s="102"/>
      <c r="G1354" s="102"/>
      <c r="I1354" s="93"/>
      <c r="J1354" s="93"/>
      <c r="S1354" s="72"/>
      <c r="T1354" s="72"/>
    </row>
    <row r="1355" spans="1:20" s="65" customFormat="1" ht="14.5" x14ac:dyDescent="0.35">
      <c r="A1355" s="48"/>
      <c r="E1355" s="102"/>
      <c r="F1355" s="102"/>
      <c r="G1355" s="102"/>
      <c r="I1355" s="93"/>
      <c r="J1355" s="93"/>
      <c r="S1355" s="72"/>
      <c r="T1355" s="72"/>
    </row>
    <row r="1356" spans="1:20" s="65" customFormat="1" ht="14.5" x14ac:dyDescent="0.35">
      <c r="A1356" s="48"/>
      <c r="E1356" s="102"/>
      <c r="F1356" s="102"/>
      <c r="G1356" s="102"/>
      <c r="I1356" s="93"/>
      <c r="J1356" s="93"/>
      <c r="S1356" s="72"/>
      <c r="T1356" s="72"/>
    </row>
    <row r="1357" spans="1:20" s="65" customFormat="1" ht="14.5" x14ac:dyDescent="0.35">
      <c r="A1357" s="48"/>
      <c r="E1357" s="102"/>
      <c r="F1357" s="102"/>
      <c r="G1357" s="102"/>
      <c r="I1357" s="93"/>
      <c r="J1357" s="93"/>
      <c r="S1357" s="72"/>
      <c r="T1357" s="72"/>
    </row>
    <row r="1358" spans="1:20" s="65" customFormat="1" ht="14.5" x14ac:dyDescent="0.35">
      <c r="A1358" s="48"/>
      <c r="E1358" s="102"/>
      <c r="F1358" s="102"/>
      <c r="G1358" s="102"/>
      <c r="I1358" s="93"/>
      <c r="J1358" s="93"/>
      <c r="S1358" s="72"/>
      <c r="T1358" s="72"/>
    </row>
    <row r="1359" spans="1:20" s="65" customFormat="1" ht="14.5" x14ac:dyDescent="0.35">
      <c r="A1359" s="48"/>
      <c r="E1359" s="102"/>
      <c r="F1359" s="102"/>
      <c r="G1359" s="102"/>
      <c r="I1359" s="93"/>
      <c r="J1359" s="93"/>
      <c r="S1359" s="72"/>
      <c r="T1359" s="72"/>
    </row>
    <row r="1360" spans="1:20" s="65" customFormat="1" ht="14.5" x14ac:dyDescent="0.35">
      <c r="A1360" s="48"/>
      <c r="E1360" s="102"/>
      <c r="F1360" s="102"/>
      <c r="G1360" s="102"/>
      <c r="I1360" s="93"/>
      <c r="J1360" s="93"/>
      <c r="S1360" s="72"/>
      <c r="T1360" s="72"/>
    </row>
    <row r="1361" spans="1:20" s="65" customFormat="1" ht="14.5" x14ac:dyDescent="0.35">
      <c r="A1361" s="48"/>
      <c r="E1361" s="102"/>
      <c r="F1361" s="102"/>
      <c r="G1361" s="102"/>
      <c r="I1361" s="93"/>
      <c r="J1361" s="93"/>
      <c r="S1361" s="72"/>
      <c r="T1361" s="72"/>
    </row>
    <row r="1362" spans="1:20" s="65" customFormat="1" ht="14.5" x14ac:dyDescent="0.35">
      <c r="A1362" s="48"/>
      <c r="E1362" s="102"/>
      <c r="F1362" s="102"/>
      <c r="G1362" s="102"/>
      <c r="I1362" s="93"/>
      <c r="J1362" s="93"/>
      <c r="S1362" s="72"/>
      <c r="T1362" s="72"/>
    </row>
    <row r="1363" spans="1:20" s="65" customFormat="1" ht="14.5" x14ac:dyDescent="0.35">
      <c r="A1363" s="48"/>
      <c r="E1363" s="102"/>
      <c r="F1363" s="102"/>
      <c r="G1363" s="102"/>
      <c r="I1363" s="93"/>
      <c r="J1363" s="93"/>
      <c r="S1363" s="72"/>
      <c r="T1363" s="72"/>
    </row>
    <row r="1364" spans="1:20" s="65" customFormat="1" ht="14.5" x14ac:dyDescent="0.35">
      <c r="A1364" s="48"/>
      <c r="E1364" s="102"/>
      <c r="F1364" s="102"/>
      <c r="G1364" s="102"/>
      <c r="I1364" s="93"/>
      <c r="J1364" s="93"/>
      <c r="S1364" s="72"/>
      <c r="T1364" s="72"/>
    </row>
    <row r="1365" spans="1:20" s="65" customFormat="1" ht="14.5" x14ac:dyDescent="0.35">
      <c r="A1365" s="48"/>
      <c r="E1365" s="102"/>
      <c r="F1365" s="102"/>
      <c r="G1365" s="102"/>
      <c r="I1365" s="93"/>
      <c r="J1365" s="93"/>
      <c r="S1365" s="72"/>
      <c r="T1365" s="72"/>
    </row>
    <row r="1366" spans="1:20" s="65" customFormat="1" ht="14.5" x14ac:dyDescent="0.35">
      <c r="A1366" s="48"/>
      <c r="E1366" s="102"/>
      <c r="F1366" s="102"/>
      <c r="G1366" s="102"/>
      <c r="I1366" s="93"/>
      <c r="J1366" s="93"/>
      <c r="S1366" s="72"/>
      <c r="T1366" s="72"/>
    </row>
    <row r="1367" spans="1:20" s="65" customFormat="1" ht="14.5" x14ac:dyDescent="0.35">
      <c r="A1367" s="48"/>
      <c r="E1367" s="102"/>
      <c r="F1367" s="102"/>
      <c r="G1367" s="102"/>
      <c r="I1367" s="93"/>
      <c r="J1367" s="93"/>
      <c r="S1367" s="72"/>
      <c r="T1367" s="72"/>
    </row>
    <row r="1368" spans="1:20" s="65" customFormat="1" ht="14.5" x14ac:dyDescent="0.35">
      <c r="A1368" s="48"/>
      <c r="E1368" s="102"/>
      <c r="F1368" s="102"/>
      <c r="G1368" s="102"/>
      <c r="I1368" s="93"/>
      <c r="J1368" s="93"/>
      <c r="S1368" s="72"/>
      <c r="T1368" s="72"/>
    </row>
    <row r="1369" spans="1:20" s="65" customFormat="1" ht="14.5" x14ac:dyDescent="0.35">
      <c r="A1369" s="48"/>
      <c r="E1369" s="102"/>
      <c r="F1369" s="102"/>
      <c r="G1369" s="102"/>
      <c r="I1369" s="93"/>
      <c r="J1369" s="93"/>
      <c r="S1369" s="72"/>
      <c r="T1369" s="72"/>
    </row>
    <row r="1370" spans="1:20" s="65" customFormat="1" ht="14.5" x14ac:dyDescent="0.35">
      <c r="A1370" s="48"/>
      <c r="E1370" s="102"/>
      <c r="F1370" s="102"/>
      <c r="G1370" s="102"/>
      <c r="I1370" s="93"/>
      <c r="J1370" s="93"/>
      <c r="S1370" s="72"/>
      <c r="T1370" s="72"/>
    </row>
    <row r="1371" spans="1:20" s="65" customFormat="1" ht="14.5" x14ac:dyDescent="0.35">
      <c r="A1371" s="48"/>
      <c r="E1371" s="102"/>
      <c r="F1371" s="102"/>
      <c r="G1371" s="102"/>
      <c r="I1371" s="93"/>
      <c r="J1371" s="93"/>
      <c r="S1371" s="72"/>
      <c r="T1371" s="72"/>
    </row>
    <row r="1372" spans="1:20" s="65" customFormat="1" ht="14.5" x14ac:dyDescent="0.35">
      <c r="A1372" s="48"/>
      <c r="E1372" s="102"/>
      <c r="F1372" s="102"/>
      <c r="G1372" s="102"/>
      <c r="I1372" s="93"/>
      <c r="J1372" s="93"/>
      <c r="S1372" s="72"/>
      <c r="T1372" s="72"/>
    </row>
    <row r="1373" spans="1:20" s="65" customFormat="1" ht="14.5" x14ac:dyDescent="0.35">
      <c r="A1373" s="48"/>
      <c r="E1373" s="102"/>
      <c r="F1373" s="102"/>
      <c r="G1373" s="102"/>
      <c r="I1373" s="93"/>
      <c r="J1373" s="93"/>
      <c r="S1373" s="72"/>
      <c r="T1373" s="72"/>
    </row>
    <row r="1374" spans="1:20" s="65" customFormat="1" ht="14.5" x14ac:dyDescent="0.35">
      <c r="A1374" s="48"/>
      <c r="E1374" s="102"/>
      <c r="F1374" s="102"/>
      <c r="G1374" s="102"/>
      <c r="I1374" s="93"/>
      <c r="J1374" s="93"/>
      <c r="S1374" s="72"/>
      <c r="T1374" s="72"/>
    </row>
    <row r="1375" spans="1:20" s="65" customFormat="1" ht="14.5" x14ac:dyDescent="0.35">
      <c r="A1375" s="48"/>
      <c r="E1375" s="102"/>
      <c r="F1375" s="102"/>
      <c r="G1375" s="102"/>
      <c r="I1375" s="93"/>
      <c r="J1375" s="93"/>
      <c r="S1375" s="72"/>
      <c r="T1375" s="72"/>
    </row>
    <row r="1376" spans="1:20" s="65" customFormat="1" ht="14.5" x14ac:dyDescent="0.35">
      <c r="A1376" s="48"/>
      <c r="E1376" s="102"/>
      <c r="F1376" s="102"/>
      <c r="G1376" s="102"/>
      <c r="I1376" s="93"/>
      <c r="J1376" s="93"/>
      <c r="S1376" s="72"/>
      <c r="T1376" s="72"/>
    </row>
    <row r="1377" spans="1:20" s="65" customFormat="1" ht="14.5" x14ac:dyDescent="0.35">
      <c r="A1377" s="48"/>
      <c r="E1377" s="102"/>
      <c r="F1377" s="102"/>
      <c r="G1377" s="102"/>
      <c r="I1377" s="93"/>
      <c r="J1377" s="93"/>
      <c r="S1377" s="72"/>
      <c r="T1377" s="72"/>
    </row>
    <row r="1378" spans="1:20" s="65" customFormat="1" ht="14.5" x14ac:dyDescent="0.35">
      <c r="A1378" s="48"/>
      <c r="E1378" s="102"/>
      <c r="F1378" s="102"/>
      <c r="G1378" s="102"/>
      <c r="I1378" s="93"/>
      <c r="J1378" s="93"/>
      <c r="S1378" s="72"/>
      <c r="T1378" s="72"/>
    </row>
    <row r="1379" spans="1:20" s="65" customFormat="1" ht="14.5" x14ac:dyDescent="0.35">
      <c r="A1379" s="48"/>
      <c r="E1379" s="102"/>
      <c r="F1379" s="102"/>
      <c r="G1379" s="102"/>
      <c r="I1379" s="93"/>
      <c r="J1379" s="93"/>
      <c r="S1379" s="72"/>
      <c r="T1379" s="72"/>
    </row>
    <row r="1380" spans="1:20" s="65" customFormat="1" ht="14.5" x14ac:dyDescent="0.35">
      <c r="A1380" s="48"/>
      <c r="E1380" s="102"/>
      <c r="F1380" s="102"/>
      <c r="G1380" s="102"/>
      <c r="I1380" s="93"/>
      <c r="J1380" s="93"/>
      <c r="S1380" s="72"/>
      <c r="T1380" s="72"/>
    </row>
    <row r="1381" spans="1:20" s="65" customFormat="1" ht="14.5" x14ac:dyDescent="0.35">
      <c r="A1381" s="48"/>
      <c r="E1381" s="102"/>
      <c r="F1381" s="102"/>
      <c r="G1381" s="102"/>
      <c r="I1381" s="93"/>
      <c r="J1381" s="93"/>
      <c r="S1381" s="72"/>
      <c r="T1381" s="72"/>
    </row>
    <row r="1382" spans="1:20" s="65" customFormat="1" ht="14.5" x14ac:dyDescent="0.35">
      <c r="A1382" s="48"/>
      <c r="E1382" s="102"/>
      <c r="F1382" s="102"/>
      <c r="G1382" s="102"/>
      <c r="I1382" s="93"/>
      <c r="J1382" s="93"/>
      <c r="S1382" s="72"/>
      <c r="T1382" s="72"/>
    </row>
    <row r="1383" spans="1:20" s="65" customFormat="1" ht="14.5" x14ac:dyDescent="0.35">
      <c r="A1383" s="48"/>
      <c r="E1383" s="102"/>
      <c r="F1383" s="102"/>
      <c r="G1383" s="102"/>
      <c r="I1383" s="93"/>
      <c r="J1383" s="93"/>
      <c r="S1383" s="72"/>
      <c r="T1383" s="72"/>
    </row>
    <row r="1384" spans="1:20" s="65" customFormat="1" ht="14.5" x14ac:dyDescent="0.35">
      <c r="A1384" s="48"/>
      <c r="E1384" s="102"/>
      <c r="F1384" s="102"/>
      <c r="G1384" s="102"/>
      <c r="I1384" s="93"/>
      <c r="J1384" s="93"/>
      <c r="S1384" s="72"/>
      <c r="T1384" s="72"/>
    </row>
    <row r="1385" spans="1:20" s="65" customFormat="1" ht="14.5" x14ac:dyDescent="0.35">
      <c r="A1385" s="48"/>
      <c r="E1385" s="102"/>
      <c r="F1385" s="102"/>
      <c r="G1385" s="102"/>
      <c r="I1385" s="93"/>
      <c r="J1385" s="93"/>
      <c r="S1385" s="72"/>
      <c r="T1385" s="72"/>
    </row>
    <row r="1386" spans="1:20" s="65" customFormat="1" ht="14.5" x14ac:dyDescent="0.35">
      <c r="A1386" s="48"/>
      <c r="E1386" s="102"/>
      <c r="F1386" s="102"/>
      <c r="G1386" s="102"/>
      <c r="I1386" s="93"/>
      <c r="J1386" s="93"/>
      <c r="S1386" s="72"/>
      <c r="T1386" s="72"/>
    </row>
    <row r="1387" spans="1:20" s="65" customFormat="1" ht="14.5" x14ac:dyDescent="0.35">
      <c r="A1387" s="48"/>
      <c r="E1387" s="102"/>
      <c r="F1387" s="102"/>
      <c r="G1387" s="102"/>
      <c r="I1387" s="93"/>
      <c r="J1387" s="93"/>
      <c r="S1387" s="72"/>
      <c r="T1387" s="72"/>
    </row>
    <row r="1388" spans="1:20" s="65" customFormat="1" ht="14.5" x14ac:dyDescent="0.35">
      <c r="A1388" s="48"/>
      <c r="E1388" s="102"/>
      <c r="F1388" s="102"/>
      <c r="G1388" s="102"/>
      <c r="I1388" s="93"/>
      <c r="J1388" s="93"/>
      <c r="S1388" s="72"/>
      <c r="T1388" s="72"/>
    </row>
    <row r="1389" spans="1:20" s="65" customFormat="1" ht="14.5" x14ac:dyDescent="0.35">
      <c r="A1389" s="48"/>
      <c r="E1389" s="102"/>
      <c r="F1389" s="102"/>
      <c r="G1389" s="102"/>
      <c r="I1389" s="93"/>
      <c r="J1389" s="93"/>
      <c r="S1389" s="72"/>
      <c r="T1389" s="72"/>
    </row>
    <row r="1390" spans="1:20" s="65" customFormat="1" ht="14.5" x14ac:dyDescent="0.35">
      <c r="A1390" s="48"/>
      <c r="E1390" s="102"/>
      <c r="F1390" s="102"/>
      <c r="G1390" s="102"/>
      <c r="I1390" s="93"/>
      <c r="J1390" s="93"/>
      <c r="S1390" s="72"/>
      <c r="T1390" s="72"/>
    </row>
    <row r="1391" spans="1:20" s="65" customFormat="1" ht="14.5" x14ac:dyDescent="0.35">
      <c r="A1391" s="48"/>
      <c r="E1391" s="102"/>
      <c r="F1391" s="102"/>
      <c r="G1391" s="102"/>
      <c r="I1391" s="93"/>
      <c r="J1391" s="93"/>
      <c r="S1391" s="72"/>
      <c r="T1391" s="72"/>
    </row>
    <row r="1392" spans="1:20" s="65" customFormat="1" ht="14.5" x14ac:dyDescent="0.35">
      <c r="A1392" s="48"/>
      <c r="E1392" s="102"/>
      <c r="F1392" s="102"/>
      <c r="G1392" s="102"/>
      <c r="I1392" s="93"/>
      <c r="J1392" s="93"/>
      <c r="S1392" s="72"/>
      <c r="T1392" s="72"/>
    </row>
    <row r="1393" spans="1:20" s="65" customFormat="1" ht="14.5" x14ac:dyDescent="0.35">
      <c r="A1393" s="48"/>
      <c r="E1393" s="102"/>
      <c r="F1393" s="102"/>
      <c r="G1393" s="102"/>
      <c r="I1393" s="93"/>
      <c r="J1393" s="93"/>
      <c r="S1393" s="72"/>
      <c r="T1393" s="72"/>
    </row>
    <row r="1394" spans="1:20" s="65" customFormat="1" ht="14.5" x14ac:dyDescent="0.35">
      <c r="A1394" s="48"/>
      <c r="E1394" s="102"/>
      <c r="F1394" s="102"/>
      <c r="G1394" s="102"/>
      <c r="I1394" s="93"/>
      <c r="J1394" s="93"/>
      <c r="S1394" s="72"/>
      <c r="T1394" s="72"/>
    </row>
    <row r="1395" spans="1:20" s="65" customFormat="1" ht="14.5" x14ac:dyDescent="0.35">
      <c r="A1395" s="48"/>
      <c r="E1395" s="102"/>
      <c r="F1395" s="102"/>
      <c r="G1395" s="102"/>
      <c r="I1395" s="93"/>
      <c r="J1395" s="93"/>
      <c r="S1395" s="72"/>
      <c r="T1395" s="72"/>
    </row>
    <row r="1396" spans="1:20" s="65" customFormat="1" ht="14.5" x14ac:dyDescent="0.35">
      <c r="A1396" s="48"/>
      <c r="E1396" s="102"/>
      <c r="F1396" s="102"/>
      <c r="G1396" s="102"/>
      <c r="I1396" s="93"/>
      <c r="J1396" s="93"/>
      <c r="S1396" s="72"/>
      <c r="T1396" s="72"/>
    </row>
    <row r="1397" spans="1:20" s="65" customFormat="1" ht="14.5" x14ac:dyDescent="0.35">
      <c r="A1397" s="48"/>
      <c r="E1397" s="102"/>
      <c r="F1397" s="102"/>
      <c r="G1397" s="102"/>
      <c r="I1397" s="93"/>
      <c r="J1397" s="93"/>
      <c r="S1397" s="72"/>
      <c r="T1397" s="72"/>
    </row>
    <row r="1398" spans="1:20" s="65" customFormat="1" ht="14.5" x14ac:dyDescent="0.35">
      <c r="A1398" s="48"/>
      <c r="E1398" s="102"/>
      <c r="F1398" s="102"/>
      <c r="G1398" s="102"/>
      <c r="I1398" s="93"/>
      <c r="J1398" s="93"/>
      <c r="S1398" s="72"/>
      <c r="T1398" s="72"/>
    </row>
    <row r="1399" spans="1:20" s="65" customFormat="1" ht="14.5" x14ac:dyDescent="0.35">
      <c r="A1399" s="48"/>
      <c r="E1399" s="102"/>
      <c r="F1399" s="102"/>
      <c r="G1399" s="102"/>
      <c r="I1399" s="93"/>
      <c r="J1399" s="93"/>
      <c r="S1399" s="72"/>
      <c r="T1399" s="72"/>
    </row>
    <row r="1400" spans="1:20" s="65" customFormat="1" ht="14.5" x14ac:dyDescent="0.35">
      <c r="A1400" s="48"/>
      <c r="E1400" s="102"/>
      <c r="F1400" s="102"/>
      <c r="G1400" s="102"/>
      <c r="I1400" s="93"/>
      <c r="J1400" s="93"/>
      <c r="S1400" s="72"/>
      <c r="T1400" s="72"/>
    </row>
    <row r="1401" spans="1:20" s="65" customFormat="1" ht="14.5" x14ac:dyDescent="0.35">
      <c r="A1401" s="48"/>
      <c r="E1401" s="102"/>
      <c r="F1401" s="102"/>
      <c r="G1401" s="102"/>
      <c r="I1401" s="93"/>
      <c r="J1401" s="93"/>
      <c r="S1401" s="72"/>
      <c r="T1401" s="72"/>
    </row>
    <row r="1402" spans="1:20" s="65" customFormat="1" ht="14.5" x14ac:dyDescent="0.35">
      <c r="A1402" s="48"/>
      <c r="E1402" s="102"/>
      <c r="F1402" s="102"/>
      <c r="G1402" s="102"/>
      <c r="I1402" s="93"/>
      <c r="J1402" s="93"/>
      <c r="S1402" s="72"/>
      <c r="T1402" s="72"/>
    </row>
    <row r="1403" spans="1:20" s="65" customFormat="1" ht="14.5" x14ac:dyDescent="0.35">
      <c r="A1403" s="48"/>
      <c r="E1403" s="102"/>
      <c r="F1403" s="102"/>
      <c r="G1403" s="102"/>
      <c r="I1403" s="93"/>
      <c r="J1403" s="93"/>
      <c r="S1403" s="72"/>
      <c r="T1403" s="72"/>
    </row>
    <row r="1404" spans="1:20" s="65" customFormat="1" ht="14.5" x14ac:dyDescent="0.35">
      <c r="A1404" s="48"/>
      <c r="E1404" s="102"/>
      <c r="F1404" s="102"/>
      <c r="G1404" s="102"/>
      <c r="I1404" s="93"/>
      <c r="J1404" s="93"/>
      <c r="S1404" s="72"/>
      <c r="T1404" s="72"/>
    </row>
    <row r="1405" spans="1:20" s="65" customFormat="1" ht="14.5" x14ac:dyDescent="0.35">
      <c r="A1405" s="48"/>
      <c r="E1405" s="102"/>
      <c r="F1405" s="102"/>
      <c r="G1405" s="102"/>
      <c r="I1405" s="93"/>
      <c r="J1405" s="93"/>
      <c r="S1405" s="72"/>
      <c r="T1405" s="72"/>
    </row>
    <row r="1406" spans="1:20" s="65" customFormat="1" ht="14.5" x14ac:dyDescent="0.35">
      <c r="A1406" s="48"/>
      <c r="E1406" s="102"/>
      <c r="F1406" s="102"/>
      <c r="G1406" s="102"/>
      <c r="I1406" s="93"/>
      <c r="J1406" s="93"/>
      <c r="S1406" s="72"/>
      <c r="T1406" s="72"/>
    </row>
    <row r="1407" spans="1:20" s="65" customFormat="1" ht="14.5" x14ac:dyDescent="0.35">
      <c r="A1407" s="48"/>
      <c r="E1407" s="102"/>
      <c r="F1407" s="102"/>
      <c r="G1407" s="102"/>
      <c r="I1407" s="93"/>
      <c r="J1407" s="93"/>
      <c r="S1407" s="72"/>
      <c r="T1407" s="72"/>
    </row>
    <row r="1408" spans="1:20" s="65" customFormat="1" ht="14.5" x14ac:dyDescent="0.35">
      <c r="A1408" s="48"/>
      <c r="E1408" s="102"/>
      <c r="F1408" s="102"/>
      <c r="G1408" s="102"/>
      <c r="I1408" s="93"/>
      <c r="J1408" s="93"/>
      <c r="S1408" s="72"/>
      <c r="T1408" s="72"/>
    </row>
    <row r="1409" spans="1:20" s="65" customFormat="1" ht="14.5" x14ac:dyDescent="0.35">
      <c r="A1409" s="48"/>
      <c r="E1409" s="102"/>
      <c r="F1409" s="102"/>
      <c r="G1409" s="102"/>
      <c r="I1409" s="93"/>
      <c r="J1409" s="93"/>
      <c r="S1409" s="72"/>
      <c r="T1409" s="72"/>
    </row>
    <row r="1410" spans="1:20" s="65" customFormat="1" ht="14.5" x14ac:dyDescent="0.35">
      <c r="A1410" s="48"/>
      <c r="E1410" s="102"/>
      <c r="F1410" s="102"/>
      <c r="G1410" s="102"/>
      <c r="I1410" s="93"/>
      <c r="J1410" s="93"/>
      <c r="S1410" s="72"/>
      <c r="T1410" s="72"/>
    </row>
    <row r="1411" spans="1:20" s="65" customFormat="1" ht="14.5" x14ac:dyDescent="0.35">
      <c r="A1411" s="48"/>
      <c r="E1411" s="102"/>
      <c r="F1411" s="102"/>
      <c r="G1411" s="102"/>
      <c r="I1411" s="93"/>
      <c r="J1411" s="93"/>
      <c r="S1411" s="72"/>
      <c r="T1411" s="72"/>
    </row>
    <row r="1412" spans="1:20" s="65" customFormat="1" ht="14.5" x14ac:dyDescent="0.35">
      <c r="A1412" s="48"/>
      <c r="E1412" s="102"/>
      <c r="F1412" s="102"/>
      <c r="G1412" s="102"/>
      <c r="I1412" s="93"/>
      <c r="J1412" s="93"/>
      <c r="S1412" s="72"/>
      <c r="T1412" s="72"/>
    </row>
    <row r="1413" spans="1:20" s="65" customFormat="1" ht="14.5" x14ac:dyDescent="0.35">
      <c r="A1413" s="48"/>
      <c r="E1413" s="102"/>
      <c r="F1413" s="102"/>
      <c r="G1413" s="102"/>
      <c r="I1413" s="93"/>
      <c r="J1413" s="93"/>
      <c r="S1413" s="72"/>
      <c r="T1413" s="72"/>
    </row>
    <row r="1414" spans="1:20" s="65" customFormat="1" ht="14.5" x14ac:dyDescent="0.35">
      <c r="A1414" s="48"/>
      <c r="E1414" s="102"/>
      <c r="F1414" s="102"/>
      <c r="G1414" s="102"/>
      <c r="I1414" s="93"/>
      <c r="J1414" s="93"/>
      <c r="S1414" s="72"/>
      <c r="T1414" s="72"/>
    </row>
    <row r="1415" spans="1:20" s="65" customFormat="1" ht="14.5" x14ac:dyDescent="0.35">
      <c r="A1415" s="48"/>
      <c r="E1415" s="102"/>
      <c r="F1415" s="102"/>
      <c r="G1415" s="102"/>
      <c r="I1415" s="93"/>
      <c r="J1415" s="93"/>
      <c r="S1415" s="72"/>
      <c r="T1415" s="72"/>
    </row>
    <row r="1416" spans="1:20" s="65" customFormat="1" ht="14.5" x14ac:dyDescent="0.35">
      <c r="A1416" s="48"/>
      <c r="E1416" s="102"/>
      <c r="F1416" s="102"/>
      <c r="G1416" s="102"/>
      <c r="I1416" s="93"/>
      <c r="J1416" s="93"/>
      <c r="S1416" s="72"/>
      <c r="T1416" s="72"/>
    </row>
    <row r="1417" spans="1:20" s="65" customFormat="1" ht="14.5" x14ac:dyDescent="0.35">
      <c r="A1417" s="48"/>
      <c r="E1417" s="102"/>
      <c r="F1417" s="102"/>
      <c r="G1417" s="102"/>
      <c r="I1417" s="93"/>
      <c r="J1417" s="93"/>
      <c r="S1417" s="72"/>
      <c r="T1417" s="72"/>
    </row>
    <row r="1418" spans="1:20" s="65" customFormat="1" ht="14.5" x14ac:dyDescent="0.35">
      <c r="A1418" s="48"/>
      <c r="E1418" s="102"/>
      <c r="F1418" s="102"/>
      <c r="G1418" s="102"/>
      <c r="I1418" s="93"/>
      <c r="J1418" s="93"/>
      <c r="S1418" s="72"/>
      <c r="T1418" s="72"/>
    </row>
    <row r="1419" spans="1:20" s="65" customFormat="1" ht="14.5" x14ac:dyDescent="0.35">
      <c r="A1419" s="48"/>
      <c r="E1419" s="102"/>
      <c r="F1419" s="102"/>
      <c r="G1419" s="102"/>
      <c r="I1419" s="93"/>
      <c r="J1419" s="93"/>
      <c r="S1419" s="72"/>
      <c r="T1419" s="72"/>
    </row>
    <row r="1420" spans="1:20" s="65" customFormat="1" ht="14.5" x14ac:dyDescent="0.35">
      <c r="A1420" s="48"/>
      <c r="E1420" s="102"/>
      <c r="F1420" s="102"/>
      <c r="G1420" s="102"/>
      <c r="I1420" s="93"/>
      <c r="J1420" s="93"/>
      <c r="S1420" s="72"/>
      <c r="T1420" s="72"/>
    </row>
    <row r="1421" spans="1:20" s="65" customFormat="1" ht="14.5" x14ac:dyDescent="0.35">
      <c r="A1421" s="48"/>
      <c r="E1421" s="102"/>
      <c r="F1421" s="102"/>
      <c r="G1421" s="102"/>
      <c r="I1421" s="93"/>
      <c r="J1421" s="93"/>
      <c r="S1421" s="72"/>
      <c r="T1421" s="72"/>
    </row>
    <row r="1422" spans="1:20" s="65" customFormat="1" ht="14.5" x14ac:dyDescent="0.35">
      <c r="A1422" s="48"/>
      <c r="E1422" s="102"/>
      <c r="F1422" s="102"/>
      <c r="G1422" s="102"/>
      <c r="I1422" s="93"/>
      <c r="J1422" s="93"/>
      <c r="S1422" s="72"/>
      <c r="T1422" s="72"/>
    </row>
    <row r="1423" spans="1:20" s="65" customFormat="1" ht="14.5" x14ac:dyDescent="0.35">
      <c r="A1423" s="48"/>
      <c r="E1423" s="102"/>
      <c r="F1423" s="102"/>
      <c r="G1423" s="102"/>
      <c r="I1423" s="93"/>
      <c r="J1423" s="93"/>
      <c r="S1423" s="72"/>
      <c r="T1423" s="72"/>
    </row>
    <row r="1424" spans="1:20" s="65" customFormat="1" ht="14.5" x14ac:dyDescent="0.35">
      <c r="A1424" s="48"/>
      <c r="E1424" s="102"/>
      <c r="F1424" s="102"/>
      <c r="G1424" s="102"/>
      <c r="I1424" s="93"/>
      <c r="J1424" s="93"/>
      <c r="S1424" s="72"/>
      <c r="T1424" s="72"/>
    </row>
    <row r="1425" spans="1:20" s="65" customFormat="1" ht="14.5" x14ac:dyDescent="0.35">
      <c r="A1425" s="48"/>
      <c r="E1425" s="102"/>
      <c r="F1425" s="102"/>
      <c r="G1425" s="102"/>
      <c r="I1425" s="93"/>
      <c r="J1425" s="93"/>
      <c r="S1425" s="72"/>
      <c r="T1425" s="72"/>
    </row>
    <row r="1426" spans="1:20" s="65" customFormat="1" ht="14.5" x14ac:dyDescent="0.35">
      <c r="A1426" s="48"/>
      <c r="E1426" s="102"/>
      <c r="F1426" s="102"/>
      <c r="G1426" s="102"/>
      <c r="I1426" s="93"/>
      <c r="J1426" s="93"/>
      <c r="S1426" s="72"/>
      <c r="T1426" s="72"/>
    </row>
    <row r="1427" spans="1:20" s="65" customFormat="1" ht="14.5" x14ac:dyDescent="0.35">
      <c r="A1427" s="48"/>
      <c r="E1427" s="102"/>
      <c r="F1427" s="102"/>
      <c r="G1427" s="102"/>
      <c r="I1427" s="93"/>
      <c r="J1427" s="93"/>
      <c r="S1427" s="72"/>
      <c r="T1427" s="72"/>
    </row>
    <row r="1428" spans="1:20" s="65" customFormat="1" ht="14.5" x14ac:dyDescent="0.35">
      <c r="A1428" s="48"/>
      <c r="E1428" s="102"/>
      <c r="F1428" s="102"/>
      <c r="G1428" s="102"/>
      <c r="I1428" s="93"/>
      <c r="J1428" s="93"/>
      <c r="S1428" s="72"/>
      <c r="T1428" s="72"/>
    </row>
    <row r="1429" spans="1:20" s="65" customFormat="1" ht="14.5" x14ac:dyDescent="0.35">
      <c r="A1429" s="48"/>
      <c r="E1429" s="102"/>
      <c r="F1429" s="102"/>
      <c r="G1429" s="102"/>
      <c r="I1429" s="93"/>
      <c r="J1429" s="93"/>
      <c r="S1429" s="72"/>
      <c r="T1429" s="72"/>
    </row>
    <row r="1430" spans="1:20" s="65" customFormat="1" ht="14.5" x14ac:dyDescent="0.35">
      <c r="A1430" s="48"/>
      <c r="E1430" s="102"/>
      <c r="F1430" s="102"/>
      <c r="G1430" s="102"/>
      <c r="I1430" s="93"/>
      <c r="J1430" s="93"/>
      <c r="S1430" s="72"/>
      <c r="T1430" s="72"/>
    </row>
    <row r="1431" spans="1:20" s="65" customFormat="1" ht="14.5" x14ac:dyDescent="0.35">
      <c r="A1431" s="48"/>
      <c r="E1431" s="102"/>
      <c r="F1431" s="102"/>
      <c r="G1431" s="102"/>
      <c r="I1431" s="93"/>
      <c r="J1431" s="93"/>
      <c r="S1431" s="72"/>
      <c r="T1431" s="72"/>
    </row>
    <row r="1432" spans="1:20" s="65" customFormat="1" ht="14.5" x14ac:dyDescent="0.35">
      <c r="A1432" s="48"/>
      <c r="E1432" s="102"/>
      <c r="F1432" s="102"/>
      <c r="G1432" s="102"/>
      <c r="I1432" s="93"/>
      <c r="J1432" s="93"/>
      <c r="S1432" s="72"/>
      <c r="T1432" s="72"/>
    </row>
    <row r="1433" spans="1:20" s="65" customFormat="1" ht="14.5" x14ac:dyDescent="0.35">
      <c r="A1433" s="48"/>
      <c r="E1433" s="102"/>
      <c r="F1433" s="102"/>
      <c r="G1433" s="102"/>
      <c r="I1433" s="93"/>
      <c r="J1433" s="93"/>
      <c r="S1433" s="72"/>
      <c r="T1433" s="72"/>
    </row>
    <row r="1434" spans="1:20" s="65" customFormat="1" ht="14.5" x14ac:dyDescent="0.35">
      <c r="A1434" s="48"/>
      <c r="E1434" s="102"/>
      <c r="F1434" s="102"/>
      <c r="G1434" s="102"/>
      <c r="I1434" s="93"/>
      <c r="J1434" s="93"/>
      <c r="S1434" s="72"/>
      <c r="T1434" s="72"/>
    </row>
    <row r="1435" spans="1:20" s="65" customFormat="1" ht="14.5" x14ac:dyDescent="0.35">
      <c r="A1435" s="48"/>
      <c r="E1435" s="102"/>
      <c r="F1435" s="102"/>
      <c r="G1435" s="102"/>
      <c r="I1435" s="93"/>
      <c r="J1435" s="93"/>
      <c r="S1435" s="72"/>
      <c r="T1435" s="72"/>
    </row>
    <row r="1436" spans="1:20" s="65" customFormat="1" ht="14.5" x14ac:dyDescent="0.35">
      <c r="A1436" s="48"/>
      <c r="E1436" s="102"/>
      <c r="F1436" s="102"/>
      <c r="G1436" s="102"/>
      <c r="I1436" s="93"/>
      <c r="J1436" s="93"/>
      <c r="S1436" s="72"/>
      <c r="T1436" s="72"/>
    </row>
    <row r="1437" spans="1:20" s="65" customFormat="1" ht="14.5" x14ac:dyDescent="0.35">
      <c r="A1437" s="48"/>
      <c r="E1437" s="102"/>
      <c r="F1437" s="102"/>
      <c r="G1437" s="102"/>
      <c r="I1437" s="93"/>
      <c r="J1437" s="93"/>
      <c r="S1437" s="72"/>
      <c r="T1437" s="72"/>
    </row>
    <row r="1438" spans="1:20" s="65" customFormat="1" ht="14.5" x14ac:dyDescent="0.35">
      <c r="A1438" s="48"/>
      <c r="E1438" s="102"/>
      <c r="F1438" s="102"/>
      <c r="G1438" s="102"/>
      <c r="I1438" s="93"/>
      <c r="J1438" s="93"/>
      <c r="S1438" s="72"/>
      <c r="T1438" s="72"/>
    </row>
    <row r="1439" spans="1:20" s="65" customFormat="1" ht="14.5" x14ac:dyDescent="0.35">
      <c r="A1439" s="48"/>
      <c r="E1439" s="102"/>
      <c r="F1439" s="102"/>
      <c r="G1439" s="102"/>
      <c r="I1439" s="93"/>
      <c r="J1439" s="93"/>
      <c r="S1439" s="72"/>
      <c r="T1439" s="72"/>
    </row>
    <row r="1440" spans="1:20" s="65" customFormat="1" ht="14.5" x14ac:dyDescent="0.35">
      <c r="A1440" s="48"/>
      <c r="E1440" s="102"/>
      <c r="F1440" s="102"/>
      <c r="G1440" s="102"/>
      <c r="I1440" s="93"/>
      <c r="J1440" s="93"/>
      <c r="S1440" s="72"/>
      <c r="T1440" s="72"/>
    </row>
    <row r="1441" spans="1:20" s="65" customFormat="1" ht="14.5" x14ac:dyDescent="0.35">
      <c r="A1441" s="48"/>
      <c r="E1441" s="102"/>
      <c r="F1441" s="102"/>
      <c r="G1441" s="102"/>
      <c r="I1441" s="93"/>
      <c r="J1441" s="93"/>
      <c r="S1441" s="72"/>
      <c r="T1441" s="72"/>
    </row>
    <row r="1442" spans="1:20" s="65" customFormat="1" ht="14.5" x14ac:dyDescent="0.35">
      <c r="A1442" s="48"/>
      <c r="E1442" s="102"/>
      <c r="F1442" s="102"/>
      <c r="G1442" s="102"/>
      <c r="I1442" s="93"/>
      <c r="J1442" s="93"/>
      <c r="S1442" s="72"/>
      <c r="T1442" s="72"/>
    </row>
    <row r="1443" spans="1:20" s="65" customFormat="1" ht="14.5" x14ac:dyDescent="0.35">
      <c r="A1443" s="48"/>
      <c r="E1443" s="102"/>
      <c r="F1443" s="102"/>
      <c r="G1443" s="102"/>
      <c r="I1443" s="93"/>
      <c r="J1443" s="93"/>
      <c r="S1443" s="72"/>
      <c r="T1443" s="72"/>
    </row>
    <row r="1444" spans="1:20" s="65" customFormat="1" ht="14.5" x14ac:dyDescent="0.35">
      <c r="A1444" s="48"/>
      <c r="E1444" s="102"/>
      <c r="F1444" s="102"/>
      <c r="G1444" s="102"/>
      <c r="I1444" s="93"/>
      <c r="J1444" s="93"/>
      <c r="S1444" s="72"/>
      <c r="T1444" s="72"/>
    </row>
    <row r="1445" spans="1:20" s="65" customFormat="1" ht="14.5" x14ac:dyDescent="0.35">
      <c r="A1445" s="48"/>
      <c r="E1445" s="102"/>
      <c r="F1445" s="102"/>
      <c r="G1445" s="102"/>
      <c r="I1445" s="93"/>
      <c r="J1445" s="93"/>
      <c r="S1445" s="72"/>
      <c r="T1445" s="72"/>
    </row>
    <row r="1446" spans="1:20" s="65" customFormat="1" ht="14.5" x14ac:dyDescent="0.35">
      <c r="A1446" s="48"/>
      <c r="E1446" s="102"/>
      <c r="F1446" s="102"/>
      <c r="G1446" s="102"/>
      <c r="I1446" s="93"/>
      <c r="J1446" s="93"/>
      <c r="S1446" s="72"/>
      <c r="T1446" s="72"/>
    </row>
    <row r="1447" spans="1:20" s="65" customFormat="1" ht="14.5" x14ac:dyDescent="0.35">
      <c r="A1447" s="48"/>
      <c r="E1447" s="102"/>
      <c r="F1447" s="102"/>
      <c r="G1447" s="102"/>
      <c r="I1447" s="93"/>
      <c r="J1447" s="93"/>
      <c r="S1447" s="72"/>
      <c r="T1447" s="72"/>
    </row>
    <row r="1448" spans="1:20" s="65" customFormat="1" ht="14.5" x14ac:dyDescent="0.35">
      <c r="A1448" s="48"/>
      <c r="E1448" s="102"/>
      <c r="F1448" s="102"/>
      <c r="G1448" s="102"/>
      <c r="I1448" s="93"/>
      <c r="J1448" s="93"/>
      <c r="S1448" s="72"/>
      <c r="T1448" s="72"/>
    </row>
    <row r="1449" spans="1:20" s="65" customFormat="1" ht="14.5" x14ac:dyDescent="0.35">
      <c r="A1449" s="48"/>
      <c r="E1449" s="102"/>
      <c r="F1449" s="102"/>
      <c r="G1449" s="102"/>
      <c r="I1449" s="93"/>
      <c r="J1449" s="93"/>
      <c r="S1449" s="72"/>
      <c r="T1449" s="72"/>
    </row>
    <row r="1450" spans="1:20" s="65" customFormat="1" ht="14.5" x14ac:dyDescent="0.35">
      <c r="A1450" s="48"/>
      <c r="E1450" s="102"/>
      <c r="F1450" s="102"/>
      <c r="G1450" s="102"/>
      <c r="I1450" s="93"/>
      <c r="J1450" s="93"/>
      <c r="S1450" s="72"/>
      <c r="T1450" s="72"/>
    </row>
    <row r="1451" spans="1:20" s="65" customFormat="1" ht="14.5" x14ac:dyDescent="0.35">
      <c r="A1451" s="48"/>
      <c r="E1451" s="102"/>
      <c r="F1451" s="102"/>
      <c r="G1451" s="102"/>
      <c r="I1451" s="93"/>
      <c r="J1451" s="93"/>
      <c r="S1451" s="72"/>
      <c r="T1451" s="72"/>
    </row>
    <row r="1452" spans="1:20" s="65" customFormat="1" ht="14.5" x14ac:dyDescent="0.35">
      <c r="A1452" s="48"/>
      <c r="E1452" s="102"/>
      <c r="F1452" s="102"/>
      <c r="G1452" s="102"/>
      <c r="I1452" s="93"/>
      <c r="J1452" s="93"/>
      <c r="S1452" s="72"/>
      <c r="T1452" s="72"/>
    </row>
    <row r="1453" spans="1:20" s="65" customFormat="1" ht="14.5" x14ac:dyDescent="0.35">
      <c r="A1453" s="48"/>
      <c r="E1453" s="102"/>
      <c r="F1453" s="102"/>
      <c r="G1453" s="102"/>
      <c r="I1453" s="93"/>
      <c r="J1453" s="93"/>
      <c r="S1453" s="72"/>
      <c r="T1453" s="72"/>
    </row>
    <row r="1454" spans="1:20" s="65" customFormat="1" ht="14.5" x14ac:dyDescent="0.35">
      <c r="A1454" s="48"/>
      <c r="E1454" s="102"/>
      <c r="F1454" s="102"/>
      <c r="G1454" s="102"/>
      <c r="I1454" s="93"/>
      <c r="J1454" s="93"/>
      <c r="S1454" s="72"/>
      <c r="T1454" s="72"/>
    </row>
    <row r="1455" spans="1:20" s="65" customFormat="1" ht="14.5" x14ac:dyDescent="0.35">
      <c r="A1455" s="48"/>
      <c r="E1455" s="102"/>
      <c r="F1455" s="102"/>
      <c r="G1455" s="102"/>
      <c r="I1455" s="93"/>
      <c r="J1455" s="93"/>
      <c r="S1455" s="72"/>
      <c r="T1455" s="72"/>
    </row>
    <row r="1456" spans="1:20" s="65" customFormat="1" ht="14.5" x14ac:dyDescent="0.35">
      <c r="A1456" s="48"/>
      <c r="E1456" s="102"/>
      <c r="F1456" s="102"/>
      <c r="G1456" s="102"/>
      <c r="I1456" s="93"/>
      <c r="J1456" s="93"/>
      <c r="S1456" s="72"/>
      <c r="T1456" s="72"/>
    </row>
    <row r="1457" spans="1:20" s="65" customFormat="1" ht="14.5" x14ac:dyDescent="0.35">
      <c r="A1457" s="48"/>
      <c r="E1457" s="102"/>
      <c r="F1457" s="102"/>
      <c r="G1457" s="102"/>
      <c r="I1457" s="93"/>
      <c r="J1457" s="93"/>
      <c r="S1457" s="72"/>
      <c r="T1457" s="72"/>
    </row>
    <row r="1458" spans="1:20" s="65" customFormat="1" ht="14.5" x14ac:dyDescent="0.35">
      <c r="A1458" s="48"/>
      <c r="E1458" s="102"/>
      <c r="F1458" s="102"/>
      <c r="G1458" s="102"/>
      <c r="I1458" s="93"/>
      <c r="J1458" s="93"/>
      <c r="S1458" s="72"/>
      <c r="T1458" s="72"/>
    </row>
    <row r="1459" spans="1:20" s="65" customFormat="1" ht="14.5" x14ac:dyDescent="0.35">
      <c r="A1459" s="48"/>
      <c r="E1459" s="102"/>
      <c r="F1459" s="102"/>
      <c r="G1459" s="102"/>
      <c r="I1459" s="93"/>
      <c r="J1459" s="93"/>
      <c r="S1459" s="72"/>
      <c r="T1459" s="72"/>
    </row>
    <row r="1460" spans="1:20" s="65" customFormat="1" ht="14.5" x14ac:dyDescent="0.35">
      <c r="A1460" s="48"/>
      <c r="E1460" s="102"/>
      <c r="F1460" s="102"/>
      <c r="G1460" s="102"/>
      <c r="I1460" s="93"/>
      <c r="J1460" s="93"/>
      <c r="S1460" s="72"/>
      <c r="T1460" s="72"/>
    </row>
    <row r="1461" spans="1:20" s="65" customFormat="1" ht="14.5" x14ac:dyDescent="0.35">
      <c r="A1461" s="48"/>
      <c r="E1461" s="102"/>
      <c r="F1461" s="102"/>
      <c r="G1461" s="102"/>
      <c r="I1461" s="93"/>
      <c r="J1461" s="93"/>
      <c r="S1461" s="72"/>
      <c r="T1461" s="72"/>
    </row>
    <row r="1462" spans="1:20" s="65" customFormat="1" ht="14.5" x14ac:dyDescent="0.35">
      <c r="A1462" s="48"/>
      <c r="E1462" s="102"/>
      <c r="F1462" s="102"/>
      <c r="G1462" s="102"/>
      <c r="I1462" s="93"/>
      <c r="J1462" s="93"/>
      <c r="S1462" s="72"/>
      <c r="T1462" s="72"/>
    </row>
    <row r="1463" spans="1:20" s="65" customFormat="1" ht="14.5" x14ac:dyDescent="0.35">
      <c r="A1463" s="48"/>
      <c r="E1463" s="102"/>
      <c r="F1463" s="102"/>
      <c r="G1463" s="102"/>
      <c r="I1463" s="93"/>
      <c r="J1463" s="93"/>
      <c r="S1463" s="72"/>
      <c r="T1463" s="72"/>
    </row>
    <row r="1464" spans="1:20" s="65" customFormat="1" ht="14.5" x14ac:dyDescent="0.35">
      <c r="A1464" s="48"/>
      <c r="E1464" s="102"/>
      <c r="F1464" s="102"/>
      <c r="G1464" s="102"/>
      <c r="I1464" s="93"/>
      <c r="J1464" s="93"/>
      <c r="S1464" s="72"/>
      <c r="T1464" s="72"/>
    </row>
    <row r="1465" spans="1:20" s="65" customFormat="1" ht="14.5" x14ac:dyDescent="0.35">
      <c r="A1465" s="48"/>
      <c r="E1465" s="102"/>
      <c r="F1465" s="102"/>
      <c r="G1465" s="102"/>
      <c r="I1465" s="93"/>
      <c r="J1465" s="93"/>
      <c r="S1465" s="72"/>
      <c r="T1465" s="72"/>
    </row>
    <row r="1466" spans="1:20" s="65" customFormat="1" ht="14.5" x14ac:dyDescent="0.35">
      <c r="A1466" s="48"/>
      <c r="E1466" s="102"/>
      <c r="F1466" s="102"/>
      <c r="G1466" s="102"/>
      <c r="I1466" s="93"/>
      <c r="J1466" s="93"/>
      <c r="S1466" s="72"/>
      <c r="T1466" s="72"/>
    </row>
    <row r="1467" spans="1:20" s="65" customFormat="1" ht="14.5" x14ac:dyDescent="0.35">
      <c r="A1467" s="48"/>
      <c r="E1467" s="102"/>
      <c r="F1467" s="102"/>
      <c r="G1467" s="102"/>
      <c r="I1467" s="93"/>
      <c r="J1467" s="93"/>
      <c r="S1467" s="72"/>
      <c r="T1467" s="72"/>
    </row>
    <row r="1468" spans="1:20" s="65" customFormat="1" ht="14.5" x14ac:dyDescent="0.35">
      <c r="A1468" s="48"/>
      <c r="E1468" s="102"/>
      <c r="F1468" s="102"/>
      <c r="G1468" s="102"/>
      <c r="I1468" s="93"/>
      <c r="J1468" s="93"/>
      <c r="S1468" s="72"/>
      <c r="T1468" s="72"/>
    </row>
    <row r="1469" spans="1:20" s="65" customFormat="1" ht="14.5" x14ac:dyDescent="0.35">
      <c r="A1469" s="48"/>
      <c r="E1469" s="102"/>
      <c r="F1469" s="102"/>
      <c r="G1469" s="102"/>
      <c r="I1469" s="93"/>
      <c r="J1469" s="93"/>
      <c r="S1469" s="72"/>
      <c r="T1469" s="72"/>
    </row>
    <row r="1470" spans="1:20" s="65" customFormat="1" ht="14.5" x14ac:dyDescent="0.35">
      <c r="A1470" s="48"/>
      <c r="E1470" s="102"/>
      <c r="F1470" s="102"/>
      <c r="G1470" s="102"/>
      <c r="I1470" s="93"/>
      <c r="J1470" s="93"/>
      <c r="S1470" s="72"/>
      <c r="T1470" s="72"/>
    </row>
    <row r="1471" spans="1:20" s="65" customFormat="1" ht="14.5" x14ac:dyDescent="0.35">
      <c r="A1471" s="48"/>
      <c r="E1471" s="102"/>
      <c r="F1471" s="102"/>
      <c r="G1471" s="102"/>
      <c r="I1471" s="93"/>
      <c r="J1471" s="93"/>
      <c r="S1471" s="72"/>
      <c r="T1471" s="72"/>
    </row>
    <row r="1472" spans="1:20" s="65" customFormat="1" ht="14.5" x14ac:dyDescent="0.35">
      <c r="A1472" s="48"/>
      <c r="E1472" s="102"/>
      <c r="F1472" s="102"/>
      <c r="G1472" s="102"/>
      <c r="I1472" s="93"/>
      <c r="J1472" s="93"/>
      <c r="S1472" s="72"/>
      <c r="T1472" s="72"/>
    </row>
    <row r="1473" spans="1:20" s="65" customFormat="1" ht="14.5" x14ac:dyDescent="0.35">
      <c r="A1473" s="48"/>
      <c r="E1473" s="102"/>
      <c r="F1473" s="102"/>
      <c r="G1473" s="102"/>
      <c r="I1473" s="93"/>
      <c r="J1473" s="93"/>
      <c r="S1473" s="72"/>
      <c r="T1473" s="72"/>
    </row>
    <row r="1474" spans="1:20" s="65" customFormat="1" ht="14.5" x14ac:dyDescent="0.35">
      <c r="A1474" s="48"/>
      <c r="E1474" s="102"/>
      <c r="F1474" s="102"/>
      <c r="G1474" s="102"/>
      <c r="I1474" s="93"/>
      <c r="J1474" s="93"/>
      <c r="S1474" s="72"/>
      <c r="T1474" s="72"/>
    </row>
    <row r="1475" spans="1:20" s="65" customFormat="1" ht="14.5" x14ac:dyDescent="0.35">
      <c r="A1475" s="48"/>
      <c r="E1475" s="102"/>
      <c r="F1475" s="102"/>
      <c r="G1475" s="102"/>
      <c r="I1475" s="93"/>
      <c r="J1475" s="93"/>
      <c r="S1475" s="72"/>
      <c r="T1475" s="72"/>
    </row>
    <row r="1476" spans="1:20" s="65" customFormat="1" ht="14.5" x14ac:dyDescent="0.35">
      <c r="A1476" s="48"/>
      <c r="E1476" s="102"/>
      <c r="F1476" s="102"/>
      <c r="G1476" s="102"/>
      <c r="I1476" s="93"/>
      <c r="J1476" s="93"/>
      <c r="S1476" s="72"/>
      <c r="T1476" s="72"/>
    </row>
    <row r="1477" spans="1:20" s="65" customFormat="1" ht="14.5" x14ac:dyDescent="0.35">
      <c r="A1477" s="48"/>
      <c r="E1477" s="102"/>
      <c r="F1477" s="102"/>
      <c r="G1477" s="102"/>
      <c r="I1477" s="93"/>
      <c r="J1477" s="93"/>
      <c r="S1477" s="72"/>
      <c r="T1477" s="72"/>
    </row>
    <row r="1478" spans="1:20" s="65" customFormat="1" ht="14.5" x14ac:dyDescent="0.35">
      <c r="A1478" s="48"/>
      <c r="E1478" s="102"/>
      <c r="F1478" s="102"/>
      <c r="G1478" s="102"/>
      <c r="I1478" s="93"/>
      <c r="J1478" s="93"/>
      <c r="S1478" s="72"/>
      <c r="T1478" s="72"/>
    </row>
    <row r="1479" spans="1:20" s="65" customFormat="1" ht="14.5" x14ac:dyDescent="0.35">
      <c r="A1479" s="48"/>
      <c r="E1479" s="102"/>
      <c r="F1479" s="102"/>
      <c r="G1479" s="102"/>
      <c r="I1479" s="93"/>
      <c r="J1479" s="93"/>
      <c r="S1479" s="72"/>
      <c r="T1479" s="72"/>
    </row>
    <row r="1480" spans="1:20" s="65" customFormat="1" ht="14.5" x14ac:dyDescent="0.35">
      <c r="A1480" s="48"/>
      <c r="E1480" s="102"/>
      <c r="F1480" s="102"/>
      <c r="G1480" s="102"/>
      <c r="I1480" s="93"/>
      <c r="J1480" s="93"/>
      <c r="S1480" s="72"/>
      <c r="T1480" s="72"/>
    </row>
    <row r="1481" spans="1:20" s="65" customFormat="1" ht="14.5" x14ac:dyDescent="0.35">
      <c r="A1481" s="48"/>
      <c r="E1481" s="102"/>
      <c r="F1481" s="102"/>
      <c r="G1481" s="102"/>
      <c r="I1481" s="93"/>
      <c r="J1481" s="93"/>
      <c r="S1481" s="72"/>
      <c r="T1481" s="72"/>
    </row>
    <row r="1482" spans="1:20" s="65" customFormat="1" ht="14.5" x14ac:dyDescent="0.35">
      <c r="A1482" s="48"/>
      <c r="E1482" s="102"/>
      <c r="F1482" s="102"/>
      <c r="G1482" s="102"/>
      <c r="I1482" s="93"/>
      <c r="J1482" s="93"/>
      <c r="S1482" s="72"/>
      <c r="T1482" s="72"/>
    </row>
    <row r="1483" spans="1:20" s="65" customFormat="1" ht="14.5" x14ac:dyDescent="0.35">
      <c r="A1483" s="48"/>
      <c r="E1483" s="102"/>
      <c r="F1483" s="102"/>
      <c r="G1483" s="102"/>
      <c r="I1483" s="93"/>
      <c r="J1483" s="93"/>
      <c r="S1483" s="72"/>
      <c r="T1483" s="72"/>
    </row>
    <row r="1484" spans="1:20" s="65" customFormat="1" ht="14.5" x14ac:dyDescent="0.35">
      <c r="A1484" s="48"/>
      <c r="E1484" s="102"/>
      <c r="F1484" s="102"/>
      <c r="G1484" s="102"/>
      <c r="I1484" s="93"/>
      <c r="J1484" s="93"/>
      <c r="S1484" s="72"/>
      <c r="T1484" s="72"/>
    </row>
    <row r="1485" spans="1:20" s="65" customFormat="1" ht="14.5" x14ac:dyDescent="0.35">
      <c r="A1485" s="48"/>
      <c r="E1485" s="102"/>
      <c r="F1485" s="102"/>
      <c r="G1485" s="102"/>
      <c r="I1485" s="93"/>
      <c r="J1485" s="93"/>
      <c r="S1485" s="72"/>
      <c r="T1485" s="72"/>
    </row>
    <row r="1486" spans="1:20" s="65" customFormat="1" ht="14.5" x14ac:dyDescent="0.35">
      <c r="A1486" s="48"/>
      <c r="E1486" s="102"/>
      <c r="F1486" s="102"/>
      <c r="G1486" s="102"/>
      <c r="I1486" s="93"/>
      <c r="J1486" s="93"/>
      <c r="S1486" s="72"/>
      <c r="T1486" s="72"/>
    </row>
    <row r="1487" spans="1:20" s="65" customFormat="1" ht="14.5" x14ac:dyDescent="0.35">
      <c r="A1487" s="48"/>
      <c r="E1487" s="102"/>
      <c r="F1487" s="102"/>
      <c r="G1487" s="102"/>
      <c r="I1487" s="93"/>
      <c r="J1487" s="93"/>
      <c r="S1487" s="72"/>
      <c r="T1487" s="72"/>
    </row>
    <row r="1488" spans="1:20" s="65" customFormat="1" ht="14.5" x14ac:dyDescent="0.35">
      <c r="A1488" s="48"/>
      <c r="E1488" s="102"/>
      <c r="F1488" s="102"/>
      <c r="G1488" s="102"/>
      <c r="I1488" s="93"/>
      <c r="J1488" s="93"/>
      <c r="S1488" s="72"/>
      <c r="T1488" s="72"/>
    </row>
    <row r="1489" spans="1:20" s="65" customFormat="1" ht="14.5" x14ac:dyDescent="0.35">
      <c r="A1489" s="48"/>
      <c r="E1489" s="102"/>
      <c r="F1489" s="102"/>
      <c r="G1489" s="102"/>
      <c r="I1489" s="93"/>
      <c r="J1489" s="93"/>
      <c r="S1489" s="72"/>
      <c r="T1489" s="72"/>
    </row>
    <row r="1490" spans="1:20" s="65" customFormat="1" ht="14.5" x14ac:dyDescent="0.35">
      <c r="A1490" s="48"/>
      <c r="E1490" s="102"/>
      <c r="F1490" s="102"/>
      <c r="G1490" s="102"/>
      <c r="I1490" s="93"/>
      <c r="J1490" s="93"/>
      <c r="S1490" s="72"/>
      <c r="T1490" s="72"/>
    </row>
    <row r="1491" spans="1:20" s="65" customFormat="1" ht="14.5" x14ac:dyDescent="0.35">
      <c r="A1491" s="48"/>
      <c r="E1491" s="102"/>
      <c r="F1491" s="102"/>
      <c r="G1491" s="102"/>
      <c r="I1491" s="93"/>
      <c r="J1491" s="93"/>
      <c r="S1491" s="72"/>
      <c r="T1491" s="72"/>
    </row>
    <row r="1492" spans="1:20" s="65" customFormat="1" ht="14.5" x14ac:dyDescent="0.35">
      <c r="A1492" s="48"/>
      <c r="E1492" s="102"/>
      <c r="F1492" s="102"/>
      <c r="G1492" s="102"/>
      <c r="I1492" s="93"/>
      <c r="J1492" s="93"/>
      <c r="S1492" s="72"/>
      <c r="T1492" s="72"/>
    </row>
    <row r="1493" spans="1:20" s="65" customFormat="1" ht="14.5" x14ac:dyDescent="0.35">
      <c r="A1493" s="48"/>
      <c r="E1493" s="102"/>
      <c r="F1493" s="102"/>
      <c r="G1493" s="102"/>
      <c r="I1493" s="93"/>
      <c r="J1493" s="93"/>
      <c r="S1493" s="72"/>
      <c r="T1493" s="72"/>
    </row>
    <row r="1494" spans="1:20" s="65" customFormat="1" ht="14.5" x14ac:dyDescent="0.35">
      <c r="A1494" s="48"/>
      <c r="E1494" s="102"/>
      <c r="F1494" s="102"/>
      <c r="G1494" s="102"/>
      <c r="I1494" s="93"/>
      <c r="J1494" s="93"/>
      <c r="S1494" s="72"/>
      <c r="T1494" s="72"/>
    </row>
    <row r="1495" spans="1:20" s="65" customFormat="1" ht="14.5" x14ac:dyDescent="0.35">
      <c r="A1495" s="48"/>
      <c r="E1495" s="102"/>
      <c r="F1495" s="102"/>
      <c r="G1495" s="102"/>
      <c r="I1495" s="93"/>
      <c r="J1495" s="93"/>
      <c r="S1495" s="72"/>
      <c r="T1495" s="72"/>
    </row>
    <row r="1496" spans="1:20" s="65" customFormat="1" ht="14.5" x14ac:dyDescent="0.35">
      <c r="A1496" s="48"/>
      <c r="E1496" s="102"/>
      <c r="F1496" s="102"/>
      <c r="G1496" s="102"/>
      <c r="I1496" s="93"/>
      <c r="J1496" s="93"/>
      <c r="S1496" s="72"/>
      <c r="T1496" s="72"/>
    </row>
    <row r="1497" spans="1:20" s="65" customFormat="1" ht="14.5" x14ac:dyDescent="0.35">
      <c r="A1497" s="48"/>
      <c r="E1497" s="102"/>
      <c r="F1497" s="102"/>
      <c r="G1497" s="102"/>
      <c r="I1497" s="93"/>
      <c r="J1497" s="93"/>
      <c r="S1497" s="72"/>
      <c r="T1497" s="72"/>
    </row>
    <row r="1498" spans="1:20" s="65" customFormat="1" ht="14.5" x14ac:dyDescent="0.35">
      <c r="A1498" s="48"/>
      <c r="E1498" s="102"/>
      <c r="F1498" s="102"/>
      <c r="G1498" s="102"/>
      <c r="I1498" s="93"/>
      <c r="J1498" s="93"/>
      <c r="S1498" s="72"/>
      <c r="T1498" s="72"/>
    </row>
    <row r="1499" spans="1:20" s="65" customFormat="1" ht="14.5" x14ac:dyDescent="0.35">
      <c r="A1499" s="48"/>
      <c r="E1499" s="102"/>
      <c r="F1499" s="102"/>
      <c r="G1499" s="102"/>
      <c r="I1499" s="93"/>
      <c r="J1499" s="93"/>
      <c r="S1499" s="72"/>
      <c r="T1499" s="72"/>
    </row>
    <row r="1500" spans="1:20" s="65" customFormat="1" ht="14.5" x14ac:dyDescent="0.35">
      <c r="A1500" s="48"/>
      <c r="E1500" s="102"/>
      <c r="F1500" s="102"/>
      <c r="G1500" s="102"/>
      <c r="I1500" s="93"/>
      <c r="J1500" s="93"/>
      <c r="S1500" s="72"/>
      <c r="T1500" s="72"/>
    </row>
    <row r="1501" spans="1:20" s="65" customFormat="1" ht="14.5" x14ac:dyDescent="0.35">
      <c r="A1501" s="48"/>
      <c r="E1501" s="102"/>
      <c r="F1501" s="102"/>
      <c r="G1501" s="102"/>
      <c r="I1501" s="93"/>
      <c r="J1501" s="93"/>
      <c r="S1501" s="72"/>
      <c r="T1501" s="72"/>
    </row>
    <row r="1502" spans="1:20" s="65" customFormat="1" ht="14.5" x14ac:dyDescent="0.35">
      <c r="A1502" s="48"/>
      <c r="E1502" s="102"/>
      <c r="F1502" s="102"/>
      <c r="G1502" s="102"/>
      <c r="I1502" s="93"/>
      <c r="J1502" s="93"/>
      <c r="S1502" s="72"/>
      <c r="T1502" s="72"/>
    </row>
    <row r="1503" spans="1:20" s="65" customFormat="1" ht="14.5" x14ac:dyDescent="0.35">
      <c r="A1503" s="48"/>
      <c r="E1503" s="102"/>
      <c r="F1503" s="102"/>
      <c r="G1503" s="102"/>
      <c r="I1503" s="93"/>
      <c r="J1503" s="93"/>
      <c r="S1503" s="72"/>
      <c r="T1503" s="72"/>
    </row>
    <row r="1504" spans="1:20" s="65" customFormat="1" ht="14.5" x14ac:dyDescent="0.35">
      <c r="A1504" s="48"/>
      <c r="E1504" s="102"/>
      <c r="F1504" s="102"/>
      <c r="G1504" s="102"/>
      <c r="I1504" s="93"/>
      <c r="J1504" s="93"/>
      <c r="S1504" s="72"/>
      <c r="T1504" s="72"/>
    </row>
    <row r="1505" spans="1:20" s="65" customFormat="1" ht="14.5" x14ac:dyDescent="0.35">
      <c r="A1505" s="48"/>
      <c r="E1505" s="102"/>
      <c r="F1505" s="102"/>
      <c r="G1505" s="102"/>
      <c r="I1505" s="93"/>
      <c r="J1505" s="93"/>
      <c r="S1505" s="72"/>
      <c r="T1505" s="72"/>
    </row>
    <row r="1506" spans="1:20" s="65" customFormat="1" ht="14.5" x14ac:dyDescent="0.35">
      <c r="A1506" s="48"/>
      <c r="E1506" s="102"/>
      <c r="F1506" s="102"/>
      <c r="G1506" s="102"/>
      <c r="I1506" s="93"/>
      <c r="J1506" s="93"/>
      <c r="S1506" s="72"/>
      <c r="T1506" s="72"/>
    </row>
    <row r="1507" spans="1:20" s="65" customFormat="1" ht="14.5" x14ac:dyDescent="0.35">
      <c r="A1507" s="48"/>
      <c r="E1507" s="102"/>
      <c r="F1507" s="102"/>
      <c r="G1507" s="102"/>
      <c r="I1507" s="93"/>
      <c r="J1507" s="93"/>
      <c r="S1507" s="72"/>
      <c r="T1507" s="72"/>
    </row>
    <row r="1508" spans="1:20" s="65" customFormat="1" ht="14.5" x14ac:dyDescent="0.35">
      <c r="A1508" s="48"/>
      <c r="E1508" s="102"/>
      <c r="F1508" s="102"/>
      <c r="G1508" s="102"/>
      <c r="I1508" s="93"/>
      <c r="J1508" s="93"/>
      <c r="S1508" s="72"/>
      <c r="T1508" s="72"/>
    </row>
    <row r="1509" spans="1:20" s="65" customFormat="1" ht="14.5" x14ac:dyDescent="0.35">
      <c r="A1509" s="48"/>
      <c r="E1509" s="102"/>
      <c r="F1509" s="102"/>
      <c r="G1509" s="102"/>
      <c r="I1509" s="93"/>
      <c r="J1509" s="93"/>
      <c r="S1509" s="72"/>
      <c r="T1509" s="72"/>
    </row>
    <row r="1510" spans="1:20" s="65" customFormat="1" ht="14.5" x14ac:dyDescent="0.35">
      <c r="A1510" s="48"/>
      <c r="E1510" s="102"/>
      <c r="F1510" s="102"/>
      <c r="G1510" s="102"/>
      <c r="I1510" s="93"/>
      <c r="J1510" s="93"/>
      <c r="S1510" s="72"/>
      <c r="T1510" s="72"/>
    </row>
    <row r="1511" spans="1:20" s="65" customFormat="1" ht="14.5" x14ac:dyDescent="0.35">
      <c r="A1511" s="48"/>
      <c r="E1511" s="102"/>
      <c r="F1511" s="102"/>
      <c r="G1511" s="102"/>
      <c r="I1511" s="93"/>
      <c r="J1511" s="93"/>
      <c r="S1511" s="72"/>
      <c r="T1511" s="72"/>
    </row>
    <row r="1512" spans="1:20" s="65" customFormat="1" ht="14.5" x14ac:dyDescent="0.35">
      <c r="A1512" s="48"/>
      <c r="E1512" s="102"/>
      <c r="F1512" s="102"/>
      <c r="G1512" s="102"/>
      <c r="I1512" s="93"/>
      <c r="J1512" s="93"/>
      <c r="S1512" s="72"/>
      <c r="T1512" s="72"/>
    </row>
    <row r="1513" spans="1:20" s="65" customFormat="1" ht="14.5" x14ac:dyDescent="0.35">
      <c r="A1513" s="48"/>
      <c r="E1513" s="102"/>
      <c r="F1513" s="102"/>
      <c r="G1513" s="102"/>
      <c r="I1513" s="93"/>
      <c r="J1513" s="93"/>
      <c r="S1513" s="72"/>
      <c r="T1513" s="72"/>
    </row>
    <row r="1514" spans="1:20" s="65" customFormat="1" ht="14.5" x14ac:dyDescent="0.35">
      <c r="A1514" s="48"/>
      <c r="E1514" s="102"/>
      <c r="F1514" s="102"/>
      <c r="G1514" s="102"/>
      <c r="I1514" s="93"/>
      <c r="J1514" s="93"/>
      <c r="S1514" s="72"/>
      <c r="T1514" s="72"/>
    </row>
    <row r="1515" spans="1:20" s="65" customFormat="1" ht="14.5" x14ac:dyDescent="0.35">
      <c r="A1515" s="48"/>
      <c r="E1515" s="102"/>
      <c r="F1515" s="102"/>
      <c r="G1515" s="102"/>
      <c r="I1515" s="93"/>
      <c r="J1515" s="93"/>
      <c r="S1515" s="72"/>
      <c r="T1515" s="72"/>
    </row>
    <row r="1516" spans="1:20" s="65" customFormat="1" ht="14.5" x14ac:dyDescent="0.35">
      <c r="A1516" s="48"/>
      <c r="E1516" s="102"/>
      <c r="F1516" s="102"/>
      <c r="G1516" s="102"/>
      <c r="I1516" s="93"/>
      <c r="J1516" s="93"/>
      <c r="S1516" s="72"/>
      <c r="T1516" s="72"/>
    </row>
    <row r="1517" spans="1:20" s="65" customFormat="1" ht="14.5" x14ac:dyDescent="0.35">
      <c r="A1517" s="48"/>
      <c r="E1517" s="102"/>
      <c r="F1517" s="102"/>
      <c r="G1517" s="102"/>
      <c r="I1517" s="93"/>
      <c r="J1517" s="93"/>
      <c r="S1517" s="72"/>
      <c r="T1517" s="72"/>
    </row>
    <row r="1518" spans="1:20" s="65" customFormat="1" ht="14.5" x14ac:dyDescent="0.35">
      <c r="A1518" s="48"/>
      <c r="E1518" s="102"/>
      <c r="F1518" s="102"/>
      <c r="G1518" s="102"/>
      <c r="I1518" s="93"/>
      <c r="J1518" s="93"/>
      <c r="S1518" s="72"/>
      <c r="T1518" s="72"/>
    </row>
    <row r="1519" spans="1:20" s="65" customFormat="1" ht="14.5" x14ac:dyDescent="0.35">
      <c r="A1519" s="48"/>
      <c r="E1519" s="102"/>
      <c r="F1519" s="102"/>
      <c r="G1519" s="102"/>
      <c r="I1519" s="93"/>
      <c r="J1519" s="93"/>
      <c r="S1519" s="72"/>
      <c r="T1519" s="72"/>
    </row>
    <row r="1520" spans="1:20" s="65" customFormat="1" ht="14.5" x14ac:dyDescent="0.35">
      <c r="A1520" s="48"/>
      <c r="E1520" s="102"/>
      <c r="F1520" s="102"/>
      <c r="G1520" s="102"/>
      <c r="I1520" s="93"/>
      <c r="J1520" s="93"/>
      <c r="S1520" s="72"/>
      <c r="T1520" s="72"/>
    </row>
    <row r="1521" spans="1:20" s="65" customFormat="1" ht="14.5" x14ac:dyDescent="0.35">
      <c r="A1521" s="48"/>
      <c r="E1521" s="102"/>
      <c r="F1521" s="102"/>
      <c r="G1521" s="102"/>
      <c r="I1521" s="93"/>
      <c r="J1521" s="93"/>
      <c r="S1521" s="72"/>
      <c r="T1521" s="72"/>
    </row>
    <row r="1522" spans="1:20" s="65" customFormat="1" ht="14.5" x14ac:dyDescent="0.35">
      <c r="A1522" s="48"/>
      <c r="E1522" s="102"/>
      <c r="F1522" s="102"/>
      <c r="G1522" s="102"/>
      <c r="I1522" s="93"/>
      <c r="J1522" s="93"/>
      <c r="S1522" s="72"/>
      <c r="T1522" s="72"/>
    </row>
    <row r="1523" spans="1:20" s="65" customFormat="1" ht="14.5" x14ac:dyDescent="0.35">
      <c r="A1523" s="48"/>
      <c r="E1523" s="102"/>
      <c r="F1523" s="102"/>
      <c r="G1523" s="102"/>
      <c r="I1523" s="93"/>
      <c r="J1523" s="93"/>
      <c r="S1523" s="72"/>
      <c r="T1523" s="72"/>
    </row>
    <row r="1524" spans="1:20" s="65" customFormat="1" ht="14.5" x14ac:dyDescent="0.35">
      <c r="A1524" s="48"/>
      <c r="E1524" s="102"/>
      <c r="F1524" s="102"/>
      <c r="G1524" s="102"/>
      <c r="I1524" s="93"/>
      <c r="J1524" s="93"/>
      <c r="S1524" s="72"/>
      <c r="T1524" s="72"/>
    </row>
    <row r="1525" spans="1:20" s="65" customFormat="1" ht="14.5" x14ac:dyDescent="0.35">
      <c r="A1525" s="48"/>
      <c r="E1525" s="102"/>
      <c r="F1525" s="102"/>
      <c r="G1525" s="102"/>
      <c r="I1525" s="93"/>
      <c r="J1525" s="93"/>
      <c r="S1525" s="72"/>
      <c r="T1525" s="72"/>
    </row>
    <row r="1526" spans="1:20" s="65" customFormat="1" ht="14.5" x14ac:dyDescent="0.35">
      <c r="A1526" s="48"/>
      <c r="E1526" s="102"/>
      <c r="F1526" s="102"/>
      <c r="G1526" s="102"/>
      <c r="I1526" s="93"/>
      <c r="J1526" s="93"/>
      <c r="S1526" s="72"/>
      <c r="T1526" s="72"/>
    </row>
    <row r="1527" spans="1:20" s="65" customFormat="1" ht="14.5" x14ac:dyDescent="0.35">
      <c r="A1527" s="48"/>
      <c r="E1527" s="102"/>
      <c r="F1527" s="102"/>
      <c r="G1527" s="102"/>
      <c r="I1527" s="93"/>
      <c r="J1527" s="93"/>
      <c r="S1527" s="72"/>
      <c r="T1527" s="72"/>
    </row>
    <row r="1528" spans="1:20" s="65" customFormat="1" ht="14.5" x14ac:dyDescent="0.35">
      <c r="A1528" s="48"/>
      <c r="E1528" s="102"/>
      <c r="F1528" s="102"/>
      <c r="G1528" s="102"/>
      <c r="I1528" s="93"/>
      <c r="J1528" s="93"/>
      <c r="S1528" s="72"/>
      <c r="T1528" s="72"/>
    </row>
    <row r="1529" spans="1:20" s="65" customFormat="1" ht="14.5" x14ac:dyDescent="0.35">
      <c r="A1529" s="48"/>
      <c r="E1529" s="102"/>
      <c r="F1529" s="102"/>
      <c r="G1529" s="102"/>
      <c r="I1529" s="93"/>
      <c r="J1529" s="93"/>
      <c r="S1529" s="72"/>
      <c r="T1529" s="72"/>
    </row>
    <row r="1530" spans="1:20" s="65" customFormat="1" ht="14.5" x14ac:dyDescent="0.35">
      <c r="A1530" s="48"/>
      <c r="E1530" s="102"/>
      <c r="F1530" s="102"/>
      <c r="G1530" s="102"/>
      <c r="I1530" s="93"/>
      <c r="J1530" s="93"/>
      <c r="S1530" s="72"/>
      <c r="T1530" s="72"/>
    </row>
    <row r="1531" spans="1:20" s="65" customFormat="1" ht="14.5" x14ac:dyDescent="0.35">
      <c r="A1531" s="48"/>
      <c r="E1531" s="102"/>
      <c r="F1531" s="102"/>
      <c r="G1531" s="102"/>
      <c r="I1531" s="93"/>
      <c r="J1531" s="93"/>
      <c r="S1531" s="72"/>
      <c r="T1531" s="72"/>
    </row>
    <row r="1532" spans="1:20" s="65" customFormat="1" ht="14.5" x14ac:dyDescent="0.35">
      <c r="A1532" s="48"/>
      <c r="E1532" s="102"/>
      <c r="F1532" s="102"/>
      <c r="G1532" s="102"/>
      <c r="I1532" s="93"/>
      <c r="J1532" s="93"/>
      <c r="S1532" s="72"/>
      <c r="T1532" s="72"/>
    </row>
    <row r="1533" spans="1:20" s="65" customFormat="1" ht="14.5" x14ac:dyDescent="0.35">
      <c r="A1533" s="48"/>
      <c r="E1533" s="102"/>
      <c r="F1533" s="102"/>
      <c r="G1533" s="102"/>
      <c r="I1533" s="93"/>
      <c r="J1533" s="93"/>
      <c r="S1533" s="72"/>
      <c r="T1533" s="72"/>
    </row>
    <row r="1534" spans="1:20" s="65" customFormat="1" ht="14.5" x14ac:dyDescent="0.35">
      <c r="A1534" s="48"/>
      <c r="E1534" s="102"/>
      <c r="F1534" s="102"/>
      <c r="G1534" s="102"/>
      <c r="I1534" s="93"/>
      <c r="J1534" s="93"/>
      <c r="S1534" s="72"/>
      <c r="T1534" s="72"/>
    </row>
    <row r="1535" spans="1:20" s="65" customFormat="1" ht="14.5" x14ac:dyDescent="0.35">
      <c r="A1535" s="48"/>
      <c r="E1535" s="102"/>
      <c r="F1535" s="102"/>
      <c r="G1535" s="102"/>
      <c r="I1535" s="93"/>
      <c r="J1535" s="93"/>
      <c r="S1535" s="72"/>
      <c r="T1535" s="72"/>
    </row>
    <row r="1536" spans="1:20" s="65" customFormat="1" ht="14.5" x14ac:dyDescent="0.35">
      <c r="A1536" s="48"/>
      <c r="E1536" s="102"/>
      <c r="F1536" s="102"/>
      <c r="G1536" s="102"/>
      <c r="I1536" s="93"/>
      <c r="J1536" s="93"/>
      <c r="S1536" s="72"/>
      <c r="T1536" s="72"/>
    </row>
    <row r="1537" spans="1:20" s="65" customFormat="1" ht="14.5" x14ac:dyDescent="0.35">
      <c r="A1537" s="48"/>
      <c r="E1537" s="102"/>
      <c r="F1537" s="102"/>
      <c r="G1537" s="102"/>
      <c r="I1537" s="93"/>
      <c r="J1537" s="93"/>
      <c r="S1537" s="72"/>
      <c r="T1537" s="72"/>
    </row>
    <row r="1538" spans="1:20" s="65" customFormat="1" ht="14.5" x14ac:dyDescent="0.35">
      <c r="A1538" s="48"/>
      <c r="E1538" s="102"/>
      <c r="F1538" s="102"/>
      <c r="G1538" s="102"/>
      <c r="I1538" s="93"/>
      <c r="J1538" s="93"/>
      <c r="S1538" s="72"/>
      <c r="T1538" s="72"/>
    </row>
    <row r="1539" spans="1:20" s="65" customFormat="1" ht="14.5" x14ac:dyDescent="0.35">
      <c r="A1539" s="48"/>
      <c r="E1539" s="102"/>
      <c r="F1539" s="102"/>
      <c r="G1539" s="102"/>
      <c r="I1539" s="93"/>
      <c r="J1539" s="93"/>
      <c r="S1539" s="72"/>
      <c r="T1539" s="72"/>
    </row>
    <row r="1540" spans="1:20" s="65" customFormat="1" ht="14.5" x14ac:dyDescent="0.35">
      <c r="A1540" s="48"/>
      <c r="E1540" s="102"/>
      <c r="F1540" s="102"/>
      <c r="G1540" s="102"/>
      <c r="I1540" s="93"/>
      <c r="J1540" s="93"/>
      <c r="S1540" s="72"/>
      <c r="T1540" s="72"/>
    </row>
    <row r="1541" spans="1:20" s="65" customFormat="1" ht="14.5" x14ac:dyDescent="0.35">
      <c r="A1541" s="48"/>
      <c r="E1541" s="102"/>
      <c r="F1541" s="102"/>
      <c r="G1541" s="102"/>
      <c r="I1541" s="93"/>
      <c r="J1541" s="93"/>
      <c r="S1541" s="72"/>
      <c r="T1541" s="72"/>
    </row>
    <row r="1542" spans="1:20" s="65" customFormat="1" ht="14.5" x14ac:dyDescent="0.35">
      <c r="A1542" s="48"/>
      <c r="E1542" s="102"/>
      <c r="F1542" s="102"/>
      <c r="G1542" s="102"/>
      <c r="I1542" s="93"/>
      <c r="J1542" s="93"/>
      <c r="S1542" s="72"/>
      <c r="T1542" s="72"/>
    </row>
    <row r="1543" spans="1:20" s="65" customFormat="1" ht="14.5" x14ac:dyDescent="0.35">
      <c r="A1543" s="48"/>
      <c r="E1543" s="102"/>
      <c r="F1543" s="102"/>
      <c r="G1543" s="102"/>
      <c r="I1543" s="93"/>
      <c r="J1543" s="93"/>
      <c r="S1543" s="72"/>
      <c r="T1543" s="72"/>
    </row>
    <row r="1544" spans="1:20" s="65" customFormat="1" ht="14.5" x14ac:dyDescent="0.35">
      <c r="A1544" s="48"/>
      <c r="E1544" s="102"/>
      <c r="F1544" s="102"/>
      <c r="G1544" s="102"/>
      <c r="I1544" s="93"/>
      <c r="J1544" s="93"/>
      <c r="S1544" s="72"/>
      <c r="T1544" s="72"/>
    </row>
    <row r="1545" spans="1:20" s="65" customFormat="1" ht="14.5" x14ac:dyDescent="0.35">
      <c r="A1545" s="48"/>
      <c r="E1545" s="102"/>
      <c r="F1545" s="102"/>
      <c r="G1545" s="102"/>
      <c r="I1545" s="93"/>
      <c r="J1545" s="93"/>
      <c r="S1545" s="72"/>
      <c r="T1545" s="72"/>
    </row>
    <row r="1546" spans="1:20" s="65" customFormat="1" ht="14.5" x14ac:dyDescent="0.35">
      <c r="A1546" s="48"/>
      <c r="E1546" s="102"/>
      <c r="F1546" s="102"/>
      <c r="G1546" s="102"/>
      <c r="I1546" s="93"/>
      <c r="J1546" s="93"/>
      <c r="S1546" s="72"/>
      <c r="T1546" s="72"/>
    </row>
    <row r="1547" spans="1:20" s="65" customFormat="1" ht="14.5" x14ac:dyDescent="0.35">
      <c r="A1547" s="48"/>
      <c r="E1547" s="102"/>
      <c r="F1547" s="102"/>
      <c r="G1547" s="102"/>
      <c r="I1547" s="93"/>
      <c r="J1547" s="93"/>
      <c r="S1547" s="72"/>
      <c r="T1547" s="72"/>
    </row>
    <row r="1548" spans="1:20" s="65" customFormat="1" ht="14.5" x14ac:dyDescent="0.35">
      <c r="A1548" s="48"/>
      <c r="E1548" s="102"/>
      <c r="F1548" s="102"/>
      <c r="G1548" s="102"/>
      <c r="I1548" s="93"/>
      <c r="J1548" s="93"/>
      <c r="S1548" s="72"/>
      <c r="T1548" s="72"/>
    </row>
    <row r="1549" spans="1:20" s="65" customFormat="1" ht="14.5" x14ac:dyDescent="0.35">
      <c r="A1549" s="48"/>
      <c r="E1549" s="102"/>
      <c r="F1549" s="102"/>
      <c r="G1549" s="102"/>
      <c r="I1549" s="93"/>
      <c r="J1549" s="93"/>
      <c r="S1549" s="72"/>
      <c r="T1549" s="72"/>
    </row>
    <row r="1550" spans="1:20" s="65" customFormat="1" ht="14.5" x14ac:dyDescent="0.35">
      <c r="A1550" s="48"/>
      <c r="E1550" s="102"/>
      <c r="F1550" s="102"/>
      <c r="G1550" s="102"/>
      <c r="I1550" s="93"/>
      <c r="J1550" s="93"/>
      <c r="S1550" s="72"/>
      <c r="T1550" s="72"/>
    </row>
    <row r="1551" spans="1:20" s="65" customFormat="1" ht="14.5" x14ac:dyDescent="0.35">
      <c r="A1551" s="48"/>
      <c r="E1551" s="102"/>
      <c r="F1551" s="102"/>
      <c r="G1551" s="102"/>
      <c r="I1551" s="93"/>
      <c r="J1551" s="93"/>
      <c r="S1551" s="72"/>
      <c r="T1551" s="72"/>
    </row>
    <row r="1552" spans="1:20" s="65" customFormat="1" ht="14.5" x14ac:dyDescent="0.35">
      <c r="A1552" s="48"/>
      <c r="E1552" s="102"/>
      <c r="F1552" s="102"/>
      <c r="G1552" s="102"/>
      <c r="I1552" s="93"/>
      <c r="J1552" s="93"/>
      <c r="S1552" s="72"/>
      <c r="T1552" s="72"/>
    </row>
    <row r="1553" spans="1:20" s="65" customFormat="1" ht="14.5" x14ac:dyDescent="0.35">
      <c r="A1553" s="48"/>
      <c r="E1553" s="102"/>
      <c r="F1553" s="102"/>
      <c r="G1553" s="102"/>
      <c r="I1553" s="93"/>
      <c r="J1553" s="93"/>
      <c r="S1553" s="72"/>
      <c r="T1553" s="72"/>
    </row>
    <row r="1554" spans="1:20" s="65" customFormat="1" ht="14.5" x14ac:dyDescent="0.35">
      <c r="A1554" s="48"/>
      <c r="E1554" s="102"/>
      <c r="F1554" s="102"/>
      <c r="G1554" s="102"/>
      <c r="I1554" s="93"/>
      <c r="J1554" s="93"/>
      <c r="S1554" s="72"/>
      <c r="T1554" s="72"/>
    </row>
    <row r="1555" spans="1:20" s="65" customFormat="1" ht="14.5" x14ac:dyDescent="0.35">
      <c r="A1555" s="48"/>
      <c r="E1555" s="102"/>
      <c r="F1555" s="102"/>
      <c r="G1555" s="102"/>
      <c r="I1555" s="93"/>
      <c r="J1555" s="93"/>
      <c r="S1555" s="72"/>
      <c r="T1555" s="72"/>
    </row>
    <row r="1556" spans="1:20" s="65" customFormat="1" ht="14.5" x14ac:dyDescent="0.35">
      <c r="A1556" s="48"/>
      <c r="E1556" s="102"/>
      <c r="F1556" s="102"/>
      <c r="G1556" s="102"/>
      <c r="I1556" s="93"/>
      <c r="J1556" s="93"/>
      <c r="S1556" s="72"/>
      <c r="T1556" s="72"/>
    </row>
    <row r="1557" spans="1:20" s="65" customFormat="1" ht="14.5" x14ac:dyDescent="0.35">
      <c r="A1557" s="48"/>
      <c r="E1557" s="102"/>
      <c r="F1557" s="102"/>
      <c r="G1557" s="102"/>
      <c r="I1557" s="93"/>
      <c r="J1557" s="93"/>
      <c r="S1557" s="72"/>
      <c r="T1557" s="72"/>
    </row>
    <row r="1558" spans="1:20" s="65" customFormat="1" ht="14.5" x14ac:dyDescent="0.35">
      <c r="A1558" s="48"/>
      <c r="E1558" s="102"/>
      <c r="F1558" s="102"/>
      <c r="G1558" s="102"/>
      <c r="I1558" s="93"/>
      <c r="J1558" s="93"/>
      <c r="S1558" s="72"/>
      <c r="T1558" s="72"/>
    </row>
    <row r="1559" spans="1:20" s="65" customFormat="1" ht="14.5" x14ac:dyDescent="0.35">
      <c r="A1559" s="48"/>
      <c r="E1559" s="102"/>
      <c r="F1559" s="102"/>
      <c r="G1559" s="102"/>
      <c r="I1559" s="93"/>
      <c r="J1559" s="93"/>
      <c r="S1559" s="72"/>
      <c r="T1559" s="72"/>
    </row>
    <row r="1560" spans="1:20" s="65" customFormat="1" ht="14.5" x14ac:dyDescent="0.35">
      <c r="A1560" s="48"/>
      <c r="E1560" s="102"/>
      <c r="F1560" s="102"/>
      <c r="G1560" s="102"/>
      <c r="I1560" s="93"/>
      <c r="J1560" s="93"/>
      <c r="S1560" s="72"/>
      <c r="T1560" s="72"/>
    </row>
    <row r="1561" spans="1:20" s="65" customFormat="1" ht="14.5" x14ac:dyDescent="0.35">
      <c r="A1561" s="48"/>
      <c r="E1561" s="102"/>
      <c r="F1561" s="102"/>
      <c r="G1561" s="102"/>
      <c r="I1561" s="93"/>
      <c r="J1561" s="93"/>
      <c r="S1561" s="72"/>
      <c r="T1561" s="72"/>
    </row>
    <row r="1562" spans="1:20" s="65" customFormat="1" ht="14.5" x14ac:dyDescent="0.35">
      <c r="A1562" s="48"/>
      <c r="E1562" s="102"/>
      <c r="F1562" s="102"/>
      <c r="G1562" s="102"/>
      <c r="I1562" s="93"/>
      <c r="J1562" s="93"/>
      <c r="S1562" s="72"/>
      <c r="T1562" s="72"/>
    </row>
    <row r="1563" spans="1:20" s="65" customFormat="1" ht="14.5" x14ac:dyDescent="0.35">
      <c r="A1563" s="48"/>
      <c r="E1563" s="102"/>
      <c r="F1563" s="102"/>
      <c r="G1563" s="102"/>
      <c r="I1563" s="93"/>
      <c r="J1563" s="93"/>
      <c r="S1563" s="72"/>
      <c r="T1563" s="72"/>
    </row>
    <row r="1564" spans="1:20" s="65" customFormat="1" ht="14.5" x14ac:dyDescent="0.35">
      <c r="A1564" s="48"/>
      <c r="E1564" s="102"/>
      <c r="F1564" s="102"/>
      <c r="G1564" s="102"/>
      <c r="I1564" s="93"/>
      <c r="J1564" s="93"/>
      <c r="S1564" s="72"/>
      <c r="T1564" s="72"/>
    </row>
    <row r="1565" spans="1:20" s="65" customFormat="1" ht="14.5" x14ac:dyDescent="0.35">
      <c r="A1565" s="48"/>
      <c r="E1565" s="102"/>
      <c r="F1565" s="102"/>
      <c r="G1565" s="102"/>
      <c r="I1565" s="93"/>
      <c r="J1565" s="93"/>
      <c r="S1565" s="72"/>
      <c r="T1565" s="72"/>
    </row>
    <row r="1566" spans="1:20" s="65" customFormat="1" ht="14.5" x14ac:dyDescent="0.35">
      <c r="A1566" s="48"/>
      <c r="E1566" s="102"/>
      <c r="F1566" s="102"/>
      <c r="G1566" s="102"/>
      <c r="I1566" s="93"/>
      <c r="J1566" s="93"/>
      <c r="S1566" s="72"/>
      <c r="T1566" s="72"/>
    </row>
    <row r="1567" spans="1:20" s="65" customFormat="1" ht="14.5" x14ac:dyDescent="0.35">
      <c r="A1567" s="48"/>
      <c r="E1567" s="102"/>
      <c r="F1567" s="102"/>
      <c r="G1567" s="102"/>
      <c r="I1567" s="93"/>
      <c r="J1567" s="93"/>
      <c r="S1567" s="72"/>
      <c r="T1567" s="72"/>
    </row>
    <row r="1568" spans="1:20" s="65" customFormat="1" ht="14.5" x14ac:dyDescent="0.35">
      <c r="A1568" s="48"/>
      <c r="E1568" s="102"/>
      <c r="F1568" s="102"/>
      <c r="G1568" s="102"/>
      <c r="I1568" s="93"/>
      <c r="J1568" s="93"/>
      <c r="S1568" s="72"/>
      <c r="T1568" s="72"/>
    </row>
    <row r="1569" spans="1:20" s="65" customFormat="1" ht="14.5" x14ac:dyDescent="0.35">
      <c r="A1569" s="48"/>
      <c r="E1569" s="102"/>
      <c r="F1569" s="102"/>
      <c r="G1569" s="102"/>
      <c r="I1569" s="93"/>
      <c r="J1569" s="93"/>
      <c r="S1569" s="72"/>
      <c r="T1569" s="72"/>
    </row>
    <row r="1570" spans="1:20" s="65" customFormat="1" ht="14.5" x14ac:dyDescent="0.35">
      <c r="A1570" s="48"/>
      <c r="E1570" s="102"/>
      <c r="F1570" s="102"/>
      <c r="G1570" s="102"/>
      <c r="I1570" s="93"/>
      <c r="J1570" s="93"/>
      <c r="S1570" s="72"/>
      <c r="T1570" s="72"/>
    </row>
    <row r="1571" spans="1:20" s="65" customFormat="1" ht="14.5" x14ac:dyDescent="0.35">
      <c r="A1571" s="48"/>
      <c r="E1571" s="102"/>
      <c r="F1571" s="102"/>
      <c r="G1571" s="102"/>
      <c r="I1571" s="93"/>
      <c r="J1571" s="93"/>
      <c r="S1571" s="72"/>
      <c r="T1571" s="72"/>
    </row>
    <row r="1572" spans="1:20" s="65" customFormat="1" ht="14.5" x14ac:dyDescent="0.35">
      <c r="A1572" s="48"/>
      <c r="E1572" s="102"/>
      <c r="F1572" s="102"/>
      <c r="G1572" s="102"/>
      <c r="I1572" s="93"/>
      <c r="J1572" s="93"/>
      <c r="S1572" s="72"/>
      <c r="T1572" s="72"/>
    </row>
    <row r="1573" spans="1:20" s="65" customFormat="1" ht="14.5" x14ac:dyDescent="0.35">
      <c r="A1573" s="48"/>
      <c r="E1573" s="102"/>
      <c r="F1573" s="102"/>
      <c r="G1573" s="102"/>
      <c r="I1573" s="93"/>
      <c r="J1573" s="93"/>
      <c r="S1573" s="72"/>
      <c r="T1573" s="72"/>
    </row>
    <row r="1574" spans="1:20" s="65" customFormat="1" ht="14.5" x14ac:dyDescent="0.35">
      <c r="A1574" s="48"/>
      <c r="E1574" s="102"/>
      <c r="F1574" s="102"/>
      <c r="G1574" s="102"/>
      <c r="I1574" s="93"/>
      <c r="J1574" s="93"/>
      <c r="S1574" s="72"/>
      <c r="T1574" s="72"/>
    </row>
    <row r="1575" spans="1:20" s="65" customFormat="1" ht="14.5" x14ac:dyDescent="0.35">
      <c r="A1575" s="48"/>
      <c r="E1575" s="102"/>
      <c r="F1575" s="102"/>
      <c r="G1575" s="102"/>
      <c r="I1575" s="93"/>
      <c r="J1575" s="93"/>
      <c r="S1575" s="72"/>
      <c r="T1575" s="72"/>
    </row>
    <row r="1576" spans="1:20" s="65" customFormat="1" ht="14.5" x14ac:dyDescent="0.35">
      <c r="A1576" s="48"/>
      <c r="E1576" s="102"/>
      <c r="F1576" s="102"/>
      <c r="G1576" s="102"/>
      <c r="I1576" s="93"/>
      <c r="J1576" s="93"/>
      <c r="S1576" s="72"/>
      <c r="T1576" s="72"/>
    </row>
    <row r="1577" spans="1:20" s="65" customFormat="1" ht="14.5" x14ac:dyDescent="0.35">
      <c r="A1577" s="48"/>
      <c r="E1577" s="102"/>
      <c r="F1577" s="102"/>
      <c r="G1577" s="102"/>
      <c r="I1577" s="93"/>
      <c r="J1577" s="93"/>
      <c r="S1577" s="72"/>
      <c r="T1577" s="72"/>
    </row>
    <row r="1578" spans="1:20" s="65" customFormat="1" ht="14.5" x14ac:dyDescent="0.35">
      <c r="A1578" s="48"/>
      <c r="E1578" s="102"/>
      <c r="F1578" s="102"/>
      <c r="G1578" s="102"/>
      <c r="I1578" s="93"/>
      <c r="J1578" s="93"/>
      <c r="S1578" s="72"/>
      <c r="T1578" s="72"/>
    </row>
    <row r="1579" spans="1:20" s="65" customFormat="1" ht="14.5" x14ac:dyDescent="0.35">
      <c r="A1579" s="48"/>
      <c r="E1579" s="102"/>
      <c r="F1579" s="102"/>
      <c r="G1579" s="102"/>
      <c r="I1579" s="93"/>
      <c r="J1579" s="93"/>
      <c r="S1579" s="72"/>
      <c r="T1579" s="72"/>
    </row>
    <row r="1580" spans="1:20" s="65" customFormat="1" ht="14.5" x14ac:dyDescent="0.35">
      <c r="A1580" s="48"/>
      <c r="E1580" s="102"/>
      <c r="F1580" s="102"/>
      <c r="G1580" s="102"/>
      <c r="I1580" s="93"/>
      <c r="J1580" s="93"/>
      <c r="S1580" s="72"/>
      <c r="T1580" s="72"/>
    </row>
    <row r="1581" spans="1:20" s="65" customFormat="1" ht="14.5" x14ac:dyDescent="0.35">
      <c r="A1581" s="48"/>
      <c r="E1581" s="102"/>
      <c r="F1581" s="102"/>
      <c r="G1581" s="102"/>
      <c r="I1581" s="93"/>
      <c r="J1581" s="93"/>
      <c r="S1581" s="72"/>
      <c r="T1581" s="72"/>
    </row>
    <row r="1582" spans="1:20" s="65" customFormat="1" ht="14.5" x14ac:dyDescent="0.35">
      <c r="A1582" s="48"/>
      <c r="E1582" s="102"/>
      <c r="F1582" s="102"/>
      <c r="G1582" s="102"/>
      <c r="I1582" s="93"/>
      <c r="J1582" s="93"/>
      <c r="S1582" s="72"/>
      <c r="T1582" s="72"/>
    </row>
    <row r="1583" spans="1:20" s="65" customFormat="1" ht="14.5" x14ac:dyDescent="0.35">
      <c r="A1583" s="48"/>
      <c r="E1583" s="102"/>
      <c r="F1583" s="102"/>
      <c r="G1583" s="102"/>
      <c r="I1583" s="93"/>
      <c r="J1583" s="93"/>
      <c r="S1583" s="72"/>
      <c r="T1583" s="72"/>
    </row>
    <row r="1584" spans="1:20" s="65" customFormat="1" ht="14.5" x14ac:dyDescent="0.35">
      <c r="A1584" s="48"/>
      <c r="E1584" s="102"/>
      <c r="F1584" s="102"/>
      <c r="G1584" s="102"/>
      <c r="I1584" s="93"/>
      <c r="J1584" s="93"/>
      <c r="S1584" s="72"/>
      <c r="T1584" s="72"/>
    </row>
    <row r="1585" spans="1:20" s="65" customFormat="1" ht="14.5" x14ac:dyDescent="0.35">
      <c r="A1585" s="48"/>
      <c r="E1585" s="102"/>
      <c r="F1585" s="102"/>
      <c r="G1585" s="102"/>
      <c r="I1585" s="93"/>
      <c r="J1585" s="93"/>
      <c r="S1585" s="72"/>
      <c r="T1585" s="72"/>
    </row>
    <row r="1586" spans="1:20" s="65" customFormat="1" ht="14.5" x14ac:dyDescent="0.35">
      <c r="A1586" s="48"/>
      <c r="E1586" s="102"/>
      <c r="F1586" s="102"/>
      <c r="G1586" s="102"/>
      <c r="I1586" s="93"/>
      <c r="J1586" s="93"/>
      <c r="S1586" s="72"/>
      <c r="T1586" s="72"/>
    </row>
    <row r="1587" spans="1:20" s="65" customFormat="1" ht="14.5" x14ac:dyDescent="0.35">
      <c r="A1587" s="48"/>
      <c r="E1587" s="102"/>
      <c r="F1587" s="102"/>
      <c r="G1587" s="102"/>
      <c r="I1587" s="93"/>
      <c r="J1587" s="93"/>
      <c r="S1587" s="72"/>
      <c r="T1587" s="72"/>
    </row>
    <row r="1588" spans="1:20" s="65" customFormat="1" ht="14.5" x14ac:dyDescent="0.35">
      <c r="A1588" s="48"/>
      <c r="E1588" s="102"/>
      <c r="F1588" s="102"/>
      <c r="G1588" s="102"/>
      <c r="I1588" s="93"/>
      <c r="J1588" s="93"/>
      <c r="S1588" s="72"/>
      <c r="T1588" s="72"/>
    </row>
    <row r="1589" spans="1:20" s="65" customFormat="1" ht="14.5" x14ac:dyDescent="0.35">
      <c r="A1589" s="48"/>
      <c r="E1589" s="102"/>
      <c r="F1589" s="102"/>
      <c r="G1589" s="102"/>
      <c r="I1589" s="93"/>
      <c r="J1589" s="93"/>
      <c r="S1589" s="72"/>
      <c r="T1589" s="72"/>
    </row>
    <row r="1590" spans="1:20" s="65" customFormat="1" ht="14.5" x14ac:dyDescent="0.35">
      <c r="A1590" s="48"/>
      <c r="E1590" s="102"/>
      <c r="F1590" s="102"/>
      <c r="G1590" s="102"/>
      <c r="I1590" s="93"/>
      <c r="J1590" s="93"/>
      <c r="S1590" s="72"/>
      <c r="T1590" s="72"/>
    </row>
    <row r="1591" spans="1:20" s="65" customFormat="1" ht="14.5" x14ac:dyDescent="0.35">
      <c r="A1591" s="48"/>
      <c r="E1591" s="102"/>
      <c r="F1591" s="102"/>
      <c r="G1591" s="102"/>
      <c r="I1591" s="93"/>
      <c r="J1591" s="93"/>
      <c r="S1591" s="72"/>
      <c r="T1591" s="72"/>
    </row>
    <row r="1592" spans="1:20" s="65" customFormat="1" ht="14.5" x14ac:dyDescent="0.35">
      <c r="A1592" s="48"/>
      <c r="E1592" s="102"/>
      <c r="F1592" s="102"/>
      <c r="G1592" s="102"/>
      <c r="I1592" s="93"/>
      <c r="J1592" s="93"/>
      <c r="S1592" s="72"/>
      <c r="T1592" s="72"/>
    </row>
    <row r="1593" spans="1:20" s="65" customFormat="1" ht="14.5" x14ac:dyDescent="0.35">
      <c r="A1593" s="48"/>
      <c r="E1593" s="102"/>
      <c r="F1593" s="102"/>
      <c r="G1593" s="102"/>
      <c r="I1593" s="93"/>
      <c r="J1593" s="93"/>
      <c r="S1593" s="72"/>
      <c r="T1593" s="72"/>
    </row>
    <row r="1594" spans="1:20" s="65" customFormat="1" ht="14.5" x14ac:dyDescent="0.35">
      <c r="A1594" s="48"/>
      <c r="E1594" s="102"/>
      <c r="F1594" s="102"/>
      <c r="G1594" s="102"/>
      <c r="I1594" s="93"/>
      <c r="J1594" s="93"/>
      <c r="S1594" s="72"/>
      <c r="T1594" s="72"/>
    </row>
    <row r="1595" spans="1:20" s="65" customFormat="1" ht="14.5" x14ac:dyDescent="0.35">
      <c r="A1595" s="48"/>
      <c r="E1595" s="102"/>
      <c r="F1595" s="102"/>
      <c r="G1595" s="102"/>
      <c r="I1595" s="93"/>
      <c r="J1595" s="93"/>
      <c r="S1595" s="72"/>
      <c r="T1595" s="72"/>
    </row>
    <row r="1596" spans="1:20" s="65" customFormat="1" ht="14.5" x14ac:dyDescent="0.35">
      <c r="A1596" s="48"/>
      <c r="E1596" s="102"/>
      <c r="F1596" s="102"/>
      <c r="G1596" s="102"/>
      <c r="I1596" s="93"/>
      <c r="J1596" s="93"/>
      <c r="S1596" s="72"/>
      <c r="T1596" s="72"/>
    </row>
    <row r="1597" spans="1:20" s="65" customFormat="1" ht="14.5" x14ac:dyDescent="0.35">
      <c r="A1597" s="48"/>
      <c r="E1597" s="102"/>
      <c r="F1597" s="102"/>
      <c r="G1597" s="102"/>
      <c r="I1597" s="93"/>
      <c r="J1597" s="93"/>
      <c r="S1597" s="72"/>
      <c r="T1597" s="72"/>
    </row>
    <row r="1598" spans="1:20" s="65" customFormat="1" ht="14.5" x14ac:dyDescent="0.35">
      <c r="A1598" s="48"/>
      <c r="E1598" s="102"/>
      <c r="F1598" s="102"/>
      <c r="G1598" s="102"/>
      <c r="I1598" s="93"/>
      <c r="J1598" s="93"/>
      <c r="S1598" s="72"/>
      <c r="T1598" s="72"/>
    </row>
    <row r="1599" spans="1:20" s="65" customFormat="1" ht="14.5" x14ac:dyDescent="0.35">
      <c r="A1599" s="48"/>
      <c r="E1599" s="102"/>
      <c r="F1599" s="102"/>
      <c r="G1599" s="102"/>
      <c r="I1599" s="93"/>
      <c r="J1599" s="93"/>
      <c r="S1599" s="72"/>
      <c r="T1599" s="72"/>
    </row>
    <row r="1600" spans="1:20" s="65" customFormat="1" ht="14.5" x14ac:dyDescent="0.35">
      <c r="A1600" s="48"/>
      <c r="E1600" s="102"/>
      <c r="F1600" s="102"/>
      <c r="G1600" s="102"/>
      <c r="I1600" s="93"/>
      <c r="J1600" s="93"/>
      <c r="S1600" s="72"/>
      <c r="T1600" s="72"/>
    </row>
    <row r="1601" spans="1:20" s="65" customFormat="1" ht="14.5" x14ac:dyDescent="0.35">
      <c r="A1601" s="48"/>
      <c r="E1601" s="102"/>
      <c r="F1601" s="102"/>
      <c r="G1601" s="102"/>
      <c r="I1601" s="93"/>
      <c r="J1601" s="93"/>
      <c r="S1601" s="72"/>
      <c r="T1601" s="72"/>
    </row>
    <row r="1602" spans="1:20" s="65" customFormat="1" ht="14.5" x14ac:dyDescent="0.35">
      <c r="A1602" s="48"/>
      <c r="E1602" s="102"/>
      <c r="F1602" s="102"/>
      <c r="G1602" s="102"/>
      <c r="I1602" s="93"/>
      <c r="J1602" s="93"/>
      <c r="S1602" s="72"/>
      <c r="T1602" s="72"/>
    </row>
    <row r="1603" spans="1:20" s="65" customFormat="1" ht="14.5" x14ac:dyDescent="0.35">
      <c r="A1603" s="48"/>
      <c r="E1603" s="102"/>
      <c r="F1603" s="102"/>
      <c r="G1603" s="102"/>
      <c r="I1603" s="93"/>
      <c r="J1603" s="93"/>
      <c r="S1603" s="72"/>
      <c r="T1603" s="72"/>
    </row>
    <row r="1604" spans="1:20" s="65" customFormat="1" ht="14.5" x14ac:dyDescent="0.35">
      <c r="A1604" s="48"/>
      <c r="E1604" s="102"/>
      <c r="F1604" s="102"/>
      <c r="G1604" s="102"/>
      <c r="I1604" s="93"/>
      <c r="J1604" s="93"/>
      <c r="S1604" s="72"/>
      <c r="T1604" s="72"/>
    </row>
    <row r="1605" spans="1:20" s="65" customFormat="1" ht="14.5" x14ac:dyDescent="0.35">
      <c r="A1605" s="48"/>
      <c r="E1605" s="102"/>
      <c r="F1605" s="102"/>
      <c r="G1605" s="102"/>
      <c r="I1605" s="93"/>
      <c r="J1605" s="93"/>
      <c r="S1605" s="72"/>
      <c r="T1605" s="72"/>
    </row>
    <row r="1606" spans="1:20" s="65" customFormat="1" ht="14.5" x14ac:dyDescent="0.35">
      <c r="A1606" s="48"/>
      <c r="E1606" s="102"/>
      <c r="F1606" s="102"/>
      <c r="G1606" s="102"/>
      <c r="I1606" s="93"/>
      <c r="J1606" s="93"/>
      <c r="S1606" s="72"/>
      <c r="T1606" s="72"/>
    </row>
    <row r="1607" spans="1:20" s="65" customFormat="1" ht="14.5" x14ac:dyDescent="0.35">
      <c r="A1607" s="48"/>
      <c r="E1607" s="102"/>
      <c r="F1607" s="102"/>
      <c r="G1607" s="102"/>
      <c r="I1607" s="93"/>
      <c r="J1607" s="93"/>
      <c r="S1607" s="72"/>
      <c r="T1607" s="72"/>
    </row>
    <row r="1608" spans="1:20" s="65" customFormat="1" ht="14.5" x14ac:dyDescent="0.35">
      <c r="A1608" s="48"/>
      <c r="E1608" s="102"/>
      <c r="F1608" s="102"/>
      <c r="G1608" s="102"/>
      <c r="I1608" s="93"/>
      <c r="J1608" s="93"/>
      <c r="S1608" s="72"/>
      <c r="T1608" s="72"/>
    </row>
    <row r="1609" spans="1:20" s="65" customFormat="1" ht="14.5" x14ac:dyDescent="0.35">
      <c r="A1609" s="48"/>
      <c r="E1609" s="102"/>
      <c r="F1609" s="102"/>
      <c r="G1609" s="102"/>
      <c r="I1609" s="93"/>
      <c r="J1609" s="93"/>
      <c r="S1609" s="72"/>
      <c r="T1609" s="72"/>
    </row>
    <row r="1610" spans="1:20" s="65" customFormat="1" ht="14.5" x14ac:dyDescent="0.35">
      <c r="A1610" s="48"/>
      <c r="E1610" s="102"/>
      <c r="F1610" s="102"/>
      <c r="G1610" s="102"/>
      <c r="I1610" s="93"/>
      <c r="J1610" s="93"/>
      <c r="S1610" s="72"/>
      <c r="T1610" s="72"/>
    </row>
    <row r="1611" spans="1:20" s="65" customFormat="1" ht="14.5" x14ac:dyDescent="0.35">
      <c r="A1611" s="48"/>
      <c r="E1611" s="102"/>
      <c r="F1611" s="102"/>
      <c r="G1611" s="102"/>
      <c r="I1611" s="93"/>
      <c r="J1611" s="93"/>
      <c r="S1611" s="72"/>
      <c r="T1611" s="72"/>
    </row>
    <row r="1612" spans="1:20" s="65" customFormat="1" ht="14.5" x14ac:dyDescent="0.35">
      <c r="A1612" s="48"/>
      <c r="E1612" s="102"/>
      <c r="F1612" s="102"/>
      <c r="G1612" s="102"/>
      <c r="I1612" s="93"/>
      <c r="J1612" s="93"/>
      <c r="S1612" s="72"/>
      <c r="T1612" s="72"/>
    </row>
    <row r="1613" spans="1:20" s="65" customFormat="1" ht="14.5" x14ac:dyDescent="0.35">
      <c r="A1613" s="48"/>
      <c r="E1613" s="102"/>
      <c r="F1613" s="102"/>
      <c r="G1613" s="102"/>
      <c r="I1613" s="93"/>
      <c r="J1613" s="93"/>
      <c r="S1613" s="72"/>
      <c r="T1613" s="72"/>
    </row>
    <row r="1614" spans="1:20" s="65" customFormat="1" ht="14.5" x14ac:dyDescent="0.35">
      <c r="A1614" s="48"/>
      <c r="E1614" s="102"/>
      <c r="F1614" s="102"/>
      <c r="G1614" s="102"/>
      <c r="I1614" s="93"/>
      <c r="J1614" s="93"/>
      <c r="S1614" s="72"/>
      <c r="T1614" s="72"/>
    </row>
    <row r="1615" spans="1:20" s="65" customFormat="1" ht="14.5" x14ac:dyDescent="0.35">
      <c r="A1615" s="48"/>
      <c r="E1615" s="102"/>
      <c r="F1615" s="102"/>
      <c r="G1615" s="102"/>
      <c r="I1615" s="93"/>
      <c r="J1615" s="93"/>
      <c r="S1615" s="72"/>
      <c r="T1615" s="72"/>
    </row>
    <row r="1616" spans="1:20" s="65" customFormat="1" ht="14.5" x14ac:dyDescent="0.35">
      <c r="A1616" s="48"/>
      <c r="E1616" s="102"/>
      <c r="F1616" s="102"/>
      <c r="G1616" s="102"/>
      <c r="I1616" s="93"/>
      <c r="J1616" s="93"/>
      <c r="S1616" s="72"/>
      <c r="T1616" s="72"/>
    </row>
    <row r="1617" spans="1:20" s="65" customFormat="1" ht="14.5" x14ac:dyDescent="0.35">
      <c r="A1617" s="48"/>
      <c r="E1617" s="102"/>
      <c r="F1617" s="102"/>
      <c r="G1617" s="102"/>
      <c r="I1617" s="93"/>
      <c r="J1617" s="93"/>
      <c r="S1617" s="72"/>
      <c r="T1617" s="72"/>
    </row>
    <row r="1618" spans="1:20" s="65" customFormat="1" ht="14.5" x14ac:dyDescent="0.35">
      <c r="A1618" s="48"/>
      <c r="E1618" s="102"/>
      <c r="F1618" s="102"/>
      <c r="G1618" s="102"/>
      <c r="I1618" s="93"/>
      <c r="J1618" s="93"/>
      <c r="S1618" s="72"/>
      <c r="T1618" s="72"/>
    </row>
    <row r="1619" spans="1:20" s="65" customFormat="1" ht="14.5" x14ac:dyDescent="0.35">
      <c r="A1619" s="48"/>
      <c r="E1619" s="102"/>
      <c r="F1619" s="102"/>
      <c r="G1619" s="102"/>
      <c r="I1619" s="93"/>
      <c r="J1619" s="93"/>
      <c r="S1619" s="72"/>
      <c r="T1619" s="72"/>
    </row>
    <row r="1620" spans="1:20" s="65" customFormat="1" ht="14.5" x14ac:dyDescent="0.35">
      <c r="A1620" s="48"/>
      <c r="E1620" s="102"/>
      <c r="F1620" s="102"/>
      <c r="G1620" s="102"/>
      <c r="I1620" s="93"/>
      <c r="J1620" s="93"/>
      <c r="S1620" s="72"/>
      <c r="T1620" s="72"/>
    </row>
    <row r="1621" spans="1:20" s="65" customFormat="1" ht="14.5" x14ac:dyDescent="0.35">
      <c r="A1621" s="48"/>
      <c r="E1621" s="102"/>
      <c r="F1621" s="102"/>
      <c r="G1621" s="102"/>
      <c r="I1621" s="93"/>
      <c r="J1621" s="93"/>
      <c r="S1621" s="72"/>
      <c r="T1621" s="72"/>
    </row>
    <row r="1622" spans="1:20" s="65" customFormat="1" ht="14.5" x14ac:dyDescent="0.35">
      <c r="A1622" s="48"/>
      <c r="E1622" s="102"/>
      <c r="F1622" s="102"/>
      <c r="G1622" s="102"/>
      <c r="I1622" s="93"/>
      <c r="J1622" s="93"/>
      <c r="S1622" s="72"/>
      <c r="T1622" s="72"/>
    </row>
    <row r="1623" spans="1:20" s="65" customFormat="1" ht="14.5" x14ac:dyDescent="0.35">
      <c r="A1623" s="48"/>
      <c r="E1623" s="102"/>
      <c r="F1623" s="102"/>
      <c r="G1623" s="102"/>
      <c r="I1623" s="93"/>
      <c r="J1623" s="93"/>
      <c r="S1623" s="72"/>
      <c r="T1623" s="72"/>
    </row>
    <row r="1624" spans="1:20" s="65" customFormat="1" ht="14.5" x14ac:dyDescent="0.35">
      <c r="A1624" s="48"/>
      <c r="E1624" s="102"/>
      <c r="F1624" s="102"/>
      <c r="G1624" s="102"/>
      <c r="I1624" s="93"/>
      <c r="J1624" s="93"/>
      <c r="S1624" s="72"/>
      <c r="T1624" s="72"/>
    </row>
    <row r="1625" spans="1:20" s="65" customFormat="1" ht="14.5" x14ac:dyDescent="0.35">
      <c r="A1625" s="48"/>
      <c r="E1625" s="102"/>
      <c r="F1625" s="102"/>
      <c r="G1625" s="102"/>
      <c r="I1625" s="93"/>
      <c r="J1625" s="93"/>
      <c r="S1625" s="72"/>
      <c r="T1625" s="72"/>
    </row>
    <row r="1626" spans="1:20" s="65" customFormat="1" ht="14.5" x14ac:dyDescent="0.35">
      <c r="A1626" s="48"/>
      <c r="E1626" s="102"/>
      <c r="F1626" s="102"/>
      <c r="G1626" s="102"/>
      <c r="I1626" s="93"/>
      <c r="J1626" s="93"/>
      <c r="S1626" s="72"/>
      <c r="T1626" s="72"/>
    </row>
    <row r="1627" spans="1:20" s="65" customFormat="1" ht="14.5" x14ac:dyDescent="0.35">
      <c r="A1627" s="48"/>
      <c r="E1627" s="102"/>
      <c r="F1627" s="102"/>
      <c r="G1627" s="102"/>
      <c r="I1627" s="93"/>
      <c r="J1627" s="93"/>
      <c r="S1627" s="72"/>
      <c r="T1627" s="72"/>
    </row>
    <row r="1628" spans="1:20" s="65" customFormat="1" ht="14.5" x14ac:dyDescent="0.35">
      <c r="A1628" s="48"/>
      <c r="E1628" s="102"/>
      <c r="F1628" s="102"/>
      <c r="G1628" s="102"/>
      <c r="I1628" s="93"/>
      <c r="J1628" s="93"/>
      <c r="S1628" s="72"/>
      <c r="T1628" s="72"/>
    </row>
    <row r="1629" spans="1:20" s="65" customFormat="1" ht="14.5" x14ac:dyDescent="0.35">
      <c r="A1629" s="48"/>
      <c r="E1629" s="102"/>
      <c r="F1629" s="102"/>
      <c r="G1629" s="102"/>
      <c r="I1629" s="93"/>
      <c r="J1629" s="93"/>
      <c r="S1629" s="72"/>
      <c r="T1629" s="72"/>
    </row>
    <row r="1630" spans="1:20" s="65" customFormat="1" ht="14.5" x14ac:dyDescent="0.35">
      <c r="A1630" s="48"/>
      <c r="E1630" s="102"/>
      <c r="F1630" s="102"/>
      <c r="G1630" s="102"/>
      <c r="I1630" s="93"/>
      <c r="J1630" s="93"/>
      <c r="S1630" s="72"/>
      <c r="T1630" s="72"/>
    </row>
    <row r="1631" spans="1:20" s="65" customFormat="1" ht="14.5" x14ac:dyDescent="0.35">
      <c r="A1631" s="48"/>
      <c r="E1631" s="102"/>
      <c r="F1631" s="102"/>
      <c r="G1631" s="102"/>
      <c r="I1631" s="93"/>
      <c r="J1631" s="93"/>
      <c r="S1631" s="72"/>
      <c r="T1631" s="72"/>
    </row>
    <row r="1632" spans="1:20" s="65" customFormat="1" ht="14.5" x14ac:dyDescent="0.35">
      <c r="A1632" s="48"/>
      <c r="E1632" s="102"/>
      <c r="F1632" s="102"/>
      <c r="G1632" s="102"/>
      <c r="I1632" s="93"/>
      <c r="J1632" s="93"/>
      <c r="S1632" s="72"/>
      <c r="T1632" s="72"/>
    </row>
    <row r="1633" spans="1:20" s="65" customFormat="1" ht="14.5" x14ac:dyDescent="0.35">
      <c r="A1633" s="48"/>
      <c r="E1633" s="102"/>
      <c r="F1633" s="102"/>
      <c r="G1633" s="102"/>
      <c r="I1633" s="93"/>
      <c r="J1633" s="93"/>
      <c r="S1633" s="72"/>
      <c r="T1633" s="72"/>
    </row>
    <row r="1634" spans="1:20" s="65" customFormat="1" ht="14.5" x14ac:dyDescent="0.35">
      <c r="A1634" s="48"/>
      <c r="E1634" s="102"/>
      <c r="F1634" s="102"/>
      <c r="G1634" s="102"/>
      <c r="I1634" s="93"/>
      <c r="J1634" s="93"/>
      <c r="S1634" s="72"/>
      <c r="T1634" s="72"/>
    </row>
    <row r="1635" spans="1:20" s="65" customFormat="1" ht="14.5" x14ac:dyDescent="0.35">
      <c r="A1635" s="48"/>
      <c r="E1635" s="102"/>
      <c r="F1635" s="102"/>
      <c r="G1635" s="102"/>
      <c r="I1635" s="93"/>
      <c r="J1635" s="93"/>
      <c r="S1635" s="72"/>
      <c r="T1635" s="72"/>
    </row>
    <row r="1636" spans="1:20" s="65" customFormat="1" ht="14.5" x14ac:dyDescent="0.35">
      <c r="A1636" s="48"/>
      <c r="E1636" s="102"/>
      <c r="F1636" s="102"/>
      <c r="G1636" s="102"/>
      <c r="I1636" s="93"/>
      <c r="J1636" s="93"/>
      <c r="S1636" s="72"/>
      <c r="T1636" s="72"/>
    </row>
    <row r="1637" spans="1:20" s="65" customFormat="1" ht="14.5" x14ac:dyDescent="0.35">
      <c r="A1637" s="48"/>
      <c r="E1637" s="102"/>
      <c r="F1637" s="102"/>
      <c r="G1637" s="102"/>
      <c r="I1637" s="93"/>
      <c r="J1637" s="93"/>
      <c r="S1637" s="72"/>
      <c r="T1637" s="72"/>
    </row>
    <row r="1638" spans="1:20" s="65" customFormat="1" ht="14.5" x14ac:dyDescent="0.35">
      <c r="A1638" s="48"/>
      <c r="E1638" s="102"/>
      <c r="F1638" s="102"/>
      <c r="G1638" s="102"/>
      <c r="I1638" s="93"/>
      <c r="J1638" s="93"/>
      <c r="S1638" s="72"/>
      <c r="T1638" s="72"/>
    </row>
    <row r="1639" spans="1:20" s="65" customFormat="1" ht="14.5" x14ac:dyDescent="0.35">
      <c r="A1639" s="48"/>
      <c r="E1639" s="102"/>
      <c r="F1639" s="102"/>
      <c r="G1639" s="102"/>
      <c r="I1639" s="93"/>
      <c r="J1639" s="93"/>
      <c r="S1639" s="72"/>
      <c r="T1639" s="72"/>
    </row>
    <row r="1640" spans="1:20" s="65" customFormat="1" ht="14.5" x14ac:dyDescent="0.35">
      <c r="A1640" s="48"/>
      <c r="E1640" s="102"/>
      <c r="F1640" s="102"/>
      <c r="G1640" s="102"/>
      <c r="I1640" s="93"/>
      <c r="J1640" s="93"/>
      <c r="S1640" s="72"/>
      <c r="T1640" s="72"/>
    </row>
    <row r="1641" spans="1:20" s="65" customFormat="1" ht="14.5" x14ac:dyDescent="0.35">
      <c r="A1641" s="48"/>
      <c r="E1641" s="102"/>
      <c r="F1641" s="102"/>
      <c r="G1641" s="102"/>
      <c r="I1641" s="93"/>
      <c r="J1641" s="93"/>
      <c r="S1641" s="72"/>
      <c r="T1641" s="72"/>
    </row>
    <row r="1642" spans="1:20" s="65" customFormat="1" ht="14.5" x14ac:dyDescent="0.35">
      <c r="A1642" s="48"/>
      <c r="E1642" s="102"/>
      <c r="F1642" s="102"/>
      <c r="G1642" s="102"/>
      <c r="I1642" s="93"/>
      <c r="J1642" s="93"/>
      <c r="S1642" s="72"/>
      <c r="T1642" s="72"/>
    </row>
    <row r="1643" spans="1:20" s="65" customFormat="1" ht="14.5" x14ac:dyDescent="0.35">
      <c r="A1643" s="48"/>
      <c r="E1643" s="102"/>
      <c r="F1643" s="102"/>
      <c r="G1643" s="102"/>
      <c r="I1643" s="93"/>
      <c r="J1643" s="93"/>
      <c r="S1643" s="72"/>
      <c r="T1643" s="72"/>
    </row>
    <row r="1644" spans="1:20" s="65" customFormat="1" ht="14.5" x14ac:dyDescent="0.35">
      <c r="A1644" s="48"/>
      <c r="E1644" s="102"/>
      <c r="F1644" s="102"/>
      <c r="G1644" s="102"/>
      <c r="I1644" s="93"/>
      <c r="J1644" s="93"/>
      <c r="S1644" s="72"/>
      <c r="T1644" s="72"/>
    </row>
    <row r="1645" spans="1:20" s="65" customFormat="1" ht="14.5" x14ac:dyDescent="0.35">
      <c r="A1645" s="48"/>
      <c r="E1645" s="102"/>
      <c r="F1645" s="102"/>
      <c r="G1645" s="102"/>
      <c r="I1645" s="93"/>
      <c r="J1645" s="93"/>
      <c r="S1645" s="72"/>
      <c r="T1645" s="72"/>
    </row>
    <row r="1646" spans="1:20" s="65" customFormat="1" ht="14.5" x14ac:dyDescent="0.35">
      <c r="A1646" s="48"/>
      <c r="E1646" s="102"/>
      <c r="F1646" s="102"/>
      <c r="G1646" s="102"/>
      <c r="I1646" s="93"/>
      <c r="J1646" s="93"/>
      <c r="S1646" s="72"/>
      <c r="T1646" s="72"/>
    </row>
    <row r="1647" spans="1:20" s="65" customFormat="1" ht="14.5" x14ac:dyDescent="0.35">
      <c r="A1647" s="48"/>
      <c r="E1647" s="102"/>
      <c r="F1647" s="102"/>
      <c r="G1647" s="102"/>
      <c r="I1647" s="93"/>
      <c r="J1647" s="93"/>
      <c r="S1647" s="72"/>
      <c r="T1647" s="72"/>
    </row>
    <row r="1648" spans="1:20" s="65" customFormat="1" ht="14.5" x14ac:dyDescent="0.35">
      <c r="A1648" s="48"/>
      <c r="E1648" s="102"/>
      <c r="F1648" s="102"/>
      <c r="G1648" s="102"/>
      <c r="I1648" s="93"/>
      <c r="J1648" s="93"/>
      <c r="S1648" s="72"/>
      <c r="T1648" s="72"/>
    </row>
    <row r="1649" spans="1:20" s="65" customFormat="1" ht="14.5" x14ac:dyDescent="0.35">
      <c r="A1649" s="48"/>
      <c r="E1649" s="102"/>
      <c r="F1649" s="102"/>
      <c r="G1649" s="102"/>
      <c r="I1649" s="93"/>
      <c r="J1649" s="93"/>
      <c r="S1649" s="72"/>
      <c r="T1649" s="72"/>
    </row>
    <row r="1650" spans="1:20" s="65" customFormat="1" ht="14.5" x14ac:dyDescent="0.35">
      <c r="A1650" s="48"/>
      <c r="E1650" s="102"/>
      <c r="F1650" s="102"/>
      <c r="G1650" s="102"/>
      <c r="I1650" s="93"/>
      <c r="J1650" s="93"/>
      <c r="S1650" s="72"/>
      <c r="T1650" s="72"/>
    </row>
    <row r="1651" spans="1:20" s="65" customFormat="1" ht="14.5" x14ac:dyDescent="0.35">
      <c r="A1651" s="48"/>
      <c r="E1651" s="102"/>
      <c r="F1651" s="102"/>
      <c r="G1651" s="102"/>
      <c r="I1651" s="93"/>
      <c r="J1651" s="93"/>
      <c r="S1651" s="72"/>
      <c r="T1651" s="72"/>
    </row>
    <row r="1652" spans="1:20" s="65" customFormat="1" ht="14.5" x14ac:dyDescent="0.35">
      <c r="A1652" s="48"/>
      <c r="E1652" s="102"/>
      <c r="F1652" s="102"/>
      <c r="G1652" s="102"/>
      <c r="I1652" s="93"/>
      <c r="J1652" s="93"/>
      <c r="S1652" s="72"/>
      <c r="T1652" s="72"/>
    </row>
    <row r="1653" spans="1:20" s="65" customFormat="1" ht="14.5" x14ac:dyDescent="0.35">
      <c r="A1653" s="48"/>
      <c r="E1653" s="102"/>
      <c r="F1653" s="102"/>
      <c r="G1653" s="102"/>
      <c r="I1653" s="93"/>
      <c r="J1653" s="93"/>
      <c r="S1653" s="72"/>
      <c r="T1653" s="72"/>
    </row>
    <row r="1654" spans="1:20" s="65" customFormat="1" ht="14.5" x14ac:dyDescent="0.35">
      <c r="A1654" s="48"/>
      <c r="E1654" s="102"/>
      <c r="F1654" s="102"/>
      <c r="G1654" s="102"/>
      <c r="I1654" s="93"/>
      <c r="J1654" s="93"/>
      <c r="S1654" s="72"/>
      <c r="T1654" s="72"/>
    </row>
    <row r="1655" spans="1:20" s="65" customFormat="1" ht="14.5" x14ac:dyDescent="0.35">
      <c r="A1655" s="48"/>
      <c r="E1655" s="102"/>
      <c r="F1655" s="102"/>
      <c r="G1655" s="102"/>
      <c r="I1655" s="93"/>
      <c r="J1655" s="93"/>
      <c r="S1655" s="72"/>
      <c r="T1655" s="72"/>
    </row>
    <row r="1656" spans="1:20" s="65" customFormat="1" ht="14.5" x14ac:dyDescent="0.35">
      <c r="A1656" s="48"/>
      <c r="E1656" s="102"/>
      <c r="F1656" s="102"/>
      <c r="G1656" s="102"/>
      <c r="I1656" s="93"/>
      <c r="J1656" s="93"/>
      <c r="S1656" s="72"/>
      <c r="T1656" s="72"/>
    </row>
    <row r="1657" spans="1:20" s="65" customFormat="1" ht="14.5" x14ac:dyDescent="0.35">
      <c r="A1657" s="48"/>
      <c r="E1657" s="102"/>
      <c r="F1657" s="102"/>
      <c r="G1657" s="102"/>
      <c r="I1657" s="93"/>
      <c r="J1657" s="93"/>
      <c r="S1657" s="72"/>
      <c r="T1657" s="72"/>
    </row>
    <row r="1658" spans="1:20" s="65" customFormat="1" ht="14.5" x14ac:dyDescent="0.35">
      <c r="A1658" s="48"/>
      <c r="E1658" s="102"/>
      <c r="F1658" s="102"/>
      <c r="G1658" s="102"/>
      <c r="I1658" s="93"/>
      <c r="J1658" s="93"/>
      <c r="S1658" s="72"/>
      <c r="T1658" s="72"/>
    </row>
    <row r="1659" spans="1:20" s="65" customFormat="1" ht="14.5" x14ac:dyDescent="0.35">
      <c r="A1659" s="48"/>
      <c r="E1659" s="102"/>
      <c r="F1659" s="102"/>
      <c r="G1659" s="102"/>
      <c r="I1659" s="93"/>
      <c r="J1659" s="93"/>
      <c r="S1659" s="72"/>
      <c r="T1659" s="72"/>
    </row>
    <row r="1660" spans="1:20" s="65" customFormat="1" ht="14.5" x14ac:dyDescent="0.35">
      <c r="A1660" s="48"/>
      <c r="E1660" s="102"/>
      <c r="F1660" s="102"/>
      <c r="G1660" s="102"/>
      <c r="I1660" s="93"/>
      <c r="J1660" s="93"/>
      <c r="S1660" s="72"/>
      <c r="T1660" s="72"/>
    </row>
    <row r="1661" spans="1:20" s="65" customFormat="1" ht="14.5" x14ac:dyDescent="0.35">
      <c r="A1661" s="48"/>
      <c r="E1661" s="102"/>
      <c r="F1661" s="102"/>
      <c r="G1661" s="102"/>
      <c r="I1661" s="93"/>
      <c r="J1661" s="93"/>
      <c r="S1661" s="72"/>
      <c r="T1661" s="72"/>
    </row>
    <row r="1662" spans="1:20" s="65" customFormat="1" ht="14.5" x14ac:dyDescent="0.35">
      <c r="A1662" s="48"/>
      <c r="E1662" s="102"/>
      <c r="F1662" s="102"/>
      <c r="G1662" s="102"/>
      <c r="I1662" s="93"/>
      <c r="J1662" s="93"/>
      <c r="S1662" s="72"/>
      <c r="T1662" s="72"/>
    </row>
    <row r="1663" spans="1:20" s="65" customFormat="1" ht="14.5" x14ac:dyDescent="0.35">
      <c r="A1663" s="48"/>
      <c r="E1663" s="102"/>
      <c r="F1663" s="102"/>
      <c r="G1663" s="102"/>
      <c r="I1663" s="93"/>
      <c r="J1663" s="93"/>
      <c r="S1663" s="72"/>
      <c r="T1663" s="72"/>
    </row>
    <row r="1664" spans="1:20" s="65" customFormat="1" ht="14.5" x14ac:dyDescent="0.35">
      <c r="A1664" s="48"/>
      <c r="E1664" s="102"/>
      <c r="F1664" s="102"/>
      <c r="G1664" s="102"/>
      <c r="I1664" s="93"/>
      <c r="J1664" s="93"/>
      <c r="S1664" s="72"/>
      <c r="T1664" s="72"/>
    </row>
    <row r="1665" spans="1:20" s="65" customFormat="1" ht="14.5" x14ac:dyDescent="0.35">
      <c r="A1665" s="48"/>
      <c r="E1665" s="102"/>
      <c r="F1665" s="102"/>
      <c r="G1665" s="102"/>
      <c r="I1665" s="93"/>
      <c r="J1665" s="93"/>
      <c r="S1665" s="72"/>
      <c r="T1665" s="72"/>
    </row>
    <row r="1666" spans="1:20" s="65" customFormat="1" ht="14.5" x14ac:dyDescent="0.35">
      <c r="A1666" s="48"/>
      <c r="E1666" s="102"/>
      <c r="F1666" s="102"/>
      <c r="G1666" s="102"/>
      <c r="I1666" s="93"/>
      <c r="J1666" s="93"/>
      <c r="S1666" s="72"/>
      <c r="T1666" s="72"/>
    </row>
    <row r="1667" spans="1:20" s="65" customFormat="1" ht="14.5" x14ac:dyDescent="0.35">
      <c r="A1667" s="48"/>
      <c r="E1667" s="102"/>
      <c r="F1667" s="102"/>
      <c r="G1667" s="102"/>
      <c r="I1667" s="93"/>
      <c r="J1667" s="93"/>
      <c r="S1667" s="72"/>
      <c r="T1667" s="72"/>
    </row>
    <row r="1668" spans="1:20" s="65" customFormat="1" ht="14.5" x14ac:dyDescent="0.35">
      <c r="A1668" s="48"/>
      <c r="E1668" s="102"/>
      <c r="F1668" s="102"/>
      <c r="G1668" s="102"/>
      <c r="I1668" s="93"/>
      <c r="J1668" s="93"/>
      <c r="S1668" s="72"/>
      <c r="T1668" s="72"/>
    </row>
    <row r="1669" spans="1:20" s="65" customFormat="1" ht="14.5" x14ac:dyDescent="0.35">
      <c r="A1669" s="48"/>
      <c r="E1669" s="102"/>
      <c r="F1669" s="102"/>
      <c r="G1669" s="102"/>
      <c r="I1669" s="93"/>
      <c r="J1669" s="93"/>
      <c r="S1669" s="72"/>
      <c r="T1669" s="72"/>
    </row>
    <row r="1670" spans="1:20" s="65" customFormat="1" ht="14.5" x14ac:dyDescent="0.35">
      <c r="A1670" s="48"/>
      <c r="E1670" s="102"/>
      <c r="F1670" s="102"/>
      <c r="G1670" s="102"/>
      <c r="I1670" s="93"/>
      <c r="J1670" s="93"/>
      <c r="S1670" s="72"/>
      <c r="T1670" s="72"/>
    </row>
    <row r="1671" spans="1:20" s="65" customFormat="1" ht="14.5" x14ac:dyDescent="0.35">
      <c r="A1671" s="48"/>
      <c r="E1671" s="102"/>
      <c r="F1671" s="102"/>
      <c r="G1671" s="102"/>
      <c r="I1671" s="93"/>
      <c r="J1671" s="93"/>
      <c r="S1671" s="72"/>
      <c r="T1671" s="72"/>
    </row>
    <row r="1672" spans="1:20" s="65" customFormat="1" ht="14.5" x14ac:dyDescent="0.35">
      <c r="A1672" s="48"/>
      <c r="E1672" s="102"/>
      <c r="F1672" s="102"/>
      <c r="G1672" s="102"/>
      <c r="I1672" s="93"/>
      <c r="J1672" s="93"/>
      <c r="S1672" s="72"/>
      <c r="T1672" s="72"/>
    </row>
    <row r="1673" spans="1:20" s="65" customFormat="1" ht="14.5" x14ac:dyDescent="0.35">
      <c r="A1673" s="48"/>
      <c r="E1673" s="102"/>
      <c r="F1673" s="102"/>
      <c r="G1673" s="102"/>
      <c r="I1673" s="93"/>
      <c r="J1673" s="93"/>
      <c r="S1673" s="72"/>
      <c r="T1673" s="72"/>
    </row>
    <row r="1674" spans="1:20" s="65" customFormat="1" ht="14.5" x14ac:dyDescent="0.35">
      <c r="A1674" s="48"/>
      <c r="E1674" s="102"/>
      <c r="F1674" s="102"/>
      <c r="G1674" s="102"/>
      <c r="I1674" s="93"/>
      <c r="J1674" s="93"/>
      <c r="S1674" s="72"/>
      <c r="T1674" s="72"/>
    </row>
    <row r="1675" spans="1:20" s="65" customFormat="1" ht="14.5" x14ac:dyDescent="0.35">
      <c r="A1675" s="48"/>
      <c r="E1675" s="102"/>
      <c r="F1675" s="102"/>
      <c r="G1675" s="102"/>
      <c r="I1675" s="93"/>
      <c r="J1675" s="93"/>
      <c r="S1675" s="72"/>
      <c r="T1675" s="72"/>
    </row>
    <row r="1676" spans="1:20" s="65" customFormat="1" ht="14.5" x14ac:dyDescent="0.35">
      <c r="A1676" s="48"/>
      <c r="E1676" s="102"/>
      <c r="F1676" s="102"/>
      <c r="G1676" s="102"/>
      <c r="I1676" s="93"/>
      <c r="J1676" s="93"/>
      <c r="S1676" s="72"/>
      <c r="T1676" s="72"/>
    </row>
    <row r="1677" spans="1:20" s="65" customFormat="1" ht="14.5" x14ac:dyDescent="0.35">
      <c r="A1677" s="48"/>
      <c r="E1677" s="102"/>
      <c r="F1677" s="102"/>
      <c r="G1677" s="102"/>
      <c r="I1677" s="93"/>
      <c r="J1677" s="93"/>
      <c r="S1677" s="72"/>
      <c r="T1677" s="72"/>
    </row>
    <row r="1678" spans="1:20" s="65" customFormat="1" ht="14.5" x14ac:dyDescent="0.35">
      <c r="A1678" s="48"/>
      <c r="E1678" s="102"/>
      <c r="F1678" s="102"/>
      <c r="G1678" s="102"/>
      <c r="I1678" s="93"/>
      <c r="J1678" s="93"/>
      <c r="S1678" s="72"/>
      <c r="T1678" s="72"/>
    </row>
    <row r="1679" spans="1:20" s="65" customFormat="1" ht="14.5" x14ac:dyDescent="0.35">
      <c r="A1679" s="48"/>
      <c r="E1679" s="102"/>
      <c r="F1679" s="102"/>
      <c r="G1679" s="102"/>
      <c r="I1679" s="93"/>
      <c r="J1679" s="93"/>
      <c r="S1679" s="72"/>
      <c r="T1679" s="72"/>
    </row>
    <row r="1680" spans="1:20" s="65" customFormat="1" ht="14.5" x14ac:dyDescent="0.35">
      <c r="A1680" s="48"/>
      <c r="E1680" s="102"/>
      <c r="F1680" s="102"/>
      <c r="G1680" s="102"/>
      <c r="I1680" s="93"/>
      <c r="J1680" s="93"/>
      <c r="S1680" s="72"/>
      <c r="T1680" s="72"/>
    </row>
    <row r="1681" spans="1:20" s="65" customFormat="1" ht="14.5" x14ac:dyDescent="0.35">
      <c r="A1681" s="48"/>
      <c r="E1681" s="102"/>
      <c r="F1681" s="102"/>
      <c r="G1681" s="102"/>
      <c r="I1681" s="93"/>
      <c r="J1681" s="93"/>
      <c r="S1681" s="72"/>
      <c r="T1681" s="72"/>
    </row>
    <row r="1682" spans="1:20" s="65" customFormat="1" ht="14.5" x14ac:dyDescent="0.35">
      <c r="A1682" s="48"/>
      <c r="E1682" s="102"/>
      <c r="F1682" s="102"/>
      <c r="G1682" s="102"/>
      <c r="I1682" s="93"/>
      <c r="J1682" s="93"/>
      <c r="S1682" s="72"/>
      <c r="T1682" s="72"/>
    </row>
    <row r="1683" spans="1:20" s="65" customFormat="1" ht="14.5" x14ac:dyDescent="0.35">
      <c r="A1683" s="48"/>
      <c r="E1683" s="102"/>
      <c r="F1683" s="102"/>
      <c r="G1683" s="102"/>
      <c r="I1683" s="93"/>
      <c r="J1683" s="93"/>
      <c r="S1683" s="72"/>
      <c r="T1683" s="72"/>
    </row>
    <row r="1684" spans="1:20" s="65" customFormat="1" ht="14.5" x14ac:dyDescent="0.35">
      <c r="A1684" s="48"/>
      <c r="E1684" s="102"/>
      <c r="F1684" s="102"/>
      <c r="G1684" s="102"/>
      <c r="I1684" s="93"/>
      <c r="J1684" s="93"/>
      <c r="S1684" s="72"/>
      <c r="T1684" s="72"/>
    </row>
    <row r="1685" spans="1:20" s="65" customFormat="1" ht="14.5" x14ac:dyDescent="0.35">
      <c r="A1685" s="48"/>
      <c r="E1685" s="102"/>
      <c r="F1685" s="102"/>
      <c r="G1685" s="102"/>
      <c r="I1685" s="93"/>
      <c r="J1685" s="93"/>
      <c r="S1685" s="72"/>
      <c r="T1685" s="72"/>
    </row>
    <row r="1686" spans="1:20" s="65" customFormat="1" ht="14.5" x14ac:dyDescent="0.35">
      <c r="A1686" s="48"/>
      <c r="E1686" s="102"/>
      <c r="F1686" s="102"/>
      <c r="G1686" s="102"/>
      <c r="I1686" s="93"/>
      <c r="J1686" s="93"/>
      <c r="S1686" s="72"/>
      <c r="T1686" s="72"/>
    </row>
    <row r="1687" spans="1:20" s="65" customFormat="1" ht="14.5" x14ac:dyDescent="0.35">
      <c r="A1687" s="48"/>
      <c r="E1687" s="102"/>
      <c r="F1687" s="102"/>
      <c r="G1687" s="102"/>
      <c r="I1687" s="93"/>
      <c r="J1687" s="93"/>
      <c r="S1687" s="72"/>
      <c r="T1687" s="72"/>
    </row>
    <row r="1688" spans="1:20" s="65" customFormat="1" ht="14.5" x14ac:dyDescent="0.35">
      <c r="A1688" s="48"/>
      <c r="E1688" s="102"/>
      <c r="F1688" s="102"/>
      <c r="G1688" s="102"/>
      <c r="I1688" s="93"/>
      <c r="J1688" s="93"/>
      <c r="S1688" s="72"/>
      <c r="T1688" s="72"/>
    </row>
    <row r="1689" spans="1:20" s="65" customFormat="1" ht="14.5" x14ac:dyDescent="0.35">
      <c r="A1689" s="48"/>
      <c r="E1689" s="102"/>
      <c r="F1689" s="102"/>
      <c r="G1689" s="102"/>
      <c r="I1689" s="93"/>
      <c r="J1689" s="93"/>
      <c r="S1689" s="72"/>
      <c r="T1689" s="72"/>
    </row>
    <row r="1690" spans="1:20" s="65" customFormat="1" ht="14.5" x14ac:dyDescent="0.35">
      <c r="A1690" s="48"/>
      <c r="E1690" s="102"/>
      <c r="F1690" s="102"/>
      <c r="G1690" s="102"/>
      <c r="I1690" s="93"/>
      <c r="J1690" s="93"/>
      <c r="S1690" s="72"/>
      <c r="T1690" s="72"/>
    </row>
    <row r="1691" spans="1:20" s="65" customFormat="1" ht="14.5" x14ac:dyDescent="0.35">
      <c r="A1691" s="48"/>
      <c r="E1691" s="102"/>
      <c r="F1691" s="102"/>
      <c r="G1691" s="102"/>
      <c r="I1691" s="93"/>
      <c r="J1691" s="93"/>
      <c r="S1691" s="72"/>
      <c r="T1691" s="72"/>
    </row>
    <row r="1692" spans="1:20" s="65" customFormat="1" ht="14.5" x14ac:dyDescent="0.35">
      <c r="A1692" s="48"/>
      <c r="E1692" s="102"/>
      <c r="F1692" s="102"/>
      <c r="G1692" s="102"/>
      <c r="I1692" s="93"/>
      <c r="J1692" s="93"/>
      <c r="S1692" s="72"/>
      <c r="T1692" s="72"/>
    </row>
    <row r="1693" spans="1:20" s="65" customFormat="1" ht="14.5" x14ac:dyDescent="0.35">
      <c r="A1693" s="48"/>
      <c r="E1693" s="102"/>
      <c r="F1693" s="102"/>
      <c r="G1693" s="102"/>
      <c r="I1693" s="93"/>
      <c r="J1693" s="93"/>
      <c r="S1693" s="72"/>
      <c r="T1693" s="72"/>
    </row>
    <row r="1694" spans="1:20" s="65" customFormat="1" ht="14.5" x14ac:dyDescent="0.35">
      <c r="A1694" s="48"/>
      <c r="E1694" s="102"/>
      <c r="F1694" s="102"/>
      <c r="G1694" s="102"/>
      <c r="I1694" s="93"/>
      <c r="J1694" s="93"/>
      <c r="S1694" s="72"/>
      <c r="T1694" s="72"/>
    </row>
    <row r="1695" spans="1:20" s="65" customFormat="1" ht="14.5" x14ac:dyDescent="0.35">
      <c r="A1695" s="48"/>
      <c r="E1695" s="102"/>
      <c r="F1695" s="102"/>
      <c r="G1695" s="102"/>
      <c r="I1695" s="93"/>
      <c r="J1695" s="93"/>
      <c r="S1695" s="72"/>
      <c r="T1695" s="72"/>
    </row>
    <row r="1696" spans="1:20" s="65" customFormat="1" ht="14.5" x14ac:dyDescent="0.35">
      <c r="A1696" s="48"/>
      <c r="E1696" s="102"/>
      <c r="F1696" s="102"/>
      <c r="G1696" s="102"/>
      <c r="I1696" s="93"/>
      <c r="J1696" s="93"/>
      <c r="S1696" s="72"/>
      <c r="T1696" s="72"/>
    </row>
    <row r="1697" spans="1:20" s="65" customFormat="1" ht="14.5" x14ac:dyDescent="0.35">
      <c r="A1697" s="48"/>
      <c r="E1697" s="102"/>
      <c r="F1697" s="102"/>
      <c r="G1697" s="102"/>
      <c r="I1697" s="93"/>
      <c r="J1697" s="93"/>
      <c r="S1697" s="72"/>
      <c r="T1697" s="72"/>
    </row>
    <row r="1698" spans="1:20" s="65" customFormat="1" ht="14.5" x14ac:dyDescent="0.35">
      <c r="A1698" s="48"/>
      <c r="E1698" s="102"/>
      <c r="F1698" s="102"/>
      <c r="G1698" s="102"/>
      <c r="I1698" s="93"/>
      <c r="J1698" s="93"/>
      <c r="S1698" s="72"/>
      <c r="T1698" s="72"/>
    </row>
    <row r="1699" spans="1:20" s="65" customFormat="1" ht="14.5" x14ac:dyDescent="0.35">
      <c r="A1699" s="48"/>
      <c r="E1699" s="102"/>
      <c r="F1699" s="102"/>
      <c r="G1699" s="102"/>
      <c r="I1699" s="93"/>
      <c r="J1699" s="93"/>
      <c r="S1699" s="72"/>
      <c r="T1699" s="72"/>
    </row>
    <row r="1700" spans="1:20" s="65" customFormat="1" ht="14.5" x14ac:dyDescent="0.35">
      <c r="A1700" s="48"/>
      <c r="E1700" s="102"/>
      <c r="F1700" s="102"/>
      <c r="G1700" s="102"/>
      <c r="I1700" s="93"/>
      <c r="J1700" s="93"/>
      <c r="S1700" s="72"/>
      <c r="T1700" s="72"/>
    </row>
    <row r="1701" spans="1:20" s="65" customFormat="1" ht="14.5" x14ac:dyDescent="0.35">
      <c r="A1701" s="48"/>
      <c r="E1701" s="102"/>
      <c r="F1701" s="102"/>
      <c r="G1701" s="102"/>
      <c r="I1701" s="93"/>
      <c r="J1701" s="93"/>
      <c r="S1701" s="72"/>
      <c r="T1701" s="72"/>
    </row>
    <row r="1702" spans="1:20" s="65" customFormat="1" ht="14.5" x14ac:dyDescent="0.35">
      <c r="A1702" s="48"/>
      <c r="E1702" s="102"/>
      <c r="F1702" s="102"/>
      <c r="G1702" s="102"/>
      <c r="I1702" s="93"/>
      <c r="J1702" s="93"/>
      <c r="S1702" s="72"/>
      <c r="T1702" s="72"/>
    </row>
    <row r="1703" spans="1:20" s="65" customFormat="1" ht="14.5" x14ac:dyDescent="0.35">
      <c r="A1703" s="48"/>
      <c r="E1703" s="102"/>
      <c r="F1703" s="102"/>
      <c r="G1703" s="102"/>
      <c r="I1703" s="93"/>
      <c r="J1703" s="93"/>
      <c r="S1703" s="72"/>
      <c r="T1703" s="72"/>
    </row>
    <row r="1704" spans="1:20" s="65" customFormat="1" ht="14.5" x14ac:dyDescent="0.35">
      <c r="A1704" s="48"/>
      <c r="E1704" s="102"/>
      <c r="F1704" s="102"/>
      <c r="G1704" s="102"/>
      <c r="I1704" s="93"/>
      <c r="J1704" s="93"/>
      <c r="S1704" s="72"/>
      <c r="T1704" s="72"/>
    </row>
    <row r="1705" spans="1:20" s="65" customFormat="1" ht="14.5" x14ac:dyDescent="0.35">
      <c r="A1705" s="48"/>
      <c r="E1705" s="102"/>
      <c r="F1705" s="102"/>
      <c r="G1705" s="102"/>
      <c r="I1705" s="93"/>
      <c r="J1705" s="93"/>
      <c r="S1705" s="72"/>
      <c r="T1705" s="72"/>
    </row>
    <row r="1706" spans="1:20" s="65" customFormat="1" ht="14.5" x14ac:dyDescent="0.35">
      <c r="A1706" s="48"/>
      <c r="E1706" s="102"/>
      <c r="F1706" s="102"/>
      <c r="G1706" s="102"/>
      <c r="I1706" s="93"/>
      <c r="J1706" s="93"/>
      <c r="S1706" s="72"/>
      <c r="T1706" s="72"/>
    </row>
    <row r="1707" spans="1:20" s="65" customFormat="1" ht="14.5" x14ac:dyDescent="0.35">
      <c r="A1707" s="48"/>
      <c r="E1707" s="102"/>
      <c r="F1707" s="102"/>
      <c r="G1707" s="102"/>
      <c r="I1707" s="93"/>
      <c r="J1707" s="93"/>
      <c r="S1707" s="72"/>
      <c r="T1707" s="72"/>
    </row>
    <row r="1708" spans="1:20" s="65" customFormat="1" ht="14.5" x14ac:dyDescent="0.35">
      <c r="A1708" s="48"/>
      <c r="E1708" s="102"/>
      <c r="F1708" s="102"/>
      <c r="G1708" s="102"/>
      <c r="I1708" s="93"/>
      <c r="J1708" s="93"/>
      <c r="S1708" s="72"/>
      <c r="T1708" s="72"/>
    </row>
    <row r="1709" spans="1:20" s="65" customFormat="1" ht="14.5" x14ac:dyDescent="0.35">
      <c r="A1709" s="48"/>
      <c r="E1709" s="102"/>
      <c r="F1709" s="102"/>
      <c r="G1709" s="102"/>
      <c r="I1709" s="93"/>
      <c r="J1709" s="93"/>
      <c r="S1709" s="72"/>
      <c r="T1709" s="72"/>
    </row>
    <row r="1710" spans="1:20" s="65" customFormat="1" ht="14.5" x14ac:dyDescent="0.35">
      <c r="A1710" s="48"/>
      <c r="E1710" s="102"/>
      <c r="F1710" s="102"/>
      <c r="G1710" s="102"/>
      <c r="I1710" s="93"/>
      <c r="J1710" s="93"/>
      <c r="S1710" s="72"/>
      <c r="T1710" s="72"/>
    </row>
    <row r="1711" spans="1:20" s="65" customFormat="1" ht="14.5" x14ac:dyDescent="0.35">
      <c r="A1711" s="48"/>
      <c r="E1711" s="102"/>
      <c r="F1711" s="102"/>
      <c r="G1711" s="102"/>
      <c r="I1711" s="93"/>
      <c r="J1711" s="93"/>
      <c r="S1711" s="72"/>
      <c r="T1711" s="72"/>
    </row>
    <row r="1712" spans="1:20" s="65" customFormat="1" ht="14.5" x14ac:dyDescent="0.35">
      <c r="A1712" s="48"/>
      <c r="E1712" s="102"/>
      <c r="F1712" s="102"/>
      <c r="G1712" s="102"/>
      <c r="I1712" s="93"/>
      <c r="J1712" s="93"/>
      <c r="S1712" s="72"/>
      <c r="T1712" s="72"/>
    </row>
    <row r="1713" spans="1:20" s="65" customFormat="1" ht="14.5" x14ac:dyDescent="0.35">
      <c r="A1713" s="48"/>
      <c r="E1713" s="102"/>
      <c r="F1713" s="102"/>
      <c r="G1713" s="102"/>
      <c r="I1713" s="93"/>
      <c r="J1713" s="93"/>
      <c r="S1713" s="72"/>
      <c r="T1713" s="72"/>
    </row>
    <row r="1714" spans="1:20" s="65" customFormat="1" ht="14.5" x14ac:dyDescent="0.35">
      <c r="A1714" s="48"/>
      <c r="E1714" s="102"/>
      <c r="F1714" s="102"/>
      <c r="G1714" s="102"/>
      <c r="I1714" s="93"/>
      <c r="J1714" s="93"/>
      <c r="S1714" s="72"/>
      <c r="T1714" s="72"/>
    </row>
    <row r="1715" spans="1:20" s="65" customFormat="1" ht="14.5" x14ac:dyDescent="0.35">
      <c r="A1715" s="48"/>
      <c r="E1715" s="102"/>
      <c r="F1715" s="102"/>
      <c r="G1715" s="102"/>
      <c r="I1715" s="93"/>
      <c r="J1715" s="93"/>
      <c r="S1715" s="72"/>
      <c r="T1715" s="72"/>
    </row>
    <row r="1716" spans="1:20" s="65" customFormat="1" ht="14.5" x14ac:dyDescent="0.35">
      <c r="A1716" s="48"/>
      <c r="E1716" s="102"/>
      <c r="F1716" s="102"/>
      <c r="G1716" s="102"/>
      <c r="I1716" s="93"/>
      <c r="J1716" s="93"/>
      <c r="S1716" s="72"/>
      <c r="T1716" s="72"/>
    </row>
    <row r="1717" spans="1:20" s="65" customFormat="1" ht="14.5" x14ac:dyDescent="0.35">
      <c r="A1717" s="48"/>
      <c r="E1717" s="102"/>
      <c r="F1717" s="102"/>
      <c r="G1717" s="102"/>
      <c r="I1717" s="93"/>
      <c r="J1717" s="93"/>
      <c r="S1717" s="72"/>
      <c r="T1717" s="72"/>
    </row>
    <row r="1718" spans="1:20" s="65" customFormat="1" ht="14.5" x14ac:dyDescent="0.35">
      <c r="A1718" s="48"/>
      <c r="E1718" s="102"/>
      <c r="F1718" s="102"/>
      <c r="G1718" s="102"/>
      <c r="I1718" s="93"/>
      <c r="J1718" s="93"/>
      <c r="S1718" s="72"/>
      <c r="T1718" s="72"/>
    </row>
    <row r="1719" spans="1:20" s="65" customFormat="1" ht="14.5" x14ac:dyDescent="0.35">
      <c r="A1719" s="48"/>
      <c r="E1719" s="102"/>
      <c r="F1719" s="102"/>
      <c r="G1719" s="102"/>
      <c r="I1719" s="93"/>
      <c r="J1719" s="93"/>
      <c r="S1719" s="72"/>
      <c r="T1719" s="72"/>
    </row>
    <row r="1720" spans="1:20" s="65" customFormat="1" ht="14.5" x14ac:dyDescent="0.35">
      <c r="A1720" s="48"/>
      <c r="E1720" s="102"/>
      <c r="F1720" s="102"/>
      <c r="G1720" s="102"/>
      <c r="I1720" s="93"/>
      <c r="J1720" s="93"/>
      <c r="S1720" s="72"/>
      <c r="T1720" s="72"/>
    </row>
    <row r="1721" spans="1:20" s="65" customFormat="1" ht="14.5" x14ac:dyDescent="0.35">
      <c r="A1721" s="48"/>
      <c r="E1721" s="102"/>
      <c r="F1721" s="102"/>
      <c r="G1721" s="102"/>
      <c r="I1721" s="93"/>
      <c r="J1721" s="93"/>
      <c r="S1721" s="72"/>
      <c r="T1721" s="72"/>
    </row>
    <row r="1722" spans="1:20" s="65" customFormat="1" ht="14.5" x14ac:dyDescent="0.35">
      <c r="A1722" s="48"/>
      <c r="E1722" s="102"/>
      <c r="F1722" s="102"/>
      <c r="G1722" s="102"/>
      <c r="I1722" s="93"/>
      <c r="J1722" s="93"/>
      <c r="S1722" s="72"/>
      <c r="T1722" s="72"/>
    </row>
    <row r="1723" spans="1:20" s="65" customFormat="1" ht="14.5" x14ac:dyDescent="0.35">
      <c r="A1723" s="48"/>
      <c r="E1723" s="102"/>
      <c r="F1723" s="102"/>
      <c r="G1723" s="102"/>
      <c r="I1723" s="93"/>
      <c r="J1723" s="93"/>
      <c r="S1723" s="72"/>
      <c r="T1723" s="72"/>
    </row>
    <row r="1724" spans="1:20" s="65" customFormat="1" ht="14.5" x14ac:dyDescent="0.35">
      <c r="A1724" s="48"/>
      <c r="E1724" s="102"/>
      <c r="F1724" s="102"/>
      <c r="G1724" s="102"/>
      <c r="I1724" s="93"/>
      <c r="J1724" s="93"/>
      <c r="S1724" s="72"/>
      <c r="T1724" s="72"/>
    </row>
    <row r="1725" spans="1:20" s="65" customFormat="1" ht="14.5" x14ac:dyDescent="0.35">
      <c r="A1725" s="48"/>
      <c r="E1725" s="102"/>
      <c r="F1725" s="102"/>
      <c r="G1725" s="102"/>
      <c r="I1725" s="93"/>
      <c r="J1725" s="93"/>
      <c r="S1725" s="72"/>
      <c r="T1725" s="72"/>
    </row>
    <row r="1726" spans="1:20" s="65" customFormat="1" ht="14.5" x14ac:dyDescent="0.35">
      <c r="A1726" s="48"/>
      <c r="E1726" s="102"/>
      <c r="F1726" s="102"/>
      <c r="G1726" s="102"/>
      <c r="I1726" s="93"/>
      <c r="J1726" s="93"/>
      <c r="S1726" s="72"/>
      <c r="T1726" s="72"/>
    </row>
    <row r="1727" spans="1:20" s="65" customFormat="1" ht="14.5" x14ac:dyDescent="0.35">
      <c r="A1727" s="48"/>
      <c r="E1727" s="102"/>
      <c r="F1727" s="102"/>
      <c r="G1727" s="102"/>
      <c r="I1727" s="93"/>
      <c r="J1727" s="93"/>
      <c r="S1727" s="72"/>
      <c r="T1727" s="72"/>
    </row>
    <row r="1728" spans="1:20" s="65" customFormat="1" ht="14.5" x14ac:dyDescent="0.35">
      <c r="A1728" s="48"/>
      <c r="E1728" s="102"/>
      <c r="F1728" s="102"/>
      <c r="G1728" s="102"/>
      <c r="I1728" s="93"/>
      <c r="J1728" s="93"/>
      <c r="S1728" s="72"/>
      <c r="T1728" s="72"/>
    </row>
    <row r="1729" spans="1:20" s="65" customFormat="1" ht="14.5" x14ac:dyDescent="0.35">
      <c r="A1729" s="48"/>
      <c r="E1729" s="102"/>
      <c r="F1729" s="102"/>
      <c r="G1729" s="102"/>
      <c r="I1729" s="93"/>
      <c r="J1729" s="93"/>
      <c r="S1729" s="72"/>
      <c r="T1729" s="72"/>
    </row>
    <row r="1730" spans="1:20" s="65" customFormat="1" ht="14.5" x14ac:dyDescent="0.35">
      <c r="A1730" s="48"/>
      <c r="E1730" s="102"/>
      <c r="F1730" s="102"/>
      <c r="G1730" s="102"/>
      <c r="I1730" s="93"/>
      <c r="J1730" s="93"/>
      <c r="S1730" s="72"/>
      <c r="T1730" s="72"/>
    </row>
    <row r="1731" spans="1:20" s="65" customFormat="1" ht="14.5" x14ac:dyDescent="0.35">
      <c r="A1731" s="48"/>
      <c r="E1731" s="102"/>
      <c r="F1731" s="102"/>
      <c r="G1731" s="102"/>
      <c r="I1731" s="93"/>
      <c r="J1731" s="93"/>
      <c r="S1731" s="72"/>
      <c r="T1731" s="72"/>
    </row>
    <row r="1732" spans="1:20" s="65" customFormat="1" ht="14.5" x14ac:dyDescent="0.35">
      <c r="A1732" s="48"/>
      <c r="E1732" s="102"/>
      <c r="F1732" s="102"/>
      <c r="G1732" s="102"/>
      <c r="I1732" s="93"/>
      <c r="J1732" s="93"/>
      <c r="S1732" s="72"/>
      <c r="T1732" s="72"/>
    </row>
    <row r="1733" spans="1:20" s="65" customFormat="1" ht="14.5" x14ac:dyDescent="0.35">
      <c r="A1733" s="48"/>
      <c r="E1733" s="102"/>
      <c r="F1733" s="102"/>
      <c r="G1733" s="102"/>
      <c r="I1733" s="93"/>
      <c r="J1733" s="93"/>
      <c r="S1733" s="72"/>
      <c r="T1733" s="72"/>
    </row>
    <row r="1734" spans="1:20" s="65" customFormat="1" ht="14.5" x14ac:dyDescent="0.35">
      <c r="A1734" s="48"/>
      <c r="E1734" s="102"/>
      <c r="F1734" s="102"/>
      <c r="G1734" s="102"/>
      <c r="I1734" s="93"/>
      <c r="J1734" s="93"/>
      <c r="S1734" s="72"/>
      <c r="T1734" s="72"/>
    </row>
    <row r="1735" spans="1:20" s="65" customFormat="1" ht="14.5" x14ac:dyDescent="0.35">
      <c r="A1735" s="48"/>
      <c r="E1735" s="102"/>
      <c r="F1735" s="102"/>
      <c r="G1735" s="102"/>
      <c r="I1735" s="93"/>
      <c r="J1735" s="93"/>
      <c r="S1735" s="72"/>
      <c r="T1735" s="72"/>
    </row>
    <row r="1736" spans="1:20" s="65" customFormat="1" ht="14.5" x14ac:dyDescent="0.35">
      <c r="A1736" s="48"/>
      <c r="E1736" s="102"/>
      <c r="F1736" s="102"/>
      <c r="G1736" s="102"/>
      <c r="I1736" s="93"/>
      <c r="J1736" s="93"/>
      <c r="S1736" s="72"/>
      <c r="T1736" s="72"/>
    </row>
    <row r="1737" spans="1:20" s="65" customFormat="1" ht="14.5" x14ac:dyDescent="0.35">
      <c r="A1737" s="48"/>
      <c r="E1737" s="102"/>
      <c r="F1737" s="102"/>
      <c r="G1737" s="102"/>
      <c r="I1737" s="93"/>
      <c r="J1737" s="93"/>
      <c r="S1737" s="72"/>
      <c r="T1737" s="72"/>
    </row>
    <row r="1738" spans="1:20" s="65" customFormat="1" ht="14.5" x14ac:dyDescent="0.35">
      <c r="A1738" s="48"/>
      <c r="E1738" s="102"/>
      <c r="F1738" s="102"/>
      <c r="G1738" s="102"/>
      <c r="I1738" s="93"/>
      <c r="J1738" s="93"/>
      <c r="S1738" s="72"/>
      <c r="T1738" s="72"/>
    </row>
    <row r="1739" spans="1:20" s="65" customFormat="1" ht="14.5" x14ac:dyDescent="0.35">
      <c r="A1739" s="48"/>
      <c r="E1739" s="102"/>
      <c r="F1739" s="102"/>
      <c r="G1739" s="102"/>
      <c r="I1739" s="93"/>
      <c r="J1739" s="93"/>
      <c r="S1739" s="72"/>
      <c r="T1739" s="72"/>
    </row>
    <row r="1740" spans="1:20" s="65" customFormat="1" ht="14.5" x14ac:dyDescent="0.35">
      <c r="A1740" s="48"/>
      <c r="E1740" s="102"/>
      <c r="F1740" s="102"/>
      <c r="G1740" s="102"/>
      <c r="I1740" s="93"/>
      <c r="J1740" s="93"/>
      <c r="S1740" s="72"/>
      <c r="T1740" s="72"/>
    </row>
    <row r="1741" spans="1:20" s="65" customFormat="1" ht="14.5" x14ac:dyDescent="0.35">
      <c r="A1741" s="48"/>
      <c r="E1741" s="102"/>
      <c r="F1741" s="102"/>
      <c r="G1741" s="102"/>
      <c r="I1741" s="93"/>
      <c r="J1741" s="93"/>
      <c r="S1741" s="72"/>
      <c r="T1741" s="72"/>
    </row>
    <row r="1742" spans="1:20" s="65" customFormat="1" ht="14.5" x14ac:dyDescent="0.35">
      <c r="A1742" s="48"/>
      <c r="E1742" s="102"/>
      <c r="F1742" s="102"/>
      <c r="G1742" s="102"/>
      <c r="I1742" s="93"/>
      <c r="J1742" s="93"/>
      <c r="S1742" s="72"/>
      <c r="T1742" s="72"/>
    </row>
    <row r="1743" spans="1:20" s="65" customFormat="1" ht="14.5" x14ac:dyDescent="0.35">
      <c r="A1743" s="48"/>
      <c r="E1743" s="102"/>
      <c r="F1743" s="102"/>
      <c r="G1743" s="102"/>
      <c r="I1743" s="93"/>
      <c r="J1743" s="93"/>
      <c r="S1743" s="72"/>
      <c r="T1743" s="72"/>
    </row>
    <row r="1744" spans="1:20" s="65" customFormat="1" ht="14.5" x14ac:dyDescent="0.35">
      <c r="A1744" s="48"/>
      <c r="E1744" s="102"/>
      <c r="F1744" s="102"/>
      <c r="G1744" s="102"/>
      <c r="I1744" s="93"/>
      <c r="J1744" s="93"/>
      <c r="S1744" s="72"/>
      <c r="T1744" s="72"/>
    </row>
    <row r="1745" spans="1:20" s="65" customFormat="1" ht="14.5" x14ac:dyDescent="0.35">
      <c r="A1745" s="48"/>
      <c r="E1745" s="102"/>
      <c r="F1745" s="102"/>
      <c r="G1745" s="102"/>
      <c r="I1745" s="93"/>
      <c r="J1745" s="93"/>
      <c r="S1745" s="72"/>
      <c r="T1745" s="72"/>
    </row>
    <row r="1746" spans="1:20" s="65" customFormat="1" ht="14.5" x14ac:dyDescent="0.35">
      <c r="A1746" s="48"/>
      <c r="E1746" s="102"/>
      <c r="F1746" s="102"/>
      <c r="G1746" s="102"/>
      <c r="I1746" s="93"/>
      <c r="J1746" s="93"/>
      <c r="S1746" s="72"/>
      <c r="T1746" s="72"/>
    </row>
    <row r="1747" spans="1:20" s="65" customFormat="1" ht="14.5" x14ac:dyDescent="0.35">
      <c r="A1747" s="48"/>
      <c r="E1747" s="102"/>
      <c r="F1747" s="102"/>
      <c r="G1747" s="102"/>
      <c r="I1747" s="93"/>
      <c r="J1747" s="93"/>
      <c r="S1747" s="72"/>
      <c r="T1747" s="72"/>
    </row>
    <row r="1748" spans="1:20" s="65" customFormat="1" ht="14.5" x14ac:dyDescent="0.35">
      <c r="A1748" s="48"/>
      <c r="E1748" s="102"/>
      <c r="F1748" s="102"/>
      <c r="G1748" s="102"/>
      <c r="I1748" s="93"/>
      <c r="J1748" s="93"/>
      <c r="S1748" s="72"/>
      <c r="T1748" s="72"/>
    </row>
    <row r="1749" spans="1:20" s="65" customFormat="1" ht="14.5" x14ac:dyDescent="0.35">
      <c r="A1749" s="48"/>
      <c r="E1749" s="102"/>
      <c r="F1749" s="102"/>
      <c r="G1749" s="102"/>
      <c r="I1749" s="93"/>
      <c r="J1749" s="93"/>
      <c r="S1749" s="72"/>
      <c r="T1749" s="72"/>
    </row>
    <row r="1750" spans="1:20" s="65" customFormat="1" ht="14.5" x14ac:dyDescent="0.35">
      <c r="A1750" s="48"/>
      <c r="E1750" s="102"/>
      <c r="F1750" s="102"/>
      <c r="G1750" s="102"/>
      <c r="I1750" s="93"/>
      <c r="J1750" s="93"/>
      <c r="S1750" s="72"/>
      <c r="T1750" s="72"/>
    </row>
    <row r="1751" spans="1:20" s="65" customFormat="1" ht="14.5" x14ac:dyDescent="0.35">
      <c r="A1751" s="48"/>
      <c r="E1751" s="102"/>
      <c r="F1751" s="102"/>
      <c r="G1751" s="102"/>
      <c r="I1751" s="93"/>
      <c r="J1751" s="93"/>
      <c r="S1751" s="72"/>
      <c r="T1751" s="72"/>
    </row>
    <row r="1752" spans="1:20" s="65" customFormat="1" ht="14.5" x14ac:dyDescent="0.35">
      <c r="A1752" s="48"/>
      <c r="E1752" s="102"/>
      <c r="F1752" s="102"/>
      <c r="G1752" s="102"/>
      <c r="I1752" s="93"/>
      <c r="J1752" s="93"/>
      <c r="S1752" s="72"/>
      <c r="T1752" s="72"/>
    </row>
    <row r="1753" spans="1:20" s="65" customFormat="1" ht="14.5" x14ac:dyDescent="0.35">
      <c r="A1753" s="48"/>
      <c r="E1753" s="102"/>
      <c r="F1753" s="102"/>
      <c r="G1753" s="102"/>
      <c r="I1753" s="93"/>
      <c r="J1753" s="93"/>
      <c r="S1753" s="72"/>
      <c r="T1753" s="72"/>
    </row>
    <row r="1754" spans="1:20" s="65" customFormat="1" ht="14.5" x14ac:dyDescent="0.35">
      <c r="A1754" s="48"/>
      <c r="E1754" s="102"/>
      <c r="F1754" s="102"/>
      <c r="G1754" s="102"/>
      <c r="I1754" s="93"/>
      <c r="J1754" s="93"/>
      <c r="S1754" s="72"/>
      <c r="T1754" s="72"/>
    </row>
    <row r="1755" spans="1:20" s="65" customFormat="1" ht="14.5" x14ac:dyDescent="0.35">
      <c r="A1755" s="48"/>
      <c r="E1755" s="102"/>
      <c r="F1755" s="102"/>
      <c r="G1755" s="102"/>
      <c r="I1755" s="93"/>
      <c r="J1755" s="93"/>
      <c r="S1755" s="72"/>
      <c r="T1755" s="72"/>
    </row>
    <row r="1756" spans="1:20" s="65" customFormat="1" ht="14.5" x14ac:dyDescent="0.35">
      <c r="A1756" s="48"/>
      <c r="E1756" s="102"/>
      <c r="F1756" s="102"/>
      <c r="G1756" s="102"/>
      <c r="I1756" s="93"/>
      <c r="J1756" s="93"/>
      <c r="S1756" s="72"/>
      <c r="T1756" s="72"/>
    </row>
    <row r="1757" spans="1:20" s="65" customFormat="1" ht="14.5" x14ac:dyDescent="0.35">
      <c r="A1757" s="48"/>
      <c r="E1757" s="102"/>
      <c r="F1757" s="102"/>
      <c r="G1757" s="102"/>
      <c r="I1757" s="93"/>
      <c r="J1757" s="93"/>
      <c r="S1757" s="72"/>
      <c r="T1757" s="72"/>
    </row>
    <row r="1758" spans="1:20" s="65" customFormat="1" ht="14.5" x14ac:dyDescent="0.35">
      <c r="A1758" s="48"/>
      <c r="E1758" s="102"/>
      <c r="F1758" s="102"/>
      <c r="G1758" s="102"/>
      <c r="I1758" s="93"/>
      <c r="J1758" s="93"/>
      <c r="S1758" s="72"/>
      <c r="T1758" s="72"/>
    </row>
    <row r="1759" spans="1:20" s="65" customFormat="1" ht="14.5" x14ac:dyDescent="0.35">
      <c r="A1759" s="48"/>
      <c r="E1759" s="102"/>
      <c r="F1759" s="102"/>
      <c r="G1759" s="102"/>
      <c r="I1759" s="93"/>
      <c r="J1759" s="93"/>
      <c r="S1759" s="72"/>
      <c r="T1759" s="72"/>
    </row>
    <row r="1760" spans="1:20" s="65" customFormat="1" ht="14.5" x14ac:dyDescent="0.35">
      <c r="A1760" s="48"/>
      <c r="E1760" s="102"/>
      <c r="F1760" s="102"/>
      <c r="G1760" s="102"/>
      <c r="I1760" s="93"/>
      <c r="J1760" s="93"/>
      <c r="S1760" s="72"/>
      <c r="T1760" s="72"/>
    </row>
    <row r="1761" spans="1:20" s="65" customFormat="1" ht="14.5" x14ac:dyDescent="0.35">
      <c r="A1761" s="48"/>
      <c r="E1761" s="102"/>
      <c r="F1761" s="102"/>
      <c r="G1761" s="102"/>
      <c r="I1761" s="93"/>
      <c r="J1761" s="93"/>
      <c r="S1761" s="72"/>
      <c r="T1761" s="72"/>
    </row>
    <row r="1762" spans="1:20" s="65" customFormat="1" ht="14.5" x14ac:dyDescent="0.35">
      <c r="A1762" s="48"/>
      <c r="E1762" s="102"/>
      <c r="F1762" s="102"/>
      <c r="G1762" s="102"/>
      <c r="I1762" s="93"/>
      <c r="J1762" s="93"/>
      <c r="S1762" s="72"/>
      <c r="T1762" s="72"/>
    </row>
    <row r="1763" spans="1:20" s="65" customFormat="1" ht="14.5" x14ac:dyDescent="0.35">
      <c r="A1763" s="48"/>
      <c r="E1763" s="102"/>
      <c r="F1763" s="102"/>
      <c r="G1763" s="102"/>
      <c r="I1763" s="93"/>
      <c r="J1763" s="93"/>
      <c r="S1763" s="72"/>
      <c r="T1763" s="72"/>
    </row>
    <row r="1764" spans="1:20" s="65" customFormat="1" ht="14.5" x14ac:dyDescent="0.35">
      <c r="A1764" s="48"/>
      <c r="E1764" s="102"/>
      <c r="F1764" s="102"/>
      <c r="G1764" s="102"/>
      <c r="I1764" s="93"/>
      <c r="J1764" s="93"/>
      <c r="S1764" s="72"/>
      <c r="T1764" s="72"/>
    </row>
    <row r="1765" spans="1:20" s="65" customFormat="1" ht="14.5" x14ac:dyDescent="0.35">
      <c r="A1765" s="48"/>
      <c r="E1765" s="102"/>
      <c r="F1765" s="102"/>
      <c r="G1765" s="102"/>
      <c r="I1765" s="93"/>
      <c r="J1765" s="93"/>
      <c r="S1765" s="72"/>
      <c r="T1765" s="72"/>
    </row>
    <row r="1766" spans="1:20" s="65" customFormat="1" ht="14.5" x14ac:dyDescent="0.35">
      <c r="A1766" s="48"/>
      <c r="E1766" s="102"/>
      <c r="F1766" s="102"/>
      <c r="G1766" s="102"/>
      <c r="I1766" s="93"/>
      <c r="J1766" s="93"/>
      <c r="S1766" s="72"/>
      <c r="T1766" s="72"/>
    </row>
    <row r="1767" spans="1:20" s="65" customFormat="1" ht="14.5" x14ac:dyDescent="0.35">
      <c r="A1767" s="48"/>
      <c r="E1767" s="102"/>
      <c r="F1767" s="102"/>
      <c r="G1767" s="102"/>
      <c r="I1767" s="93"/>
      <c r="J1767" s="93"/>
      <c r="S1767" s="72"/>
      <c r="T1767" s="72"/>
    </row>
    <row r="1768" spans="1:20" s="65" customFormat="1" ht="14.5" x14ac:dyDescent="0.35">
      <c r="A1768" s="48"/>
      <c r="E1768" s="102"/>
      <c r="F1768" s="102"/>
      <c r="G1768" s="102"/>
      <c r="I1768" s="93"/>
      <c r="J1768" s="93"/>
      <c r="S1768" s="72"/>
      <c r="T1768" s="72"/>
    </row>
    <row r="1769" spans="1:20" s="65" customFormat="1" ht="14.5" x14ac:dyDescent="0.35">
      <c r="A1769" s="48"/>
      <c r="E1769" s="102"/>
      <c r="F1769" s="102"/>
      <c r="G1769" s="102"/>
      <c r="I1769" s="93"/>
      <c r="J1769" s="93"/>
      <c r="S1769" s="72"/>
      <c r="T1769" s="72"/>
    </row>
    <row r="1770" spans="1:20" s="65" customFormat="1" ht="14.5" x14ac:dyDescent="0.35">
      <c r="A1770" s="48"/>
      <c r="E1770" s="102"/>
      <c r="F1770" s="102"/>
      <c r="G1770" s="102"/>
      <c r="I1770" s="93"/>
      <c r="J1770" s="93"/>
      <c r="S1770" s="72"/>
      <c r="T1770" s="72"/>
    </row>
    <row r="1771" spans="1:20" s="65" customFormat="1" ht="14.5" x14ac:dyDescent="0.35">
      <c r="A1771" s="48"/>
      <c r="E1771" s="102"/>
      <c r="F1771" s="102"/>
      <c r="G1771" s="102"/>
      <c r="I1771" s="93"/>
      <c r="J1771" s="93"/>
      <c r="S1771" s="72"/>
      <c r="T1771" s="72"/>
    </row>
    <row r="1772" spans="1:20" s="65" customFormat="1" ht="14.5" x14ac:dyDescent="0.35">
      <c r="A1772" s="48"/>
      <c r="E1772" s="102"/>
      <c r="F1772" s="102"/>
      <c r="G1772" s="102"/>
      <c r="I1772" s="93"/>
      <c r="J1772" s="93"/>
      <c r="S1772" s="72"/>
      <c r="T1772" s="72"/>
    </row>
    <row r="1773" spans="1:20" s="65" customFormat="1" ht="14.5" x14ac:dyDescent="0.35">
      <c r="A1773" s="48"/>
      <c r="E1773" s="102"/>
      <c r="F1773" s="102"/>
      <c r="G1773" s="102"/>
      <c r="I1773" s="93"/>
      <c r="J1773" s="93"/>
      <c r="S1773" s="72"/>
      <c r="T1773" s="72"/>
    </row>
    <row r="1774" spans="1:20" s="65" customFormat="1" ht="14.5" x14ac:dyDescent="0.35">
      <c r="A1774" s="48"/>
      <c r="E1774" s="102"/>
      <c r="F1774" s="102"/>
      <c r="G1774" s="102"/>
      <c r="I1774" s="93"/>
      <c r="J1774" s="93"/>
      <c r="S1774" s="72"/>
      <c r="T1774" s="72"/>
    </row>
    <row r="1775" spans="1:20" s="65" customFormat="1" ht="14.5" x14ac:dyDescent="0.35">
      <c r="A1775" s="48"/>
      <c r="E1775" s="102"/>
      <c r="F1775" s="102"/>
      <c r="G1775" s="102"/>
      <c r="I1775" s="93"/>
      <c r="J1775" s="93"/>
      <c r="S1775" s="72"/>
      <c r="T1775" s="72"/>
    </row>
    <row r="1776" spans="1:20" s="65" customFormat="1" ht="14.5" x14ac:dyDescent="0.35">
      <c r="A1776" s="48"/>
      <c r="E1776" s="102"/>
      <c r="F1776" s="102"/>
      <c r="G1776" s="102"/>
      <c r="I1776" s="93"/>
      <c r="J1776" s="93"/>
      <c r="S1776" s="72"/>
      <c r="T1776" s="72"/>
    </row>
    <row r="1777" spans="1:20" s="65" customFormat="1" ht="14.5" x14ac:dyDescent="0.35">
      <c r="A1777" s="48"/>
      <c r="E1777" s="102"/>
      <c r="F1777" s="102"/>
      <c r="G1777" s="102"/>
      <c r="I1777" s="93"/>
      <c r="J1777" s="93"/>
      <c r="S1777" s="72"/>
      <c r="T1777" s="72"/>
    </row>
    <row r="1778" spans="1:20" s="65" customFormat="1" ht="14.5" x14ac:dyDescent="0.35">
      <c r="A1778" s="48"/>
      <c r="E1778" s="102"/>
      <c r="F1778" s="102"/>
      <c r="G1778" s="102"/>
      <c r="I1778" s="93"/>
      <c r="J1778" s="93"/>
      <c r="S1778" s="72"/>
      <c r="T1778" s="72"/>
    </row>
    <row r="1779" spans="1:20" s="65" customFormat="1" ht="14.5" x14ac:dyDescent="0.35">
      <c r="A1779" s="48"/>
      <c r="E1779" s="102"/>
      <c r="F1779" s="102"/>
      <c r="G1779" s="102"/>
      <c r="I1779" s="93"/>
      <c r="J1779" s="93"/>
      <c r="S1779" s="72"/>
      <c r="T1779" s="72"/>
    </row>
    <row r="1780" spans="1:20" s="65" customFormat="1" ht="14.5" x14ac:dyDescent="0.35">
      <c r="A1780" s="48"/>
      <c r="E1780" s="102"/>
      <c r="F1780" s="102"/>
      <c r="G1780" s="102"/>
      <c r="I1780" s="93"/>
      <c r="J1780" s="93"/>
      <c r="S1780" s="72"/>
      <c r="T1780" s="72"/>
    </row>
    <row r="1781" spans="1:20" s="65" customFormat="1" ht="14.5" x14ac:dyDescent="0.35">
      <c r="A1781" s="48"/>
      <c r="E1781" s="102"/>
      <c r="F1781" s="102"/>
      <c r="G1781" s="102"/>
      <c r="I1781" s="93"/>
      <c r="J1781" s="93"/>
      <c r="S1781" s="72"/>
      <c r="T1781" s="72"/>
    </row>
    <row r="1782" spans="1:20" s="65" customFormat="1" ht="14.5" x14ac:dyDescent="0.35">
      <c r="A1782" s="48"/>
      <c r="E1782" s="102"/>
      <c r="F1782" s="102"/>
      <c r="G1782" s="102"/>
      <c r="I1782" s="93"/>
      <c r="J1782" s="93"/>
      <c r="S1782" s="72"/>
      <c r="T1782" s="72"/>
    </row>
    <row r="1783" spans="1:20" s="65" customFormat="1" ht="14.5" x14ac:dyDescent="0.35">
      <c r="A1783" s="48"/>
      <c r="E1783" s="102"/>
      <c r="F1783" s="102"/>
      <c r="G1783" s="102"/>
      <c r="I1783" s="93"/>
      <c r="J1783" s="93"/>
      <c r="S1783" s="72"/>
      <c r="T1783" s="72"/>
    </row>
    <row r="1784" spans="1:20" s="65" customFormat="1" ht="14.5" x14ac:dyDescent="0.35">
      <c r="A1784" s="48"/>
      <c r="E1784" s="102"/>
      <c r="F1784" s="102"/>
      <c r="G1784" s="102"/>
      <c r="I1784" s="93"/>
      <c r="J1784" s="93"/>
      <c r="S1784" s="72"/>
      <c r="T1784" s="72"/>
    </row>
    <row r="1785" spans="1:20" s="65" customFormat="1" ht="14.5" x14ac:dyDescent="0.35">
      <c r="A1785" s="48"/>
      <c r="E1785" s="102"/>
      <c r="F1785" s="102"/>
      <c r="G1785" s="102"/>
      <c r="I1785" s="93"/>
      <c r="J1785" s="93"/>
      <c r="S1785" s="72"/>
      <c r="T1785" s="72"/>
    </row>
    <row r="1786" spans="1:20" s="65" customFormat="1" ht="14.5" x14ac:dyDescent="0.35">
      <c r="A1786" s="48"/>
      <c r="E1786" s="102"/>
      <c r="F1786" s="102"/>
      <c r="G1786" s="102"/>
      <c r="I1786" s="93"/>
      <c r="J1786" s="93"/>
      <c r="S1786" s="72"/>
      <c r="T1786" s="72"/>
    </row>
    <row r="1787" spans="1:20" s="65" customFormat="1" ht="14.5" x14ac:dyDescent="0.35">
      <c r="A1787" s="48"/>
      <c r="E1787" s="102"/>
      <c r="F1787" s="102"/>
      <c r="G1787" s="102"/>
      <c r="I1787" s="93"/>
      <c r="J1787" s="93"/>
      <c r="S1787" s="72"/>
      <c r="T1787" s="72"/>
    </row>
    <row r="1788" spans="1:20" s="65" customFormat="1" ht="14.5" x14ac:dyDescent="0.35">
      <c r="A1788" s="48"/>
      <c r="E1788" s="102"/>
      <c r="F1788" s="102"/>
      <c r="G1788" s="102"/>
      <c r="I1788" s="93"/>
      <c r="J1788" s="93"/>
      <c r="S1788" s="72"/>
      <c r="T1788" s="72"/>
    </row>
    <row r="1789" spans="1:20" s="65" customFormat="1" ht="14.5" x14ac:dyDescent="0.35">
      <c r="A1789" s="48"/>
      <c r="E1789" s="102"/>
      <c r="F1789" s="102"/>
      <c r="G1789" s="102"/>
      <c r="I1789" s="93"/>
      <c r="J1789" s="93"/>
      <c r="S1789" s="72"/>
      <c r="T1789" s="72"/>
    </row>
    <row r="1790" spans="1:20" s="65" customFormat="1" ht="14.5" x14ac:dyDescent="0.35">
      <c r="A1790" s="48"/>
      <c r="E1790" s="102"/>
      <c r="F1790" s="102"/>
      <c r="G1790" s="102"/>
      <c r="I1790" s="93"/>
      <c r="J1790" s="93"/>
      <c r="S1790" s="72"/>
      <c r="T1790" s="72"/>
    </row>
    <row r="1791" spans="1:20" s="65" customFormat="1" ht="14.5" x14ac:dyDescent="0.35">
      <c r="A1791" s="48"/>
      <c r="E1791" s="102"/>
      <c r="F1791" s="102"/>
      <c r="G1791" s="102"/>
      <c r="I1791" s="93"/>
      <c r="J1791" s="93"/>
      <c r="S1791" s="72"/>
      <c r="T1791" s="72"/>
    </row>
    <row r="1792" spans="1:20" s="65" customFormat="1" ht="14.5" x14ac:dyDescent="0.35">
      <c r="A1792" s="48"/>
      <c r="E1792" s="102"/>
      <c r="F1792" s="102"/>
      <c r="G1792" s="102"/>
      <c r="I1792" s="93"/>
      <c r="J1792" s="93"/>
      <c r="S1792" s="72"/>
      <c r="T1792" s="72"/>
    </row>
    <row r="1793" spans="1:20" s="65" customFormat="1" ht="14.5" x14ac:dyDescent="0.35">
      <c r="A1793" s="48"/>
      <c r="E1793" s="102"/>
      <c r="F1793" s="102"/>
      <c r="G1793" s="102"/>
      <c r="I1793" s="93"/>
      <c r="J1793" s="93"/>
      <c r="S1793" s="72"/>
      <c r="T1793" s="72"/>
    </row>
    <row r="1794" spans="1:20" s="65" customFormat="1" ht="14.5" x14ac:dyDescent="0.35">
      <c r="A1794" s="48"/>
      <c r="E1794" s="102"/>
      <c r="F1794" s="102"/>
      <c r="G1794" s="102"/>
      <c r="I1794" s="93"/>
      <c r="J1794" s="93"/>
      <c r="S1794" s="72"/>
      <c r="T1794" s="72"/>
    </row>
    <row r="1795" spans="1:20" s="65" customFormat="1" ht="14.5" x14ac:dyDescent="0.35">
      <c r="A1795" s="48"/>
      <c r="E1795" s="102"/>
      <c r="F1795" s="102"/>
      <c r="G1795" s="102"/>
      <c r="I1795" s="93"/>
      <c r="J1795" s="93"/>
      <c r="S1795" s="72"/>
      <c r="T1795" s="72"/>
    </row>
    <row r="1796" spans="1:20" s="65" customFormat="1" ht="14.5" x14ac:dyDescent="0.35">
      <c r="A1796" s="48"/>
      <c r="E1796" s="102"/>
      <c r="F1796" s="102"/>
      <c r="G1796" s="102"/>
      <c r="I1796" s="93"/>
      <c r="J1796" s="93"/>
      <c r="S1796" s="72"/>
      <c r="T1796" s="72"/>
    </row>
    <row r="1797" spans="1:20" s="65" customFormat="1" ht="14.5" x14ac:dyDescent="0.35">
      <c r="A1797" s="48"/>
      <c r="E1797" s="102"/>
      <c r="F1797" s="102"/>
      <c r="G1797" s="102"/>
      <c r="I1797" s="93"/>
      <c r="J1797" s="93"/>
      <c r="S1797" s="72"/>
      <c r="T1797" s="72"/>
    </row>
    <row r="1798" spans="1:20" s="65" customFormat="1" ht="14.5" x14ac:dyDescent="0.35">
      <c r="A1798" s="48"/>
      <c r="E1798" s="102"/>
      <c r="F1798" s="102"/>
      <c r="G1798" s="102"/>
      <c r="I1798" s="93"/>
      <c r="J1798" s="93"/>
      <c r="S1798" s="72"/>
      <c r="T1798" s="72"/>
    </row>
    <row r="1799" spans="1:20" s="65" customFormat="1" ht="14.5" x14ac:dyDescent="0.35">
      <c r="A1799" s="48"/>
      <c r="E1799" s="102"/>
      <c r="F1799" s="102"/>
      <c r="G1799" s="102"/>
      <c r="I1799" s="93"/>
      <c r="J1799" s="93"/>
      <c r="S1799" s="72"/>
      <c r="T1799" s="72"/>
    </row>
    <row r="1800" spans="1:20" s="65" customFormat="1" ht="14.5" x14ac:dyDescent="0.35">
      <c r="A1800" s="48"/>
      <c r="E1800" s="102"/>
      <c r="F1800" s="102"/>
      <c r="G1800" s="102"/>
      <c r="I1800" s="93"/>
      <c r="J1800" s="93"/>
      <c r="S1800" s="72"/>
      <c r="T1800" s="72"/>
    </row>
    <row r="1801" spans="1:20" s="65" customFormat="1" ht="14.5" x14ac:dyDescent="0.35">
      <c r="A1801" s="48"/>
      <c r="E1801" s="102"/>
      <c r="F1801" s="102"/>
      <c r="G1801" s="102"/>
      <c r="I1801" s="93"/>
      <c r="J1801" s="93"/>
      <c r="S1801" s="72"/>
      <c r="T1801" s="72"/>
    </row>
    <row r="1802" spans="1:20" s="65" customFormat="1" ht="14.5" x14ac:dyDescent="0.35">
      <c r="A1802" s="48"/>
      <c r="E1802" s="102"/>
      <c r="F1802" s="102"/>
      <c r="G1802" s="102"/>
      <c r="I1802" s="93"/>
      <c r="J1802" s="93"/>
      <c r="S1802" s="72"/>
      <c r="T1802" s="72"/>
    </row>
    <row r="1803" spans="1:20" s="65" customFormat="1" ht="14.5" x14ac:dyDescent="0.35">
      <c r="A1803" s="48"/>
      <c r="E1803" s="102"/>
      <c r="F1803" s="102"/>
      <c r="G1803" s="102"/>
      <c r="I1803" s="93"/>
      <c r="J1803" s="93"/>
      <c r="S1803" s="72"/>
      <c r="T1803" s="72"/>
    </row>
    <row r="1804" spans="1:20" s="65" customFormat="1" ht="14.5" x14ac:dyDescent="0.35">
      <c r="A1804" s="48"/>
      <c r="E1804" s="102"/>
      <c r="F1804" s="102"/>
      <c r="G1804" s="102"/>
      <c r="I1804" s="93"/>
      <c r="J1804" s="93"/>
      <c r="S1804" s="72"/>
      <c r="T1804" s="72"/>
    </row>
    <row r="1805" spans="1:20" s="65" customFormat="1" ht="14.5" x14ac:dyDescent="0.35">
      <c r="A1805" s="48"/>
      <c r="E1805" s="102"/>
      <c r="F1805" s="102"/>
      <c r="G1805" s="102"/>
      <c r="I1805" s="93"/>
      <c r="J1805" s="93"/>
      <c r="S1805" s="72"/>
      <c r="T1805" s="72"/>
    </row>
    <row r="1806" spans="1:20" s="65" customFormat="1" ht="14.5" x14ac:dyDescent="0.35">
      <c r="A1806" s="48"/>
      <c r="E1806" s="102"/>
      <c r="F1806" s="102"/>
      <c r="G1806" s="102"/>
      <c r="I1806" s="93"/>
      <c r="J1806" s="93"/>
      <c r="S1806" s="72"/>
      <c r="T1806" s="72"/>
    </row>
    <row r="1807" spans="1:20" s="65" customFormat="1" ht="14.5" x14ac:dyDescent="0.35">
      <c r="A1807" s="48"/>
      <c r="E1807" s="102"/>
      <c r="F1807" s="102"/>
      <c r="G1807" s="102"/>
      <c r="I1807" s="93"/>
      <c r="J1807" s="93"/>
      <c r="S1807" s="72"/>
      <c r="T1807" s="72"/>
    </row>
    <row r="1808" spans="1:20" s="65" customFormat="1" ht="14.5" x14ac:dyDescent="0.35">
      <c r="A1808" s="48"/>
      <c r="E1808" s="102"/>
      <c r="F1808" s="102"/>
      <c r="G1808" s="102"/>
      <c r="I1808" s="93"/>
      <c r="J1808" s="93"/>
      <c r="S1808" s="72"/>
      <c r="T1808" s="72"/>
    </row>
    <row r="1809" spans="1:20" s="65" customFormat="1" ht="14.5" x14ac:dyDescent="0.35">
      <c r="A1809" s="48"/>
      <c r="E1809" s="102"/>
      <c r="F1809" s="102"/>
      <c r="G1809" s="102"/>
      <c r="I1809" s="93"/>
      <c r="J1809" s="93"/>
      <c r="S1809" s="72"/>
      <c r="T1809" s="72"/>
    </row>
    <row r="1810" spans="1:20" s="65" customFormat="1" ht="14.5" x14ac:dyDescent="0.35">
      <c r="A1810" s="48"/>
      <c r="E1810" s="102"/>
      <c r="F1810" s="102"/>
      <c r="G1810" s="102"/>
      <c r="I1810" s="93"/>
      <c r="J1810" s="93"/>
      <c r="S1810" s="72"/>
      <c r="T1810" s="72"/>
    </row>
    <row r="1811" spans="1:20" s="65" customFormat="1" ht="14.5" x14ac:dyDescent="0.35">
      <c r="A1811" s="48"/>
      <c r="E1811" s="102"/>
      <c r="F1811" s="102"/>
      <c r="G1811" s="102"/>
      <c r="I1811" s="93"/>
      <c r="J1811" s="93"/>
      <c r="S1811" s="72"/>
      <c r="T1811" s="72"/>
    </row>
    <row r="1812" spans="1:20" s="65" customFormat="1" ht="14.5" x14ac:dyDescent="0.35">
      <c r="A1812" s="48"/>
      <c r="E1812" s="102"/>
      <c r="F1812" s="102"/>
      <c r="G1812" s="102"/>
      <c r="I1812" s="93"/>
      <c r="J1812" s="93"/>
      <c r="S1812" s="72"/>
      <c r="T1812" s="72"/>
    </row>
    <row r="1813" spans="1:20" s="65" customFormat="1" ht="14.5" x14ac:dyDescent="0.35">
      <c r="A1813" s="48"/>
      <c r="E1813" s="102"/>
      <c r="F1813" s="102"/>
      <c r="G1813" s="102"/>
      <c r="I1813" s="93"/>
      <c r="J1813" s="93"/>
      <c r="S1813" s="72"/>
      <c r="T1813" s="72"/>
    </row>
    <row r="1814" spans="1:20" s="65" customFormat="1" ht="14.5" x14ac:dyDescent="0.35">
      <c r="A1814" s="48"/>
      <c r="E1814" s="102"/>
      <c r="F1814" s="102"/>
      <c r="G1814" s="102"/>
      <c r="I1814" s="93"/>
      <c r="J1814" s="93"/>
      <c r="S1814" s="72"/>
      <c r="T1814" s="72"/>
    </row>
    <row r="1815" spans="1:20" s="65" customFormat="1" ht="14.5" x14ac:dyDescent="0.35">
      <c r="A1815" s="48"/>
      <c r="E1815" s="102"/>
      <c r="F1815" s="102"/>
      <c r="G1815" s="102"/>
      <c r="I1815" s="93"/>
      <c r="J1815" s="93"/>
      <c r="S1815" s="72"/>
      <c r="T1815" s="72"/>
    </row>
    <row r="1816" spans="1:20" s="65" customFormat="1" ht="14.5" x14ac:dyDescent="0.35">
      <c r="A1816" s="48"/>
      <c r="E1816" s="102"/>
      <c r="F1816" s="102"/>
      <c r="G1816" s="102"/>
      <c r="I1816" s="93"/>
      <c r="J1816" s="93"/>
      <c r="S1816" s="72"/>
      <c r="T1816" s="72"/>
    </row>
    <row r="1817" spans="1:20" s="65" customFormat="1" ht="14.5" x14ac:dyDescent="0.35">
      <c r="A1817" s="48"/>
      <c r="E1817" s="102"/>
      <c r="F1817" s="102"/>
      <c r="G1817" s="102"/>
      <c r="I1817" s="93"/>
      <c r="J1817" s="93"/>
      <c r="S1817" s="72"/>
      <c r="T1817" s="72"/>
    </row>
    <row r="1818" spans="1:20" s="65" customFormat="1" ht="14.5" x14ac:dyDescent="0.35">
      <c r="A1818" s="48"/>
      <c r="E1818" s="102"/>
      <c r="F1818" s="102"/>
      <c r="G1818" s="102"/>
      <c r="I1818" s="93"/>
      <c r="J1818" s="93"/>
      <c r="S1818" s="72"/>
      <c r="T1818" s="72"/>
    </row>
    <row r="1819" spans="1:20" s="65" customFormat="1" ht="14.5" x14ac:dyDescent="0.35">
      <c r="A1819" s="48"/>
      <c r="E1819" s="102"/>
      <c r="F1819" s="102"/>
      <c r="G1819" s="102"/>
      <c r="I1819" s="93"/>
      <c r="J1819" s="93"/>
      <c r="S1819" s="72"/>
      <c r="T1819" s="72"/>
    </row>
    <row r="1820" spans="1:20" s="65" customFormat="1" ht="14.5" x14ac:dyDescent="0.35">
      <c r="A1820" s="48"/>
      <c r="E1820" s="102"/>
      <c r="F1820" s="102"/>
      <c r="G1820" s="102"/>
      <c r="I1820" s="93"/>
      <c r="J1820" s="93"/>
      <c r="S1820" s="72"/>
      <c r="T1820" s="72"/>
    </row>
    <row r="1821" spans="1:20" s="65" customFormat="1" ht="14.5" x14ac:dyDescent="0.35">
      <c r="A1821" s="48"/>
      <c r="E1821" s="102"/>
      <c r="F1821" s="102"/>
      <c r="G1821" s="102"/>
      <c r="I1821" s="93"/>
      <c r="J1821" s="93"/>
      <c r="S1821" s="72"/>
      <c r="T1821" s="72"/>
    </row>
    <row r="1822" spans="1:20" s="65" customFormat="1" ht="14.5" x14ac:dyDescent="0.35">
      <c r="A1822" s="48"/>
      <c r="E1822" s="102"/>
      <c r="F1822" s="102"/>
      <c r="G1822" s="102"/>
      <c r="I1822" s="93"/>
      <c r="J1822" s="93"/>
      <c r="S1822" s="72"/>
      <c r="T1822" s="72"/>
    </row>
    <row r="1823" spans="1:20" s="65" customFormat="1" ht="14.5" x14ac:dyDescent="0.35">
      <c r="A1823" s="48"/>
      <c r="E1823" s="102"/>
      <c r="F1823" s="102"/>
      <c r="G1823" s="102"/>
      <c r="I1823" s="93"/>
      <c r="J1823" s="93"/>
      <c r="S1823" s="72"/>
      <c r="T1823" s="72"/>
    </row>
    <row r="1824" spans="1:20" s="65" customFormat="1" ht="14.5" x14ac:dyDescent="0.35">
      <c r="A1824" s="48"/>
      <c r="E1824" s="102"/>
      <c r="F1824" s="102"/>
      <c r="G1824" s="102"/>
      <c r="I1824" s="93"/>
      <c r="J1824" s="93"/>
      <c r="S1824" s="72"/>
      <c r="T1824" s="72"/>
    </row>
    <row r="1825" spans="1:20" s="65" customFormat="1" ht="14.5" x14ac:dyDescent="0.35">
      <c r="A1825" s="48"/>
      <c r="E1825" s="102"/>
      <c r="F1825" s="102"/>
      <c r="G1825" s="102"/>
      <c r="I1825" s="93"/>
      <c r="J1825" s="93"/>
      <c r="S1825" s="72"/>
      <c r="T1825" s="72"/>
    </row>
    <row r="1826" spans="1:20" s="65" customFormat="1" ht="14.5" x14ac:dyDescent="0.35">
      <c r="A1826" s="48"/>
      <c r="E1826" s="102"/>
      <c r="F1826" s="102"/>
      <c r="G1826" s="102"/>
      <c r="I1826" s="93"/>
      <c r="J1826" s="93"/>
      <c r="S1826" s="72"/>
      <c r="T1826" s="72"/>
    </row>
    <row r="1827" spans="1:20" s="65" customFormat="1" ht="14.5" x14ac:dyDescent="0.35">
      <c r="A1827" s="48"/>
      <c r="E1827" s="102"/>
      <c r="F1827" s="102"/>
      <c r="G1827" s="102"/>
      <c r="I1827" s="93"/>
      <c r="J1827" s="93"/>
      <c r="S1827" s="72"/>
      <c r="T1827" s="72"/>
    </row>
    <row r="1828" spans="1:20" s="65" customFormat="1" ht="14.5" x14ac:dyDescent="0.35">
      <c r="A1828" s="48"/>
      <c r="E1828" s="102"/>
      <c r="F1828" s="102"/>
      <c r="G1828" s="102"/>
      <c r="I1828" s="93"/>
      <c r="J1828" s="93"/>
      <c r="S1828" s="72"/>
      <c r="T1828" s="72"/>
    </row>
    <row r="1829" spans="1:20" s="65" customFormat="1" ht="14.5" x14ac:dyDescent="0.35">
      <c r="A1829" s="48"/>
      <c r="E1829" s="102"/>
      <c r="F1829" s="102"/>
      <c r="G1829" s="102"/>
      <c r="I1829" s="93"/>
      <c r="J1829" s="93"/>
      <c r="S1829" s="72"/>
      <c r="T1829" s="72"/>
    </row>
    <row r="1830" spans="1:20" s="65" customFormat="1" ht="14.5" x14ac:dyDescent="0.35">
      <c r="A1830" s="48"/>
      <c r="E1830" s="102"/>
      <c r="F1830" s="102"/>
      <c r="G1830" s="102"/>
      <c r="I1830" s="93"/>
      <c r="J1830" s="93"/>
      <c r="S1830" s="72"/>
      <c r="T1830" s="72"/>
    </row>
    <row r="1831" spans="1:20" s="65" customFormat="1" ht="14.5" x14ac:dyDescent="0.35">
      <c r="A1831" s="48"/>
      <c r="E1831" s="102"/>
      <c r="F1831" s="102"/>
      <c r="G1831" s="102"/>
      <c r="I1831" s="93"/>
      <c r="J1831" s="93"/>
      <c r="S1831" s="72"/>
      <c r="T1831" s="72"/>
    </row>
    <row r="1832" spans="1:20" s="65" customFormat="1" ht="14.5" x14ac:dyDescent="0.35">
      <c r="A1832" s="48"/>
      <c r="E1832" s="102"/>
      <c r="F1832" s="102"/>
      <c r="G1832" s="102"/>
      <c r="I1832" s="93"/>
      <c r="J1832" s="93"/>
      <c r="S1832" s="72"/>
      <c r="T1832" s="72"/>
    </row>
    <row r="1833" spans="1:20" s="65" customFormat="1" ht="14.5" x14ac:dyDescent="0.35">
      <c r="A1833" s="48"/>
      <c r="E1833" s="102"/>
      <c r="F1833" s="102"/>
      <c r="G1833" s="102"/>
      <c r="I1833" s="93"/>
      <c r="J1833" s="93"/>
      <c r="S1833" s="72"/>
      <c r="T1833" s="72"/>
    </row>
    <row r="1834" spans="1:20" s="65" customFormat="1" ht="14.5" x14ac:dyDescent="0.35">
      <c r="A1834" s="48"/>
      <c r="E1834" s="102"/>
      <c r="F1834" s="102"/>
      <c r="G1834" s="102"/>
      <c r="I1834" s="93"/>
      <c r="J1834" s="93"/>
      <c r="S1834" s="72"/>
      <c r="T1834" s="72"/>
    </row>
    <row r="1835" spans="1:20" s="65" customFormat="1" ht="14.5" x14ac:dyDescent="0.35">
      <c r="A1835" s="48"/>
      <c r="E1835" s="102"/>
      <c r="F1835" s="102"/>
      <c r="G1835" s="102"/>
      <c r="I1835" s="93"/>
      <c r="J1835" s="93"/>
      <c r="S1835" s="72"/>
      <c r="T1835" s="72"/>
    </row>
    <row r="1836" spans="1:20" s="65" customFormat="1" ht="14.5" x14ac:dyDescent="0.35">
      <c r="A1836" s="48"/>
      <c r="E1836" s="102"/>
      <c r="F1836" s="102"/>
      <c r="G1836" s="102"/>
      <c r="I1836" s="93"/>
      <c r="J1836" s="93"/>
      <c r="S1836" s="72"/>
      <c r="T1836" s="72"/>
    </row>
    <row r="1837" spans="1:20" s="65" customFormat="1" ht="14.5" x14ac:dyDescent="0.35">
      <c r="A1837" s="48"/>
      <c r="E1837" s="102"/>
      <c r="F1837" s="102"/>
      <c r="G1837" s="102"/>
      <c r="I1837" s="93"/>
      <c r="J1837" s="93"/>
      <c r="S1837" s="72"/>
      <c r="T1837" s="72"/>
    </row>
    <row r="1838" spans="1:20" s="65" customFormat="1" ht="14.5" x14ac:dyDescent="0.35">
      <c r="A1838" s="48"/>
      <c r="E1838" s="102"/>
      <c r="F1838" s="102"/>
      <c r="G1838" s="102"/>
      <c r="I1838" s="93"/>
      <c r="J1838" s="93"/>
      <c r="S1838" s="72"/>
      <c r="T1838" s="72"/>
    </row>
    <row r="1839" spans="1:20" s="65" customFormat="1" ht="14.5" x14ac:dyDescent="0.35">
      <c r="A1839" s="48"/>
      <c r="E1839" s="102"/>
      <c r="F1839" s="102"/>
      <c r="G1839" s="102"/>
      <c r="I1839" s="93"/>
      <c r="J1839" s="93"/>
      <c r="S1839" s="72"/>
      <c r="T1839" s="72"/>
    </row>
    <row r="1840" spans="1:20" s="65" customFormat="1" ht="14.5" x14ac:dyDescent="0.35">
      <c r="A1840" s="48"/>
      <c r="E1840" s="102"/>
      <c r="F1840" s="102"/>
      <c r="G1840" s="102"/>
      <c r="I1840" s="93"/>
      <c r="J1840" s="93"/>
      <c r="S1840" s="72"/>
      <c r="T1840" s="72"/>
    </row>
    <row r="1841" spans="1:20" s="65" customFormat="1" ht="14.5" x14ac:dyDescent="0.35">
      <c r="A1841" s="48"/>
      <c r="E1841" s="102"/>
      <c r="F1841" s="102"/>
      <c r="G1841" s="102"/>
      <c r="I1841" s="93"/>
      <c r="J1841" s="93"/>
      <c r="S1841" s="72"/>
      <c r="T1841" s="72"/>
    </row>
    <row r="1842" spans="1:20" s="65" customFormat="1" ht="14.5" x14ac:dyDescent="0.35">
      <c r="A1842" s="48"/>
      <c r="E1842" s="102"/>
      <c r="F1842" s="102"/>
      <c r="G1842" s="102"/>
      <c r="I1842" s="93"/>
      <c r="J1842" s="93"/>
      <c r="S1842" s="72"/>
      <c r="T1842" s="72"/>
    </row>
    <row r="1843" spans="1:20" s="65" customFormat="1" ht="14.5" x14ac:dyDescent="0.35">
      <c r="A1843" s="48"/>
      <c r="E1843" s="102"/>
      <c r="F1843" s="102"/>
      <c r="G1843" s="102"/>
      <c r="I1843" s="93"/>
      <c r="J1843" s="93"/>
      <c r="S1843" s="72"/>
      <c r="T1843" s="72"/>
    </row>
    <row r="1844" spans="1:20" s="65" customFormat="1" ht="14.5" x14ac:dyDescent="0.35">
      <c r="A1844" s="48"/>
      <c r="E1844" s="102"/>
      <c r="F1844" s="102"/>
      <c r="G1844" s="102"/>
      <c r="I1844" s="93"/>
      <c r="J1844" s="93"/>
      <c r="S1844" s="72"/>
      <c r="T1844" s="72"/>
    </row>
    <row r="1845" spans="1:20" s="65" customFormat="1" ht="14.5" x14ac:dyDescent="0.35">
      <c r="A1845" s="48"/>
      <c r="E1845" s="102"/>
      <c r="F1845" s="102"/>
      <c r="G1845" s="102"/>
      <c r="I1845" s="93"/>
      <c r="J1845" s="93"/>
      <c r="S1845" s="72"/>
      <c r="T1845" s="72"/>
    </row>
    <row r="1846" spans="1:20" s="65" customFormat="1" ht="14.5" x14ac:dyDescent="0.35">
      <c r="A1846" s="48"/>
      <c r="E1846" s="102"/>
      <c r="F1846" s="102"/>
      <c r="G1846" s="102"/>
      <c r="I1846" s="93"/>
      <c r="J1846" s="93"/>
      <c r="S1846" s="72"/>
      <c r="T1846" s="72"/>
    </row>
    <row r="1847" spans="1:20" s="65" customFormat="1" ht="14.5" x14ac:dyDescent="0.35">
      <c r="A1847" s="48"/>
      <c r="E1847" s="102"/>
      <c r="F1847" s="102"/>
      <c r="G1847" s="102"/>
      <c r="I1847" s="93"/>
      <c r="J1847" s="93"/>
      <c r="S1847" s="72"/>
      <c r="T1847" s="72"/>
    </row>
    <row r="1848" spans="1:20" s="65" customFormat="1" ht="14.5" x14ac:dyDescent="0.35">
      <c r="A1848" s="48"/>
      <c r="E1848" s="102"/>
      <c r="F1848" s="102"/>
      <c r="G1848" s="102"/>
      <c r="I1848" s="93"/>
      <c r="J1848" s="93"/>
      <c r="S1848" s="72"/>
      <c r="T1848" s="72"/>
    </row>
    <row r="1849" spans="1:20" s="65" customFormat="1" ht="14.5" x14ac:dyDescent="0.35">
      <c r="A1849" s="48"/>
      <c r="E1849" s="102"/>
      <c r="F1849" s="102"/>
      <c r="G1849" s="102"/>
      <c r="I1849" s="93"/>
      <c r="J1849" s="93"/>
      <c r="S1849" s="72"/>
      <c r="T1849" s="72"/>
    </row>
    <row r="1850" spans="1:20" s="65" customFormat="1" ht="14.5" x14ac:dyDescent="0.35">
      <c r="A1850" s="48"/>
      <c r="E1850" s="102"/>
      <c r="F1850" s="102"/>
      <c r="G1850" s="102"/>
      <c r="I1850" s="93"/>
      <c r="J1850" s="93"/>
      <c r="S1850" s="72"/>
      <c r="T1850" s="72"/>
    </row>
    <row r="1851" spans="1:20" s="65" customFormat="1" ht="14.5" x14ac:dyDescent="0.35">
      <c r="A1851" s="48"/>
      <c r="E1851" s="102"/>
      <c r="F1851" s="102"/>
      <c r="G1851" s="102"/>
      <c r="I1851" s="93"/>
      <c r="J1851" s="93"/>
      <c r="S1851" s="72"/>
      <c r="T1851" s="72"/>
    </row>
    <row r="1852" spans="1:20" s="65" customFormat="1" ht="14.5" x14ac:dyDescent="0.35">
      <c r="A1852" s="48"/>
      <c r="E1852" s="102"/>
      <c r="F1852" s="102"/>
      <c r="G1852" s="102"/>
      <c r="I1852" s="93"/>
      <c r="J1852" s="93"/>
      <c r="S1852" s="72"/>
      <c r="T1852" s="72"/>
    </row>
    <row r="1853" spans="1:20" s="65" customFormat="1" ht="14.5" x14ac:dyDescent="0.35">
      <c r="A1853" s="48"/>
      <c r="E1853" s="102"/>
      <c r="F1853" s="102"/>
      <c r="G1853" s="102"/>
      <c r="I1853" s="93"/>
      <c r="J1853" s="93"/>
      <c r="S1853" s="72"/>
      <c r="T1853" s="72"/>
    </row>
    <row r="1854" spans="1:20" s="65" customFormat="1" ht="14.5" x14ac:dyDescent="0.35">
      <c r="A1854" s="48"/>
      <c r="E1854" s="102"/>
      <c r="F1854" s="102"/>
      <c r="G1854" s="102"/>
      <c r="I1854" s="93"/>
      <c r="J1854" s="93"/>
      <c r="S1854" s="72"/>
      <c r="T1854" s="72"/>
    </row>
    <row r="1855" spans="1:20" s="65" customFormat="1" ht="14.5" x14ac:dyDescent="0.35">
      <c r="A1855" s="48"/>
      <c r="E1855" s="102"/>
      <c r="F1855" s="102"/>
      <c r="G1855" s="102"/>
      <c r="I1855" s="93"/>
      <c r="J1855" s="93"/>
      <c r="S1855" s="72"/>
      <c r="T1855" s="72"/>
    </row>
    <row r="1856" spans="1:20" s="65" customFormat="1" ht="14.5" x14ac:dyDescent="0.35">
      <c r="A1856" s="48"/>
      <c r="E1856" s="102"/>
      <c r="F1856" s="102"/>
      <c r="G1856" s="102"/>
      <c r="I1856" s="93"/>
      <c r="J1856" s="93"/>
      <c r="S1856" s="72"/>
      <c r="T1856" s="72"/>
    </row>
    <row r="1857" spans="1:20" s="65" customFormat="1" ht="14.5" x14ac:dyDescent="0.35">
      <c r="A1857" s="48"/>
      <c r="E1857" s="102"/>
      <c r="F1857" s="102"/>
      <c r="G1857" s="102"/>
      <c r="I1857" s="93"/>
      <c r="J1857" s="93"/>
      <c r="S1857" s="72"/>
      <c r="T1857" s="72"/>
    </row>
    <row r="1858" spans="1:20" s="65" customFormat="1" ht="14.5" x14ac:dyDescent="0.35">
      <c r="A1858" s="48"/>
      <c r="E1858" s="102"/>
      <c r="F1858" s="102"/>
      <c r="G1858" s="102"/>
      <c r="I1858" s="93"/>
      <c r="J1858" s="93"/>
      <c r="S1858" s="72"/>
      <c r="T1858" s="72"/>
    </row>
    <row r="1859" spans="1:20" s="65" customFormat="1" ht="14.5" x14ac:dyDescent="0.35">
      <c r="A1859" s="48"/>
      <c r="E1859" s="102"/>
      <c r="F1859" s="102"/>
      <c r="G1859" s="102"/>
      <c r="I1859" s="93"/>
      <c r="J1859" s="93"/>
      <c r="S1859" s="72"/>
      <c r="T1859" s="72"/>
    </row>
    <row r="1860" spans="1:20" s="65" customFormat="1" ht="14.5" x14ac:dyDescent="0.35">
      <c r="A1860" s="48"/>
      <c r="E1860" s="102"/>
      <c r="F1860" s="102"/>
      <c r="G1860" s="102"/>
      <c r="I1860" s="93"/>
      <c r="J1860" s="93"/>
      <c r="S1860" s="72"/>
      <c r="T1860" s="72"/>
    </row>
    <row r="1861" spans="1:20" s="65" customFormat="1" ht="14.5" x14ac:dyDescent="0.35">
      <c r="A1861" s="48"/>
      <c r="E1861" s="102"/>
      <c r="F1861" s="102"/>
      <c r="G1861" s="102"/>
      <c r="I1861" s="93"/>
      <c r="J1861" s="93"/>
      <c r="S1861" s="72"/>
      <c r="T1861" s="72"/>
    </row>
    <row r="1862" spans="1:20" s="65" customFormat="1" ht="14.5" x14ac:dyDescent="0.35">
      <c r="A1862" s="48"/>
      <c r="E1862" s="102"/>
      <c r="F1862" s="102"/>
      <c r="G1862" s="102"/>
      <c r="I1862" s="93"/>
      <c r="J1862" s="93"/>
      <c r="S1862" s="72"/>
      <c r="T1862" s="72"/>
    </row>
    <row r="1863" spans="1:20" s="65" customFormat="1" ht="14.5" x14ac:dyDescent="0.35">
      <c r="A1863" s="48"/>
      <c r="E1863" s="102"/>
      <c r="F1863" s="102"/>
      <c r="G1863" s="102"/>
      <c r="I1863" s="93"/>
      <c r="J1863" s="93"/>
      <c r="S1863" s="72"/>
      <c r="T1863" s="72"/>
    </row>
    <row r="1864" spans="1:20" s="65" customFormat="1" ht="14.5" x14ac:dyDescent="0.35">
      <c r="A1864" s="48"/>
      <c r="E1864" s="102"/>
      <c r="F1864" s="102"/>
      <c r="G1864" s="102"/>
      <c r="I1864" s="93"/>
      <c r="J1864" s="93"/>
      <c r="S1864" s="72"/>
      <c r="T1864" s="72"/>
    </row>
    <row r="1865" spans="1:20" s="65" customFormat="1" ht="14.5" x14ac:dyDescent="0.35">
      <c r="A1865" s="48"/>
      <c r="E1865" s="102"/>
      <c r="F1865" s="102"/>
      <c r="G1865" s="102"/>
      <c r="I1865" s="93"/>
      <c r="J1865" s="93"/>
      <c r="S1865" s="72"/>
      <c r="T1865" s="72"/>
    </row>
    <row r="1866" spans="1:20" s="65" customFormat="1" ht="14.5" x14ac:dyDescent="0.35">
      <c r="A1866" s="48"/>
      <c r="E1866" s="102"/>
      <c r="F1866" s="102"/>
      <c r="G1866" s="102"/>
      <c r="I1866" s="93"/>
      <c r="J1866" s="93"/>
      <c r="S1866" s="72"/>
      <c r="T1866" s="72"/>
    </row>
    <row r="1867" spans="1:20" s="65" customFormat="1" ht="14.5" x14ac:dyDescent="0.35">
      <c r="A1867" s="48"/>
      <c r="E1867" s="102"/>
      <c r="F1867" s="102"/>
      <c r="G1867" s="102"/>
      <c r="I1867" s="93"/>
      <c r="J1867" s="93"/>
      <c r="S1867" s="72"/>
      <c r="T1867" s="72"/>
    </row>
    <row r="1868" spans="1:20" s="65" customFormat="1" ht="14.5" x14ac:dyDescent="0.35">
      <c r="A1868" s="48"/>
      <c r="E1868" s="102"/>
      <c r="F1868" s="102"/>
      <c r="G1868" s="102"/>
      <c r="I1868" s="93"/>
      <c r="J1868" s="93"/>
      <c r="S1868" s="72"/>
      <c r="T1868" s="72"/>
    </row>
    <row r="1869" spans="1:20" s="65" customFormat="1" ht="14.5" x14ac:dyDescent="0.35">
      <c r="A1869" s="48"/>
      <c r="E1869" s="102"/>
      <c r="F1869" s="102"/>
      <c r="G1869" s="102"/>
      <c r="I1869" s="93"/>
      <c r="J1869" s="93"/>
      <c r="S1869" s="72"/>
      <c r="T1869" s="72"/>
    </row>
    <row r="1870" spans="1:20" s="65" customFormat="1" ht="14.5" x14ac:dyDescent="0.35">
      <c r="A1870" s="48"/>
      <c r="E1870" s="102"/>
      <c r="F1870" s="102"/>
      <c r="G1870" s="102"/>
      <c r="I1870" s="93"/>
      <c r="J1870" s="93"/>
      <c r="S1870" s="72"/>
      <c r="T1870" s="72"/>
    </row>
    <row r="1871" spans="1:20" s="65" customFormat="1" ht="14.5" x14ac:dyDescent="0.35">
      <c r="A1871" s="48"/>
      <c r="E1871" s="102"/>
      <c r="F1871" s="102"/>
      <c r="G1871" s="102"/>
      <c r="I1871" s="93"/>
      <c r="J1871" s="93"/>
      <c r="S1871" s="72"/>
      <c r="T1871" s="72"/>
    </row>
    <row r="1872" spans="1:20" s="65" customFormat="1" ht="14.5" x14ac:dyDescent="0.35">
      <c r="A1872" s="48"/>
      <c r="E1872" s="102"/>
      <c r="F1872" s="102"/>
      <c r="G1872" s="102"/>
      <c r="I1872" s="93"/>
      <c r="J1872" s="93"/>
      <c r="S1872" s="72"/>
      <c r="T1872" s="72"/>
    </row>
    <row r="1873" spans="1:20" s="65" customFormat="1" ht="14.5" x14ac:dyDescent="0.35">
      <c r="A1873" s="48"/>
      <c r="E1873" s="102"/>
      <c r="F1873" s="102"/>
      <c r="G1873" s="102"/>
      <c r="I1873" s="93"/>
      <c r="J1873" s="93"/>
      <c r="S1873" s="72"/>
      <c r="T1873" s="72"/>
    </row>
    <row r="1874" spans="1:20" s="65" customFormat="1" ht="14.5" x14ac:dyDescent="0.35">
      <c r="A1874" s="48"/>
      <c r="E1874" s="102"/>
      <c r="F1874" s="102"/>
      <c r="G1874" s="102"/>
      <c r="I1874" s="93"/>
      <c r="J1874" s="93"/>
      <c r="S1874" s="72"/>
      <c r="T1874" s="72"/>
    </row>
    <row r="1875" spans="1:20" s="65" customFormat="1" ht="14.5" x14ac:dyDescent="0.35">
      <c r="A1875" s="48"/>
      <c r="E1875" s="102"/>
      <c r="F1875" s="102"/>
      <c r="G1875" s="102"/>
      <c r="I1875" s="93"/>
      <c r="J1875" s="93"/>
      <c r="S1875" s="72"/>
      <c r="T1875" s="72"/>
    </row>
    <row r="1876" spans="1:20" s="65" customFormat="1" ht="14.5" x14ac:dyDescent="0.35">
      <c r="A1876" s="48"/>
      <c r="E1876" s="102"/>
      <c r="F1876" s="102"/>
      <c r="G1876" s="102"/>
      <c r="I1876" s="93"/>
      <c r="J1876" s="93"/>
      <c r="S1876" s="72"/>
      <c r="T1876" s="72"/>
    </row>
    <row r="1877" spans="1:20" s="65" customFormat="1" ht="14.5" x14ac:dyDescent="0.35">
      <c r="A1877" s="48"/>
      <c r="E1877" s="102"/>
      <c r="F1877" s="102"/>
      <c r="G1877" s="102"/>
      <c r="I1877" s="93"/>
      <c r="J1877" s="93"/>
      <c r="S1877" s="72"/>
      <c r="T1877" s="72"/>
    </row>
    <row r="1878" spans="1:20" s="65" customFormat="1" ht="14.5" x14ac:dyDescent="0.35">
      <c r="A1878" s="48"/>
      <c r="E1878" s="102"/>
      <c r="F1878" s="102"/>
      <c r="G1878" s="102"/>
      <c r="I1878" s="93"/>
      <c r="J1878" s="93"/>
      <c r="S1878" s="72"/>
      <c r="T1878" s="72"/>
    </row>
    <row r="1879" spans="1:20" s="65" customFormat="1" ht="14.5" x14ac:dyDescent="0.35">
      <c r="A1879" s="48"/>
      <c r="E1879" s="102"/>
      <c r="F1879" s="102"/>
      <c r="G1879" s="102"/>
      <c r="I1879" s="93"/>
      <c r="J1879" s="93"/>
      <c r="S1879" s="72"/>
      <c r="T1879" s="72"/>
    </row>
    <row r="1880" spans="1:20" s="65" customFormat="1" ht="14.5" x14ac:dyDescent="0.35">
      <c r="A1880" s="48"/>
      <c r="E1880" s="102"/>
      <c r="F1880" s="102"/>
      <c r="G1880" s="102"/>
      <c r="I1880" s="93"/>
      <c r="J1880" s="93"/>
      <c r="S1880" s="72"/>
      <c r="T1880" s="72"/>
    </row>
    <row r="1881" spans="1:20" s="65" customFormat="1" ht="14.5" x14ac:dyDescent="0.35">
      <c r="A1881" s="48"/>
      <c r="E1881" s="102"/>
      <c r="F1881" s="102"/>
      <c r="G1881" s="102"/>
      <c r="I1881" s="93"/>
      <c r="J1881" s="93"/>
      <c r="S1881" s="72"/>
      <c r="T1881" s="72"/>
    </row>
    <row r="1882" spans="1:20" s="65" customFormat="1" ht="14.5" x14ac:dyDescent="0.35">
      <c r="A1882" s="48"/>
      <c r="E1882" s="102"/>
      <c r="F1882" s="102"/>
      <c r="G1882" s="102"/>
      <c r="I1882" s="93"/>
      <c r="J1882" s="93"/>
      <c r="S1882" s="72"/>
      <c r="T1882" s="72"/>
    </row>
    <row r="1883" spans="1:20" s="65" customFormat="1" ht="14.5" x14ac:dyDescent="0.35">
      <c r="A1883" s="48"/>
      <c r="E1883" s="102"/>
      <c r="F1883" s="102"/>
      <c r="G1883" s="102"/>
      <c r="I1883" s="93"/>
      <c r="J1883" s="93"/>
      <c r="S1883" s="72"/>
      <c r="T1883" s="72"/>
    </row>
    <row r="1884" spans="1:20" s="65" customFormat="1" ht="14.5" x14ac:dyDescent="0.35">
      <c r="A1884" s="48"/>
      <c r="E1884" s="102"/>
      <c r="F1884" s="102"/>
      <c r="G1884" s="102"/>
      <c r="I1884" s="93"/>
      <c r="J1884" s="93"/>
      <c r="S1884" s="72"/>
      <c r="T1884" s="72"/>
    </row>
    <row r="1885" spans="1:20" s="65" customFormat="1" ht="14.5" x14ac:dyDescent="0.35">
      <c r="A1885" s="48"/>
      <c r="E1885" s="102"/>
      <c r="F1885" s="102"/>
      <c r="G1885" s="102"/>
      <c r="I1885" s="93"/>
      <c r="J1885" s="93"/>
      <c r="S1885" s="72"/>
      <c r="T1885" s="72"/>
    </row>
    <row r="1886" spans="1:20" s="65" customFormat="1" ht="14.5" x14ac:dyDescent="0.35">
      <c r="A1886" s="48"/>
      <c r="E1886" s="102"/>
      <c r="F1886" s="102"/>
      <c r="G1886" s="102"/>
      <c r="I1886" s="93"/>
      <c r="J1886" s="93"/>
      <c r="S1886" s="72"/>
      <c r="T1886" s="72"/>
    </row>
    <row r="1887" spans="1:20" s="65" customFormat="1" ht="14.5" x14ac:dyDescent="0.35">
      <c r="A1887" s="48"/>
      <c r="E1887" s="102"/>
      <c r="F1887" s="102"/>
      <c r="G1887" s="102"/>
      <c r="I1887" s="93"/>
      <c r="J1887" s="93"/>
      <c r="S1887" s="72"/>
      <c r="T1887" s="72"/>
    </row>
    <row r="1888" spans="1:20" s="65" customFormat="1" ht="14.5" x14ac:dyDescent="0.35">
      <c r="A1888" s="48"/>
      <c r="E1888" s="102"/>
      <c r="F1888" s="102"/>
      <c r="G1888" s="102"/>
      <c r="I1888" s="93"/>
      <c r="J1888" s="93"/>
      <c r="S1888" s="72"/>
      <c r="T1888" s="72"/>
    </row>
    <row r="1889" spans="1:20" s="65" customFormat="1" ht="14.5" x14ac:dyDescent="0.35">
      <c r="A1889" s="48"/>
      <c r="E1889" s="102"/>
      <c r="F1889" s="102"/>
      <c r="G1889" s="102"/>
      <c r="I1889" s="93"/>
      <c r="J1889" s="93"/>
      <c r="S1889" s="72"/>
      <c r="T1889" s="72"/>
    </row>
    <row r="1890" spans="1:20" s="65" customFormat="1" ht="14.5" x14ac:dyDescent="0.35">
      <c r="A1890" s="48"/>
      <c r="E1890" s="102"/>
      <c r="F1890" s="102"/>
      <c r="G1890" s="102"/>
      <c r="I1890" s="93"/>
      <c r="J1890" s="93"/>
      <c r="S1890" s="72"/>
      <c r="T1890" s="72"/>
    </row>
    <row r="1891" spans="1:20" s="65" customFormat="1" ht="14.5" x14ac:dyDescent="0.35">
      <c r="A1891" s="48"/>
      <c r="E1891" s="102"/>
      <c r="F1891" s="102"/>
      <c r="G1891" s="102"/>
      <c r="I1891" s="93"/>
      <c r="J1891" s="93"/>
      <c r="S1891" s="72"/>
      <c r="T1891" s="72"/>
    </row>
    <row r="1892" spans="1:20" s="65" customFormat="1" ht="14.5" x14ac:dyDescent="0.35">
      <c r="A1892" s="48"/>
      <c r="E1892" s="102"/>
      <c r="F1892" s="102"/>
      <c r="G1892" s="102"/>
      <c r="I1892" s="93"/>
      <c r="J1892" s="93"/>
      <c r="S1892" s="72"/>
      <c r="T1892" s="72"/>
    </row>
    <row r="1893" spans="1:20" s="65" customFormat="1" ht="14.5" x14ac:dyDescent="0.35">
      <c r="A1893" s="48"/>
      <c r="E1893" s="102"/>
      <c r="F1893" s="102"/>
      <c r="G1893" s="102"/>
      <c r="I1893" s="93"/>
      <c r="J1893" s="93"/>
      <c r="S1893" s="72"/>
      <c r="T1893" s="72"/>
    </row>
    <row r="1894" spans="1:20" s="65" customFormat="1" ht="14.5" x14ac:dyDescent="0.35">
      <c r="A1894" s="48"/>
      <c r="E1894" s="102"/>
      <c r="F1894" s="102"/>
      <c r="G1894" s="102"/>
      <c r="I1894" s="93"/>
      <c r="J1894" s="93"/>
      <c r="S1894" s="72"/>
      <c r="T1894" s="72"/>
    </row>
    <row r="1895" spans="1:20" s="65" customFormat="1" ht="14.5" x14ac:dyDescent="0.35">
      <c r="A1895" s="48"/>
      <c r="E1895" s="102"/>
      <c r="F1895" s="102"/>
      <c r="G1895" s="102"/>
      <c r="I1895" s="93"/>
      <c r="J1895" s="93"/>
      <c r="S1895" s="72"/>
      <c r="T1895" s="72"/>
    </row>
    <row r="1896" spans="1:20" s="65" customFormat="1" ht="14.5" x14ac:dyDescent="0.35">
      <c r="A1896" s="48"/>
      <c r="E1896" s="102"/>
      <c r="F1896" s="102"/>
      <c r="G1896" s="102"/>
      <c r="I1896" s="93"/>
      <c r="J1896" s="93"/>
      <c r="S1896" s="72"/>
      <c r="T1896" s="72"/>
    </row>
    <row r="1897" spans="1:20" s="65" customFormat="1" ht="14.5" x14ac:dyDescent="0.35">
      <c r="A1897" s="48"/>
      <c r="E1897" s="102"/>
      <c r="F1897" s="102"/>
      <c r="G1897" s="102"/>
      <c r="I1897" s="93"/>
      <c r="J1897" s="93"/>
      <c r="S1897" s="72"/>
      <c r="T1897" s="72"/>
    </row>
    <row r="1898" spans="1:20" s="65" customFormat="1" ht="14.5" x14ac:dyDescent="0.35">
      <c r="A1898" s="48"/>
      <c r="E1898" s="102"/>
      <c r="F1898" s="102"/>
      <c r="G1898" s="102"/>
      <c r="I1898" s="93"/>
      <c r="J1898" s="93"/>
      <c r="S1898" s="72"/>
      <c r="T1898" s="72"/>
    </row>
    <row r="1899" spans="1:20" s="65" customFormat="1" ht="14.5" x14ac:dyDescent="0.35">
      <c r="A1899" s="48"/>
      <c r="E1899" s="102"/>
      <c r="F1899" s="102"/>
      <c r="G1899" s="102"/>
      <c r="I1899" s="93"/>
      <c r="J1899" s="93"/>
      <c r="S1899" s="72"/>
      <c r="T1899" s="72"/>
    </row>
    <row r="1900" spans="1:20" s="65" customFormat="1" ht="14.5" x14ac:dyDescent="0.35">
      <c r="A1900" s="48"/>
      <c r="E1900" s="102"/>
      <c r="F1900" s="102"/>
      <c r="G1900" s="102"/>
      <c r="I1900" s="93"/>
      <c r="J1900" s="93"/>
      <c r="S1900" s="72"/>
      <c r="T1900" s="72"/>
    </row>
    <row r="1901" spans="1:20" s="65" customFormat="1" ht="14.5" x14ac:dyDescent="0.35">
      <c r="A1901" s="48"/>
      <c r="E1901" s="102"/>
      <c r="F1901" s="102"/>
      <c r="G1901" s="102"/>
      <c r="I1901" s="93"/>
      <c r="J1901" s="93"/>
      <c r="S1901" s="72"/>
      <c r="T1901" s="72"/>
    </row>
    <row r="1902" spans="1:20" s="65" customFormat="1" ht="14.5" x14ac:dyDescent="0.35">
      <c r="A1902" s="48"/>
      <c r="E1902" s="102"/>
      <c r="F1902" s="102"/>
      <c r="G1902" s="102"/>
      <c r="I1902" s="93"/>
      <c r="J1902" s="93"/>
      <c r="S1902" s="72"/>
      <c r="T1902" s="72"/>
    </row>
    <row r="1903" spans="1:20" s="65" customFormat="1" ht="14.5" x14ac:dyDescent="0.35">
      <c r="A1903" s="48"/>
      <c r="E1903" s="102"/>
      <c r="F1903" s="102"/>
      <c r="G1903" s="102"/>
      <c r="I1903" s="93"/>
      <c r="J1903" s="93"/>
      <c r="S1903" s="72"/>
      <c r="T1903" s="72"/>
    </row>
    <row r="1904" spans="1:20" s="65" customFormat="1" ht="14.5" x14ac:dyDescent="0.35">
      <c r="A1904" s="48"/>
      <c r="E1904" s="102"/>
      <c r="F1904" s="102"/>
      <c r="G1904" s="102"/>
      <c r="I1904" s="93"/>
      <c r="J1904" s="93"/>
      <c r="S1904" s="72"/>
      <c r="T1904" s="72"/>
    </row>
    <row r="1905" spans="1:20" s="65" customFormat="1" ht="14.5" x14ac:dyDescent="0.35">
      <c r="A1905" s="48"/>
      <c r="E1905" s="102"/>
      <c r="F1905" s="102"/>
      <c r="G1905" s="102"/>
      <c r="I1905" s="93"/>
      <c r="J1905" s="93"/>
      <c r="S1905" s="72"/>
      <c r="T1905" s="72"/>
    </row>
    <row r="1906" spans="1:20" s="65" customFormat="1" ht="14.5" x14ac:dyDescent="0.35">
      <c r="A1906" s="48"/>
      <c r="E1906" s="102"/>
      <c r="F1906" s="102"/>
      <c r="G1906" s="102"/>
      <c r="I1906" s="93"/>
      <c r="J1906" s="93"/>
      <c r="S1906" s="72"/>
      <c r="T1906" s="72"/>
    </row>
    <row r="1907" spans="1:20" s="65" customFormat="1" ht="14.5" x14ac:dyDescent="0.35">
      <c r="A1907" s="48"/>
      <c r="E1907" s="102"/>
      <c r="F1907" s="102"/>
      <c r="G1907" s="102"/>
      <c r="I1907" s="93"/>
      <c r="J1907" s="93"/>
      <c r="S1907" s="72"/>
      <c r="T1907" s="72"/>
    </row>
    <row r="1908" spans="1:20" s="65" customFormat="1" ht="14.5" x14ac:dyDescent="0.35">
      <c r="A1908" s="48"/>
      <c r="E1908" s="102"/>
      <c r="F1908" s="102"/>
      <c r="G1908" s="102"/>
      <c r="I1908" s="93"/>
      <c r="J1908" s="93"/>
      <c r="S1908" s="72"/>
      <c r="T1908" s="72"/>
    </row>
    <row r="1909" spans="1:20" s="65" customFormat="1" ht="14.5" x14ac:dyDescent="0.35">
      <c r="A1909" s="48"/>
      <c r="E1909" s="102"/>
      <c r="F1909" s="102"/>
      <c r="G1909" s="102"/>
      <c r="I1909" s="93"/>
      <c r="J1909" s="93"/>
      <c r="S1909" s="72"/>
      <c r="T1909" s="72"/>
    </row>
    <row r="1910" spans="1:20" s="65" customFormat="1" ht="14.5" x14ac:dyDescent="0.35">
      <c r="A1910" s="48"/>
      <c r="E1910" s="102"/>
      <c r="F1910" s="102"/>
      <c r="G1910" s="102"/>
      <c r="I1910" s="93"/>
      <c r="J1910" s="93"/>
      <c r="S1910" s="72"/>
      <c r="T1910" s="72"/>
    </row>
    <row r="1911" spans="1:20" s="65" customFormat="1" ht="14.5" x14ac:dyDescent="0.35">
      <c r="A1911" s="48"/>
      <c r="E1911" s="102"/>
      <c r="F1911" s="102"/>
      <c r="G1911" s="102"/>
      <c r="I1911" s="93"/>
      <c r="J1911" s="93"/>
      <c r="S1911" s="72"/>
      <c r="T1911" s="72"/>
    </row>
    <row r="1912" spans="1:20" s="65" customFormat="1" ht="14.5" x14ac:dyDescent="0.35">
      <c r="A1912" s="48"/>
      <c r="E1912" s="102"/>
      <c r="F1912" s="102"/>
      <c r="G1912" s="102"/>
      <c r="I1912" s="93"/>
      <c r="J1912" s="93"/>
      <c r="S1912" s="72"/>
      <c r="T1912" s="72"/>
    </row>
    <row r="1913" spans="1:20" s="65" customFormat="1" ht="14.5" x14ac:dyDescent="0.35">
      <c r="A1913" s="48"/>
      <c r="E1913" s="102"/>
      <c r="F1913" s="102"/>
      <c r="G1913" s="102"/>
      <c r="I1913" s="93"/>
      <c r="J1913" s="93"/>
      <c r="S1913" s="72"/>
      <c r="T1913" s="72"/>
    </row>
    <row r="1914" spans="1:20" s="65" customFormat="1" ht="14.5" x14ac:dyDescent="0.35">
      <c r="A1914" s="48"/>
      <c r="E1914" s="102"/>
      <c r="F1914" s="102"/>
      <c r="G1914" s="102"/>
      <c r="I1914" s="93"/>
      <c r="J1914" s="93"/>
      <c r="S1914" s="72"/>
      <c r="T1914" s="72"/>
    </row>
    <row r="1915" spans="1:20" s="65" customFormat="1" ht="14.5" x14ac:dyDescent="0.35">
      <c r="A1915" s="48"/>
      <c r="E1915" s="102"/>
      <c r="F1915" s="102"/>
      <c r="G1915" s="102"/>
      <c r="I1915" s="93"/>
      <c r="J1915" s="93"/>
      <c r="S1915" s="72"/>
      <c r="T1915" s="72"/>
    </row>
    <row r="1916" spans="1:20" s="65" customFormat="1" ht="14.5" x14ac:dyDescent="0.35">
      <c r="A1916" s="48"/>
      <c r="E1916" s="102"/>
      <c r="F1916" s="102"/>
      <c r="G1916" s="102"/>
      <c r="I1916" s="93"/>
      <c r="J1916" s="93"/>
      <c r="S1916" s="72"/>
      <c r="T1916" s="72"/>
    </row>
    <row r="1917" spans="1:20" s="65" customFormat="1" ht="14.5" x14ac:dyDescent="0.35">
      <c r="A1917" s="48"/>
      <c r="E1917" s="102"/>
      <c r="F1917" s="102"/>
      <c r="G1917" s="102"/>
      <c r="I1917" s="93"/>
      <c r="J1917" s="93"/>
      <c r="S1917" s="72"/>
      <c r="T1917" s="72"/>
    </row>
    <row r="1918" spans="1:20" s="65" customFormat="1" ht="14.5" x14ac:dyDescent="0.35">
      <c r="A1918" s="48"/>
      <c r="E1918" s="102"/>
      <c r="F1918" s="102"/>
      <c r="G1918" s="102"/>
      <c r="I1918" s="93"/>
      <c r="J1918" s="93"/>
      <c r="S1918" s="72"/>
      <c r="T1918" s="72"/>
    </row>
    <row r="1919" spans="1:20" s="65" customFormat="1" ht="14.5" x14ac:dyDescent="0.35">
      <c r="A1919" s="48"/>
      <c r="E1919" s="102"/>
      <c r="F1919" s="102"/>
      <c r="G1919" s="102"/>
      <c r="I1919" s="93"/>
      <c r="J1919" s="93"/>
      <c r="S1919" s="72"/>
      <c r="T1919" s="72"/>
    </row>
    <row r="1920" spans="1:20" s="65" customFormat="1" ht="14.5" x14ac:dyDescent="0.35">
      <c r="A1920" s="48"/>
      <c r="E1920" s="102"/>
      <c r="F1920" s="102"/>
      <c r="G1920" s="102"/>
      <c r="I1920" s="93"/>
      <c r="J1920" s="93"/>
      <c r="S1920" s="72"/>
      <c r="T1920" s="72"/>
    </row>
    <row r="1921" spans="1:20" s="65" customFormat="1" ht="14.5" x14ac:dyDescent="0.35">
      <c r="A1921" s="48"/>
      <c r="E1921" s="102"/>
      <c r="F1921" s="102"/>
      <c r="G1921" s="102"/>
      <c r="I1921" s="93"/>
      <c r="J1921" s="93"/>
      <c r="S1921" s="72"/>
      <c r="T1921" s="72"/>
    </row>
    <row r="1922" spans="1:20" s="65" customFormat="1" ht="14.5" x14ac:dyDescent="0.35">
      <c r="A1922" s="48"/>
      <c r="E1922" s="102"/>
      <c r="F1922" s="102"/>
      <c r="G1922" s="102"/>
      <c r="I1922" s="93"/>
      <c r="J1922" s="93"/>
      <c r="S1922" s="72"/>
      <c r="T1922" s="72"/>
    </row>
    <row r="1923" spans="1:20" s="65" customFormat="1" ht="14.5" x14ac:dyDescent="0.35">
      <c r="A1923" s="48"/>
      <c r="E1923" s="102"/>
      <c r="F1923" s="102"/>
      <c r="G1923" s="102"/>
      <c r="I1923" s="93"/>
      <c r="J1923" s="93"/>
      <c r="S1923" s="72"/>
      <c r="T1923" s="72"/>
    </row>
    <row r="1924" spans="1:20" s="65" customFormat="1" ht="14.5" x14ac:dyDescent="0.35">
      <c r="A1924" s="48"/>
      <c r="E1924" s="102"/>
      <c r="F1924" s="102"/>
      <c r="G1924" s="102"/>
      <c r="I1924" s="93"/>
      <c r="J1924" s="93"/>
      <c r="S1924" s="72"/>
      <c r="T1924" s="72"/>
    </row>
    <row r="1925" spans="1:20" s="65" customFormat="1" ht="14.5" x14ac:dyDescent="0.35">
      <c r="A1925" s="48"/>
      <c r="E1925" s="102"/>
      <c r="F1925" s="102"/>
      <c r="G1925" s="102"/>
      <c r="I1925" s="93"/>
      <c r="J1925" s="93"/>
      <c r="S1925" s="72"/>
      <c r="T1925" s="72"/>
    </row>
    <row r="1926" spans="1:20" s="65" customFormat="1" ht="14.5" x14ac:dyDescent="0.35">
      <c r="A1926" s="48"/>
      <c r="E1926" s="102"/>
      <c r="F1926" s="102"/>
      <c r="G1926" s="102"/>
      <c r="I1926" s="93"/>
      <c r="J1926" s="93"/>
      <c r="S1926" s="72"/>
      <c r="T1926" s="72"/>
    </row>
    <row r="1927" spans="1:20" s="65" customFormat="1" ht="14.5" x14ac:dyDescent="0.35">
      <c r="A1927" s="48"/>
      <c r="E1927" s="102"/>
      <c r="F1927" s="102"/>
      <c r="G1927" s="102"/>
      <c r="I1927" s="93"/>
      <c r="J1927" s="93"/>
      <c r="S1927" s="72"/>
      <c r="T1927" s="72"/>
    </row>
    <row r="1928" spans="1:20" s="65" customFormat="1" ht="14.5" x14ac:dyDescent="0.35">
      <c r="A1928" s="48"/>
      <c r="E1928" s="102"/>
      <c r="F1928" s="102"/>
      <c r="G1928" s="102"/>
      <c r="I1928" s="93"/>
      <c r="J1928" s="93"/>
      <c r="S1928" s="72"/>
      <c r="T1928" s="72"/>
    </row>
    <row r="1929" spans="1:20" s="65" customFormat="1" ht="14.5" x14ac:dyDescent="0.35">
      <c r="A1929" s="48"/>
      <c r="E1929" s="102"/>
      <c r="F1929" s="102"/>
      <c r="G1929" s="102"/>
      <c r="I1929" s="93"/>
      <c r="J1929" s="93"/>
      <c r="S1929" s="72"/>
      <c r="T1929" s="72"/>
    </row>
    <row r="1930" spans="1:20" s="65" customFormat="1" ht="14.5" x14ac:dyDescent="0.35">
      <c r="A1930" s="48"/>
      <c r="E1930" s="102"/>
      <c r="F1930" s="102"/>
      <c r="G1930" s="102"/>
      <c r="I1930" s="93"/>
      <c r="J1930" s="93"/>
      <c r="S1930" s="72"/>
      <c r="T1930" s="72"/>
    </row>
    <row r="1931" spans="1:20" s="65" customFormat="1" ht="14.5" x14ac:dyDescent="0.35">
      <c r="A1931" s="48"/>
      <c r="E1931" s="102"/>
      <c r="F1931" s="102"/>
      <c r="G1931" s="102"/>
      <c r="I1931" s="93"/>
      <c r="J1931" s="93"/>
      <c r="S1931" s="72"/>
      <c r="T1931" s="72"/>
    </row>
    <row r="1932" spans="1:20" s="65" customFormat="1" ht="14.5" x14ac:dyDescent="0.35">
      <c r="A1932" s="48"/>
      <c r="E1932" s="102"/>
      <c r="F1932" s="102"/>
      <c r="G1932" s="102"/>
      <c r="I1932" s="93"/>
      <c r="J1932" s="93"/>
      <c r="S1932" s="72"/>
      <c r="T1932" s="72"/>
    </row>
    <row r="1933" spans="1:20" s="65" customFormat="1" ht="14.5" x14ac:dyDescent="0.35">
      <c r="A1933" s="48"/>
      <c r="E1933" s="102"/>
      <c r="F1933" s="102"/>
      <c r="G1933" s="102"/>
      <c r="I1933" s="93"/>
      <c r="J1933" s="93"/>
      <c r="S1933" s="72"/>
      <c r="T1933" s="72"/>
    </row>
    <row r="1934" spans="1:20" s="65" customFormat="1" ht="14.5" x14ac:dyDescent="0.35">
      <c r="A1934" s="48"/>
      <c r="E1934" s="102"/>
      <c r="F1934" s="102"/>
      <c r="G1934" s="102"/>
      <c r="I1934" s="93"/>
      <c r="J1934" s="93"/>
      <c r="S1934" s="72"/>
      <c r="T1934" s="72"/>
    </row>
    <row r="1935" spans="1:20" s="65" customFormat="1" ht="14.5" x14ac:dyDescent="0.35">
      <c r="A1935" s="48"/>
      <c r="E1935" s="102"/>
      <c r="F1935" s="102"/>
      <c r="G1935" s="102"/>
      <c r="I1935" s="93"/>
      <c r="J1935" s="93"/>
      <c r="S1935" s="72"/>
      <c r="T1935" s="72"/>
    </row>
    <row r="1936" spans="1:20" s="65" customFormat="1" ht="14.5" x14ac:dyDescent="0.35">
      <c r="A1936" s="48"/>
      <c r="E1936" s="102"/>
      <c r="F1936" s="102"/>
      <c r="G1936" s="102"/>
      <c r="I1936" s="93"/>
      <c r="J1936" s="93"/>
      <c r="S1936" s="72"/>
      <c r="T1936" s="72"/>
    </row>
    <row r="1937" spans="1:20" s="65" customFormat="1" ht="14.5" x14ac:dyDescent="0.35">
      <c r="A1937" s="48"/>
      <c r="E1937" s="102"/>
      <c r="F1937" s="102"/>
      <c r="G1937" s="102"/>
      <c r="I1937" s="93"/>
      <c r="J1937" s="93"/>
      <c r="S1937" s="72"/>
      <c r="T1937" s="72"/>
    </row>
    <row r="1938" spans="1:20" s="65" customFormat="1" ht="14.5" x14ac:dyDescent="0.35">
      <c r="A1938" s="48"/>
      <c r="E1938" s="102"/>
      <c r="F1938" s="102"/>
      <c r="G1938" s="102"/>
      <c r="I1938" s="93"/>
      <c r="J1938" s="93"/>
      <c r="S1938" s="72"/>
      <c r="T1938" s="72"/>
    </row>
    <row r="1939" spans="1:20" s="65" customFormat="1" ht="14.5" x14ac:dyDescent="0.35">
      <c r="A1939" s="48"/>
      <c r="E1939" s="102"/>
      <c r="F1939" s="102"/>
      <c r="G1939" s="102"/>
      <c r="I1939" s="93"/>
      <c r="J1939" s="93"/>
      <c r="S1939" s="72"/>
      <c r="T1939" s="72"/>
    </row>
    <row r="1940" spans="1:20" s="65" customFormat="1" ht="14.5" x14ac:dyDescent="0.35">
      <c r="A1940" s="48"/>
      <c r="E1940" s="102"/>
      <c r="F1940" s="102"/>
      <c r="G1940" s="102"/>
      <c r="I1940" s="93"/>
      <c r="J1940" s="93"/>
      <c r="S1940" s="72"/>
      <c r="T1940" s="72"/>
    </row>
    <row r="1941" spans="1:20" s="65" customFormat="1" ht="14.5" x14ac:dyDescent="0.35">
      <c r="A1941" s="48"/>
      <c r="E1941" s="102"/>
      <c r="F1941" s="102"/>
      <c r="G1941" s="102"/>
      <c r="I1941" s="93"/>
      <c r="J1941" s="93"/>
      <c r="S1941" s="72"/>
      <c r="T1941" s="72"/>
    </row>
    <row r="1942" spans="1:20" s="65" customFormat="1" ht="14.5" x14ac:dyDescent="0.35">
      <c r="A1942" s="48"/>
      <c r="E1942" s="102"/>
      <c r="F1942" s="102"/>
      <c r="G1942" s="102"/>
      <c r="I1942" s="93"/>
      <c r="J1942" s="93"/>
      <c r="S1942" s="72"/>
      <c r="T1942" s="72"/>
    </row>
    <row r="1943" spans="1:20" s="65" customFormat="1" ht="14.5" x14ac:dyDescent="0.35">
      <c r="A1943" s="48"/>
      <c r="E1943" s="102"/>
      <c r="F1943" s="102"/>
      <c r="G1943" s="102"/>
      <c r="I1943" s="93"/>
      <c r="J1943" s="93"/>
      <c r="S1943" s="72"/>
      <c r="T1943" s="72"/>
    </row>
    <row r="1944" spans="1:20" s="65" customFormat="1" ht="14.5" x14ac:dyDescent="0.35">
      <c r="A1944" s="48"/>
      <c r="E1944" s="102"/>
      <c r="F1944" s="102"/>
      <c r="G1944" s="102"/>
      <c r="I1944" s="93"/>
      <c r="J1944" s="93"/>
      <c r="S1944" s="72"/>
      <c r="T1944" s="72"/>
    </row>
    <row r="1945" spans="1:20" s="65" customFormat="1" ht="14.5" x14ac:dyDescent="0.35">
      <c r="A1945" s="48"/>
      <c r="E1945" s="102"/>
      <c r="F1945" s="102"/>
      <c r="G1945" s="102"/>
      <c r="I1945" s="93"/>
      <c r="J1945" s="93"/>
      <c r="S1945" s="72"/>
      <c r="T1945" s="72"/>
    </row>
    <row r="1946" spans="1:20" s="65" customFormat="1" ht="14.5" x14ac:dyDescent="0.35">
      <c r="A1946" s="48"/>
      <c r="E1946" s="102"/>
      <c r="F1946" s="102"/>
      <c r="G1946" s="102"/>
      <c r="I1946" s="93"/>
      <c r="J1946" s="93"/>
      <c r="S1946" s="72"/>
      <c r="T1946" s="72"/>
    </row>
    <row r="1947" spans="1:20" s="65" customFormat="1" ht="14.5" x14ac:dyDescent="0.35">
      <c r="A1947" s="48"/>
      <c r="E1947" s="102"/>
      <c r="F1947" s="102"/>
      <c r="G1947" s="102"/>
      <c r="I1947" s="93"/>
      <c r="J1947" s="93"/>
      <c r="S1947" s="72"/>
      <c r="T1947" s="72"/>
    </row>
    <row r="1948" spans="1:20" s="65" customFormat="1" ht="14.5" x14ac:dyDescent="0.35">
      <c r="A1948" s="48"/>
      <c r="E1948" s="102"/>
      <c r="F1948" s="102"/>
      <c r="G1948" s="102"/>
      <c r="I1948" s="93"/>
      <c r="J1948" s="93"/>
      <c r="S1948" s="72"/>
      <c r="T1948" s="72"/>
    </row>
    <row r="1949" spans="1:20" s="65" customFormat="1" ht="14.5" x14ac:dyDescent="0.35">
      <c r="A1949" s="48"/>
      <c r="E1949" s="102"/>
      <c r="F1949" s="102"/>
      <c r="G1949" s="102"/>
      <c r="I1949" s="93"/>
      <c r="J1949" s="93"/>
      <c r="S1949" s="72"/>
      <c r="T1949" s="72"/>
    </row>
    <row r="1950" spans="1:20" s="65" customFormat="1" ht="14.5" x14ac:dyDescent="0.35">
      <c r="A1950" s="48"/>
      <c r="E1950" s="102"/>
      <c r="F1950" s="102"/>
      <c r="G1950" s="102"/>
      <c r="I1950" s="93"/>
      <c r="J1950" s="93"/>
      <c r="S1950" s="72"/>
      <c r="T1950" s="72"/>
    </row>
    <row r="1951" spans="1:20" s="65" customFormat="1" ht="14.5" x14ac:dyDescent="0.35">
      <c r="A1951" s="48"/>
      <c r="E1951" s="102"/>
      <c r="F1951" s="102"/>
      <c r="G1951" s="102"/>
      <c r="I1951" s="93"/>
      <c r="J1951" s="93"/>
      <c r="S1951" s="72"/>
      <c r="T1951" s="72"/>
    </row>
    <row r="1952" spans="1:20" s="65" customFormat="1" ht="14.5" x14ac:dyDescent="0.35">
      <c r="A1952" s="48"/>
      <c r="E1952" s="102"/>
      <c r="F1952" s="102"/>
      <c r="G1952" s="102"/>
      <c r="I1952" s="93"/>
      <c r="J1952" s="93"/>
      <c r="S1952" s="72"/>
      <c r="T1952" s="72"/>
    </row>
    <row r="1953" spans="1:20" s="65" customFormat="1" ht="14.5" x14ac:dyDescent="0.35">
      <c r="A1953" s="48"/>
      <c r="E1953" s="102"/>
      <c r="F1953" s="102"/>
      <c r="G1953" s="102"/>
      <c r="I1953" s="93"/>
      <c r="J1953" s="93"/>
      <c r="S1953" s="72"/>
      <c r="T1953" s="72"/>
    </row>
    <row r="1954" spans="1:20" s="65" customFormat="1" ht="14.5" x14ac:dyDescent="0.35">
      <c r="A1954" s="48"/>
      <c r="E1954" s="102"/>
      <c r="F1954" s="102"/>
      <c r="G1954" s="102"/>
      <c r="I1954" s="93"/>
      <c r="J1954" s="93"/>
      <c r="S1954" s="72"/>
      <c r="T1954" s="72"/>
    </row>
    <row r="1955" spans="1:20" s="65" customFormat="1" ht="14.5" x14ac:dyDescent="0.35">
      <c r="A1955" s="48"/>
      <c r="E1955" s="102"/>
      <c r="F1955" s="102"/>
      <c r="G1955" s="102"/>
      <c r="I1955" s="93"/>
      <c r="J1955" s="93"/>
      <c r="S1955" s="72"/>
      <c r="T1955" s="72"/>
    </row>
    <row r="1956" spans="1:20" s="65" customFormat="1" ht="14.5" x14ac:dyDescent="0.35">
      <c r="A1956" s="48"/>
      <c r="E1956" s="102"/>
      <c r="F1956" s="102"/>
      <c r="G1956" s="102"/>
      <c r="I1956" s="93"/>
      <c r="J1956" s="93"/>
      <c r="S1956" s="72"/>
      <c r="T1956" s="72"/>
    </row>
    <row r="1957" spans="1:20" s="65" customFormat="1" ht="14.5" x14ac:dyDescent="0.35">
      <c r="A1957" s="48"/>
      <c r="E1957" s="102"/>
      <c r="F1957" s="102"/>
      <c r="G1957" s="102"/>
      <c r="I1957" s="93"/>
      <c r="J1957" s="93"/>
      <c r="S1957" s="72"/>
      <c r="T1957" s="72"/>
    </row>
    <row r="1958" spans="1:20" s="65" customFormat="1" ht="14.5" x14ac:dyDescent="0.35">
      <c r="A1958" s="48"/>
      <c r="E1958" s="102"/>
      <c r="F1958" s="102"/>
      <c r="G1958" s="102"/>
      <c r="I1958" s="93"/>
      <c r="J1958" s="93"/>
      <c r="S1958" s="72"/>
      <c r="T1958" s="72"/>
    </row>
    <row r="1959" spans="1:20" s="65" customFormat="1" ht="14.5" x14ac:dyDescent="0.35">
      <c r="A1959" s="48"/>
      <c r="E1959" s="102"/>
      <c r="F1959" s="102"/>
      <c r="G1959" s="102"/>
      <c r="I1959" s="93"/>
      <c r="J1959" s="93"/>
      <c r="S1959" s="72"/>
      <c r="T1959" s="72"/>
    </row>
    <row r="1960" spans="1:20" s="65" customFormat="1" ht="14.5" x14ac:dyDescent="0.35">
      <c r="A1960" s="48"/>
      <c r="E1960" s="102"/>
      <c r="F1960" s="102"/>
      <c r="G1960" s="102"/>
      <c r="I1960" s="93"/>
      <c r="J1960" s="93"/>
      <c r="S1960" s="72"/>
      <c r="T1960" s="72"/>
    </row>
    <row r="1961" spans="1:20" s="65" customFormat="1" ht="14.5" x14ac:dyDescent="0.35">
      <c r="A1961" s="48"/>
      <c r="E1961" s="102"/>
      <c r="F1961" s="102"/>
      <c r="G1961" s="102"/>
      <c r="I1961" s="93"/>
      <c r="J1961" s="93"/>
      <c r="S1961" s="72"/>
      <c r="T1961" s="72"/>
    </row>
    <row r="1962" spans="1:20" s="65" customFormat="1" ht="14.5" x14ac:dyDescent="0.35">
      <c r="A1962" s="48"/>
      <c r="E1962" s="102"/>
      <c r="F1962" s="102"/>
      <c r="G1962" s="102"/>
      <c r="I1962" s="93"/>
      <c r="J1962" s="93"/>
      <c r="S1962" s="72"/>
      <c r="T1962" s="72"/>
    </row>
    <row r="1963" spans="1:20" s="65" customFormat="1" ht="14.5" x14ac:dyDescent="0.35">
      <c r="A1963" s="48"/>
      <c r="E1963" s="102"/>
      <c r="F1963" s="102"/>
      <c r="G1963" s="102"/>
      <c r="I1963" s="93"/>
      <c r="J1963" s="93"/>
      <c r="S1963" s="72"/>
      <c r="T1963" s="72"/>
    </row>
    <row r="1964" spans="1:20" s="65" customFormat="1" ht="14.5" x14ac:dyDescent="0.35">
      <c r="A1964" s="48"/>
      <c r="E1964" s="102"/>
      <c r="F1964" s="102"/>
      <c r="G1964" s="102"/>
      <c r="I1964" s="93"/>
      <c r="J1964" s="93"/>
      <c r="S1964" s="72"/>
      <c r="T1964" s="72"/>
    </row>
    <row r="1965" spans="1:20" s="65" customFormat="1" ht="14.5" x14ac:dyDescent="0.35">
      <c r="A1965" s="48"/>
      <c r="E1965" s="102"/>
      <c r="F1965" s="102"/>
      <c r="G1965" s="102"/>
      <c r="I1965" s="93"/>
      <c r="J1965" s="93"/>
      <c r="S1965" s="72"/>
      <c r="T1965" s="72"/>
    </row>
    <row r="1966" spans="1:20" s="65" customFormat="1" ht="14.5" x14ac:dyDescent="0.35">
      <c r="A1966" s="48"/>
      <c r="E1966" s="102"/>
      <c r="F1966" s="102"/>
      <c r="G1966" s="102"/>
      <c r="I1966" s="93"/>
      <c r="J1966" s="93"/>
      <c r="S1966" s="72"/>
      <c r="T1966" s="72"/>
    </row>
    <row r="1967" spans="1:20" s="65" customFormat="1" ht="14.5" x14ac:dyDescent="0.35">
      <c r="A1967" s="48"/>
      <c r="E1967" s="102"/>
      <c r="F1967" s="102"/>
      <c r="G1967" s="102"/>
      <c r="I1967" s="93"/>
      <c r="J1967" s="93"/>
      <c r="S1967" s="72"/>
      <c r="T1967" s="72"/>
    </row>
    <row r="1968" spans="1:20" s="65" customFormat="1" ht="14.5" x14ac:dyDescent="0.35">
      <c r="A1968" s="48"/>
      <c r="E1968" s="102"/>
      <c r="F1968" s="102"/>
      <c r="G1968" s="102"/>
      <c r="I1968" s="93"/>
      <c r="J1968" s="93"/>
      <c r="S1968" s="72"/>
      <c r="T1968" s="72"/>
    </row>
    <row r="1969" spans="1:20" s="65" customFormat="1" ht="14.5" x14ac:dyDescent="0.35">
      <c r="A1969" s="48"/>
      <c r="E1969" s="102"/>
      <c r="F1969" s="102"/>
      <c r="G1969" s="102"/>
      <c r="I1969" s="93"/>
      <c r="J1969" s="93"/>
      <c r="S1969" s="72"/>
      <c r="T1969" s="72"/>
    </row>
    <row r="1970" spans="1:20" s="65" customFormat="1" ht="14.5" x14ac:dyDescent="0.35">
      <c r="A1970" s="48"/>
      <c r="E1970" s="102"/>
      <c r="F1970" s="102"/>
      <c r="G1970" s="102"/>
      <c r="I1970" s="93"/>
      <c r="J1970" s="93"/>
      <c r="S1970" s="72"/>
      <c r="T1970" s="72"/>
    </row>
    <row r="1971" spans="1:20" s="65" customFormat="1" ht="14.5" x14ac:dyDescent="0.35">
      <c r="A1971" s="48"/>
      <c r="E1971" s="102"/>
      <c r="F1971" s="102"/>
      <c r="G1971" s="102"/>
      <c r="I1971" s="93"/>
      <c r="J1971" s="93"/>
      <c r="S1971" s="72"/>
      <c r="T1971" s="72"/>
    </row>
    <row r="1972" spans="1:20" s="65" customFormat="1" ht="14.5" x14ac:dyDescent="0.35">
      <c r="A1972" s="48"/>
      <c r="E1972" s="102"/>
      <c r="F1972" s="102"/>
      <c r="G1972" s="102"/>
      <c r="I1972" s="93"/>
      <c r="J1972" s="93"/>
      <c r="S1972" s="72"/>
      <c r="T1972" s="72"/>
    </row>
    <row r="1973" spans="1:20" s="65" customFormat="1" ht="14.5" x14ac:dyDescent="0.35">
      <c r="A1973" s="48"/>
      <c r="E1973" s="102"/>
      <c r="F1973" s="102"/>
      <c r="G1973" s="102"/>
      <c r="I1973" s="93"/>
      <c r="J1973" s="93"/>
      <c r="S1973" s="72"/>
      <c r="T1973" s="72"/>
    </row>
    <row r="1974" spans="1:20" s="65" customFormat="1" ht="14.5" x14ac:dyDescent="0.35">
      <c r="A1974" s="48"/>
      <c r="E1974" s="102"/>
      <c r="F1974" s="102"/>
      <c r="G1974" s="102"/>
      <c r="I1974" s="93"/>
      <c r="J1974" s="93"/>
      <c r="S1974" s="72"/>
      <c r="T1974" s="72"/>
    </row>
    <row r="1975" spans="1:20" s="65" customFormat="1" ht="14.5" x14ac:dyDescent="0.35">
      <c r="A1975" s="48"/>
      <c r="E1975" s="102"/>
      <c r="F1975" s="102"/>
      <c r="G1975" s="102"/>
      <c r="I1975" s="93"/>
      <c r="J1975" s="93"/>
      <c r="S1975" s="72"/>
      <c r="T1975" s="72"/>
    </row>
    <row r="1976" spans="1:20" s="65" customFormat="1" ht="14.5" x14ac:dyDescent="0.35">
      <c r="A1976" s="48"/>
      <c r="E1976" s="102"/>
      <c r="F1976" s="102"/>
      <c r="G1976" s="102"/>
      <c r="I1976" s="93"/>
      <c r="J1976" s="93"/>
      <c r="S1976" s="72"/>
      <c r="T1976" s="72"/>
    </row>
    <row r="1977" spans="1:20" s="65" customFormat="1" ht="14.5" x14ac:dyDescent="0.35">
      <c r="A1977" s="48"/>
      <c r="E1977" s="102"/>
      <c r="F1977" s="102"/>
      <c r="G1977" s="102"/>
      <c r="I1977" s="93"/>
      <c r="J1977" s="93"/>
      <c r="S1977" s="72"/>
      <c r="T1977" s="72"/>
    </row>
    <row r="1978" spans="1:20" s="65" customFormat="1" ht="14.5" x14ac:dyDescent="0.35">
      <c r="A1978" s="48"/>
      <c r="E1978" s="102"/>
      <c r="F1978" s="102"/>
      <c r="G1978" s="102"/>
      <c r="I1978" s="93"/>
      <c r="J1978" s="93"/>
      <c r="S1978" s="72"/>
      <c r="T1978" s="72"/>
    </row>
    <row r="1979" spans="1:20" s="65" customFormat="1" ht="14.5" x14ac:dyDescent="0.35">
      <c r="A1979" s="48"/>
      <c r="E1979" s="102"/>
      <c r="F1979" s="102"/>
      <c r="G1979" s="102"/>
      <c r="I1979" s="93"/>
      <c r="J1979" s="93"/>
      <c r="S1979" s="72"/>
      <c r="T1979" s="72"/>
    </row>
    <row r="1980" spans="1:20" s="65" customFormat="1" ht="14.5" x14ac:dyDescent="0.35">
      <c r="A1980" s="48"/>
      <c r="E1980" s="102"/>
      <c r="F1980" s="102"/>
      <c r="G1980" s="102"/>
      <c r="I1980" s="93"/>
      <c r="J1980" s="93"/>
      <c r="S1980" s="72"/>
      <c r="T1980" s="72"/>
    </row>
    <row r="1981" spans="1:20" s="65" customFormat="1" ht="14.5" x14ac:dyDescent="0.35">
      <c r="A1981" s="48"/>
      <c r="E1981" s="102"/>
      <c r="F1981" s="102"/>
      <c r="G1981" s="102"/>
      <c r="I1981" s="93"/>
      <c r="J1981" s="93"/>
      <c r="S1981" s="72"/>
      <c r="T1981" s="72"/>
    </row>
    <row r="1982" spans="1:20" s="65" customFormat="1" ht="14.5" x14ac:dyDescent="0.35">
      <c r="A1982" s="48"/>
      <c r="E1982" s="102"/>
      <c r="F1982" s="102"/>
      <c r="G1982" s="102"/>
      <c r="I1982" s="93"/>
      <c r="J1982" s="93"/>
      <c r="S1982" s="72"/>
      <c r="T1982" s="72"/>
    </row>
    <row r="1983" spans="1:20" s="65" customFormat="1" ht="14.5" x14ac:dyDescent="0.35">
      <c r="A1983" s="48"/>
      <c r="E1983" s="102"/>
      <c r="F1983" s="102"/>
      <c r="G1983" s="102"/>
      <c r="I1983" s="93"/>
      <c r="J1983" s="93"/>
      <c r="S1983" s="72"/>
      <c r="T1983" s="72"/>
    </row>
    <row r="1984" spans="1:20" s="65" customFormat="1" ht="14.5" x14ac:dyDescent="0.35">
      <c r="A1984" s="48"/>
      <c r="E1984" s="102"/>
      <c r="F1984" s="102"/>
      <c r="G1984" s="102"/>
      <c r="I1984" s="93"/>
      <c r="J1984" s="93"/>
      <c r="S1984" s="72"/>
      <c r="T1984" s="72"/>
    </row>
    <row r="1985" spans="1:20" s="65" customFormat="1" ht="14.5" x14ac:dyDescent="0.35">
      <c r="A1985" s="48"/>
      <c r="E1985" s="102"/>
      <c r="F1985" s="102"/>
      <c r="G1985" s="102"/>
      <c r="I1985" s="93"/>
      <c r="J1985" s="93"/>
      <c r="S1985" s="72"/>
      <c r="T1985" s="72"/>
    </row>
    <row r="1986" spans="1:20" s="65" customFormat="1" ht="14.5" x14ac:dyDescent="0.35">
      <c r="A1986" s="48"/>
      <c r="E1986" s="102"/>
      <c r="F1986" s="102"/>
      <c r="G1986" s="102"/>
      <c r="I1986" s="93"/>
      <c r="J1986" s="93"/>
      <c r="S1986" s="72"/>
      <c r="T1986" s="72"/>
    </row>
    <row r="1987" spans="1:20" s="65" customFormat="1" ht="14.5" x14ac:dyDescent="0.35">
      <c r="A1987" s="48"/>
      <c r="E1987" s="102"/>
      <c r="F1987" s="102"/>
      <c r="G1987" s="102"/>
      <c r="I1987" s="93"/>
      <c r="J1987" s="93"/>
      <c r="S1987" s="72"/>
      <c r="T1987" s="72"/>
    </row>
    <row r="1988" spans="1:20" s="65" customFormat="1" ht="14.5" x14ac:dyDescent="0.35">
      <c r="A1988" s="48"/>
      <c r="E1988" s="102"/>
      <c r="F1988" s="102"/>
      <c r="G1988" s="102"/>
      <c r="I1988" s="93"/>
      <c r="J1988" s="93"/>
      <c r="S1988" s="72"/>
      <c r="T1988" s="72"/>
    </row>
    <row r="1989" spans="1:20" s="65" customFormat="1" ht="14.5" x14ac:dyDescent="0.35">
      <c r="A1989" s="48"/>
      <c r="E1989" s="102"/>
      <c r="F1989" s="102"/>
      <c r="G1989" s="102"/>
      <c r="I1989" s="93"/>
      <c r="J1989" s="93"/>
      <c r="S1989" s="72"/>
      <c r="T1989" s="72"/>
    </row>
    <row r="1990" spans="1:20" s="65" customFormat="1" ht="14.5" x14ac:dyDescent="0.35">
      <c r="A1990" s="48"/>
      <c r="E1990" s="102"/>
      <c r="F1990" s="102"/>
      <c r="G1990" s="102"/>
      <c r="I1990" s="93"/>
      <c r="J1990" s="93"/>
      <c r="S1990" s="72"/>
      <c r="T1990" s="72"/>
    </row>
    <row r="1991" spans="1:20" s="65" customFormat="1" ht="14.5" x14ac:dyDescent="0.35">
      <c r="A1991" s="48"/>
      <c r="E1991" s="102"/>
      <c r="F1991" s="102"/>
      <c r="G1991" s="102"/>
      <c r="I1991" s="93"/>
      <c r="J1991" s="93"/>
      <c r="S1991" s="72"/>
      <c r="T1991" s="72"/>
    </row>
    <row r="1992" spans="1:20" s="65" customFormat="1" ht="14.5" x14ac:dyDescent="0.35">
      <c r="A1992" s="48"/>
      <c r="E1992" s="102"/>
      <c r="F1992" s="102"/>
      <c r="G1992" s="102"/>
      <c r="I1992" s="93"/>
      <c r="J1992" s="93"/>
      <c r="S1992" s="72"/>
      <c r="T1992" s="72"/>
    </row>
    <row r="1993" spans="1:20" s="65" customFormat="1" ht="14.5" x14ac:dyDescent="0.35">
      <c r="A1993" s="48"/>
      <c r="E1993" s="102"/>
      <c r="F1993" s="102"/>
      <c r="G1993" s="102"/>
      <c r="I1993" s="93"/>
      <c r="J1993" s="93"/>
      <c r="S1993" s="72"/>
      <c r="T1993" s="72"/>
    </row>
    <row r="1994" spans="1:20" s="65" customFormat="1" ht="14.5" x14ac:dyDescent="0.35">
      <c r="A1994" s="48"/>
      <c r="E1994" s="102"/>
      <c r="F1994" s="102"/>
      <c r="G1994" s="102"/>
      <c r="I1994" s="93"/>
      <c r="J1994" s="93"/>
      <c r="S1994" s="72"/>
      <c r="T1994" s="72"/>
    </row>
    <row r="1995" spans="1:20" s="65" customFormat="1" ht="14.5" x14ac:dyDescent="0.35">
      <c r="A1995" s="48"/>
      <c r="E1995" s="102"/>
      <c r="F1995" s="102"/>
      <c r="G1995" s="102"/>
      <c r="I1995" s="93"/>
      <c r="J1995" s="93"/>
      <c r="S1995" s="72"/>
      <c r="T1995" s="72"/>
    </row>
    <row r="1996" spans="1:20" s="65" customFormat="1" ht="14.5" x14ac:dyDescent="0.35">
      <c r="A1996" s="48"/>
      <c r="E1996" s="102"/>
      <c r="F1996" s="102"/>
      <c r="G1996" s="102"/>
      <c r="I1996" s="93"/>
      <c r="J1996" s="93"/>
      <c r="S1996" s="72"/>
      <c r="T1996" s="72"/>
    </row>
    <row r="1997" spans="1:20" s="65" customFormat="1" ht="14.5" x14ac:dyDescent="0.35">
      <c r="A1997" s="48"/>
      <c r="E1997" s="102"/>
      <c r="F1997" s="102"/>
      <c r="G1997" s="102"/>
      <c r="I1997" s="93"/>
      <c r="J1997" s="93"/>
      <c r="S1997" s="72"/>
      <c r="T1997" s="72"/>
    </row>
    <row r="1998" spans="1:20" s="65" customFormat="1" ht="14.5" x14ac:dyDescent="0.35">
      <c r="A1998" s="48"/>
      <c r="E1998" s="102"/>
      <c r="F1998" s="102"/>
      <c r="G1998" s="102"/>
      <c r="I1998" s="93"/>
      <c r="J1998" s="93"/>
      <c r="S1998" s="72"/>
      <c r="T1998" s="72"/>
    </row>
    <row r="1999" spans="1:20" s="65" customFormat="1" ht="14.5" x14ac:dyDescent="0.35">
      <c r="A1999" s="48"/>
      <c r="E1999" s="102"/>
      <c r="F1999" s="102"/>
      <c r="G1999" s="102"/>
      <c r="I1999" s="93"/>
      <c r="J1999" s="93"/>
      <c r="S1999" s="72"/>
      <c r="T1999" s="72"/>
    </row>
    <row r="2000" spans="1:20" s="65" customFormat="1" ht="14.5" x14ac:dyDescent="0.35">
      <c r="A2000" s="48"/>
      <c r="E2000" s="102"/>
      <c r="F2000" s="102"/>
      <c r="G2000" s="102"/>
      <c r="I2000" s="93"/>
      <c r="J2000" s="93"/>
      <c r="S2000" s="72"/>
      <c r="T2000" s="72"/>
    </row>
    <row r="2001" spans="1:20" s="65" customFormat="1" ht="14.5" x14ac:dyDescent="0.35">
      <c r="A2001" s="48"/>
      <c r="E2001" s="102"/>
      <c r="F2001" s="102"/>
      <c r="G2001" s="102"/>
      <c r="I2001" s="93"/>
      <c r="J2001" s="93"/>
      <c r="S2001" s="72"/>
      <c r="T2001" s="72"/>
    </row>
    <row r="2002" spans="1:20" s="65" customFormat="1" ht="14.5" x14ac:dyDescent="0.35">
      <c r="A2002" s="48"/>
      <c r="E2002" s="102"/>
      <c r="F2002" s="102"/>
      <c r="G2002" s="102"/>
      <c r="I2002" s="93"/>
      <c r="J2002" s="93"/>
      <c r="S2002" s="72"/>
      <c r="T2002" s="72"/>
    </row>
    <row r="2003" spans="1:20" s="65" customFormat="1" ht="14.5" x14ac:dyDescent="0.35">
      <c r="A2003" s="48"/>
      <c r="E2003" s="102"/>
      <c r="F2003" s="102"/>
      <c r="G2003" s="102"/>
      <c r="I2003" s="93"/>
      <c r="J2003" s="93"/>
      <c r="S2003" s="72"/>
      <c r="T2003" s="72"/>
    </row>
    <row r="2004" spans="1:20" s="65" customFormat="1" ht="14.5" x14ac:dyDescent="0.35">
      <c r="A2004" s="48"/>
      <c r="E2004" s="102"/>
      <c r="F2004" s="102"/>
      <c r="G2004" s="102"/>
      <c r="I2004" s="93"/>
      <c r="J2004" s="93"/>
      <c r="S2004" s="72"/>
      <c r="T2004" s="72"/>
    </row>
    <row r="2005" spans="1:20" s="65" customFormat="1" ht="14.5" x14ac:dyDescent="0.35">
      <c r="A2005" s="48"/>
      <c r="E2005" s="102"/>
      <c r="F2005" s="102"/>
      <c r="G2005" s="102"/>
      <c r="I2005" s="93"/>
      <c r="J2005" s="93"/>
      <c r="S2005" s="72"/>
      <c r="T2005" s="72"/>
    </row>
    <row r="2006" spans="1:20" s="65" customFormat="1" ht="14.5" x14ac:dyDescent="0.35">
      <c r="A2006" s="48"/>
      <c r="E2006" s="102"/>
      <c r="F2006" s="102"/>
      <c r="G2006" s="102"/>
      <c r="I2006" s="93"/>
      <c r="J2006" s="93"/>
      <c r="S2006" s="72"/>
      <c r="T2006" s="72"/>
    </row>
    <row r="2007" spans="1:20" s="65" customFormat="1" ht="14.5" x14ac:dyDescent="0.35">
      <c r="A2007" s="48"/>
      <c r="E2007" s="102"/>
      <c r="F2007" s="102"/>
      <c r="G2007" s="102"/>
      <c r="I2007" s="93"/>
      <c r="J2007" s="93"/>
      <c r="S2007" s="72"/>
      <c r="T2007" s="72"/>
    </row>
    <row r="2008" spans="1:20" s="65" customFormat="1" ht="14.5" x14ac:dyDescent="0.35">
      <c r="A2008" s="48"/>
      <c r="E2008" s="102"/>
      <c r="F2008" s="102"/>
      <c r="G2008" s="102"/>
      <c r="I2008" s="93"/>
      <c r="J2008" s="93"/>
      <c r="S2008" s="72"/>
      <c r="T2008" s="72"/>
    </row>
    <row r="2009" spans="1:20" s="65" customFormat="1" ht="14.5" x14ac:dyDescent="0.35">
      <c r="A2009" s="48"/>
      <c r="E2009" s="102"/>
      <c r="F2009" s="102"/>
      <c r="G2009" s="102"/>
      <c r="I2009" s="93"/>
      <c r="J2009" s="93"/>
      <c r="S2009" s="72"/>
      <c r="T2009" s="72"/>
    </row>
    <row r="2010" spans="1:20" s="65" customFormat="1" ht="14.5" x14ac:dyDescent="0.35">
      <c r="A2010" s="48"/>
      <c r="E2010" s="102"/>
      <c r="F2010" s="102"/>
      <c r="G2010" s="102"/>
      <c r="I2010" s="93"/>
      <c r="J2010" s="93"/>
      <c r="S2010" s="72"/>
      <c r="T2010" s="72"/>
    </row>
    <row r="2011" spans="1:20" s="65" customFormat="1" ht="14.5" x14ac:dyDescent="0.35">
      <c r="A2011" s="48"/>
      <c r="E2011" s="102"/>
      <c r="F2011" s="102"/>
      <c r="G2011" s="102"/>
      <c r="I2011" s="93"/>
      <c r="J2011" s="93"/>
      <c r="S2011" s="72"/>
      <c r="T2011" s="72"/>
    </row>
    <row r="2012" spans="1:20" s="65" customFormat="1" ht="14.5" x14ac:dyDescent="0.35">
      <c r="A2012" s="48"/>
      <c r="E2012" s="102"/>
      <c r="F2012" s="102"/>
      <c r="G2012" s="102"/>
      <c r="I2012" s="93"/>
      <c r="J2012" s="93"/>
      <c r="S2012" s="72"/>
      <c r="T2012" s="72"/>
    </row>
    <row r="2013" spans="1:20" s="65" customFormat="1" ht="14.5" x14ac:dyDescent="0.35">
      <c r="A2013" s="48"/>
      <c r="E2013" s="102"/>
      <c r="F2013" s="102"/>
      <c r="G2013" s="102"/>
      <c r="I2013" s="93"/>
      <c r="J2013" s="93"/>
      <c r="S2013" s="72"/>
      <c r="T2013" s="72"/>
    </row>
    <row r="2014" spans="1:20" s="65" customFormat="1" ht="14.5" x14ac:dyDescent="0.35">
      <c r="A2014" s="48"/>
      <c r="E2014" s="102"/>
      <c r="F2014" s="102"/>
      <c r="G2014" s="102"/>
      <c r="I2014" s="93"/>
      <c r="J2014" s="93"/>
      <c r="S2014" s="72"/>
      <c r="T2014" s="72"/>
    </row>
    <row r="2015" spans="1:20" s="65" customFormat="1" ht="14.5" x14ac:dyDescent="0.35">
      <c r="A2015" s="48"/>
      <c r="E2015" s="102"/>
      <c r="F2015" s="102"/>
      <c r="G2015" s="102"/>
      <c r="I2015" s="93"/>
      <c r="J2015" s="93"/>
      <c r="S2015" s="72"/>
      <c r="T2015" s="72"/>
    </row>
    <row r="2016" spans="1:20" s="65" customFormat="1" ht="14.5" x14ac:dyDescent="0.35">
      <c r="A2016" s="48"/>
      <c r="E2016" s="102"/>
      <c r="F2016" s="102"/>
      <c r="G2016" s="102"/>
      <c r="I2016" s="93"/>
      <c r="J2016" s="93"/>
      <c r="S2016" s="72"/>
      <c r="T2016" s="72"/>
    </row>
    <row r="2017" spans="1:20" s="65" customFormat="1" ht="14.5" x14ac:dyDescent="0.35">
      <c r="A2017" s="48"/>
      <c r="E2017" s="102"/>
      <c r="F2017" s="102"/>
      <c r="G2017" s="102"/>
      <c r="I2017" s="93"/>
      <c r="J2017" s="93"/>
      <c r="S2017" s="72"/>
      <c r="T2017" s="72"/>
    </row>
    <row r="2018" spans="1:20" s="65" customFormat="1" ht="14.5" x14ac:dyDescent="0.35">
      <c r="A2018" s="48"/>
      <c r="E2018" s="102"/>
      <c r="F2018" s="102"/>
      <c r="G2018" s="102"/>
      <c r="I2018" s="93"/>
      <c r="J2018" s="93"/>
      <c r="S2018" s="72"/>
      <c r="T2018" s="72"/>
    </row>
    <row r="2019" spans="1:20" s="65" customFormat="1" ht="14.5" x14ac:dyDescent="0.35">
      <c r="A2019" s="48"/>
      <c r="E2019" s="102"/>
      <c r="F2019" s="102"/>
      <c r="G2019" s="102"/>
      <c r="I2019" s="93"/>
      <c r="J2019" s="93"/>
      <c r="S2019" s="72"/>
      <c r="T2019" s="72"/>
    </row>
    <row r="2020" spans="1:20" s="65" customFormat="1" ht="14.5" x14ac:dyDescent="0.35">
      <c r="A2020" s="48"/>
      <c r="E2020" s="102"/>
      <c r="F2020" s="102"/>
      <c r="G2020" s="102"/>
      <c r="I2020" s="93"/>
      <c r="J2020" s="93"/>
      <c r="S2020" s="72"/>
      <c r="T2020" s="72"/>
    </row>
    <row r="2021" spans="1:20" s="65" customFormat="1" ht="14.5" x14ac:dyDescent="0.35">
      <c r="A2021" s="48"/>
      <c r="E2021" s="102"/>
      <c r="F2021" s="102"/>
      <c r="G2021" s="102"/>
      <c r="I2021" s="93"/>
      <c r="J2021" s="93"/>
      <c r="S2021" s="72"/>
      <c r="T2021" s="72"/>
    </row>
    <row r="2022" spans="1:20" s="65" customFormat="1" ht="14.5" x14ac:dyDescent="0.35">
      <c r="A2022" s="48"/>
      <c r="E2022" s="102"/>
      <c r="F2022" s="102"/>
      <c r="G2022" s="102"/>
      <c r="I2022" s="93"/>
      <c r="J2022" s="93"/>
      <c r="S2022" s="72"/>
      <c r="T2022" s="72"/>
    </row>
    <row r="2023" spans="1:20" s="65" customFormat="1" ht="14.5" x14ac:dyDescent="0.35">
      <c r="A2023" s="48"/>
      <c r="E2023" s="102"/>
      <c r="F2023" s="102"/>
      <c r="G2023" s="102"/>
      <c r="I2023" s="93"/>
      <c r="J2023" s="93"/>
      <c r="S2023" s="72"/>
      <c r="T2023" s="72"/>
    </row>
    <row r="2024" spans="1:20" s="65" customFormat="1" ht="14.5" x14ac:dyDescent="0.35">
      <c r="A2024" s="48"/>
      <c r="E2024" s="102"/>
      <c r="F2024" s="102"/>
      <c r="G2024" s="102"/>
      <c r="I2024" s="93"/>
      <c r="J2024" s="93"/>
      <c r="S2024" s="72"/>
      <c r="T2024" s="72"/>
    </row>
    <row r="2025" spans="1:20" s="65" customFormat="1" ht="14.5" x14ac:dyDescent="0.35">
      <c r="A2025" s="48"/>
      <c r="E2025" s="102"/>
      <c r="F2025" s="102"/>
      <c r="G2025" s="102"/>
      <c r="I2025" s="93"/>
      <c r="J2025" s="93"/>
      <c r="S2025" s="72"/>
      <c r="T2025" s="72"/>
    </row>
    <row r="2026" spans="1:20" s="65" customFormat="1" ht="14.5" x14ac:dyDescent="0.35">
      <c r="A2026" s="48"/>
      <c r="E2026" s="102"/>
      <c r="F2026" s="102"/>
      <c r="G2026" s="102"/>
      <c r="I2026" s="93"/>
      <c r="J2026" s="93"/>
      <c r="S2026" s="72"/>
      <c r="T2026" s="72"/>
    </row>
    <row r="2027" spans="1:20" s="65" customFormat="1" ht="14.5" x14ac:dyDescent="0.35">
      <c r="A2027" s="48"/>
      <c r="E2027" s="102"/>
      <c r="F2027" s="102"/>
      <c r="G2027" s="102"/>
      <c r="I2027" s="93"/>
      <c r="J2027" s="93"/>
      <c r="S2027" s="72"/>
      <c r="T2027" s="72"/>
    </row>
    <row r="2028" spans="1:20" s="65" customFormat="1" ht="14.5" x14ac:dyDescent="0.35">
      <c r="A2028" s="48"/>
      <c r="E2028" s="102"/>
      <c r="F2028" s="102"/>
      <c r="G2028" s="102"/>
      <c r="I2028" s="93"/>
      <c r="J2028" s="93"/>
      <c r="S2028" s="72"/>
      <c r="T2028" s="72"/>
    </row>
    <row r="2029" spans="1:20" s="65" customFormat="1" ht="14.5" x14ac:dyDescent="0.35">
      <c r="A2029" s="48"/>
      <c r="E2029" s="102"/>
      <c r="F2029" s="102"/>
      <c r="G2029" s="102"/>
      <c r="I2029" s="93"/>
      <c r="J2029" s="93"/>
      <c r="S2029" s="72"/>
      <c r="T2029" s="72"/>
    </row>
    <row r="2030" spans="1:20" s="65" customFormat="1" ht="14.5" x14ac:dyDescent="0.35">
      <c r="A2030" s="48"/>
      <c r="E2030" s="102"/>
      <c r="F2030" s="102"/>
      <c r="G2030" s="102"/>
      <c r="I2030" s="93"/>
      <c r="J2030" s="93"/>
      <c r="S2030" s="72"/>
      <c r="T2030" s="72"/>
    </row>
    <row r="2031" spans="1:20" s="65" customFormat="1" ht="14.5" x14ac:dyDescent="0.35">
      <c r="A2031" s="48"/>
      <c r="E2031" s="102"/>
      <c r="F2031" s="102"/>
      <c r="G2031" s="102"/>
      <c r="I2031" s="93"/>
      <c r="J2031" s="93"/>
      <c r="S2031" s="72"/>
      <c r="T2031" s="72"/>
    </row>
    <row r="2032" spans="1:20" s="65" customFormat="1" ht="14.5" x14ac:dyDescent="0.35">
      <c r="A2032" s="48"/>
      <c r="E2032" s="102"/>
      <c r="F2032" s="102"/>
      <c r="G2032" s="102"/>
      <c r="I2032" s="93"/>
      <c r="J2032" s="93"/>
      <c r="S2032" s="72"/>
      <c r="T2032" s="72"/>
    </row>
    <row r="2033" spans="1:20" s="65" customFormat="1" ht="14.5" x14ac:dyDescent="0.35">
      <c r="A2033" s="48"/>
      <c r="E2033" s="102"/>
      <c r="F2033" s="102"/>
      <c r="G2033" s="102"/>
      <c r="I2033" s="93"/>
      <c r="J2033" s="93"/>
      <c r="S2033" s="72"/>
      <c r="T2033" s="72"/>
    </row>
    <row r="2034" spans="1:20" s="65" customFormat="1" ht="14.5" x14ac:dyDescent="0.35">
      <c r="A2034" s="48"/>
      <c r="E2034" s="102"/>
      <c r="F2034" s="102"/>
      <c r="G2034" s="102"/>
      <c r="I2034" s="93"/>
      <c r="J2034" s="93"/>
      <c r="S2034" s="72"/>
      <c r="T2034" s="72"/>
    </row>
    <row r="2035" spans="1:20" s="65" customFormat="1" ht="14.5" x14ac:dyDescent="0.35">
      <c r="A2035" s="48"/>
      <c r="E2035" s="102"/>
      <c r="F2035" s="102"/>
      <c r="G2035" s="102"/>
      <c r="I2035" s="93"/>
      <c r="J2035" s="93"/>
      <c r="S2035" s="72"/>
      <c r="T2035" s="72"/>
    </row>
    <row r="2036" spans="1:20" s="65" customFormat="1" ht="14.5" x14ac:dyDescent="0.35">
      <c r="A2036" s="48"/>
      <c r="E2036" s="102"/>
      <c r="F2036" s="102"/>
      <c r="G2036" s="102"/>
      <c r="I2036" s="93"/>
      <c r="J2036" s="93"/>
      <c r="S2036" s="72"/>
      <c r="T2036" s="72"/>
    </row>
    <row r="2037" spans="1:20" s="65" customFormat="1" ht="14.5" x14ac:dyDescent="0.35">
      <c r="A2037" s="48"/>
      <c r="E2037" s="102"/>
      <c r="F2037" s="102"/>
      <c r="G2037" s="102"/>
      <c r="I2037" s="93"/>
      <c r="J2037" s="93"/>
      <c r="S2037" s="72"/>
      <c r="T2037" s="72"/>
    </row>
    <row r="2038" spans="1:20" s="65" customFormat="1" ht="14.5" x14ac:dyDescent="0.35">
      <c r="A2038" s="48"/>
      <c r="E2038" s="102"/>
      <c r="F2038" s="102"/>
      <c r="G2038" s="102"/>
      <c r="I2038" s="93"/>
      <c r="J2038" s="93"/>
      <c r="S2038" s="72"/>
      <c r="T2038" s="72"/>
    </row>
    <row r="2039" spans="1:20" s="65" customFormat="1" ht="14.5" x14ac:dyDescent="0.35">
      <c r="A2039" s="48"/>
      <c r="E2039" s="102"/>
      <c r="F2039" s="102"/>
      <c r="G2039" s="102"/>
      <c r="I2039" s="93"/>
      <c r="J2039" s="93"/>
      <c r="S2039" s="72"/>
      <c r="T2039" s="72"/>
    </row>
    <row r="2040" spans="1:20" s="65" customFormat="1" ht="14.5" x14ac:dyDescent="0.35">
      <c r="A2040" s="48"/>
      <c r="E2040" s="102"/>
      <c r="F2040" s="102"/>
      <c r="G2040" s="102"/>
      <c r="I2040" s="93"/>
      <c r="J2040" s="93"/>
      <c r="S2040" s="72"/>
      <c r="T2040" s="72"/>
    </row>
    <row r="2041" spans="1:20" s="65" customFormat="1" ht="14.5" x14ac:dyDescent="0.35">
      <c r="A2041" s="48"/>
      <c r="E2041" s="102"/>
      <c r="F2041" s="102"/>
      <c r="G2041" s="102"/>
      <c r="I2041" s="93"/>
      <c r="J2041" s="93"/>
      <c r="S2041" s="72"/>
      <c r="T2041" s="72"/>
    </row>
    <row r="2042" spans="1:20" s="65" customFormat="1" ht="14.5" x14ac:dyDescent="0.35">
      <c r="A2042" s="48"/>
      <c r="E2042" s="102"/>
      <c r="F2042" s="102"/>
      <c r="G2042" s="102"/>
      <c r="I2042" s="93"/>
      <c r="J2042" s="93"/>
      <c r="S2042" s="72"/>
      <c r="T2042" s="72"/>
    </row>
    <row r="2043" spans="1:20" s="65" customFormat="1" ht="14.5" x14ac:dyDescent="0.35">
      <c r="A2043" s="48"/>
      <c r="E2043" s="102"/>
      <c r="F2043" s="102"/>
      <c r="G2043" s="102"/>
      <c r="I2043" s="93"/>
      <c r="J2043" s="93"/>
      <c r="S2043" s="72"/>
      <c r="T2043" s="72"/>
    </row>
    <row r="2044" spans="1:20" s="65" customFormat="1" ht="14.5" x14ac:dyDescent="0.35">
      <c r="A2044" s="48"/>
      <c r="E2044" s="102"/>
      <c r="F2044" s="102"/>
      <c r="G2044" s="102"/>
      <c r="I2044" s="93"/>
      <c r="J2044" s="93"/>
      <c r="S2044" s="72"/>
      <c r="T2044" s="72"/>
    </row>
    <row r="2045" spans="1:20" s="65" customFormat="1" ht="14.5" x14ac:dyDescent="0.35">
      <c r="A2045" s="48"/>
      <c r="E2045" s="102"/>
      <c r="F2045" s="102"/>
      <c r="G2045" s="102"/>
      <c r="I2045" s="93"/>
      <c r="J2045" s="93"/>
      <c r="S2045" s="72"/>
      <c r="T2045" s="72"/>
    </row>
    <row r="2046" spans="1:20" s="65" customFormat="1" ht="14.5" x14ac:dyDescent="0.35">
      <c r="A2046" s="48"/>
      <c r="E2046" s="102"/>
      <c r="F2046" s="102"/>
      <c r="G2046" s="102"/>
      <c r="I2046" s="93"/>
      <c r="J2046" s="93"/>
      <c r="S2046" s="72"/>
      <c r="T2046" s="72"/>
    </row>
    <row r="2047" spans="1:20" s="65" customFormat="1" ht="14.5" x14ac:dyDescent="0.35">
      <c r="A2047" s="48"/>
      <c r="E2047" s="102"/>
      <c r="F2047" s="102"/>
      <c r="G2047" s="102"/>
      <c r="I2047" s="93"/>
      <c r="J2047" s="93"/>
      <c r="S2047" s="72"/>
      <c r="T2047" s="72"/>
    </row>
    <row r="2048" spans="1:20" s="65" customFormat="1" ht="14.5" x14ac:dyDescent="0.35">
      <c r="A2048" s="48"/>
      <c r="E2048" s="102"/>
      <c r="F2048" s="102"/>
      <c r="G2048" s="102"/>
      <c r="I2048" s="93"/>
      <c r="J2048" s="93"/>
      <c r="S2048" s="72"/>
      <c r="T2048" s="72"/>
    </row>
    <row r="2049" spans="1:20" s="65" customFormat="1" ht="14.5" x14ac:dyDescent="0.35">
      <c r="A2049" s="48"/>
      <c r="E2049" s="102"/>
      <c r="F2049" s="102"/>
      <c r="G2049" s="102"/>
      <c r="I2049" s="93"/>
      <c r="J2049" s="93"/>
      <c r="S2049" s="72"/>
      <c r="T2049" s="72"/>
    </row>
    <row r="2050" spans="1:20" s="65" customFormat="1" ht="14.5" x14ac:dyDescent="0.35">
      <c r="A2050" s="48"/>
      <c r="E2050" s="102"/>
      <c r="F2050" s="102"/>
      <c r="G2050" s="102"/>
      <c r="I2050" s="93"/>
      <c r="J2050" s="93"/>
      <c r="S2050" s="72"/>
      <c r="T2050" s="72"/>
    </row>
    <row r="2051" spans="1:20" s="65" customFormat="1" ht="14.5" x14ac:dyDescent="0.35">
      <c r="A2051" s="48"/>
      <c r="E2051" s="102"/>
      <c r="F2051" s="102"/>
      <c r="G2051" s="102"/>
      <c r="I2051" s="93"/>
      <c r="J2051" s="93"/>
      <c r="S2051" s="72"/>
      <c r="T2051" s="72"/>
    </row>
    <row r="2052" spans="1:20" s="65" customFormat="1" ht="14.5" x14ac:dyDescent="0.35">
      <c r="A2052" s="48"/>
      <c r="E2052" s="102"/>
      <c r="F2052" s="102"/>
      <c r="G2052" s="102"/>
      <c r="I2052" s="93"/>
      <c r="J2052" s="93"/>
      <c r="S2052" s="72"/>
      <c r="T2052" s="72"/>
    </row>
    <row r="2053" spans="1:20" s="65" customFormat="1" ht="14.5" x14ac:dyDescent="0.35">
      <c r="A2053" s="48"/>
      <c r="E2053" s="102"/>
      <c r="F2053" s="102"/>
      <c r="G2053" s="102"/>
      <c r="I2053" s="93"/>
      <c r="J2053" s="93"/>
      <c r="S2053" s="72"/>
      <c r="T2053" s="72"/>
    </row>
    <row r="2054" spans="1:20" s="65" customFormat="1" ht="14.5" x14ac:dyDescent="0.35">
      <c r="A2054" s="48"/>
      <c r="E2054" s="102"/>
      <c r="F2054" s="102"/>
      <c r="G2054" s="102"/>
      <c r="I2054" s="93"/>
      <c r="J2054" s="93"/>
      <c r="S2054" s="72"/>
      <c r="T2054" s="72"/>
    </row>
    <row r="2055" spans="1:20" s="65" customFormat="1" ht="14.5" x14ac:dyDescent="0.35">
      <c r="A2055" s="48"/>
      <c r="E2055" s="102"/>
      <c r="F2055" s="102"/>
      <c r="G2055" s="102"/>
      <c r="I2055" s="93"/>
      <c r="J2055" s="93"/>
      <c r="S2055" s="72"/>
      <c r="T2055" s="72"/>
    </row>
    <row r="2056" spans="1:20" s="65" customFormat="1" ht="14.5" x14ac:dyDescent="0.35">
      <c r="A2056" s="48"/>
      <c r="E2056" s="102"/>
      <c r="F2056" s="102"/>
      <c r="G2056" s="102"/>
      <c r="I2056" s="93"/>
      <c r="J2056" s="93"/>
      <c r="S2056" s="72"/>
      <c r="T2056" s="72"/>
    </row>
    <row r="2057" spans="1:20" s="65" customFormat="1" ht="14.5" x14ac:dyDescent="0.35">
      <c r="A2057" s="48"/>
      <c r="E2057" s="102"/>
      <c r="F2057" s="102"/>
      <c r="G2057" s="102"/>
      <c r="I2057" s="93"/>
      <c r="J2057" s="93"/>
      <c r="S2057" s="72"/>
      <c r="T2057" s="72"/>
    </row>
    <row r="2058" spans="1:20" s="65" customFormat="1" ht="14.5" x14ac:dyDescent="0.35">
      <c r="A2058" s="48"/>
      <c r="E2058" s="102"/>
      <c r="F2058" s="102"/>
      <c r="G2058" s="102"/>
      <c r="I2058" s="93"/>
      <c r="J2058" s="93"/>
      <c r="S2058" s="72"/>
      <c r="T2058" s="72"/>
    </row>
    <row r="2059" spans="1:20" s="65" customFormat="1" ht="14.5" x14ac:dyDescent="0.35">
      <c r="A2059" s="48"/>
      <c r="E2059" s="102"/>
      <c r="F2059" s="102"/>
      <c r="G2059" s="102"/>
      <c r="I2059" s="93"/>
      <c r="J2059" s="93"/>
      <c r="S2059" s="72"/>
      <c r="T2059" s="72"/>
    </row>
    <row r="2060" spans="1:20" s="65" customFormat="1" ht="14.5" x14ac:dyDescent="0.35">
      <c r="A2060" s="48"/>
      <c r="E2060" s="102"/>
      <c r="F2060" s="102"/>
      <c r="G2060" s="102"/>
      <c r="I2060" s="93"/>
      <c r="J2060" s="93"/>
      <c r="S2060" s="72"/>
      <c r="T2060" s="72"/>
    </row>
    <row r="2061" spans="1:20" s="65" customFormat="1" ht="14.5" x14ac:dyDescent="0.35">
      <c r="A2061" s="48"/>
      <c r="E2061" s="102"/>
      <c r="F2061" s="102"/>
      <c r="G2061" s="102"/>
      <c r="I2061" s="93"/>
      <c r="J2061" s="93"/>
      <c r="S2061" s="72"/>
      <c r="T2061" s="72"/>
    </row>
    <row r="2062" spans="1:20" s="65" customFormat="1" ht="14.5" x14ac:dyDescent="0.35">
      <c r="A2062" s="48"/>
      <c r="E2062" s="102"/>
      <c r="F2062" s="102"/>
      <c r="G2062" s="102"/>
      <c r="I2062" s="93"/>
      <c r="J2062" s="93"/>
      <c r="S2062" s="72"/>
      <c r="T2062" s="72"/>
    </row>
    <row r="2063" spans="1:20" s="65" customFormat="1" ht="14.5" x14ac:dyDescent="0.35">
      <c r="A2063" s="48"/>
      <c r="E2063" s="102"/>
      <c r="F2063" s="102"/>
      <c r="G2063" s="102"/>
      <c r="I2063" s="93"/>
      <c r="J2063" s="93"/>
      <c r="S2063" s="72"/>
      <c r="T2063" s="72"/>
    </row>
    <row r="2064" spans="1:20" s="65" customFormat="1" ht="14.5" x14ac:dyDescent="0.35">
      <c r="A2064" s="48"/>
      <c r="E2064" s="102"/>
      <c r="F2064" s="102"/>
      <c r="G2064" s="102"/>
      <c r="I2064" s="93"/>
      <c r="J2064" s="93"/>
      <c r="S2064" s="72"/>
      <c r="T2064" s="72"/>
    </row>
    <row r="2065" spans="1:20" s="65" customFormat="1" ht="14.5" x14ac:dyDescent="0.35">
      <c r="A2065" s="48"/>
      <c r="E2065" s="102"/>
      <c r="F2065" s="102"/>
      <c r="G2065" s="102"/>
      <c r="I2065" s="93"/>
      <c r="J2065" s="93"/>
      <c r="S2065" s="72"/>
      <c r="T2065" s="72"/>
    </row>
    <row r="2066" spans="1:20" s="65" customFormat="1" ht="14.5" x14ac:dyDescent="0.35">
      <c r="A2066" s="48"/>
      <c r="E2066" s="102"/>
      <c r="F2066" s="102"/>
      <c r="G2066" s="102"/>
      <c r="I2066" s="93"/>
      <c r="J2066" s="93"/>
      <c r="S2066" s="72"/>
      <c r="T2066" s="72"/>
    </row>
    <row r="2067" spans="1:20" s="65" customFormat="1" ht="14.5" x14ac:dyDescent="0.35">
      <c r="A2067" s="48"/>
      <c r="E2067" s="102"/>
      <c r="F2067" s="102"/>
      <c r="G2067" s="102"/>
      <c r="I2067" s="93"/>
      <c r="J2067" s="93"/>
      <c r="S2067" s="72"/>
      <c r="T2067" s="72"/>
    </row>
    <row r="2068" spans="1:20" s="65" customFormat="1" ht="14.5" x14ac:dyDescent="0.35">
      <c r="A2068" s="48"/>
      <c r="E2068" s="102"/>
      <c r="F2068" s="102"/>
      <c r="G2068" s="102"/>
      <c r="I2068" s="93"/>
      <c r="J2068" s="93"/>
      <c r="S2068" s="72"/>
      <c r="T2068" s="72"/>
    </row>
    <row r="2069" spans="1:20" s="65" customFormat="1" ht="14.5" x14ac:dyDescent="0.35">
      <c r="A2069" s="48"/>
      <c r="E2069" s="102"/>
      <c r="F2069" s="102"/>
      <c r="G2069" s="102"/>
      <c r="I2069" s="93"/>
      <c r="J2069" s="93"/>
      <c r="S2069" s="72"/>
      <c r="T2069" s="72"/>
    </row>
    <row r="2070" spans="1:20" s="65" customFormat="1" ht="14.5" x14ac:dyDescent="0.35">
      <c r="A2070" s="48"/>
      <c r="E2070" s="102"/>
      <c r="F2070" s="102"/>
      <c r="G2070" s="102"/>
      <c r="I2070" s="93"/>
      <c r="J2070" s="93"/>
      <c r="S2070" s="72"/>
      <c r="T2070" s="72"/>
    </row>
    <row r="2071" spans="1:20" s="65" customFormat="1" ht="14.5" x14ac:dyDescent="0.35">
      <c r="A2071" s="48"/>
      <c r="E2071" s="102"/>
      <c r="F2071" s="102"/>
      <c r="G2071" s="102"/>
      <c r="I2071" s="93"/>
      <c r="J2071" s="93"/>
      <c r="S2071" s="72"/>
      <c r="T2071" s="72"/>
    </row>
    <row r="2072" spans="1:20" s="65" customFormat="1" ht="14.5" x14ac:dyDescent="0.35">
      <c r="A2072" s="48"/>
      <c r="E2072" s="102"/>
      <c r="F2072" s="102"/>
      <c r="G2072" s="102"/>
      <c r="I2072" s="93"/>
      <c r="J2072" s="93"/>
      <c r="S2072" s="72"/>
      <c r="T2072" s="72"/>
    </row>
    <row r="2073" spans="1:20" s="65" customFormat="1" ht="14.5" x14ac:dyDescent="0.35">
      <c r="A2073" s="48"/>
      <c r="E2073" s="102"/>
      <c r="F2073" s="102"/>
      <c r="G2073" s="102"/>
      <c r="I2073" s="93"/>
      <c r="J2073" s="93"/>
      <c r="S2073" s="72"/>
      <c r="T2073" s="72"/>
    </row>
    <row r="2074" spans="1:20" s="65" customFormat="1" ht="14.5" x14ac:dyDescent="0.35">
      <c r="A2074" s="48"/>
      <c r="E2074" s="102"/>
      <c r="F2074" s="102"/>
      <c r="G2074" s="102"/>
      <c r="I2074" s="93"/>
      <c r="J2074" s="93"/>
      <c r="S2074" s="72"/>
      <c r="T2074" s="72"/>
    </row>
    <row r="2075" spans="1:20" s="65" customFormat="1" ht="14.5" x14ac:dyDescent="0.35">
      <c r="A2075" s="48"/>
      <c r="E2075" s="102"/>
      <c r="F2075" s="102"/>
      <c r="G2075" s="102"/>
      <c r="I2075" s="93"/>
      <c r="J2075" s="93"/>
      <c r="S2075" s="72"/>
      <c r="T2075" s="72"/>
    </row>
    <row r="2076" spans="1:20" s="65" customFormat="1" ht="14.5" x14ac:dyDescent="0.35">
      <c r="A2076" s="48"/>
      <c r="E2076" s="102"/>
      <c r="F2076" s="102"/>
      <c r="G2076" s="102"/>
      <c r="I2076" s="93"/>
      <c r="J2076" s="93"/>
      <c r="S2076" s="72"/>
      <c r="T2076" s="72"/>
    </row>
    <row r="2077" spans="1:20" s="65" customFormat="1" ht="14.5" x14ac:dyDescent="0.35">
      <c r="A2077" s="48"/>
      <c r="E2077" s="102"/>
      <c r="F2077" s="102"/>
      <c r="G2077" s="102"/>
      <c r="I2077" s="93"/>
      <c r="J2077" s="93"/>
      <c r="S2077" s="72"/>
      <c r="T2077" s="72"/>
    </row>
    <row r="2078" spans="1:20" s="65" customFormat="1" ht="14.5" x14ac:dyDescent="0.35">
      <c r="A2078" s="48"/>
      <c r="E2078" s="102"/>
      <c r="F2078" s="102"/>
      <c r="G2078" s="102"/>
      <c r="I2078" s="93"/>
      <c r="J2078" s="93"/>
      <c r="S2078" s="72"/>
      <c r="T2078" s="72"/>
    </row>
    <row r="2079" spans="1:20" s="65" customFormat="1" ht="14.5" x14ac:dyDescent="0.35">
      <c r="A2079" s="48"/>
      <c r="E2079" s="102"/>
      <c r="F2079" s="102"/>
      <c r="G2079" s="102"/>
      <c r="I2079" s="93"/>
      <c r="J2079" s="93"/>
      <c r="S2079" s="72"/>
      <c r="T2079" s="72"/>
    </row>
    <row r="2080" spans="1:20" s="65" customFormat="1" ht="14.5" x14ac:dyDescent="0.35">
      <c r="A2080" s="48"/>
      <c r="E2080" s="102"/>
      <c r="F2080" s="102"/>
      <c r="G2080" s="102"/>
      <c r="I2080" s="93"/>
      <c r="J2080" s="93"/>
      <c r="S2080" s="72"/>
      <c r="T2080" s="72"/>
    </row>
    <row r="2081" spans="1:20" s="65" customFormat="1" ht="14.5" x14ac:dyDescent="0.35">
      <c r="A2081" s="48"/>
      <c r="E2081" s="102"/>
      <c r="F2081" s="102"/>
      <c r="G2081" s="102"/>
      <c r="I2081" s="93"/>
      <c r="J2081" s="93"/>
      <c r="S2081" s="72"/>
      <c r="T2081" s="72"/>
    </row>
    <row r="2082" spans="1:20" s="65" customFormat="1" ht="14.5" x14ac:dyDescent="0.35">
      <c r="A2082" s="48"/>
      <c r="E2082" s="102"/>
      <c r="F2082" s="102"/>
      <c r="G2082" s="102"/>
      <c r="I2082" s="93"/>
      <c r="J2082" s="93"/>
      <c r="S2082" s="72"/>
      <c r="T2082" s="72"/>
    </row>
    <row r="2083" spans="1:20" s="65" customFormat="1" ht="14.5" x14ac:dyDescent="0.35">
      <c r="A2083" s="48"/>
      <c r="E2083" s="102"/>
      <c r="F2083" s="102"/>
      <c r="G2083" s="102"/>
      <c r="I2083" s="93"/>
      <c r="J2083" s="93"/>
      <c r="S2083" s="72"/>
      <c r="T2083" s="72"/>
    </row>
    <row r="2084" spans="1:20" s="65" customFormat="1" ht="14.5" x14ac:dyDescent="0.35">
      <c r="A2084" s="48"/>
      <c r="E2084" s="102"/>
      <c r="F2084" s="102"/>
      <c r="G2084" s="102"/>
      <c r="I2084" s="93"/>
      <c r="J2084" s="93"/>
      <c r="S2084" s="72"/>
      <c r="T2084" s="72"/>
    </row>
    <row r="2085" spans="1:20" s="65" customFormat="1" ht="14.5" x14ac:dyDescent="0.35">
      <c r="A2085" s="48"/>
      <c r="E2085" s="102"/>
      <c r="F2085" s="102"/>
      <c r="G2085" s="102"/>
      <c r="I2085" s="93"/>
      <c r="J2085" s="93"/>
      <c r="S2085" s="72"/>
      <c r="T2085" s="72"/>
    </row>
    <row r="2086" spans="1:20" s="65" customFormat="1" ht="14.5" x14ac:dyDescent="0.35">
      <c r="A2086" s="48"/>
      <c r="E2086" s="102"/>
      <c r="F2086" s="102"/>
      <c r="G2086" s="102"/>
      <c r="I2086" s="93"/>
      <c r="J2086" s="93"/>
      <c r="S2086" s="72"/>
      <c r="T2086" s="72"/>
    </row>
    <row r="2087" spans="1:20" s="65" customFormat="1" ht="14.5" x14ac:dyDescent="0.35">
      <c r="A2087" s="48"/>
      <c r="E2087" s="102"/>
      <c r="F2087" s="102"/>
      <c r="G2087" s="102"/>
      <c r="I2087" s="93"/>
      <c r="J2087" s="93"/>
      <c r="S2087" s="72"/>
      <c r="T2087" s="72"/>
    </row>
    <row r="2088" spans="1:20" s="65" customFormat="1" ht="14.5" x14ac:dyDescent="0.35">
      <c r="A2088" s="48"/>
      <c r="E2088" s="102"/>
      <c r="F2088" s="102"/>
      <c r="G2088" s="102"/>
      <c r="I2088" s="93"/>
      <c r="J2088" s="93"/>
      <c r="S2088" s="72"/>
      <c r="T2088" s="72"/>
    </row>
    <row r="2089" spans="1:20" s="65" customFormat="1" ht="14.5" x14ac:dyDescent="0.35">
      <c r="A2089" s="48"/>
      <c r="E2089" s="102"/>
      <c r="F2089" s="102"/>
      <c r="G2089" s="102"/>
      <c r="I2089" s="93"/>
      <c r="J2089" s="93"/>
      <c r="S2089" s="72"/>
      <c r="T2089" s="72"/>
    </row>
    <row r="2090" spans="1:20" s="65" customFormat="1" ht="14.5" x14ac:dyDescent="0.35">
      <c r="A2090" s="48"/>
      <c r="E2090" s="102"/>
      <c r="F2090" s="102"/>
      <c r="G2090" s="102"/>
      <c r="I2090" s="93"/>
      <c r="J2090" s="93"/>
      <c r="S2090" s="72"/>
      <c r="T2090" s="72"/>
    </row>
    <row r="2091" spans="1:20" s="65" customFormat="1" ht="14.5" x14ac:dyDescent="0.35">
      <c r="A2091" s="48"/>
      <c r="E2091" s="102"/>
      <c r="F2091" s="102"/>
      <c r="G2091" s="102"/>
      <c r="I2091" s="93"/>
      <c r="J2091" s="93"/>
      <c r="S2091" s="72"/>
      <c r="T2091" s="72"/>
    </row>
    <row r="2092" spans="1:20" s="65" customFormat="1" ht="14.5" x14ac:dyDescent="0.35">
      <c r="A2092" s="48"/>
      <c r="E2092" s="102"/>
      <c r="F2092" s="102"/>
      <c r="G2092" s="102"/>
      <c r="I2092" s="93"/>
      <c r="J2092" s="93"/>
      <c r="S2092" s="72"/>
      <c r="T2092" s="72"/>
    </row>
    <row r="2093" spans="1:20" s="65" customFormat="1" ht="14.5" x14ac:dyDescent="0.35">
      <c r="A2093" s="48"/>
      <c r="E2093" s="102"/>
      <c r="F2093" s="102"/>
      <c r="G2093" s="102"/>
      <c r="I2093" s="93"/>
      <c r="J2093" s="93"/>
      <c r="S2093" s="72"/>
      <c r="T2093" s="72"/>
    </row>
    <row r="2094" spans="1:20" s="65" customFormat="1" ht="14.5" x14ac:dyDescent="0.35">
      <c r="A2094" s="48"/>
      <c r="E2094" s="102"/>
      <c r="F2094" s="102"/>
      <c r="G2094" s="102"/>
      <c r="I2094" s="93"/>
      <c r="J2094" s="93"/>
      <c r="S2094" s="72"/>
      <c r="T2094" s="72"/>
    </row>
    <row r="2095" spans="1:20" s="65" customFormat="1" ht="14.5" x14ac:dyDescent="0.35">
      <c r="A2095" s="48"/>
      <c r="E2095" s="102"/>
      <c r="F2095" s="102"/>
      <c r="G2095" s="102"/>
      <c r="I2095" s="93"/>
      <c r="J2095" s="93"/>
      <c r="S2095" s="72"/>
      <c r="T2095" s="72"/>
    </row>
    <row r="2096" spans="1:20" s="65" customFormat="1" ht="14.5" x14ac:dyDescent="0.35">
      <c r="A2096" s="48"/>
      <c r="E2096" s="102"/>
      <c r="F2096" s="102"/>
      <c r="G2096" s="102"/>
      <c r="I2096" s="93"/>
      <c r="J2096" s="93"/>
      <c r="S2096" s="72"/>
      <c r="T2096" s="72"/>
    </row>
    <row r="2097" spans="1:20" s="65" customFormat="1" ht="14.5" x14ac:dyDescent="0.35">
      <c r="A2097" s="48"/>
      <c r="E2097" s="102"/>
      <c r="F2097" s="102"/>
      <c r="G2097" s="102"/>
      <c r="I2097" s="93"/>
      <c r="J2097" s="93"/>
      <c r="S2097" s="72"/>
      <c r="T2097" s="72"/>
    </row>
    <row r="2098" spans="1:20" s="65" customFormat="1" ht="14.5" x14ac:dyDescent="0.35">
      <c r="A2098" s="48"/>
      <c r="E2098" s="102"/>
      <c r="F2098" s="102"/>
      <c r="G2098" s="102"/>
      <c r="I2098" s="93"/>
      <c r="J2098" s="93"/>
      <c r="S2098" s="72"/>
      <c r="T2098" s="72"/>
    </row>
    <row r="2099" spans="1:20" s="65" customFormat="1" ht="14.5" x14ac:dyDescent="0.35">
      <c r="A2099" s="48"/>
      <c r="E2099" s="102"/>
      <c r="F2099" s="102"/>
      <c r="G2099" s="102"/>
      <c r="I2099" s="93"/>
      <c r="J2099" s="93"/>
      <c r="S2099" s="72"/>
      <c r="T2099" s="72"/>
    </row>
    <row r="2100" spans="1:20" s="65" customFormat="1" ht="14.5" x14ac:dyDescent="0.35">
      <c r="A2100" s="48"/>
      <c r="E2100" s="102"/>
      <c r="F2100" s="102"/>
      <c r="G2100" s="102"/>
      <c r="I2100" s="93"/>
      <c r="J2100" s="93"/>
      <c r="S2100" s="72"/>
      <c r="T2100" s="72"/>
    </row>
    <row r="2101" spans="1:20" s="65" customFormat="1" ht="14.5" x14ac:dyDescent="0.35">
      <c r="A2101" s="48"/>
      <c r="E2101" s="102"/>
      <c r="F2101" s="102"/>
      <c r="G2101" s="102"/>
      <c r="I2101" s="93"/>
      <c r="J2101" s="93"/>
      <c r="S2101" s="72"/>
      <c r="T2101" s="72"/>
    </row>
    <row r="2102" spans="1:20" s="65" customFormat="1" ht="14.5" x14ac:dyDescent="0.35">
      <c r="A2102" s="48"/>
      <c r="E2102" s="102"/>
      <c r="F2102" s="102"/>
      <c r="G2102" s="102"/>
      <c r="I2102" s="93"/>
      <c r="J2102" s="93"/>
      <c r="S2102" s="72"/>
      <c r="T2102" s="72"/>
    </row>
    <row r="2103" spans="1:20" s="65" customFormat="1" ht="14.5" x14ac:dyDescent="0.35">
      <c r="A2103" s="48"/>
      <c r="E2103" s="102"/>
      <c r="F2103" s="102"/>
      <c r="G2103" s="102"/>
      <c r="I2103" s="93"/>
      <c r="J2103" s="93"/>
      <c r="S2103" s="72"/>
      <c r="T2103" s="72"/>
    </row>
    <row r="2104" spans="1:20" s="65" customFormat="1" ht="14.5" x14ac:dyDescent="0.35">
      <c r="A2104" s="48"/>
      <c r="E2104" s="102"/>
      <c r="F2104" s="102"/>
      <c r="G2104" s="102"/>
      <c r="I2104" s="93"/>
      <c r="J2104" s="93"/>
      <c r="S2104" s="72"/>
      <c r="T2104" s="72"/>
    </row>
    <row r="2105" spans="1:20" s="65" customFormat="1" ht="14.5" x14ac:dyDescent="0.35">
      <c r="A2105" s="48"/>
      <c r="E2105" s="102"/>
      <c r="F2105" s="102"/>
      <c r="G2105" s="102"/>
      <c r="I2105" s="93"/>
      <c r="J2105" s="93"/>
      <c r="S2105" s="72"/>
      <c r="T2105" s="72"/>
    </row>
    <row r="2106" spans="1:20" s="65" customFormat="1" ht="14.5" x14ac:dyDescent="0.35">
      <c r="A2106" s="48"/>
      <c r="E2106" s="102"/>
      <c r="F2106" s="102"/>
      <c r="G2106" s="102"/>
      <c r="I2106" s="93"/>
      <c r="J2106" s="93"/>
      <c r="S2106" s="72"/>
      <c r="T2106" s="72"/>
    </row>
    <row r="2107" spans="1:20" s="65" customFormat="1" ht="14.5" x14ac:dyDescent="0.35">
      <c r="A2107" s="48"/>
      <c r="E2107" s="102"/>
      <c r="F2107" s="102"/>
      <c r="G2107" s="102"/>
      <c r="I2107" s="93"/>
      <c r="J2107" s="93"/>
      <c r="S2107" s="72"/>
      <c r="T2107" s="72"/>
    </row>
    <row r="2108" spans="1:20" s="65" customFormat="1" ht="14.5" x14ac:dyDescent="0.35">
      <c r="A2108" s="48"/>
      <c r="E2108" s="102"/>
      <c r="F2108" s="102"/>
      <c r="G2108" s="102"/>
      <c r="I2108" s="93"/>
      <c r="J2108" s="93"/>
      <c r="S2108" s="72"/>
      <c r="T2108" s="72"/>
    </row>
    <row r="2109" spans="1:20" s="65" customFormat="1" ht="14.5" x14ac:dyDescent="0.35">
      <c r="A2109" s="48"/>
      <c r="E2109" s="102"/>
      <c r="F2109" s="102"/>
      <c r="G2109" s="102"/>
      <c r="I2109" s="93"/>
      <c r="J2109" s="93"/>
      <c r="S2109" s="72"/>
      <c r="T2109" s="72"/>
    </row>
    <row r="2110" spans="1:20" s="65" customFormat="1" ht="14.5" x14ac:dyDescent="0.35">
      <c r="A2110" s="48"/>
      <c r="E2110" s="102"/>
      <c r="F2110" s="102"/>
      <c r="G2110" s="102"/>
      <c r="I2110" s="93"/>
      <c r="J2110" s="93"/>
      <c r="S2110" s="72"/>
      <c r="T2110" s="72"/>
    </row>
    <row r="2111" spans="1:20" s="65" customFormat="1" ht="14.5" x14ac:dyDescent="0.35">
      <c r="A2111" s="48"/>
      <c r="E2111" s="102"/>
      <c r="F2111" s="102"/>
      <c r="G2111" s="102"/>
      <c r="I2111" s="93"/>
      <c r="J2111" s="93"/>
      <c r="S2111" s="72"/>
      <c r="T2111" s="72"/>
    </row>
    <row r="2112" spans="1:20" s="65" customFormat="1" ht="14.5" x14ac:dyDescent="0.35">
      <c r="A2112" s="48"/>
      <c r="E2112" s="102"/>
      <c r="F2112" s="102"/>
      <c r="G2112" s="102"/>
      <c r="I2112" s="93"/>
      <c r="J2112" s="93"/>
      <c r="S2112" s="72"/>
      <c r="T2112" s="72"/>
    </row>
    <row r="2113" spans="1:20" s="65" customFormat="1" ht="14.5" x14ac:dyDescent="0.35">
      <c r="A2113" s="48"/>
      <c r="E2113" s="102"/>
      <c r="F2113" s="102"/>
      <c r="G2113" s="102"/>
      <c r="I2113" s="93"/>
      <c r="J2113" s="93"/>
      <c r="S2113" s="72"/>
      <c r="T2113" s="72"/>
    </row>
    <row r="2114" spans="1:20" s="65" customFormat="1" ht="14.5" x14ac:dyDescent="0.35">
      <c r="A2114" s="48"/>
      <c r="E2114" s="102"/>
      <c r="F2114" s="102"/>
      <c r="G2114" s="102"/>
      <c r="I2114" s="93"/>
      <c r="J2114" s="93"/>
      <c r="S2114" s="72"/>
      <c r="T2114" s="72"/>
    </row>
    <row r="2115" spans="1:20" s="65" customFormat="1" ht="14.5" x14ac:dyDescent="0.35">
      <c r="A2115" s="48"/>
      <c r="E2115" s="102"/>
      <c r="F2115" s="102"/>
      <c r="G2115" s="102"/>
      <c r="I2115" s="93"/>
      <c r="J2115" s="93"/>
      <c r="S2115" s="72"/>
      <c r="T2115" s="72"/>
    </row>
    <row r="2116" spans="1:20" s="65" customFormat="1" ht="14.5" x14ac:dyDescent="0.35">
      <c r="A2116" s="48"/>
      <c r="E2116" s="102"/>
      <c r="F2116" s="102"/>
      <c r="G2116" s="102"/>
      <c r="I2116" s="93"/>
      <c r="J2116" s="93"/>
      <c r="S2116" s="72"/>
      <c r="T2116" s="72"/>
    </row>
    <row r="2117" spans="1:20" s="65" customFormat="1" ht="14.5" x14ac:dyDescent="0.35">
      <c r="A2117" s="48"/>
      <c r="E2117" s="102"/>
      <c r="F2117" s="102"/>
      <c r="G2117" s="102"/>
      <c r="I2117" s="93"/>
      <c r="J2117" s="93"/>
      <c r="S2117" s="72"/>
      <c r="T2117" s="72"/>
    </row>
    <row r="2118" spans="1:20" s="65" customFormat="1" ht="14.5" x14ac:dyDescent="0.35">
      <c r="A2118" s="48"/>
      <c r="E2118" s="102"/>
      <c r="F2118" s="102"/>
      <c r="G2118" s="102"/>
      <c r="I2118" s="93"/>
      <c r="J2118" s="93"/>
      <c r="S2118" s="72"/>
      <c r="T2118" s="72"/>
    </row>
    <row r="2119" spans="1:20" s="65" customFormat="1" ht="14.5" x14ac:dyDescent="0.35">
      <c r="A2119" s="48"/>
      <c r="E2119" s="102"/>
      <c r="F2119" s="102"/>
      <c r="G2119" s="102"/>
      <c r="I2119" s="93"/>
      <c r="J2119" s="93"/>
      <c r="S2119" s="72"/>
      <c r="T2119" s="72"/>
    </row>
    <row r="2120" spans="1:20" s="65" customFormat="1" ht="14.5" x14ac:dyDescent="0.35">
      <c r="A2120" s="48"/>
      <c r="E2120" s="102"/>
      <c r="F2120" s="102"/>
      <c r="G2120" s="102"/>
      <c r="I2120" s="93"/>
      <c r="J2120" s="93"/>
      <c r="S2120" s="72"/>
      <c r="T2120" s="72"/>
    </row>
    <row r="2121" spans="1:20" s="65" customFormat="1" ht="14.5" x14ac:dyDescent="0.35">
      <c r="A2121" s="48"/>
      <c r="E2121" s="102"/>
      <c r="F2121" s="102"/>
      <c r="G2121" s="102"/>
      <c r="I2121" s="93"/>
      <c r="J2121" s="93"/>
      <c r="S2121" s="72"/>
      <c r="T2121" s="72"/>
    </row>
    <row r="2122" spans="1:20" s="65" customFormat="1" ht="14.5" x14ac:dyDescent="0.35">
      <c r="A2122" s="48"/>
      <c r="E2122" s="102"/>
      <c r="F2122" s="102"/>
      <c r="G2122" s="102"/>
      <c r="I2122" s="93"/>
      <c r="J2122" s="93"/>
      <c r="S2122" s="72"/>
      <c r="T2122" s="72"/>
    </row>
    <row r="2123" spans="1:20" s="65" customFormat="1" ht="14.5" x14ac:dyDescent="0.35">
      <c r="A2123" s="48"/>
      <c r="E2123" s="102"/>
      <c r="F2123" s="102"/>
      <c r="G2123" s="102"/>
      <c r="I2123" s="93"/>
      <c r="J2123" s="93"/>
      <c r="S2123" s="72"/>
      <c r="T2123" s="72"/>
    </row>
    <row r="2124" spans="1:20" s="65" customFormat="1" ht="14.5" x14ac:dyDescent="0.35">
      <c r="A2124" s="48"/>
      <c r="E2124" s="102"/>
      <c r="F2124" s="102"/>
      <c r="G2124" s="102"/>
      <c r="I2124" s="93"/>
      <c r="J2124" s="93"/>
      <c r="S2124" s="72"/>
      <c r="T2124" s="72"/>
    </row>
    <row r="2125" spans="1:20" s="65" customFormat="1" ht="14.5" x14ac:dyDescent="0.35">
      <c r="A2125" s="48"/>
      <c r="E2125" s="102"/>
      <c r="F2125" s="102"/>
      <c r="G2125" s="102"/>
      <c r="I2125" s="93"/>
      <c r="J2125" s="93"/>
      <c r="S2125" s="72"/>
      <c r="T2125" s="72"/>
    </row>
    <row r="2126" spans="1:20" s="65" customFormat="1" ht="14.5" x14ac:dyDescent="0.35">
      <c r="A2126" s="48"/>
      <c r="E2126" s="102"/>
      <c r="F2126" s="102"/>
      <c r="G2126" s="102"/>
      <c r="I2126" s="93"/>
      <c r="J2126" s="93"/>
      <c r="S2126" s="72"/>
      <c r="T2126" s="72"/>
    </row>
    <row r="2127" spans="1:20" s="65" customFormat="1" ht="14.5" x14ac:dyDescent="0.35">
      <c r="A2127" s="48"/>
      <c r="E2127" s="102"/>
      <c r="F2127" s="102"/>
      <c r="G2127" s="102"/>
      <c r="I2127" s="93"/>
      <c r="J2127" s="93"/>
      <c r="S2127" s="72"/>
      <c r="T2127" s="72"/>
    </row>
    <row r="2128" spans="1:20" s="65" customFormat="1" ht="14.5" x14ac:dyDescent="0.35">
      <c r="A2128" s="48"/>
      <c r="E2128" s="102"/>
      <c r="F2128" s="102"/>
      <c r="G2128" s="102"/>
      <c r="I2128" s="93"/>
      <c r="J2128" s="93"/>
      <c r="S2128" s="72"/>
      <c r="T2128" s="72"/>
    </row>
    <row r="2129" spans="1:20" s="65" customFormat="1" ht="14.5" x14ac:dyDescent="0.35">
      <c r="A2129" s="48"/>
      <c r="E2129" s="102"/>
      <c r="F2129" s="102"/>
      <c r="G2129" s="102"/>
      <c r="I2129" s="93"/>
      <c r="J2129" s="93"/>
      <c r="S2129" s="72"/>
      <c r="T2129" s="72"/>
    </row>
    <row r="2130" spans="1:20" s="65" customFormat="1" ht="14.5" x14ac:dyDescent="0.35">
      <c r="A2130" s="48"/>
      <c r="E2130" s="102"/>
      <c r="F2130" s="102"/>
      <c r="G2130" s="102"/>
      <c r="I2130" s="93"/>
      <c r="J2130" s="93"/>
      <c r="S2130" s="72"/>
      <c r="T2130" s="72"/>
    </row>
    <row r="2131" spans="1:20" s="65" customFormat="1" ht="14.5" x14ac:dyDescent="0.35">
      <c r="A2131" s="48"/>
      <c r="E2131" s="102"/>
      <c r="F2131" s="102"/>
      <c r="G2131" s="102"/>
      <c r="I2131" s="93"/>
      <c r="J2131" s="93"/>
      <c r="S2131" s="72"/>
      <c r="T2131" s="72"/>
    </row>
    <row r="2132" spans="1:20" s="65" customFormat="1" ht="14.5" x14ac:dyDescent="0.35">
      <c r="A2132" s="48"/>
      <c r="E2132" s="102"/>
      <c r="F2132" s="102"/>
      <c r="G2132" s="102"/>
      <c r="I2132" s="93"/>
      <c r="J2132" s="93"/>
      <c r="S2132" s="72"/>
      <c r="T2132" s="72"/>
    </row>
    <row r="2133" spans="1:20" s="65" customFormat="1" ht="14.5" x14ac:dyDescent="0.35">
      <c r="A2133" s="48"/>
      <c r="E2133" s="102"/>
      <c r="F2133" s="102"/>
      <c r="G2133" s="102"/>
      <c r="I2133" s="93"/>
      <c r="J2133" s="93"/>
      <c r="S2133" s="72"/>
      <c r="T2133" s="72"/>
    </row>
    <row r="2134" spans="1:20" s="65" customFormat="1" ht="14.5" x14ac:dyDescent="0.35">
      <c r="A2134" s="48"/>
      <c r="E2134" s="102"/>
      <c r="F2134" s="102"/>
      <c r="G2134" s="102"/>
      <c r="I2134" s="93"/>
      <c r="J2134" s="93"/>
      <c r="S2134" s="72"/>
      <c r="T2134" s="72"/>
    </row>
    <row r="2135" spans="1:20" s="65" customFormat="1" ht="14.5" x14ac:dyDescent="0.35">
      <c r="A2135" s="48"/>
      <c r="E2135" s="102"/>
      <c r="F2135" s="102"/>
      <c r="G2135" s="102"/>
      <c r="I2135" s="93"/>
      <c r="J2135" s="93"/>
      <c r="S2135" s="72"/>
      <c r="T2135" s="72"/>
    </row>
    <row r="2136" spans="1:20" s="65" customFormat="1" ht="14.5" x14ac:dyDescent="0.35">
      <c r="A2136" s="48"/>
      <c r="E2136" s="102"/>
      <c r="F2136" s="102"/>
      <c r="G2136" s="102"/>
      <c r="I2136" s="93"/>
      <c r="J2136" s="93"/>
      <c r="S2136" s="72"/>
      <c r="T2136" s="72"/>
    </row>
    <row r="2137" spans="1:20" s="65" customFormat="1" ht="14.5" x14ac:dyDescent="0.35">
      <c r="A2137" s="48"/>
      <c r="E2137" s="102"/>
      <c r="F2137" s="102"/>
      <c r="G2137" s="102"/>
      <c r="I2137" s="93"/>
      <c r="J2137" s="93"/>
      <c r="S2137" s="72"/>
      <c r="T2137" s="72"/>
    </row>
    <row r="2138" spans="1:20" s="65" customFormat="1" ht="14.5" x14ac:dyDescent="0.35">
      <c r="A2138" s="48"/>
      <c r="E2138" s="102"/>
      <c r="F2138" s="102"/>
      <c r="G2138" s="102"/>
      <c r="I2138" s="93"/>
      <c r="J2138" s="93"/>
      <c r="S2138" s="72"/>
      <c r="T2138" s="72"/>
    </row>
    <row r="2139" spans="1:20" s="65" customFormat="1" ht="14.5" x14ac:dyDescent="0.35">
      <c r="A2139" s="48"/>
      <c r="E2139" s="102"/>
      <c r="F2139" s="102"/>
      <c r="G2139" s="102"/>
      <c r="I2139" s="93"/>
      <c r="J2139" s="93"/>
      <c r="S2139" s="72"/>
      <c r="T2139" s="72"/>
    </row>
    <row r="2140" spans="1:20" s="65" customFormat="1" ht="14.5" x14ac:dyDescent="0.35">
      <c r="A2140" s="48"/>
      <c r="E2140" s="102"/>
      <c r="F2140" s="102"/>
      <c r="G2140" s="102"/>
      <c r="I2140" s="93"/>
      <c r="J2140" s="93"/>
      <c r="S2140" s="72"/>
      <c r="T2140" s="72"/>
    </row>
    <row r="2141" spans="1:20" s="65" customFormat="1" ht="14.5" x14ac:dyDescent="0.35">
      <c r="A2141" s="48"/>
      <c r="E2141" s="102"/>
      <c r="F2141" s="102"/>
      <c r="G2141" s="102"/>
      <c r="I2141" s="93"/>
      <c r="J2141" s="93"/>
      <c r="S2141" s="72"/>
      <c r="T2141" s="72"/>
    </row>
    <row r="2142" spans="1:20" s="65" customFormat="1" ht="14.5" x14ac:dyDescent="0.35">
      <c r="A2142" s="48"/>
      <c r="E2142" s="102"/>
      <c r="F2142" s="102"/>
      <c r="G2142" s="102"/>
      <c r="I2142" s="93"/>
      <c r="J2142" s="93"/>
      <c r="S2142" s="72"/>
      <c r="T2142" s="72"/>
    </row>
    <row r="2143" spans="1:20" s="65" customFormat="1" ht="14.5" x14ac:dyDescent="0.35">
      <c r="A2143" s="48"/>
      <c r="E2143" s="102"/>
      <c r="F2143" s="102"/>
      <c r="G2143" s="102"/>
      <c r="I2143" s="93"/>
      <c r="J2143" s="93"/>
      <c r="S2143" s="72"/>
      <c r="T2143" s="72"/>
    </row>
    <row r="2144" spans="1:20" s="65" customFormat="1" ht="14.5" x14ac:dyDescent="0.35">
      <c r="A2144" s="48"/>
      <c r="E2144" s="102"/>
      <c r="F2144" s="102"/>
      <c r="G2144" s="102"/>
      <c r="I2144" s="93"/>
      <c r="J2144" s="93"/>
      <c r="S2144" s="72"/>
      <c r="T2144" s="72"/>
    </row>
    <row r="2145" spans="1:20" s="65" customFormat="1" ht="14.5" x14ac:dyDescent="0.35">
      <c r="A2145" s="48"/>
      <c r="E2145" s="102"/>
      <c r="F2145" s="102"/>
      <c r="G2145" s="102"/>
      <c r="I2145" s="93"/>
      <c r="J2145" s="93"/>
      <c r="S2145" s="72"/>
      <c r="T2145" s="72"/>
    </row>
    <row r="2146" spans="1:20" s="65" customFormat="1" ht="14.5" x14ac:dyDescent="0.35">
      <c r="A2146" s="48"/>
      <c r="E2146" s="102"/>
      <c r="F2146" s="102"/>
      <c r="G2146" s="102"/>
      <c r="I2146" s="93"/>
      <c r="J2146" s="93"/>
      <c r="S2146" s="72"/>
      <c r="T2146" s="72"/>
    </row>
    <row r="2147" spans="1:20" s="65" customFormat="1" ht="14.5" x14ac:dyDescent="0.35">
      <c r="A2147" s="48"/>
      <c r="E2147" s="102"/>
      <c r="F2147" s="102"/>
      <c r="G2147" s="102"/>
      <c r="I2147" s="93"/>
      <c r="J2147" s="93"/>
      <c r="S2147" s="72"/>
      <c r="T2147" s="72"/>
    </row>
    <row r="2148" spans="1:20" s="65" customFormat="1" ht="14.5" x14ac:dyDescent="0.35">
      <c r="A2148" s="48"/>
      <c r="E2148" s="102"/>
      <c r="F2148" s="102"/>
      <c r="G2148" s="102"/>
      <c r="I2148" s="93"/>
      <c r="J2148" s="93"/>
      <c r="S2148" s="72"/>
      <c r="T2148" s="72"/>
    </row>
    <row r="2149" spans="1:20" s="65" customFormat="1" ht="14.5" x14ac:dyDescent="0.35">
      <c r="A2149" s="48"/>
      <c r="E2149" s="102"/>
      <c r="F2149" s="102"/>
      <c r="G2149" s="102"/>
      <c r="I2149" s="93"/>
      <c r="J2149" s="93"/>
      <c r="S2149" s="72"/>
      <c r="T2149" s="72"/>
    </row>
    <row r="2150" spans="1:20" s="65" customFormat="1" ht="14.5" x14ac:dyDescent="0.35">
      <c r="A2150" s="48"/>
      <c r="E2150" s="102"/>
      <c r="F2150" s="102"/>
      <c r="G2150" s="102"/>
      <c r="I2150" s="93"/>
      <c r="J2150" s="93"/>
      <c r="S2150" s="72"/>
      <c r="T2150" s="72"/>
    </row>
    <row r="2151" spans="1:20" s="65" customFormat="1" ht="14.5" x14ac:dyDescent="0.35">
      <c r="A2151" s="48"/>
      <c r="E2151" s="102"/>
      <c r="F2151" s="102"/>
      <c r="G2151" s="102"/>
      <c r="I2151" s="93"/>
      <c r="J2151" s="93"/>
      <c r="S2151" s="72"/>
      <c r="T2151" s="72"/>
    </row>
    <row r="2152" spans="1:20" s="65" customFormat="1" ht="14.5" x14ac:dyDescent="0.35">
      <c r="A2152" s="48"/>
      <c r="E2152" s="102"/>
      <c r="F2152" s="102"/>
      <c r="G2152" s="102"/>
      <c r="I2152" s="93"/>
      <c r="J2152" s="93"/>
      <c r="S2152" s="72"/>
      <c r="T2152" s="72"/>
    </row>
    <row r="2153" spans="1:20" s="65" customFormat="1" ht="14.5" x14ac:dyDescent="0.35">
      <c r="A2153" s="48"/>
      <c r="E2153" s="102"/>
      <c r="F2153" s="102"/>
      <c r="G2153" s="102"/>
      <c r="I2153" s="93"/>
      <c r="J2153" s="93"/>
      <c r="S2153" s="72"/>
      <c r="T2153" s="72"/>
    </row>
    <row r="2154" spans="1:20" s="65" customFormat="1" ht="14.5" x14ac:dyDescent="0.35">
      <c r="A2154" s="48"/>
      <c r="E2154" s="102"/>
      <c r="F2154" s="102"/>
      <c r="G2154" s="102"/>
      <c r="I2154" s="93"/>
      <c r="J2154" s="93"/>
      <c r="S2154" s="72"/>
      <c r="T2154" s="72"/>
    </row>
    <row r="2155" spans="1:20" s="65" customFormat="1" ht="14.5" x14ac:dyDescent="0.35">
      <c r="A2155" s="48"/>
      <c r="E2155" s="102"/>
      <c r="F2155" s="102"/>
      <c r="G2155" s="102"/>
      <c r="I2155" s="93"/>
      <c r="J2155" s="93"/>
      <c r="S2155" s="72"/>
      <c r="T2155" s="72"/>
    </row>
    <row r="2156" spans="1:20" s="65" customFormat="1" ht="14.5" x14ac:dyDescent="0.35">
      <c r="A2156" s="48"/>
      <c r="E2156" s="102"/>
      <c r="F2156" s="102"/>
      <c r="G2156" s="102"/>
      <c r="I2156" s="93"/>
      <c r="J2156" s="93"/>
      <c r="S2156" s="72"/>
      <c r="T2156" s="72"/>
    </row>
    <row r="2157" spans="1:20" s="65" customFormat="1" ht="14.5" x14ac:dyDescent="0.35">
      <c r="A2157" s="48"/>
      <c r="E2157" s="102"/>
      <c r="F2157" s="102"/>
      <c r="G2157" s="102"/>
      <c r="I2157" s="93"/>
      <c r="J2157" s="93"/>
      <c r="S2157" s="72"/>
      <c r="T2157" s="72"/>
    </row>
    <row r="2158" spans="1:20" s="65" customFormat="1" ht="14.5" x14ac:dyDescent="0.35">
      <c r="A2158" s="48"/>
      <c r="E2158" s="102"/>
      <c r="F2158" s="102"/>
      <c r="G2158" s="102"/>
      <c r="I2158" s="93"/>
      <c r="J2158" s="93"/>
      <c r="S2158" s="72"/>
      <c r="T2158" s="72"/>
    </row>
    <row r="2159" spans="1:20" s="65" customFormat="1" ht="14.5" x14ac:dyDescent="0.35">
      <c r="A2159" s="48"/>
      <c r="E2159" s="102"/>
      <c r="F2159" s="102"/>
      <c r="G2159" s="102"/>
      <c r="I2159" s="93"/>
      <c r="J2159" s="93"/>
      <c r="S2159" s="72"/>
      <c r="T2159" s="72"/>
    </row>
    <row r="2160" spans="1:20" s="65" customFormat="1" ht="14.5" x14ac:dyDescent="0.35">
      <c r="A2160" s="48"/>
      <c r="E2160" s="102"/>
      <c r="F2160" s="102"/>
      <c r="G2160" s="102"/>
      <c r="I2160" s="93"/>
      <c r="J2160" s="93"/>
      <c r="S2160" s="72"/>
      <c r="T2160" s="72"/>
    </row>
    <row r="2161" spans="1:20" s="65" customFormat="1" ht="14.5" x14ac:dyDescent="0.35">
      <c r="A2161" s="48"/>
      <c r="E2161" s="102"/>
      <c r="F2161" s="102"/>
      <c r="G2161" s="102"/>
      <c r="I2161" s="93"/>
      <c r="J2161" s="93"/>
      <c r="S2161" s="72"/>
      <c r="T2161" s="72"/>
    </row>
    <row r="2162" spans="1:20" s="65" customFormat="1" ht="14.5" x14ac:dyDescent="0.35">
      <c r="A2162" s="48"/>
      <c r="E2162" s="102"/>
      <c r="F2162" s="102"/>
      <c r="G2162" s="102"/>
      <c r="I2162" s="93"/>
      <c r="J2162" s="93"/>
      <c r="S2162" s="72"/>
      <c r="T2162" s="72"/>
    </row>
    <row r="2163" spans="1:20" s="65" customFormat="1" ht="14.5" x14ac:dyDescent="0.35">
      <c r="A2163" s="48"/>
      <c r="E2163" s="102"/>
      <c r="F2163" s="102"/>
      <c r="G2163" s="102"/>
      <c r="I2163" s="93"/>
      <c r="J2163" s="93"/>
      <c r="S2163" s="72"/>
      <c r="T2163" s="72"/>
    </row>
    <row r="2164" spans="1:20" s="65" customFormat="1" ht="14.5" x14ac:dyDescent="0.35">
      <c r="A2164" s="48"/>
      <c r="E2164" s="102"/>
      <c r="F2164" s="102"/>
      <c r="G2164" s="102"/>
      <c r="I2164" s="93"/>
      <c r="J2164" s="93"/>
      <c r="S2164" s="72"/>
      <c r="T2164" s="72"/>
    </row>
    <row r="2165" spans="1:20" s="65" customFormat="1" ht="14.5" x14ac:dyDescent="0.35">
      <c r="A2165" s="48"/>
      <c r="E2165" s="102"/>
      <c r="F2165" s="102"/>
      <c r="G2165" s="102"/>
      <c r="I2165" s="93"/>
      <c r="J2165" s="93"/>
      <c r="S2165" s="72"/>
      <c r="T2165" s="72"/>
    </row>
    <row r="2166" spans="1:20" s="65" customFormat="1" ht="14.5" x14ac:dyDescent="0.35">
      <c r="A2166" s="48"/>
      <c r="E2166" s="102"/>
      <c r="F2166" s="102"/>
      <c r="G2166" s="102"/>
      <c r="I2166" s="93"/>
      <c r="J2166" s="93"/>
      <c r="S2166" s="72"/>
      <c r="T2166" s="72"/>
    </row>
    <row r="2167" spans="1:20" s="65" customFormat="1" ht="14.5" x14ac:dyDescent="0.35">
      <c r="A2167" s="48"/>
      <c r="E2167" s="102"/>
      <c r="F2167" s="102"/>
      <c r="G2167" s="102"/>
      <c r="I2167" s="93"/>
      <c r="J2167" s="93"/>
      <c r="S2167" s="72"/>
      <c r="T2167" s="72"/>
    </row>
    <row r="2168" spans="1:20" s="65" customFormat="1" ht="14.5" x14ac:dyDescent="0.35">
      <c r="A2168" s="48"/>
      <c r="E2168" s="102"/>
      <c r="F2168" s="102"/>
      <c r="G2168" s="102"/>
      <c r="I2168" s="93"/>
      <c r="J2168" s="93"/>
      <c r="S2168" s="72"/>
      <c r="T2168" s="72"/>
    </row>
    <row r="2169" spans="1:20" s="65" customFormat="1" ht="14.5" x14ac:dyDescent="0.35">
      <c r="A2169" s="48"/>
      <c r="E2169" s="102"/>
      <c r="F2169" s="102"/>
      <c r="G2169" s="102"/>
      <c r="I2169" s="93"/>
      <c r="J2169" s="93"/>
      <c r="S2169" s="72"/>
      <c r="T2169" s="72"/>
    </row>
    <row r="2170" spans="1:20" s="65" customFormat="1" ht="14.5" x14ac:dyDescent="0.35">
      <c r="A2170" s="48"/>
      <c r="E2170" s="102"/>
      <c r="F2170" s="102"/>
      <c r="G2170" s="102"/>
      <c r="I2170" s="93"/>
      <c r="J2170" s="93"/>
      <c r="S2170" s="72"/>
      <c r="T2170" s="72"/>
    </row>
    <row r="2171" spans="1:20" s="65" customFormat="1" ht="14.5" x14ac:dyDescent="0.35">
      <c r="A2171" s="48"/>
      <c r="E2171" s="102"/>
      <c r="F2171" s="102"/>
      <c r="G2171" s="102"/>
      <c r="I2171" s="93"/>
      <c r="J2171" s="93"/>
      <c r="S2171" s="72"/>
      <c r="T2171" s="72"/>
    </row>
    <row r="2172" spans="1:20" s="65" customFormat="1" ht="14.5" x14ac:dyDescent="0.35">
      <c r="A2172" s="48"/>
      <c r="E2172" s="102"/>
      <c r="F2172" s="102"/>
      <c r="G2172" s="102"/>
      <c r="I2172" s="93"/>
      <c r="J2172" s="93"/>
      <c r="S2172" s="72"/>
      <c r="T2172" s="72"/>
    </row>
    <row r="2173" spans="1:20" s="65" customFormat="1" ht="14.5" x14ac:dyDescent="0.35">
      <c r="A2173" s="48"/>
      <c r="E2173" s="102"/>
      <c r="F2173" s="102"/>
      <c r="G2173" s="102"/>
      <c r="I2173" s="93"/>
      <c r="J2173" s="93"/>
      <c r="S2173" s="72"/>
      <c r="T2173" s="72"/>
    </row>
    <row r="2174" spans="1:20" s="65" customFormat="1" ht="14.5" x14ac:dyDescent="0.35">
      <c r="A2174" s="48"/>
      <c r="E2174" s="102"/>
      <c r="F2174" s="102"/>
      <c r="G2174" s="102"/>
      <c r="I2174" s="93"/>
      <c r="J2174" s="93"/>
      <c r="S2174" s="72"/>
      <c r="T2174" s="72"/>
    </row>
    <row r="2175" spans="1:20" s="65" customFormat="1" ht="14.5" x14ac:dyDescent="0.35">
      <c r="A2175" s="48"/>
      <c r="E2175" s="102"/>
      <c r="F2175" s="102"/>
      <c r="G2175" s="102"/>
      <c r="I2175" s="93"/>
      <c r="J2175" s="93"/>
      <c r="S2175" s="72"/>
      <c r="T2175" s="72"/>
    </row>
    <row r="2176" spans="1:20" s="65" customFormat="1" ht="14.5" x14ac:dyDescent="0.35">
      <c r="A2176" s="48"/>
      <c r="E2176" s="102"/>
      <c r="F2176" s="102"/>
      <c r="G2176" s="102"/>
      <c r="I2176" s="93"/>
      <c r="J2176" s="93"/>
      <c r="S2176" s="72"/>
      <c r="T2176" s="72"/>
    </row>
    <row r="2177" spans="1:20" s="65" customFormat="1" ht="14.5" x14ac:dyDescent="0.35">
      <c r="A2177" s="48"/>
      <c r="E2177" s="102"/>
      <c r="F2177" s="102"/>
      <c r="G2177" s="102"/>
      <c r="I2177" s="93"/>
      <c r="J2177" s="93"/>
      <c r="S2177" s="72"/>
      <c r="T2177" s="72"/>
    </row>
    <row r="2178" spans="1:20" s="65" customFormat="1" ht="14.5" x14ac:dyDescent="0.35">
      <c r="A2178" s="48"/>
      <c r="E2178" s="102"/>
      <c r="F2178" s="102"/>
      <c r="G2178" s="102"/>
      <c r="I2178" s="93"/>
      <c r="J2178" s="93"/>
      <c r="S2178" s="72"/>
      <c r="T2178" s="72"/>
    </row>
    <row r="2179" spans="1:20" s="65" customFormat="1" ht="14.5" x14ac:dyDescent="0.35">
      <c r="A2179" s="48"/>
      <c r="E2179" s="102"/>
      <c r="F2179" s="102"/>
      <c r="G2179" s="102"/>
      <c r="I2179" s="93"/>
      <c r="J2179" s="93"/>
      <c r="S2179" s="72"/>
      <c r="T2179" s="72"/>
    </row>
    <row r="2180" spans="1:20" s="65" customFormat="1" ht="14.5" x14ac:dyDescent="0.35">
      <c r="A2180" s="48"/>
      <c r="E2180" s="102"/>
      <c r="F2180" s="102"/>
      <c r="G2180" s="102"/>
      <c r="I2180" s="93"/>
      <c r="J2180" s="93"/>
      <c r="S2180" s="72"/>
      <c r="T2180" s="72"/>
    </row>
    <row r="2181" spans="1:20" s="65" customFormat="1" ht="14.5" x14ac:dyDescent="0.35">
      <c r="A2181" s="48"/>
      <c r="E2181" s="102"/>
      <c r="F2181" s="102"/>
      <c r="G2181" s="102"/>
      <c r="I2181" s="93"/>
      <c r="J2181" s="93"/>
      <c r="S2181" s="72"/>
      <c r="T2181" s="72"/>
    </row>
    <row r="2182" spans="1:20" s="65" customFormat="1" ht="14.5" x14ac:dyDescent="0.35">
      <c r="A2182" s="48"/>
      <c r="E2182" s="102"/>
      <c r="F2182" s="102"/>
      <c r="G2182" s="102"/>
      <c r="I2182" s="93"/>
      <c r="J2182" s="93"/>
      <c r="S2182" s="72"/>
      <c r="T2182" s="72"/>
    </row>
    <row r="2183" spans="1:20" s="65" customFormat="1" ht="14.5" x14ac:dyDescent="0.35">
      <c r="A2183" s="48"/>
      <c r="E2183" s="102"/>
      <c r="F2183" s="102"/>
      <c r="G2183" s="102"/>
      <c r="I2183" s="93"/>
      <c r="J2183" s="93"/>
      <c r="S2183" s="72"/>
      <c r="T2183" s="72"/>
    </row>
    <row r="2184" spans="1:20" s="65" customFormat="1" ht="14.5" x14ac:dyDescent="0.35">
      <c r="A2184" s="48"/>
      <c r="E2184" s="102"/>
      <c r="F2184" s="102"/>
      <c r="G2184" s="102"/>
      <c r="I2184" s="93"/>
      <c r="J2184" s="93"/>
      <c r="S2184" s="72"/>
      <c r="T2184" s="72"/>
    </row>
    <row r="2185" spans="1:20" s="65" customFormat="1" ht="14.5" x14ac:dyDescent="0.35">
      <c r="A2185" s="48"/>
      <c r="E2185" s="102"/>
      <c r="F2185" s="102"/>
      <c r="G2185" s="102"/>
      <c r="I2185" s="93"/>
      <c r="J2185" s="93"/>
      <c r="S2185" s="72"/>
      <c r="T2185" s="72"/>
    </row>
    <row r="2186" spans="1:20" s="65" customFormat="1" ht="14.5" x14ac:dyDescent="0.35">
      <c r="A2186" s="48"/>
      <c r="E2186" s="102"/>
      <c r="F2186" s="102"/>
      <c r="G2186" s="102"/>
      <c r="I2186" s="93"/>
      <c r="J2186" s="93"/>
      <c r="S2186" s="72"/>
      <c r="T2186" s="72"/>
    </row>
    <row r="2187" spans="1:20" s="65" customFormat="1" ht="14.5" x14ac:dyDescent="0.35">
      <c r="A2187" s="48"/>
      <c r="E2187" s="102"/>
      <c r="F2187" s="102"/>
      <c r="G2187" s="102"/>
      <c r="I2187" s="93"/>
      <c r="J2187" s="93"/>
      <c r="S2187" s="72"/>
      <c r="T2187" s="72"/>
    </row>
    <row r="2188" spans="1:20" s="65" customFormat="1" ht="14.5" x14ac:dyDescent="0.35">
      <c r="A2188" s="48"/>
      <c r="E2188" s="102"/>
      <c r="F2188" s="102"/>
      <c r="G2188" s="102"/>
      <c r="I2188" s="93"/>
      <c r="J2188" s="93"/>
      <c r="S2188" s="72"/>
      <c r="T2188" s="72"/>
    </row>
    <row r="2189" spans="1:20" s="65" customFormat="1" ht="14.5" x14ac:dyDescent="0.35">
      <c r="A2189" s="48"/>
      <c r="E2189" s="102"/>
      <c r="F2189" s="102"/>
      <c r="G2189" s="102"/>
      <c r="I2189" s="93"/>
      <c r="J2189" s="93"/>
      <c r="S2189" s="72"/>
      <c r="T2189" s="72"/>
    </row>
    <row r="2190" spans="1:20" s="65" customFormat="1" ht="14.5" x14ac:dyDescent="0.35">
      <c r="A2190" s="48"/>
      <c r="E2190" s="102"/>
      <c r="F2190" s="102"/>
      <c r="G2190" s="102"/>
      <c r="I2190" s="93"/>
      <c r="J2190" s="93"/>
      <c r="S2190" s="72"/>
      <c r="T2190" s="72"/>
    </row>
    <row r="2191" spans="1:20" s="65" customFormat="1" ht="14.5" x14ac:dyDescent="0.35">
      <c r="A2191" s="48"/>
      <c r="E2191" s="102"/>
      <c r="F2191" s="102"/>
      <c r="G2191" s="102"/>
      <c r="I2191" s="93"/>
      <c r="J2191" s="93"/>
      <c r="S2191" s="72"/>
      <c r="T2191" s="72"/>
    </row>
    <row r="2192" spans="1:20" s="65" customFormat="1" ht="14.5" x14ac:dyDescent="0.35">
      <c r="A2192" s="48"/>
      <c r="E2192" s="102"/>
      <c r="F2192" s="102"/>
      <c r="G2192" s="102"/>
      <c r="I2192" s="93"/>
      <c r="J2192" s="93"/>
      <c r="S2192" s="72"/>
      <c r="T2192" s="72"/>
    </row>
    <row r="2193" spans="1:20" s="65" customFormat="1" ht="14.5" x14ac:dyDescent="0.35">
      <c r="A2193" s="48"/>
      <c r="E2193" s="102"/>
      <c r="F2193" s="102"/>
      <c r="G2193" s="102"/>
      <c r="I2193" s="93"/>
      <c r="J2193" s="93"/>
      <c r="S2193" s="72"/>
      <c r="T2193" s="72"/>
    </row>
    <row r="2194" spans="1:20" s="65" customFormat="1" ht="14.5" x14ac:dyDescent="0.35">
      <c r="A2194" s="48"/>
      <c r="E2194" s="102"/>
      <c r="F2194" s="102"/>
      <c r="G2194" s="102"/>
      <c r="I2194" s="93"/>
      <c r="J2194" s="93"/>
      <c r="S2194" s="72"/>
      <c r="T2194" s="72"/>
    </row>
    <row r="2195" spans="1:20" s="65" customFormat="1" ht="14.5" x14ac:dyDescent="0.35">
      <c r="A2195" s="48"/>
      <c r="E2195" s="102"/>
      <c r="F2195" s="102"/>
      <c r="G2195" s="102"/>
      <c r="I2195" s="93"/>
      <c r="J2195" s="93"/>
      <c r="S2195" s="72"/>
      <c r="T2195" s="72"/>
    </row>
    <row r="2196" spans="1:20" s="65" customFormat="1" ht="14.5" x14ac:dyDescent="0.35">
      <c r="A2196" s="48"/>
      <c r="E2196" s="102"/>
      <c r="F2196" s="102"/>
      <c r="G2196" s="102"/>
      <c r="I2196" s="93"/>
      <c r="J2196" s="93"/>
      <c r="S2196" s="72"/>
      <c r="T2196" s="72"/>
    </row>
    <row r="2197" spans="1:20" s="65" customFormat="1" ht="14.5" x14ac:dyDescent="0.35">
      <c r="A2197" s="48"/>
      <c r="E2197" s="102"/>
      <c r="F2197" s="102"/>
      <c r="G2197" s="102"/>
      <c r="I2197" s="93"/>
      <c r="J2197" s="93"/>
      <c r="S2197" s="72"/>
      <c r="T2197" s="72"/>
    </row>
    <row r="2198" spans="1:20" s="65" customFormat="1" ht="14.5" x14ac:dyDescent="0.35">
      <c r="A2198" s="48"/>
      <c r="E2198" s="102"/>
      <c r="F2198" s="102"/>
      <c r="G2198" s="102"/>
      <c r="I2198" s="93"/>
      <c r="J2198" s="93"/>
      <c r="S2198" s="72"/>
      <c r="T2198" s="72"/>
    </row>
    <row r="2199" spans="1:20" s="65" customFormat="1" ht="14.5" x14ac:dyDescent="0.35">
      <c r="A2199" s="48"/>
      <c r="E2199" s="102"/>
      <c r="F2199" s="102"/>
      <c r="G2199" s="102"/>
      <c r="I2199" s="93"/>
      <c r="J2199" s="93"/>
      <c r="S2199" s="72"/>
      <c r="T2199" s="72"/>
    </row>
    <row r="2200" spans="1:20" s="65" customFormat="1" ht="14.5" x14ac:dyDescent="0.35">
      <c r="A2200" s="48"/>
      <c r="E2200" s="102"/>
      <c r="F2200" s="102"/>
      <c r="G2200" s="102"/>
      <c r="I2200" s="93"/>
      <c r="J2200" s="93"/>
      <c r="S2200" s="72"/>
      <c r="T2200" s="72"/>
    </row>
    <row r="2201" spans="1:20" s="65" customFormat="1" ht="14.5" x14ac:dyDescent="0.35">
      <c r="A2201" s="48"/>
      <c r="E2201" s="102"/>
      <c r="F2201" s="102"/>
      <c r="G2201" s="102"/>
      <c r="I2201" s="93"/>
      <c r="J2201" s="93"/>
      <c r="S2201" s="72"/>
      <c r="T2201" s="72"/>
    </row>
    <row r="2202" spans="1:20" s="65" customFormat="1" ht="14.5" x14ac:dyDescent="0.35">
      <c r="A2202" s="48"/>
      <c r="E2202" s="102"/>
      <c r="F2202" s="102"/>
      <c r="G2202" s="102"/>
      <c r="I2202" s="93"/>
      <c r="J2202" s="93"/>
      <c r="S2202" s="72"/>
      <c r="T2202" s="72"/>
    </row>
    <row r="2203" spans="1:20" s="65" customFormat="1" ht="14.5" x14ac:dyDescent="0.35">
      <c r="A2203" s="48"/>
      <c r="E2203" s="102"/>
      <c r="F2203" s="102"/>
      <c r="G2203" s="102"/>
      <c r="I2203" s="93"/>
      <c r="J2203" s="93"/>
      <c r="S2203" s="72"/>
      <c r="T2203" s="72"/>
    </row>
    <row r="2204" spans="1:20" s="65" customFormat="1" ht="14.5" x14ac:dyDescent="0.35">
      <c r="A2204" s="48"/>
      <c r="E2204" s="102"/>
      <c r="F2204" s="102"/>
      <c r="G2204" s="102"/>
      <c r="I2204" s="93"/>
      <c r="J2204" s="93"/>
      <c r="S2204" s="72"/>
      <c r="T2204" s="72"/>
    </row>
    <row r="2205" spans="1:20" s="65" customFormat="1" ht="14.5" x14ac:dyDescent="0.35">
      <c r="A2205" s="48"/>
      <c r="E2205" s="102"/>
      <c r="F2205" s="102"/>
      <c r="G2205" s="102"/>
      <c r="I2205" s="93"/>
      <c r="J2205" s="93"/>
      <c r="S2205" s="72"/>
      <c r="T2205" s="72"/>
    </row>
    <row r="2206" spans="1:20" s="65" customFormat="1" ht="14.5" x14ac:dyDescent="0.35">
      <c r="A2206" s="48"/>
      <c r="E2206" s="102"/>
      <c r="F2206" s="102"/>
      <c r="G2206" s="102"/>
      <c r="I2206" s="93"/>
      <c r="J2206" s="93"/>
      <c r="S2206" s="72"/>
      <c r="T2206" s="72"/>
    </row>
    <row r="2207" spans="1:20" s="65" customFormat="1" ht="14.5" x14ac:dyDescent="0.35">
      <c r="A2207" s="48"/>
      <c r="E2207" s="102"/>
      <c r="F2207" s="102"/>
      <c r="G2207" s="102"/>
      <c r="I2207" s="93"/>
      <c r="J2207" s="93"/>
      <c r="S2207" s="72"/>
      <c r="T2207" s="72"/>
    </row>
    <row r="2208" spans="1:20" s="65" customFormat="1" ht="14.5" x14ac:dyDescent="0.35">
      <c r="A2208" s="48"/>
      <c r="E2208" s="102"/>
      <c r="F2208" s="102"/>
      <c r="G2208" s="102"/>
      <c r="I2208" s="93"/>
      <c r="J2208" s="93"/>
      <c r="S2208" s="72"/>
      <c r="T2208" s="72"/>
    </row>
    <row r="2209" spans="1:20" s="65" customFormat="1" ht="14.5" x14ac:dyDescent="0.35">
      <c r="A2209" s="48"/>
      <c r="E2209" s="102"/>
      <c r="F2209" s="102"/>
      <c r="G2209" s="102"/>
      <c r="I2209" s="93"/>
      <c r="J2209" s="93"/>
      <c r="S2209" s="72"/>
      <c r="T2209" s="72"/>
    </row>
    <row r="2210" spans="1:20" s="65" customFormat="1" ht="14.5" x14ac:dyDescent="0.35">
      <c r="A2210" s="48"/>
      <c r="E2210" s="102"/>
      <c r="F2210" s="102"/>
      <c r="G2210" s="102"/>
      <c r="I2210" s="93"/>
      <c r="J2210" s="93"/>
      <c r="S2210" s="72"/>
      <c r="T2210" s="72"/>
    </row>
    <row r="2211" spans="1:20" s="65" customFormat="1" ht="14.5" x14ac:dyDescent="0.35">
      <c r="A2211" s="48"/>
      <c r="E2211" s="102"/>
      <c r="F2211" s="102"/>
      <c r="G2211" s="102"/>
      <c r="I2211" s="93"/>
      <c r="J2211" s="93"/>
      <c r="S2211" s="72"/>
      <c r="T2211" s="72"/>
    </row>
    <row r="2212" spans="1:20" s="65" customFormat="1" ht="14.5" x14ac:dyDescent="0.35">
      <c r="A2212" s="48"/>
      <c r="E2212" s="102"/>
      <c r="F2212" s="102"/>
      <c r="G2212" s="102"/>
      <c r="I2212" s="93"/>
      <c r="J2212" s="93"/>
      <c r="S2212" s="72"/>
      <c r="T2212" s="72"/>
    </row>
    <row r="2213" spans="1:20" s="65" customFormat="1" ht="14.5" x14ac:dyDescent="0.35">
      <c r="A2213" s="48"/>
      <c r="E2213" s="102"/>
      <c r="F2213" s="102"/>
      <c r="G2213" s="102"/>
      <c r="I2213" s="93"/>
      <c r="J2213" s="93"/>
      <c r="S2213" s="72"/>
      <c r="T2213" s="72"/>
    </row>
    <row r="2214" spans="1:20" s="65" customFormat="1" ht="14.5" x14ac:dyDescent="0.35">
      <c r="A2214" s="48"/>
      <c r="E2214" s="102"/>
      <c r="F2214" s="102"/>
      <c r="G2214" s="102"/>
      <c r="I2214" s="93"/>
      <c r="J2214" s="93"/>
      <c r="S2214" s="72"/>
      <c r="T2214" s="72"/>
    </row>
    <row r="2215" spans="1:20" s="65" customFormat="1" ht="14.5" x14ac:dyDescent="0.35">
      <c r="A2215" s="48"/>
      <c r="E2215" s="102"/>
      <c r="F2215" s="102"/>
      <c r="G2215" s="102"/>
      <c r="I2215" s="93"/>
      <c r="J2215" s="93"/>
      <c r="S2215" s="72"/>
      <c r="T2215" s="72"/>
    </row>
    <row r="2216" spans="1:20" s="65" customFormat="1" ht="14.5" x14ac:dyDescent="0.35">
      <c r="A2216" s="48"/>
      <c r="E2216" s="102"/>
      <c r="F2216" s="102"/>
      <c r="G2216" s="102"/>
      <c r="I2216" s="93"/>
      <c r="J2216" s="93"/>
      <c r="S2216" s="72"/>
      <c r="T2216" s="72"/>
    </row>
    <row r="2217" spans="1:20" s="65" customFormat="1" ht="14.5" x14ac:dyDescent="0.35">
      <c r="A2217" s="48"/>
      <c r="E2217" s="102"/>
      <c r="F2217" s="102"/>
      <c r="G2217" s="102"/>
      <c r="I2217" s="93"/>
      <c r="J2217" s="93"/>
      <c r="S2217" s="72"/>
      <c r="T2217" s="72"/>
    </row>
    <row r="2218" spans="1:20" s="65" customFormat="1" ht="14.5" x14ac:dyDescent="0.35">
      <c r="A2218" s="48"/>
      <c r="E2218" s="102"/>
      <c r="F2218" s="102"/>
      <c r="G2218" s="102"/>
      <c r="I2218" s="93"/>
      <c r="J2218" s="93"/>
      <c r="S2218" s="72"/>
      <c r="T2218" s="72"/>
    </row>
    <row r="2219" spans="1:20" s="65" customFormat="1" ht="14.5" x14ac:dyDescent="0.35">
      <c r="A2219" s="48"/>
      <c r="E2219" s="102"/>
      <c r="F2219" s="102"/>
      <c r="G2219" s="102"/>
      <c r="I2219" s="93"/>
      <c r="J2219" s="93"/>
      <c r="S2219" s="72"/>
      <c r="T2219" s="72"/>
    </row>
    <row r="2220" spans="1:20" s="65" customFormat="1" ht="14.5" x14ac:dyDescent="0.35">
      <c r="A2220" s="48"/>
      <c r="E2220" s="102"/>
      <c r="F2220" s="102"/>
      <c r="G2220" s="102"/>
      <c r="I2220" s="93"/>
      <c r="J2220" s="93"/>
      <c r="S2220" s="72"/>
      <c r="T2220" s="72"/>
    </row>
    <row r="2221" spans="1:20" s="65" customFormat="1" ht="14.5" x14ac:dyDescent="0.35">
      <c r="A2221" s="48"/>
      <c r="E2221" s="102"/>
      <c r="F2221" s="102"/>
      <c r="G2221" s="102"/>
      <c r="I2221" s="93"/>
      <c r="J2221" s="93"/>
      <c r="S2221" s="72"/>
      <c r="T2221" s="72"/>
    </row>
    <row r="2222" spans="1:20" s="65" customFormat="1" ht="14.5" x14ac:dyDescent="0.35">
      <c r="A2222" s="48"/>
      <c r="E2222" s="102"/>
      <c r="F2222" s="102"/>
      <c r="G2222" s="102"/>
      <c r="I2222" s="93"/>
      <c r="J2222" s="93"/>
      <c r="S2222" s="72"/>
      <c r="T2222" s="72"/>
    </row>
    <row r="2223" spans="1:20" s="65" customFormat="1" ht="14.5" x14ac:dyDescent="0.35">
      <c r="A2223" s="48"/>
      <c r="E2223" s="102"/>
      <c r="F2223" s="102"/>
      <c r="G2223" s="102"/>
      <c r="I2223" s="93"/>
      <c r="J2223" s="93"/>
      <c r="S2223" s="72"/>
      <c r="T2223" s="72"/>
    </row>
    <row r="2224" spans="1:20" s="65" customFormat="1" ht="14.5" x14ac:dyDescent="0.35">
      <c r="A2224" s="48"/>
      <c r="E2224" s="102"/>
      <c r="F2224" s="102"/>
      <c r="G2224" s="102"/>
      <c r="I2224" s="93"/>
      <c r="J2224" s="93"/>
      <c r="S2224" s="72"/>
      <c r="T2224" s="72"/>
    </row>
    <row r="2225" spans="1:20" s="65" customFormat="1" ht="14.5" x14ac:dyDescent="0.35">
      <c r="A2225" s="48"/>
      <c r="E2225" s="102"/>
      <c r="F2225" s="102"/>
      <c r="G2225" s="102"/>
      <c r="I2225" s="93"/>
      <c r="J2225" s="93"/>
      <c r="S2225" s="72"/>
      <c r="T2225" s="72"/>
    </row>
    <row r="2226" spans="1:20" s="65" customFormat="1" ht="14.5" x14ac:dyDescent="0.35">
      <c r="A2226" s="48"/>
      <c r="E2226" s="102"/>
      <c r="F2226" s="102"/>
      <c r="G2226" s="102"/>
      <c r="I2226" s="93"/>
      <c r="J2226" s="93"/>
      <c r="S2226" s="72"/>
      <c r="T2226" s="72"/>
    </row>
    <row r="2227" spans="1:20" s="65" customFormat="1" ht="14.5" x14ac:dyDescent="0.35">
      <c r="A2227" s="48"/>
      <c r="E2227" s="102"/>
      <c r="F2227" s="102"/>
      <c r="G2227" s="102"/>
      <c r="I2227" s="93"/>
      <c r="J2227" s="93"/>
      <c r="S2227" s="72"/>
      <c r="T2227" s="72"/>
    </row>
    <row r="2228" spans="1:20" s="65" customFormat="1" ht="14.5" x14ac:dyDescent="0.35">
      <c r="A2228" s="48"/>
      <c r="E2228" s="102"/>
      <c r="F2228" s="102"/>
      <c r="G2228" s="102"/>
      <c r="I2228" s="93"/>
      <c r="J2228" s="93"/>
      <c r="S2228" s="72"/>
      <c r="T2228" s="72"/>
    </row>
    <row r="2229" spans="1:20" s="65" customFormat="1" ht="14.5" x14ac:dyDescent="0.35">
      <c r="A2229" s="48"/>
      <c r="E2229" s="102"/>
      <c r="F2229" s="102"/>
      <c r="G2229" s="102"/>
      <c r="I2229" s="93"/>
      <c r="J2229" s="93"/>
      <c r="S2229" s="72"/>
      <c r="T2229" s="72"/>
    </row>
    <row r="2230" spans="1:20" s="65" customFormat="1" ht="14.5" x14ac:dyDescent="0.35">
      <c r="A2230" s="48"/>
      <c r="E2230" s="102"/>
      <c r="F2230" s="102"/>
      <c r="G2230" s="102"/>
      <c r="I2230" s="93"/>
      <c r="J2230" s="93"/>
      <c r="S2230" s="72"/>
      <c r="T2230" s="72"/>
    </row>
    <row r="2231" spans="1:20" s="65" customFormat="1" ht="14.5" x14ac:dyDescent="0.35">
      <c r="A2231" s="48"/>
      <c r="E2231" s="102"/>
      <c r="F2231" s="102"/>
      <c r="G2231" s="102"/>
      <c r="I2231" s="93"/>
      <c r="J2231" s="93"/>
      <c r="S2231" s="72"/>
      <c r="T2231" s="72"/>
    </row>
    <row r="2232" spans="1:20" s="65" customFormat="1" ht="14.5" x14ac:dyDescent="0.35">
      <c r="A2232" s="48"/>
      <c r="E2232" s="102"/>
      <c r="F2232" s="102"/>
      <c r="G2232" s="102"/>
      <c r="I2232" s="93"/>
      <c r="J2232" s="93"/>
      <c r="S2232" s="72"/>
      <c r="T2232" s="72"/>
    </row>
    <row r="2233" spans="1:20" s="65" customFormat="1" ht="14.5" x14ac:dyDescent="0.35">
      <c r="A2233" s="48"/>
      <c r="E2233" s="102"/>
      <c r="F2233" s="102"/>
      <c r="G2233" s="102"/>
      <c r="I2233" s="93"/>
      <c r="J2233" s="93"/>
      <c r="S2233" s="72"/>
      <c r="T2233" s="72"/>
    </row>
    <row r="2234" spans="1:20" s="65" customFormat="1" ht="14.5" x14ac:dyDescent="0.35">
      <c r="A2234" s="48"/>
      <c r="E2234" s="102"/>
      <c r="F2234" s="102"/>
      <c r="G2234" s="102"/>
      <c r="I2234" s="93"/>
      <c r="J2234" s="93"/>
      <c r="S2234" s="72"/>
      <c r="T2234" s="72"/>
    </row>
    <row r="2235" spans="1:20" s="65" customFormat="1" ht="14.5" x14ac:dyDescent="0.35">
      <c r="A2235" s="48"/>
      <c r="E2235" s="102"/>
      <c r="F2235" s="102"/>
      <c r="G2235" s="102"/>
      <c r="I2235" s="93"/>
      <c r="J2235" s="93"/>
      <c r="S2235" s="72"/>
      <c r="T2235" s="72"/>
    </row>
    <row r="2236" spans="1:20" s="65" customFormat="1" ht="14.5" x14ac:dyDescent="0.35">
      <c r="A2236" s="48"/>
      <c r="E2236" s="102"/>
      <c r="F2236" s="102"/>
      <c r="G2236" s="102"/>
      <c r="I2236" s="93"/>
      <c r="J2236" s="93"/>
      <c r="S2236" s="72"/>
      <c r="T2236" s="72"/>
    </row>
    <row r="2237" spans="1:20" s="65" customFormat="1" ht="14.5" x14ac:dyDescent="0.35">
      <c r="A2237" s="48"/>
      <c r="E2237" s="102"/>
      <c r="F2237" s="102"/>
      <c r="G2237" s="102"/>
      <c r="I2237" s="93"/>
      <c r="J2237" s="93"/>
      <c r="S2237" s="72"/>
      <c r="T2237" s="72"/>
    </row>
    <row r="2238" spans="1:20" s="65" customFormat="1" ht="14.5" x14ac:dyDescent="0.35">
      <c r="A2238" s="48"/>
      <c r="E2238" s="102"/>
      <c r="F2238" s="102"/>
      <c r="G2238" s="102"/>
      <c r="I2238" s="93"/>
      <c r="J2238" s="93"/>
      <c r="S2238" s="72"/>
      <c r="T2238" s="72"/>
    </row>
    <row r="2239" spans="1:20" s="65" customFormat="1" ht="14.5" x14ac:dyDescent="0.35">
      <c r="A2239" s="48"/>
      <c r="E2239" s="102"/>
      <c r="F2239" s="102"/>
      <c r="G2239" s="102"/>
      <c r="I2239" s="93"/>
      <c r="J2239" s="93"/>
      <c r="S2239" s="72"/>
      <c r="T2239" s="72"/>
    </row>
    <row r="2240" spans="1:20" s="65" customFormat="1" ht="14.5" x14ac:dyDescent="0.35">
      <c r="A2240" s="48"/>
      <c r="E2240" s="102"/>
      <c r="F2240" s="102"/>
      <c r="G2240" s="102"/>
      <c r="I2240" s="93"/>
      <c r="J2240" s="93"/>
      <c r="S2240" s="72"/>
      <c r="T2240" s="72"/>
    </row>
    <row r="2241" spans="1:20" s="65" customFormat="1" ht="14.5" x14ac:dyDescent="0.35">
      <c r="A2241" s="48"/>
      <c r="E2241" s="102"/>
      <c r="F2241" s="102"/>
      <c r="G2241" s="102"/>
      <c r="I2241" s="93"/>
      <c r="J2241" s="93"/>
      <c r="S2241" s="72"/>
      <c r="T2241" s="72"/>
    </row>
    <row r="2242" spans="1:20" s="65" customFormat="1" ht="14.5" x14ac:dyDescent="0.35">
      <c r="A2242" s="48"/>
      <c r="E2242" s="102"/>
      <c r="F2242" s="102"/>
      <c r="G2242" s="102"/>
      <c r="I2242" s="93"/>
      <c r="J2242" s="93"/>
      <c r="S2242" s="72"/>
      <c r="T2242" s="72"/>
    </row>
    <row r="2243" spans="1:20" s="65" customFormat="1" ht="14.5" x14ac:dyDescent="0.35">
      <c r="A2243" s="48"/>
      <c r="E2243" s="102"/>
      <c r="F2243" s="102"/>
      <c r="G2243" s="102"/>
      <c r="I2243" s="93"/>
      <c r="J2243" s="93"/>
      <c r="S2243" s="72"/>
      <c r="T2243" s="72"/>
    </row>
    <row r="2244" spans="1:20" s="65" customFormat="1" ht="14.5" x14ac:dyDescent="0.35">
      <c r="A2244" s="48"/>
      <c r="E2244" s="102"/>
      <c r="F2244" s="102"/>
      <c r="G2244" s="102"/>
      <c r="I2244" s="93"/>
      <c r="J2244" s="93"/>
      <c r="S2244" s="72"/>
      <c r="T2244" s="72"/>
    </row>
    <row r="2245" spans="1:20" s="65" customFormat="1" ht="14.5" x14ac:dyDescent="0.35">
      <c r="A2245" s="48"/>
      <c r="E2245" s="102"/>
      <c r="F2245" s="102"/>
      <c r="G2245" s="102"/>
      <c r="I2245" s="93"/>
      <c r="J2245" s="93"/>
      <c r="S2245" s="72"/>
      <c r="T2245" s="72"/>
    </row>
    <row r="2246" spans="1:20" s="65" customFormat="1" ht="14.5" x14ac:dyDescent="0.35">
      <c r="A2246" s="48"/>
      <c r="E2246" s="102"/>
      <c r="F2246" s="102"/>
      <c r="G2246" s="102"/>
      <c r="I2246" s="93"/>
      <c r="J2246" s="93"/>
      <c r="S2246" s="72"/>
      <c r="T2246" s="72"/>
    </row>
    <row r="2247" spans="1:20" s="65" customFormat="1" ht="14.5" x14ac:dyDescent="0.35">
      <c r="A2247" s="48"/>
      <c r="E2247" s="102"/>
      <c r="F2247" s="102"/>
      <c r="G2247" s="102"/>
      <c r="I2247" s="93"/>
      <c r="J2247" s="93"/>
      <c r="S2247" s="72"/>
      <c r="T2247" s="72"/>
    </row>
    <row r="2248" spans="1:20" s="65" customFormat="1" ht="14.5" x14ac:dyDescent="0.35">
      <c r="A2248" s="48"/>
      <c r="E2248" s="102"/>
      <c r="F2248" s="102"/>
      <c r="G2248" s="102"/>
      <c r="I2248" s="93"/>
      <c r="J2248" s="93"/>
      <c r="S2248" s="72"/>
      <c r="T2248" s="72"/>
    </row>
    <row r="2249" spans="1:20" s="65" customFormat="1" ht="14.5" x14ac:dyDescent="0.35">
      <c r="A2249" s="48"/>
      <c r="E2249" s="102"/>
      <c r="F2249" s="102"/>
      <c r="G2249" s="102"/>
      <c r="I2249" s="93"/>
      <c r="J2249" s="93"/>
      <c r="S2249" s="72"/>
      <c r="T2249" s="72"/>
    </row>
    <row r="2250" spans="1:20" s="65" customFormat="1" ht="14.5" x14ac:dyDescent="0.35">
      <c r="A2250" s="48"/>
      <c r="E2250" s="102"/>
      <c r="F2250" s="102"/>
      <c r="G2250" s="102"/>
      <c r="I2250" s="93"/>
      <c r="J2250" s="93"/>
      <c r="S2250" s="72"/>
      <c r="T2250" s="72"/>
    </row>
    <row r="2251" spans="1:20" s="65" customFormat="1" ht="14.5" x14ac:dyDescent="0.35">
      <c r="A2251" s="48"/>
      <c r="E2251" s="102"/>
      <c r="F2251" s="102"/>
      <c r="G2251" s="102"/>
      <c r="I2251" s="93"/>
      <c r="J2251" s="93"/>
      <c r="S2251" s="72"/>
      <c r="T2251" s="72"/>
    </row>
    <row r="2252" spans="1:20" s="65" customFormat="1" ht="14.5" x14ac:dyDescent="0.35">
      <c r="A2252" s="48"/>
      <c r="E2252" s="102"/>
      <c r="F2252" s="102"/>
      <c r="G2252" s="102"/>
      <c r="I2252" s="93"/>
      <c r="J2252" s="93"/>
      <c r="S2252" s="72"/>
      <c r="T2252" s="72"/>
    </row>
    <row r="2253" spans="1:20" s="65" customFormat="1" ht="14.5" x14ac:dyDescent="0.35">
      <c r="A2253" s="48"/>
      <c r="E2253" s="102"/>
      <c r="F2253" s="102"/>
      <c r="G2253" s="102"/>
      <c r="I2253" s="93"/>
      <c r="J2253" s="93"/>
      <c r="S2253" s="72"/>
      <c r="T2253" s="72"/>
    </row>
    <row r="2254" spans="1:20" s="65" customFormat="1" ht="14.5" x14ac:dyDescent="0.35">
      <c r="A2254" s="48"/>
      <c r="E2254" s="102"/>
      <c r="F2254" s="102"/>
      <c r="G2254" s="102"/>
      <c r="I2254" s="93"/>
      <c r="J2254" s="93"/>
      <c r="S2254" s="72"/>
      <c r="T2254" s="72"/>
    </row>
    <row r="2255" spans="1:20" s="65" customFormat="1" ht="14.5" x14ac:dyDescent="0.35">
      <c r="A2255" s="48"/>
      <c r="E2255" s="102"/>
      <c r="F2255" s="102"/>
      <c r="G2255" s="102"/>
      <c r="I2255" s="93"/>
      <c r="J2255" s="93"/>
      <c r="S2255" s="72"/>
      <c r="T2255" s="72"/>
    </row>
    <row r="2256" spans="1:20" s="65" customFormat="1" ht="14.5" x14ac:dyDescent="0.35">
      <c r="A2256" s="48"/>
      <c r="E2256" s="102"/>
      <c r="F2256" s="102"/>
      <c r="G2256" s="102"/>
      <c r="I2256" s="93"/>
      <c r="J2256" s="93"/>
      <c r="S2256" s="72"/>
      <c r="T2256" s="72"/>
    </row>
    <row r="2257" spans="1:20" s="65" customFormat="1" ht="14.5" x14ac:dyDescent="0.35">
      <c r="A2257" s="48"/>
      <c r="E2257" s="102"/>
      <c r="F2257" s="102"/>
      <c r="G2257" s="102"/>
      <c r="I2257" s="93"/>
      <c r="J2257" s="93"/>
      <c r="S2257" s="72"/>
      <c r="T2257" s="72"/>
    </row>
    <row r="2258" spans="1:20" s="65" customFormat="1" ht="14.5" x14ac:dyDescent="0.35">
      <c r="A2258" s="48"/>
      <c r="E2258" s="102"/>
      <c r="F2258" s="102"/>
      <c r="G2258" s="102"/>
      <c r="I2258" s="93"/>
      <c r="J2258" s="93"/>
      <c r="S2258" s="72"/>
      <c r="T2258" s="72"/>
    </row>
    <row r="2259" spans="1:20" s="65" customFormat="1" ht="14.5" x14ac:dyDescent="0.35">
      <c r="A2259" s="48"/>
      <c r="E2259" s="102"/>
      <c r="F2259" s="102"/>
      <c r="G2259" s="102"/>
      <c r="I2259" s="93"/>
      <c r="J2259" s="93"/>
      <c r="S2259" s="72"/>
      <c r="T2259" s="72"/>
    </row>
    <row r="2260" spans="1:20" s="65" customFormat="1" ht="14.5" x14ac:dyDescent="0.35">
      <c r="A2260" s="48"/>
      <c r="E2260" s="102"/>
      <c r="F2260" s="102"/>
      <c r="G2260" s="102"/>
      <c r="I2260" s="93"/>
      <c r="J2260" s="93"/>
      <c r="S2260" s="72"/>
      <c r="T2260" s="72"/>
    </row>
    <row r="2261" spans="1:20" s="65" customFormat="1" ht="14.5" x14ac:dyDescent="0.35">
      <c r="A2261" s="48"/>
      <c r="E2261" s="102"/>
      <c r="F2261" s="102"/>
      <c r="G2261" s="102"/>
      <c r="I2261" s="93"/>
      <c r="J2261" s="93"/>
      <c r="S2261" s="72"/>
      <c r="T2261" s="72"/>
    </row>
    <row r="2262" spans="1:20" s="65" customFormat="1" ht="14.5" x14ac:dyDescent="0.35">
      <c r="A2262" s="48"/>
      <c r="E2262" s="102"/>
      <c r="F2262" s="102"/>
      <c r="G2262" s="102"/>
      <c r="I2262" s="93"/>
      <c r="J2262" s="93"/>
      <c r="S2262" s="72"/>
      <c r="T2262" s="72"/>
    </row>
    <row r="2263" spans="1:20" s="65" customFormat="1" ht="14.5" x14ac:dyDescent="0.35">
      <c r="A2263" s="48"/>
      <c r="E2263" s="102"/>
      <c r="F2263" s="102"/>
      <c r="G2263" s="102"/>
      <c r="I2263" s="93"/>
      <c r="J2263" s="93"/>
      <c r="S2263" s="72"/>
      <c r="T2263" s="72"/>
    </row>
    <row r="2264" spans="1:20" s="65" customFormat="1" ht="14.5" x14ac:dyDescent="0.35">
      <c r="A2264" s="48"/>
      <c r="E2264" s="102"/>
      <c r="F2264" s="102"/>
      <c r="G2264" s="102"/>
      <c r="I2264" s="93"/>
      <c r="J2264" s="93"/>
      <c r="S2264" s="72"/>
      <c r="T2264" s="72"/>
    </row>
    <row r="2265" spans="1:20" s="65" customFormat="1" ht="14.5" x14ac:dyDescent="0.35">
      <c r="A2265" s="48"/>
      <c r="E2265" s="102"/>
      <c r="F2265" s="102"/>
      <c r="G2265" s="102"/>
      <c r="I2265" s="93"/>
      <c r="J2265" s="93"/>
      <c r="S2265" s="72"/>
      <c r="T2265" s="72"/>
    </row>
    <row r="2266" spans="1:20" s="65" customFormat="1" ht="14.5" x14ac:dyDescent="0.35">
      <c r="A2266" s="48"/>
      <c r="E2266" s="102"/>
      <c r="F2266" s="102"/>
      <c r="G2266" s="102"/>
      <c r="I2266" s="93"/>
      <c r="J2266" s="93"/>
      <c r="S2266" s="72"/>
      <c r="T2266" s="72"/>
    </row>
    <row r="2267" spans="1:20" s="65" customFormat="1" ht="14.5" x14ac:dyDescent="0.35">
      <c r="A2267" s="48"/>
      <c r="E2267" s="102"/>
      <c r="F2267" s="102"/>
      <c r="G2267" s="102"/>
      <c r="I2267" s="93"/>
      <c r="J2267" s="93"/>
      <c r="S2267" s="72"/>
      <c r="T2267" s="72"/>
    </row>
    <row r="2268" spans="1:20" s="65" customFormat="1" ht="14.5" x14ac:dyDescent="0.35">
      <c r="A2268" s="48"/>
      <c r="E2268" s="102"/>
      <c r="F2268" s="102"/>
      <c r="G2268" s="102"/>
      <c r="I2268" s="93"/>
      <c r="J2268" s="93"/>
      <c r="S2268" s="72"/>
      <c r="T2268" s="72"/>
    </row>
    <row r="2269" spans="1:20" s="65" customFormat="1" ht="14.5" x14ac:dyDescent="0.35">
      <c r="A2269" s="48"/>
      <c r="E2269" s="102"/>
      <c r="F2269" s="102"/>
      <c r="G2269" s="102"/>
      <c r="I2269" s="93"/>
      <c r="J2269" s="93"/>
      <c r="S2269" s="72"/>
      <c r="T2269" s="72"/>
    </row>
    <row r="2270" spans="1:20" s="65" customFormat="1" ht="14.5" x14ac:dyDescent="0.35">
      <c r="A2270" s="48"/>
      <c r="E2270" s="102"/>
      <c r="F2270" s="102"/>
      <c r="G2270" s="102"/>
      <c r="I2270" s="93"/>
      <c r="J2270" s="93"/>
      <c r="S2270" s="72"/>
      <c r="T2270" s="72"/>
    </row>
    <row r="2271" spans="1:20" s="65" customFormat="1" ht="14.5" x14ac:dyDescent="0.35">
      <c r="A2271" s="48"/>
      <c r="E2271" s="102"/>
      <c r="F2271" s="102"/>
      <c r="G2271" s="102"/>
      <c r="I2271" s="93"/>
      <c r="J2271" s="93"/>
      <c r="S2271" s="72"/>
      <c r="T2271" s="72"/>
    </row>
    <row r="2272" spans="1:20" s="65" customFormat="1" ht="14.5" x14ac:dyDescent="0.35">
      <c r="A2272" s="48"/>
      <c r="E2272" s="102"/>
      <c r="F2272" s="102"/>
      <c r="G2272" s="102"/>
      <c r="I2272" s="93"/>
      <c r="J2272" s="93"/>
      <c r="S2272" s="72"/>
      <c r="T2272" s="72"/>
    </row>
    <row r="2273" spans="1:20" s="65" customFormat="1" ht="14.5" x14ac:dyDescent="0.35">
      <c r="A2273" s="48"/>
      <c r="E2273" s="102"/>
      <c r="F2273" s="102"/>
      <c r="G2273" s="102"/>
      <c r="I2273" s="93"/>
      <c r="J2273" s="93"/>
      <c r="S2273" s="72"/>
      <c r="T2273" s="72"/>
    </row>
    <row r="2274" spans="1:20" s="65" customFormat="1" ht="14.5" x14ac:dyDescent="0.35">
      <c r="A2274" s="48"/>
      <c r="E2274" s="102"/>
      <c r="F2274" s="102"/>
      <c r="G2274" s="102"/>
      <c r="I2274" s="93"/>
      <c r="J2274" s="93"/>
      <c r="S2274" s="72"/>
      <c r="T2274" s="72"/>
    </row>
    <row r="2275" spans="1:20" s="65" customFormat="1" ht="14.5" x14ac:dyDescent="0.35">
      <c r="A2275" s="48"/>
      <c r="E2275" s="102"/>
      <c r="F2275" s="102"/>
      <c r="G2275" s="102"/>
      <c r="I2275" s="93"/>
      <c r="J2275" s="93"/>
      <c r="S2275" s="72"/>
      <c r="T2275" s="72"/>
    </row>
    <row r="2276" spans="1:20" s="65" customFormat="1" ht="14.5" x14ac:dyDescent="0.35">
      <c r="A2276" s="48"/>
      <c r="E2276" s="102"/>
      <c r="F2276" s="102"/>
      <c r="G2276" s="102"/>
      <c r="I2276" s="93"/>
      <c r="J2276" s="93"/>
      <c r="S2276" s="72"/>
      <c r="T2276" s="72"/>
    </row>
    <row r="2277" spans="1:20" s="65" customFormat="1" ht="14.5" x14ac:dyDescent="0.35">
      <c r="A2277" s="48"/>
      <c r="E2277" s="102"/>
      <c r="F2277" s="102"/>
      <c r="G2277" s="102"/>
      <c r="I2277" s="93"/>
      <c r="J2277" s="93"/>
      <c r="S2277" s="72"/>
      <c r="T2277" s="72"/>
    </row>
    <row r="2278" spans="1:20" s="65" customFormat="1" ht="14.5" x14ac:dyDescent="0.35">
      <c r="A2278" s="48"/>
      <c r="E2278" s="102"/>
      <c r="F2278" s="102"/>
      <c r="G2278" s="102"/>
      <c r="I2278" s="93"/>
      <c r="J2278" s="93"/>
      <c r="S2278" s="72"/>
      <c r="T2278" s="72"/>
    </row>
    <row r="2279" spans="1:20" s="65" customFormat="1" ht="14.5" x14ac:dyDescent="0.35">
      <c r="A2279" s="48"/>
      <c r="E2279" s="102"/>
      <c r="F2279" s="102"/>
      <c r="G2279" s="102"/>
      <c r="I2279" s="93"/>
      <c r="J2279" s="93"/>
      <c r="S2279" s="72"/>
      <c r="T2279" s="72"/>
    </row>
    <row r="2280" spans="1:20" s="65" customFormat="1" ht="14.5" x14ac:dyDescent="0.35">
      <c r="A2280" s="48"/>
      <c r="E2280" s="102"/>
      <c r="F2280" s="102"/>
      <c r="G2280" s="102"/>
      <c r="I2280" s="93"/>
      <c r="J2280" s="93"/>
      <c r="S2280" s="72"/>
      <c r="T2280" s="72"/>
    </row>
    <row r="2281" spans="1:20" s="65" customFormat="1" ht="14.5" x14ac:dyDescent="0.35">
      <c r="A2281" s="48"/>
      <c r="E2281" s="102"/>
      <c r="F2281" s="102"/>
      <c r="G2281" s="102"/>
      <c r="I2281" s="93"/>
      <c r="J2281" s="93"/>
      <c r="S2281" s="72"/>
      <c r="T2281" s="72"/>
    </row>
    <row r="2282" spans="1:20" s="65" customFormat="1" ht="14.5" x14ac:dyDescent="0.35">
      <c r="A2282" s="48"/>
      <c r="E2282" s="102"/>
      <c r="F2282" s="102"/>
      <c r="G2282" s="102"/>
      <c r="I2282" s="93"/>
      <c r="J2282" s="93"/>
      <c r="S2282" s="72"/>
      <c r="T2282" s="72"/>
    </row>
    <row r="2283" spans="1:20" s="65" customFormat="1" ht="14.5" x14ac:dyDescent="0.35">
      <c r="A2283" s="48"/>
      <c r="E2283" s="102"/>
      <c r="F2283" s="102"/>
      <c r="G2283" s="102"/>
      <c r="I2283" s="93"/>
      <c r="J2283" s="93"/>
      <c r="S2283" s="72"/>
      <c r="T2283" s="72"/>
    </row>
    <row r="2284" spans="1:20" s="65" customFormat="1" ht="14.5" x14ac:dyDescent="0.35">
      <c r="A2284" s="48"/>
      <c r="E2284" s="102"/>
      <c r="F2284" s="102"/>
      <c r="G2284" s="102"/>
      <c r="I2284" s="93"/>
      <c r="J2284" s="93"/>
      <c r="S2284" s="72"/>
      <c r="T2284" s="72"/>
    </row>
    <row r="2285" spans="1:20" s="65" customFormat="1" ht="14.5" x14ac:dyDescent="0.35">
      <c r="A2285" s="48"/>
      <c r="E2285" s="102"/>
      <c r="F2285" s="102"/>
      <c r="G2285" s="102"/>
      <c r="I2285" s="93"/>
      <c r="J2285" s="93"/>
      <c r="S2285" s="72"/>
      <c r="T2285" s="72"/>
    </row>
    <row r="2286" spans="1:20" s="65" customFormat="1" ht="14.5" x14ac:dyDescent="0.35">
      <c r="A2286" s="48"/>
      <c r="E2286" s="102"/>
      <c r="F2286" s="102"/>
      <c r="G2286" s="102"/>
      <c r="I2286" s="93"/>
      <c r="J2286" s="93"/>
      <c r="S2286" s="72"/>
      <c r="T2286" s="72"/>
    </row>
    <row r="2287" spans="1:20" s="65" customFormat="1" ht="14.5" x14ac:dyDescent="0.35">
      <c r="A2287" s="48"/>
      <c r="E2287" s="102"/>
      <c r="F2287" s="102"/>
      <c r="G2287" s="102"/>
      <c r="I2287" s="93"/>
      <c r="J2287" s="93"/>
      <c r="S2287" s="72"/>
      <c r="T2287" s="72"/>
    </row>
    <row r="2288" spans="1:20" s="65" customFormat="1" ht="14.5" x14ac:dyDescent="0.35">
      <c r="A2288" s="48"/>
      <c r="E2288" s="102"/>
      <c r="F2288" s="102"/>
      <c r="G2288" s="102"/>
      <c r="I2288" s="93"/>
      <c r="J2288" s="93"/>
      <c r="S2288" s="72"/>
      <c r="T2288" s="72"/>
    </row>
    <row r="2289" spans="1:20" s="65" customFormat="1" ht="14.5" x14ac:dyDescent="0.35">
      <c r="A2289" s="48"/>
      <c r="E2289" s="102"/>
      <c r="F2289" s="102"/>
      <c r="G2289" s="102"/>
      <c r="I2289" s="93"/>
      <c r="J2289" s="93"/>
      <c r="S2289" s="72"/>
      <c r="T2289" s="72"/>
    </row>
    <row r="2290" spans="1:20" s="65" customFormat="1" ht="14.5" x14ac:dyDescent="0.35">
      <c r="A2290" s="48"/>
      <c r="E2290" s="102"/>
      <c r="F2290" s="102"/>
      <c r="G2290" s="102"/>
      <c r="I2290" s="93"/>
      <c r="J2290" s="93"/>
      <c r="S2290" s="72"/>
      <c r="T2290" s="72"/>
    </row>
    <row r="2291" spans="1:20" s="65" customFormat="1" ht="14.5" x14ac:dyDescent="0.35">
      <c r="A2291" s="48"/>
      <c r="E2291" s="102"/>
      <c r="F2291" s="102"/>
      <c r="G2291" s="102"/>
      <c r="I2291" s="93"/>
      <c r="J2291" s="93"/>
      <c r="S2291" s="72"/>
      <c r="T2291" s="72"/>
    </row>
    <row r="2292" spans="1:20" s="65" customFormat="1" ht="14.5" x14ac:dyDescent="0.35">
      <c r="A2292" s="48"/>
      <c r="E2292" s="102"/>
      <c r="F2292" s="102"/>
      <c r="G2292" s="102"/>
      <c r="I2292" s="93"/>
      <c r="J2292" s="93"/>
      <c r="S2292" s="72"/>
      <c r="T2292" s="72"/>
    </row>
    <row r="2293" spans="1:20" s="65" customFormat="1" ht="14.5" x14ac:dyDescent="0.35">
      <c r="A2293" s="48"/>
      <c r="E2293" s="102"/>
      <c r="F2293" s="102"/>
      <c r="G2293" s="102"/>
      <c r="I2293" s="93"/>
      <c r="J2293" s="93"/>
      <c r="S2293" s="72"/>
      <c r="T2293" s="72"/>
    </row>
    <row r="2294" spans="1:20" s="65" customFormat="1" ht="14.5" x14ac:dyDescent="0.35">
      <c r="A2294" s="48"/>
      <c r="E2294" s="102"/>
      <c r="F2294" s="102"/>
      <c r="G2294" s="102"/>
      <c r="I2294" s="93"/>
      <c r="J2294" s="93"/>
      <c r="S2294" s="72"/>
      <c r="T2294" s="72"/>
    </row>
    <row r="2295" spans="1:20" s="65" customFormat="1" ht="14.5" x14ac:dyDescent="0.35">
      <c r="A2295" s="48"/>
      <c r="E2295" s="102"/>
      <c r="F2295" s="102"/>
      <c r="G2295" s="102"/>
      <c r="I2295" s="93"/>
      <c r="J2295" s="93"/>
      <c r="S2295" s="72"/>
      <c r="T2295" s="72"/>
    </row>
    <row r="2296" spans="1:20" s="65" customFormat="1" ht="14.5" x14ac:dyDescent="0.35">
      <c r="A2296" s="48"/>
      <c r="E2296" s="102"/>
      <c r="F2296" s="102"/>
      <c r="G2296" s="102"/>
      <c r="I2296" s="93"/>
      <c r="J2296" s="93"/>
      <c r="S2296" s="72"/>
      <c r="T2296" s="72"/>
    </row>
    <row r="2297" spans="1:20" s="65" customFormat="1" ht="14.5" x14ac:dyDescent="0.35">
      <c r="A2297" s="48"/>
      <c r="E2297" s="102"/>
      <c r="F2297" s="102"/>
      <c r="G2297" s="102"/>
      <c r="I2297" s="93"/>
      <c r="J2297" s="93"/>
      <c r="S2297" s="72"/>
      <c r="T2297" s="72"/>
    </row>
    <row r="2298" spans="1:20" s="65" customFormat="1" ht="14.5" x14ac:dyDescent="0.35">
      <c r="A2298" s="48"/>
      <c r="E2298" s="102"/>
      <c r="F2298" s="102"/>
      <c r="G2298" s="102"/>
      <c r="I2298" s="93"/>
      <c r="J2298" s="93"/>
      <c r="S2298" s="72"/>
      <c r="T2298" s="72"/>
    </row>
    <row r="2299" spans="1:20" s="65" customFormat="1" ht="14.5" x14ac:dyDescent="0.35">
      <c r="A2299" s="48"/>
      <c r="E2299" s="102"/>
      <c r="F2299" s="102"/>
      <c r="G2299" s="102"/>
      <c r="I2299" s="93"/>
      <c r="J2299" s="93"/>
      <c r="S2299" s="72"/>
      <c r="T2299" s="72"/>
    </row>
    <row r="2300" spans="1:20" s="65" customFormat="1" ht="14.5" x14ac:dyDescent="0.35">
      <c r="A2300" s="48"/>
      <c r="E2300" s="102"/>
      <c r="F2300" s="102"/>
      <c r="G2300" s="102"/>
      <c r="I2300" s="93"/>
      <c r="J2300" s="93"/>
      <c r="S2300" s="72"/>
      <c r="T2300" s="72"/>
    </row>
    <row r="2301" spans="1:20" s="65" customFormat="1" ht="14.5" x14ac:dyDescent="0.35">
      <c r="A2301" s="48"/>
      <c r="E2301" s="102"/>
      <c r="F2301" s="102"/>
      <c r="G2301" s="102"/>
      <c r="I2301" s="93"/>
      <c r="J2301" s="93"/>
      <c r="S2301" s="72"/>
      <c r="T2301" s="72"/>
    </row>
    <row r="2302" spans="1:20" s="65" customFormat="1" ht="14.5" x14ac:dyDescent="0.35">
      <c r="A2302" s="48"/>
      <c r="E2302" s="102"/>
      <c r="F2302" s="102"/>
      <c r="G2302" s="102"/>
      <c r="I2302" s="93"/>
      <c r="J2302" s="93"/>
      <c r="S2302" s="72"/>
      <c r="T2302" s="72"/>
    </row>
    <row r="2303" spans="1:20" s="65" customFormat="1" ht="14.5" x14ac:dyDescent="0.35">
      <c r="A2303" s="48"/>
      <c r="E2303" s="102"/>
      <c r="F2303" s="102"/>
      <c r="G2303" s="102"/>
      <c r="I2303" s="93"/>
      <c r="J2303" s="93"/>
      <c r="S2303" s="72"/>
      <c r="T2303" s="72"/>
    </row>
    <row r="2304" spans="1:20" s="65" customFormat="1" ht="14.5" x14ac:dyDescent="0.35">
      <c r="A2304" s="48"/>
      <c r="E2304" s="102"/>
      <c r="F2304" s="102"/>
      <c r="G2304" s="102"/>
      <c r="I2304" s="93"/>
      <c r="J2304" s="93"/>
      <c r="S2304" s="72"/>
      <c r="T2304" s="72"/>
    </row>
    <row r="2305" spans="1:20" s="65" customFormat="1" ht="14.5" x14ac:dyDescent="0.35">
      <c r="A2305" s="48"/>
      <c r="E2305" s="102"/>
      <c r="F2305" s="102"/>
      <c r="G2305" s="102"/>
      <c r="I2305" s="93"/>
      <c r="J2305" s="93"/>
      <c r="S2305" s="72"/>
      <c r="T2305" s="72"/>
    </row>
    <row r="2306" spans="1:20" s="65" customFormat="1" ht="14.5" x14ac:dyDescent="0.35">
      <c r="A2306" s="48"/>
      <c r="E2306" s="102"/>
      <c r="F2306" s="102"/>
      <c r="G2306" s="102"/>
      <c r="I2306" s="93"/>
      <c r="J2306" s="93"/>
      <c r="S2306" s="72"/>
      <c r="T2306" s="72"/>
    </row>
    <row r="2307" spans="1:20" s="65" customFormat="1" ht="14.5" x14ac:dyDescent="0.35">
      <c r="A2307" s="48"/>
      <c r="E2307" s="102"/>
      <c r="F2307" s="102"/>
      <c r="G2307" s="102"/>
      <c r="I2307" s="93"/>
      <c r="J2307" s="93"/>
      <c r="S2307" s="72"/>
      <c r="T2307" s="72"/>
    </row>
    <row r="2308" spans="1:20" s="65" customFormat="1" ht="14.5" x14ac:dyDescent="0.35">
      <c r="A2308" s="48"/>
      <c r="E2308" s="102"/>
      <c r="F2308" s="102"/>
      <c r="G2308" s="102"/>
      <c r="I2308" s="93"/>
      <c r="J2308" s="93"/>
      <c r="S2308" s="72"/>
      <c r="T2308" s="72"/>
    </row>
    <row r="2309" spans="1:20" s="65" customFormat="1" ht="14.5" x14ac:dyDescent="0.35">
      <c r="A2309" s="48"/>
      <c r="E2309" s="102"/>
      <c r="F2309" s="102"/>
      <c r="G2309" s="102"/>
      <c r="I2309" s="93"/>
      <c r="J2309" s="93"/>
      <c r="S2309" s="72"/>
      <c r="T2309" s="72"/>
    </row>
    <row r="2310" spans="1:20" s="65" customFormat="1" ht="14.5" x14ac:dyDescent="0.35">
      <c r="A2310" s="48"/>
      <c r="E2310" s="102"/>
      <c r="F2310" s="102"/>
      <c r="G2310" s="102"/>
      <c r="I2310" s="93"/>
      <c r="J2310" s="93"/>
      <c r="S2310" s="72"/>
      <c r="T2310" s="72"/>
    </row>
    <row r="2311" spans="1:20" s="65" customFormat="1" ht="14.5" x14ac:dyDescent="0.35">
      <c r="A2311" s="48"/>
      <c r="E2311" s="102"/>
      <c r="F2311" s="102"/>
      <c r="G2311" s="102"/>
      <c r="I2311" s="93"/>
      <c r="J2311" s="93"/>
      <c r="S2311" s="72"/>
      <c r="T2311" s="72"/>
    </row>
    <row r="2312" spans="1:20" s="65" customFormat="1" ht="14.5" x14ac:dyDescent="0.35">
      <c r="A2312" s="48"/>
      <c r="E2312" s="102"/>
      <c r="F2312" s="102"/>
      <c r="G2312" s="102"/>
      <c r="I2312" s="93"/>
      <c r="J2312" s="93"/>
      <c r="S2312" s="72"/>
      <c r="T2312" s="72"/>
    </row>
    <row r="2313" spans="1:20" s="65" customFormat="1" ht="14.5" x14ac:dyDescent="0.35">
      <c r="A2313" s="48"/>
      <c r="E2313" s="102"/>
      <c r="F2313" s="102"/>
      <c r="G2313" s="102"/>
      <c r="I2313" s="93"/>
      <c r="J2313" s="93"/>
      <c r="S2313" s="72"/>
      <c r="T2313" s="72"/>
    </row>
    <row r="2314" spans="1:20" s="65" customFormat="1" ht="14.5" x14ac:dyDescent="0.35">
      <c r="A2314" s="48"/>
      <c r="E2314" s="102"/>
      <c r="F2314" s="102"/>
      <c r="G2314" s="102"/>
      <c r="I2314" s="93"/>
      <c r="J2314" s="93"/>
      <c r="S2314" s="72"/>
      <c r="T2314" s="72"/>
    </row>
    <row r="2315" spans="1:20" s="65" customFormat="1" ht="14.5" x14ac:dyDescent="0.35">
      <c r="A2315" s="48"/>
      <c r="E2315" s="102"/>
      <c r="F2315" s="102"/>
      <c r="G2315" s="102"/>
      <c r="I2315" s="93"/>
      <c r="J2315" s="93"/>
      <c r="S2315" s="72"/>
      <c r="T2315" s="72"/>
    </row>
    <row r="2316" spans="1:20" s="65" customFormat="1" ht="14.5" x14ac:dyDescent="0.35">
      <c r="A2316" s="48"/>
      <c r="E2316" s="102"/>
      <c r="F2316" s="102"/>
      <c r="G2316" s="102"/>
      <c r="I2316" s="93"/>
      <c r="J2316" s="93"/>
      <c r="S2316" s="72"/>
      <c r="T2316" s="72"/>
    </row>
    <row r="2317" spans="1:20" s="65" customFormat="1" ht="14.5" x14ac:dyDescent="0.35">
      <c r="A2317" s="48"/>
      <c r="E2317" s="102"/>
      <c r="F2317" s="102"/>
      <c r="G2317" s="102"/>
      <c r="I2317" s="93"/>
      <c r="J2317" s="93"/>
      <c r="S2317" s="72"/>
      <c r="T2317" s="72"/>
    </row>
    <row r="2318" spans="1:20" s="65" customFormat="1" ht="14.5" x14ac:dyDescent="0.35">
      <c r="A2318" s="48"/>
      <c r="E2318" s="102"/>
      <c r="F2318" s="102"/>
      <c r="G2318" s="102"/>
      <c r="I2318" s="93"/>
      <c r="J2318" s="93"/>
      <c r="S2318" s="72"/>
      <c r="T2318" s="72"/>
    </row>
    <row r="2319" spans="1:20" s="65" customFormat="1" ht="14.5" x14ac:dyDescent="0.35">
      <c r="A2319" s="48"/>
      <c r="E2319" s="102"/>
      <c r="F2319" s="102"/>
      <c r="G2319" s="102"/>
      <c r="I2319" s="93"/>
      <c r="J2319" s="93"/>
      <c r="S2319" s="72"/>
      <c r="T2319" s="72"/>
    </row>
    <row r="2320" spans="1:20" s="65" customFormat="1" ht="14.5" x14ac:dyDescent="0.35">
      <c r="A2320" s="48"/>
      <c r="E2320" s="102"/>
      <c r="F2320" s="102"/>
      <c r="G2320" s="102"/>
      <c r="I2320" s="93"/>
      <c r="J2320" s="93"/>
      <c r="S2320" s="72"/>
      <c r="T2320" s="72"/>
    </row>
    <row r="2321" spans="1:20" s="65" customFormat="1" ht="14.5" x14ac:dyDescent="0.35">
      <c r="A2321" s="48"/>
      <c r="E2321" s="102"/>
      <c r="F2321" s="102"/>
      <c r="G2321" s="102"/>
      <c r="I2321" s="93"/>
      <c r="J2321" s="93"/>
      <c r="S2321" s="72"/>
      <c r="T2321" s="72"/>
    </row>
    <row r="2322" spans="1:20" s="65" customFormat="1" ht="14.5" x14ac:dyDescent="0.35">
      <c r="A2322" s="48"/>
      <c r="E2322" s="102"/>
      <c r="F2322" s="102"/>
      <c r="G2322" s="102"/>
      <c r="I2322" s="93"/>
      <c r="J2322" s="93"/>
      <c r="S2322" s="72"/>
      <c r="T2322" s="72"/>
    </row>
    <row r="2323" spans="1:20" s="65" customFormat="1" ht="14.5" x14ac:dyDescent="0.35">
      <c r="A2323" s="48"/>
      <c r="E2323" s="102"/>
      <c r="F2323" s="102"/>
      <c r="G2323" s="102"/>
      <c r="I2323" s="93"/>
      <c r="J2323" s="93"/>
      <c r="S2323" s="72"/>
      <c r="T2323" s="72"/>
    </row>
    <row r="2324" spans="1:20" s="65" customFormat="1" ht="14.5" x14ac:dyDescent="0.35">
      <c r="A2324" s="48"/>
      <c r="E2324" s="102"/>
      <c r="F2324" s="102"/>
      <c r="G2324" s="102"/>
      <c r="I2324" s="93"/>
      <c r="J2324" s="93"/>
      <c r="S2324" s="72"/>
      <c r="T2324" s="72"/>
    </row>
    <row r="2325" spans="1:20" s="65" customFormat="1" ht="14.5" x14ac:dyDescent="0.35">
      <c r="A2325" s="48"/>
      <c r="E2325" s="102"/>
      <c r="F2325" s="102"/>
      <c r="G2325" s="102"/>
      <c r="I2325" s="93"/>
      <c r="J2325" s="93"/>
      <c r="S2325" s="72"/>
      <c r="T2325" s="72"/>
    </row>
    <row r="2326" spans="1:20" s="65" customFormat="1" ht="14.5" x14ac:dyDescent="0.35">
      <c r="A2326" s="48"/>
      <c r="E2326" s="102"/>
      <c r="F2326" s="102"/>
      <c r="G2326" s="102"/>
      <c r="I2326" s="93"/>
      <c r="J2326" s="93"/>
      <c r="S2326" s="72"/>
      <c r="T2326" s="72"/>
    </row>
    <row r="2327" spans="1:20" s="65" customFormat="1" ht="14.5" x14ac:dyDescent="0.35">
      <c r="A2327" s="48"/>
      <c r="E2327" s="102"/>
      <c r="F2327" s="102"/>
      <c r="G2327" s="102"/>
      <c r="I2327" s="93"/>
      <c r="J2327" s="93"/>
      <c r="S2327" s="72"/>
      <c r="T2327" s="72"/>
    </row>
    <row r="2328" spans="1:20" s="65" customFormat="1" ht="14.5" x14ac:dyDescent="0.35">
      <c r="A2328" s="48"/>
      <c r="E2328" s="102"/>
      <c r="F2328" s="102"/>
      <c r="G2328" s="102"/>
      <c r="I2328" s="93"/>
      <c r="J2328" s="93"/>
      <c r="S2328" s="72"/>
      <c r="T2328" s="72"/>
    </row>
    <row r="2329" spans="1:20" s="65" customFormat="1" ht="14.5" x14ac:dyDescent="0.35">
      <c r="A2329" s="48"/>
      <c r="E2329" s="102"/>
      <c r="F2329" s="102"/>
      <c r="G2329" s="102"/>
      <c r="I2329" s="93"/>
      <c r="J2329" s="93"/>
      <c r="S2329" s="72"/>
      <c r="T2329" s="72"/>
    </row>
    <row r="2330" spans="1:20" s="65" customFormat="1" ht="14.5" x14ac:dyDescent="0.35">
      <c r="A2330" s="48"/>
      <c r="E2330" s="102"/>
      <c r="F2330" s="102"/>
      <c r="G2330" s="102"/>
      <c r="I2330" s="93"/>
      <c r="J2330" s="93"/>
      <c r="S2330" s="72"/>
      <c r="T2330" s="72"/>
    </row>
    <row r="2331" spans="1:20" s="65" customFormat="1" ht="14.5" x14ac:dyDescent="0.35">
      <c r="A2331" s="48"/>
      <c r="E2331" s="102"/>
      <c r="F2331" s="102"/>
      <c r="G2331" s="102"/>
      <c r="I2331" s="93"/>
      <c r="J2331" s="93"/>
      <c r="S2331" s="72"/>
      <c r="T2331" s="72"/>
    </row>
    <row r="2332" spans="1:20" s="65" customFormat="1" ht="14.5" x14ac:dyDescent="0.35">
      <c r="A2332" s="48"/>
      <c r="E2332" s="102"/>
      <c r="F2332" s="102"/>
      <c r="G2332" s="102"/>
      <c r="I2332" s="93"/>
      <c r="J2332" s="93"/>
      <c r="S2332" s="72"/>
      <c r="T2332" s="72"/>
    </row>
    <row r="2333" spans="1:20" s="65" customFormat="1" ht="14.5" x14ac:dyDescent="0.35">
      <c r="A2333" s="48"/>
      <c r="E2333" s="102"/>
      <c r="F2333" s="102"/>
      <c r="G2333" s="102"/>
      <c r="I2333" s="93"/>
      <c r="J2333" s="93"/>
      <c r="S2333" s="72"/>
      <c r="T2333" s="72"/>
    </row>
    <row r="2334" spans="1:20" s="65" customFormat="1" ht="14.5" x14ac:dyDescent="0.35">
      <c r="A2334" s="48"/>
      <c r="E2334" s="102"/>
      <c r="F2334" s="102"/>
      <c r="G2334" s="102"/>
      <c r="I2334" s="93"/>
      <c r="J2334" s="93"/>
      <c r="S2334" s="72"/>
      <c r="T2334" s="72"/>
    </row>
    <row r="2335" spans="1:20" s="65" customFormat="1" ht="14.5" x14ac:dyDescent="0.35">
      <c r="A2335" s="48"/>
      <c r="E2335" s="102"/>
      <c r="F2335" s="102"/>
      <c r="G2335" s="102"/>
      <c r="I2335" s="93"/>
      <c r="J2335" s="93"/>
      <c r="S2335" s="72"/>
      <c r="T2335" s="72"/>
    </row>
    <row r="2336" spans="1:20" s="65" customFormat="1" ht="14.5" x14ac:dyDescent="0.35">
      <c r="A2336" s="48"/>
      <c r="E2336" s="102"/>
      <c r="F2336" s="102"/>
      <c r="G2336" s="102"/>
      <c r="I2336" s="93"/>
      <c r="J2336" s="93"/>
      <c r="S2336" s="72"/>
      <c r="T2336" s="72"/>
    </row>
    <row r="2337" spans="1:20" s="65" customFormat="1" ht="14.5" x14ac:dyDescent="0.35">
      <c r="A2337" s="48"/>
      <c r="E2337" s="102"/>
      <c r="F2337" s="102"/>
      <c r="G2337" s="102"/>
      <c r="I2337" s="93"/>
      <c r="J2337" s="93"/>
      <c r="S2337" s="72"/>
      <c r="T2337" s="72"/>
    </row>
    <row r="2338" spans="1:20" s="65" customFormat="1" ht="14.5" x14ac:dyDescent="0.35">
      <c r="A2338" s="48"/>
      <c r="E2338" s="102"/>
      <c r="F2338" s="102"/>
      <c r="G2338" s="102"/>
      <c r="I2338" s="93"/>
      <c r="J2338" s="93"/>
      <c r="S2338" s="72"/>
      <c r="T2338" s="72"/>
    </row>
    <row r="2339" spans="1:20" s="65" customFormat="1" ht="14.5" x14ac:dyDescent="0.35">
      <c r="A2339" s="48"/>
      <c r="E2339" s="102"/>
      <c r="F2339" s="102"/>
      <c r="G2339" s="102"/>
      <c r="I2339" s="93"/>
      <c r="J2339" s="93"/>
      <c r="S2339" s="72"/>
      <c r="T2339" s="72"/>
    </row>
    <row r="2340" spans="1:20" s="65" customFormat="1" ht="14.5" x14ac:dyDescent="0.35">
      <c r="A2340" s="48"/>
      <c r="E2340" s="102"/>
      <c r="F2340" s="102"/>
      <c r="G2340" s="102"/>
      <c r="I2340" s="93"/>
      <c r="J2340" s="93"/>
      <c r="S2340" s="72"/>
      <c r="T2340" s="72"/>
    </row>
    <row r="2341" spans="1:20" s="65" customFormat="1" ht="14.5" x14ac:dyDescent="0.35">
      <c r="A2341" s="48"/>
      <c r="E2341" s="102"/>
      <c r="F2341" s="102"/>
      <c r="G2341" s="102"/>
      <c r="I2341" s="93"/>
      <c r="J2341" s="93"/>
      <c r="S2341" s="72"/>
      <c r="T2341" s="72"/>
    </row>
    <row r="2342" spans="1:20" s="65" customFormat="1" ht="14.5" x14ac:dyDescent="0.35">
      <c r="A2342" s="48"/>
      <c r="E2342" s="102"/>
      <c r="F2342" s="102"/>
      <c r="G2342" s="102"/>
      <c r="I2342" s="93"/>
      <c r="J2342" s="93"/>
      <c r="S2342" s="72"/>
      <c r="T2342" s="72"/>
    </row>
    <row r="2343" spans="1:20" s="65" customFormat="1" ht="14.5" x14ac:dyDescent="0.35">
      <c r="A2343" s="48"/>
      <c r="E2343" s="102"/>
      <c r="F2343" s="102"/>
      <c r="G2343" s="102"/>
      <c r="I2343" s="93"/>
      <c r="J2343" s="93"/>
      <c r="S2343" s="72"/>
      <c r="T2343" s="72"/>
    </row>
    <row r="2344" spans="1:20" s="65" customFormat="1" ht="14.5" x14ac:dyDescent="0.35">
      <c r="A2344" s="48"/>
      <c r="E2344" s="102"/>
      <c r="F2344" s="102"/>
      <c r="G2344" s="102"/>
      <c r="I2344" s="93"/>
      <c r="J2344" s="93"/>
      <c r="S2344" s="72"/>
      <c r="T2344" s="72"/>
    </row>
    <row r="2345" spans="1:20" s="65" customFormat="1" ht="14.5" x14ac:dyDescent="0.35">
      <c r="A2345" s="48"/>
      <c r="E2345" s="102"/>
      <c r="F2345" s="102"/>
      <c r="G2345" s="102"/>
      <c r="I2345" s="93"/>
      <c r="J2345" s="93"/>
      <c r="S2345" s="72"/>
      <c r="T2345" s="72"/>
    </row>
    <row r="2346" spans="1:20" s="65" customFormat="1" ht="14.5" x14ac:dyDescent="0.35">
      <c r="A2346" s="48"/>
      <c r="E2346" s="102"/>
      <c r="F2346" s="102"/>
      <c r="G2346" s="102"/>
      <c r="I2346" s="93"/>
      <c r="J2346" s="93"/>
      <c r="S2346" s="72"/>
      <c r="T2346" s="72"/>
    </row>
    <row r="2347" spans="1:20" s="65" customFormat="1" ht="14.5" x14ac:dyDescent="0.35">
      <c r="A2347" s="48"/>
      <c r="E2347" s="102"/>
      <c r="F2347" s="102"/>
      <c r="G2347" s="102"/>
      <c r="I2347" s="93"/>
      <c r="J2347" s="93"/>
      <c r="S2347" s="72"/>
      <c r="T2347" s="72"/>
    </row>
    <row r="2348" spans="1:20" s="65" customFormat="1" ht="14.5" x14ac:dyDescent="0.35">
      <c r="A2348" s="48"/>
      <c r="E2348" s="102"/>
      <c r="F2348" s="102"/>
      <c r="G2348" s="102"/>
      <c r="I2348" s="93"/>
      <c r="J2348" s="93"/>
      <c r="S2348" s="72"/>
      <c r="T2348" s="72"/>
    </row>
    <row r="2349" spans="1:20" s="65" customFormat="1" ht="14.5" x14ac:dyDescent="0.35">
      <c r="A2349" s="48"/>
      <c r="E2349" s="102"/>
      <c r="F2349" s="102"/>
      <c r="G2349" s="102"/>
      <c r="I2349" s="93"/>
      <c r="J2349" s="93"/>
      <c r="S2349" s="72"/>
      <c r="T2349" s="72"/>
    </row>
    <row r="2350" spans="1:20" s="65" customFormat="1" ht="14.5" x14ac:dyDescent="0.35">
      <c r="A2350" s="48"/>
      <c r="E2350" s="102"/>
      <c r="F2350" s="102"/>
      <c r="G2350" s="102"/>
      <c r="I2350" s="93"/>
      <c r="J2350" s="93"/>
      <c r="S2350" s="72"/>
      <c r="T2350" s="72"/>
    </row>
    <row r="2351" spans="1:20" s="65" customFormat="1" ht="14.5" x14ac:dyDescent="0.35">
      <c r="A2351" s="48"/>
      <c r="E2351" s="102"/>
      <c r="F2351" s="102"/>
      <c r="G2351" s="102"/>
      <c r="I2351" s="93"/>
      <c r="J2351" s="93"/>
      <c r="S2351" s="72"/>
      <c r="T2351" s="72"/>
    </row>
    <row r="2352" spans="1:20" s="65" customFormat="1" ht="14.5" x14ac:dyDescent="0.35">
      <c r="A2352" s="48"/>
      <c r="E2352" s="102"/>
      <c r="F2352" s="102"/>
      <c r="G2352" s="102"/>
      <c r="I2352" s="93"/>
      <c r="J2352" s="93"/>
      <c r="S2352" s="72"/>
      <c r="T2352" s="72"/>
    </row>
    <row r="2353" spans="1:20" s="65" customFormat="1" ht="14.5" x14ac:dyDescent="0.35">
      <c r="A2353" s="48"/>
      <c r="E2353" s="102"/>
      <c r="F2353" s="102"/>
      <c r="G2353" s="102"/>
      <c r="I2353" s="93"/>
      <c r="J2353" s="93"/>
      <c r="S2353" s="72"/>
      <c r="T2353" s="72"/>
    </row>
    <row r="2354" spans="1:20" s="65" customFormat="1" ht="14.5" x14ac:dyDescent="0.35">
      <c r="A2354" s="48"/>
      <c r="E2354" s="102"/>
      <c r="F2354" s="102"/>
      <c r="G2354" s="102"/>
      <c r="I2354" s="93"/>
      <c r="J2354" s="93"/>
      <c r="S2354" s="72"/>
      <c r="T2354" s="72"/>
    </row>
    <row r="2355" spans="1:20" s="65" customFormat="1" ht="14.5" x14ac:dyDescent="0.35">
      <c r="A2355" s="48"/>
      <c r="E2355" s="102"/>
      <c r="F2355" s="102"/>
      <c r="G2355" s="102"/>
      <c r="I2355" s="93"/>
      <c r="J2355" s="93"/>
      <c r="S2355" s="72"/>
      <c r="T2355" s="72"/>
    </row>
    <row r="2356" spans="1:20" s="65" customFormat="1" ht="14.5" x14ac:dyDescent="0.35">
      <c r="A2356" s="48"/>
      <c r="E2356" s="102"/>
      <c r="F2356" s="102"/>
      <c r="G2356" s="102"/>
      <c r="I2356" s="93"/>
      <c r="J2356" s="93"/>
      <c r="S2356" s="72"/>
      <c r="T2356" s="72"/>
    </row>
    <row r="2357" spans="1:20" s="65" customFormat="1" ht="14.5" x14ac:dyDescent="0.35">
      <c r="A2357" s="48"/>
      <c r="E2357" s="102"/>
      <c r="F2357" s="102"/>
      <c r="G2357" s="102"/>
      <c r="I2357" s="93"/>
      <c r="J2357" s="93"/>
      <c r="S2357" s="72"/>
      <c r="T2357" s="72"/>
    </row>
    <row r="2358" spans="1:20" s="65" customFormat="1" ht="14.5" x14ac:dyDescent="0.35">
      <c r="A2358" s="48"/>
      <c r="E2358" s="102"/>
      <c r="F2358" s="102"/>
      <c r="G2358" s="102"/>
      <c r="I2358" s="93"/>
      <c r="J2358" s="93"/>
      <c r="S2358" s="72"/>
      <c r="T2358" s="72"/>
    </row>
    <row r="2359" spans="1:20" s="65" customFormat="1" ht="14.5" x14ac:dyDescent="0.35">
      <c r="A2359" s="48"/>
      <c r="E2359" s="102"/>
      <c r="F2359" s="102"/>
      <c r="G2359" s="102"/>
      <c r="I2359" s="93"/>
      <c r="J2359" s="93"/>
      <c r="S2359" s="72"/>
      <c r="T2359" s="72"/>
    </row>
    <row r="2360" spans="1:20" s="65" customFormat="1" ht="14.5" x14ac:dyDescent="0.35">
      <c r="A2360" s="48"/>
      <c r="E2360" s="102"/>
      <c r="F2360" s="102"/>
      <c r="G2360" s="102"/>
      <c r="I2360" s="93"/>
      <c r="J2360" s="93"/>
      <c r="S2360" s="72"/>
      <c r="T2360" s="72"/>
    </row>
    <row r="2361" spans="1:20" s="65" customFormat="1" ht="14.5" x14ac:dyDescent="0.35">
      <c r="A2361" s="48"/>
      <c r="E2361" s="102"/>
      <c r="F2361" s="102"/>
      <c r="G2361" s="102"/>
      <c r="I2361" s="93"/>
      <c r="J2361" s="93"/>
      <c r="S2361" s="72"/>
      <c r="T2361" s="72"/>
    </row>
    <row r="2362" spans="1:20" s="65" customFormat="1" ht="14.5" x14ac:dyDescent="0.35">
      <c r="A2362" s="48"/>
      <c r="E2362" s="102"/>
      <c r="F2362" s="102"/>
      <c r="G2362" s="102"/>
      <c r="I2362" s="93"/>
      <c r="J2362" s="93"/>
      <c r="S2362" s="72"/>
      <c r="T2362" s="72"/>
    </row>
    <row r="2363" spans="1:20" s="65" customFormat="1" ht="14.5" x14ac:dyDescent="0.35">
      <c r="A2363" s="48"/>
      <c r="E2363" s="102"/>
      <c r="F2363" s="102"/>
      <c r="G2363" s="102"/>
      <c r="I2363" s="93"/>
      <c r="J2363" s="93"/>
      <c r="S2363" s="72"/>
      <c r="T2363" s="72"/>
    </row>
    <row r="2364" spans="1:20" s="65" customFormat="1" ht="14.5" x14ac:dyDescent="0.35">
      <c r="A2364" s="48"/>
      <c r="E2364" s="102"/>
      <c r="F2364" s="102"/>
      <c r="G2364" s="102"/>
      <c r="I2364" s="93"/>
      <c r="J2364" s="93"/>
      <c r="S2364" s="72"/>
      <c r="T2364" s="72"/>
    </row>
    <row r="2365" spans="1:20" s="65" customFormat="1" ht="14.5" x14ac:dyDescent="0.35">
      <c r="A2365" s="48"/>
      <c r="E2365" s="102"/>
      <c r="F2365" s="102"/>
      <c r="G2365" s="102"/>
      <c r="I2365" s="93"/>
      <c r="J2365" s="93"/>
      <c r="S2365" s="72"/>
      <c r="T2365" s="72"/>
    </row>
    <row r="2366" spans="1:20" s="65" customFormat="1" ht="14.5" x14ac:dyDescent="0.35">
      <c r="A2366" s="48"/>
      <c r="E2366" s="102"/>
      <c r="F2366" s="102"/>
      <c r="G2366" s="102"/>
      <c r="I2366" s="93"/>
      <c r="J2366" s="93"/>
      <c r="S2366" s="72"/>
      <c r="T2366" s="72"/>
    </row>
    <row r="2367" spans="1:20" s="65" customFormat="1" ht="14.5" x14ac:dyDescent="0.35">
      <c r="A2367" s="48"/>
      <c r="E2367" s="102"/>
      <c r="F2367" s="102"/>
      <c r="G2367" s="102"/>
      <c r="I2367" s="93"/>
      <c r="J2367" s="93"/>
      <c r="S2367" s="72"/>
      <c r="T2367" s="72"/>
    </row>
    <row r="2368" spans="1:20" s="65" customFormat="1" ht="14.5" x14ac:dyDescent="0.35">
      <c r="A2368" s="48"/>
      <c r="E2368" s="102"/>
      <c r="F2368" s="102"/>
      <c r="G2368" s="102"/>
      <c r="I2368" s="93"/>
      <c r="J2368" s="93"/>
      <c r="S2368" s="72"/>
      <c r="T2368" s="72"/>
    </row>
    <row r="2369" spans="1:20" s="65" customFormat="1" ht="14.5" x14ac:dyDescent="0.35">
      <c r="A2369" s="48"/>
      <c r="E2369" s="102"/>
      <c r="F2369" s="102"/>
      <c r="G2369" s="102"/>
      <c r="I2369" s="93"/>
      <c r="J2369" s="93"/>
      <c r="S2369" s="72"/>
      <c r="T2369" s="72"/>
    </row>
    <row r="2370" spans="1:20" s="65" customFormat="1" ht="14.5" x14ac:dyDescent="0.35">
      <c r="A2370" s="48"/>
      <c r="E2370" s="102"/>
      <c r="F2370" s="102"/>
      <c r="G2370" s="102"/>
      <c r="I2370" s="93"/>
      <c r="J2370" s="93"/>
      <c r="S2370" s="72"/>
      <c r="T2370" s="72"/>
    </row>
    <row r="2371" spans="1:20" s="65" customFormat="1" ht="14.5" x14ac:dyDescent="0.35">
      <c r="A2371" s="48"/>
      <c r="E2371" s="102"/>
      <c r="F2371" s="102"/>
      <c r="G2371" s="102"/>
      <c r="I2371" s="93"/>
      <c r="J2371" s="93"/>
      <c r="S2371" s="72"/>
      <c r="T2371" s="72"/>
    </row>
    <row r="2372" spans="1:20" s="65" customFormat="1" ht="14.5" x14ac:dyDescent="0.35">
      <c r="A2372" s="48"/>
      <c r="E2372" s="102"/>
      <c r="F2372" s="102"/>
      <c r="G2372" s="102"/>
      <c r="I2372" s="93"/>
      <c r="J2372" s="93"/>
      <c r="S2372" s="72"/>
      <c r="T2372" s="72"/>
    </row>
    <row r="2373" spans="1:20" s="65" customFormat="1" ht="14.5" x14ac:dyDescent="0.35">
      <c r="A2373" s="48"/>
      <c r="E2373" s="102"/>
      <c r="F2373" s="102"/>
      <c r="G2373" s="102"/>
      <c r="I2373" s="93"/>
      <c r="J2373" s="93"/>
      <c r="S2373" s="72"/>
      <c r="T2373" s="72"/>
    </row>
    <row r="2374" spans="1:20" s="65" customFormat="1" ht="14.5" x14ac:dyDescent="0.35">
      <c r="A2374" s="48"/>
      <c r="E2374" s="102"/>
      <c r="F2374" s="102"/>
      <c r="G2374" s="102"/>
      <c r="I2374" s="93"/>
      <c r="J2374" s="93"/>
      <c r="S2374" s="72"/>
      <c r="T2374" s="72"/>
    </row>
    <row r="2375" spans="1:20" s="65" customFormat="1" ht="14.5" x14ac:dyDescent="0.35">
      <c r="A2375" s="48"/>
      <c r="E2375" s="102"/>
      <c r="F2375" s="102"/>
      <c r="G2375" s="102"/>
      <c r="I2375" s="93"/>
      <c r="J2375" s="93"/>
      <c r="S2375" s="72"/>
      <c r="T2375" s="72"/>
    </row>
    <row r="2376" spans="1:20" s="65" customFormat="1" ht="14.5" x14ac:dyDescent="0.35">
      <c r="A2376" s="48"/>
      <c r="E2376" s="102"/>
      <c r="F2376" s="102"/>
      <c r="G2376" s="102"/>
      <c r="I2376" s="93"/>
      <c r="J2376" s="93"/>
      <c r="S2376" s="72"/>
      <c r="T2376" s="72"/>
    </row>
    <row r="2377" spans="1:20" s="65" customFormat="1" ht="14.5" x14ac:dyDescent="0.35">
      <c r="A2377" s="48"/>
      <c r="E2377" s="102"/>
      <c r="F2377" s="102"/>
      <c r="G2377" s="102"/>
      <c r="I2377" s="93"/>
      <c r="J2377" s="93"/>
      <c r="S2377" s="72"/>
      <c r="T2377" s="72"/>
    </row>
    <row r="2378" spans="1:20" s="65" customFormat="1" ht="14.5" x14ac:dyDescent="0.35">
      <c r="A2378" s="48"/>
      <c r="E2378" s="102"/>
      <c r="F2378" s="102"/>
      <c r="G2378" s="102"/>
      <c r="I2378" s="93"/>
      <c r="J2378" s="93"/>
      <c r="S2378" s="72"/>
      <c r="T2378" s="72"/>
    </row>
    <row r="2379" spans="1:20" s="65" customFormat="1" ht="14.5" x14ac:dyDescent="0.35">
      <c r="A2379" s="48"/>
      <c r="E2379" s="102"/>
      <c r="F2379" s="102"/>
      <c r="G2379" s="102"/>
      <c r="I2379" s="93"/>
      <c r="J2379" s="93"/>
      <c r="S2379" s="72"/>
      <c r="T2379" s="72"/>
    </row>
    <row r="2380" spans="1:20" s="65" customFormat="1" ht="14.5" x14ac:dyDescent="0.35">
      <c r="A2380" s="48"/>
      <c r="E2380" s="102"/>
      <c r="F2380" s="102"/>
      <c r="G2380" s="102"/>
      <c r="I2380" s="93"/>
      <c r="J2380" s="93"/>
      <c r="S2380" s="72"/>
      <c r="T2380" s="72"/>
    </row>
    <row r="2381" spans="1:20" s="65" customFormat="1" ht="14.5" x14ac:dyDescent="0.35">
      <c r="A2381" s="48"/>
      <c r="E2381" s="102"/>
      <c r="F2381" s="102"/>
      <c r="G2381" s="102"/>
      <c r="I2381" s="93"/>
      <c r="J2381" s="93"/>
      <c r="S2381" s="72"/>
      <c r="T2381" s="72"/>
    </row>
    <row r="2382" spans="1:20" s="65" customFormat="1" ht="14.5" x14ac:dyDescent="0.35">
      <c r="A2382" s="48"/>
      <c r="E2382" s="102"/>
      <c r="F2382" s="102"/>
      <c r="G2382" s="102"/>
      <c r="I2382" s="93"/>
      <c r="J2382" s="93"/>
      <c r="S2382" s="72"/>
      <c r="T2382" s="72"/>
    </row>
    <row r="2383" spans="1:20" s="65" customFormat="1" ht="14.5" x14ac:dyDescent="0.35">
      <c r="A2383" s="48"/>
      <c r="E2383" s="102"/>
      <c r="F2383" s="102"/>
      <c r="G2383" s="102"/>
      <c r="I2383" s="93"/>
      <c r="J2383" s="93"/>
      <c r="S2383" s="72"/>
      <c r="T2383" s="72"/>
    </row>
    <row r="2384" spans="1:20" s="65" customFormat="1" ht="14.5" x14ac:dyDescent="0.35">
      <c r="A2384" s="48"/>
      <c r="E2384" s="102"/>
      <c r="F2384" s="102"/>
      <c r="G2384" s="102"/>
      <c r="I2384" s="93"/>
      <c r="J2384" s="93"/>
      <c r="S2384" s="72"/>
      <c r="T2384" s="72"/>
    </row>
    <row r="2385" spans="1:20" s="65" customFormat="1" ht="14.5" x14ac:dyDescent="0.35">
      <c r="A2385" s="48"/>
      <c r="E2385" s="102"/>
      <c r="F2385" s="102"/>
      <c r="G2385" s="102"/>
      <c r="I2385" s="93"/>
      <c r="J2385" s="93"/>
      <c r="S2385" s="72"/>
      <c r="T2385" s="72"/>
    </row>
    <row r="2386" spans="1:20" s="65" customFormat="1" ht="14.5" x14ac:dyDescent="0.35">
      <c r="A2386" s="48"/>
      <c r="E2386" s="102"/>
      <c r="F2386" s="102"/>
      <c r="G2386" s="102"/>
      <c r="I2386" s="93"/>
      <c r="J2386" s="93"/>
      <c r="S2386" s="72"/>
      <c r="T2386" s="72"/>
    </row>
    <row r="2387" spans="1:20" s="65" customFormat="1" ht="14.5" x14ac:dyDescent="0.35">
      <c r="A2387" s="48"/>
      <c r="E2387" s="102"/>
      <c r="F2387" s="102"/>
      <c r="G2387" s="102"/>
      <c r="I2387" s="93"/>
      <c r="J2387" s="93"/>
      <c r="S2387" s="72"/>
      <c r="T2387" s="72"/>
    </row>
    <row r="2388" spans="1:20" s="65" customFormat="1" ht="14.5" x14ac:dyDescent="0.35">
      <c r="A2388" s="48"/>
      <c r="E2388" s="102"/>
      <c r="F2388" s="102"/>
      <c r="G2388" s="102"/>
      <c r="I2388" s="93"/>
      <c r="J2388" s="93"/>
      <c r="S2388" s="72"/>
      <c r="T2388" s="72"/>
    </row>
    <row r="2389" spans="1:20" s="65" customFormat="1" ht="14.5" x14ac:dyDescent="0.35">
      <c r="A2389" s="48"/>
      <c r="E2389" s="102"/>
      <c r="F2389" s="102"/>
      <c r="G2389" s="102"/>
      <c r="I2389" s="93"/>
      <c r="J2389" s="93"/>
      <c r="S2389" s="72"/>
      <c r="T2389" s="72"/>
    </row>
    <row r="2390" spans="1:20" s="65" customFormat="1" ht="14.5" x14ac:dyDescent="0.35">
      <c r="A2390" s="48"/>
      <c r="E2390" s="102"/>
      <c r="F2390" s="102"/>
      <c r="G2390" s="102"/>
      <c r="I2390" s="93"/>
      <c r="J2390" s="93"/>
      <c r="S2390" s="72"/>
      <c r="T2390" s="72"/>
    </row>
    <row r="2391" spans="1:20" s="65" customFormat="1" ht="14.5" x14ac:dyDescent="0.35">
      <c r="A2391" s="48"/>
      <c r="E2391" s="102"/>
      <c r="F2391" s="102"/>
      <c r="G2391" s="102"/>
      <c r="I2391" s="93"/>
      <c r="J2391" s="93"/>
      <c r="S2391" s="72"/>
      <c r="T2391" s="72"/>
    </row>
    <row r="2392" spans="1:20" s="65" customFormat="1" ht="14.5" x14ac:dyDescent="0.35">
      <c r="A2392" s="48"/>
      <c r="E2392" s="102"/>
      <c r="F2392" s="102"/>
      <c r="G2392" s="102"/>
      <c r="I2392" s="93"/>
      <c r="J2392" s="93"/>
      <c r="S2392" s="72"/>
      <c r="T2392" s="72"/>
    </row>
    <row r="2393" spans="1:20" s="65" customFormat="1" ht="14.5" x14ac:dyDescent="0.35">
      <c r="A2393" s="48"/>
      <c r="E2393" s="102"/>
      <c r="F2393" s="102"/>
      <c r="G2393" s="102"/>
      <c r="I2393" s="93"/>
      <c r="J2393" s="93"/>
      <c r="S2393" s="72"/>
      <c r="T2393" s="72"/>
    </row>
    <row r="2394" spans="1:20" s="65" customFormat="1" ht="14.5" x14ac:dyDescent="0.35">
      <c r="A2394" s="48"/>
      <c r="E2394" s="102"/>
      <c r="F2394" s="102"/>
      <c r="G2394" s="102"/>
      <c r="I2394" s="93"/>
      <c r="J2394" s="93"/>
      <c r="S2394" s="72"/>
      <c r="T2394" s="72"/>
    </row>
    <row r="2395" spans="1:20" s="65" customFormat="1" ht="14.5" x14ac:dyDescent="0.35">
      <c r="A2395" s="48"/>
      <c r="E2395" s="102"/>
      <c r="F2395" s="102"/>
      <c r="G2395" s="102"/>
      <c r="I2395" s="93"/>
      <c r="J2395" s="93"/>
      <c r="S2395" s="72"/>
      <c r="T2395" s="72"/>
    </row>
    <row r="2396" spans="1:20" s="65" customFormat="1" ht="14.5" x14ac:dyDescent="0.35">
      <c r="A2396" s="48"/>
      <c r="E2396" s="102"/>
      <c r="F2396" s="102"/>
      <c r="G2396" s="102"/>
      <c r="I2396" s="93"/>
      <c r="J2396" s="93"/>
      <c r="S2396" s="72"/>
      <c r="T2396" s="72"/>
    </row>
    <row r="2397" spans="1:20" s="65" customFormat="1" ht="14.5" x14ac:dyDescent="0.35">
      <c r="A2397" s="48"/>
      <c r="E2397" s="102"/>
      <c r="F2397" s="102"/>
      <c r="G2397" s="102"/>
      <c r="I2397" s="93"/>
      <c r="J2397" s="93"/>
      <c r="S2397" s="72"/>
      <c r="T2397" s="72"/>
    </row>
    <row r="2398" spans="1:20" s="65" customFormat="1" ht="14.5" x14ac:dyDescent="0.35">
      <c r="A2398" s="48"/>
      <c r="E2398" s="102"/>
      <c r="F2398" s="102"/>
      <c r="G2398" s="102"/>
      <c r="I2398" s="93"/>
      <c r="J2398" s="93"/>
      <c r="S2398" s="72"/>
      <c r="T2398" s="72"/>
    </row>
    <row r="2399" spans="1:20" s="65" customFormat="1" ht="14.5" x14ac:dyDescent="0.35">
      <c r="A2399" s="48"/>
      <c r="E2399" s="102"/>
      <c r="F2399" s="102"/>
      <c r="G2399" s="102"/>
      <c r="I2399" s="93"/>
      <c r="J2399" s="93"/>
      <c r="S2399" s="72"/>
      <c r="T2399" s="72"/>
    </row>
    <row r="2400" spans="1:20" s="65" customFormat="1" ht="14.5" x14ac:dyDescent="0.35">
      <c r="A2400" s="48"/>
      <c r="E2400" s="102"/>
      <c r="F2400" s="102"/>
      <c r="G2400" s="102"/>
      <c r="I2400" s="93"/>
      <c r="J2400" s="93"/>
      <c r="S2400" s="72"/>
      <c r="T2400" s="72"/>
    </row>
    <row r="2401" spans="1:20" s="65" customFormat="1" ht="14.5" x14ac:dyDescent="0.35">
      <c r="A2401" s="48"/>
      <c r="E2401" s="102"/>
      <c r="F2401" s="102"/>
      <c r="G2401" s="102"/>
      <c r="I2401" s="93"/>
      <c r="J2401" s="93"/>
      <c r="S2401" s="72"/>
      <c r="T2401" s="72"/>
    </row>
    <row r="2402" spans="1:20" s="65" customFormat="1" ht="14.5" x14ac:dyDescent="0.35">
      <c r="A2402" s="48"/>
      <c r="E2402" s="102"/>
      <c r="F2402" s="102"/>
      <c r="G2402" s="102"/>
      <c r="I2402" s="93"/>
      <c r="J2402" s="93"/>
      <c r="S2402" s="72"/>
      <c r="T2402" s="72"/>
    </row>
    <row r="2403" spans="1:20" s="65" customFormat="1" ht="14.5" x14ac:dyDescent="0.35">
      <c r="A2403" s="48"/>
      <c r="E2403" s="102"/>
      <c r="F2403" s="102"/>
      <c r="G2403" s="102"/>
      <c r="I2403" s="93"/>
      <c r="J2403" s="93"/>
      <c r="S2403" s="72"/>
      <c r="T2403" s="72"/>
    </row>
    <row r="2404" spans="1:20" s="65" customFormat="1" ht="14.5" x14ac:dyDescent="0.35">
      <c r="A2404" s="48"/>
      <c r="E2404" s="102"/>
      <c r="F2404" s="102"/>
      <c r="G2404" s="102"/>
      <c r="I2404" s="93"/>
      <c r="J2404" s="93"/>
      <c r="S2404" s="72"/>
      <c r="T2404" s="72"/>
    </row>
    <row r="2405" spans="1:20" s="65" customFormat="1" ht="14.5" x14ac:dyDescent="0.35">
      <c r="A2405" s="48"/>
      <c r="E2405" s="102"/>
      <c r="F2405" s="102"/>
      <c r="G2405" s="102"/>
      <c r="I2405" s="93"/>
      <c r="J2405" s="93"/>
      <c r="S2405" s="72"/>
      <c r="T2405" s="72"/>
    </row>
    <row r="2406" spans="1:20" s="65" customFormat="1" ht="14.5" x14ac:dyDescent="0.35">
      <c r="A2406" s="48"/>
      <c r="E2406" s="102"/>
      <c r="F2406" s="102"/>
      <c r="G2406" s="102"/>
      <c r="I2406" s="93"/>
      <c r="J2406" s="93"/>
      <c r="S2406" s="72"/>
      <c r="T2406" s="72"/>
    </row>
    <row r="2407" spans="1:20" s="65" customFormat="1" ht="14.5" x14ac:dyDescent="0.35">
      <c r="A2407" s="48"/>
      <c r="E2407" s="102"/>
      <c r="F2407" s="102"/>
      <c r="G2407" s="102"/>
      <c r="I2407" s="93"/>
      <c r="J2407" s="93"/>
      <c r="S2407" s="72"/>
      <c r="T2407" s="72"/>
    </row>
    <row r="2408" spans="1:20" s="65" customFormat="1" ht="14.5" x14ac:dyDescent="0.35">
      <c r="A2408" s="48"/>
      <c r="E2408" s="102"/>
      <c r="F2408" s="102"/>
      <c r="G2408" s="102"/>
      <c r="I2408" s="93"/>
      <c r="J2408" s="93"/>
      <c r="S2408" s="72"/>
      <c r="T2408" s="72"/>
    </row>
    <row r="2409" spans="1:20" s="65" customFormat="1" ht="14.5" x14ac:dyDescent="0.35">
      <c r="A2409" s="48"/>
      <c r="E2409" s="102"/>
      <c r="F2409" s="102"/>
      <c r="G2409" s="102"/>
      <c r="I2409" s="93"/>
      <c r="J2409" s="93"/>
      <c r="S2409" s="72"/>
      <c r="T2409" s="72"/>
    </row>
    <row r="2410" spans="1:20" s="65" customFormat="1" ht="14.5" x14ac:dyDescent="0.35">
      <c r="A2410" s="48"/>
      <c r="E2410" s="102"/>
      <c r="F2410" s="102"/>
      <c r="G2410" s="102"/>
      <c r="I2410" s="93"/>
      <c r="J2410" s="93"/>
      <c r="S2410" s="72"/>
      <c r="T2410" s="72"/>
    </row>
    <row r="2411" spans="1:20" s="65" customFormat="1" ht="14.5" x14ac:dyDescent="0.35">
      <c r="A2411" s="48"/>
      <c r="E2411" s="102"/>
      <c r="F2411" s="102"/>
      <c r="G2411" s="102"/>
      <c r="I2411" s="93"/>
      <c r="J2411" s="93"/>
      <c r="S2411" s="72"/>
      <c r="T2411" s="72"/>
    </row>
    <row r="2412" spans="1:20" s="65" customFormat="1" ht="14.5" x14ac:dyDescent="0.35">
      <c r="A2412" s="48"/>
      <c r="E2412" s="102"/>
      <c r="F2412" s="102"/>
      <c r="G2412" s="102"/>
      <c r="I2412" s="93"/>
      <c r="J2412" s="93"/>
      <c r="S2412" s="72"/>
      <c r="T2412" s="72"/>
    </row>
    <row r="2413" spans="1:20" s="65" customFormat="1" ht="14.5" x14ac:dyDescent="0.35">
      <c r="A2413" s="48"/>
      <c r="E2413" s="102"/>
      <c r="F2413" s="102"/>
      <c r="G2413" s="102"/>
      <c r="I2413" s="93"/>
      <c r="J2413" s="93"/>
      <c r="S2413" s="72"/>
      <c r="T2413" s="72"/>
    </row>
    <row r="2414" spans="1:20" s="65" customFormat="1" ht="14.5" x14ac:dyDescent="0.35">
      <c r="A2414" s="48"/>
      <c r="E2414" s="102"/>
      <c r="F2414" s="102"/>
      <c r="G2414" s="102"/>
      <c r="I2414" s="93"/>
      <c r="J2414" s="93"/>
      <c r="S2414" s="72"/>
      <c r="T2414" s="72"/>
    </row>
    <row r="2415" spans="1:20" s="65" customFormat="1" ht="14.5" x14ac:dyDescent="0.35">
      <c r="A2415" s="48"/>
      <c r="E2415" s="102"/>
      <c r="F2415" s="102"/>
      <c r="G2415" s="102"/>
      <c r="I2415" s="93"/>
      <c r="J2415" s="93"/>
      <c r="S2415" s="72"/>
      <c r="T2415" s="72"/>
    </row>
    <row r="2416" spans="1:20" s="65" customFormat="1" ht="14.5" x14ac:dyDescent="0.35">
      <c r="A2416" s="48"/>
      <c r="E2416" s="102"/>
      <c r="F2416" s="102"/>
      <c r="G2416" s="102"/>
      <c r="I2416" s="93"/>
      <c r="J2416" s="93"/>
      <c r="S2416" s="72"/>
      <c r="T2416" s="72"/>
    </row>
    <row r="2417" spans="1:20" s="65" customFormat="1" ht="14.5" x14ac:dyDescent="0.35">
      <c r="A2417" s="48"/>
      <c r="E2417" s="102"/>
      <c r="F2417" s="102"/>
      <c r="G2417" s="102"/>
      <c r="I2417" s="93"/>
      <c r="J2417" s="93"/>
      <c r="S2417" s="72"/>
      <c r="T2417" s="72"/>
    </row>
    <row r="2418" spans="1:20" s="65" customFormat="1" ht="14.5" x14ac:dyDescent="0.35">
      <c r="A2418" s="48"/>
      <c r="E2418" s="102"/>
      <c r="F2418" s="102"/>
      <c r="G2418" s="102"/>
      <c r="I2418" s="93"/>
      <c r="J2418" s="93"/>
      <c r="S2418" s="72"/>
      <c r="T2418" s="72"/>
    </row>
    <row r="2419" spans="1:20" s="65" customFormat="1" ht="14.5" x14ac:dyDescent="0.35">
      <c r="A2419" s="48"/>
      <c r="E2419" s="102"/>
      <c r="F2419" s="102"/>
      <c r="G2419" s="102"/>
      <c r="I2419" s="93"/>
      <c r="J2419" s="93"/>
      <c r="S2419" s="72"/>
      <c r="T2419" s="72"/>
    </row>
    <row r="2420" spans="1:20" s="65" customFormat="1" ht="14.5" x14ac:dyDescent="0.35">
      <c r="A2420" s="48"/>
      <c r="E2420" s="102"/>
      <c r="F2420" s="102"/>
      <c r="G2420" s="102"/>
      <c r="I2420" s="93"/>
      <c r="J2420" s="93"/>
      <c r="S2420" s="72"/>
      <c r="T2420" s="72"/>
    </row>
    <row r="2421" spans="1:20" s="65" customFormat="1" ht="14.5" x14ac:dyDescent="0.35">
      <c r="A2421" s="48"/>
      <c r="E2421" s="102"/>
      <c r="F2421" s="102"/>
      <c r="G2421" s="102"/>
      <c r="I2421" s="93"/>
      <c r="J2421" s="93"/>
      <c r="S2421" s="72"/>
      <c r="T2421" s="72"/>
    </row>
    <row r="2422" spans="1:20" s="65" customFormat="1" ht="14.5" x14ac:dyDescent="0.35">
      <c r="A2422" s="48"/>
      <c r="E2422" s="102"/>
      <c r="F2422" s="102"/>
      <c r="G2422" s="102"/>
      <c r="I2422" s="93"/>
      <c r="J2422" s="93"/>
      <c r="S2422" s="72"/>
      <c r="T2422" s="72"/>
    </row>
    <row r="2423" spans="1:20" s="65" customFormat="1" ht="14.5" x14ac:dyDescent="0.35">
      <c r="A2423" s="48"/>
      <c r="E2423" s="102"/>
      <c r="F2423" s="102"/>
      <c r="G2423" s="102"/>
      <c r="I2423" s="93"/>
      <c r="J2423" s="93"/>
      <c r="S2423" s="72"/>
      <c r="T2423" s="72"/>
    </row>
    <row r="2424" spans="1:20" s="65" customFormat="1" ht="14.5" x14ac:dyDescent="0.35">
      <c r="A2424" s="48"/>
      <c r="E2424" s="102"/>
      <c r="F2424" s="102"/>
      <c r="G2424" s="102"/>
      <c r="I2424" s="93"/>
      <c r="J2424" s="93"/>
      <c r="S2424" s="72"/>
      <c r="T2424" s="72"/>
    </row>
    <row r="2425" spans="1:20" s="65" customFormat="1" ht="14.5" x14ac:dyDescent="0.35">
      <c r="A2425" s="48"/>
      <c r="E2425" s="102"/>
      <c r="F2425" s="102"/>
      <c r="G2425" s="102"/>
      <c r="I2425" s="93"/>
      <c r="J2425" s="93"/>
      <c r="S2425" s="72"/>
      <c r="T2425" s="72"/>
    </row>
    <row r="2426" spans="1:20" s="65" customFormat="1" ht="14.5" x14ac:dyDescent="0.35">
      <c r="A2426" s="48"/>
      <c r="E2426" s="102"/>
      <c r="F2426" s="102"/>
      <c r="G2426" s="102"/>
      <c r="I2426" s="93"/>
      <c r="J2426" s="93"/>
      <c r="S2426" s="72"/>
      <c r="T2426" s="72"/>
    </row>
    <row r="2427" spans="1:20" s="65" customFormat="1" ht="14.5" x14ac:dyDescent="0.35">
      <c r="A2427" s="48"/>
      <c r="E2427" s="102"/>
      <c r="F2427" s="102"/>
      <c r="G2427" s="102"/>
      <c r="I2427" s="93"/>
      <c r="J2427" s="93"/>
      <c r="S2427" s="72"/>
      <c r="T2427" s="72"/>
    </row>
    <row r="2428" spans="1:20" s="65" customFormat="1" ht="14.5" x14ac:dyDescent="0.35">
      <c r="A2428" s="48"/>
      <c r="E2428" s="102"/>
      <c r="F2428" s="102"/>
      <c r="G2428" s="102"/>
      <c r="I2428" s="93"/>
      <c r="J2428" s="93"/>
      <c r="S2428" s="72"/>
      <c r="T2428" s="72"/>
    </row>
    <row r="2429" spans="1:20" s="65" customFormat="1" ht="14.5" x14ac:dyDescent="0.35">
      <c r="A2429" s="48"/>
      <c r="E2429" s="102"/>
      <c r="F2429" s="102"/>
      <c r="G2429" s="102"/>
      <c r="I2429" s="93"/>
      <c r="J2429" s="93"/>
      <c r="S2429" s="72"/>
      <c r="T2429" s="72"/>
    </row>
    <row r="2430" spans="1:20" s="65" customFormat="1" ht="14.5" x14ac:dyDescent="0.35">
      <c r="A2430" s="48"/>
      <c r="E2430" s="102"/>
      <c r="F2430" s="102"/>
      <c r="G2430" s="102"/>
      <c r="I2430" s="93"/>
      <c r="J2430" s="93"/>
      <c r="S2430" s="72"/>
      <c r="T2430" s="72"/>
    </row>
    <row r="2431" spans="1:20" s="65" customFormat="1" ht="14.5" x14ac:dyDescent="0.35">
      <c r="A2431" s="48"/>
      <c r="E2431" s="102"/>
      <c r="F2431" s="102"/>
      <c r="G2431" s="102"/>
      <c r="I2431" s="93"/>
      <c r="J2431" s="93"/>
      <c r="S2431" s="72"/>
      <c r="T2431" s="72"/>
    </row>
    <row r="2432" spans="1:20" s="65" customFormat="1" ht="14.5" x14ac:dyDescent="0.35">
      <c r="A2432" s="48"/>
      <c r="E2432" s="102"/>
      <c r="F2432" s="102"/>
      <c r="G2432" s="102"/>
      <c r="I2432" s="93"/>
      <c r="J2432" s="93"/>
      <c r="S2432" s="72"/>
      <c r="T2432" s="72"/>
    </row>
    <row r="2433" spans="1:20" s="65" customFormat="1" ht="14.5" x14ac:dyDescent="0.35">
      <c r="A2433" s="48"/>
      <c r="E2433" s="102"/>
      <c r="F2433" s="102"/>
      <c r="G2433" s="102"/>
      <c r="I2433" s="93"/>
      <c r="J2433" s="93"/>
      <c r="S2433" s="72"/>
      <c r="T2433" s="72"/>
    </row>
    <row r="2434" spans="1:20" s="65" customFormat="1" ht="14.5" x14ac:dyDescent="0.35">
      <c r="A2434" s="48"/>
      <c r="E2434" s="102"/>
      <c r="F2434" s="102"/>
      <c r="G2434" s="102"/>
      <c r="I2434" s="93"/>
      <c r="J2434" s="93"/>
      <c r="S2434" s="72"/>
      <c r="T2434" s="72"/>
    </row>
    <row r="2435" spans="1:20" s="65" customFormat="1" ht="14.5" x14ac:dyDescent="0.35">
      <c r="A2435" s="48"/>
      <c r="E2435" s="102"/>
      <c r="F2435" s="102"/>
      <c r="G2435" s="102"/>
      <c r="I2435" s="93"/>
      <c r="J2435" s="93"/>
      <c r="S2435" s="72"/>
      <c r="T2435" s="72"/>
    </row>
    <row r="2436" spans="1:20" s="65" customFormat="1" ht="14.5" x14ac:dyDescent="0.35">
      <c r="A2436" s="48"/>
      <c r="E2436" s="102"/>
      <c r="F2436" s="102"/>
      <c r="G2436" s="102"/>
      <c r="I2436" s="93"/>
      <c r="J2436" s="93"/>
      <c r="S2436" s="72"/>
      <c r="T2436" s="72"/>
    </row>
    <row r="2437" spans="1:20" s="65" customFormat="1" ht="14.5" x14ac:dyDescent="0.35">
      <c r="A2437" s="48"/>
      <c r="E2437" s="102"/>
      <c r="F2437" s="102"/>
      <c r="G2437" s="102"/>
      <c r="I2437" s="93"/>
      <c r="J2437" s="93"/>
      <c r="S2437" s="72"/>
      <c r="T2437" s="72"/>
    </row>
    <row r="2438" spans="1:20" s="65" customFormat="1" ht="14.5" x14ac:dyDescent="0.35">
      <c r="A2438" s="48"/>
      <c r="E2438" s="102"/>
      <c r="F2438" s="102"/>
      <c r="G2438" s="102"/>
      <c r="I2438" s="93"/>
      <c r="J2438" s="93"/>
      <c r="S2438" s="72"/>
      <c r="T2438" s="72"/>
    </row>
    <row r="2439" spans="1:20" s="65" customFormat="1" ht="14.5" x14ac:dyDescent="0.35">
      <c r="A2439" s="48"/>
      <c r="E2439" s="102"/>
      <c r="F2439" s="102"/>
      <c r="G2439" s="102"/>
      <c r="I2439" s="93"/>
      <c r="J2439" s="93"/>
      <c r="S2439" s="72"/>
      <c r="T2439" s="72"/>
    </row>
    <row r="2440" spans="1:20" s="65" customFormat="1" ht="14.5" x14ac:dyDescent="0.35">
      <c r="A2440" s="48"/>
      <c r="E2440" s="102"/>
      <c r="F2440" s="102"/>
      <c r="G2440" s="102"/>
      <c r="I2440" s="93"/>
      <c r="J2440" s="93"/>
      <c r="S2440" s="72"/>
      <c r="T2440" s="72"/>
    </row>
    <row r="2441" spans="1:20" s="65" customFormat="1" ht="14.5" x14ac:dyDescent="0.35">
      <c r="A2441" s="48"/>
      <c r="E2441" s="102"/>
      <c r="F2441" s="102"/>
      <c r="G2441" s="102"/>
      <c r="I2441" s="93"/>
      <c r="J2441" s="93"/>
      <c r="S2441" s="72"/>
      <c r="T2441" s="72"/>
    </row>
    <row r="2442" spans="1:20" s="65" customFormat="1" ht="14.5" x14ac:dyDescent="0.35">
      <c r="A2442" s="48"/>
      <c r="E2442" s="102"/>
      <c r="F2442" s="102"/>
      <c r="G2442" s="102"/>
      <c r="I2442" s="93"/>
      <c r="J2442" s="93"/>
      <c r="S2442" s="72"/>
      <c r="T2442" s="72"/>
    </row>
    <row r="2443" spans="1:20" s="65" customFormat="1" ht="14.5" x14ac:dyDescent="0.35">
      <c r="A2443" s="48"/>
      <c r="E2443" s="102"/>
      <c r="F2443" s="102"/>
      <c r="G2443" s="102"/>
      <c r="I2443" s="93"/>
      <c r="J2443" s="93"/>
      <c r="S2443" s="72"/>
      <c r="T2443" s="72"/>
    </row>
    <row r="2444" spans="1:20" s="65" customFormat="1" ht="14.5" x14ac:dyDescent="0.35">
      <c r="A2444" s="48"/>
      <c r="E2444" s="102"/>
      <c r="F2444" s="102"/>
      <c r="G2444" s="102"/>
      <c r="I2444" s="93"/>
      <c r="J2444" s="93"/>
      <c r="S2444" s="72"/>
      <c r="T2444" s="72"/>
    </row>
    <row r="2445" spans="1:20" s="65" customFormat="1" ht="14.5" x14ac:dyDescent="0.35">
      <c r="A2445" s="48"/>
      <c r="E2445" s="102"/>
      <c r="F2445" s="102"/>
      <c r="G2445" s="102"/>
      <c r="I2445" s="93"/>
      <c r="J2445" s="93"/>
      <c r="S2445" s="72"/>
      <c r="T2445" s="72"/>
    </row>
    <row r="2446" spans="1:20" s="65" customFormat="1" ht="14.5" x14ac:dyDescent="0.35">
      <c r="A2446" s="48"/>
      <c r="E2446" s="102"/>
      <c r="F2446" s="102"/>
      <c r="G2446" s="102"/>
      <c r="I2446" s="93"/>
      <c r="J2446" s="93"/>
      <c r="S2446" s="72"/>
      <c r="T2446" s="72"/>
    </row>
    <row r="2447" spans="1:20" s="65" customFormat="1" ht="14.5" x14ac:dyDescent="0.35">
      <c r="A2447" s="48"/>
      <c r="E2447" s="102"/>
      <c r="F2447" s="102"/>
      <c r="G2447" s="102"/>
      <c r="I2447" s="93"/>
      <c r="J2447" s="93"/>
      <c r="S2447" s="72"/>
      <c r="T2447" s="72"/>
    </row>
    <row r="2448" spans="1:20" s="65" customFormat="1" ht="14.5" x14ac:dyDescent="0.35">
      <c r="A2448" s="48"/>
      <c r="E2448" s="102"/>
      <c r="F2448" s="102"/>
      <c r="G2448" s="102"/>
      <c r="I2448" s="93"/>
      <c r="J2448" s="93"/>
      <c r="S2448" s="72"/>
      <c r="T2448" s="72"/>
    </row>
    <row r="2449" spans="1:20" s="65" customFormat="1" ht="14.5" x14ac:dyDescent="0.35">
      <c r="A2449" s="48"/>
      <c r="E2449" s="102"/>
      <c r="F2449" s="102"/>
      <c r="G2449" s="102"/>
      <c r="I2449" s="93"/>
      <c r="J2449" s="93"/>
      <c r="S2449" s="72"/>
      <c r="T2449" s="72"/>
    </row>
    <row r="2450" spans="1:20" s="65" customFormat="1" ht="14.5" x14ac:dyDescent="0.35">
      <c r="A2450" s="48"/>
      <c r="E2450" s="102"/>
      <c r="F2450" s="102"/>
      <c r="G2450" s="102"/>
      <c r="I2450" s="93"/>
      <c r="J2450" s="93"/>
      <c r="S2450" s="72"/>
      <c r="T2450" s="72"/>
    </row>
    <row r="2451" spans="1:20" s="65" customFormat="1" ht="14.5" x14ac:dyDescent="0.35">
      <c r="A2451" s="48"/>
      <c r="E2451" s="102"/>
      <c r="F2451" s="102"/>
      <c r="G2451" s="102"/>
      <c r="I2451" s="93"/>
      <c r="J2451" s="93"/>
      <c r="S2451" s="72"/>
      <c r="T2451" s="72"/>
    </row>
    <row r="2452" spans="1:20" s="65" customFormat="1" ht="14.5" x14ac:dyDescent="0.35">
      <c r="A2452" s="48"/>
      <c r="E2452" s="102"/>
      <c r="F2452" s="102"/>
      <c r="G2452" s="102"/>
      <c r="I2452" s="93"/>
      <c r="J2452" s="93"/>
      <c r="S2452" s="72"/>
      <c r="T2452" s="72"/>
    </row>
    <row r="2453" spans="1:20" s="65" customFormat="1" ht="14.5" x14ac:dyDescent="0.35">
      <c r="A2453" s="48"/>
      <c r="E2453" s="102"/>
      <c r="F2453" s="102"/>
      <c r="G2453" s="102"/>
      <c r="I2453" s="93"/>
      <c r="J2453" s="93"/>
      <c r="S2453" s="72"/>
      <c r="T2453" s="72"/>
    </row>
    <row r="2454" spans="1:20" s="65" customFormat="1" ht="14.5" x14ac:dyDescent="0.35">
      <c r="A2454" s="48"/>
      <c r="E2454" s="102"/>
      <c r="F2454" s="102"/>
      <c r="G2454" s="102"/>
      <c r="I2454" s="93"/>
      <c r="J2454" s="93"/>
      <c r="S2454" s="72"/>
      <c r="T2454" s="72"/>
    </row>
    <row r="2455" spans="1:20" s="65" customFormat="1" ht="14.5" x14ac:dyDescent="0.35">
      <c r="A2455" s="48"/>
      <c r="E2455" s="102"/>
      <c r="F2455" s="102"/>
      <c r="G2455" s="102"/>
      <c r="I2455" s="93"/>
      <c r="J2455" s="93"/>
      <c r="S2455" s="72"/>
      <c r="T2455" s="72"/>
    </row>
    <row r="2456" spans="1:20" s="65" customFormat="1" ht="14.5" x14ac:dyDescent="0.35">
      <c r="A2456" s="48"/>
      <c r="E2456" s="102"/>
      <c r="F2456" s="102"/>
      <c r="G2456" s="102"/>
      <c r="I2456" s="93"/>
      <c r="J2456" s="93"/>
      <c r="S2456" s="72"/>
      <c r="T2456" s="72"/>
    </row>
    <row r="2457" spans="1:20" s="65" customFormat="1" ht="14.5" x14ac:dyDescent="0.35">
      <c r="A2457" s="48"/>
      <c r="E2457" s="102"/>
      <c r="F2457" s="102"/>
      <c r="G2457" s="102"/>
      <c r="I2457" s="93"/>
      <c r="J2457" s="93"/>
      <c r="S2457" s="72"/>
      <c r="T2457" s="72"/>
    </row>
    <row r="2458" spans="1:20" s="65" customFormat="1" ht="14.5" x14ac:dyDescent="0.35">
      <c r="A2458" s="48"/>
      <c r="E2458" s="102"/>
      <c r="F2458" s="102"/>
      <c r="G2458" s="102"/>
      <c r="I2458" s="93"/>
      <c r="J2458" s="93"/>
      <c r="S2458" s="72"/>
      <c r="T2458" s="72"/>
    </row>
    <row r="2459" spans="1:20" s="65" customFormat="1" ht="14.5" x14ac:dyDescent="0.35">
      <c r="A2459" s="48"/>
      <c r="E2459" s="102"/>
      <c r="F2459" s="102"/>
      <c r="G2459" s="102"/>
      <c r="I2459" s="93"/>
      <c r="J2459" s="93"/>
      <c r="S2459" s="72"/>
      <c r="T2459" s="72"/>
    </row>
    <row r="2460" spans="1:20" s="65" customFormat="1" ht="14.5" x14ac:dyDescent="0.35">
      <c r="A2460" s="48"/>
      <c r="E2460" s="102"/>
      <c r="F2460" s="102"/>
      <c r="G2460" s="102"/>
      <c r="I2460" s="93"/>
      <c r="J2460" s="93"/>
      <c r="S2460" s="72"/>
      <c r="T2460" s="72"/>
    </row>
    <row r="2461" spans="1:20" s="65" customFormat="1" ht="14.5" x14ac:dyDescent="0.35">
      <c r="A2461" s="48"/>
      <c r="E2461" s="102"/>
      <c r="F2461" s="102"/>
      <c r="G2461" s="102"/>
      <c r="I2461" s="93"/>
      <c r="J2461" s="93"/>
      <c r="S2461" s="72"/>
      <c r="T2461" s="72"/>
    </row>
    <row r="2462" spans="1:20" s="65" customFormat="1" ht="14.5" x14ac:dyDescent="0.35">
      <c r="A2462" s="48"/>
      <c r="E2462" s="102"/>
      <c r="F2462" s="102"/>
      <c r="G2462" s="102"/>
      <c r="I2462" s="93"/>
      <c r="J2462" s="93"/>
      <c r="S2462" s="72"/>
      <c r="T2462" s="72"/>
    </row>
    <row r="2463" spans="1:20" s="65" customFormat="1" ht="14.5" x14ac:dyDescent="0.35">
      <c r="A2463" s="48"/>
      <c r="E2463" s="102"/>
      <c r="F2463" s="102"/>
      <c r="G2463" s="102"/>
      <c r="I2463" s="93"/>
      <c r="J2463" s="93"/>
      <c r="S2463" s="72"/>
      <c r="T2463" s="72"/>
    </row>
    <row r="2464" spans="1:20" s="65" customFormat="1" ht="14.5" x14ac:dyDescent="0.35">
      <c r="A2464" s="48"/>
      <c r="E2464" s="102"/>
      <c r="F2464" s="102"/>
      <c r="G2464" s="102"/>
      <c r="I2464" s="93"/>
      <c r="J2464" s="93"/>
      <c r="S2464" s="72"/>
      <c r="T2464" s="72"/>
    </row>
    <row r="2465" spans="1:20" s="65" customFormat="1" ht="14.5" x14ac:dyDescent="0.35">
      <c r="A2465" s="48"/>
      <c r="E2465" s="102"/>
      <c r="F2465" s="102"/>
      <c r="G2465" s="102"/>
      <c r="I2465" s="93"/>
      <c r="J2465" s="93"/>
      <c r="S2465" s="72"/>
      <c r="T2465" s="72"/>
    </row>
    <row r="2466" spans="1:20" s="65" customFormat="1" ht="14.5" x14ac:dyDescent="0.35">
      <c r="A2466" s="48"/>
      <c r="E2466" s="102"/>
      <c r="F2466" s="102"/>
      <c r="G2466" s="102"/>
      <c r="I2466" s="93"/>
      <c r="J2466" s="93"/>
      <c r="S2466" s="72"/>
      <c r="T2466" s="72"/>
    </row>
    <row r="2467" spans="1:20" s="65" customFormat="1" ht="14.5" x14ac:dyDescent="0.35">
      <c r="A2467" s="48"/>
      <c r="E2467" s="102"/>
      <c r="F2467" s="102"/>
      <c r="G2467" s="102"/>
      <c r="I2467" s="93"/>
      <c r="J2467" s="93"/>
      <c r="S2467" s="72"/>
      <c r="T2467" s="72"/>
    </row>
    <row r="2468" spans="1:20" s="65" customFormat="1" ht="14.5" x14ac:dyDescent="0.35">
      <c r="A2468" s="48"/>
      <c r="E2468" s="102"/>
      <c r="F2468" s="102"/>
      <c r="G2468" s="102"/>
      <c r="I2468" s="93"/>
      <c r="J2468" s="93"/>
      <c r="S2468" s="72"/>
      <c r="T2468" s="72"/>
    </row>
    <row r="2469" spans="1:20" s="65" customFormat="1" ht="14.5" x14ac:dyDescent="0.35">
      <c r="A2469" s="48"/>
      <c r="E2469" s="102"/>
      <c r="F2469" s="102"/>
      <c r="G2469" s="102"/>
      <c r="I2469" s="93"/>
      <c r="J2469" s="93"/>
      <c r="S2469" s="72"/>
      <c r="T2469" s="72"/>
    </row>
    <row r="2470" spans="1:20" s="65" customFormat="1" ht="14.5" x14ac:dyDescent="0.35">
      <c r="A2470" s="48"/>
      <c r="E2470" s="102"/>
      <c r="F2470" s="102"/>
      <c r="G2470" s="102"/>
      <c r="I2470" s="93"/>
      <c r="J2470" s="93"/>
      <c r="S2470" s="72"/>
      <c r="T2470" s="72"/>
    </row>
    <row r="2471" spans="1:20" s="65" customFormat="1" ht="14.5" x14ac:dyDescent="0.35">
      <c r="A2471" s="48"/>
      <c r="E2471" s="102"/>
      <c r="F2471" s="102"/>
      <c r="G2471" s="102"/>
      <c r="I2471" s="93"/>
      <c r="J2471" s="93"/>
      <c r="S2471" s="72"/>
      <c r="T2471" s="72"/>
    </row>
    <row r="2472" spans="1:20" s="65" customFormat="1" ht="14.5" x14ac:dyDescent="0.35">
      <c r="A2472" s="48"/>
      <c r="E2472" s="102"/>
      <c r="F2472" s="102"/>
      <c r="G2472" s="102"/>
      <c r="I2472" s="93"/>
      <c r="J2472" s="93"/>
      <c r="S2472" s="72"/>
      <c r="T2472" s="72"/>
    </row>
    <row r="2473" spans="1:20" s="65" customFormat="1" ht="14.5" x14ac:dyDescent="0.35">
      <c r="A2473" s="48"/>
      <c r="E2473" s="102"/>
      <c r="F2473" s="102"/>
      <c r="G2473" s="102"/>
      <c r="I2473" s="93"/>
      <c r="J2473" s="93"/>
      <c r="S2473" s="72"/>
      <c r="T2473" s="72"/>
    </row>
    <row r="2474" spans="1:20" s="65" customFormat="1" ht="14.5" x14ac:dyDescent="0.35">
      <c r="A2474" s="48"/>
      <c r="E2474" s="102"/>
      <c r="F2474" s="102"/>
      <c r="G2474" s="102"/>
      <c r="I2474" s="93"/>
      <c r="J2474" s="93"/>
      <c r="S2474" s="72"/>
      <c r="T2474" s="72"/>
    </row>
    <row r="2475" spans="1:20" s="65" customFormat="1" ht="14.5" x14ac:dyDescent="0.35">
      <c r="A2475" s="48"/>
      <c r="E2475" s="102"/>
      <c r="F2475" s="102"/>
      <c r="G2475" s="102"/>
      <c r="I2475" s="93"/>
      <c r="J2475" s="93"/>
      <c r="S2475" s="72"/>
      <c r="T2475" s="72"/>
    </row>
    <row r="2476" spans="1:20" s="65" customFormat="1" ht="14.5" x14ac:dyDescent="0.35">
      <c r="A2476" s="48"/>
      <c r="E2476" s="102"/>
      <c r="F2476" s="102"/>
      <c r="G2476" s="102"/>
      <c r="I2476" s="93"/>
      <c r="J2476" s="93"/>
      <c r="S2476" s="72"/>
      <c r="T2476" s="72"/>
    </row>
    <row r="2477" spans="1:20" s="65" customFormat="1" ht="14.5" x14ac:dyDescent="0.35">
      <c r="A2477" s="48"/>
      <c r="E2477" s="102"/>
      <c r="F2477" s="102"/>
      <c r="G2477" s="102"/>
      <c r="I2477" s="93"/>
      <c r="J2477" s="93"/>
      <c r="S2477" s="72"/>
      <c r="T2477" s="72"/>
    </row>
    <row r="2478" spans="1:20" s="65" customFormat="1" ht="14.5" x14ac:dyDescent="0.35">
      <c r="A2478" s="48"/>
      <c r="E2478" s="102"/>
      <c r="F2478" s="102"/>
      <c r="G2478" s="102"/>
      <c r="I2478" s="93"/>
      <c r="J2478" s="93"/>
      <c r="S2478" s="72"/>
      <c r="T2478" s="72"/>
    </row>
    <row r="2479" spans="1:20" s="65" customFormat="1" ht="14.5" x14ac:dyDescent="0.35">
      <c r="A2479" s="48"/>
      <c r="E2479" s="102"/>
      <c r="F2479" s="102"/>
      <c r="G2479" s="102"/>
      <c r="I2479" s="93"/>
      <c r="J2479" s="93"/>
      <c r="S2479" s="72"/>
      <c r="T2479" s="72"/>
    </row>
    <row r="2480" spans="1:20" s="65" customFormat="1" ht="14.5" x14ac:dyDescent="0.35">
      <c r="A2480" s="48"/>
      <c r="E2480" s="102"/>
      <c r="F2480" s="102"/>
      <c r="G2480" s="102"/>
      <c r="I2480" s="93"/>
      <c r="J2480" s="93"/>
      <c r="S2480" s="72"/>
      <c r="T2480" s="72"/>
    </row>
    <row r="2481" spans="1:20" s="65" customFormat="1" ht="14.5" x14ac:dyDescent="0.35">
      <c r="A2481" s="48"/>
      <c r="E2481" s="102"/>
      <c r="F2481" s="102"/>
      <c r="G2481" s="102"/>
      <c r="I2481" s="93"/>
      <c r="J2481" s="93"/>
      <c r="S2481" s="72"/>
      <c r="T2481" s="72"/>
    </row>
    <row r="2482" spans="1:20" s="65" customFormat="1" ht="14.5" x14ac:dyDescent="0.35">
      <c r="A2482" s="48"/>
      <c r="E2482" s="102"/>
      <c r="F2482" s="102"/>
      <c r="G2482" s="102"/>
      <c r="I2482" s="93"/>
      <c r="J2482" s="93"/>
      <c r="S2482" s="72"/>
      <c r="T2482" s="72"/>
    </row>
    <row r="2483" spans="1:20" s="65" customFormat="1" ht="14.5" x14ac:dyDescent="0.35">
      <c r="A2483" s="48"/>
      <c r="E2483" s="102"/>
      <c r="F2483" s="102"/>
      <c r="G2483" s="102"/>
      <c r="I2483" s="93"/>
      <c r="J2483" s="93"/>
      <c r="S2483" s="72"/>
      <c r="T2483" s="72"/>
    </row>
    <row r="2484" spans="1:20" s="65" customFormat="1" ht="14.5" x14ac:dyDescent="0.35">
      <c r="A2484" s="48"/>
      <c r="E2484" s="102"/>
      <c r="F2484" s="102"/>
      <c r="G2484" s="102"/>
      <c r="I2484" s="93"/>
      <c r="J2484" s="93"/>
      <c r="S2484" s="72"/>
      <c r="T2484" s="72"/>
    </row>
    <row r="2485" spans="1:20" s="65" customFormat="1" ht="14.5" x14ac:dyDescent="0.35">
      <c r="A2485" s="48"/>
      <c r="E2485" s="102"/>
      <c r="F2485" s="102"/>
      <c r="G2485" s="102"/>
      <c r="I2485" s="93"/>
      <c r="J2485" s="93"/>
      <c r="S2485" s="72"/>
      <c r="T2485" s="72"/>
    </row>
    <row r="2486" spans="1:20" s="65" customFormat="1" ht="14.5" x14ac:dyDescent="0.35">
      <c r="A2486" s="48"/>
      <c r="E2486" s="102"/>
      <c r="F2486" s="102"/>
      <c r="G2486" s="102"/>
      <c r="I2486" s="93"/>
      <c r="J2486" s="93"/>
      <c r="S2486" s="72"/>
      <c r="T2486" s="72"/>
    </row>
    <row r="2487" spans="1:20" s="65" customFormat="1" ht="14.5" x14ac:dyDescent="0.35">
      <c r="A2487" s="48"/>
      <c r="E2487" s="102"/>
      <c r="F2487" s="102"/>
      <c r="G2487" s="102"/>
      <c r="I2487" s="93"/>
      <c r="J2487" s="93"/>
      <c r="S2487" s="72"/>
      <c r="T2487" s="72"/>
    </row>
    <row r="2488" spans="1:20" s="65" customFormat="1" ht="14.5" x14ac:dyDescent="0.35">
      <c r="A2488" s="48"/>
      <c r="E2488" s="102"/>
      <c r="F2488" s="102"/>
      <c r="G2488" s="102"/>
      <c r="I2488" s="93"/>
      <c r="J2488" s="93"/>
      <c r="S2488" s="72"/>
      <c r="T2488" s="72"/>
    </row>
    <row r="2489" spans="1:20" s="65" customFormat="1" ht="14.5" x14ac:dyDescent="0.35">
      <c r="A2489" s="48"/>
      <c r="E2489" s="102"/>
      <c r="F2489" s="102"/>
      <c r="G2489" s="102"/>
      <c r="I2489" s="93"/>
      <c r="J2489" s="93"/>
      <c r="S2489" s="72"/>
      <c r="T2489" s="72"/>
    </row>
    <row r="2490" spans="1:20" s="65" customFormat="1" ht="14.5" x14ac:dyDescent="0.35">
      <c r="A2490" s="48"/>
      <c r="E2490" s="102"/>
      <c r="F2490" s="102"/>
      <c r="G2490" s="102"/>
      <c r="I2490" s="93"/>
      <c r="J2490" s="93"/>
      <c r="S2490" s="72"/>
      <c r="T2490" s="72"/>
    </row>
    <row r="2491" spans="1:20" s="65" customFormat="1" ht="14.5" x14ac:dyDescent="0.35">
      <c r="A2491" s="48"/>
      <c r="E2491" s="102"/>
      <c r="F2491" s="102"/>
      <c r="G2491" s="102"/>
      <c r="I2491" s="93"/>
      <c r="J2491" s="93"/>
      <c r="S2491" s="72"/>
      <c r="T2491" s="72"/>
    </row>
    <row r="2492" spans="1:20" s="65" customFormat="1" ht="14.5" x14ac:dyDescent="0.35">
      <c r="A2492" s="48"/>
      <c r="E2492" s="102"/>
      <c r="F2492" s="102"/>
      <c r="G2492" s="102"/>
      <c r="I2492" s="93"/>
      <c r="J2492" s="93"/>
      <c r="S2492" s="72"/>
      <c r="T2492" s="72"/>
    </row>
    <row r="2493" spans="1:20" s="65" customFormat="1" ht="14.5" x14ac:dyDescent="0.35">
      <c r="A2493" s="48"/>
      <c r="E2493" s="102"/>
      <c r="F2493" s="102"/>
      <c r="G2493" s="102"/>
      <c r="I2493" s="93"/>
      <c r="J2493" s="93"/>
      <c r="S2493" s="72"/>
      <c r="T2493" s="72"/>
    </row>
    <row r="2494" spans="1:20" s="65" customFormat="1" ht="14.5" x14ac:dyDescent="0.35">
      <c r="A2494" s="48"/>
      <c r="E2494" s="102"/>
      <c r="F2494" s="102"/>
      <c r="G2494" s="102"/>
      <c r="I2494" s="93"/>
      <c r="J2494" s="93"/>
      <c r="S2494" s="72"/>
      <c r="T2494" s="72"/>
    </row>
    <row r="2495" spans="1:20" s="65" customFormat="1" ht="14.5" x14ac:dyDescent="0.35">
      <c r="A2495" s="48"/>
      <c r="E2495" s="102"/>
      <c r="F2495" s="102"/>
      <c r="G2495" s="102"/>
      <c r="I2495" s="93"/>
      <c r="J2495" s="93"/>
      <c r="S2495" s="72"/>
      <c r="T2495" s="72"/>
    </row>
    <row r="2496" spans="1:20" s="65" customFormat="1" ht="14.5" x14ac:dyDescent="0.35">
      <c r="A2496" s="48"/>
      <c r="E2496" s="102"/>
      <c r="F2496" s="102"/>
      <c r="G2496" s="102"/>
      <c r="I2496" s="93"/>
      <c r="J2496" s="93"/>
      <c r="S2496" s="72"/>
      <c r="T2496" s="72"/>
    </row>
    <row r="2497" spans="1:20" s="65" customFormat="1" ht="14.5" x14ac:dyDescent="0.35">
      <c r="A2497" s="48"/>
      <c r="E2497" s="102"/>
      <c r="F2497" s="102"/>
      <c r="G2497" s="102"/>
      <c r="I2497" s="93"/>
      <c r="J2497" s="93"/>
      <c r="S2497" s="72"/>
      <c r="T2497" s="72"/>
    </row>
    <row r="2498" spans="1:20" s="65" customFormat="1" ht="14.5" x14ac:dyDescent="0.35">
      <c r="A2498" s="48"/>
      <c r="E2498" s="102"/>
      <c r="F2498" s="102"/>
      <c r="G2498" s="102"/>
      <c r="I2498" s="93"/>
      <c r="J2498" s="93"/>
      <c r="S2498" s="72"/>
      <c r="T2498" s="72"/>
    </row>
    <row r="2499" spans="1:20" s="65" customFormat="1" ht="14.5" x14ac:dyDescent="0.35">
      <c r="A2499" s="48"/>
      <c r="E2499" s="102"/>
      <c r="F2499" s="102"/>
      <c r="G2499" s="102"/>
      <c r="I2499" s="93"/>
      <c r="J2499" s="93"/>
      <c r="S2499" s="72"/>
      <c r="T2499" s="72"/>
    </row>
    <row r="2500" spans="1:20" s="65" customFormat="1" ht="14.5" x14ac:dyDescent="0.35">
      <c r="A2500" s="48"/>
      <c r="E2500" s="102"/>
      <c r="F2500" s="102"/>
      <c r="G2500" s="102"/>
      <c r="I2500" s="93"/>
      <c r="J2500" s="93"/>
      <c r="S2500" s="72"/>
      <c r="T2500" s="72"/>
    </row>
    <row r="2501" spans="1:20" s="65" customFormat="1" ht="14.5" x14ac:dyDescent="0.35">
      <c r="A2501" s="48"/>
      <c r="E2501" s="102"/>
      <c r="F2501" s="102"/>
      <c r="G2501" s="102"/>
      <c r="I2501" s="93"/>
      <c r="J2501" s="93"/>
      <c r="S2501" s="72"/>
      <c r="T2501" s="72"/>
    </row>
    <row r="2502" spans="1:20" s="65" customFormat="1" ht="14.5" x14ac:dyDescent="0.35">
      <c r="A2502" s="48"/>
      <c r="E2502" s="102"/>
      <c r="F2502" s="102"/>
      <c r="G2502" s="102"/>
      <c r="I2502" s="93"/>
      <c r="J2502" s="93"/>
      <c r="S2502" s="72"/>
      <c r="T2502" s="72"/>
    </row>
    <row r="2503" spans="1:20" s="65" customFormat="1" ht="14.5" x14ac:dyDescent="0.35">
      <c r="A2503" s="48"/>
      <c r="E2503" s="102"/>
      <c r="F2503" s="102"/>
      <c r="G2503" s="102"/>
      <c r="I2503" s="93"/>
      <c r="J2503" s="93"/>
      <c r="S2503" s="72"/>
      <c r="T2503" s="72"/>
    </row>
    <row r="2504" spans="1:20" s="65" customFormat="1" ht="14.5" x14ac:dyDescent="0.35">
      <c r="A2504" s="48"/>
      <c r="E2504" s="102"/>
      <c r="F2504" s="102"/>
      <c r="G2504" s="102"/>
      <c r="I2504" s="93"/>
      <c r="J2504" s="93"/>
      <c r="S2504" s="72"/>
      <c r="T2504" s="72"/>
    </row>
    <row r="2505" spans="1:20" s="65" customFormat="1" ht="14.5" x14ac:dyDescent="0.35">
      <c r="A2505" s="48"/>
      <c r="E2505" s="102"/>
      <c r="F2505" s="102"/>
      <c r="G2505" s="102"/>
      <c r="I2505" s="93"/>
      <c r="J2505" s="93"/>
      <c r="S2505" s="72"/>
      <c r="T2505" s="72"/>
    </row>
    <row r="2506" spans="1:20" s="65" customFormat="1" ht="14.5" x14ac:dyDescent="0.35">
      <c r="A2506" s="48"/>
      <c r="E2506" s="102"/>
      <c r="F2506" s="102"/>
      <c r="G2506" s="102"/>
      <c r="I2506" s="93"/>
      <c r="J2506" s="93"/>
      <c r="S2506" s="72"/>
      <c r="T2506" s="72"/>
    </row>
    <row r="2507" spans="1:20" s="65" customFormat="1" ht="14.5" x14ac:dyDescent="0.35">
      <c r="A2507" s="48"/>
      <c r="E2507" s="102"/>
      <c r="F2507" s="102"/>
      <c r="G2507" s="102"/>
      <c r="I2507" s="93"/>
      <c r="J2507" s="93"/>
      <c r="S2507" s="72"/>
      <c r="T2507" s="72"/>
    </row>
    <row r="2508" spans="1:20" s="65" customFormat="1" ht="14.5" x14ac:dyDescent="0.35">
      <c r="A2508" s="48"/>
      <c r="E2508" s="102"/>
      <c r="F2508" s="102"/>
      <c r="G2508" s="102"/>
      <c r="I2508" s="93"/>
      <c r="J2508" s="93"/>
      <c r="S2508" s="72"/>
      <c r="T2508" s="72"/>
    </row>
    <row r="2509" spans="1:20" s="65" customFormat="1" ht="14.5" x14ac:dyDescent="0.35">
      <c r="A2509" s="48"/>
      <c r="E2509" s="102"/>
      <c r="F2509" s="102"/>
      <c r="G2509" s="102"/>
      <c r="I2509" s="93"/>
      <c r="J2509" s="93"/>
      <c r="S2509" s="72"/>
      <c r="T2509" s="72"/>
    </row>
    <row r="2510" spans="1:20" s="65" customFormat="1" ht="14.5" x14ac:dyDescent="0.35">
      <c r="A2510" s="48"/>
      <c r="E2510" s="102"/>
      <c r="F2510" s="102"/>
      <c r="G2510" s="102"/>
      <c r="I2510" s="93"/>
      <c r="J2510" s="93"/>
      <c r="S2510" s="72"/>
      <c r="T2510" s="72"/>
    </row>
    <row r="2511" spans="1:20" s="65" customFormat="1" ht="14.5" x14ac:dyDescent="0.35">
      <c r="A2511" s="48"/>
      <c r="E2511" s="102"/>
      <c r="F2511" s="102"/>
      <c r="G2511" s="102"/>
      <c r="I2511" s="93"/>
      <c r="J2511" s="93"/>
      <c r="S2511" s="72"/>
      <c r="T2511" s="72"/>
    </row>
    <row r="2512" spans="1:20" s="65" customFormat="1" ht="14.5" x14ac:dyDescent="0.35">
      <c r="A2512" s="48"/>
      <c r="E2512" s="102"/>
      <c r="F2512" s="102"/>
      <c r="G2512" s="102"/>
      <c r="I2512" s="93"/>
      <c r="J2512" s="93"/>
      <c r="S2512" s="72"/>
      <c r="T2512" s="72"/>
    </row>
    <row r="2513" spans="1:20" s="65" customFormat="1" ht="14.5" x14ac:dyDescent="0.35">
      <c r="A2513" s="48"/>
      <c r="E2513" s="102"/>
      <c r="F2513" s="102"/>
      <c r="G2513" s="102"/>
      <c r="I2513" s="93"/>
      <c r="J2513" s="93"/>
      <c r="S2513" s="72"/>
      <c r="T2513" s="72"/>
    </row>
    <row r="2514" spans="1:20" s="65" customFormat="1" ht="14.5" x14ac:dyDescent="0.35">
      <c r="A2514" s="48"/>
      <c r="E2514" s="102"/>
      <c r="F2514" s="102"/>
      <c r="G2514" s="102"/>
      <c r="I2514" s="93"/>
      <c r="J2514" s="93"/>
      <c r="S2514" s="72"/>
      <c r="T2514" s="72"/>
    </row>
    <row r="2515" spans="1:20" s="65" customFormat="1" ht="14.5" x14ac:dyDescent="0.35">
      <c r="A2515" s="48"/>
      <c r="E2515" s="102"/>
      <c r="F2515" s="102"/>
      <c r="G2515" s="102"/>
      <c r="I2515" s="93"/>
      <c r="J2515" s="93"/>
      <c r="S2515" s="72"/>
      <c r="T2515" s="72"/>
    </row>
    <row r="2516" spans="1:20" s="65" customFormat="1" ht="14.5" x14ac:dyDescent="0.35">
      <c r="A2516" s="48"/>
      <c r="E2516" s="102"/>
      <c r="F2516" s="102"/>
      <c r="G2516" s="102"/>
      <c r="I2516" s="93"/>
      <c r="J2516" s="93"/>
      <c r="S2516" s="72"/>
      <c r="T2516" s="72"/>
    </row>
    <row r="2517" spans="1:20" s="65" customFormat="1" ht="14.5" x14ac:dyDescent="0.35">
      <c r="A2517" s="48"/>
      <c r="E2517" s="102"/>
      <c r="F2517" s="102"/>
      <c r="G2517" s="102"/>
      <c r="I2517" s="93"/>
      <c r="J2517" s="93"/>
      <c r="S2517" s="72"/>
      <c r="T2517" s="72"/>
    </row>
    <row r="2518" spans="1:20" s="65" customFormat="1" ht="14.5" x14ac:dyDescent="0.35">
      <c r="A2518" s="48"/>
      <c r="E2518" s="102"/>
      <c r="F2518" s="102"/>
      <c r="G2518" s="102"/>
      <c r="I2518" s="93"/>
      <c r="J2518" s="93"/>
      <c r="S2518" s="72"/>
      <c r="T2518" s="72"/>
    </row>
    <row r="2519" spans="1:20" s="65" customFormat="1" ht="14.5" x14ac:dyDescent="0.35">
      <c r="A2519" s="48"/>
      <c r="E2519" s="102"/>
      <c r="F2519" s="102"/>
      <c r="G2519" s="102"/>
      <c r="I2519" s="93"/>
      <c r="J2519" s="93"/>
      <c r="S2519" s="72"/>
      <c r="T2519" s="72"/>
    </row>
    <row r="2520" spans="1:20" s="65" customFormat="1" ht="14.5" x14ac:dyDescent="0.35">
      <c r="A2520" s="48"/>
      <c r="E2520" s="102"/>
      <c r="F2520" s="102"/>
      <c r="G2520" s="102"/>
      <c r="I2520" s="93"/>
      <c r="J2520" s="93"/>
      <c r="S2520" s="72"/>
      <c r="T2520" s="72"/>
    </row>
    <row r="2521" spans="1:20" s="65" customFormat="1" ht="14.5" x14ac:dyDescent="0.35">
      <c r="A2521" s="48"/>
      <c r="E2521" s="102"/>
      <c r="F2521" s="102"/>
      <c r="G2521" s="102"/>
      <c r="I2521" s="93"/>
      <c r="J2521" s="93"/>
      <c r="S2521" s="72"/>
      <c r="T2521" s="72"/>
    </row>
    <row r="2522" spans="1:20" s="65" customFormat="1" ht="14.5" x14ac:dyDescent="0.35">
      <c r="A2522" s="48"/>
      <c r="E2522" s="102"/>
      <c r="F2522" s="102"/>
      <c r="G2522" s="102"/>
      <c r="I2522" s="93"/>
      <c r="J2522" s="93"/>
      <c r="S2522" s="72"/>
      <c r="T2522" s="72"/>
    </row>
    <row r="2523" spans="1:20" s="65" customFormat="1" ht="14.5" x14ac:dyDescent="0.35">
      <c r="A2523" s="48"/>
      <c r="E2523" s="102"/>
      <c r="F2523" s="102"/>
      <c r="G2523" s="102"/>
      <c r="I2523" s="93"/>
      <c r="J2523" s="93"/>
      <c r="S2523" s="72"/>
      <c r="T2523" s="72"/>
    </row>
    <row r="2524" spans="1:20" s="65" customFormat="1" ht="14.5" x14ac:dyDescent="0.35">
      <c r="A2524" s="48"/>
      <c r="E2524" s="102"/>
      <c r="F2524" s="102"/>
      <c r="G2524" s="102"/>
      <c r="I2524" s="93"/>
      <c r="J2524" s="93"/>
      <c r="S2524" s="72"/>
      <c r="T2524" s="72"/>
    </row>
    <row r="2525" spans="1:20" s="65" customFormat="1" ht="14.5" x14ac:dyDescent="0.35">
      <c r="A2525" s="48"/>
      <c r="E2525" s="102"/>
      <c r="F2525" s="102"/>
      <c r="G2525" s="102"/>
      <c r="I2525" s="93"/>
      <c r="J2525" s="93"/>
      <c r="S2525" s="72"/>
      <c r="T2525" s="72"/>
    </row>
    <row r="2526" spans="1:20" s="65" customFormat="1" ht="14.5" x14ac:dyDescent="0.35">
      <c r="A2526" s="48"/>
      <c r="E2526" s="102"/>
      <c r="F2526" s="102"/>
      <c r="G2526" s="102"/>
      <c r="I2526" s="93"/>
      <c r="J2526" s="93"/>
      <c r="S2526" s="72"/>
      <c r="T2526" s="72"/>
    </row>
    <row r="2527" spans="1:20" s="65" customFormat="1" ht="14.5" x14ac:dyDescent="0.35">
      <c r="A2527" s="48"/>
      <c r="E2527" s="102"/>
      <c r="F2527" s="102"/>
      <c r="G2527" s="102"/>
      <c r="I2527" s="93"/>
      <c r="J2527" s="93"/>
      <c r="S2527" s="72"/>
      <c r="T2527" s="72"/>
    </row>
    <row r="2528" spans="1:20" s="65" customFormat="1" ht="14.5" x14ac:dyDescent="0.35">
      <c r="A2528" s="48"/>
      <c r="E2528" s="102"/>
      <c r="F2528" s="102"/>
      <c r="G2528" s="102"/>
      <c r="I2528" s="93"/>
      <c r="J2528" s="93"/>
      <c r="S2528" s="72"/>
      <c r="T2528" s="72"/>
    </row>
    <row r="2529" spans="1:20" s="65" customFormat="1" ht="14.5" x14ac:dyDescent="0.35">
      <c r="A2529" s="48"/>
      <c r="E2529" s="102"/>
      <c r="F2529" s="102"/>
      <c r="G2529" s="102"/>
      <c r="I2529" s="93"/>
      <c r="J2529" s="93"/>
      <c r="S2529" s="72"/>
      <c r="T2529" s="72"/>
    </row>
    <row r="2530" spans="1:20" s="65" customFormat="1" ht="14.5" x14ac:dyDescent="0.35">
      <c r="A2530" s="48"/>
      <c r="E2530" s="102"/>
      <c r="F2530" s="102"/>
      <c r="G2530" s="102"/>
      <c r="I2530" s="93"/>
      <c r="J2530" s="93"/>
      <c r="S2530" s="72"/>
      <c r="T2530" s="72"/>
    </row>
    <row r="2531" spans="1:20" s="65" customFormat="1" ht="14.5" x14ac:dyDescent="0.35">
      <c r="A2531" s="48"/>
      <c r="E2531" s="102"/>
      <c r="F2531" s="102"/>
      <c r="G2531" s="102"/>
      <c r="I2531" s="93"/>
      <c r="J2531" s="93"/>
      <c r="S2531" s="72"/>
      <c r="T2531" s="72"/>
    </row>
    <row r="2532" spans="1:20" s="65" customFormat="1" ht="14.5" x14ac:dyDescent="0.35">
      <c r="A2532" s="48"/>
      <c r="E2532" s="102"/>
      <c r="F2532" s="102"/>
      <c r="G2532" s="102"/>
      <c r="I2532" s="93"/>
      <c r="J2532" s="93"/>
      <c r="S2532" s="72"/>
      <c r="T2532" s="72"/>
    </row>
    <row r="2533" spans="1:20" s="65" customFormat="1" ht="14.5" x14ac:dyDescent="0.35">
      <c r="A2533" s="48"/>
      <c r="E2533" s="102"/>
      <c r="F2533" s="102"/>
      <c r="G2533" s="102"/>
      <c r="I2533" s="93"/>
      <c r="J2533" s="93"/>
      <c r="S2533" s="72"/>
      <c r="T2533" s="72"/>
    </row>
    <row r="2534" spans="1:20" s="65" customFormat="1" ht="14.5" x14ac:dyDescent="0.35">
      <c r="A2534" s="48"/>
      <c r="E2534" s="102"/>
      <c r="F2534" s="102"/>
      <c r="G2534" s="102"/>
      <c r="I2534" s="93"/>
      <c r="J2534" s="93"/>
      <c r="S2534" s="72"/>
      <c r="T2534" s="72"/>
    </row>
    <row r="2535" spans="1:20" s="65" customFormat="1" ht="14.5" x14ac:dyDescent="0.35">
      <c r="A2535" s="48"/>
      <c r="E2535" s="102"/>
      <c r="F2535" s="102"/>
      <c r="G2535" s="102"/>
      <c r="I2535" s="93"/>
      <c r="J2535" s="93"/>
      <c r="S2535" s="72"/>
      <c r="T2535" s="72"/>
    </row>
    <row r="2536" spans="1:20" s="65" customFormat="1" ht="14.5" x14ac:dyDescent="0.35">
      <c r="A2536" s="48"/>
      <c r="E2536" s="102"/>
      <c r="F2536" s="102"/>
      <c r="G2536" s="102"/>
      <c r="I2536" s="93"/>
      <c r="J2536" s="93"/>
      <c r="S2536" s="72"/>
      <c r="T2536" s="72"/>
    </row>
    <row r="2537" spans="1:20" s="65" customFormat="1" ht="14.5" x14ac:dyDescent="0.35">
      <c r="A2537" s="48"/>
      <c r="E2537" s="102"/>
      <c r="F2537" s="102"/>
      <c r="G2537" s="102"/>
      <c r="I2537" s="93"/>
      <c r="J2537" s="93"/>
      <c r="S2537" s="72"/>
      <c r="T2537" s="72"/>
    </row>
    <row r="2538" spans="1:20" s="65" customFormat="1" ht="14.5" x14ac:dyDescent="0.35">
      <c r="A2538" s="48"/>
      <c r="E2538" s="102"/>
      <c r="F2538" s="102"/>
      <c r="G2538" s="102"/>
      <c r="I2538" s="93"/>
      <c r="J2538" s="93"/>
      <c r="S2538" s="72"/>
      <c r="T2538" s="72"/>
    </row>
    <row r="2539" spans="1:20" s="65" customFormat="1" ht="14.5" x14ac:dyDescent="0.35">
      <c r="A2539" s="48"/>
      <c r="E2539" s="102"/>
      <c r="F2539" s="102"/>
      <c r="G2539" s="102"/>
      <c r="I2539" s="93"/>
      <c r="J2539" s="93"/>
      <c r="S2539" s="72"/>
      <c r="T2539" s="72"/>
    </row>
    <row r="2540" spans="1:20" s="65" customFormat="1" ht="14.5" x14ac:dyDescent="0.35">
      <c r="A2540" s="48"/>
      <c r="E2540" s="102"/>
      <c r="F2540" s="102"/>
      <c r="G2540" s="102"/>
      <c r="I2540" s="93"/>
      <c r="J2540" s="93"/>
      <c r="S2540" s="72"/>
      <c r="T2540" s="72"/>
    </row>
    <row r="2541" spans="1:20" s="65" customFormat="1" ht="14.5" x14ac:dyDescent="0.35">
      <c r="A2541" s="48"/>
      <c r="E2541" s="102"/>
      <c r="F2541" s="102"/>
      <c r="G2541" s="102"/>
      <c r="I2541" s="93"/>
      <c r="J2541" s="93"/>
      <c r="S2541" s="72"/>
      <c r="T2541" s="72"/>
    </row>
    <row r="2542" spans="1:20" s="65" customFormat="1" ht="14.5" x14ac:dyDescent="0.35">
      <c r="A2542" s="48"/>
      <c r="E2542" s="102"/>
      <c r="F2542" s="102"/>
      <c r="G2542" s="102"/>
      <c r="I2542" s="93"/>
      <c r="J2542" s="93"/>
      <c r="S2542" s="72"/>
      <c r="T2542" s="72"/>
    </row>
    <row r="2543" spans="1:20" s="65" customFormat="1" ht="14.5" x14ac:dyDescent="0.35">
      <c r="A2543" s="48"/>
      <c r="E2543" s="102"/>
      <c r="F2543" s="102"/>
      <c r="G2543" s="102"/>
      <c r="I2543" s="93"/>
      <c r="J2543" s="93"/>
      <c r="S2543" s="72"/>
      <c r="T2543" s="72"/>
    </row>
    <row r="2544" spans="1:20" s="65" customFormat="1" ht="14.5" x14ac:dyDescent="0.35">
      <c r="A2544" s="48"/>
      <c r="E2544" s="102"/>
      <c r="F2544" s="102"/>
      <c r="G2544" s="102"/>
      <c r="I2544" s="93"/>
      <c r="J2544" s="93"/>
      <c r="S2544" s="72"/>
      <c r="T2544" s="72"/>
    </row>
    <row r="2545" spans="1:20" s="65" customFormat="1" ht="14.5" x14ac:dyDescent="0.35">
      <c r="A2545" s="48"/>
      <c r="E2545" s="102"/>
      <c r="F2545" s="102"/>
      <c r="G2545" s="102"/>
      <c r="I2545" s="93"/>
      <c r="J2545" s="93"/>
      <c r="S2545" s="72"/>
      <c r="T2545" s="72"/>
    </row>
    <row r="2546" spans="1:20" s="65" customFormat="1" ht="14.5" x14ac:dyDescent="0.35">
      <c r="A2546" s="48"/>
      <c r="E2546" s="102"/>
      <c r="F2546" s="102"/>
      <c r="G2546" s="102"/>
      <c r="I2546" s="93"/>
      <c r="J2546" s="93"/>
      <c r="S2546" s="72"/>
      <c r="T2546" s="72"/>
    </row>
    <row r="2547" spans="1:20" s="65" customFormat="1" ht="14.5" x14ac:dyDescent="0.35">
      <c r="A2547" s="48"/>
      <c r="E2547" s="102"/>
      <c r="F2547" s="102"/>
      <c r="G2547" s="102"/>
      <c r="I2547" s="93"/>
      <c r="J2547" s="93"/>
      <c r="S2547" s="72"/>
      <c r="T2547" s="72"/>
    </row>
    <row r="2548" spans="1:20" s="65" customFormat="1" ht="14.5" x14ac:dyDescent="0.35">
      <c r="A2548" s="48"/>
      <c r="E2548" s="102"/>
      <c r="F2548" s="102"/>
      <c r="G2548" s="102"/>
      <c r="I2548" s="93"/>
      <c r="J2548" s="93"/>
      <c r="S2548" s="72"/>
      <c r="T2548" s="72"/>
    </row>
    <row r="2549" spans="1:20" s="65" customFormat="1" ht="14.5" x14ac:dyDescent="0.35">
      <c r="A2549" s="48"/>
      <c r="E2549" s="102"/>
      <c r="F2549" s="102"/>
      <c r="G2549" s="102"/>
      <c r="I2549" s="93"/>
      <c r="J2549" s="93"/>
      <c r="S2549" s="72"/>
      <c r="T2549" s="72"/>
    </row>
    <row r="2550" spans="1:20" s="65" customFormat="1" ht="14.5" x14ac:dyDescent="0.35">
      <c r="A2550" s="48"/>
      <c r="E2550" s="102"/>
      <c r="F2550" s="102"/>
      <c r="G2550" s="102"/>
      <c r="I2550" s="93"/>
      <c r="J2550" s="93"/>
      <c r="S2550" s="72"/>
      <c r="T2550" s="72"/>
    </row>
    <row r="2551" spans="1:20" s="65" customFormat="1" ht="14.5" x14ac:dyDescent="0.35">
      <c r="A2551" s="48"/>
      <c r="E2551" s="102"/>
      <c r="F2551" s="102"/>
      <c r="G2551" s="102"/>
      <c r="I2551" s="93"/>
      <c r="J2551" s="93"/>
      <c r="S2551" s="72"/>
      <c r="T2551" s="72"/>
    </row>
    <row r="2552" spans="1:20" s="65" customFormat="1" ht="14.5" x14ac:dyDescent="0.35">
      <c r="A2552" s="48"/>
      <c r="E2552" s="102"/>
      <c r="F2552" s="102"/>
      <c r="G2552" s="102"/>
      <c r="I2552" s="93"/>
      <c r="J2552" s="93"/>
      <c r="S2552" s="72"/>
      <c r="T2552" s="72"/>
    </row>
    <row r="2553" spans="1:20" s="65" customFormat="1" ht="14.5" x14ac:dyDescent="0.35">
      <c r="A2553" s="48"/>
      <c r="E2553" s="102"/>
      <c r="F2553" s="102"/>
      <c r="G2553" s="102"/>
      <c r="I2553" s="93"/>
      <c r="J2553" s="93"/>
      <c r="S2553" s="72"/>
      <c r="T2553" s="72"/>
    </row>
    <row r="2554" spans="1:20" s="65" customFormat="1" ht="14.5" x14ac:dyDescent="0.35">
      <c r="A2554" s="48"/>
      <c r="E2554" s="102"/>
      <c r="F2554" s="102"/>
      <c r="G2554" s="102"/>
      <c r="I2554" s="93"/>
      <c r="J2554" s="93"/>
      <c r="S2554" s="72"/>
      <c r="T2554" s="72"/>
    </row>
    <row r="2555" spans="1:20" s="65" customFormat="1" ht="14.5" x14ac:dyDescent="0.35">
      <c r="A2555" s="48"/>
      <c r="E2555" s="102"/>
      <c r="F2555" s="102"/>
      <c r="G2555" s="102"/>
      <c r="I2555" s="93"/>
      <c r="J2555" s="93"/>
      <c r="S2555" s="72"/>
      <c r="T2555" s="72"/>
    </row>
    <row r="2556" spans="1:20" s="65" customFormat="1" ht="14.5" x14ac:dyDescent="0.35">
      <c r="A2556" s="48"/>
      <c r="E2556" s="102"/>
      <c r="F2556" s="102"/>
      <c r="G2556" s="102"/>
      <c r="I2556" s="93"/>
      <c r="J2556" s="93"/>
      <c r="S2556" s="72"/>
      <c r="T2556" s="72"/>
    </row>
    <row r="2557" spans="1:20" s="65" customFormat="1" ht="14.5" x14ac:dyDescent="0.35">
      <c r="A2557" s="48"/>
      <c r="E2557" s="102"/>
      <c r="F2557" s="102"/>
      <c r="G2557" s="102"/>
      <c r="I2557" s="93"/>
      <c r="J2557" s="93"/>
      <c r="S2557" s="72"/>
      <c r="T2557" s="72"/>
    </row>
    <row r="2558" spans="1:20" s="65" customFormat="1" ht="14.5" x14ac:dyDescent="0.35">
      <c r="A2558" s="48"/>
      <c r="E2558" s="102"/>
      <c r="F2558" s="102"/>
      <c r="G2558" s="102"/>
      <c r="I2558" s="93"/>
      <c r="J2558" s="93"/>
      <c r="S2558" s="72"/>
      <c r="T2558" s="72"/>
    </row>
    <row r="2559" spans="1:20" s="65" customFormat="1" ht="14.5" x14ac:dyDescent="0.35">
      <c r="A2559" s="48"/>
      <c r="E2559" s="102"/>
      <c r="F2559" s="102"/>
      <c r="G2559" s="102"/>
      <c r="I2559" s="93"/>
      <c r="J2559" s="93"/>
      <c r="S2559" s="72"/>
      <c r="T2559" s="72"/>
    </row>
    <row r="2560" spans="1:20" s="65" customFormat="1" ht="14.5" x14ac:dyDescent="0.35">
      <c r="A2560" s="48"/>
      <c r="E2560" s="102"/>
      <c r="F2560" s="102"/>
      <c r="G2560" s="102"/>
      <c r="I2560" s="93"/>
      <c r="J2560" s="93"/>
      <c r="S2560" s="72"/>
      <c r="T2560" s="72"/>
    </row>
    <row r="2561" spans="1:20" s="65" customFormat="1" ht="14.5" x14ac:dyDescent="0.35">
      <c r="A2561" s="48"/>
      <c r="E2561" s="102"/>
      <c r="F2561" s="102"/>
      <c r="G2561" s="102"/>
      <c r="I2561" s="93"/>
      <c r="J2561" s="93"/>
      <c r="S2561" s="72"/>
      <c r="T2561" s="72"/>
    </row>
    <row r="2562" spans="1:20" s="65" customFormat="1" ht="14.5" x14ac:dyDescent="0.35">
      <c r="A2562" s="48"/>
      <c r="E2562" s="102"/>
      <c r="F2562" s="102"/>
      <c r="G2562" s="102"/>
      <c r="I2562" s="93"/>
      <c r="J2562" s="93"/>
      <c r="S2562" s="72"/>
      <c r="T2562" s="72"/>
    </row>
    <row r="2563" spans="1:20" s="65" customFormat="1" ht="14.5" x14ac:dyDescent="0.35">
      <c r="A2563" s="48"/>
      <c r="E2563" s="102"/>
      <c r="F2563" s="102"/>
      <c r="G2563" s="102"/>
      <c r="I2563" s="93"/>
      <c r="J2563" s="93"/>
      <c r="S2563" s="72"/>
      <c r="T2563" s="72"/>
    </row>
    <row r="2564" spans="1:20" s="65" customFormat="1" ht="14.5" x14ac:dyDescent="0.35">
      <c r="A2564" s="48"/>
      <c r="E2564" s="102"/>
      <c r="F2564" s="102"/>
      <c r="G2564" s="102"/>
      <c r="I2564" s="93"/>
      <c r="J2564" s="93"/>
      <c r="S2564" s="72"/>
      <c r="T2564" s="72"/>
    </row>
    <row r="2565" spans="1:20" s="65" customFormat="1" ht="14.5" x14ac:dyDescent="0.35">
      <c r="A2565" s="48"/>
      <c r="E2565" s="102"/>
      <c r="F2565" s="102"/>
      <c r="G2565" s="102"/>
      <c r="I2565" s="93"/>
      <c r="J2565" s="93"/>
      <c r="S2565" s="72"/>
      <c r="T2565" s="72"/>
    </row>
    <row r="2566" spans="1:20" s="65" customFormat="1" ht="14.5" x14ac:dyDescent="0.35">
      <c r="A2566" s="48"/>
      <c r="E2566" s="102"/>
      <c r="F2566" s="102"/>
      <c r="G2566" s="102"/>
      <c r="I2566" s="93"/>
      <c r="J2566" s="93"/>
      <c r="S2566" s="72"/>
      <c r="T2566" s="72"/>
    </row>
    <row r="2567" spans="1:20" s="65" customFormat="1" ht="14.5" x14ac:dyDescent="0.35">
      <c r="A2567" s="48"/>
      <c r="E2567" s="102"/>
      <c r="F2567" s="102"/>
      <c r="G2567" s="102"/>
      <c r="I2567" s="93"/>
      <c r="J2567" s="93"/>
      <c r="S2567" s="72"/>
      <c r="T2567" s="72"/>
    </row>
    <row r="2568" spans="1:20" s="65" customFormat="1" ht="14.5" x14ac:dyDescent="0.35">
      <c r="A2568" s="48"/>
      <c r="E2568" s="102"/>
      <c r="F2568" s="102"/>
      <c r="G2568" s="102"/>
      <c r="I2568" s="93"/>
      <c r="J2568" s="93"/>
      <c r="S2568" s="72"/>
      <c r="T2568" s="72"/>
    </row>
    <row r="2569" spans="1:20" s="65" customFormat="1" ht="14.5" x14ac:dyDescent="0.35">
      <c r="A2569" s="48"/>
      <c r="E2569" s="102"/>
      <c r="F2569" s="102"/>
      <c r="G2569" s="102"/>
      <c r="I2569" s="93"/>
      <c r="J2569" s="93"/>
      <c r="S2569" s="72"/>
      <c r="T2569" s="72"/>
    </row>
    <row r="2570" spans="1:20" s="65" customFormat="1" ht="14.5" x14ac:dyDescent="0.35">
      <c r="A2570" s="48"/>
      <c r="E2570" s="102"/>
      <c r="F2570" s="102"/>
      <c r="G2570" s="102"/>
      <c r="I2570" s="93"/>
      <c r="J2570" s="93"/>
      <c r="S2570" s="72"/>
      <c r="T2570" s="72"/>
    </row>
    <row r="2571" spans="1:20" s="65" customFormat="1" ht="14.5" x14ac:dyDescent="0.35">
      <c r="A2571" s="48"/>
      <c r="E2571" s="102"/>
      <c r="F2571" s="102"/>
      <c r="G2571" s="102"/>
      <c r="I2571" s="93"/>
      <c r="J2571" s="93"/>
      <c r="S2571" s="72"/>
      <c r="T2571" s="72"/>
    </row>
    <row r="2572" spans="1:20" s="65" customFormat="1" ht="14.5" x14ac:dyDescent="0.35">
      <c r="A2572" s="48"/>
      <c r="E2572" s="102"/>
      <c r="F2572" s="102"/>
      <c r="G2572" s="102"/>
      <c r="I2572" s="93"/>
      <c r="J2572" s="93"/>
      <c r="S2572" s="72"/>
      <c r="T2572" s="72"/>
    </row>
    <row r="2573" spans="1:20" s="65" customFormat="1" ht="14.5" x14ac:dyDescent="0.35">
      <c r="A2573" s="48"/>
      <c r="E2573" s="102"/>
      <c r="F2573" s="102"/>
      <c r="G2573" s="102"/>
      <c r="I2573" s="93"/>
      <c r="J2573" s="93"/>
      <c r="S2573" s="72"/>
      <c r="T2573" s="72"/>
    </row>
    <row r="2574" spans="1:20" s="65" customFormat="1" ht="14.5" x14ac:dyDescent="0.35">
      <c r="A2574" s="48"/>
      <c r="E2574" s="102"/>
      <c r="F2574" s="102"/>
      <c r="G2574" s="102"/>
      <c r="I2574" s="93"/>
      <c r="J2574" s="93"/>
      <c r="S2574" s="72"/>
      <c r="T2574" s="72"/>
    </row>
    <row r="2575" spans="1:20" s="65" customFormat="1" ht="14.5" x14ac:dyDescent="0.35">
      <c r="A2575" s="48"/>
      <c r="E2575" s="102"/>
      <c r="F2575" s="102"/>
      <c r="G2575" s="102"/>
      <c r="I2575" s="93"/>
      <c r="J2575" s="93"/>
      <c r="S2575" s="72"/>
      <c r="T2575" s="72"/>
    </row>
    <row r="2576" spans="1:20" s="65" customFormat="1" ht="14.5" x14ac:dyDescent="0.35">
      <c r="A2576" s="48"/>
      <c r="E2576" s="102"/>
      <c r="F2576" s="102"/>
      <c r="G2576" s="102"/>
      <c r="I2576" s="93"/>
      <c r="J2576" s="93"/>
      <c r="S2576" s="72"/>
      <c r="T2576" s="72"/>
    </row>
    <row r="2577" spans="1:20" s="65" customFormat="1" ht="14.5" x14ac:dyDescent="0.35">
      <c r="A2577" s="48"/>
      <c r="E2577" s="102"/>
      <c r="F2577" s="102"/>
      <c r="G2577" s="102"/>
      <c r="I2577" s="93"/>
      <c r="J2577" s="93"/>
      <c r="S2577" s="72"/>
      <c r="T2577" s="72"/>
    </row>
    <row r="2578" spans="1:20" s="65" customFormat="1" ht="14.5" x14ac:dyDescent="0.35">
      <c r="A2578" s="48"/>
      <c r="E2578" s="102"/>
      <c r="F2578" s="102"/>
      <c r="G2578" s="102"/>
      <c r="I2578" s="93"/>
      <c r="J2578" s="93"/>
      <c r="S2578" s="72"/>
      <c r="T2578" s="72"/>
    </row>
    <row r="2579" spans="1:20" s="65" customFormat="1" ht="14.5" x14ac:dyDescent="0.35">
      <c r="A2579" s="48"/>
      <c r="E2579" s="102"/>
      <c r="F2579" s="102"/>
      <c r="G2579" s="102"/>
      <c r="I2579" s="93"/>
      <c r="J2579" s="93"/>
      <c r="S2579" s="72"/>
      <c r="T2579" s="72"/>
    </row>
    <row r="2580" spans="1:20" s="65" customFormat="1" ht="14.5" x14ac:dyDescent="0.35">
      <c r="A2580" s="48"/>
      <c r="E2580" s="102"/>
      <c r="F2580" s="102"/>
      <c r="G2580" s="102"/>
      <c r="I2580" s="93"/>
      <c r="J2580" s="93"/>
      <c r="S2580" s="72"/>
      <c r="T2580" s="72"/>
    </row>
    <row r="2581" spans="1:20" s="65" customFormat="1" ht="14.5" x14ac:dyDescent="0.35">
      <c r="A2581" s="48"/>
      <c r="E2581" s="102"/>
      <c r="F2581" s="102"/>
      <c r="G2581" s="102"/>
      <c r="I2581" s="93"/>
      <c r="J2581" s="93"/>
      <c r="S2581" s="72"/>
      <c r="T2581" s="72"/>
    </row>
    <row r="2582" spans="1:20" s="65" customFormat="1" ht="14.5" x14ac:dyDescent="0.35">
      <c r="A2582" s="48"/>
      <c r="E2582" s="102"/>
      <c r="F2582" s="102"/>
      <c r="G2582" s="102"/>
      <c r="I2582" s="93"/>
      <c r="J2582" s="93"/>
      <c r="S2582" s="72"/>
      <c r="T2582" s="72"/>
    </row>
    <row r="2583" spans="1:20" s="65" customFormat="1" ht="14.5" x14ac:dyDescent="0.35">
      <c r="A2583" s="48"/>
      <c r="E2583" s="102"/>
      <c r="F2583" s="102"/>
      <c r="G2583" s="102"/>
      <c r="I2583" s="93"/>
      <c r="J2583" s="93"/>
      <c r="S2583" s="72"/>
      <c r="T2583" s="72"/>
    </row>
    <row r="2584" spans="1:20" s="65" customFormat="1" ht="14.5" x14ac:dyDescent="0.35">
      <c r="A2584" s="48"/>
      <c r="E2584" s="102"/>
      <c r="F2584" s="102"/>
      <c r="G2584" s="102"/>
      <c r="I2584" s="93"/>
      <c r="J2584" s="93"/>
      <c r="S2584" s="72"/>
      <c r="T2584" s="72"/>
    </row>
    <row r="2585" spans="1:20" s="65" customFormat="1" ht="14.5" x14ac:dyDescent="0.35">
      <c r="A2585" s="48"/>
      <c r="E2585" s="102"/>
      <c r="F2585" s="102"/>
      <c r="G2585" s="102"/>
      <c r="I2585" s="93"/>
      <c r="J2585" s="93"/>
      <c r="S2585" s="72"/>
      <c r="T2585" s="72"/>
    </row>
    <row r="2586" spans="1:20" s="65" customFormat="1" ht="14.5" x14ac:dyDescent="0.35">
      <c r="A2586" s="48"/>
      <c r="E2586" s="102"/>
      <c r="F2586" s="102"/>
      <c r="G2586" s="102"/>
      <c r="I2586" s="93"/>
      <c r="J2586" s="93"/>
      <c r="S2586" s="72"/>
      <c r="T2586" s="72"/>
    </row>
    <row r="2587" spans="1:20" s="65" customFormat="1" ht="14.5" x14ac:dyDescent="0.35">
      <c r="A2587" s="48"/>
      <c r="E2587" s="102"/>
      <c r="F2587" s="102"/>
      <c r="G2587" s="102"/>
      <c r="I2587" s="93"/>
      <c r="J2587" s="93"/>
      <c r="S2587" s="72"/>
      <c r="T2587" s="72"/>
    </row>
    <row r="2588" spans="1:20" s="65" customFormat="1" ht="14.5" x14ac:dyDescent="0.35">
      <c r="A2588" s="48"/>
      <c r="E2588" s="102"/>
      <c r="F2588" s="102"/>
      <c r="G2588" s="102"/>
      <c r="I2588" s="93"/>
      <c r="J2588" s="93"/>
      <c r="S2588" s="72"/>
      <c r="T2588" s="72"/>
    </row>
    <row r="2589" spans="1:20" s="65" customFormat="1" ht="14.5" x14ac:dyDescent="0.35">
      <c r="A2589" s="48"/>
      <c r="E2589" s="102"/>
      <c r="F2589" s="102"/>
      <c r="G2589" s="102"/>
      <c r="I2589" s="93"/>
      <c r="J2589" s="93"/>
      <c r="S2589" s="72"/>
      <c r="T2589" s="72"/>
    </row>
    <row r="2590" spans="1:20" s="65" customFormat="1" ht="14.5" x14ac:dyDescent="0.35">
      <c r="A2590" s="48"/>
      <c r="E2590" s="102"/>
      <c r="F2590" s="102"/>
      <c r="G2590" s="102"/>
      <c r="I2590" s="93"/>
      <c r="J2590" s="93"/>
      <c r="S2590" s="72"/>
      <c r="T2590" s="72"/>
    </row>
    <row r="2591" spans="1:20" s="65" customFormat="1" ht="14.5" x14ac:dyDescent="0.35">
      <c r="A2591" s="48"/>
      <c r="E2591" s="102"/>
      <c r="F2591" s="102"/>
      <c r="G2591" s="102"/>
      <c r="I2591" s="93"/>
      <c r="J2591" s="93"/>
      <c r="S2591" s="72"/>
      <c r="T2591" s="72"/>
    </row>
    <row r="2592" spans="1:20" s="65" customFormat="1" ht="14.5" x14ac:dyDescent="0.35">
      <c r="A2592" s="48"/>
      <c r="E2592" s="102"/>
      <c r="F2592" s="102"/>
      <c r="G2592" s="102"/>
      <c r="I2592" s="93"/>
      <c r="J2592" s="93"/>
      <c r="S2592" s="72"/>
      <c r="T2592" s="72"/>
    </row>
    <row r="2593" spans="1:20" s="65" customFormat="1" ht="14.5" x14ac:dyDescent="0.35">
      <c r="A2593" s="48"/>
      <c r="E2593" s="102"/>
      <c r="F2593" s="102"/>
      <c r="G2593" s="102"/>
      <c r="I2593" s="93"/>
      <c r="J2593" s="93"/>
      <c r="S2593" s="72"/>
      <c r="T2593" s="72"/>
    </row>
    <row r="2594" spans="1:20" s="65" customFormat="1" ht="14.5" x14ac:dyDescent="0.35">
      <c r="A2594" s="48"/>
      <c r="E2594" s="102"/>
      <c r="F2594" s="102"/>
      <c r="G2594" s="102"/>
      <c r="I2594" s="93"/>
      <c r="J2594" s="93"/>
      <c r="S2594" s="72"/>
      <c r="T2594" s="72"/>
    </row>
    <row r="2595" spans="1:20" s="65" customFormat="1" ht="14.5" x14ac:dyDescent="0.35">
      <c r="A2595" s="48"/>
      <c r="E2595" s="102"/>
      <c r="F2595" s="102"/>
      <c r="G2595" s="102"/>
      <c r="I2595" s="93"/>
      <c r="J2595" s="93"/>
      <c r="S2595" s="72"/>
      <c r="T2595" s="72"/>
    </row>
    <row r="2596" spans="1:20" s="65" customFormat="1" ht="14.5" x14ac:dyDescent="0.35">
      <c r="A2596" s="48"/>
      <c r="E2596" s="102"/>
      <c r="F2596" s="102"/>
      <c r="G2596" s="102"/>
      <c r="I2596" s="93"/>
      <c r="J2596" s="93"/>
      <c r="S2596" s="72"/>
      <c r="T2596" s="72"/>
    </row>
    <row r="2597" spans="1:20" s="65" customFormat="1" ht="14.5" x14ac:dyDescent="0.35">
      <c r="A2597" s="48"/>
      <c r="E2597" s="102"/>
      <c r="F2597" s="102"/>
      <c r="G2597" s="102"/>
      <c r="I2597" s="93"/>
      <c r="J2597" s="93"/>
      <c r="S2597" s="72"/>
      <c r="T2597" s="72"/>
    </row>
    <row r="2598" spans="1:20" s="65" customFormat="1" ht="14.5" x14ac:dyDescent="0.35">
      <c r="A2598" s="48"/>
      <c r="E2598" s="102"/>
      <c r="F2598" s="102"/>
      <c r="G2598" s="102"/>
      <c r="I2598" s="93"/>
      <c r="J2598" s="93"/>
      <c r="S2598" s="72"/>
      <c r="T2598" s="72"/>
    </row>
    <row r="2599" spans="1:20" s="65" customFormat="1" ht="14.5" x14ac:dyDescent="0.35">
      <c r="A2599" s="48"/>
      <c r="E2599" s="102"/>
      <c r="F2599" s="102"/>
      <c r="G2599" s="102"/>
      <c r="I2599" s="93"/>
      <c r="J2599" s="93"/>
      <c r="S2599" s="72"/>
      <c r="T2599" s="72"/>
    </row>
    <row r="2600" spans="1:20" s="65" customFormat="1" ht="14.5" x14ac:dyDescent="0.35">
      <c r="A2600" s="48"/>
      <c r="E2600" s="102"/>
      <c r="F2600" s="102"/>
      <c r="G2600" s="102"/>
      <c r="I2600" s="93"/>
      <c r="J2600" s="93"/>
      <c r="S2600" s="72"/>
      <c r="T2600" s="72"/>
    </row>
    <row r="2601" spans="1:20" s="65" customFormat="1" ht="14.5" x14ac:dyDescent="0.35">
      <c r="A2601" s="48"/>
      <c r="E2601" s="102"/>
      <c r="F2601" s="102"/>
      <c r="G2601" s="102"/>
      <c r="I2601" s="93"/>
      <c r="J2601" s="93"/>
      <c r="S2601" s="72"/>
      <c r="T2601" s="72"/>
    </row>
    <row r="2602" spans="1:20" s="65" customFormat="1" ht="14.5" x14ac:dyDescent="0.35">
      <c r="A2602" s="48"/>
      <c r="E2602" s="102"/>
      <c r="F2602" s="102"/>
      <c r="G2602" s="102"/>
      <c r="I2602" s="93"/>
      <c r="J2602" s="93"/>
      <c r="S2602" s="72"/>
      <c r="T2602" s="72"/>
    </row>
    <row r="2603" spans="1:20" s="65" customFormat="1" ht="14.5" x14ac:dyDescent="0.35">
      <c r="A2603" s="48"/>
      <c r="E2603" s="102"/>
      <c r="F2603" s="102"/>
      <c r="G2603" s="102"/>
      <c r="I2603" s="93"/>
      <c r="J2603" s="93"/>
      <c r="S2603" s="72"/>
      <c r="T2603" s="72"/>
    </row>
    <row r="2604" spans="1:20" s="65" customFormat="1" ht="14.5" x14ac:dyDescent="0.35">
      <c r="A2604" s="48"/>
      <c r="E2604" s="102"/>
      <c r="F2604" s="102"/>
      <c r="G2604" s="102"/>
      <c r="I2604" s="93"/>
      <c r="J2604" s="93"/>
      <c r="S2604" s="72"/>
      <c r="T2604" s="72"/>
    </row>
    <row r="2605" spans="1:20" s="65" customFormat="1" ht="14.5" x14ac:dyDescent="0.35">
      <c r="A2605" s="48"/>
      <c r="E2605" s="102"/>
      <c r="F2605" s="102"/>
      <c r="G2605" s="102"/>
      <c r="I2605" s="93"/>
      <c r="J2605" s="93"/>
      <c r="S2605" s="72"/>
      <c r="T2605" s="72"/>
    </row>
    <row r="2606" spans="1:20" s="65" customFormat="1" ht="14.5" x14ac:dyDescent="0.35">
      <c r="A2606" s="48"/>
      <c r="E2606" s="102"/>
      <c r="F2606" s="102"/>
      <c r="G2606" s="102"/>
      <c r="I2606" s="93"/>
      <c r="J2606" s="93"/>
      <c r="S2606" s="72"/>
      <c r="T2606" s="72"/>
    </row>
    <row r="2607" spans="1:20" s="65" customFormat="1" ht="14.5" x14ac:dyDescent="0.35">
      <c r="A2607" s="48"/>
      <c r="E2607" s="102"/>
      <c r="F2607" s="102"/>
      <c r="G2607" s="102"/>
      <c r="I2607" s="93"/>
      <c r="J2607" s="93"/>
      <c r="S2607" s="72"/>
      <c r="T2607" s="72"/>
    </row>
    <row r="2608" spans="1:20" s="65" customFormat="1" ht="14.5" x14ac:dyDescent="0.35">
      <c r="A2608" s="48"/>
      <c r="E2608" s="102"/>
      <c r="F2608" s="102"/>
      <c r="G2608" s="102"/>
      <c r="I2608" s="93"/>
      <c r="J2608" s="93"/>
      <c r="S2608" s="72"/>
      <c r="T2608" s="72"/>
    </row>
    <row r="2609" spans="1:20" s="65" customFormat="1" ht="14.5" x14ac:dyDescent="0.35">
      <c r="A2609" s="48"/>
      <c r="E2609" s="102"/>
      <c r="F2609" s="102"/>
      <c r="G2609" s="102"/>
      <c r="I2609" s="93"/>
      <c r="J2609" s="93"/>
      <c r="S2609" s="72"/>
      <c r="T2609" s="72"/>
    </row>
    <row r="2610" spans="1:20" s="65" customFormat="1" ht="14.5" x14ac:dyDescent="0.35">
      <c r="A2610" s="48"/>
      <c r="E2610" s="102"/>
      <c r="F2610" s="102"/>
      <c r="G2610" s="102"/>
      <c r="I2610" s="93"/>
      <c r="J2610" s="93"/>
      <c r="S2610" s="72"/>
      <c r="T2610" s="72"/>
    </row>
    <row r="2611" spans="1:20" s="65" customFormat="1" ht="14.5" x14ac:dyDescent="0.35">
      <c r="A2611" s="48"/>
      <c r="E2611" s="102"/>
      <c r="F2611" s="102"/>
      <c r="G2611" s="102"/>
      <c r="I2611" s="93"/>
      <c r="J2611" s="93"/>
      <c r="S2611" s="72"/>
      <c r="T2611" s="72"/>
    </row>
    <row r="2612" spans="1:20" s="65" customFormat="1" ht="14.5" x14ac:dyDescent="0.35">
      <c r="A2612" s="48"/>
      <c r="E2612" s="102"/>
      <c r="F2612" s="102"/>
      <c r="G2612" s="102"/>
      <c r="I2612" s="93"/>
      <c r="J2612" s="93"/>
      <c r="S2612" s="72"/>
      <c r="T2612" s="72"/>
    </row>
    <row r="2613" spans="1:20" s="65" customFormat="1" ht="14.5" x14ac:dyDescent="0.35">
      <c r="A2613" s="48"/>
      <c r="E2613" s="102"/>
      <c r="F2613" s="102"/>
      <c r="G2613" s="102"/>
      <c r="I2613" s="93"/>
      <c r="J2613" s="93"/>
      <c r="S2613" s="72"/>
      <c r="T2613" s="72"/>
    </row>
    <row r="2614" spans="1:20" s="65" customFormat="1" ht="14.5" x14ac:dyDescent="0.35">
      <c r="A2614" s="48"/>
      <c r="E2614" s="102"/>
      <c r="F2614" s="102"/>
      <c r="G2614" s="102"/>
      <c r="I2614" s="93"/>
      <c r="J2614" s="93"/>
      <c r="S2614" s="72"/>
      <c r="T2614" s="72"/>
    </row>
    <row r="2615" spans="1:20" s="65" customFormat="1" ht="14.5" x14ac:dyDescent="0.35">
      <c r="A2615" s="48"/>
      <c r="E2615" s="102"/>
      <c r="F2615" s="102"/>
      <c r="G2615" s="102"/>
      <c r="I2615" s="93"/>
      <c r="J2615" s="93"/>
      <c r="S2615" s="72"/>
      <c r="T2615" s="72"/>
    </row>
    <row r="2616" spans="1:20" s="65" customFormat="1" ht="14.5" x14ac:dyDescent="0.35">
      <c r="A2616" s="48"/>
      <c r="E2616" s="102"/>
      <c r="F2616" s="102"/>
      <c r="G2616" s="102"/>
      <c r="I2616" s="93"/>
      <c r="J2616" s="93"/>
      <c r="S2616" s="72"/>
      <c r="T2616" s="72"/>
    </row>
    <row r="2617" spans="1:20" s="65" customFormat="1" ht="14.5" x14ac:dyDescent="0.35">
      <c r="A2617" s="48"/>
      <c r="E2617" s="102"/>
      <c r="F2617" s="102"/>
      <c r="G2617" s="102"/>
      <c r="I2617" s="93"/>
      <c r="J2617" s="93"/>
      <c r="S2617" s="72"/>
      <c r="T2617" s="72"/>
    </row>
    <row r="2618" spans="1:20" s="65" customFormat="1" ht="14.5" x14ac:dyDescent="0.35">
      <c r="A2618" s="48"/>
      <c r="E2618" s="102"/>
      <c r="F2618" s="102"/>
      <c r="G2618" s="102"/>
      <c r="I2618" s="93"/>
      <c r="J2618" s="93"/>
      <c r="S2618" s="72"/>
      <c r="T2618" s="72"/>
    </row>
    <row r="2619" spans="1:20" s="65" customFormat="1" ht="14.5" x14ac:dyDescent="0.35">
      <c r="A2619" s="48"/>
      <c r="E2619" s="102"/>
      <c r="F2619" s="102"/>
      <c r="G2619" s="102"/>
      <c r="I2619" s="93"/>
      <c r="J2619" s="93"/>
      <c r="S2619" s="72"/>
      <c r="T2619" s="72"/>
    </row>
    <row r="2620" spans="1:20" s="65" customFormat="1" ht="14.5" x14ac:dyDescent="0.35">
      <c r="A2620" s="48"/>
      <c r="E2620" s="102"/>
      <c r="F2620" s="102"/>
      <c r="G2620" s="102"/>
      <c r="I2620" s="93"/>
      <c r="J2620" s="93"/>
      <c r="S2620" s="72"/>
      <c r="T2620" s="72"/>
    </row>
    <row r="2621" spans="1:20" s="65" customFormat="1" ht="14.5" x14ac:dyDescent="0.35">
      <c r="A2621" s="48"/>
      <c r="E2621" s="102"/>
      <c r="F2621" s="102"/>
      <c r="G2621" s="102"/>
      <c r="I2621" s="93"/>
      <c r="J2621" s="93"/>
      <c r="S2621" s="72"/>
      <c r="T2621" s="72"/>
    </row>
    <row r="2622" spans="1:20" s="65" customFormat="1" ht="14.5" x14ac:dyDescent="0.35">
      <c r="A2622" s="48"/>
      <c r="E2622" s="102"/>
      <c r="F2622" s="102"/>
      <c r="G2622" s="102"/>
      <c r="I2622" s="93"/>
      <c r="J2622" s="93"/>
      <c r="S2622" s="72"/>
      <c r="T2622" s="72"/>
    </row>
    <row r="2623" spans="1:20" s="65" customFormat="1" ht="14.5" x14ac:dyDescent="0.35">
      <c r="A2623" s="48"/>
      <c r="E2623" s="102"/>
      <c r="F2623" s="102"/>
      <c r="G2623" s="102"/>
      <c r="I2623" s="93"/>
      <c r="J2623" s="93"/>
      <c r="S2623" s="72"/>
      <c r="T2623" s="72"/>
    </row>
    <row r="2624" spans="1:20" s="65" customFormat="1" ht="14.5" x14ac:dyDescent="0.35">
      <c r="A2624" s="48"/>
      <c r="E2624" s="102"/>
      <c r="F2624" s="102"/>
      <c r="G2624" s="102"/>
      <c r="I2624" s="93"/>
      <c r="J2624" s="93"/>
      <c r="S2624" s="72"/>
      <c r="T2624" s="72"/>
    </row>
    <row r="2625" spans="1:20" s="65" customFormat="1" ht="14.5" x14ac:dyDescent="0.35">
      <c r="A2625" s="48"/>
      <c r="E2625" s="102"/>
      <c r="F2625" s="102"/>
      <c r="G2625" s="102"/>
      <c r="I2625" s="93"/>
      <c r="J2625" s="93"/>
      <c r="S2625" s="72"/>
      <c r="T2625" s="72"/>
    </row>
    <row r="2626" spans="1:20" s="65" customFormat="1" ht="14.5" x14ac:dyDescent="0.35">
      <c r="A2626" s="48"/>
      <c r="E2626" s="102"/>
      <c r="F2626" s="102"/>
      <c r="G2626" s="102"/>
      <c r="I2626" s="93"/>
      <c r="J2626" s="93"/>
      <c r="S2626" s="72"/>
      <c r="T2626" s="72"/>
    </row>
    <row r="2627" spans="1:20" s="65" customFormat="1" ht="14.5" x14ac:dyDescent="0.35">
      <c r="A2627" s="48"/>
      <c r="E2627" s="102"/>
      <c r="F2627" s="102"/>
      <c r="G2627" s="102"/>
      <c r="I2627" s="93"/>
      <c r="J2627" s="93"/>
      <c r="S2627" s="72"/>
      <c r="T2627" s="72"/>
    </row>
    <row r="2628" spans="1:20" s="65" customFormat="1" ht="14.5" x14ac:dyDescent="0.35">
      <c r="A2628" s="48"/>
      <c r="E2628" s="102"/>
      <c r="F2628" s="102"/>
      <c r="G2628" s="102"/>
      <c r="I2628" s="93"/>
      <c r="J2628" s="93"/>
      <c r="S2628" s="72"/>
      <c r="T2628" s="72"/>
    </row>
    <row r="2629" spans="1:20" s="65" customFormat="1" ht="14.5" x14ac:dyDescent="0.35">
      <c r="A2629" s="48"/>
      <c r="E2629" s="102"/>
      <c r="F2629" s="102"/>
      <c r="G2629" s="102"/>
      <c r="I2629" s="93"/>
      <c r="J2629" s="93"/>
      <c r="S2629" s="72"/>
      <c r="T2629" s="72"/>
    </row>
    <row r="2630" spans="1:20" s="65" customFormat="1" ht="14.5" x14ac:dyDescent="0.35">
      <c r="A2630" s="48"/>
      <c r="E2630" s="102"/>
      <c r="F2630" s="102"/>
      <c r="G2630" s="102"/>
      <c r="I2630" s="93"/>
      <c r="J2630" s="93"/>
      <c r="S2630" s="72"/>
      <c r="T2630" s="72"/>
    </row>
    <row r="2631" spans="1:20" s="65" customFormat="1" ht="14.5" x14ac:dyDescent="0.35">
      <c r="A2631" s="48"/>
      <c r="E2631" s="102"/>
      <c r="F2631" s="102"/>
      <c r="G2631" s="102"/>
      <c r="I2631" s="93"/>
      <c r="J2631" s="93"/>
      <c r="S2631" s="72"/>
      <c r="T2631" s="72"/>
    </row>
    <row r="2632" spans="1:20" s="65" customFormat="1" ht="14.5" x14ac:dyDescent="0.35">
      <c r="A2632" s="48"/>
      <c r="E2632" s="102"/>
      <c r="F2632" s="102"/>
      <c r="G2632" s="102"/>
      <c r="I2632" s="93"/>
      <c r="J2632" s="93"/>
      <c r="S2632" s="72"/>
      <c r="T2632" s="72"/>
    </row>
    <row r="2633" spans="1:20" s="65" customFormat="1" ht="14.5" x14ac:dyDescent="0.35">
      <c r="A2633" s="48"/>
      <c r="E2633" s="102"/>
      <c r="F2633" s="102"/>
      <c r="G2633" s="102"/>
      <c r="I2633" s="93"/>
      <c r="J2633" s="93"/>
      <c r="S2633" s="72"/>
      <c r="T2633" s="72"/>
    </row>
    <row r="2634" spans="1:20" s="65" customFormat="1" ht="14.5" x14ac:dyDescent="0.35">
      <c r="A2634" s="48"/>
      <c r="E2634" s="102"/>
      <c r="F2634" s="102"/>
      <c r="G2634" s="102"/>
      <c r="I2634" s="93"/>
      <c r="J2634" s="93"/>
      <c r="S2634" s="72"/>
      <c r="T2634" s="72"/>
    </row>
    <row r="2635" spans="1:20" s="65" customFormat="1" ht="14.5" x14ac:dyDescent="0.35">
      <c r="A2635" s="48"/>
      <c r="E2635" s="102"/>
      <c r="F2635" s="102"/>
      <c r="G2635" s="102"/>
      <c r="I2635" s="93"/>
      <c r="J2635" s="93"/>
      <c r="S2635" s="72"/>
      <c r="T2635" s="72"/>
    </row>
    <row r="2636" spans="1:20" s="65" customFormat="1" ht="14.5" x14ac:dyDescent="0.35">
      <c r="A2636" s="48"/>
      <c r="E2636" s="102"/>
      <c r="F2636" s="102"/>
      <c r="G2636" s="102"/>
      <c r="I2636" s="93"/>
      <c r="J2636" s="93"/>
      <c r="S2636" s="72"/>
      <c r="T2636" s="72"/>
    </row>
    <row r="2637" spans="1:20" s="65" customFormat="1" ht="14.5" x14ac:dyDescent="0.35">
      <c r="A2637" s="48"/>
      <c r="E2637" s="102"/>
      <c r="F2637" s="102"/>
      <c r="G2637" s="102"/>
      <c r="I2637" s="93"/>
      <c r="J2637" s="93"/>
      <c r="S2637" s="72"/>
      <c r="T2637" s="72"/>
    </row>
    <row r="2638" spans="1:20" s="65" customFormat="1" ht="14.5" x14ac:dyDescent="0.35">
      <c r="A2638" s="48"/>
      <c r="E2638" s="102"/>
      <c r="F2638" s="102"/>
      <c r="G2638" s="102"/>
      <c r="I2638" s="93"/>
      <c r="J2638" s="93"/>
      <c r="S2638" s="72"/>
      <c r="T2638" s="72"/>
    </row>
    <row r="2639" spans="1:20" s="65" customFormat="1" ht="14.5" x14ac:dyDescent="0.35">
      <c r="A2639" s="48"/>
      <c r="E2639" s="102"/>
      <c r="F2639" s="102"/>
      <c r="G2639" s="102"/>
      <c r="I2639" s="93"/>
      <c r="J2639" s="93"/>
      <c r="S2639" s="72"/>
      <c r="T2639" s="72"/>
    </row>
    <row r="2640" spans="1:20" s="65" customFormat="1" ht="14.5" x14ac:dyDescent="0.35">
      <c r="A2640" s="48"/>
      <c r="E2640" s="102"/>
      <c r="F2640" s="102"/>
      <c r="G2640" s="102"/>
      <c r="I2640" s="93"/>
      <c r="J2640" s="93"/>
      <c r="S2640" s="72"/>
      <c r="T2640" s="72"/>
    </row>
    <row r="2641" spans="1:20" s="65" customFormat="1" ht="14.5" x14ac:dyDescent="0.35">
      <c r="A2641" s="48"/>
      <c r="E2641" s="102"/>
      <c r="F2641" s="102"/>
      <c r="G2641" s="102"/>
      <c r="I2641" s="93"/>
      <c r="J2641" s="93"/>
      <c r="S2641" s="72"/>
      <c r="T2641" s="72"/>
    </row>
    <row r="2642" spans="1:20" s="65" customFormat="1" ht="14.5" x14ac:dyDescent="0.35">
      <c r="A2642" s="48"/>
      <c r="E2642" s="102"/>
      <c r="F2642" s="102"/>
      <c r="G2642" s="102"/>
      <c r="I2642" s="93"/>
      <c r="J2642" s="93"/>
      <c r="S2642" s="72"/>
      <c r="T2642" s="72"/>
    </row>
    <row r="2643" spans="1:20" s="65" customFormat="1" ht="14.5" x14ac:dyDescent="0.35">
      <c r="A2643" s="48"/>
      <c r="E2643" s="102"/>
      <c r="F2643" s="102"/>
      <c r="G2643" s="102"/>
      <c r="I2643" s="93"/>
      <c r="J2643" s="93"/>
      <c r="S2643" s="72"/>
      <c r="T2643" s="72"/>
    </row>
    <row r="2644" spans="1:20" s="65" customFormat="1" ht="14.5" x14ac:dyDescent="0.35">
      <c r="A2644" s="48"/>
      <c r="E2644" s="102"/>
      <c r="F2644" s="102"/>
      <c r="G2644" s="102"/>
      <c r="I2644" s="93"/>
      <c r="J2644" s="93"/>
      <c r="S2644" s="72"/>
      <c r="T2644" s="72"/>
    </row>
    <row r="2645" spans="1:20" s="65" customFormat="1" ht="14.5" x14ac:dyDescent="0.35">
      <c r="A2645" s="48"/>
      <c r="E2645" s="102"/>
      <c r="F2645" s="102"/>
      <c r="G2645" s="102"/>
      <c r="I2645" s="93"/>
      <c r="J2645" s="93"/>
      <c r="S2645" s="72"/>
      <c r="T2645" s="72"/>
    </row>
    <row r="2646" spans="1:20" s="65" customFormat="1" ht="14.5" x14ac:dyDescent="0.35">
      <c r="A2646" s="48"/>
      <c r="E2646" s="102"/>
      <c r="F2646" s="102"/>
      <c r="G2646" s="102"/>
      <c r="I2646" s="93"/>
      <c r="J2646" s="93"/>
      <c r="S2646" s="72"/>
      <c r="T2646" s="72"/>
    </row>
    <row r="2647" spans="1:20" s="65" customFormat="1" ht="14.5" x14ac:dyDescent="0.35">
      <c r="A2647" s="48"/>
      <c r="E2647" s="102"/>
      <c r="F2647" s="102"/>
      <c r="G2647" s="102"/>
      <c r="I2647" s="93"/>
      <c r="J2647" s="93"/>
      <c r="S2647" s="72"/>
      <c r="T2647" s="72"/>
    </row>
    <row r="2648" spans="1:20" s="65" customFormat="1" ht="14.5" x14ac:dyDescent="0.35">
      <c r="A2648" s="48"/>
      <c r="E2648" s="102"/>
      <c r="F2648" s="102"/>
      <c r="G2648" s="102"/>
      <c r="I2648" s="93"/>
      <c r="J2648" s="93"/>
      <c r="S2648" s="72"/>
      <c r="T2648" s="72"/>
    </row>
    <row r="2649" spans="1:20" s="65" customFormat="1" ht="14.5" x14ac:dyDescent="0.35">
      <c r="A2649" s="48"/>
      <c r="E2649" s="102"/>
      <c r="F2649" s="102"/>
      <c r="G2649" s="102"/>
      <c r="I2649" s="93"/>
      <c r="J2649" s="93"/>
      <c r="S2649" s="72"/>
      <c r="T2649" s="72"/>
    </row>
    <row r="2650" spans="1:20" s="65" customFormat="1" ht="14.5" x14ac:dyDescent="0.35">
      <c r="A2650" s="48"/>
      <c r="E2650" s="102"/>
      <c r="F2650" s="102"/>
      <c r="G2650" s="102"/>
      <c r="I2650" s="93"/>
      <c r="J2650" s="93"/>
      <c r="S2650" s="72"/>
      <c r="T2650" s="72"/>
    </row>
    <row r="2651" spans="1:20" s="65" customFormat="1" ht="14.5" x14ac:dyDescent="0.35">
      <c r="A2651" s="48"/>
      <c r="E2651" s="102"/>
      <c r="F2651" s="102"/>
      <c r="G2651" s="102"/>
      <c r="I2651" s="93"/>
      <c r="J2651" s="93"/>
      <c r="S2651" s="72"/>
      <c r="T2651" s="72"/>
    </row>
    <row r="2652" spans="1:20" s="65" customFormat="1" ht="14.5" x14ac:dyDescent="0.35">
      <c r="A2652" s="48"/>
      <c r="E2652" s="102"/>
      <c r="F2652" s="102"/>
      <c r="G2652" s="102"/>
      <c r="I2652" s="93"/>
      <c r="J2652" s="93"/>
      <c r="S2652" s="72"/>
      <c r="T2652" s="72"/>
    </row>
    <row r="2653" spans="1:20" s="65" customFormat="1" ht="14.5" x14ac:dyDescent="0.35">
      <c r="A2653" s="48"/>
      <c r="E2653" s="102"/>
      <c r="F2653" s="102"/>
      <c r="G2653" s="102"/>
      <c r="I2653" s="93"/>
      <c r="J2653" s="93"/>
      <c r="S2653" s="72"/>
      <c r="T2653" s="72"/>
    </row>
    <row r="2654" spans="1:20" s="65" customFormat="1" ht="14.5" x14ac:dyDescent="0.35">
      <c r="A2654" s="48"/>
      <c r="E2654" s="102"/>
      <c r="F2654" s="102"/>
      <c r="G2654" s="102"/>
      <c r="I2654" s="93"/>
      <c r="J2654" s="93"/>
      <c r="S2654" s="72"/>
      <c r="T2654" s="72"/>
    </row>
    <row r="2655" spans="1:20" s="65" customFormat="1" ht="14.5" x14ac:dyDescent="0.35">
      <c r="A2655" s="48"/>
      <c r="E2655" s="102"/>
      <c r="F2655" s="102"/>
      <c r="G2655" s="102"/>
      <c r="I2655" s="93"/>
      <c r="J2655" s="93"/>
      <c r="S2655" s="72"/>
      <c r="T2655" s="72"/>
    </row>
    <row r="2656" spans="1:20" s="65" customFormat="1" ht="14.5" x14ac:dyDescent="0.35">
      <c r="A2656" s="48"/>
      <c r="E2656" s="102"/>
      <c r="F2656" s="102"/>
      <c r="G2656" s="102"/>
      <c r="I2656" s="93"/>
      <c r="J2656" s="93"/>
      <c r="S2656" s="72"/>
      <c r="T2656" s="72"/>
    </row>
    <row r="2657" spans="1:20" s="65" customFormat="1" ht="14.5" x14ac:dyDescent="0.35">
      <c r="A2657" s="48"/>
      <c r="E2657" s="102"/>
      <c r="F2657" s="102"/>
      <c r="G2657" s="102"/>
      <c r="I2657" s="93"/>
      <c r="J2657" s="93"/>
      <c r="S2657" s="72"/>
      <c r="T2657" s="72"/>
    </row>
    <row r="2658" spans="1:20" s="65" customFormat="1" ht="14.5" x14ac:dyDescent="0.35">
      <c r="A2658" s="48"/>
      <c r="E2658" s="102"/>
      <c r="F2658" s="102"/>
      <c r="G2658" s="102"/>
      <c r="I2658" s="93"/>
      <c r="J2658" s="93"/>
      <c r="S2658" s="72"/>
      <c r="T2658" s="72"/>
    </row>
    <row r="2659" spans="1:20" s="65" customFormat="1" ht="14.5" x14ac:dyDescent="0.35">
      <c r="A2659" s="48"/>
      <c r="E2659" s="102"/>
      <c r="F2659" s="102"/>
      <c r="G2659" s="102"/>
      <c r="I2659" s="93"/>
      <c r="J2659" s="93"/>
      <c r="S2659" s="72"/>
      <c r="T2659" s="72"/>
    </row>
    <row r="2660" spans="1:20" s="65" customFormat="1" ht="14.5" x14ac:dyDescent="0.35">
      <c r="A2660" s="48"/>
      <c r="E2660" s="102"/>
      <c r="F2660" s="102"/>
      <c r="G2660" s="102"/>
      <c r="I2660" s="93"/>
      <c r="J2660" s="93"/>
      <c r="S2660" s="72"/>
      <c r="T2660" s="72"/>
    </row>
    <row r="2661" spans="1:20" s="65" customFormat="1" ht="14.5" x14ac:dyDescent="0.35">
      <c r="A2661" s="48"/>
      <c r="E2661" s="102"/>
      <c r="F2661" s="102"/>
      <c r="G2661" s="102"/>
      <c r="I2661" s="93"/>
      <c r="J2661" s="93"/>
      <c r="S2661" s="72"/>
      <c r="T2661" s="72"/>
    </row>
    <row r="2662" spans="1:20" s="65" customFormat="1" ht="14.5" x14ac:dyDescent="0.35">
      <c r="A2662" s="48"/>
      <c r="E2662" s="102"/>
      <c r="F2662" s="102"/>
      <c r="G2662" s="102"/>
      <c r="I2662" s="93"/>
      <c r="J2662" s="93"/>
      <c r="S2662" s="72"/>
      <c r="T2662" s="72"/>
    </row>
    <row r="2663" spans="1:20" s="65" customFormat="1" ht="14.5" x14ac:dyDescent="0.35">
      <c r="A2663" s="48"/>
      <c r="E2663" s="102"/>
      <c r="F2663" s="102"/>
      <c r="G2663" s="102"/>
      <c r="I2663" s="93"/>
      <c r="J2663" s="93"/>
      <c r="S2663" s="72"/>
      <c r="T2663" s="72"/>
    </row>
    <row r="2664" spans="1:20" s="65" customFormat="1" ht="14.5" x14ac:dyDescent="0.35">
      <c r="A2664" s="48"/>
      <c r="E2664" s="102"/>
      <c r="F2664" s="102"/>
      <c r="G2664" s="102"/>
      <c r="I2664" s="93"/>
      <c r="J2664" s="93"/>
      <c r="S2664" s="72"/>
      <c r="T2664" s="72"/>
    </row>
    <row r="2665" spans="1:20" s="65" customFormat="1" ht="14.5" x14ac:dyDescent="0.35">
      <c r="A2665" s="48"/>
      <c r="E2665" s="102"/>
      <c r="F2665" s="102"/>
      <c r="G2665" s="102"/>
      <c r="I2665" s="93"/>
      <c r="J2665" s="93"/>
      <c r="S2665" s="72"/>
      <c r="T2665" s="72"/>
    </row>
    <row r="2666" spans="1:20" s="65" customFormat="1" ht="14.5" x14ac:dyDescent="0.35">
      <c r="A2666" s="48"/>
      <c r="E2666" s="102"/>
      <c r="F2666" s="102"/>
      <c r="G2666" s="102"/>
      <c r="I2666" s="93"/>
      <c r="J2666" s="93"/>
      <c r="S2666" s="72"/>
      <c r="T2666" s="72"/>
    </row>
    <row r="2667" spans="1:20" s="65" customFormat="1" ht="14.5" x14ac:dyDescent="0.35">
      <c r="A2667" s="48"/>
      <c r="E2667" s="102"/>
      <c r="F2667" s="102"/>
      <c r="G2667" s="102"/>
      <c r="I2667" s="93"/>
      <c r="J2667" s="93"/>
      <c r="S2667" s="72"/>
      <c r="T2667" s="72"/>
    </row>
    <row r="2668" spans="1:20" s="65" customFormat="1" ht="14.5" x14ac:dyDescent="0.35">
      <c r="A2668" s="48"/>
      <c r="E2668" s="102"/>
      <c r="F2668" s="102"/>
      <c r="G2668" s="102"/>
      <c r="I2668" s="93"/>
      <c r="J2668" s="93"/>
      <c r="S2668" s="72"/>
      <c r="T2668" s="72"/>
    </row>
    <row r="2669" spans="1:20" s="65" customFormat="1" ht="14.5" x14ac:dyDescent="0.35">
      <c r="A2669" s="48"/>
      <c r="E2669" s="102"/>
      <c r="F2669" s="102"/>
      <c r="G2669" s="102"/>
      <c r="I2669" s="93"/>
      <c r="J2669" s="93"/>
      <c r="S2669" s="72"/>
      <c r="T2669" s="72"/>
    </row>
    <row r="2670" spans="1:20" s="65" customFormat="1" ht="14.5" x14ac:dyDescent="0.35">
      <c r="A2670" s="48"/>
      <c r="E2670" s="102"/>
      <c r="F2670" s="102"/>
      <c r="G2670" s="102"/>
      <c r="I2670" s="93"/>
      <c r="J2670" s="93"/>
      <c r="S2670" s="72"/>
      <c r="T2670" s="72"/>
    </row>
    <row r="2671" spans="1:20" s="65" customFormat="1" ht="14.5" x14ac:dyDescent="0.35">
      <c r="A2671" s="48"/>
      <c r="E2671" s="102"/>
      <c r="F2671" s="102"/>
      <c r="G2671" s="102"/>
      <c r="I2671" s="93"/>
      <c r="J2671" s="93"/>
      <c r="S2671" s="72"/>
      <c r="T2671" s="72"/>
    </row>
    <row r="2672" spans="1:20" s="65" customFormat="1" ht="14.5" x14ac:dyDescent="0.35">
      <c r="A2672" s="48"/>
      <c r="E2672" s="102"/>
      <c r="F2672" s="102"/>
      <c r="G2672" s="102"/>
      <c r="I2672" s="93"/>
      <c r="J2672" s="93"/>
      <c r="S2672" s="72"/>
      <c r="T2672" s="72"/>
    </row>
    <row r="2673" spans="1:20" s="65" customFormat="1" ht="14.5" x14ac:dyDescent="0.35">
      <c r="A2673" s="48"/>
      <c r="E2673" s="102"/>
      <c r="F2673" s="102"/>
      <c r="G2673" s="102"/>
      <c r="I2673" s="93"/>
      <c r="J2673" s="93"/>
      <c r="S2673" s="72"/>
      <c r="T2673" s="72"/>
    </row>
    <row r="2674" spans="1:20" s="65" customFormat="1" ht="14.5" x14ac:dyDescent="0.35">
      <c r="A2674" s="48"/>
      <c r="E2674" s="102"/>
      <c r="F2674" s="102"/>
      <c r="G2674" s="102"/>
      <c r="I2674" s="93"/>
      <c r="J2674" s="93"/>
      <c r="S2674" s="72"/>
      <c r="T2674" s="72"/>
    </row>
    <row r="2675" spans="1:20" s="65" customFormat="1" ht="14.5" x14ac:dyDescent="0.35">
      <c r="A2675" s="48"/>
      <c r="E2675" s="102"/>
      <c r="F2675" s="102"/>
      <c r="G2675" s="102"/>
      <c r="I2675" s="93"/>
      <c r="J2675" s="93"/>
      <c r="S2675" s="72"/>
      <c r="T2675" s="72"/>
    </row>
    <row r="2676" spans="1:20" s="65" customFormat="1" ht="14.5" x14ac:dyDescent="0.35">
      <c r="A2676" s="48"/>
      <c r="E2676" s="102"/>
      <c r="F2676" s="102"/>
      <c r="G2676" s="102"/>
      <c r="I2676" s="93"/>
      <c r="J2676" s="93"/>
      <c r="S2676" s="72"/>
      <c r="T2676" s="72"/>
    </row>
    <row r="2677" spans="1:20" s="65" customFormat="1" ht="14.5" x14ac:dyDescent="0.35">
      <c r="A2677" s="48"/>
      <c r="E2677" s="102"/>
      <c r="F2677" s="102"/>
      <c r="G2677" s="102"/>
      <c r="I2677" s="93"/>
      <c r="J2677" s="93"/>
      <c r="S2677" s="72"/>
      <c r="T2677" s="72"/>
    </row>
    <row r="2678" spans="1:20" s="65" customFormat="1" ht="14.5" x14ac:dyDescent="0.35">
      <c r="A2678" s="48"/>
      <c r="E2678" s="102"/>
      <c r="F2678" s="102"/>
      <c r="G2678" s="102"/>
      <c r="I2678" s="93"/>
      <c r="J2678" s="93"/>
      <c r="S2678" s="72"/>
      <c r="T2678" s="72"/>
    </row>
    <row r="2679" spans="1:20" s="65" customFormat="1" ht="14.5" x14ac:dyDescent="0.35">
      <c r="A2679" s="48"/>
      <c r="E2679" s="102"/>
      <c r="F2679" s="102"/>
      <c r="G2679" s="102"/>
      <c r="I2679" s="93"/>
      <c r="J2679" s="93"/>
      <c r="S2679" s="72"/>
      <c r="T2679" s="72"/>
    </row>
    <row r="2680" spans="1:20" s="65" customFormat="1" ht="14.5" x14ac:dyDescent="0.35">
      <c r="A2680" s="48"/>
      <c r="E2680" s="102"/>
      <c r="F2680" s="102"/>
      <c r="G2680" s="102"/>
      <c r="I2680" s="93"/>
      <c r="J2680" s="93"/>
      <c r="S2680" s="72"/>
      <c r="T2680" s="72"/>
    </row>
    <row r="2681" spans="1:20" s="65" customFormat="1" ht="14.5" x14ac:dyDescent="0.35">
      <c r="A2681" s="48"/>
      <c r="E2681" s="102"/>
      <c r="F2681" s="102"/>
      <c r="G2681" s="102"/>
      <c r="I2681" s="93"/>
      <c r="J2681" s="93"/>
      <c r="S2681" s="72"/>
      <c r="T2681" s="72"/>
    </row>
    <row r="2682" spans="1:20" s="65" customFormat="1" ht="14.5" x14ac:dyDescent="0.35">
      <c r="A2682" s="48"/>
      <c r="E2682" s="102"/>
      <c r="F2682" s="102"/>
      <c r="G2682" s="102"/>
      <c r="I2682" s="93"/>
      <c r="J2682" s="93"/>
      <c r="S2682" s="72"/>
      <c r="T2682" s="72"/>
    </row>
    <row r="2683" spans="1:20" s="65" customFormat="1" ht="14.5" x14ac:dyDescent="0.35">
      <c r="A2683" s="48"/>
      <c r="E2683" s="102"/>
      <c r="F2683" s="102"/>
      <c r="G2683" s="102"/>
      <c r="I2683" s="93"/>
      <c r="J2683" s="93"/>
      <c r="S2683" s="72"/>
      <c r="T2683" s="72"/>
    </row>
    <row r="2684" spans="1:20" s="65" customFormat="1" ht="14.5" x14ac:dyDescent="0.35">
      <c r="A2684" s="48"/>
      <c r="E2684" s="102"/>
      <c r="F2684" s="102"/>
      <c r="G2684" s="102"/>
      <c r="I2684" s="93"/>
      <c r="J2684" s="93"/>
      <c r="S2684" s="72"/>
      <c r="T2684" s="72"/>
    </row>
    <row r="2685" spans="1:20" s="65" customFormat="1" ht="14.5" x14ac:dyDescent="0.35">
      <c r="A2685" s="48"/>
      <c r="E2685" s="102"/>
      <c r="F2685" s="102"/>
      <c r="G2685" s="102"/>
      <c r="I2685" s="93"/>
      <c r="J2685" s="93"/>
      <c r="S2685" s="72"/>
      <c r="T2685" s="72"/>
    </row>
    <row r="2686" spans="1:20" s="65" customFormat="1" ht="14.5" x14ac:dyDescent="0.35">
      <c r="A2686" s="48"/>
      <c r="E2686" s="102"/>
      <c r="F2686" s="102"/>
      <c r="G2686" s="102"/>
      <c r="I2686" s="93"/>
      <c r="J2686" s="93"/>
      <c r="S2686" s="72"/>
      <c r="T2686" s="72"/>
    </row>
    <row r="2687" spans="1:20" s="65" customFormat="1" ht="14.5" x14ac:dyDescent="0.35">
      <c r="A2687" s="48"/>
      <c r="E2687" s="102"/>
      <c r="F2687" s="102"/>
      <c r="G2687" s="102"/>
      <c r="I2687" s="93"/>
      <c r="J2687" s="93"/>
      <c r="S2687" s="72"/>
      <c r="T2687" s="72"/>
    </row>
    <row r="2688" spans="1:20" s="65" customFormat="1" ht="14.5" x14ac:dyDescent="0.35">
      <c r="A2688" s="48"/>
      <c r="E2688" s="102"/>
      <c r="F2688" s="102"/>
      <c r="G2688" s="102"/>
      <c r="I2688" s="93"/>
      <c r="J2688" s="93"/>
      <c r="S2688" s="72"/>
      <c r="T2688" s="72"/>
    </row>
    <row r="2689" spans="1:20" s="65" customFormat="1" ht="14.5" x14ac:dyDescent="0.35">
      <c r="A2689" s="48"/>
      <c r="E2689" s="102"/>
      <c r="F2689" s="102"/>
      <c r="G2689" s="102"/>
      <c r="I2689" s="93"/>
      <c r="J2689" s="93"/>
      <c r="S2689" s="72"/>
      <c r="T2689" s="72"/>
    </row>
    <row r="2690" spans="1:20" s="65" customFormat="1" ht="14.5" x14ac:dyDescent="0.35">
      <c r="A2690" s="48"/>
      <c r="E2690" s="102"/>
      <c r="F2690" s="102"/>
      <c r="G2690" s="102"/>
      <c r="I2690" s="93"/>
      <c r="J2690" s="93"/>
      <c r="S2690" s="72"/>
      <c r="T2690" s="72"/>
    </row>
    <row r="2691" spans="1:20" s="65" customFormat="1" ht="14.5" x14ac:dyDescent="0.35">
      <c r="A2691" s="48"/>
      <c r="E2691" s="102"/>
      <c r="F2691" s="102"/>
      <c r="G2691" s="102"/>
      <c r="I2691" s="93"/>
      <c r="J2691" s="93"/>
      <c r="S2691" s="72"/>
      <c r="T2691" s="72"/>
    </row>
    <row r="2692" spans="1:20" s="65" customFormat="1" ht="14.5" x14ac:dyDescent="0.35">
      <c r="A2692" s="48"/>
      <c r="E2692" s="102"/>
      <c r="F2692" s="102"/>
      <c r="G2692" s="102"/>
      <c r="I2692" s="93"/>
      <c r="J2692" s="93"/>
      <c r="S2692" s="72"/>
      <c r="T2692" s="72"/>
    </row>
    <row r="2693" spans="1:20" s="65" customFormat="1" ht="14.5" x14ac:dyDescent="0.35">
      <c r="A2693" s="48"/>
      <c r="E2693" s="102"/>
      <c r="F2693" s="102"/>
      <c r="G2693" s="102"/>
      <c r="I2693" s="93"/>
      <c r="J2693" s="93"/>
      <c r="S2693" s="72"/>
      <c r="T2693" s="72"/>
    </row>
    <row r="2694" spans="1:20" s="65" customFormat="1" ht="14.5" x14ac:dyDescent="0.35">
      <c r="A2694" s="48"/>
      <c r="E2694" s="102"/>
      <c r="F2694" s="102"/>
      <c r="G2694" s="102"/>
      <c r="I2694" s="93"/>
      <c r="J2694" s="93"/>
      <c r="S2694" s="72"/>
      <c r="T2694" s="72"/>
    </row>
    <row r="2695" spans="1:20" s="65" customFormat="1" ht="14.5" x14ac:dyDescent="0.35">
      <c r="A2695" s="48"/>
      <c r="E2695" s="102"/>
      <c r="F2695" s="102"/>
      <c r="G2695" s="102"/>
      <c r="I2695" s="93"/>
      <c r="J2695" s="93"/>
      <c r="S2695" s="72"/>
      <c r="T2695" s="72"/>
    </row>
    <row r="2696" spans="1:20" s="65" customFormat="1" ht="14.5" x14ac:dyDescent="0.35">
      <c r="A2696" s="48"/>
      <c r="E2696" s="102"/>
      <c r="F2696" s="102"/>
      <c r="G2696" s="102"/>
      <c r="I2696" s="93"/>
      <c r="J2696" s="93"/>
      <c r="S2696" s="72"/>
      <c r="T2696" s="72"/>
    </row>
    <row r="2697" spans="1:20" s="65" customFormat="1" ht="14.5" x14ac:dyDescent="0.35">
      <c r="A2697" s="48"/>
      <c r="E2697" s="102"/>
      <c r="F2697" s="102"/>
      <c r="G2697" s="102"/>
      <c r="I2697" s="93"/>
      <c r="J2697" s="93"/>
      <c r="S2697" s="72"/>
      <c r="T2697" s="72"/>
    </row>
    <row r="2698" spans="1:20" s="65" customFormat="1" ht="14.5" x14ac:dyDescent="0.35">
      <c r="A2698" s="48"/>
      <c r="E2698" s="102"/>
      <c r="F2698" s="102"/>
      <c r="G2698" s="102"/>
      <c r="I2698" s="93"/>
      <c r="J2698" s="93"/>
      <c r="S2698" s="72"/>
      <c r="T2698" s="72"/>
    </row>
    <row r="2699" spans="1:20" s="65" customFormat="1" ht="14.5" x14ac:dyDescent="0.35">
      <c r="A2699" s="48"/>
      <c r="E2699" s="102"/>
      <c r="F2699" s="102"/>
      <c r="G2699" s="102"/>
      <c r="I2699" s="93"/>
      <c r="J2699" s="93"/>
      <c r="S2699" s="72"/>
      <c r="T2699" s="72"/>
    </row>
    <row r="2700" spans="1:20" s="65" customFormat="1" ht="14.5" x14ac:dyDescent="0.35">
      <c r="A2700" s="48"/>
      <c r="E2700" s="102"/>
      <c r="F2700" s="102"/>
      <c r="G2700" s="102"/>
      <c r="I2700" s="93"/>
      <c r="J2700" s="93"/>
      <c r="S2700" s="72"/>
      <c r="T2700" s="72"/>
    </row>
    <row r="2701" spans="1:20" s="65" customFormat="1" ht="14.5" x14ac:dyDescent="0.35">
      <c r="A2701" s="48"/>
      <c r="E2701" s="102"/>
      <c r="F2701" s="102"/>
      <c r="G2701" s="102"/>
      <c r="I2701" s="93"/>
      <c r="J2701" s="93"/>
      <c r="S2701" s="72"/>
      <c r="T2701" s="72"/>
    </row>
    <row r="2702" spans="1:20" s="65" customFormat="1" ht="14.5" x14ac:dyDescent="0.35">
      <c r="A2702" s="48"/>
      <c r="E2702" s="102"/>
      <c r="F2702" s="102"/>
      <c r="G2702" s="102"/>
      <c r="I2702" s="93"/>
      <c r="J2702" s="93"/>
      <c r="S2702" s="72"/>
      <c r="T2702" s="72"/>
    </row>
    <row r="2703" spans="1:20" s="65" customFormat="1" ht="14.5" x14ac:dyDescent="0.35">
      <c r="A2703" s="48"/>
      <c r="E2703" s="102"/>
      <c r="F2703" s="102"/>
      <c r="G2703" s="102"/>
      <c r="I2703" s="93"/>
      <c r="J2703" s="93"/>
      <c r="S2703" s="72"/>
      <c r="T2703" s="72"/>
    </row>
    <row r="2704" spans="1:20" s="65" customFormat="1" ht="14.5" x14ac:dyDescent="0.35">
      <c r="A2704" s="48"/>
      <c r="E2704" s="102"/>
      <c r="F2704" s="102"/>
      <c r="G2704" s="102"/>
      <c r="I2704" s="93"/>
      <c r="J2704" s="93"/>
      <c r="S2704" s="72"/>
      <c r="T2704" s="72"/>
    </row>
    <row r="2705" spans="1:20" s="65" customFormat="1" ht="14.5" x14ac:dyDescent="0.35">
      <c r="A2705" s="48"/>
      <c r="E2705" s="102"/>
      <c r="F2705" s="102"/>
      <c r="G2705" s="102"/>
      <c r="I2705" s="93"/>
      <c r="J2705" s="93"/>
      <c r="S2705" s="72"/>
      <c r="T2705" s="72"/>
    </row>
    <row r="2706" spans="1:20" s="65" customFormat="1" ht="14.5" x14ac:dyDescent="0.35">
      <c r="A2706" s="48"/>
      <c r="E2706" s="102"/>
      <c r="F2706" s="102"/>
      <c r="G2706" s="102"/>
      <c r="I2706" s="93"/>
      <c r="J2706" s="93"/>
      <c r="S2706" s="72"/>
      <c r="T2706" s="72"/>
    </row>
    <row r="2707" spans="1:20" s="65" customFormat="1" ht="14.5" x14ac:dyDescent="0.35">
      <c r="A2707" s="48"/>
      <c r="E2707" s="102"/>
      <c r="F2707" s="102"/>
      <c r="G2707" s="102"/>
      <c r="I2707" s="93"/>
      <c r="J2707" s="93"/>
      <c r="S2707" s="72"/>
      <c r="T2707" s="72"/>
    </row>
    <row r="2708" spans="1:20" s="65" customFormat="1" ht="14.5" x14ac:dyDescent="0.35">
      <c r="A2708" s="48"/>
      <c r="E2708" s="102"/>
      <c r="F2708" s="102"/>
      <c r="G2708" s="102"/>
      <c r="I2708" s="93"/>
      <c r="J2708" s="93"/>
      <c r="S2708" s="72"/>
      <c r="T2708" s="72"/>
    </row>
    <row r="2709" spans="1:20" s="65" customFormat="1" ht="14.5" x14ac:dyDescent="0.35">
      <c r="A2709" s="48"/>
      <c r="E2709" s="102"/>
      <c r="F2709" s="102"/>
      <c r="G2709" s="102"/>
      <c r="I2709" s="93"/>
      <c r="J2709" s="93"/>
      <c r="S2709" s="72"/>
      <c r="T2709" s="72"/>
    </row>
    <row r="2710" spans="1:20" s="65" customFormat="1" ht="14.5" x14ac:dyDescent="0.35">
      <c r="A2710" s="48"/>
      <c r="E2710" s="102"/>
      <c r="F2710" s="102"/>
      <c r="G2710" s="102"/>
      <c r="I2710" s="93"/>
      <c r="J2710" s="93"/>
      <c r="S2710" s="72"/>
      <c r="T2710" s="72"/>
    </row>
    <row r="2711" spans="1:20" s="65" customFormat="1" ht="14.5" x14ac:dyDescent="0.35">
      <c r="A2711" s="48"/>
      <c r="E2711" s="102"/>
      <c r="F2711" s="102"/>
      <c r="G2711" s="102"/>
      <c r="I2711" s="93"/>
      <c r="J2711" s="93"/>
      <c r="S2711" s="72"/>
      <c r="T2711" s="72"/>
    </row>
    <row r="2712" spans="1:20" s="65" customFormat="1" ht="14.5" x14ac:dyDescent="0.35">
      <c r="A2712" s="48"/>
      <c r="E2712" s="102"/>
      <c r="F2712" s="102"/>
      <c r="G2712" s="102"/>
      <c r="I2712" s="93"/>
      <c r="J2712" s="93"/>
      <c r="S2712" s="72"/>
      <c r="T2712" s="72"/>
    </row>
    <row r="2713" spans="1:20" s="65" customFormat="1" ht="14.5" x14ac:dyDescent="0.35">
      <c r="A2713" s="48"/>
      <c r="E2713" s="102"/>
      <c r="F2713" s="102"/>
      <c r="G2713" s="102"/>
      <c r="I2713" s="93"/>
      <c r="J2713" s="93"/>
      <c r="S2713" s="72"/>
      <c r="T2713" s="72"/>
    </row>
    <row r="2714" spans="1:20" s="65" customFormat="1" ht="14.5" x14ac:dyDescent="0.35">
      <c r="A2714" s="48"/>
      <c r="E2714" s="102"/>
      <c r="F2714" s="102"/>
      <c r="G2714" s="102"/>
      <c r="I2714" s="93"/>
      <c r="J2714" s="93"/>
      <c r="S2714" s="72"/>
      <c r="T2714" s="72"/>
    </row>
    <row r="2715" spans="1:20" s="65" customFormat="1" ht="14.5" x14ac:dyDescent="0.35">
      <c r="A2715" s="48"/>
      <c r="E2715" s="102"/>
      <c r="F2715" s="102"/>
      <c r="G2715" s="102"/>
      <c r="I2715" s="93"/>
      <c r="J2715" s="93"/>
      <c r="S2715" s="72"/>
      <c r="T2715" s="72"/>
    </row>
    <row r="2716" spans="1:20" s="65" customFormat="1" ht="14.5" x14ac:dyDescent="0.35">
      <c r="A2716" s="48"/>
      <c r="E2716" s="102"/>
      <c r="F2716" s="102"/>
      <c r="G2716" s="102"/>
      <c r="I2716" s="93"/>
      <c r="J2716" s="93"/>
      <c r="S2716" s="72"/>
      <c r="T2716" s="72"/>
    </row>
    <row r="2717" spans="1:20" s="65" customFormat="1" ht="14.5" x14ac:dyDescent="0.35">
      <c r="A2717" s="48"/>
      <c r="E2717" s="102"/>
      <c r="F2717" s="102"/>
      <c r="G2717" s="102"/>
      <c r="I2717" s="93"/>
      <c r="J2717" s="93"/>
      <c r="S2717" s="72"/>
      <c r="T2717" s="72"/>
    </row>
    <row r="2718" spans="1:20" s="65" customFormat="1" ht="14.5" x14ac:dyDescent="0.35">
      <c r="A2718" s="48"/>
      <c r="E2718" s="102"/>
      <c r="F2718" s="102"/>
      <c r="G2718" s="102"/>
      <c r="I2718" s="93"/>
      <c r="J2718" s="93"/>
      <c r="S2718" s="72"/>
      <c r="T2718" s="72"/>
    </row>
    <row r="2719" spans="1:20" s="65" customFormat="1" ht="14.5" x14ac:dyDescent="0.35">
      <c r="A2719" s="48"/>
      <c r="E2719" s="102"/>
      <c r="F2719" s="102"/>
      <c r="G2719" s="102"/>
      <c r="I2719" s="93"/>
      <c r="J2719" s="93"/>
      <c r="S2719" s="72"/>
      <c r="T2719" s="72"/>
    </row>
    <row r="2720" spans="1:20" s="65" customFormat="1" ht="14.5" x14ac:dyDescent="0.35">
      <c r="A2720" s="48"/>
      <c r="E2720" s="102"/>
      <c r="F2720" s="102"/>
      <c r="G2720" s="102"/>
      <c r="I2720" s="93"/>
      <c r="J2720" s="93"/>
      <c r="S2720" s="72"/>
      <c r="T2720" s="72"/>
    </row>
    <row r="2721" spans="1:20" s="65" customFormat="1" ht="14.5" x14ac:dyDescent="0.35">
      <c r="A2721" s="48"/>
      <c r="E2721" s="102"/>
      <c r="F2721" s="102"/>
      <c r="G2721" s="102"/>
      <c r="I2721" s="93"/>
      <c r="J2721" s="93"/>
      <c r="S2721" s="72"/>
      <c r="T2721" s="72"/>
    </row>
    <row r="2722" spans="1:20" s="65" customFormat="1" ht="14.5" x14ac:dyDescent="0.35">
      <c r="A2722" s="48"/>
      <c r="E2722" s="102"/>
      <c r="F2722" s="102"/>
      <c r="G2722" s="102"/>
      <c r="I2722" s="93"/>
      <c r="J2722" s="93"/>
      <c r="S2722" s="72"/>
      <c r="T2722" s="72"/>
    </row>
    <row r="2723" spans="1:20" s="65" customFormat="1" ht="14.5" x14ac:dyDescent="0.35">
      <c r="A2723" s="48"/>
      <c r="E2723" s="102"/>
      <c r="F2723" s="102"/>
      <c r="G2723" s="102"/>
      <c r="I2723" s="93"/>
      <c r="J2723" s="93"/>
      <c r="S2723" s="72"/>
      <c r="T2723" s="72"/>
    </row>
    <row r="2724" spans="1:20" s="65" customFormat="1" ht="14.5" x14ac:dyDescent="0.35">
      <c r="A2724" s="48"/>
      <c r="E2724" s="102"/>
      <c r="F2724" s="102"/>
      <c r="G2724" s="102"/>
      <c r="I2724" s="93"/>
      <c r="J2724" s="93"/>
      <c r="S2724" s="72"/>
      <c r="T2724" s="72"/>
    </row>
    <row r="2725" spans="1:20" s="65" customFormat="1" ht="14.5" x14ac:dyDescent="0.35">
      <c r="A2725" s="48"/>
      <c r="E2725" s="102"/>
      <c r="F2725" s="102"/>
      <c r="G2725" s="102"/>
      <c r="I2725" s="93"/>
      <c r="J2725" s="93"/>
      <c r="S2725" s="72"/>
      <c r="T2725" s="72"/>
    </row>
    <row r="2726" spans="1:20" s="65" customFormat="1" ht="14.5" x14ac:dyDescent="0.35">
      <c r="A2726" s="48"/>
      <c r="E2726" s="102"/>
      <c r="F2726" s="102"/>
      <c r="G2726" s="102"/>
      <c r="I2726" s="93"/>
      <c r="J2726" s="93"/>
      <c r="S2726" s="72"/>
      <c r="T2726" s="72"/>
    </row>
    <row r="2727" spans="1:20" s="65" customFormat="1" ht="14.5" x14ac:dyDescent="0.35">
      <c r="A2727" s="48"/>
      <c r="E2727" s="102"/>
      <c r="F2727" s="102"/>
      <c r="G2727" s="102"/>
      <c r="I2727" s="93"/>
      <c r="J2727" s="93"/>
      <c r="S2727" s="72"/>
      <c r="T2727" s="72"/>
    </row>
    <row r="2728" spans="1:20" s="65" customFormat="1" ht="14.5" x14ac:dyDescent="0.35">
      <c r="A2728" s="48"/>
      <c r="E2728" s="102"/>
      <c r="F2728" s="102"/>
      <c r="G2728" s="102"/>
      <c r="I2728" s="93"/>
      <c r="J2728" s="93"/>
      <c r="S2728" s="72"/>
      <c r="T2728" s="72"/>
    </row>
    <row r="2729" spans="1:20" s="65" customFormat="1" ht="14.5" x14ac:dyDescent="0.35">
      <c r="A2729" s="48"/>
      <c r="E2729" s="102"/>
      <c r="F2729" s="102"/>
      <c r="G2729" s="102"/>
      <c r="I2729" s="93"/>
      <c r="J2729" s="93"/>
      <c r="S2729" s="72"/>
      <c r="T2729" s="72"/>
    </row>
    <row r="2730" spans="1:20" s="65" customFormat="1" ht="14.5" x14ac:dyDescent="0.35">
      <c r="A2730" s="48"/>
      <c r="E2730" s="102"/>
      <c r="F2730" s="102"/>
      <c r="G2730" s="102"/>
      <c r="I2730" s="93"/>
      <c r="J2730" s="93"/>
      <c r="S2730" s="72"/>
      <c r="T2730" s="72"/>
    </row>
    <row r="2731" spans="1:20" s="65" customFormat="1" ht="14.5" x14ac:dyDescent="0.35">
      <c r="A2731" s="48"/>
      <c r="E2731" s="102"/>
      <c r="F2731" s="102"/>
      <c r="G2731" s="102"/>
      <c r="I2731" s="93"/>
      <c r="J2731" s="93"/>
      <c r="S2731" s="72"/>
      <c r="T2731" s="72"/>
    </row>
    <row r="2732" spans="1:20" s="65" customFormat="1" ht="14.5" x14ac:dyDescent="0.35">
      <c r="A2732" s="48"/>
      <c r="E2732" s="102"/>
      <c r="F2732" s="102"/>
      <c r="G2732" s="102"/>
      <c r="I2732" s="93"/>
      <c r="J2732" s="93"/>
      <c r="S2732" s="72"/>
      <c r="T2732" s="72"/>
    </row>
    <row r="2733" spans="1:20" s="65" customFormat="1" ht="14.5" x14ac:dyDescent="0.35">
      <c r="A2733" s="48"/>
      <c r="E2733" s="102"/>
      <c r="F2733" s="102"/>
      <c r="G2733" s="102"/>
      <c r="I2733" s="93"/>
      <c r="J2733" s="93"/>
      <c r="S2733" s="72"/>
      <c r="T2733" s="72"/>
    </row>
    <row r="2734" spans="1:20" s="65" customFormat="1" ht="14.5" x14ac:dyDescent="0.35">
      <c r="A2734" s="48"/>
      <c r="E2734" s="102"/>
      <c r="F2734" s="102"/>
      <c r="G2734" s="102"/>
      <c r="I2734" s="93"/>
      <c r="J2734" s="93"/>
      <c r="S2734" s="72"/>
      <c r="T2734" s="72"/>
    </row>
    <row r="2735" spans="1:20" s="65" customFormat="1" ht="14.5" x14ac:dyDescent="0.35">
      <c r="A2735" s="48"/>
      <c r="E2735" s="102"/>
      <c r="F2735" s="102"/>
      <c r="G2735" s="102"/>
      <c r="I2735" s="93"/>
      <c r="J2735" s="93"/>
      <c r="S2735" s="72"/>
      <c r="T2735" s="72"/>
    </row>
    <row r="2736" spans="1:20" s="65" customFormat="1" ht="14.5" x14ac:dyDescent="0.35">
      <c r="A2736" s="48"/>
      <c r="E2736" s="102"/>
      <c r="F2736" s="102"/>
      <c r="G2736" s="102"/>
      <c r="I2736" s="93"/>
      <c r="J2736" s="93"/>
      <c r="S2736" s="72"/>
      <c r="T2736" s="72"/>
    </row>
    <row r="2737" spans="1:20" s="65" customFormat="1" ht="14.5" x14ac:dyDescent="0.35">
      <c r="A2737" s="48"/>
      <c r="E2737" s="102"/>
      <c r="F2737" s="102"/>
      <c r="G2737" s="102"/>
      <c r="I2737" s="93"/>
      <c r="J2737" s="93"/>
      <c r="S2737" s="72"/>
      <c r="T2737" s="72"/>
    </row>
    <row r="2738" spans="1:20" s="65" customFormat="1" ht="14.5" x14ac:dyDescent="0.35">
      <c r="A2738" s="48"/>
      <c r="E2738" s="102"/>
      <c r="F2738" s="102"/>
      <c r="G2738" s="102"/>
      <c r="I2738" s="93"/>
      <c r="J2738" s="93"/>
      <c r="S2738" s="72"/>
      <c r="T2738" s="72"/>
    </row>
    <row r="2739" spans="1:20" s="65" customFormat="1" ht="14.5" x14ac:dyDescent="0.35">
      <c r="A2739" s="48"/>
      <c r="E2739" s="102"/>
      <c r="F2739" s="102"/>
      <c r="G2739" s="102"/>
      <c r="I2739" s="93"/>
      <c r="J2739" s="93"/>
      <c r="S2739" s="72"/>
      <c r="T2739" s="72"/>
    </row>
    <row r="2740" spans="1:20" s="65" customFormat="1" ht="14.5" x14ac:dyDescent="0.35">
      <c r="A2740" s="48"/>
      <c r="E2740" s="102"/>
      <c r="F2740" s="102"/>
      <c r="G2740" s="102"/>
      <c r="I2740" s="93"/>
      <c r="J2740" s="93"/>
      <c r="S2740" s="72"/>
      <c r="T2740" s="72"/>
    </row>
    <row r="2741" spans="1:20" s="65" customFormat="1" ht="14.5" x14ac:dyDescent="0.35">
      <c r="A2741" s="48"/>
      <c r="E2741" s="102"/>
      <c r="F2741" s="102"/>
      <c r="G2741" s="102"/>
      <c r="I2741" s="93"/>
      <c r="J2741" s="93"/>
      <c r="S2741" s="72"/>
      <c r="T2741" s="72"/>
    </row>
    <row r="2742" spans="1:20" s="65" customFormat="1" ht="14.5" x14ac:dyDescent="0.35">
      <c r="A2742" s="48"/>
      <c r="E2742" s="102"/>
      <c r="F2742" s="102"/>
      <c r="G2742" s="102"/>
      <c r="I2742" s="93"/>
      <c r="J2742" s="93"/>
      <c r="S2742" s="72"/>
      <c r="T2742" s="72"/>
    </row>
    <row r="2743" spans="1:20" s="65" customFormat="1" ht="14.5" x14ac:dyDescent="0.35">
      <c r="A2743" s="48"/>
      <c r="E2743" s="102"/>
      <c r="F2743" s="102"/>
      <c r="G2743" s="102"/>
      <c r="I2743" s="93"/>
      <c r="J2743" s="93"/>
      <c r="S2743" s="72"/>
      <c r="T2743" s="72"/>
    </row>
    <row r="2744" spans="1:20" s="65" customFormat="1" ht="14.5" x14ac:dyDescent="0.35">
      <c r="A2744" s="48"/>
      <c r="E2744" s="102"/>
      <c r="F2744" s="102"/>
      <c r="G2744" s="102"/>
      <c r="I2744" s="93"/>
      <c r="J2744" s="93"/>
      <c r="S2744" s="72"/>
      <c r="T2744" s="72"/>
    </row>
    <row r="2745" spans="1:20" s="65" customFormat="1" ht="14.5" x14ac:dyDescent="0.35">
      <c r="A2745" s="48"/>
      <c r="E2745" s="102"/>
      <c r="F2745" s="102"/>
      <c r="G2745" s="102"/>
      <c r="I2745" s="93"/>
      <c r="J2745" s="93"/>
      <c r="S2745" s="72"/>
      <c r="T2745" s="72"/>
    </row>
    <row r="2746" spans="1:20" s="65" customFormat="1" ht="14.5" x14ac:dyDescent="0.35">
      <c r="A2746" s="48"/>
      <c r="E2746" s="102"/>
      <c r="F2746" s="102"/>
      <c r="G2746" s="102"/>
      <c r="I2746" s="93"/>
      <c r="J2746" s="93"/>
      <c r="S2746" s="72"/>
      <c r="T2746" s="72"/>
    </row>
    <row r="2747" spans="1:20" s="65" customFormat="1" ht="14.5" x14ac:dyDescent="0.35">
      <c r="A2747" s="48"/>
      <c r="E2747" s="102"/>
      <c r="F2747" s="102"/>
      <c r="G2747" s="102"/>
      <c r="I2747" s="93"/>
      <c r="J2747" s="93"/>
      <c r="S2747" s="72"/>
      <c r="T2747" s="72"/>
    </row>
    <row r="2748" spans="1:20" s="65" customFormat="1" ht="14.5" x14ac:dyDescent="0.35">
      <c r="A2748" s="48"/>
      <c r="E2748" s="102"/>
      <c r="F2748" s="102"/>
      <c r="G2748" s="102"/>
      <c r="I2748" s="93"/>
      <c r="J2748" s="93"/>
      <c r="S2748" s="72"/>
      <c r="T2748" s="72"/>
    </row>
    <row r="2749" spans="1:20" s="65" customFormat="1" ht="14.5" x14ac:dyDescent="0.35">
      <c r="A2749" s="48"/>
      <c r="E2749" s="102"/>
      <c r="F2749" s="102"/>
      <c r="G2749" s="102"/>
      <c r="I2749" s="93"/>
      <c r="J2749" s="93"/>
      <c r="S2749" s="72"/>
      <c r="T2749" s="72"/>
    </row>
    <row r="2750" spans="1:20" s="65" customFormat="1" ht="14.5" x14ac:dyDescent="0.35">
      <c r="A2750" s="48"/>
      <c r="E2750" s="102"/>
      <c r="F2750" s="102"/>
      <c r="G2750" s="102"/>
      <c r="I2750" s="93"/>
      <c r="J2750" s="93"/>
      <c r="S2750" s="72"/>
      <c r="T2750" s="72"/>
    </row>
    <row r="2751" spans="1:20" s="65" customFormat="1" ht="14.5" x14ac:dyDescent="0.35">
      <c r="A2751" s="48"/>
      <c r="E2751" s="102"/>
      <c r="F2751" s="102"/>
      <c r="G2751" s="102"/>
      <c r="I2751" s="93"/>
      <c r="J2751" s="93"/>
      <c r="S2751" s="72"/>
      <c r="T2751" s="72"/>
    </row>
    <row r="2752" spans="1:20" s="65" customFormat="1" ht="14.5" x14ac:dyDescent="0.35">
      <c r="A2752" s="48"/>
      <c r="E2752" s="102"/>
      <c r="F2752" s="102"/>
      <c r="G2752" s="102"/>
      <c r="I2752" s="93"/>
      <c r="J2752" s="93"/>
      <c r="S2752" s="72"/>
      <c r="T2752" s="72"/>
    </row>
    <row r="2753" spans="1:20" s="65" customFormat="1" ht="14.5" x14ac:dyDescent="0.35">
      <c r="A2753" s="48"/>
      <c r="E2753" s="102"/>
      <c r="F2753" s="102"/>
      <c r="G2753" s="102"/>
      <c r="I2753" s="93"/>
      <c r="J2753" s="93"/>
      <c r="S2753" s="72"/>
      <c r="T2753" s="72"/>
    </row>
    <row r="2754" spans="1:20" s="65" customFormat="1" ht="14.5" x14ac:dyDescent="0.35">
      <c r="A2754" s="48"/>
      <c r="E2754" s="102"/>
      <c r="F2754" s="102"/>
      <c r="G2754" s="102"/>
      <c r="I2754" s="93"/>
      <c r="J2754" s="93"/>
      <c r="S2754" s="72"/>
      <c r="T2754" s="72"/>
    </row>
    <row r="2755" spans="1:20" s="65" customFormat="1" ht="14.5" x14ac:dyDescent="0.35">
      <c r="A2755" s="48"/>
      <c r="E2755" s="102"/>
      <c r="F2755" s="102"/>
      <c r="G2755" s="102"/>
      <c r="I2755" s="93"/>
      <c r="J2755" s="93"/>
      <c r="S2755" s="72"/>
      <c r="T2755" s="72"/>
    </row>
    <row r="2756" spans="1:20" s="65" customFormat="1" ht="14.5" x14ac:dyDescent="0.35">
      <c r="A2756" s="48"/>
      <c r="E2756" s="102"/>
      <c r="F2756" s="102"/>
      <c r="G2756" s="102"/>
      <c r="I2756" s="93"/>
      <c r="J2756" s="93"/>
      <c r="S2756" s="72"/>
      <c r="T2756" s="72"/>
    </row>
    <row r="2757" spans="1:20" s="65" customFormat="1" ht="14.5" x14ac:dyDescent="0.35">
      <c r="A2757" s="48"/>
      <c r="E2757" s="102"/>
      <c r="F2757" s="102"/>
      <c r="G2757" s="102"/>
      <c r="I2757" s="93"/>
      <c r="J2757" s="93"/>
      <c r="S2757" s="72"/>
      <c r="T2757" s="72"/>
    </row>
    <row r="2758" spans="1:20" s="65" customFormat="1" ht="14.5" x14ac:dyDescent="0.35">
      <c r="A2758" s="48"/>
      <c r="E2758" s="102"/>
      <c r="F2758" s="102"/>
      <c r="G2758" s="102"/>
      <c r="I2758" s="93"/>
      <c r="J2758" s="93"/>
      <c r="S2758" s="72"/>
      <c r="T2758" s="72"/>
    </row>
    <row r="2759" spans="1:20" s="65" customFormat="1" ht="14.5" x14ac:dyDescent="0.35">
      <c r="A2759" s="48"/>
      <c r="E2759" s="102"/>
      <c r="F2759" s="102"/>
      <c r="G2759" s="102"/>
      <c r="I2759" s="93"/>
      <c r="J2759" s="93"/>
      <c r="S2759" s="72"/>
      <c r="T2759" s="72"/>
    </row>
    <row r="2760" spans="1:20" s="65" customFormat="1" ht="14.5" x14ac:dyDescent="0.35">
      <c r="A2760" s="48"/>
      <c r="E2760" s="102"/>
      <c r="F2760" s="102"/>
      <c r="G2760" s="102"/>
      <c r="I2760" s="93"/>
      <c r="J2760" s="93"/>
      <c r="S2760" s="72"/>
      <c r="T2760" s="72"/>
    </row>
    <row r="2761" spans="1:20" s="65" customFormat="1" ht="14.5" x14ac:dyDescent="0.35">
      <c r="A2761" s="48"/>
      <c r="E2761" s="102"/>
      <c r="F2761" s="102"/>
      <c r="G2761" s="102"/>
      <c r="I2761" s="93"/>
      <c r="J2761" s="93"/>
      <c r="S2761" s="72"/>
      <c r="T2761" s="72"/>
    </row>
    <row r="2762" spans="1:20" s="65" customFormat="1" ht="14.5" x14ac:dyDescent="0.35">
      <c r="A2762" s="48"/>
      <c r="E2762" s="102"/>
      <c r="F2762" s="102"/>
      <c r="G2762" s="102"/>
      <c r="I2762" s="93"/>
      <c r="J2762" s="93"/>
      <c r="S2762" s="72"/>
      <c r="T2762" s="72"/>
    </row>
    <row r="2763" spans="1:20" s="65" customFormat="1" ht="14.5" x14ac:dyDescent="0.35">
      <c r="A2763" s="48"/>
      <c r="E2763" s="102"/>
      <c r="F2763" s="102"/>
      <c r="G2763" s="102"/>
      <c r="I2763" s="93"/>
      <c r="J2763" s="93"/>
      <c r="S2763" s="72"/>
      <c r="T2763" s="72"/>
    </row>
    <row r="2764" spans="1:20" s="65" customFormat="1" ht="14.5" x14ac:dyDescent="0.35">
      <c r="A2764" s="48"/>
      <c r="E2764" s="102"/>
      <c r="F2764" s="102"/>
      <c r="G2764" s="102"/>
      <c r="I2764" s="93"/>
      <c r="J2764" s="93"/>
      <c r="S2764" s="72"/>
      <c r="T2764" s="72"/>
    </row>
    <row r="2765" spans="1:20" s="65" customFormat="1" ht="14.5" x14ac:dyDescent="0.35">
      <c r="A2765" s="48"/>
      <c r="E2765" s="102"/>
      <c r="F2765" s="102"/>
      <c r="G2765" s="102"/>
      <c r="I2765" s="93"/>
      <c r="J2765" s="93"/>
      <c r="S2765" s="72"/>
      <c r="T2765" s="72"/>
    </row>
    <row r="2766" spans="1:20" s="65" customFormat="1" ht="14.5" x14ac:dyDescent="0.35">
      <c r="A2766" s="48"/>
      <c r="E2766" s="102"/>
      <c r="F2766" s="102"/>
      <c r="G2766" s="102"/>
      <c r="I2766" s="93"/>
      <c r="J2766" s="93"/>
      <c r="S2766" s="72"/>
      <c r="T2766" s="72"/>
    </row>
    <row r="2767" spans="1:20" s="65" customFormat="1" ht="14.5" x14ac:dyDescent="0.35">
      <c r="A2767" s="48"/>
      <c r="E2767" s="102"/>
      <c r="F2767" s="102"/>
      <c r="G2767" s="102"/>
      <c r="I2767" s="93"/>
      <c r="J2767" s="93"/>
      <c r="S2767" s="72"/>
      <c r="T2767" s="72"/>
    </row>
    <row r="2768" spans="1:20" s="65" customFormat="1" ht="14.5" x14ac:dyDescent="0.35">
      <c r="A2768" s="48"/>
      <c r="E2768" s="102"/>
      <c r="F2768" s="102"/>
      <c r="G2768" s="102"/>
      <c r="I2768" s="93"/>
      <c r="J2768" s="93"/>
      <c r="S2768" s="72"/>
      <c r="T2768" s="72"/>
    </row>
    <row r="2769" spans="1:20" s="65" customFormat="1" ht="14.5" x14ac:dyDescent="0.35">
      <c r="A2769" s="48"/>
      <c r="E2769" s="102"/>
      <c r="F2769" s="102"/>
      <c r="G2769" s="102"/>
      <c r="I2769" s="93"/>
      <c r="J2769" s="93"/>
      <c r="S2769" s="72"/>
      <c r="T2769" s="72"/>
    </row>
    <row r="2770" spans="1:20" s="65" customFormat="1" ht="14.5" x14ac:dyDescent="0.35">
      <c r="A2770" s="48"/>
      <c r="E2770" s="102"/>
      <c r="F2770" s="102"/>
      <c r="G2770" s="102"/>
      <c r="I2770" s="93"/>
      <c r="J2770" s="93"/>
      <c r="S2770" s="72"/>
      <c r="T2770" s="72"/>
    </row>
    <row r="2771" spans="1:20" s="65" customFormat="1" ht="14.5" x14ac:dyDescent="0.35">
      <c r="A2771" s="48"/>
      <c r="E2771" s="102"/>
      <c r="F2771" s="102"/>
      <c r="G2771" s="102"/>
      <c r="I2771" s="93"/>
      <c r="J2771" s="93"/>
      <c r="S2771" s="72"/>
      <c r="T2771" s="72"/>
    </row>
    <row r="2772" spans="1:20" s="65" customFormat="1" ht="14.5" x14ac:dyDescent="0.35">
      <c r="A2772" s="48"/>
      <c r="E2772" s="102"/>
      <c r="F2772" s="102"/>
      <c r="G2772" s="102"/>
      <c r="I2772" s="93"/>
      <c r="J2772" s="93"/>
      <c r="S2772" s="72"/>
      <c r="T2772" s="72"/>
    </row>
    <row r="2773" spans="1:20" s="65" customFormat="1" ht="14.5" x14ac:dyDescent="0.35">
      <c r="A2773" s="48"/>
      <c r="E2773" s="102"/>
      <c r="F2773" s="102"/>
      <c r="G2773" s="102"/>
      <c r="I2773" s="93"/>
      <c r="J2773" s="93"/>
      <c r="S2773" s="72"/>
      <c r="T2773" s="72"/>
    </row>
    <row r="2774" spans="1:20" s="65" customFormat="1" ht="14.5" x14ac:dyDescent="0.35">
      <c r="A2774" s="48"/>
      <c r="E2774" s="102"/>
      <c r="F2774" s="102"/>
      <c r="G2774" s="102"/>
      <c r="I2774" s="93"/>
      <c r="J2774" s="93"/>
      <c r="S2774" s="72"/>
      <c r="T2774" s="72"/>
    </row>
    <row r="2775" spans="1:20" s="65" customFormat="1" ht="14.5" x14ac:dyDescent="0.35">
      <c r="A2775" s="48"/>
      <c r="E2775" s="102"/>
      <c r="F2775" s="102"/>
      <c r="G2775" s="102"/>
      <c r="I2775" s="93"/>
      <c r="J2775" s="93"/>
      <c r="S2775" s="72"/>
      <c r="T2775" s="72"/>
    </row>
    <row r="2776" spans="1:20" s="65" customFormat="1" ht="14.5" x14ac:dyDescent="0.35">
      <c r="A2776" s="48"/>
      <c r="E2776" s="102"/>
      <c r="F2776" s="102"/>
      <c r="G2776" s="102"/>
      <c r="I2776" s="93"/>
      <c r="J2776" s="93"/>
      <c r="S2776" s="72"/>
      <c r="T2776" s="72"/>
    </row>
    <row r="2777" spans="1:20" s="65" customFormat="1" ht="14.5" x14ac:dyDescent="0.35">
      <c r="A2777" s="48"/>
      <c r="E2777" s="102"/>
      <c r="F2777" s="102"/>
      <c r="G2777" s="102"/>
      <c r="I2777" s="93"/>
      <c r="J2777" s="93"/>
      <c r="S2777" s="72"/>
      <c r="T2777" s="72"/>
    </row>
    <row r="2778" spans="1:20" s="65" customFormat="1" ht="14.5" x14ac:dyDescent="0.35">
      <c r="A2778" s="48"/>
      <c r="E2778" s="102"/>
      <c r="F2778" s="102"/>
      <c r="G2778" s="102"/>
      <c r="I2778" s="93"/>
      <c r="J2778" s="93"/>
      <c r="S2778" s="72"/>
      <c r="T2778" s="72"/>
    </row>
    <row r="2779" spans="1:20" s="65" customFormat="1" ht="14.5" x14ac:dyDescent="0.35">
      <c r="A2779" s="48"/>
      <c r="E2779" s="102"/>
      <c r="F2779" s="102"/>
      <c r="G2779" s="102"/>
      <c r="I2779" s="93"/>
      <c r="J2779" s="93"/>
      <c r="S2779" s="72"/>
      <c r="T2779" s="72"/>
    </row>
    <row r="2780" spans="1:20" s="65" customFormat="1" ht="14.5" x14ac:dyDescent="0.35">
      <c r="A2780" s="48"/>
      <c r="E2780" s="102"/>
      <c r="F2780" s="102"/>
      <c r="G2780" s="102"/>
      <c r="I2780" s="93"/>
      <c r="J2780" s="93"/>
      <c r="S2780" s="72"/>
      <c r="T2780" s="72"/>
    </row>
    <row r="2781" spans="1:20" s="65" customFormat="1" ht="14.5" x14ac:dyDescent="0.35">
      <c r="A2781" s="48"/>
      <c r="E2781" s="102"/>
      <c r="F2781" s="102"/>
      <c r="G2781" s="102"/>
      <c r="I2781" s="93"/>
      <c r="J2781" s="93"/>
      <c r="S2781" s="72"/>
      <c r="T2781" s="72"/>
    </row>
    <row r="2782" spans="1:20" s="65" customFormat="1" ht="14.5" x14ac:dyDescent="0.35">
      <c r="A2782" s="48"/>
      <c r="E2782" s="102"/>
      <c r="F2782" s="102"/>
      <c r="G2782" s="102"/>
      <c r="I2782" s="93"/>
      <c r="J2782" s="93"/>
      <c r="S2782" s="72"/>
      <c r="T2782" s="72"/>
    </row>
    <row r="2783" spans="1:20" s="65" customFormat="1" ht="14.5" x14ac:dyDescent="0.35">
      <c r="A2783" s="48"/>
      <c r="E2783" s="102"/>
      <c r="F2783" s="102"/>
      <c r="G2783" s="102"/>
      <c r="I2783" s="93"/>
      <c r="J2783" s="93"/>
      <c r="S2783" s="72"/>
      <c r="T2783" s="72"/>
    </row>
    <row r="2784" spans="1:20" s="65" customFormat="1" ht="14.5" x14ac:dyDescent="0.35">
      <c r="A2784" s="48"/>
      <c r="E2784" s="102"/>
      <c r="F2784" s="102"/>
      <c r="G2784" s="102"/>
      <c r="I2784" s="93"/>
      <c r="J2784" s="93"/>
      <c r="S2784" s="72"/>
      <c r="T2784" s="72"/>
    </row>
    <row r="2785" spans="1:20" s="65" customFormat="1" ht="14.5" x14ac:dyDescent="0.35">
      <c r="A2785" s="48"/>
      <c r="E2785" s="102"/>
      <c r="F2785" s="102"/>
      <c r="G2785" s="102"/>
      <c r="I2785" s="93"/>
      <c r="J2785" s="93"/>
      <c r="S2785" s="72"/>
      <c r="T2785" s="72"/>
    </row>
    <row r="2786" spans="1:20" s="65" customFormat="1" ht="14.5" x14ac:dyDescent="0.35">
      <c r="A2786" s="48"/>
      <c r="E2786" s="102"/>
      <c r="F2786" s="102"/>
      <c r="G2786" s="102"/>
      <c r="I2786" s="93"/>
      <c r="J2786" s="93"/>
      <c r="S2786" s="72"/>
      <c r="T2786" s="72"/>
    </row>
    <row r="2787" spans="1:20" s="65" customFormat="1" ht="14.5" x14ac:dyDescent="0.35">
      <c r="A2787" s="48"/>
      <c r="E2787" s="102"/>
      <c r="F2787" s="102"/>
      <c r="G2787" s="102"/>
      <c r="I2787" s="93"/>
      <c r="J2787" s="93"/>
      <c r="S2787" s="72"/>
      <c r="T2787" s="72"/>
    </row>
    <row r="2788" spans="1:20" s="65" customFormat="1" ht="14.5" x14ac:dyDescent="0.35">
      <c r="A2788" s="48"/>
      <c r="E2788" s="102"/>
      <c r="F2788" s="102"/>
      <c r="G2788" s="102"/>
      <c r="I2788" s="93"/>
      <c r="J2788" s="93"/>
      <c r="S2788" s="72"/>
      <c r="T2788" s="72"/>
    </row>
    <row r="2789" spans="1:20" s="65" customFormat="1" ht="14.5" x14ac:dyDescent="0.35">
      <c r="A2789" s="48"/>
      <c r="E2789" s="102"/>
      <c r="F2789" s="102"/>
      <c r="G2789" s="102"/>
      <c r="I2789" s="93"/>
      <c r="J2789" s="93"/>
      <c r="S2789" s="72"/>
      <c r="T2789" s="72"/>
    </row>
    <row r="2790" spans="1:20" s="65" customFormat="1" ht="14.5" x14ac:dyDescent="0.35">
      <c r="A2790" s="48"/>
      <c r="E2790" s="102"/>
      <c r="F2790" s="102"/>
      <c r="G2790" s="102"/>
      <c r="I2790" s="93"/>
      <c r="J2790" s="93"/>
      <c r="S2790" s="72"/>
      <c r="T2790" s="72"/>
    </row>
    <row r="2791" spans="1:20" s="65" customFormat="1" ht="14.5" x14ac:dyDescent="0.35">
      <c r="A2791" s="48"/>
      <c r="E2791" s="102"/>
      <c r="F2791" s="102"/>
      <c r="G2791" s="102"/>
      <c r="I2791" s="93"/>
      <c r="J2791" s="93"/>
      <c r="S2791" s="72"/>
      <c r="T2791" s="72"/>
    </row>
    <row r="2792" spans="1:20" s="65" customFormat="1" ht="14.5" x14ac:dyDescent="0.35">
      <c r="A2792" s="48"/>
      <c r="E2792" s="102"/>
      <c r="F2792" s="102"/>
      <c r="G2792" s="102"/>
      <c r="I2792" s="93"/>
      <c r="J2792" s="93"/>
      <c r="S2792" s="72"/>
      <c r="T2792" s="72"/>
    </row>
    <row r="2793" spans="1:20" s="65" customFormat="1" ht="14.5" x14ac:dyDescent="0.35">
      <c r="A2793" s="48"/>
      <c r="E2793" s="102"/>
      <c r="F2793" s="102"/>
      <c r="G2793" s="102"/>
      <c r="I2793" s="93"/>
      <c r="J2793" s="93"/>
      <c r="S2793" s="72"/>
      <c r="T2793" s="72"/>
    </row>
    <row r="2794" spans="1:20" s="65" customFormat="1" ht="14.5" x14ac:dyDescent="0.35">
      <c r="A2794" s="48"/>
      <c r="E2794" s="102"/>
      <c r="F2794" s="102"/>
      <c r="G2794" s="102"/>
      <c r="I2794" s="93"/>
      <c r="J2794" s="93"/>
      <c r="S2794" s="72"/>
      <c r="T2794" s="72"/>
    </row>
    <row r="2795" spans="1:20" s="65" customFormat="1" ht="14.5" x14ac:dyDescent="0.35">
      <c r="A2795" s="48"/>
      <c r="E2795" s="102"/>
      <c r="F2795" s="102"/>
      <c r="G2795" s="102"/>
      <c r="I2795" s="93"/>
      <c r="J2795" s="93"/>
      <c r="S2795" s="72"/>
      <c r="T2795" s="72"/>
    </row>
    <row r="2796" spans="1:20" s="65" customFormat="1" ht="14.5" x14ac:dyDescent="0.35">
      <c r="A2796" s="48"/>
      <c r="E2796" s="102"/>
      <c r="F2796" s="102"/>
      <c r="G2796" s="102"/>
      <c r="I2796" s="93"/>
      <c r="J2796" s="93"/>
      <c r="S2796" s="72"/>
      <c r="T2796" s="72"/>
    </row>
    <row r="2797" spans="1:20" s="65" customFormat="1" ht="14.5" x14ac:dyDescent="0.35">
      <c r="A2797" s="48"/>
      <c r="E2797" s="102"/>
      <c r="F2797" s="102"/>
      <c r="G2797" s="102"/>
      <c r="I2797" s="93"/>
      <c r="J2797" s="93"/>
      <c r="S2797" s="72"/>
      <c r="T2797" s="72"/>
    </row>
    <row r="2798" spans="1:20" s="65" customFormat="1" ht="14.5" x14ac:dyDescent="0.35">
      <c r="A2798" s="48"/>
      <c r="E2798" s="102"/>
      <c r="F2798" s="102"/>
      <c r="G2798" s="102"/>
      <c r="I2798" s="93"/>
      <c r="J2798" s="93"/>
      <c r="S2798" s="72"/>
      <c r="T2798" s="72"/>
    </row>
    <row r="2799" spans="1:20" s="65" customFormat="1" ht="14.5" x14ac:dyDescent="0.35">
      <c r="A2799" s="48"/>
      <c r="E2799" s="102"/>
      <c r="F2799" s="102"/>
      <c r="G2799" s="102"/>
      <c r="I2799" s="93"/>
      <c r="J2799" s="93"/>
      <c r="S2799" s="72"/>
      <c r="T2799" s="72"/>
    </row>
    <row r="2800" spans="1:20" s="65" customFormat="1" ht="14.5" x14ac:dyDescent="0.35">
      <c r="A2800" s="48"/>
      <c r="E2800" s="102"/>
      <c r="F2800" s="102"/>
      <c r="G2800" s="102"/>
      <c r="I2800" s="93"/>
      <c r="J2800" s="93"/>
      <c r="S2800" s="72"/>
      <c r="T2800" s="72"/>
    </row>
    <row r="2801" spans="1:20" s="65" customFormat="1" ht="14.5" x14ac:dyDescent="0.35">
      <c r="A2801" s="48"/>
      <c r="E2801" s="102"/>
      <c r="F2801" s="102"/>
      <c r="G2801" s="102"/>
      <c r="I2801" s="93"/>
      <c r="J2801" s="93"/>
      <c r="S2801" s="72"/>
      <c r="T2801" s="72"/>
    </row>
    <row r="2802" spans="1:20" s="65" customFormat="1" ht="14.5" x14ac:dyDescent="0.35">
      <c r="A2802" s="48"/>
      <c r="E2802" s="102"/>
      <c r="F2802" s="102"/>
      <c r="G2802" s="102"/>
      <c r="I2802" s="93"/>
      <c r="J2802" s="93"/>
      <c r="S2802" s="72"/>
      <c r="T2802" s="72"/>
    </row>
    <row r="2803" spans="1:20" s="65" customFormat="1" ht="14.5" x14ac:dyDescent="0.35">
      <c r="A2803" s="48"/>
      <c r="E2803" s="102"/>
      <c r="F2803" s="102"/>
      <c r="G2803" s="102"/>
      <c r="I2803" s="93"/>
      <c r="J2803" s="93"/>
      <c r="S2803" s="72"/>
      <c r="T2803" s="72"/>
    </row>
    <row r="2804" spans="1:20" s="65" customFormat="1" ht="14.5" x14ac:dyDescent="0.35">
      <c r="A2804" s="48"/>
      <c r="E2804" s="102"/>
      <c r="F2804" s="102"/>
      <c r="G2804" s="102"/>
      <c r="I2804" s="93"/>
      <c r="J2804" s="93"/>
      <c r="S2804" s="72"/>
      <c r="T2804" s="72"/>
    </row>
    <row r="2805" spans="1:20" s="65" customFormat="1" ht="14.5" x14ac:dyDescent="0.35">
      <c r="A2805" s="48"/>
      <c r="E2805" s="102"/>
      <c r="F2805" s="102"/>
      <c r="G2805" s="102"/>
      <c r="I2805" s="93"/>
      <c r="J2805" s="93"/>
      <c r="S2805" s="72"/>
      <c r="T2805" s="72"/>
    </row>
    <row r="2806" spans="1:20" s="65" customFormat="1" ht="14.5" x14ac:dyDescent="0.35">
      <c r="A2806" s="48"/>
      <c r="E2806" s="102"/>
      <c r="F2806" s="102"/>
      <c r="G2806" s="102"/>
      <c r="I2806" s="93"/>
      <c r="J2806" s="93"/>
      <c r="S2806" s="72"/>
      <c r="T2806" s="72"/>
    </row>
    <row r="2807" spans="1:20" s="65" customFormat="1" ht="14.5" x14ac:dyDescent="0.35">
      <c r="A2807" s="48"/>
      <c r="E2807" s="102"/>
      <c r="F2807" s="102"/>
      <c r="G2807" s="102"/>
      <c r="I2807" s="93"/>
      <c r="J2807" s="93"/>
      <c r="S2807" s="72"/>
      <c r="T2807" s="72"/>
    </row>
    <row r="2808" spans="1:20" s="65" customFormat="1" ht="14.5" x14ac:dyDescent="0.35">
      <c r="A2808" s="48"/>
      <c r="E2808" s="102"/>
      <c r="F2808" s="102"/>
      <c r="G2808" s="102"/>
      <c r="I2808" s="93"/>
      <c r="J2808" s="93"/>
      <c r="S2808" s="72"/>
      <c r="T2808" s="72"/>
    </row>
    <row r="2809" spans="1:20" s="65" customFormat="1" ht="14.5" x14ac:dyDescent="0.35">
      <c r="A2809" s="48"/>
      <c r="E2809" s="102"/>
      <c r="F2809" s="102"/>
      <c r="G2809" s="102"/>
      <c r="I2809" s="93"/>
      <c r="J2809" s="93"/>
      <c r="S2809" s="72"/>
      <c r="T2809" s="72"/>
    </row>
    <row r="2810" spans="1:20" s="65" customFormat="1" ht="14.5" x14ac:dyDescent="0.35">
      <c r="A2810" s="48"/>
      <c r="E2810" s="102"/>
      <c r="F2810" s="102"/>
      <c r="G2810" s="102"/>
      <c r="I2810" s="93"/>
      <c r="J2810" s="93"/>
      <c r="S2810" s="72"/>
      <c r="T2810" s="72"/>
    </row>
    <row r="2811" spans="1:20" s="65" customFormat="1" ht="14.5" x14ac:dyDescent="0.35">
      <c r="A2811" s="48"/>
      <c r="E2811" s="102"/>
      <c r="F2811" s="102"/>
      <c r="G2811" s="102"/>
      <c r="I2811" s="93"/>
      <c r="J2811" s="93"/>
      <c r="S2811" s="72"/>
      <c r="T2811" s="72"/>
    </row>
    <row r="2812" spans="1:20" s="65" customFormat="1" ht="14.5" x14ac:dyDescent="0.35">
      <c r="A2812" s="48"/>
      <c r="E2812" s="102"/>
      <c r="F2812" s="102"/>
      <c r="G2812" s="102"/>
      <c r="I2812" s="93"/>
      <c r="J2812" s="93"/>
      <c r="S2812" s="72"/>
      <c r="T2812" s="72"/>
    </row>
    <row r="2813" spans="1:20" s="65" customFormat="1" ht="14.5" x14ac:dyDescent="0.35">
      <c r="A2813" s="48"/>
      <c r="E2813" s="102"/>
      <c r="F2813" s="102"/>
      <c r="G2813" s="102"/>
      <c r="I2813" s="93"/>
      <c r="J2813" s="93"/>
      <c r="S2813" s="72"/>
      <c r="T2813" s="72"/>
    </row>
    <row r="2814" spans="1:20" s="65" customFormat="1" ht="14.5" x14ac:dyDescent="0.35">
      <c r="A2814" s="48"/>
      <c r="E2814" s="102"/>
      <c r="F2814" s="102"/>
      <c r="G2814" s="102"/>
      <c r="I2814" s="93"/>
      <c r="J2814" s="93"/>
      <c r="S2814" s="72"/>
      <c r="T2814" s="72"/>
    </row>
    <row r="2815" spans="1:20" s="65" customFormat="1" ht="14.5" x14ac:dyDescent="0.35">
      <c r="A2815" s="48"/>
      <c r="E2815" s="102"/>
      <c r="F2815" s="102"/>
      <c r="G2815" s="102"/>
      <c r="I2815" s="93"/>
      <c r="J2815" s="93"/>
      <c r="S2815" s="72"/>
      <c r="T2815" s="72"/>
    </row>
    <row r="2816" spans="1:20" s="65" customFormat="1" ht="14.5" x14ac:dyDescent="0.35">
      <c r="A2816" s="48"/>
      <c r="E2816" s="102"/>
      <c r="F2816" s="102"/>
      <c r="G2816" s="102"/>
      <c r="I2816" s="93"/>
      <c r="J2816" s="93"/>
      <c r="S2816" s="72"/>
      <c r="T2816" s="72"/>
    </row>
    <row r="2817" spans="1:20" s="65" customFormat="1" ht="14.5" x14ac:dyDescent="0.35">
      <c r="A2817" s="48"/>
      <c r="E2817" s="102"/>
      <c r="F2817" s="102"/>
      <c r="G2817" s="102"/>
      <c r="I2817" s="93"/>
      <c r="J2817" s="93"/>
      <c r="S2817" s="72"/>
      <c r="T2817" s="72"/>
    </row>
    <row r="2818" spans="1:20" s="65" customFormat="1" ht="14.5" x14ac:dyDescent="0.35">
      <c r="A2818" s="48"/>
      <c r="E2818" s="102"/>
      <c r="F2818" s="102"/>
      <c r="G2818" s="102"/>
      <c r="I2818" s="93"/>
      <c r="J2818" s="93"/>
      <c r="S2818" s="72"/>
      <c r="T2818" s="72"/>
    </row>
    <row r="2819" spans="1:20" s="65" customFormat="1" ht="14.5" x14ac:dyDescent="0.35">
      <c r="A2819" s="48"/>
      <c r="E2819" s="102"/>
      <c r="F2819" s="102"/>
      <c r="G2819" s="102"/>
      <c r="I2819" s="93"/>
      <c r="J2819" s="93"/>
      <c r="S2819" s="72"/>
      <c r="T2819" s="72"/>
    </row>
    <row r="2820" spans="1:20" s="65" customFormat="1" ht="14.5" x14ac:dyDescent="0.35">
      <c r="A2820" s="48"/>
      <c r="E2820" s="102"/>
      <c r="F2820" s="102"/>
      <c r="G2820" s="102"/>
      <c r="I2820" s="93"/>
      <c r="J2820" s="93"/>
      <c r="S2820" s="72"/>
      <c r="T2820" s="72"/>
    </row>
    <row r="2821" spans="1:20" s="65" customFormat="1" ht="14.5" x14ac:dyDescent="0.35">
      <c r="A2821" s="48"/>
      <c r="E2821" s="102"/>
      <c r="F2821" s="102"/>
      <c r="G2821" s="102"/>
      <c r="I2821" s="93"/>
      <c r="J2821" s="93"/>
      <c r="S2821" s="72"/>
      <c r="T2821" s="72"/>
    </row>
    <row r="2822" spans="1:20" s="65" customFormat="1" ht="14.5" x14ac:dyDescent="0.35">
      <c r="A2822" s="48"/>
      <c r="E2822" s="102"/>
      <c r="F2822" s="102"/>
      <c r="G2822" s="102"/>
      <c r="I2822" s="93"/>
      <c r="J2822" s="93"/>
      <c r="S2822" s="72"/>
      <c r="T2822" s="72"/>
    </row>
    <row r="2823" spans="1:20" s="65" customFormat="1" ht="14.5" x14ac:dyDescent="0.35">
      <c r="A2823" s="48"/>
      <c r="E2823" s="102"/>
      <c r="F2823" s="102"/>
      <c r="G2823" s="102"/>
      <c r="I2823" s="93"/>
      <c r="J2823" s="93"/>
      <c r="S2823" s="72"/>
      <c r="T2823" s="72"/>
    </row>
    <row r="2824" spans="1:20" s="65" customFormat="1" ht="14.5" x14ac:dyDescent="0.35">
      <c r="A2824" s="48"/>
      <c r="E2824" s="102"/>
      <c r="F2824" s="102"/>
      <c r="G2824" s="102"/>
      <c r="I2824" s="93"/>
      <c r="J2824" s="93"/>
      <c r="S2824" s="72"/>
      <c r="T2824" s="72"/>
    </row>
    <row r="2825" spans="1:20" s="65" customFormat="1" ht="14.5" x14ac:dyDescent="0.35">
      <c r="A2825" s="48"/>
      <c r="E2825" s="102"/>
      <c r="F2825" s="102"/>
      <c r="G2825" s="102"/>
      <c r="I2825" s="93"/>
      <c r="J2825" s="93"/>
      <c r="S2825" s="72"/>
      <c r="T2825" s="72"/>
    </row>
    <row r="2826" spans="1:20" s="65" customFormat="1" ht="14.5" x14ac:dyDescent="0.35">
      <c r="A2826" s="48"/>
      <c r="E2826" s="102"/>
      <c r="F2826" s="102"/>
      <c r="G2826" s="102"/>
      <c r="I2826" s="93"/>
      <c r="J2826" s="93"/>
      <c r="S2826" s="72"/>
      <c r="T2826" s="72"/>
    </row>
    <row r="2827" spans="1:20" s="65" customFormat="1" ht="14.5" x14ac:dyDescent="0.35">
      <c r="A2827" s="48"/>
      <c r="E2827" s="102"/>
      <c r="F2827" s="102"/>
      <c r="G2827" s="102"/>
      <c r="I2827" s="93"/>
      <c r="J2827" s="93"/>
      <c r="S2827" s="72"/>
      <c r="T2827" s="72"/>
    </row>
    <row r="2828" spans="1:20" s="65" customFormat="1" ht="14.5" x14ac:dyDescent="0.35">
      <c r="A2828" s="48"/>
      <c r="E2828" s="102"/>
      <c r="F2828" s="102"/>
      <c r="G2828" s="102"/>
      <c r="I2828" s="93"/>
      <c r="J2828" s="93"/>
      <c r="S2828" s="72"/>
      <c r="T2828" s="72"/>
    </row>
    <row r="2829" spans="1:20" s="65" customFormat="1" ht="14.5" x14ac:dyDescent="0.35">
      <c r="A2829" s="48"/>
      <c r="E2829" s="102"/>
      <c r="F2829" s="102"/>
      <c r="G2829" s="102"/>
      <c r="I2829" s="93"/>
      <c r="J2829" s="93"/>
      <c r="S2829" s="72"/>
      <c r="T2829" s="72"/>
    </row>
    <row r="2830" spans="1:20" s="65" customFormat="1" ht="14.5" x14ac:dyDescent="0.35">
      <c r="A2830" s="48"/>
      <c r="E2830" s="102"/>
      <c r="F2830" s="102"/>
      <c r="G2830" s="102"/>
      <c r="I2830" s="93"/>
      <c r="J2830" s="93"/>
      <c r="S2830" s="72"/>
      <c r="T2830" s="72"/>
    </row>
    <row r="2831" spans="1:20" s="65" customFormat="1" ht="14.5" x14ac:dyDescent="0.35">
      <c r="A2831" s="48"/>
      <c r="E2831" s="102"/>
      <c r="F2831" s="102"/>
      <c r="G2831" s="102"/>
      <c r="I2831" s="93"/>
      <c r="J2831" s="93"/>
      <c r="S2831" s="72"/>
      <c r="T2831" s="72"/>
    </row>
    <row r="2832" spans="1:20" s="65" customFormat="1" ht="14.5" x14ac:dyDescent="0.35">
      <c r="A2832" s="48"/>
      <c r="E2832" s="102"/>
      <c r="F2832" s="102"/>
      <c r="G2832" s="102"/>
      <c r="I2832" s="93"/>
      <c r="J2832" s="93"/>
      <c r="S2832" s="72"/>
      <c r="T2832" s="72"/>
    </row>
    <row r="2833" spans="1:20" s="65" customFormat="1" ht="14.5" x14ac:dyDescent="0.35">
      <c r="A2833" s="48"/>
      <c r="E2833" s="102"/>
      <c r="F2833" s="102"/>
      <c r="G2833" s="102"/>
      <c r="I2833" s="93"/>
      <c r="J2833" s="93"/>
      <c r="S2833" s="72"/>
      <c r="T2833" s="72"/>
    </row>
    <row r="2834" spans="1:20" s="65" customFormat="1" ht="14.5" x14ac:dyDescent="0.35">
      <c r="A2834" s="48"/>
      <c r="E2834" s="102"/>
      <c r="F2834" s="102"/>
      <c r="G2834" s="102"/>
      <c r="I2834" s="93"/>
      <c r="J2834" s="93"/>
      <c r="S2834" s="72"/>
      <c r="T2834" s="72"/>
    </row>
    <row r="2835" spans="1:20" s="65" customFormat="1" ht="14.5" x14ac:dyDescent="0.35">
      <c r="A2835" s="48"/>
      <c r="E2835" s="102"/>
      <c r="F2835" s="102"/>
      <c r="G2835" s="102"/>
      <c r="I2835" s="93"/>
      <c r="J2835" s="93"/>
      <c r="S2835" s="72"/>
      <c r="T2835" s="72"/>
    </row>
    <row r="2836" spans="1:20" s="65" customFormat="1" ht="14.5" x14ac:dyDescent="0.35">
      <c r="A2836" s="48"/>
      <c r="E2836" s="102"/>
      <c r="F2836" s="102"/>
      <c r="G2836" s="102"/>
      <c r="I2836" s="93"/>
      <c r="J2836" s="93"/>
      <c r="S2836" s="72"/>
      <c r="T2836" s="72"/>
    </row>
    <row r="2837" spans="1:20" s="65" customFormat="1" ht="14.5" x14ac:dyDescent="0.35">
      <c r="A2837" s="48"/>
      <c r="E2837" s="102"/>
      <c r="F2837" s="102"/>
      <c r="G2837" s="102"/>
      <c r="I2837" s="93"/>
      <c r="J2837" s="93"/>
      <c r="S2837" s="72"/>
      <c r="T2837" s="72"/>
    </row>
    <row r="2838" spans="1:20" s="65" customFormat="1" ht="14.5" x14ac:dyDescent="0.35">
      <c r="A2838" s="48"/>
      <c r="E2838" s="102"/>
      <c r="F2838" s="102"/>
      <c r="G2838" s="102"/>
      <c r="I2838" s="93"/>
      <c r="J2838" s="93"/>
      <c r="S2838" s="72"/>
      <c r="T2838" s="72"/>
    </row>
    <row r="2839" spans="1:20" s="65" customFormat="1" ht="14.5" x14ac:dyDescent="0.35">
      <c r="A2839" s="48"/>
      <c r="E2839" s="102"/>
      <c r="F2839" s="102"/>
      <c r="G2839" s="102"/>
      <c r="I2839" s="93"/>
      <c r="J2839" s="93"/>
      <c r="S2839" s="72"/>
      <c r="T2839" s="72"/>
    </row>
    <row r="2840" spans="1:20" s="65" customFormat="1" ht="14.5" x14ac:dyDescent="0.35">
      <c r="A2840" s="48"/>
      <c r="E2840" s="102"/>
      <c r="F2840" s="102"/>
      <c r="G2840" s="102"/>
      <c r="I2840" s="93"/>
      <c r="J2840" s="93"/>
      <c r="S2840" s="72"/>
      <c r="T2840" s="72"/>
    </row>
    <row r="2841" spans="1:20" s="65" customFormat="1" ht="14.5" x14ac:dyDescent="0.35">
      <c r="A2841" s="48"/>
      <c r="E2841" s="102"/>
      <c r="F2841" s="102"/>
      <c r="G2841" s="102"/>
      <c r="I2841" s="93"/>
      <c r="J2841" s="93"/>
      <c r="S2841" s="72"/>
      <c r="T2841" s="72"/>
    </row>
    <row r="2842" spans="1:20" s="65" customFormat="1" ht="14.5" x14ac:dyDescent="0.35">
      <c r="A2842" s="48"/>
      <c r="E2842" s="102"/>
      <c r="F2842" s="102"/>
      <c r="G2842" s="102"/>
      <c r="I2842" s="93"/>
      <c r="J2842" s="93"/>
      <c r="S2842" s="72"/>
      <c r="T2842" s="72"/>
    </row>
    <row r="2843" spans="1:20" s="65" customFormat="1" ht="14.5" x14ac:dyDescent="0.35">
      <c r="A2843" s="48"/>
      <c r="E2843" s="102"/>
      <c r="F2843" s="102"/>
      <c r="G2843" s="102"/>
      <c r="I2843" s="93"/>
      <c r="J2843" s="93"/>
      <c r="S2843" s="72"/>
      <c r="T2843" s="72"/>
    </row>
    <row r="2844" spans="1:20" s="65" customFormat="1" ht="14.5" x14ac:dyDescent="0.35">
      <c r="A2844" s="48"/>
      <c r="E2844" s="102"/>
      <c r="F2844" s="102"/>
      <c r="G2844" s="102"/>
      <c r="I2844" s="93"/>
      <c r="J2844" s="93"/>
      <c r="S2844" s="72"/>
      <c r="T2844" s="72"/>
    </row>
    <row r="2845" spans="1:20" s="65" customFormat="1" ht="14.5" x14ac:dyDescent="0.35">
      <c r="A2845" s="48"/>
      <c r="E2845" s="102"/>
      <c r="F2845" s="102"/>
      <c r="G2845" s="102"/>
      <c r="I2845" s="93"/>
      <c r="J2845" s="93"/>
      <c r="S2845" s="72"/>
      <c r="T2845" s="72"/>
    </row>
    <row r="2846" spans="1:20" s="65" customFormat="1" ht="14.5" x14ac:dyDescent="0.35">
      <c r="A2846" s="48"/>
      <c r="E2846" s="102"/>
      <c r="F2846" s="102"/>
      <c r="G2846" s="102"/>
      <c r="I2846" s="93"/>
      <c r="J2846" s="93"/>
      <c r="S2846" s="72"/>
      <c r="T2846" s="72"/>
    </row>
    <row r="2847" spans="1:20" s="65" customFormat="1" ht="14.5" x14ac:dyDescent="0.35">
      <c r="A2847" s="48"/>
      <c r="E2847" s="102"/>
      <c r="F2847" s="102"/>
      <c r="G2847" s="102"/>
      <c r="I2847" s="93"/>
      <c r="J2847" s="93"/>
      <c r="S2847" s="72"/>
      <c r="T2847" s="72"/>
    </row>
    <row r="2848" spans="1:20" s="65" customFormat="1" ht="14.5" x14ac:dyDescent="0.35">
      <c r="A2848" s="48"/>
      <c r="E2848" s="102"/>
      <c r="F2848" s="102"/>
      <c r="G2848" s="102"/>
      <c r="I2848" s="93"/>
      <c r="J2848" s="93"/>
      <c r="S2848" s="72"/>
      <c r="T2848" s="72"/>
    </row>
    <row r="2849" spans="1:20" s="65" customFormat="1" ht="14.5" x14ac:dyDescent="0.35">
      <c r="A2849" s="48"/>
      <c r="E2849" s="102"/>
      <c r="F2849" s="102"/>
      <c r="G2849" s="102"/>
      <c r="I2849" s="93"/>
      <c r="J2849" s="93"/>
      <c r="S2849" s="72"/>
      <c r="T2849" s="72"/>
    </row>
    <row r="2850" spans="1:20" s="65" customFormat="1" ht="14.5" x14ac:dyDescent="0.35">
      <c r="A2850" s="48"/>
      <c r="E2850" s="102"/>
      <c r="F2850" s="102"/>
      <c r="G2850" s="102"/>
      <c r="I2850" s="93"/>
      <c r="J2850" s="93"/>
      <c r="S2850" s="72"/>
      <c r="T2850" s="72"/>
    </row>
    <row r="2851" spans="1:20" s="65" customFormat="1" ht="14.5" x14ac:dyDescent="0.35">
      <c r="A2851" s="48"/>
      <c r="E2851" s="102"/>
      <c r="F2851" s="102"/>
      <c r="G2851" s="102"/>
      <c r="I2851" s="93"/>
      <c r="J2851" s="93"/>
      <c r="S2851" s="72"/>
      <c r="T2851" s="72"/>
    </row>
    <row r="2852" spans="1:20" s="65" customFormat="1" ht="14.5" x14ac:dyDescent="0.35">
      <c r="A2852" s="48"/>
      <c r="E2852" s="102"/>
      <c r="F2852" s="102"/>
      <c r="G2852" s="102"/>
      <c r="I2852" s="93"/>
      <c r="J2852" s="93"/>
      <c r="S2852" s="72"/>
      <c r="T2852" s="72"/>
    </row>
    <row r="2853" spans="1:20" s="65" customFormat="1" ht="14.5" x14ac:dyDescent="0.35">
      <c r="A2853" s="48"/>
      <c r="E2853" s="102"/>
      <c r="F2853" s="102"/>
      <c r="G2853" s="102"/>
      <c r="I2853" s="93"/>
      <c r="J2853" s="93"/>
      <c r="S2853" s="72"/>
      <c r="T2853" s="72"/>
    </row>
    <row r="2854" spans="1:20" s="65" customFormat="1" ht="14.5" x14ac:dyDescent="0.35">
      <c r="A2854" s="48"/>
      <c r="E2854" s="102"/>
      <c r="F2854" s="102"/>
      <c r="G2854" s="102"/>
      <c r="I2854" s="93"/>
      <c r="J2854" s="93"/>
      <c r="S2854" s="72"/>
      <c r="T2854" s="72"/>
    </row>
    <row r="2855" spans="1:20" s="65" customFormat="1" ht="14.5" x14ac:dyDescent="0.35">
      <c r="A2855" s="48"/>
      <c r="E2855" s="102"/>
      <c r="F2855" s="102"/>
      <c r="G2855" s="102"/>
      <c r="I2855" s="93"/>
      <c r="J2855" s="93"/>
      <c r="S2855" s="72"/>
      <c r="T2855" s="72"/>
    </row>
    <row r="2856" spans="1:20" s="65" customFormat="1" ht="14.5" x14ac:dyDescent="0.35">
      <c r="A2856" s="48"/>
      <c r="E2856" s="102"/>
      <c r="F2856" s="102"/>
      <c r="G2856" s="102"/>
      <c r="I2856" s="93"/>
      <c r="J2856" s="93"/>
      <c r="S2856" s="72"/>
      <c r="T2856" s="72"/>
    </row>
    <row r="2857" spans="1:20" s="65" customFormat="1" ht="14.5" x14ac:dyDescent="0.35">
      <c r="A2857" s="48"/>
      <c r="E2857" s="102"/>
      <c r="F2857" s="102"/>
      <c r="G2857" s="102"/>
      <c r="I2857" s="93"/>
      <c r="J2857" s="93"/>
      <c r="S2857" s="72"/>
      <c r="T2857" s="72"/>
    </row>
    <row r="2858" spans="1:20" s="65" customFormat="1" ht="14.5" x14ac:dyDescent="0.35">
      <c r="A2858" s="48"/>
      <c r="E2858" s="102"/>
      <c r="F2858" s="102"/>
      <c r="G2858" s="102"/>
      <c r="I2858" s="93"/>
      <c r="J2858" s="93"/>
      <c r="S2858" s="72"/>
      <c r="T2858" s="72"/>
    </row>
    <row r="2859" spans="1:20" s="65" customFormat="1" ht="14.5" x14ac:dyDescent="0.35">
      <c r="A2859" s="48"/>
      <c r="E2859" s="102"/>
      <c r="F2859" s="102"/>
      <c r="G2859" s="102"/>
      <c r="I2859" s="93"/>
      <c r="J2859" s="93"/>
      <c r="S2859" s="72"/>
      <c r="T2859" s="72"/>
    </row>
    <row r="2860" spans="1:20" s="65" customFormat="1" ht="14.5" x14ac:dyDescent="0.35">
      <c r="A2860" s="48"/>
      <c r="E2860" s="102"/>
      <c r="F2860" s="102"/>
      <c r="G2860" s="102"/>
      <c r="I2860" s="93"/>
      <c r="J2860" s="93"/>
      <c r="S2860" s="72"/>
      <c r="T2860" s="72"/>
    </row>
    <row r="2861" spans="1:20" s="65" customFormat="1" ht="14.5" x14ac:dyDescent="0.35">
      <c r="A2861" s="48"/>
      <c r="E2861" s="102"/>
      <c r="F2861" s="102"/>
      <c r="G2861" s="102"/>
      <c r="I2861" s="93"/>
      <c r="J2861" s="93"/>
      <c r="S2861" s="72"/>
      <c r="T2861" s="72"/>
    </row>
    <row r="2862" spans="1:20" s="65" customFormat="1" ht="14.5" x14ac:dyDescent="0.35">
      <c r="A2862" s="48"/>
      <c r="E2862" s="102"/>
      <c r="F2862" s="102"/>
      <c r="G2862" s="102"/>
      <c r="I2862" s="93"/>
      <c r="J2862" s="93"/>
      <c r="S2862" s="72"/>
      <c r="T2862" s="72"/>
    </row>
    <row r="2863" spans="1:20" s="65" customFormat="1" ht="14.5" x14ac:dyDescent="0.35">
      <c r="A2863" s="48"/>
      <c r="E2863" s="102"/>
      <c r="F2863" s="102"/>
      <c r="G2863" s="102"/>
      <c r="I2863" s="93"/>
      <c r="J2863" s="93"/>
      <c r="S2863" s="72"/>
      <c r="T2863" s="72"/>
    </row>
    <row r="2864" spans="1:20" s="65" customFormat="1" ht="14.5" x14ac:dyDescent="0.35">
      <c r="A2864" s="48"/>
      <c r="E2864" s="102"/>
      <c r="F2864" s="102"/>
      <c r="G2864" s="102"/>
      <c r="I2864" s="93"/>
      <c r="J2864" s="93"/>
      <c r="S2864" s="72"/>
      <c r="T2864" s="72"/>
    </row>
    <row r="2865" spans="1:20" s="65" customFormat="1" ht="14.5" x14ac:dyDescent="0.35">
      <c r="A2865" s="48"/>
      <c r="E2865" s="102"/>
      <c r="F2865" s="102"/>
      <c r="G2865" s="102"/>
      <c r="I2865" s="93"/>
      <c r="J2865" s="93"/>
      <c r="S2865" s="72"/>
      <c r="T2865" s="72"/>
    </row>
    <row r="2866" spans="1:20" s="65" customFormat="1" ht="14.5" x14ac:dyDescent="0.35">
      <c r="A2866" s="48"/>
      <c r="E2866" s="102"/>
      <c r="F2866" s="102"/>
      <c r="G2866" s="102"/>
      <c r="I2866" s="93"/>
      <c r="J2866" s="93"/>
      <c r="S2866" s="72"/>
      <c r="T2866" s="72"/>
    </row>
    <row r="2867" spans="1:20" s="65" customFormat="1" ht="14.5" x14ac:dyDescent="0.35">
      <c r="A2867" s="48"/>
      <c r="E2867" s="102"/>
      <c r="F2867" s="102"/>
      <c r="G2867" s="102"/>
      <c r="I2867" s="93"/>
      <c r="J2867" s="93"/>
      <c r="S2867" s="72"/>
      <c r="T2867" s="72"/>
    </row>
    <row r="2868" spans="1:20" s="65" customFormat="1" ht="14.5" x14ac:dyDescent="0.35">
      <c r="A2868" s="48"/>
      <c r="E2868" s="102"/>
      <c r="F2868" s="102"/>
      <c r="G2868" s="102"/>
      <c r="I2868" s="93"/>
      <c r="J2868" s="93"/>
      <c r="S2868" s="72"/>
      <c r="T2868" s="72"/>
    </row>
    <row r="2869" spans="1:20" s="65" customFormat="1" ht="14.5" x14ac:dyDescent="0.35">
      <c r="A2869" s="48"/>
      <c r="E2869" s="102"/>
      <c r="F2869" s="102"/>
      <c r="G2869" s="102"/>
      <c r="I2869" s="93"/>
      <c r="J2869" s="93"/>
      <c r="S2869" s="72"/>
      <c r="T2869" s="72"/>
    </row>
    <row r="2870" spans="1:20" s="65" customFormat="1" ht="14.5" x14ac:dyDescent="0.35">
      <c r="A2870" s="48"/>
      <c r="E2870" s="102"/>
      <c r="F2870" s="102"/>
      <c r="G2870" s="102"/>
      <c r="I2870" s="93"/>
      <c r="J2870" s="93"/>
      <c r="S2870" s="72"/>
      <c r="T2870" s="72"/>
    </row>
    <row r="2871" spans="1:20" s="65" customFormat="1" ht="14.5" x14ac:dyDescent="0.35">
      <c r="A2871" s="48"/>
      <c r="E2871" s="102"/>
      <c r="F2871" s="102"/>
      <c r="G2871" s="102"/>
      <c r="I2871" s="93"/>
      <c r="J2871" s="93"/>
      <c r="S2871" s="72"/>
      <c r="T2871" s="72"/>
    </row>
    <row r="2872" spans="1:20" s="65" customFormat="1" ht="14.5" x14ac:dyDescent="0.35">
      <c r="A2872" s="48"/>
      <c r="E2872" s="102"/>
      <c r="F2872" s="102"/>
      <c r="G2872" s="102"/>
      <c r="I2872" s="93"/>
      <c r="J2872" s="93"/>
      <c r="S2872" s="72"/>
      <c r="T2872" s="72"/>
    </row>
    <row r="2873" spans="1:20" s="65" customFormat="1" ht="14.5" x14ac:dyDescent="0.35">
      <c r="A2873" s="48"/>
      <c r="E2873" s="102"/>
      <c r="F2873" s="102"/>
      <c r="G2873" s="102"/>
      <c r="I2873" s="93"/>
      <c r="J2873" s="93"/>
      <c r="S2873" s="72"/>
      <c r="T2873" s="72"/>
    </row>
    <row r="2874" spans="1:20" s="65" customFormat="1" ht="14.5" x14ac:dyDescent="0.35">
      <c r="A2874" s="48"/>
      <c r="E2874" s="102"/>
      <c r="F2874" s="102"/>
      <c r="G2874" s="102"/>
      <c r="I2874" s="93"/>
      <c r="J2874" s="93"/>
      <c r="S2874" s="72"/>
      <c r="T2874" s="72"/>
    </row>
    <row r="2875" spans="1:20" s="65" customFormat="1" ht="14.5" x14ac:dyDescent="0.35">
      <c r="A2875" s="48"/>
      <c r="E2875" s="102"/>
      <c r="F2875" s="102"/>
      <c r="G2875" s="102"/>
      <c r="I2875" s="93"/>
      <c r="J2875" s="93"/>
      <c r="S2875" s="72"/>
      <c r="T2875" s="72"/>
    </row>
    <row r="2876" spans="1:20" s="65" customFormat="1" ht="14.5" x14ac:dyDescent="0.35">
      <c r="A2876" s="48"/>
      <c r="E2876" s="102"/>
      <c r="F2876" s="102"/>
      <c r="G2876" s="102"/>
      <c r="I2876" s="93"/>
      <c r="J2876" s="93"/>
      <c r="S2876" s="72"/>
      <c r="T2876" s="72"/>
    </row>
    <row r="2877" spans="1:20" s="65" customFormat="1" ht="14.5" x14ac:dyDescent="0.35">
      <c r="A2877" s="48"/>
      <c r="E2877" s="102"/>
      <c r="F2877" s="102"/>
      <c r="G2877" s="102"/>
      <c r="I2877" s="93"/>
      <c r="J2877" s="93"/>
      <c r="S2877" s="72"/>
      <c r="T2877" s="72"/>
    </row>
    <row r="2878" spans="1:20" s="65" customFormat="1" ht="14.5" x14ac:dyDescent="0.35">
      <c r="A2878" s="48"/>
      <c r="E2878" s="102"/>
      <c r="F2878" s="102"/>
      <c r="G2878" s="102"/>
      <c r="I2878" s="93"/>
      <c r="J2878" s="93"/>
      <c r="S2878" s="72"/>
      <c r="T2878" s="72"/>
    </row>
    <row r="2879" spans="1:20" s="65" customFormat="1" ht="14.5" x14ac:dyDescent="0.35">
      <c r="A2879" s="48"/>
      <c r="E2879" s="102"/>
      <c r="F2879" s="102"/>
      <c r="G2879" s="102"/>
      <c r="I2879" s="93"/>
      <c r="J2879" s="93"/>
      <c r="S2879" s="72"/>
      <c r="T2879" s="72"/>
    </row>
    <row r="2880" spans="1:20" s="65" customFormat="1" ht="14.5" x14ac:dyDescent="0.35">
      <c r="A2880" s="48"/>
      <c r="E2880" s="102"/>
      <c r="F2880" s="102"/>
      <c r="G2880" s="102"/>
      <c r="I2880" s="93"/>
      <c r="J2880" s="93"/>
      <c r="S2880" s="72"/>
      <c r="T2880" s="72"/>
    </row>
    <row r="2881" spans="1:20" s="65" customFormat="1" ht="14.5" x14ac:dyDescent="0.35">
      <c r="A2881" s="48"/>
      <c r="E2881" s="102"/>
      <c r="F2881" s="102"/>
      <c r="G2881" s="102"/>
      <c r="I2881" s="93"/>
      <c r="J2881" s="93"/>
      <c r="S2881" s="72"/>
      <c r="T2881" s="72"/>
    </row>
    <row r="2882" spans="1:20" s="65" customFormat="1" ht="14.5" x14ac:dyDescent="0.35">
      <c r="A2882" s="48"/>
      <c r="E2882" s="102"/>
      <c r="F2882" s="102"/>
      <c r="G2882" s="102"/>
      <c r="I2882" s="93"/>
      <c r="J2882" s="93"/>
      <c r="S2882" s="72"/>
      <c r="T2882" s="72"/>
    </row>
    <row r="2883" spans="1:20" s="65" customFormat="1" ht="14.5" x14ac:dyDescent="0.35">
      <c r="A2883" s="48"/>
      <c r="E2883" s="102"/>
      <c r="F2883" s="102"/>
      <c r="G2883" s="102"/>
      <c r="I2883" s="93"/>
      <c r="J2883" s="93"/>
      <c r="S2883" s="72"/>
      <c r="T2883" s="72"/>
    </row>
    <row r="2884" spans="1:20" s="65" customFormat="1" ht="14.5" x14ac:dyDescent="0.35">
      <c r="A2884" s="48"/>
      <c r="E2884" s="102"/>
      <c r="F2884" s="102"/>
      <c r="G2884" s="102"/>
      <c r="I2884" s="93"/>
      <c r="J2884" s="93"/>
      <c r="S2884" s="72"/>
      <c r="T2884" s="72"/>
    </row>
    <row r="2885" spans="1:20" s="65" customFormat="1" ht="14.5" x14ac:dyDescent="0.35">
      <c r="A2885" s="48"/>
      <c r="E2885" s="102"/>
      <c r="F2885" s="102"/>
      <c r="G2885" s="102"/>
      <c r="I2885" s="93"/>
      <c r="J2885" s="93"/>
      <c r="S2885" s="72"/>
      <c r="T2885" s="72"/>
    </row>
    <row r="2886" spans="1:20" s="65" customFormat="1" ht="14.5" x14ac:dyDescent="0.35">
      <c r="A2886" s="48"/>
      <c r="E2886" s="102"/>
      <c r="F2886" s="102"/>
      <c r="G2886" s="102"/>
      <c r="I2886" s="93"/>
      <c r="J2886" s="93"/>
      <c r="S2886" s="72"/>
      <c r="T2886" s="72"/>
    </row>
    <row r="2887" spans="1:20" s="65" customFormat="1" ht="14.5" x14ac:dyDescent="0.35">
      <c r="A2887" s="48"/>
      <c r="E2887" s="102"/>
      <c r="F2887" s="102"/>
      <c r="G2887" s="102"/>
      <c r="I2887" s="93"/>
      <c r="J2887" s="93"/>
      <c r="S2887" s="72"/>
      <c r="T2887" s="72"/>
    </row>
    <row r="2888" spans="1:20" s="65" customFormat="1" ht="14.5" x14ac:dyDescent="0.35">
      <c r="A2888" s="48"/>
      <c r="E2888" s="102"/>
      <c r="F2888" s="102"/>
      <c r="G2888" s="102"/>
      <c r="I2888" s="93"/>
      <c r="J2888" s="93"/>
      <c r="S2888" s="72"/>
      <c r="T2888" s="72"/>
    </row>
    <row r="2889" spans="1:20" s="65" customFormat="1" ht="14.5" x14ac:dyDescent="0.35">
      <c r="A2889" s="48"/>
      <c r="E2889" s="102"/>
      <c r="F2889" s="102"/>
      <c r="G2889" s="102"/>
      <c r="I2889" s="93"/>
      <c r="J2889" s="93"/>
      <c r="S2889" s="72"/>
      <c r="T2889" s="72"/>
    </row>
    <row r="2890" spans="1:20" s="65" customFormat="1" ht="14.5" x14ac:dyDescent="0.35">
      <c r="A2890" s="48"/>
      <c r="E2890" s="102"/>
      <c r="F2890" s="102"/>
      <c r="G2890" s="102"/>
      <c r="I2890" s="93"/>
      <c r="J2890" s="93"/>
      <c r="S2890" s="72"/>
      <c r="T2890" s="72"/>
    </row>
    <row r="2891" spans="1:20" s="65" customFormat="1" ht="14.5" x14ac:dyDescent="0.35">
      <c r="A2891" s="48"/>
      <c r="E2891" s="102"/>
      <c r="F2891" s="102"/>
      <c r="G2891" s="102"/>
      <c r="I2891" s="93"/>
      <c r="J2891" s="93"/>
      <c r="S2891" s="72"/>
      <c r="T2891" s="72"/>
    </row>
    <row r="2892" spans="1:20" s="65" customFormat="1" ht="14.5" x14ac:dyDescent="0.35">
      <c r="A2892" s="48"/>
      <c r="E2892" s="102"/>
      <c r="F2892" s="102"/>
      <c r="G2892" s="102"/>
      <c r="I2892" s="93"/>
      <c r="J2892" s="93"/>
      <c r="S2892" s="72"/>
      <c r="T2892" s="72"/>
    </row>
    <row r="2893" spans="1:20" s="65" customFormat="1" ht="14.5" x14ac:dyDescent="0.35">
      <c r="A2893" s="48"/>
      <c r="E2893" s="102"/>
      <c r="F2893" s="102"/>
      <c r="G2893" s="102"/>
      <c r="I2893" s="93"/>
      <c r="J2893" s="93"/>
      <c r="S2893" s="72"/>
      <c r="T2893" s="72"/>
    </row>
    <row r="2894" spans="1:20" s="65" customFormat="1" ht="14.5" x14ac:dyDescent="0.35">
      <c r="A2894" s="48"/>
      <c r="E2894" s="102"/>
      <c r="F2894" s="102"/>
      <c r="G2894" s="102"/>
      <c r="I2894" s="93"/>
      <c r="J2894" s="93"/>
      <c r="S2894" s="72"/>
      <c r="T2894" s="72"/>
    </row>
    <row r="2895" spans="1:20" s="65" customFormat="1" ht="14.5" x14ac:dyDescent="0.35">
      <c r="A2895" s="48"/>
      <c r="E2895" s="102"/>
      <c r="F2895" s="102"/>
      <c r="G2895" s="102"/>
      <c r="I2895" s="93"/>
      <c r="J2895" s="93"/>
      <c r="S2895" s="72"/>
      <c r="T2895" s="72"/>
    </row>
    <row r="2896" spans="1:20" s="65" customFormat="1" ht="14.5" x14ac:dyDescent="0.35">
      <c r="A2896" s="48"/>
      <c r="E2896" s="102"/>
      <c r="F2896" s="102"/>
      <c r="G2896" s="102"/>
      <c r="I2896" s="93"/>
      <c r="J2896" s="93"/>
      <c r="S2896" s="72"/>
      <c r="T2896" s="72"/>
    </row>
    <row r="2897" spans="1:20" s="65" customFormat="1" ht="14.5" x14ac:dyDescent="0.35">
      <c r="A2897" s="48"/>
      <c r="E2897" s="102"/>
      <c r="F2897" s="102"/>
      <c r="G2897" s="102"/>
      <c r="I2897" s="93"/>
      <c r="J2897" s="93"/>
      <c r="S2897" s="72"/>
      <c r="T2897" s="72"/>
    </row>
    <row r="2898" spans="1:20" s="65" customFormat="1" ht="14.5" x14ac:dyDescent="0.35">
      <c r="A2898" s="48"/>
      <c r="E2898" s="102"/>
      <c r="F2898" s="102"/>
      <c r="G2898" s="102"/>
      <c r="I2898" s="93"/>
      <c r="J2898" s="93"/>
      <c r="S2898" s="72"/>
      <c r="T2898" s="72"/>
    </row>
    <row r="2899" spans="1:20" s="65" customFormat="1" ht="14.5" x14ac:dyDescent="0.35">
      <c r="A2899" s="48"/>
      <c r="E2899" s="102"/>
      <c r="F2899" s="102"/>
      <c r="G2899" s="102"/>
      <c r="I2899" s="93"/>
      <c r="J2899" s="93"/>
      <c r="S2899" s="72"/>
      <c r="T2899" s="72"/>
    </row>
    <row r="2900" spans="1:20" s="65" customFormat="1" ht="14.5" x14ac:dyDescent="0.35">
      <c r="A2900" s="48"/>
      <c r="E2900" s="102"/>
      <c r="F2900" s="102"/>
      <c r="G2900" s="102"/>
      <c r="I2900" s="93"/>
      <c r="J2900" s="93"/>
      <c r="S2900" s="72"/>
      <c r="T2900" s="72"/>
    </row>
    <row r="2901" spans="1:20" s="65" customFormat="1" ht="14.5" x14ac:dyDescent="0.35">
      <c r="A2901" s="48"/>
      <c r="E2901" s="102"/>
      <c r="F2901" s="102"/>
      <c r="G2901" s="102"/>
      <c r="I2901" s="93"/>
      <c r="J2901" s="93"/>
      <c r="S2901" s="72"/>
      <c r="T2901" s="72"/>
    </row>
    <row r="2902" spans="1:20" s="65" customFormat="1" ht="14.5" x14ac:dyDescent="0.35">
      <c r="A2902" s="48"/>
      <c r="E2902" s="102"/>
      <c r="F2902" s="102"/>
      <c r="G2902" s="102"/>
      <c r="I2902" s="93"/>
      <c r="J2902" s="93"/>
      <c r="S2902" s="72"/>
      <c r="T2902" s="72"/>
    </row>
    <row r="2903" spans="1:20" s="65" customFormat="1" ht="14.5" x14ac:dyDescent="0.35">
      <c r="A2903" s="48"/>
      <c r="E2903" s="102"/>
      <c r="F2903" s="102"/>
      <c r="G2903" s="102"/>
      <c r="I2903" s="93"/>
      <c r="J2903" s="93"/>
      <c r="S2903" s="72"/>
      <c r="T2903" s="72"/>
    </row>
    <row r="2904" spans="1:20" s="65" customFormat="1" ht="14.5" x14ac:dyDescent="0.35">
      <c r="A2904" s="48"/>
      <c r="E2904" s="102"/>
      <c r="F2904" s="102"/>
      <c r="G2904" s="102"/>
      <c r="I2904" s="93"/>
      <c r="J2904" s="93"/>
      <c r="S2904" s="72"/>
      <c r="T2904" s="72"/>
    </row>
    <row r="2905" spans="1:20" s="65" customFormat="1" ht="14.5" x14ac:dyDescent="0.35">
      <c r="A2905" s="48"/>
      <c r="E2905" s="102"/>
      <c r="F2905" s="102"/>
      <c r="G2905" s="102"/>
      <c r="I2905" s="93"/>
      <c r="J2905" s="93"/>
      <c r="S2905" s="72"/>
      <c r="T2905" s="72"/>
    </row>
    <row r="2906" spans="1:20" s="65" customFormat="1" ht="14.5" x14ac:dyDescent="0.35">
      <c r="A2906" s="48"/>
      <c r="E2906" s="102"/>
      <c r="F2906" s="102"/>
      <c r="G2906" s="102"/>
      <c r="I2906" s="93"/>
      <c r="J2906" s="93"/>
      <c r="S2906" s="72"/>
      <c r="T2906" s="72"/>
    </row>
    <row r="2907" spans="1:20" s="65" customFormat="1" ht="14.5" x14ac:dyDescent="0.35">
      <c r="A2907" s="48"/>
      <c r="E2907" s="102"/>
      <c r="F2907" s="102"/>
      <c r="G2907" s="102"/>
      <c r="I2907" s="93"/>
      <c r="J2907" s="93"/>
      <c r="S2907" s="72"/>
      <c r="T2907" s="72"/>
    </row>
    <row r="2908" spans="1:20" s="65" customFormat="1" ht="14.5" x14ac:dyDescent="0.35">
      <c r="A2908" s="48"/>
      <c r="E2908" s="102"/>
      <c r="F2908" s="102"/>
      <c r="G2908" s="102"/>
      <c r="I2908" s="93"/>
      <c r="J2908" s="93"/>
      <c r="S2908" s="72"/>
      <c r="T2908" s="72"/>
    </row>
    <row r="2909" spans="1:20" s="65" customFormat="1" ht="14.5" x14ac:dyDescent="0.35">
      <c r="A2909" s="48"/>
      <c r="E2909" s="102"/>
      <c r="F2909" s="102"/>
      <c r="G2909" s="102"/>
      <c r="I2909" s="93"/>
      <c r="J2909" s="93"/>
      <c r="S2909" s="72"/>
      <c r="T2909" s="72"/>
    </row>
    <row r="2910" spans="1:20" s="65" customFormat="1" ht="14.5" x14ac:dyDescent="0.35">
      <c r="A2910" s="48"/>
      <c r="E2910" s="102"/>
      <c r="F2910" s="102"/>
      <c r="G2910" s="102"/>
      <c r="I2910" s="93"/>
      <c r="J2910" s="93"/>
      <c r="S2910" s="72"/>
      <c r="T2910" s="72"/>
    </row>
    <row r="2911" spans="1:20" s="65" customFormat="1" ht="14.5" x14ac:dyDescent="0.35">
      <c r="A2911" s="48"/>
      <c r="E2911" s="102"/>
      <c r="F2911" s="102"/>
      <c r="G2911" s="102"/>
      <c r="I2911" s="93"/>
      <c r="J2911" s="93"/>
      <c r="S2911" s="72"/>
      <c r="T2911" s="72"/>
    </row>
    <row r="2912" spans="1:20" s="65" customFormat="1" ht="14.5" x14ac:dyDescent="0.35">
      <c r="A2912" s="48"/>
      <c r="E2912" s="102"/>
      <c r="F2912" s="102"/>
      <c r="G2912" s="102"/>
      <c r="I2912" s="93"/>
      <c r="J2912" s="93"/>
      <c r="S2912" s="72"/>
      <c r="T2912" s="72"/>
    </row>
    <row r="2913" spans="1:20" s="65" customFormat="1" ht="14.5" x14ac:dyDescent="0.35">
      <c r="A2913" s="48"/>
      <c r="E2913" s="102"/>
      <c r="F2913" s="102"/>
      <c r="G2913" s="102"/>
      <c r="I2913" s="93"/>
      <c r="J2913" s="93"/>
      <c r="S2913" s="72"/>
      <c r="T2913" s="72"/>
    </row>
    <row r="2914" spans="1:20" s="65" customFormat="1" ht="14.5" x14ac:dyDescent="0.35">
      <c r="A2914" s="48"/>
      <c r="E2914" s="102"/>
      <c r="F2914" s="102"/>
      <c r="G2914" s="102"/>
      <c r="I2914" s="93"/>
      <c r="J2914" s="93"/>
      <c r="S2914" s="72"/>
      <c r="T2914" s="72"/>
    </row>
    <row r="2915" spans="1:20" s="65" customFormat="1" ht="14.5" x14ac:dyDescent="0.35">
      <c r="A2915" s="48"/>
      <c r="E2915" s="102"/>
      <c r="F2915" s="102"/>
      <c r="G2915" s="102"/>
      <c r="I2915" s="93"/>
      <c r="J2915" s="93"/>
      <c r="S2915" s="72"/>
      <c r="T2915" s="72"/>
    </row>
    <row r="2916" spans="1:20" s="65" customFormat="1" ht="14.5" x14ac:dyDescent="0.35">
      <c r="A2916" s="48"/>
      <c r="E2916" s="102"/>
      <c r="F2916" s="102"/>
      <c r="G2916" s="102"/>
      <c r="I2916" s="93"/>
      <c r="J2916" s="93"/>
      <c r="S2916" s="72"/>
      <c r="T2916" s="72"/>
    </row>
    <row r="2917" spans="1:20" s="65" customFormat="1" ht="14.5" x14ac:dyDescent="0.35">
      <c r="A2917" s="48"/>
      <c r="E2917" s="102"/>
      <c r="F2917" s="102"/>
      <c r="G2917" s="102"/>
      <c r="I2917" s="93"/>
      <c r="J2917" s="93"/>
      <c r="S2917" s="72"/>
      <c r="T2917" s="72"/>
    </row>
    <row r="2918" spans="1:20" s="65" customFormat="1" ht="14.5" x14ac:dyDescent="0.35">
      <c r="A2918" s="48"/>
      <c r="E2918" s="102"/>
      <c r="F2918" s="102"/>
      <c r="G2918" s="102"/>
      <c r="I2918" s="93"/>
      <c r="J2918" s="93"/>
      <c r="S2918" s="72"/>
      <c r="T2918" s="72"/>
    </row>
    <row r="2919" spans="1:20" s="65" customFormat="1" ht="14.5" x14ac:dyDescent="0.35">
      <c r="A2919" s="48"/>
      <c r="E2919" s="102"/>
      <c r="F2919" s="102"/>
      <c r="G2919" s="102"/>
      <c r="I2919" s="93"/>
      <c r="J2919" s="93"/>
      <c r="S2919" s="72"/>
      <c r="T2919" s="72"/>
    </row>
    <row r="2920" spans="1:20" s="65" customFormat="1" ht="14.5" x14ac:dyDescent="0.35">
      <c r="A2920" s="48"/>
      <c r="E2920" s="102"/>
      <c r="F2920" s="102"/>
      <c r="G2920" s="102"/>
      <c r="I2920" s="93"/>
      <c r="J2920" s="93"/>
      <c r="S2920" s="72"/>
      <c r="T2920" s="72"/>
    </row>
    <row r="2921" spans="1:20" s="65" customFormat="1" ht="14.5" x14ac:dyDescent="0.35">
      <c r="A2921" s="48"/>
      <c r="E2921" s="102"/>
      <c r="F2921" s="102"/>
      <c r="G2921" s="102"/>
      <c r="I2921" s="93"/>
      <c r="J2921" s="93"/>
      <c r="S2921" s="72"/>
      <c r="T2921" s="72"/>
    </row>
    <row r="2922" spans="1:20" s="65" customFormat="1" ht="14.5" x14ac:dyDescent="0.35">
      <c r="A2922" s="48"/>
      <c r="E2922" s="102"/>
      <c r="F2922" s="102"/>
      <c r="G2922" s="102"/>
      <c r="I2922" s="93"/>
      <c r="J2922" s="93"/>
      <c r="S2922" s="72"/>
      <c r="T2922" s="72"/>
    </row>
    <row r="2923" spans="1:20" s="65" customFormat="1" ht="14.5" x14ac:dyDescent="0.35">
      <c r="A2923" s="48"/>
      <c r="E2923" s="102"/>
      <c r="F2923" s="102"/>
      <c r="G2923" s="102"/>
      <c r="I2923" s="93"/>
      <c r="J2923" s="93"/>
      <c r="S2923" s="72"/>
      <c r="T2923" s="72"/>
    </row>
    <row r="2924" spans="1:20" s="65" customFormat="1" ht="14.5" x14ac:dyDescent="0.35">
      <c r="A2924" s="48"/>
      <c r="E2924" s="102"/>
      <c r="F2924" s="102"/>
      <c r="G2924" s="102"/>
      <c r="I2924" s="93"/>
      <c r="J2924" s="93"/>
      <c r="S2924" s="72"/>
      <c r="T2924" s="72"/>
    </row>
    <row r="2925" spans="1:20" s="65" customFormat="1" ht="14.5" x14ac:dyDescent="0.35">
      <c r="A2925" s="48"/>
      <c r="E2925" s="102"/>
      <c r="F2925" s="102"/>
      <c r="G2925" s="102"/>
      <c r="I2925" s="93"/>
      <c r="J2925" s="93"/>
      <c r="S2925" s="72"/>
      <c r="T2925" s="72"/>
    </row>
    <row r="2926" spans="1:20" s="65" customFormat="1" ht="14.5" x14ac:dyDescent="0.35">
      <c r="A2926" s="48"/>
      <c r="E2926" s="102"/>
      <c r="F2926" s="102"/>
      <c r="G2926" s="102"/>
      <c r="I2926" s="93"/>
      <c r="J2926" s="93"/>
      <c r="S2926" s="72"/>
      <c r="T2926" s="72"/>
    </row>
    <row r="2927" spans="1:20" s="65" customFormat="1" ht="14.5" x14ac:dyDescent="0.35">
      <c r="A2927" s="48"/>
      <c r="E2927" s="102"/>
      <c r="F2927" s="102"/>
      <c r="G2927" s="102"/>
      <c r="I2927" s="93"/>
      <c r="J2927" s="93"/>
      <c r="S2927" s="72"/>
      <c r="T2927" s="72"/>
    </row>
    <row r="2928" spans="1:20" s="65" customFormat="1" ht="14.5" x14ac:dyDescent="0.35">
      <c r="A2928" s="48"/>
      <c r="E2928" s="102"/>
      <c r="F2928" s="102"/>
      <c r="G2928" s="102"/>
      <c r="I2928" s="93"/>
      <c r="J2928" s="93"/>
      <c r="S2928" s="72"/>
      <c r="T2928" s="72"/>
    </row>
    <row r="2929" spans="1:20" s="65" customFormat="1" ht="14.5" x14ac:dyDescent="0.35">
      <c r="A2929" s="48"/>
      <c r="E2929" s="102"/>
      <c r="F2929" s="102"/>
      <c r="G2929" s="102"/>
      <c r="I2929" s="93"/>
      <c r="J2929" s="93"/>
      <c r="S2929" s="72"/>
      <c r="T2929" s="72"/>
    </row>
    <row r="2930" spans="1:20" s="65" customFormat="1" ht="14.5" x14ac:dyDescent="0.35">
      <c r="A2930" s="48"/>
      <c r="E2930" s="102"/>
      <c r="F2930" s="102"/>
      <c r="G2930" s="102"/>
      <c r="I2930" s="93"/>
      <c r="J2930" s="93"/>
      <c r="S2930" s="72"/>
      <c r="T2930" s="72"/>
    </row>
    <row r="2931" spans="1:20" s="65" customFormat="1" ht="14.5" x14ac:dyDescent="0.35">
      <c r="A2931" s="48"/>
      <c r="E2931" s="102"/>
      <c r="F2931" s="102"/>
      <c r="G2931" s="102"/>
      <c r="I2931" s="93"/>
      <c r="J2931" s="93"/>
      <c r="S2931" s="72"/>
      <c r="T2931" s="72"/>
    </row>
    <row r="2932" spans="1:20" s="65" customFormat="1" ht="14.5" x14ac:dyDescent="0.35">
      <c r="A2932" s="48"/>
      <c r="E2932" s="102"/>
      <c r="F2932" s="102"/>
      <c r="G2932" s="102"/>
      <c r="I2932" s="93"/>
      <c r="J2932" s="93"/>
      <c r="S2932" s="72"/>
      <c r="T2932" s="72"/>
    </row>
    <row r="2933" spans="1:20" s="65" customFormat="1" ht="14.5" x14ac:dyDescent="0.35">
      <c r="A2933" s="48"/>
      <c r="E2933" s="102"/>
      <c r="F2933" s="102"/>
      <c r="G2933" s="102"/>
      <c r="I2933" s="93"/>
      <c r="J2933" s="93"/>
      <c r="S2933" s="72"/>
      <c r="T2933" s="72"/>
    </row>
    <row r="2934" spans="1:20" s="65" customFormat="1" ht="14.5" x14ac:dyDescent="0.35">
      <c r="A2934" s="48"/>
      <c r="E2934" s="102"/>
      <c r="F2934" s="102"/>
      <c r="G2934" s="102"/>
      <c r="I2934" s="93"/>
      <c r="J2934" s="93"/>
      <c r="S2934" s="72"/>
      <c r="T2934" s="72"/>
    </row>
    <row r="2935" spans="1:20" s="65" customFormat="1" ht="14.5" x14ac:dyDescent="0.35">
      <c r="A2935" s="48"/>
      <c r="E2935" s="102"/>
      <c r="F2935" s="102"/>
      <c r="G2935" s="102"/>
      <c r="I2935" s="93"/>
      <c r="J2935" s="93"/>
      <c r="S2935" s="72"/>
      <c r="T2935" s="72"/>
    </row>
    <row r="2936" spans="1:20" s="65" customFormat="1" ht="14.5" x14ac:dyDescent="0.35">
      <c r="A2936" s="48"/>
      <c r="E2936" s="102"/>
      <c r="F2936" s="102"/>
      <c r="G2936" s="102"/>
      <c r="I2936" s="93"/>
      <c r="J2936" s="93"/>
      <c r="S2936" s="72"/>
      <c r="T2936" s="72"/>
    </row>
    <row r="2937" spans="1:20" s="65" customFormat="1" ht="14.5" x14ac:dyDescent="0.35">
      <c r="A2937" s="48"/>
      <c r="E2937" s="102"/>
      <c r="F2937" s="102"/>
      <c r="G2937" s="102"/>
      <c r="I2937" s="93"/>
      <c r="J2937" s="93"/>
      <c r="S2937" s="72"/>
      <c r="T2937" s="72"/>
    </row>
    <row r="2938" spans="1:20" s="65" customFormat="1" ht="14.5" x14ac:dyDescent="0.35">
      <c r="A2938" s="48"/>
      <c r="E2938" s="102"/>
      <c r="F2938" s="102"/>
      <c r="G2938" s="102"/>
      <c r="I2938" s="93"/>
      <c r="J2938" s="93"/>
      <c r="S2938" s="72"/>
      <c r="T2938" s="72"/>
    </row>
    <row r="2939" spans="1:20" s="65" customFormat="1" ht="14.5" x14ac:dyDescent="0.35">
      <c r="A2939" s="48"/>
      <c r="E2939" s="102"/>
      <c r="F2939" s="102"/>
      <c r="G2939" s="102"/>
      <c r="I2939" s="93"/>
      <c r="J2939" s="93"/>
      <c r="S2939" s="72"/>
      <c r="T2939" s="72"/>
    </row>
    <row r="2940" spans="1:20" s="65" customFormat="1" ht="14.5" x14ac:dyDescent="0.35">
      <c r="A2940" s="48"/>
      <c r="E2940" s="102"/>
      <c r="F2940" s="102"/>
      <c r="G2940" s="102"/>
      <c r="I2940" s="93"/>
      <c r="J2940" s="93"/>
      <c r="S2940" s="72"/>
      <c r="T2940" s="72"/>
    </row>
    <row r="2941" spans="1:20" s="65" customFormat="1" ht="14.5" x14ac:dyDescent="0.35">
      <c r="A2941" s="48"/>
      <c r="E2941" s="102"/>
      <c r="F2941" s="102"/>
      <c r="G2941" s="102"/>
      <c r="I2941" s="93"/>
      <c r="J2941" s="93"/>
      <c r="S2941" s="72"/>
      <c r="T2941" s="72"/>
    </row>
    <row r="2942" spans="1:20" s="65" customFormat="1" ht="14.5" x14ac:dyDescent="0.35">
      <c r="A2942" s="48"/>
      <c r="E2942" s="102"/>
      <c r="F2942" s="102"/>
      <c r="G2942" s="102"/>
      <c r="I2942" s="93"/>
      <c r="J2942" s="93"/>
      <c r="S2942" s="72"/>
      <c r="T2942" s="72"/>
    </row>
    <row r="2943" spans="1:20" s="65" customFormat="1" ht="14.5" x14ac:dyDescent="0.35">
      <c r="A2943" s="48"/>
      <c r="E2943" s="102"/>
      <c r="F2943" s="102"/>
      <c r="G2943" s="102"/>
      <c r="I2943" s="93"/>
      <c r="J2943" s="93"/>
      <c r="S2943" s="72"/>
      <c r="T2943" s="72"/>
    </row>
    <row r="2944" spans="1:20" s="65" customFormat="1" ht="14.5" x14ac:dyDescent="0.35">
      <c r="A2944" s="48"/>
      <c r="E2944" s="102"/>
      <c r="F2944" s="102"/>
      <c r="G2944" s="102"/>
      <c r="I2944" s="93"/>
      <c r="J2944" s="93"/>
      <c r="S2944" s="72"/>
      <c r="T2944" s="72"/>
    </row>
    <row r="2945" spans="1:20" s="65" customFormat="1" ht="14.5" x14ac:dyDescent="0.35">
      <c r="A2945" s="48"/>
      <c r="E2945" s="102"/>
      <c r="F2945" s="102"/>
      <c r="G2945" s="102"/>
      <c r="I2945" s="93"/>
      <c r="J2945" s="93"/>
      <c r="S2945" s="72"/>
      <c r="T2945" s="72"/>
    </row>
    <row r="2946" spans="1:20" s="65" customFormat="1" ht="14.5" x14ac:dyDescent="0.35">
      <c r="A2946" s="48"/>
      <c r="E2946" s="102"/>
      <c r="F2946" s="102"/>
      <c r="G2946" s="102"/>
      <c r="I2946" s="93"/>
      <c r="J2946" s="93"/>
      <c r="S2946" s="72"/>
      <c r="T2946" s="72"/>
    </row>
    <row r="2947" spans="1:20" s="65" customFormat="1" ht="14.5" x14ac:dyDescent="0.35">
      <c r="A2947" s="48"/>
      <c r="E2947" s="102"/>
      <c r="F2947" s="102"/>
      <c r="G2947" s="102"/>
      <c r="I2947" s="93"/>
      <c r="J2947" s="93"/>
      <c r="S2947" s="72"/>
      <c r="T2947" s="72"/>
    </row>
    <row r="2948" spans="1:20" s="65" customFormat="1" ht="14.5" x14ac:dyDescent="0.35">
      <c r="A2948" s="48"/>
      <c r="E2948" s="102"/>
      <c r="F2948" s="102"/>
      <c r="G2948" s="102"/>
      <c r="I2948" s="93"/>
      <c r="J2948" s="93"/>
      <c r="S2948" s="72"/>
      <c r="T2948" s="72"/>
    </row>
    <row r="2949" spans="1:20" s="65" customFormat="1" ht="14.5" x14ac:dyDescent="0.35">
      <c r="A2949" s="48"/>
      <c r="E2949" s="102"/>
      <c r="F2949" s="102"/>
      <c r="G2949" s="102"/>
      <c r="I2949" s="93"/>
      <c r="J2949" s="93"/>
      <c r="S2949" s="72"/>
      <c r="T2949" s="72"/>
    </row>
    <row r="2950" spans="1:20" s="65" customFormat="1" ht="14.5" x14ac:dyDescent="0.35">
      <c r="A2950" s="48"/>
      <c r="E2950" s="102"/>
      <c r="F2950" s="102"/>
      <c r="G2950" s="102"/>
      <c r="I2950" s="93"/>
      <c r="J2950" s="93"/>
      <c r="S2950" s="72"/>
      <c r="T2950" s="72"/>
    </row>
    <row r="2951" spans="1:20" s="65" customFormat="1" ht="14.5" x14ac:dyDescent="0.35">
      <c r="A2951" s="48"/>
      <c r="E2951" s="102"/>
      <c r="F2951" s="102"/>
      <c r="G2951" s="102"/>
      <c r="I2951" s="93"/>
      <c r="J2951" s="93"/>
      <c r="S2951" s="72"/>
      <c r="T2951" s="72"/>
    </row>
    <row r="2952" spans="1:20" s="65" customFormat="1" ht="14.5" x14ac:dyDescent="0.35">
      <c r="A2952" s="48"/>
      <c r="E2952" s="102"/>
      <c r="F2952" s="102"/>
      <c r="G2952" s="102"/>
      <c r="I2952" s="93"/>
      <c r="J2952" s="93"/>
      <c r="S2952" s="72"/>
      <c r="T2952" s="72"/>
    </row>
    <row r="2953" spans="1:20" s="65" customFormat="1" ht="14.5" x14ac:dyDescent="0.35">
      <c r="A2953" s="48"/>
      <c r="E2953" s="102"/>
      <c r="F2953" s="102"/>
      <c r="G2953" s="102"/>
      <c r="I2953" s="93"/>
      <c r="J2953" s="93"/>
      <c r="S2953" s="72"/>
      <c r="T2953" s="72"/>
    </row>
    <row r="2954" spans="1:20" s="65" customFormat="1" ht="14.5" x14ac:dyDescent="0.35">
      <c r="A2954" s="48"/>
      <c r="E2954" s="102"/>
      <c r="F2954" s="102"/>
      <c r="G2954" s="102"/>
      <c r="I2954" s="93"/>
      <c r="J2954" s="93"/>
      <c r="S2954" s="72"/>
      <c r="T2954" s="72"/>
    </row>
    <row r="2955" spans="1:20" s="65" customFormat="1" ht="14.5" x14ac:dyDescent="0.35">
      <c r="A2955" s="48"/>
      <c r="E2955" s="102"/>
      <c r="F2955" s="102"/>
      <c r="G2955" s="102"/>
      <c r="I2955" s="93"/>
      <c r="J2955" s="93"/>
      <c r="S2955" s="72"/>
      <c r="T2955" s="72"/>
    </row>
    <row r="2956" spans="1:20" s="65" customFormat="1" ht="14.5" x14ac:dyDescent="0.35">
      <c r="A2956" s="48"/>
      <c r="E2956" s="102"/>
      <c r="F2956" s="102"/>
      <c r="G2956" s="102"/>
      <c r="I2956" s="93"/>
      <c r="J2956" s="93"/>
      <c r="S2956" s="72"/>
      <c r="T2956" s="72"/>
    </row>
    <row r="2957" spans="1:20" s="65" customFormat="1" ht="14.5" x14ac:dyDescent="0.35">
      <c r="A2957" s="48"/>
      <c r="E2957" s="102"/>
      <c r="F2957" s="102"/>
      <c r="G2957" s="102"/>
      <c r="I2957" s="93"/>
      <c r="J2957" s="93"/>
      <c r="S2957" s="72"/>
      <c r="T2957" s="72"/>
    </row>
    <row r="2958" spans="1:20" s="65" customFormat="1" ht="14.5" x14ac:dyDescent="0.35">
      <c r="A2958" s="48"/>
      <c r="E2958" s="102"/>
      <c r="F2958" s="102"/>
      <c r="G2958" s="102"/>
      <c r="I2958" s="93"/>
      <c r="J2958" s="93"/>
      <c r="S2958" s="72"/>
      <c r="T2958" s="72"/>
    </row>
    <row r="2959" spans="1:20" s="65" customFormat="1" ht="14.5" x14ac:dyDescent="0.35">
      <c r="A2959" s="48"/>
      <c r="E2959" s="102"/>
      <c r="F2959" s="102"/>
      <c r="G2959" s="102"/>
      <c r="I2959" s="93"/>
      <c r="J2959" s="93"/>
      <c r="S2959" s="72"/>
      <c r="T2959" s="72"/>
    </row>
    <row r="2960" spans="1:20" s="65" customFormat="1" ht="14.5" x14ac:dyDescent="0.35">
      <c r="A2960" s="48"/>
      <c r="E2960" s="102"/>
      <c r="F2960" s="102"/>
      <c r="G2960" s="102"/>
      <c r="I2960" s="93"/>
      <c r="J2960" s="93"/>
      <c r="S2960" s="72"/>
      <c r="T2960" s="72"/>
    </row>
    <row r="2961" spans="1:20" s="65" customFormat="1" ht="14.5" x14ac:dyDescent="0.35">
      <c r="A2961" s="48"/>
      <c r="E2961" s="102"/>
      <c r="F2961" s="102"/>
      <c r="G2961" s="102"/>
      <c r="I2961" s="93"/>
      <c r="J2961" s="93"/>
      <c r="S2961" s="72"/>
      <c r="T2961" s="72"/>
    </row>
    <row r="2962" spans="1:20" s="65" customFormat="1" ht="14.5" x14ac:dyDescent="0.35">
      <c r="A2962" s="48"/>
      <c r="E2962" s="102"/>
      <c r="F2962" s="102"/>
      <c r="G2962" s="102"/>
      <c r="I2962" s="93"/>
      <c r="J2962" s="93"/>
      <c r="S2962" s="72"/>
      <c r="T2962" s="72"/>
    </row>
    <row r="2963" spans="1:20" s="65" customFormat="1" ht="14.5" x14ac:dyDescent="0.35">
      <c r="A2963" s="48"/>
      <c r="E2963" s="102"/>
      <c r="F2963" s="102"/>
      <c r="G2963" s="102"/>
      <c r="I2963" s="93"/>
      <c r="J2963" s="93"/>
      <c r="S2963" s="72"/>
      <c r="T2963" s="72"/>
    </row>
    <row r="2964" spans="1:20" s="65" customFormat="1" ht="14.5" x14ac:dyDescent="0.35">
      <c r="A2964" s="48"/>
      <c r="E2964" s="102"/>
      <c r="F2964" s="102"/>
      <c r="G2964" s="102"/>
      <c r="I2964" s="93"/>
      <c r="J2964" s="93"/>
      <c r="S2964" s="72"/>
      <c r="T2964" s="72"/>
    </row>
    <row r="2965" spans="1:20" s="65" customFormat="1" ht="14.5" x14ac:dyDescent="0.35">
      <c r="A2965" s="48"/>
      <c r="E2965" s="102"/>
      <c r="F2965" s="102"/>
      <c r="G2965" s="102"/>
      <c r="I2965" s="93"/>
      <c r="J2965" s="93"/>
      <c r="S2965" s="72"/>
      <c r="T2965" s="72"/>
    </row>
    <row r="2966" spans="1:20" s="65" customFormat="1" ht="14.5" x14ac:dyDescent="0.35">
      <c r="A2966" s="48"/>
      <c r="E2966" s="102"/>
      <c r="F2966" s="102"/>
      <c r="G2966" s="102"/>
      <c r="I2966" s="93"/>
      <c r="J2966" s="93"/>
      <c r="S2966" s="72"/>
      <c r="T2966" s="72"/>
    </row>
    <row r="2967" spans="1:20" s="65" customFormat="1" ht="14.5" x14ac:dyDescent="0.35">
      <c r="A2967" s="48"/>
      <c r="E2967" s="102"/>
      <c r="F2967" s="102"/>
      <c r="G2967" s="102"/>
      <c r="I2967" s="93"/>
      <c r="J2967" s="93"/>
      <c r="S2967" s="72"/>
      <c r="T2967" s="72"/>
    </row>
    <row r="2968" spans="1:20" s="65" customFormat="1" ht="14.5" x14ac:dyDescent="0.35">
      <c r="A2968" s="48"/>
      <c r="E2968" s="102"/>
      <c r="F2968" s="102"/>
      <c r="G2968" s="102"/>
      <c r="I2968" s="93"/>
      <c r="J2968" s="93"/>
      <c r="S2968" s="72"/>
      <c r="T2968" s="72"/>
    </row>
    <row r="2969" spans="1:20" s="65" customFormat="1" ht="14.5" x14ac:dyDescent="0.35">
      <c r="A2969" s="48"/>
      <c r="E2969" s="102"/>
      <c r="F2969" s="102"/>
      <c r="G2969" s="102"/>
      <c r="I2969" s="93"/>
      <c r="J2969" s="93"/>
      <c r="S2969" s="72"/>
      <c r="T2969" s="72"/>
    </row>
    <row r="2970" spans="1:20" s="65" customFormat="1" ht="14.5" x14ac:dyDescent="0.35">
      <c r="A2970" s="48"/>
      <c r="E2970" s="102"/>
      <c r="F2970" s="102"/>
      <c r="G2970" s="102"/>
      <c r="I2970" s="93"/>
      <c r="J2970" s="93"/>
      <c r="S2970" s="72"/>
      <c r="T2970" s="72"/>
    </row>
    <row r="2971" spans="1:20" s="65" customFormat="1" ht="14.5" x14ac:dyDescent="0.35">
      <c r="A2971" s="48"/>
      <c r="E2971" s="102"/>
      <c r="F2971" s="102"/>
      <c r="G2971" s="102"/>
      <c r="I2971" s="93"/>
      <c r="J2971" s="93"/>
      <c r="S2971" s="72"/>
      <c r="T2971" s="72"/>
    </row>
    <row r="2972" spans="1:20" s="65" customFormat="1" ht="14.5" x14ac:dyDescent="0.35">
      <c r="A2972" s="48"/>
      <c r="E2972" s="102"/>
      <c r="F2972" s="102"/>
      <c r="G2972" s="102"/>
      <c r="I2972" s="93"/>
      <c r="J2972" s="93"/>
      <c r="S2972" s="72"/>
      <c r="T2972" s="72"/>
    </row>
    <row r="2973" spans="1:20" s="65" customFormat="1" ht="14.5" x14ac:dyDescent="0.35">
      <c r="A2973" s="48"/>
      <c r="E2973" s="102"/>
      <c r="F2973" s="102"/>
      <c r="G2973" s="102"/>
      <c r="I2973" s="93"/>
      <c r="J2973" s="93"/>
      <c r="S2973" s="72"/>
      <c r="T2973" s="72"/>
    </row>
    <row r="2974" spans="1:20" s="65" customFormat="1" ht="14.5" x14ac:dyDescent="0.35">
      <c r="A2974" s="48"/>
      <c r="E2974" s="102"/>
      <c r="F2974" s="102"/>
      <c r="G2974" s="102"/>
      <c r="I2974" s="93"/>
      <c r="J2974" s="93"/>
      <c r="S2974" s="72"/>
      <c r="T2974" s="72"/>
    </row>
    <row r="2975" spans="1:20" s="65" customFormat="1" ht="14.5" x14ac:dyDescent="0.35">
      <c r="A2975" s="48"/>
      <c r="E2975" s="102"/>
      <c r="F2975" s="102"/>
      <c r="G2975" s="102"/>
      <c r="I2975" s="93"/>
      <c r="J2975" s="93"/>
      <c r="S2975" s="72"/>
      <c r="T2975" s="72"/>
    </row>
    <row r="2976" spans="1:20" s="65" customFormat="1" ht="14.5" x14ac:dyDescent="0.35">
      <c r="A2976" s="48"/>
      <c r="E2976" s="102"/>
      <c r="F2976" s="102"/>
      <c r="G2976" s="102"/>
      <c r="I2976" s="93"/>
      <c r="J2976" s="93"/>
      <c r="S2976" s="72"/>
      <c r="T2976" s="72"/>
    </row>
    <row r="2977" spans="1:20" s="65" customFormat="1" ht="14.5" x14ac:dyDescent="0.35">
      <c r="A2977" s="48"/>
      <c r="E2977" s="102"/>
      <c r="F2977" s="102"/>
      <c r="G2977" s="102"/>
      <c r="I2977" s="93"/>
      <c r="J2977" s="93"/>
      <c r="S2977" s="72"/>
      <c r="T2977" s="72"/>
    </row>
    <row r="2978" spans="1:20" s="65" customFormat="1" ht="14.5" x14ac:dyDescent="0.35">
      <c r="A2978" s="48"/>
      <c r="E2978" s="102"/>
      <c r="F2978" s="102"/>
      <c r="G2978" s="102"/>
      <c r="I2978" s="93"/>
      <c r="J2978" s="93"/>
      <c r="S2978" s="72"/>
      <c r="T2978" s="72"/>
    </row>
    <row r="2979" spans="1:20" s="65" customFormat="1" ht="14.5" x14ac:dyDescent="0.35">
      <c r="A2979" s="48"/>
      <c r="E2979" s="102"/>
      <c r="F2979" s="102"/>
      <c r="G2979" s="102"/>
      <c r="I2979" s="93"/>
      <c r="J2979" s="93"/>
      <c r="S2979" s="72"/>
      <c r="T2979" s="72"/>
    </row>
    <row r="2980" spans="1:20" s="65" customFormat="1" ht="14.5" x14ac:dyDescent="0.35">
      <c r="A2980" s="48"/>
      <c r="E2980" s="102"/>
      <c r="F2980" s="102"/>
      <c r="G2980" s="102"/>
      <c r="I2980" s="93"/>
      <c r="J2980" s="93"/>
      <c r="S2980" s="72"/>
      <c r="T2980" s="72"/>
    </row>
    <row r="2981" spans="1:20" s="65" customFormat="1" ht="14.5" x14ac:dyDescent="0.35">
      <c r="A2981" s="48"/>
      <c r="E2981" s="102"/>
      <c r="F2981" s="102"/>
      <c r="G2981" s="102"/>
      <c r="I2981" s="93"/>
      <c r="J2981" s="93"/>
      <c r="S2981" s="72"/>
      <c r="T2981" s="72"/>
    </row>
    <row r="2982" spans="1:20" s="65" customFormat="1" ht="14.5" x14ac:dyDescent="0.35">
      <c r="A2982" s="48"/>
      <c r="E2982" s="102"/>
      <c r="F2982" s="102"/>
      <c r="G2982" s="102"/>
      <c r="I2982" s="93"/>
      <c r="J2982" s="93"/>
      <c r="S2982" s="72"/>
      <c r="T2982" s="72"/>
    </row>
    <row r="2983" spans="1:20" s="65" customFormat="1" ht="14.5" x14ac:dyDescent="0.35">
      <c r="A2983" s="48"/>
      <c r="E2983" s="102"/>
      <c r="F2983" s="102"/>
      <c r="G2983" s="102"/>
      <c r="I2983" s="93"/>
      <c r="J2983" s="93"/>
      <c r="S2983" s="72"/>
      <c r="T2983" s="72"/>
    </row>
    <row r="2984" spans="1:20" s="65" customFormat="1" ht="14.5" x14ac:dyDescent="0.35">
      <c r="A2984" s="48"/>
      <c r="E2984" s="102"/>
      <c r="F2984" s="102"/>
      <c r="G2984" s="102"/>
      <c r="I2984" s="93"/>
      <c r="J2984" s="93"/>
      <c r="S2984" s="72"/>
      <c r="T2984" s="72"/>
    </row>
    <row r="2985" spans="1:20" s="65" customFormat="1" ht="14.5" x14ac:dyDescent="0.35">
      <c r="A2985" s="48"/>
      <c r="E2985" s="102"/>
      <c r="F2985" s="102"/>
      <c r="G2985" s="102"/>
      <c r="I2985" s="93"/>
      <c r="J2985" s="93"/>
      <c r="S2985" s="72"/>
      <c r="T2985" s="72"/>
    </row>
    <row r="2986" spans="1:20" s="65" customFormat="1" ht="14.5" x14ac:dyDescent="0.35">
      <c r="A2986" s="48"/>
      <c r="E2986" s="102"/>
      <c r="F2986" s="102"/>
      <c r="G2986" s="102"/>
      <c r="I2986" s="93"/>
      <c r="J2986" s="93"/>
      <c r="S2986" s="72"/>
      <c r="T2986" s="72"/>
    </row>
    <row r="2987" spans="1:20" s="65" customFormat="1" ht="14.5" x14ac:dyDescent="0.35">
      <c r="A2987" s="48"/>
      <c r="E2987" s="102"/>
      <c r="F2987" s="102"/>
      <c r="G2987" s="102"/>
      <c r="I2987" s="93"/>
      <c r="J2987" s="93"/>
      <c r="S2987" s="72"/>
      <c r="T2987" s="72"/>
    </row>
    <row r="2988" spans="1:20" s="65" customFormat="1" ht="14.5" x14ac:dyDescent="0.35">
      <c r="A2988" s="48"/>
      <c r="E2988" s="102"/>
      <c r="F2988" s="102"/>
      <c r="G2988" s="102"/>
      <c r="I2988" s="93"/>
      <c r="J2988" s="93"/>
      <c r="S2988" s="72"/>
      <c r="T2988" s="72"/>
    </row>
    <row r="2989" spans="1:20" s="65" customFormat="1" ht="14.5" x14ac:dyDescent="0.35">
      <c r="A2989" s="48"/>
      <c r="E2989" s="102"/>
      <c r="F2989" s="102"/>
      <c r="G2989" s="102"/>
      <c r="I2989" s="93"/>
      <c r="J2989" s="93"/>
      <c r="S2989" s="72"/>
      <c r="T2989" s="72"/>
    </row>
    <row r="2990" spans="1:20" s="65" customFormat="1" ht="14.5" x14ac:dyDescent="0.35">
      <c r="A2990" s="48"/>
      <c r="E2990" s="102"/>
      <c r="F2990" s="102"/>
      <c r="G2990" s="102"/>
      <c r="I2990" s="93"/>
      <c r="J2990" s="93"/>
      <c r="S2990" s="72"/>
      <c r="T2990" s="72"/>
    </row>
    <row r="2991" spans="1:20" s="65" customFormat="1" ht="14.5" x14ac:dyDescent="0.35">
      <c r="A2991" s="48"/>
      <c r="E2991" s="102"/>
      <c r="F2991" s="102"/>
      <c r="G2991" s="102"/>
      <c r="I2991" s="93"/>
      <c r="J2991" s="93"/>
      <c r="S2991" s="72"/>
      <c r="T2991" s="72"/>
    </row>
    <row r="2992" spans="1:20" s="65" customFormat="1" ht="14.5" x14ac:dyDescent="0.35">
      <c r="A2992" s="48"/>
      <c r="E2992" s="102"/>
      <c r="F2992" s="102"/>
      <c r="G2992" s="102"/>
      <c r="I2992" s="93"/>
      <c r="J2992" s="93"/>
      <c r="S2992" s="72"/>
      <c r="T2992" s="72"/>
    </row>
    <row r="2993" spans="1:20" s="65" customFormat="1" ht="14.5" x14ac:dyDescent="0.35">
      <c r="A2993" s="48"/>
      <c r="E2993" s="102"/>
      <c r="F2993" s="102"/>
      <c r="G2993" s="102"/>
      <c r="I2993" s="93"/>
      <c r="J2993" s="93"/>
      <c r="S2993" s="72"/>
      <c r="T2993" s="72"/>
    </row>
    <row r="2994" spans="1:20" s="65" customFormat="1" ht="14.5" x14ac:dyDescent="0.35">
      <c r="A2994" s="48"/>
      <c r="E2994" s="102"/>
      <c r="F2994" s="102"/>
      <c r="G2994" s="102"/>
      <c r="I2994" s="93"/>
      <c r="J2994" s="93"/>
      <c r="S2994" s="72"/>
      <c r="T2994" s="72"/>
    </row>
    <row r="2995" spans="1:20" s="65" customFormat="1" ht="14.5" x14ac:dyDescent="0.35">
      <c r="A2995" s="48"/>
      <c r="E2995" s="102"/>
      <c r="F2995" s="102"/>
      <c r="G2995" s="102"/>
      <c r="I2995" s="93"/>
      <c r="J2995" s="93"/>
      <c r="S2995" s="72"/>
      <c r="T2995" s="72"/>
    </row>
    <row r="2996" spans="1:20" s="65" customFormat="1" ht="14.5" x14ac:dyDescent="0.35">
      <c r="A2996" s="48"/>
      <c r="E2996" s="102"/>
      <c r="F2996" s="102"/>
      <c r="G2996" s="102"/>
      <c r="I2996" s="93"/>
      <c r="J2996" s="93"/>
      <c r="S2996" s="72"/>
      <c r="T2996" s="72"/>
    </row>
    <row r="2997" spans="1:20" s="65" customFormat="1" ht="14.5" x14ac:dyDescent="0.35">
      <c r="A2997" s="48"/>
      <c r="E2997" s="102"/>
      <c r="F2997" s="102"/>
      <c r="G2997" s="102"/>
      <c r="I2997" s="93"/>
      <c r="J2997" s="93"/>
      <c r="S2997" s="72"/>
      <c r="T2997" s="72"/>
    </row>
    <row r="2998" spans="1:20" s="65" customFormat="1" ht="14.5" x14ac:dyDescent="0.35">
      <c r="A2998" s="48"/>
      <c r="E2998" s="102"/>
      <c r="F2998" s="102"/>
      <c r="G2998" s="102"/>
      <c r="I2998" s="93"/>
      <c r="J2998" s="93"/>
      <c r="S2998" s="72"/>
      <c r="T2998" s="72"/>
    </row>
    <row r="2999" spans="1:20" s="65" customFormat="1" ht="14.5" x14ac:dyDescent="0.35">
      <c r="A2999" s="48"/>
      <c r="E2999" s="102"/>
      <c r="F2999" s="102"/>
      <c r="G2999" s="102"/>
      <c r="I2999" s="93"/>
      <c r="J2999" s="93"/>
      <c r="S2999" s="72"/>
      <c r="T2999" s="72"/>
    </row>
    <row r="3000" spans="1:20" s="65" customFormat="1" ht="14.5" x14ac:dyDescent="0.35">
      <c r="A3000" s="48"/>
      <c r="E3000" s="102"/>
      <c r="F3000" s="102"/>
      <c r="G3000" s="102"/>
      <c r="I3000" s="93"/>
      <c r="J3000" s="93"/>
      <c r="S3000" s="72"/>
      <c r="T3000" s="72"/>
    </row>
    <row r="3001" spans="1:20" s="65" customFormat="1" ht="14.5" x14ac:dyDescent="0.35">
      <c r="A3001" s="48"/>
      <c r="E3001" s="102"/>
      <c r="F3001" s="102"/>
      <c r="G3001" s="102"/>
      <c r="I3001" s="93"/>
      <c r="J3001" s="93"/>
      <c r="S3001" s="72"/>
      <c r="T3001" s="72"/>
    </row>
    <row r="3002" spans="1:20" s="65" customFormat="1" ht="14.5" x14ac:dyDescent="0.35">
      <c r="A3002" s="48"/>
      <c r="E3002" s="102"/>
      <c r="F3002" s="102"/>
      <c r="G3002" s="102"/>
      <c r="I3002" s="93"/>
      <c r="J3002" s="93"/>
      <c r="S3002" s="72"/>
      <c r="T3002" s="72"/>
    </row>
    <row r="3003" spans="1:20" s="65" customFormat="1" ht="14.5" x14ac:dyDescent="0.35">
      <c r="A3003" s="48"/>
      <c r="E3003" s="102"/>
      <c r="F3003" s="102"/>
      <c r="G3003" s="102"/>
      <c r="I3003" s="93"/>
      <c r="J3003" s="93"/>
      <c r="S3003" s="72"/>
      <c r="T3003" s="72"/>
    </row>
    <row r="3004" spans="1:20" s="65" customFormat="1" ht="14.5" x14ac:dyDescent="0.35">
      <c r="A3004" s="48"/>
      <c r="E3004" s="102"/>
      <c r="F3004" s="102"/>
      <c r="G3004" s="102"/>
      <c r="I3004" s="93"/>
      <c r="J3004" s="93"/>
      <c r="S3004" s="72"/>
      <c r="T3004" s="72"/>
    </row>
    <row r="3005" spans="1:20" s="65" customFormat="1" ht="14.5" x14ac:dyDescent="0.35">
      <c r="A3005" s="48"/>
      <c r="E3005" s="102"/>
      <c r="F3005" s="102"/>
      <c r="G3005" s="102"/>
      <c r="I3005" s="93"/>
      <c r="J3005" s="93"/>
      <c r="S3005" s="72"/>
      <c r="T3005" s="72"/>
    </row>
    <row r="3006" spans="1:20" s="65" customFormat="1" ht="14.5" x14ac:dyDescent="0.35">
      <c r="A3006" s="48"/>
      <c r="E3006" s="102"/>
      <c r="F3006" s="102"/>
      <c r="G3006" s="102"/>
      <c r="I3006" s="93"/>
      <c r="J3006" s="93"/>
      <c r="S3006" s="72"/>
      <c r="T3006" s="72"/>
    </row>
    <row r="3007" spans="1:20" s="65" customFormat="1" ht="14.5" x14ac:dyDescent="0.35">
      <c r="A3007" s="48"/>
      <c r="E3007" s="102"/>
      <c r="F3007" s="102"/>
      <c r="G3007" s="102"/>
      <c r="I3007" s="93"/>
      <c r="J3007" s="93"/>
      <c r="S3007" s="72"/>
      <c r="T3007" s="72"/>
    </row>
    <row r="3008" spans="1:20" s="65" customFormat="1" ht="14.5" x14ac:dyDescent="0.35">
      <c r="A3008" s="48"/>
      <c r="E3008" s="102"/>
      <c r="F3008" s="102"/>
      <c r="G3008" s="102"/>
      <c r="I3008" s="93"/>
      <c r="J3008" s="93"/>
      <c r="S3008" s="72"/>
      <c r="T3008" s="72"/>
    </row>
    <row r="3009" spans="1:20" s="65" customFormat="1" ht="14.5" x14ac:dyDescent="0.35">
      <c r="A3009" s="48"/>
      <c r="E3009" s="102"/>
      <c r="F3009" s="102"/>
      <c r="G3009" s="102"/>
      <c r="I3009" s="93"/>
      <c r="J3009" s="93"/>
      <c r="S3009" s="72"/>
      <c r="T3009" s="72"/>
    </row>
    <row r="3010" spans="1:20" s="65" customFormat="1" ht="14.5" x14ac:dyDescent="0.35">
      <c r="A3010" s="48"/>
      <c r="E3010" s="102"/>
      <c r="F3010" s="102"/>
      <c r="G3010" s="102"/>
      <c r="I3010" s="93"/>
      <c r="J3010" s="93"/>
      <c r="S3010" s="72"/>
      <c r="T3010" s="72"/>
    </row>
    <row r="3011" spans="1:20" s="65" customFormat="1" ht="14.5" x14ac:dyDescent="0.35">
      <c r="A3011" s="48"/>
      <c r="E3011" s="102"/>
      <c r="F3011" s="102"/>
      <c r="G3011" s="102"/>
      <c r="I3011" s="93"/>
      <c r="J3011" s="93"/>
      <c r="S3011" s="72"/>
      <c r="T3011" s="72"/>
    </row>
    <row r="3012" spans="1:20" s="65" customFormat="1" ht="14.5" x14ac:dyDescent="0.35">
      <c r="A3012" s="48"/>
      <c r="E3012" s="102"/>
      <c r="F3012" s="102"/>
      <c r="G3012" s="102"/>
      <c r="I3012" s="93"/>
      <c r="J3012" s="93"/>
      <c r="S3012" s="72"/>
      <c r="T3012" s="72"/>
    </row>
    <row r="3013" spans="1:20" s="65" customFormat="1" ht="14.5" x14ac:dyDescent="0.35">
      <c r="A3013" s="48"/>
      <c r="E3013" s="102"/>
      <c r="F3013" s="102"/>
      <c r="G3013" s="102"/>
      <c r="I3013" s="93"/>
      <c r="J3013" s="93"/>
      <c r="S3013" s="72"/>
      <c r="T3013" s="72"/>
    </row>
    <row r="3014" spans="1:20" s="65" customFormat="1" ht="14.5" x14ac:dyDescent="0.35">
      <c r="A3014" s="48"/>
      <c r="E3014" s="102"/>
      <c r="F3014" s="102"/>
      <c r="G3014" s="102"/>
      <c r="I3014" s="93"/>
      <c r="J3014" s="93"/>
      <c r="S3014" s="72"/>
      <c r="T3014" s="72"/>
    </row>
    <row r="3015" spans="1:20" s="65" customFormat="1" ht="14.5" x14ac:dyDescent="0.35">
      <c r="A3015" s="48"/>
      <c r="E3015" s="102"/>
      <c r="F3015" s="102"/>
      <c r="G3015" s="102"/>
      <c r="I3015" s="93"/>
      <c r="J3015" s="93"/>
      <c r="S3015" s="72"/>
      <c r="T3015" s="72"/>
    </row>
    <row r="3016" spans="1:20" s="65" customFormat="1" ht="14.5" x14ac:dyDescent="0.35">
      <c r="A3016" s="48"/>
      <c r="E3016" s="102"/>
      <c r="F3016" s="102"/>
      <c r="G3016" s="102"/>
      <c r="I3016" s="93"/>
      <c r="J3016" s="93"/>
      <c r="S3016" s="72"/>
      <c r="T3016" s="72"/>
    </row>
    <row r="3017" spans="1:20" s="65" customFormat="1" ht="14.5" x14ac:dyDescent="0.35">
      <c r="A3017" s="48"/>
      <c r="E3017" s="102"/>
      <c r="F3017" s="102"/>
      <c r="G3017" s="102"/>
      <c r="I3017" s="93"/>
      <c r="J3017" s="93"/>
      <c r="S3017" s="72"/>
      <c r="T3017" s="72"/>
    </row>
    <row r="3018" spans="1:20" s="65" customFormat="1" ht="14.5" x14ac:dyDescent="0.35">
      <c r="A3018" s="48"/>
      <c r="E3018" s="102"/>
      <c r="F3018" s="102"/>
      <c r="G3018" s="102"/>
      <c r="I3018" s="93"/>
      <c r="J3018" s="93"/>
      <c r="S3018" s="72"/>
      <c r="T3018" s="72"/>
    </row>
    <row r="3019" spans="1:20" s="65" customFormat="1" ht="14.5" x14ac:dyDescent="0.35">
      <c r="A3019" s="48"/>
      <c r="E3019" s="102"/>
      <c r="F3019" s="102"/>
      <c r="G3019" s="102"/>
      <c r="I3019" s="93"/>
      <c r="J3019" s="93"/>
      <c r="S3019" s="72"/>
      <c r="T3019" s="72"/>
    </row>
    <row r="3020" spans="1:20" s="65" customFormat="1" ht="14.5" x14ac:dyDescent="0.35">
      <c r="A3020" s="48"/>
      <c r="E3020" s="102"/>
      <c r="F3020" s="102"/>
      <c r="G3020" s="102"/>
      <c r="I3020" s="93"/>
      <c r="J3020" s="93"/>
      <c r="S3020" s="72"/>
      <c r="T3020" s="72"/>
    </row>
    <row r="3021" spans="1:20" s="65" customFormat="1" ht="14.5" x14ac:dyDescent="0.35">
      <c r="A3021" s="48"/>
      <c r="E3021" s="102"/>
      <c r="F3021" s="102"/>
      <c r="G3021" s="102"/>
      <c r="I3021" s="93"/>
      <c r="J3021" s="93"/>
      <c r="S3021" s="72"/>
      <c r="T3021" s="72"/>
    </row>
    <row r="3022" spans="1:20" s="65" customFormat="1" ht="14.5" x14ac:dyDescent="0.35">
      <c r="A3022" s="48"/>
      <c r="E3022" s="102"/>
      <c r="F3022" s="102"/>
      <c r="G3022" s="102"/>
      <c r="I3022" s="93"/>
      <c r="J3022" s="93"/>
      <c r="S3022" s="72"/>
      <c r="T3022" s="72"/>
    </row>
    <row r="3023" spans="1:20" s="65" customFormat="1" ht="14.5" x14ac:dyDescent="0.35">
      <c r="A3023" s="48"/>
      <c r="E3023" s="102"/>
      <c r="F3023" s="102"/>
      <c r="G3023" s="102"/>
      <c r="I3023" s="93"/>
      <c r="J3023" s="93"/>
      <c r="S3023" s="72"/>
      <c r="T3023" s="72"/>
    </row>
    <row r="3024" spans="1:20" s="65" customFormat="1" ht="14.5" x14ac:dyDescent="0.35">
      <c r="A3024" s="48"/>
      <c r="E3024" s="102"/>
      <c r="F3024" s="102"/>
      <c r="G3024" s="102"/>
      <c r="I3024" s="93"/>
      <c r="J3024" s="93"/>
      <c r="S3024" s="72"/>
      <c r="T3024" s="72"/>
    </row>
    <row r="3025" spans="1:20" s="65" customFormat="1" ht="14.5" x14ac:dyDescent="0.35">
      <c r="A3025" s="48"/>
      <c r="E3025" s="102"/>
      <c r="F3025" s="102"/>
      <c r="G3025" s="102"/>
      <c r="I3025" s="93"/>
      <c r="J3025" s="93"/>
      <c r="S3025" s="72"/>
      <c r="T3025" s="72"/>
    </row>
    <row r="3026" spans="1:20" s="65" customFormat="1" ht="14.5" x14ac:dyDescent="0.35">
      <c r="A3026" s="48"/>
      <c r="E3026" s="102"/>
      <c r="F3026" s="102"/>
      <c r="G3026" s="102"/>
      <c r="I3026" s="93"/>
      <c r="J3026" s="93"/>
      <c r="S3026" s="72"/>
      <c r="T3026" s="72"/>
    </row>
    <row r="3027" spans="1:20" s="65" customFormat="1" ht="14.5" x14ac:dyDescent="0.35">
      <c r="A3027" s="48"/>
      <c r="E3027" s="102"/>
      <c r="F3027" s="102"/>
      <c r="G3027" s="102"/>
      <c r="I3027" s="93"/>
      <c r="J3027" s="93"/>
      <c r="S3027" s="72"/>
      <c r="T3027" s="72"/>
    </row>
    <row r="3028" spans="1:20" s="65" customFormat="1" ht="14.5" x14ac:dyDescent="0.35">
      <c r="A3028" s="48"/>
      <c r="E3028" s="102"/>
      <c r="F3028" s="102"/>
      <c r="G3028" s="102"/>
      <c r="I3028" s="93"/>
      <c r="J3028" s="93"/>
      <c r="S3028" s="72"/>
      <c r="T3028" s="72"/>
    </row>
    <row r="3029" spans="1:20" s="65" customFormat="1" ht="14.5" x14ac:dyDescent="0.35">
      <c r="A3029" s="48"/>
      <c r="E3029" s="102"/>
      <c r="F3029" s="102"/>
      <c r="G3029" s="102"/>
      <c r="I3029" s="93"/>
      <c r="J3029" s="93"/>
      <c r="S3029" s="72"/>
      <c r="T3029" s="72"/>
    </row>
    <row r="3030" spans="1:20" s="65" customFormat="1" ht="14.5" x14ac:dyDescent="0.35">
      <c r="A3030" s="48"/>
      <c r="E3030" s="102"/>
      <c r="F3030" s="102"/>
      <c r="G3030" s="102"/>
      <c r="I3030" s="93"/>
      <c r="J3030" s="93"/>
      <c r="S3030" s="72"/>
      <c r="T3030" s="72"/>
    </row>
    <row r="3031" spans="1:20" s="65" customFormat="1" ht="14.5" x14ac:dyDescent="0.35">
      <c r="A3031" s="48"/>
      <c r="E3031" s="102"/>
      <c r="F3031" s="102"/>
      <c r="G3031" s="102"/>
      <c r="I3031" s="93"/>
      <c r="J3031" s="93"/>
      <c r="S3031" s="72"/>
      <c r="T3031" s="72"/>
    </row>
    <row r="3032" spans="1:20" s="65" customFormat="1" ht="14.5" x14ac:dyDescent="0.35">
      <c r="A3032" s="48"/>
      <c r="E3032" s="102"/>
      <c r="F3032" s="102"/>
      <c r="G3032" s="102"/>
      <c r="I3032" s="93"/>
      <c r="J3032" s="93"/>
      <c r="S3032" s="72"/>
      <c r="T3032" s="72"/>
    </row>
    <row r="3033" spans="1:20" s="65" customFormat="1" ht="14.5" x14ac:dyDescent="0.35">
      <c r="A3033" s="48"/>
      <c r="E3033" s="102"/>
      <c r="F3033" s="102"/>
      <c r="G3033" s="102"/>
      <c r="I3033" s="93"/>
      <c r="J3033" s="93"/>
      <c r="S3033" s="72"/>
      <c r="T3033" s="72"/>
    </row>
    <row r="3034" spans="1:20" s="65" customFormat="1" ht="14.5" x14ac:dyDescent="0.35">
      <c r="A3034" s="48"/>
      <c r="E3034" s="102"/>
      <c r="F3034" s="102"/>
      <c r="G3034" s="102"/>
      <c r="I3034" s="93"/>
      <c r="J3034" s="93"/>
      <c r="S3034" s="72"/>
      <c r="T3034" s="72"/>
    </row>
    <row r="3035" spans="1:20" s="65" customFormat="1" ht="14.5" x14ac:dyDescent="0.35">
      <c r="A3035" s="48"/>
      <c r="E3035" s="102"/>
      <c r="F3035" s="102"/>
      <c r="G3035" s="102"/>
      <c r="I3035" s="93"/>
      <c r="J3035" s="93"/>
      <c r="S3035" s="72"/>
      <c r="T3035" s="72"/>
    </row>
    <row r="3036" spans="1:20" s="65" customFormat="1" ht="14.5" x14ac:dyDescent="0.35">
      <c r="A3036" s="48"/>
      <c r="E3036" s="102"/>
      <c r="F3036" s="102"/>
      <c r="G3036" s="102"/>
      <c r="I3036" s="93"/>
      <c r="J3036" s="93"/>
      <c r="S3036" s="72"/>
      <c r="T3036" s="72"/>
    </row>
    <row r="3037" spans="1:20" s="65" customFormat="1" ht="14.5" x14ac:dyDescent="0.35">
      <c r="A3037" s="48"/>
      <c r="E3037" s="102"/>
      <c r="F3037" s="102"/>
      <c r="G3037" s="102"/>
      <c r="I3037" s="93"/>
      <c r="J3037" s="93"/>
      <c r="S3037" s="72"/>
      <c r="T3037" s="72"/>
    </row>
    <row r="3038" spans="1:20" s="65" customFormat="1" ht="14.5" x14ac:dyDescent="0.35">
      <c r="A3038" s="48"/>
      <c r="E3038" s="102"/>
      <c r="F3038" s="102"/>
      <c r="G3038" s="102"/>
      <c r="I3038" s="93"/>
      <c r="J3038" s="93"/>
      <c r="S3038" s="72"/>
      <c r="T3038" s="72"/>
    </row>
    <row r="3039" spans="1:20" s="65" customFormat="1" ht="14.5" x14ac:dyDescent="0.35">
      <c r="A3039" s="48"/>
      <c r="E3039" s="102"/>
      <c r="F3039" s="102"/>
      <c r="G3039" s="102"/>
      <c r="I3039" s="93"/>
      <c r="J3039" s="93"/>
      <c r="S3039" s="72"/>
      <c r="T3039" s="72"/>
    </row>
    <row r="3040" spans="1:20" s="65" customFormat="1" ht="14.5" x14ac:dyDescent="0.35">
      <c r="A3040" s="48"/>
      <c r="E3040" s="102"/>
      <c r="F3040" s="102"/>
      <c r="G3040" s="102"/>
      <c r="I3040" s="93"/>
      <c r="J3040" s="93"/>
      <c r="S3040" s="72"/>
      <c r="T3040" s="72"/>
    </row>
    <row r="3041" spans="1:20" s="65" customFormat="1" ht="14.5" x14ac:dyDescent="0.35">
      <c r="A3041" s="48"/>
      <c r="E3041" s="102"/>
      <c r="F3041" s="102"/>
      <c r="G3041" s="102"/>
      <c r="I3041" s="93"/>
      <c r="J3041" s="93"/>
      <c r="S3041" s="72"/>
      <c r="T3041" s="72"/>
    </row>
    <row r="3042" spans="1:20" s="65" customFormat="1" ht="14.5" x14ac:dyDescent="0.35">
      <c r="A3042" s="48"/>
      <c r="E3042" s="102"/>
      <c r="F3042" s="102"/>
      <c r="G3042" s="102"/>
      <c r="I3042" s="93"/>
      <c r="J3042" s="93"/>
      <c r="S3042" s="72"/>
      <c r="T3042" s="72"/>
    </row>
    <row r="3043" spans="1:20" s="65" customFormat="1" ht="14.5" x14ac:dyDescent="0.35">
      <c r="A3043" s="48"/>
      <c r="E3043" s="102"/>
      <c r="F3043" s="102"/>
      <c r="G3043" s="102"/>
      <c r="I3043" s="93"/>
      <c r="J3043" s="93"/>
      <c r="S3043" s="72"/>
      <c r="T3043" s="72"/>
    </row>
    <row r="3044" spans="1:20" s="65" customFormat="1" ht="14.5" x14ac:dyDescent="0.35">
      <c r="A3044" s="48"/>
      <c r="E3044" s="102"/>
      <c r="F3044" s="102"/>
      <c r="G3044" s="102"/>
      <c r="I3044" s="93"/>
      <c r="J3044" s="93"/>
      <c r="S3044" s="72"/>
      <c r="T3044" s="72"/>
    </row>
    <row r="3045" spans="1:20" s="65" customFormat="1" ht="14.5" x14ac:dyDescent="0.35">
      <c r="A3045" s="48"/>
      <c r="E3045" s="102"/>
      <c r="F3045" s="102"/>
      <c r="G3045" s="102"/>
      <c r="I3045" s="93"/>
      <c r="J3045" s="93"/>
      <c r="S3045" s="72"/>
      <c r="T3045" s="72"/>
    </row>
    <row r="3046" spans="1:20" s="65" customFormat="1" ht="14.5" x14ac:dyDescent="0.35">
      <c r="A3046" s="48"/>
      <c r="E3046" s="102"/>
      <c r="F3046" s="102"/>
      <c r="G3046" s="102"/>
      <c r="I3046" s="93"/>
      <c r="J3046" s="93"/>
      <c r="S3046" s="72"/>
      <c r="T3046" s="72"/>
    </row>
    <row r="3047" spans="1:20" s="65" customFormat="1" ht="14.5" x14ac:dyDescent="0.35">
      <c r="A3047" s="48"/>
      <c r="E3047" s="102"/>
      <c r="F3047" s="102"/>
      <c r="G3047" s="102"/>
      <c r="I3047" s="93"/>
      <c r="J3047" s="93"/>
      <c r="S3047" s="72"/>
      <c r="T3047" s="72"/>
    </row>
    <row r="3048" spans="1:20" s="65" customFormat="1" ht="14.5" x14ac:dyDescent="0.35">
      <c r="A3048" s="48"/>
      <c r="E3048" s="102"/>
      <c r="F3048" s="102"/>
      <c r="G3048" s="102"/>
      <c r="I3048" s="93"/>
      <c r="J3048" s="93"/>
      <c r="S3048" s="72"/>
      <c r="T3048" s="72"/>
    </row>
    <row r="3049" spans="1:20" s="65" customFormat="1" ht="14.5" x14ac:dyDescent="0.35">
      <c r="A3049" s="48"/>
      <c r="E3049" s="102"/>
      <c r="F3049" s="102"/>
      <c r="G3049" s="102"/>
      <c r="I3049" s="93"/>
      <c r="J3049" s="93"/>
      <c r="S3049" s="72"/>
      <c r="T3049" s="72"/>
    </row>
    <row r="3050" spans="1:20" s="65" customFormat="1" ht="14.5" x14ac:dyDescent="0.35">
      <c r="A3050" s="48"/>
      <c r="E3050" s="102"/>
      <c r="F3050" s="102"/>
      <c r="G3050" s="102"/>
      <c r="I3050" s="93"/>
      <c r="J3050" s="93"/>
      <c r="S3050" s="72"/>
      <c r="T3050" s="72"/>
    </row>
    <row r="3051" spans="1:20" s="65" customFormat="1" ht="14.5" x14ac:dyDescent="0.35">
      <c r="A3051" s="48"/>
      <c r="E3051" s="102"/>
      <c r="F3051" s="102"/>
      <c r="G3051" s="102"/>
      <c r="I3051" s="93"/>
      <c r="J3051" s="93"/>
      <c r="S3051" s="72"/>
      <c r="T3051" s="72"/>
    </row>
    <row r="3052" spans="1:20" s="65" customFormat="1" ht="14.5" x14ac:dyDescent="0.35">
      <c r="A3052" s="48"/>
      <c r="E3052" s="102"/>
      <c r="F3052" s="102"/>
      <c r="G3052" s="102"/>
      <c r="I3052" s="93"/>
      <c r="J3052" s="93"/>
      <c r="S3052" s="72"/>
      <c r="T3052" s="72"/>
    </row>
    <row r="3053" spans="1:20" s="65" customFormat="1" ht="14.5" x14ac:dyDescent="0.35">
      <c r="A3053" s="48"/>
      <c r="E3053" s="102"/>
      <c r="F3053" s="102"/>
      <c r="G3053" s="102"/>
      <c r="I3053" s="93"/>
      <c r="J3053" s="93"/>
      <c r="S3053" s="72"/>
      <c r="T3053" s="72"/>
    </row>
    <row r="3054" spans="1:20" s="65" customFormat="1" ht="14.5" x14ac:dyDescent="0.35">
      <c r="A3054" s="48"/>
      <c r="E3054" s="102"/>
      <c r="F3054" s="102"/>
      <c r="G3054" s="102"/>
      <c r="I3054" s="93"/>
      <c r="J3054" s="93"/>
      <c r="S3054" s="72"/>
      <c r="T3054" s="72"/>
    </row>
    <row r="3055" spans="1:20" s="65" customFormat="1" ht="14.5" x14ac:dyDescent="0.35">
      <c r="A3055" s="48"/>
      <c r="E3055" s="102"/>
      <c r="F3055" s="102"/>
      <c r="G3055" s="102"/>
      <c r="I3055" s="93"/>
      <c r="J3055" s="93"/>
      <c r="S3055" s="72"/>
      <c r="T3055" s="72"/>
    </row>
    <row r="3056" spans="1:20" s="65" customFormat="1" ht="14.5" x14ac:dyDescent="0.35">
      <c r="A3056" s="48"/>
      <c r="E3056" s="102"/>
      <c r="F3056" s="102"/>
      <c r="G3056" s="102"/>
      <c r="I3056" s="93"/>
      <c r="J3056" s="93"/>
      <c r="S3056" s="72"/>
      <c r="T3056" s="72"/>
    </row>
    <row r="3057" spans="1:20" s="65" customFormat="1" ht="14.5" x14ac:dyDescent="0.35">
      <c r="A3057" s="48"/>
      <c r="E3057" s="102"/>
      <c r="F3057" s="102"/>
      <c r="G3057" s="102"/>
      <c r="I3057" s="93"/>
      <c r="J3057" s="93"/>
      <c r="S3057" s="72"/>
      <c r="T3057" s="72"/>
    </row>
    <row r="3058" spans="1:20" s="65" customFormat="1" ht="14.5" x14ac:dyDescent="0.35">
      <c r="A3058" s="48"/>
      <c r="E3058" s="102"/>
      <c r="F3058" s="102"/>
      <c r="G3058" s="102"/>
      <c r="I3058" s="93"/>
      <c r="J3058" s="93"/>
      <c r="S3058" s="72"/>
      <c r="T3058" s="72"/>
    </row>
    <row r="3059" spans="1:20" s="65" customFormat="1" ht="14.5" x14ac:dyDescent="0.35">
      <c r="A3059" s="48"/>
      <c r="E3059" s="102"/>
      <c r="F3059" s="102"/>
      <c r="G3059" s="102"/>
      <c r="I3059" s="93"/>
      <c r="J3059" s="93"/>
      <c r="S3059" s="72"/>
      <c r="T3059" s="72"/>
    </row>
    <row r="3060" spans="1:20" s="65" customFormat="1" ht="14.5" x14ac:dyDescent="0.35">
      <c r="A3060" s="48"/>
      <c r="E3060" s="102"/>
      <c r="F3060" s="102"/>
      <c r="G3060" s="102"/>
      <c r="I3060" s="93"/>
      <c r="J3060" s="93"/>
      <c r="S3060" s="72"/>
      <c r="T3060" s="72"/>
    </row>
    <row r="3061" spans="1:20" s="65" customFormat="1" ht="14.5" x14ac:dyDescent="0.35">
      <c r="A3061" s="48"/>
      <c r="E3061" s="102"/>
      <c r="F3061" s="102"/>
      <c r="G3061" s="102"/>
      <c r="I3061" s="93"/>
      <c r="J3061" s="93"/>
      <c r="S3061" s="72"/>
      <c r="T3061" s="72"/>
    </row>
    <row r="3062" spans="1:20" s="65" customFormat="1" ht="14.5" x14ac:dyDescent="0.35">
      <c r="A3062" s="48"/>
      <c r="E3062" s="102"/>
      <c r="F3062" s="102"/>
      <c r="G3062" s="102"/>
      <c r="I3062" s="93"/>
      <c r="J3062" s="93"/>
      <c r="S3062" s="72"/>
      <c r="T3062" s="72"/>
    </row>
    <row r="3063" spans="1:20" s="65" customFormat="1" ht="14.5" x14ac:dyDescent="0.35">
      <c r="A3063" s="48"/>
      <c r="E3063" s="102"/>
      <c r="F3063" s="102"/>
      <c r="G3063" s="102"/>
      <c r="I3063" s="93"/>
      <c r="J3063" s="93"/>
      <c r="S3063" s="72"/>
      <c r="T3063" s="72"/>
    </row>
    <row r="3064" spans="1:20" s="65" customFormat="1" ht="14.5" x14ac:dyDescent="0.35">
      <c r="A3064" s="48"/>
      <c r="E3064" s="102"/>
      <c r="F3064" s="102"/>
      <c r="G3064" s="102"/>
      <c r="I3064" s="93"/>
      <c r="J3064" s="93"/>
      <c r="S3064" s="72"/>
      <c r="T3064" s="72"/>
    </row>
    <row r="3065" spans="1:20" s="65" customFormat="1" ht="14.5" x14ac:dyDescent="0.35">
      <c r="A3065" s="48"/>
      <c r="E3065" s="102"/>
      <c r="F3065" s="102"/>
      <c r="G3065" s="102"/>
      <c r="I3065" s="93"/>
      <c r="J3065" s="93"/>
      <c r="S3065" s="72"/>
      <c r="T3065" s="72"/>
    </row>
    <row r="3066" spans="1:20" s="65" customFormat="1" ht="14.5" x14ac:dyDescent="0.35">
      <c r="A3066" s="48"/>
      <c r="E3066" s="102"/>
      <c r="F3066" s="102"/>
      <c r="G3066" s="102"/>
      <c r="I3066" s="93"/>
      <c r="J3066" s="93"/>
      <c r="S3066" s="72"/>
      <c r="T3066" s="72"/>
    </row>
    <row r="3067" spans="1:20" s="65" customFormat="1" ht="14.5" x14ac:dyDescent="0.35">
      <c r="A3067" s="48"/>
      <c r="E3067" s="102"/>
      <c r="F3067" s="102"/>
      <c r="G3067" s="102"/>
      <c r="I3067" s="93"/>
      <c r="J3067" s="93"/>
      <c r="S3067" s="72"/>
      <c r="T3067" s="72"/>
    </row>
    <row r="3068" spans="1:20" s="65" customFormat="1" ht="14.5" x14ac:dyDescent="0.35">
      <c r="A3068" s="48"/>
      <c r="E3068" s="102"/>
      <c r="F3068" s="102"/>
      <c r="G3068" s="102"/>
      <c r="I3068" s="93"/>
      <c r="J3068" s="93"/>
      <c r="S3068" s="72"/>
      <c r="T3068" s="72"/>
    </row>
    <row r="3069" spans="1:20" s="65" customFormat="1" ht="14.5" x14ac:dyDescent="0.35">
      <c r="A3069" s="48"/>
      <c r="E3069" s="102"/>
      <c r="F3069" s="102"/>
      <c r="G3069" s="102"/>
      <c r="I3069" s="93"/>
      <c r="J3069" s="93"/>
      <c r="S3069" s="72"/>
      <c r="T3069" s="72"/>
    </row>
    <row r="3070" spans="1:20" s="65" customFormat="1" ht="14.5" x14ac:dyDescent="0.35">
      <c r="A3070" s="48"/>
      <c r="E3070" s="102"/>
      <c r="F3070" s="102"/>
      <c r="G3070" s="102"/>
      <c r="I3070" s="93"/>
      <c r="J3070" s="93"/>
      <c r="S3070" s="72"/>
      <c r="T3070" s="72"/>
    </row>
    <row r="3071" spans="1:20" s="65" customFormat="1" ht="14.5" x14ac:dyDescent="0.35">
      <c r="A3071" s="48"/>
      <c r="E3071" s="102"/>
      <c r="F3071" s="102"/>
      <c r="G3071" s="102"/>
      <c r="I3071" s="93"/>
      <c r="J3071" s="93"/>
      <c r="S3071" s="72"/>
      <c r="T3071" s="72"/>
    </row>
    <row r="3072" spans="1:20" s="65" customFormat="1" ht="14.5" x14ac:dyDescent="0.35">
      <c r="A3072" s="48"/>
      <c r="E3072" s="102"/>
      <c r="F3072" s="102"/>
      <c r="G3072" s="102"/>
      <c r="I3072" s="93"/>
      <c r="J3072" s="93"/>
      <c r="S3072" s="72"/>
      <c r="T3072" s="72"/>
    </row>
    <row r="3073" spans="1:20" s="65" customFormat="1" ht="14.5" x14ac:dyDescent="0.35">
      <c r="A3073" s="48"/>
      <c r="E3073" s="102"/>
      <c r="F3073" s="102"/>
      <c r="G3073" s="102"/>
      <c r="I3073" s="93"/>
      <c r="J3073" s="93"/>
      <c r="S3073" s="72"/>
      <c r="T3073" s="72"/>
    </row>
    <row r="3074" spans="1:20" s="65" customFormat="1" ht="14.5" x14ac:dyDescent="0.35">
      <c r="A3074" s="48"/>
      <c r="E3074" s="102"/>
      <c r="F3074" s="102"/>
      <c r="G3074" s="102"/>
      <c r="I3074" s="93"/>
      <c r="J3074" s="93"/>
      <c r="S3074" s="72"/>
      <c r="T3074" s="72"/>
    </row>
    <row r="3075" spans="1:20" s="65" customFormat="1" ht="14.5" x14ac:dyDescent="0.35">
      <c r="A3075" s="48"/>
      <c r="E3075" s="102"/>
      <c r="F3075" s="102"/>
      <c r="G3075" s="102"/>
      <c r="I3075" s="93"/>
      <c r="J3075" s="93"/>
      <c r="S3075" s="72"/>
      <c r="T3075" s="72"/>
    </row>
    <row r="3076" spans="1:20" s="65" customFormat="1" ht="14.5" x14ac:dyDescent="0.35">
      <c r="A3076" s="48"/>
      <c r="E3076" s="102"/>
      <c r="F3076" s="102"/>
      <c r="G3076" s="102"/>
      <c r="I3076" s="93"/>
      <c r="J3076" s="93"/>
      <c r="S3076" s="72"/>
      <c r="T3076" s="72"/>
    </row>
    <row r="3077" spans="1:20" s="65" customFormat="1" ht="14.5" x14ac:dyDescent="0.35">
      <c r="A3077" s="48"/>
      <c r="E3077" s="102"/>
      <c r="F3077" s="102"/>
      <c r="G3077" s="102"/>
      <c r="I3077" s="93"/>
      <c r="J3077" s="93"/>
      <c r="S3077" s="72"/>
      <c r="T3077" s="72"/>
    </row>
    <row r="3078" spans="1:20" s="65" customFormat="1" ht="14.5" x14ac:dyDescent="0.35">
      <c r="A3078" s="48"/>
      <c r="E3078" s="102"/>
      <c r="F3078" s="102"/>
      <c r="G3078" s="102"/>
      <c r="I3078" s="93"/>
      <c r="J3078" s="93"/>
      <c r="S3078" s="72"/>
      <c r="T3078" s="72"/>
    </row>
    <row r="3079" spans="1:20" s="65" customFormat="1" ht="14.5" x14ac:dyDescent="0.35">
      <c r="A3079" s="48"/>
      <c r="E3079" s="102"/>
      <c r="F3079" s="102"/>
      <c r="G3079" s="102"/>
      <c r="I3079" s="93"/>
      <c r="J3079" s="93"/>
      <c r="S3079" s="72"/>
      <c r="T3079" s="72"/>
    </row>
    <row r="3080" spans="1:20" s="65" customFormat="1" ht="14.5" x14ac:dyDescent="0.35">
      <c r="A3080" s="48"/>
      <c r="E3080" s="102"/>
      <c r="F3080" s="102"/>
      <c r="G3080" s="102"/>
      <c r="I3080" s="93"/>
      <c r="J3080" s="93"/>
      <c r="S3080" s="72"/>
      <c r="T3080" s="72"/>
    </row>
    <row r="3081" spans="1:20" s="65" customFormat="1" ht="14.5" x14ac:dyDescent="0.35">
      <c r="A3081" s="48"/>
      <c r="E3081" s="102"/>
      <c r="F3081" s="102"/>
      <c r="G3081" s="102"/>
      <c r="I3081" s="93"/>
      <c r="J3081" s="93"/>
      <c r="S3081" s="72"/>
      <c r="T3081" s="72"/>
    </row>
    <row r="3082" spans="1:20" s="65" customFormat="1" ht="14.5" x14ac:dyDescent="0.35">
      <c r="A3082" s="48"/>
      <c r="E3082" s="102"/>
      <c r="F3082" s="102"/>
      <c r="G3082" s="102"/>
      <c r="I3082" s="93"/>
      <c r="J3082" s="93"/>
      <c r="S3082" s="72"/>
      <c r="T3082" s="72"/>
    </row>
    <row r="3083" spans="1:20" s="65" customFormat="1" ht="14.5" x14ac:dyDescent="0.35">
      <c r="A3083" s="48"/>
      <c r="E3083" s="102"/>
      <c r="F3083" s="102"/>
      <c r="G3083" s="102"/>
      <c r="I3083" s="93"/>
      <c r="J3083" s="93"/>
      <c r="S3083" s="72"/>
      <c r="T3083" s="72"/>
    </row>
    <row r="3084" spans="1:20" s="65" customFormat="1" ht="14.5" x14ac:dyDescent="0.35">
      <c r="A3084" s="48"/>
      <c r="E3084" s="102"/>
      <c r="F3084" s="102"/>
      <c r="G3084" s="102"/>
      <c r="I3084" s="93"/>
      <c r="J3084" s="93"/>
      <c r="S3084" s="72"/>
      <c r="T3084" s="72"/>
    </row>
    <row r="3085" spans="1:20" s="65" customFormat="1" ht="14.5" x14ac:dyDescent="0.35">
      <c r="A3085" s="48"/>
      <c r="E3085" s="102"/>
      <c r="F3085" s="102"/>
      <c r="G3085" s="102"/>
      <c r="I3085" s="93"/>
      <c r="J3085" s="93"/>
      <c r="S3085" s="72"/>
      <c r="T3085" s="72"/>
    </row>
    <row r="3086" spans="1:20" s="65" customFormat="1" ht="14.5" x14ac:dyDescent="0.35">
      <c r="A3086" s="48"/>
      <c r="E3086" s="102"/>
      <c r="F3086" s="102"/>
      <c r="G3086" s="102"/>
      <c r="I3086" s="93"/>
      <c r="J3086" s="93"/>
      <c r="S3086" s="72"/>
      <c r="T3086" s="72"/>
    </row>
    <row r="3087" spans="1:20" s="65" customFormat="1" ht="14.5" x14ac:dyDescent="0.35">
      <c r="A3087" s="48"/>
      <c r="E3087" s="102"/>
      <c r="F3087" s="102"/>
      <c r="G3087" s="102"/>
      <c r="I3087" s="93"/>
      <c r="J3087" s="93"/>
      <c r="S3087" s="72"/>
      <c r="T3087" s="72"/>
    </row>
    <row r="3088" spans="1:20" s="65" customFormat="1" ht="14.5" x14ac:dyDescent="0.35">
      <c r="A3088" s="48"/>
      <c r="E3088" s="102"/>
      <c r="F3088" s="102"/>
      <c r="G3088" s="102"/>
      <c r="I3088" s="93"/>
      <c r="J3088" s="93"/>
      <c r="S3088" s="72"/>
      <c r="T3088" s="72"/>
    </row>
    <row r="3089" spans="1:20" s="65" customFormat="1" ht="14.5" x14ac:dyDescent="0.35">
      <c r="A3089" s="48"/>
      <c r="E3089" s="102"/>
      <c r="F3089" s="102"/>
      <c r="G3089" s="102"/>
      <c r="I3089" s="93"/>
      <c r="J3089" s="93"/>
      <c r="S3089" s="72"/>
      <c r="T3089" s="72"/>
    </row>
    <row r="3090" spans="1:20" s="65" customFormat="1" ht="14.5" x14ac:dyDescent="0.35">
      <c r="A3090" s="48"/>
      <c r="E3090" s="102"/>
      <c r="F3090" s="102"/>
      <c r="G3090" s="102"/>
      <c r="I3090" s="93"/>
      <c r="J3090" s="93"/>
      <c r="S3090" s="72"/>
      <c r="T3090" s="72"/>
    </row>
    <row r="3091" spans="1:20" s="65" customFormat="1" ht="14.5" x14ac:dyDescent="0.35">
      <c r="A3091" s="48"/>
      <c r="E3091" s="102"/>
      <c r="F3091" s="102"/>
      <c r="G3091" s="102"/>
      <c r="I3091" s="93"/>
      <c r="J3091" s="93"/>
      <c r="S3091" s="72"/>
      <c r="T3091" s="72"/>
    </row>
    <row r="3092" spans="1:20" s="65" customFormat="1" ht="14.5" x14ac:dyDescent="0.35">
      <c r="A3092" s="48"/>
      <c r="E3092" s="102"/>
      <c r="F3092" s="102"/>
      <c r="G3092" s="102"/>
      <c r="I3092" s="93"/>
      <c r="J3092" s="93"/>
      <c r="S3092" s="72"/>
      <c r="T3092" s="72"/>
    </row>
    <row r="3093" spans="1:20" s="65" customFormat="1" ht="14.5" x14ac:dyDescent="0.35">
      <c r="A3093" s="48"/>
      <c r="E3093" s="102"/>
      <c r="F3093" s="102"/>
      <c r="G3093" s="102"/>
      <c r="I3093" s="93"/>
      <c r="J3093" s="93"/>
      <c r="S3093" s="72"/>
      <c r="T3093" s="72"/>
    </row>
    <row r="3094" spans="1:20" s="65" customFormat="1" ht="14.5" x14ac:dyDescent="0.35">
      <c r="A3094" s="48"/>
      <c r="E3094" s="102"/>
      <c r="F3094" s="102"/>
      <c r="G3094" s="102"/>
      <c r="I3094" s="93"/>
      <c r="J3094" s="93"/>
      <c r="S3094" s="72"/>
      <c r="T3094" s="72"/>
    </row>
    <row r="3095" spans="1:20" s="65" customFormat="1" ht="14.5" x14ac:dyDescent="0.35">
      <c r="A3095" s="48"/>
      <c r="E3095" s="102"/>
      <c r="F3095" s="102"/>
      <c r="G3095" s="102"/>
      <c r="I3095" s="93"/>
      <c r="J3095" s="93"/>
      <c r="S3095" s="72"/>
      <c r="T3095" s="72"/>
    </row>
    <row r="3096" spans="1:20" s="65" customFormat="1" ht="14.5" x14ac:dyDescent="0.35">
      <c r="A3096" s="48"/>
      <c r="E3096" s="102"/>
      <c r="F3096" s="102"/>
      <c r="G3096" s="102"/>
      <c r="I3096" s="93"/>
      <c r="J3096" s="93"/>
      <c r="S3096" s="72"/>
      <c r="T3096" s="72"/>
    </row>
    <row r="3097" spans="1:20" s="65" customFormat="1" ht="14.5" x14ac:dyDescent="0.35">
      <c r="A3097" s="48"/>
      <c r="E3097" s="102"/>
      <c r="F3097" s="102"/>
      <c r="G3097" s="102"/>
      <c r="I3097" s="93"/>
      <c r="J3097" s="93"/>
      <c r="S3097" s="72"/>
      <c r="T3097" s="72"/>
    </row>
    <row r="3098" spans="1:20" s="65" customFormat="1" ht="14.5" x14ac:dyDescent="0.35">
      <c r="A3098" s="48"/>
      <c r="E3098" s="102"/>
      <c r="F3098" s="102"/>
      <c r="G3098" s="102"/>
      <c r="I3098" s="93"/>
      <c r="J3098" s="93"/>
      <c r="S3098" s="72"/>
      <c r="T3098" s="72"/>
    </row>
    <row r="3099" spans="1:20" s="65" customFormat="1" ht="14.5" x14ac:dyDescent="0.35">
      <c r="A3099" s="48"/>
      <c r="E3099" s="102"/>
      <c r="F3099" s="102"/>
      <c r="G3099" s="102"/>
      <c r="I3099" s="93"/>
      <c r="J3099" s="93"/>
      <c r="S3099" s="72"/>
      <c r="T3099" s="72"/>
    </row>
    <row r="3100" spans="1:20" s="65" customFormat="1" ht="14.5" x14ac:dyDescent="0.35">
      <c r="A3100" s="48"/>
      <c r="E3100" s="102"/>
      <c r="F3100" s="102"/>
      <c r="G3100" s="102"/>
      <c r="I3100" s="93"/>
      <c r="J3100" s="93"/>
      <c r="S3100" s="72"/>
      <c r="T3100" s="72"/>
    </row>
    <row r="3101" spans="1:20" s="65" customFormat="1" ht="14.5" x14ac:dyDescent="0.35">
      <c r="A3101" s="48"/>
      <c r="E3101" s="102"/>
      <c r="F3101" s="102"/>
      <c r="G3101" s="102"/>
      <c r="I3101" s="93"/>
      <c r="J3101" s="93"/>
      <c r="S3101" s="72"/>
      <c r="T3101" s="72"/>
    </row>
    <row r="3102" spans="1:20" s="65" customFormat="1" ht="14.5" x14ac:dyDescent="0.35">
      <c r="A3102" s="48"/>
      <c r="E3102" s="102"/>
      <c r="F3102" s="102"/>
      <c r="G3102" s="102"/>
      <c r="I3102" s="93"/>
      <c r="J3102" s="93"/>
      <c r="S3102" s="72"/>
      <c r="T3102" s="72"/>
    </row>
    <row r="3103" spans="1:20" s="65" customFormat="1" ht="14.5" x14ac:dyDescent="0.35">
      <c r="A3103" s="48"/>
      <c r="E3103" s="102"/>
      <c r="F3103" s="102"/>
      <c r="G3103" s="102"/>
      <c r="I3103" s="93"/>
      <c r="J3103" s="93"/>
      <c r="S3103" s="72"/>
      <c r="T3103" s="72"/>
    </row>
    <row r="3104" spans="1:20" s="65" customFormat="1" ht="14.5" x14ac:dyDescent="0.35">
      <c r="A3104" s="48"/>
      <c r="E3104" s="102"/>
      <c r="F3104" s="102"/>
      <c r="G3104" s="102"/>
      <c r="I3104" s="93"/>
      <c r="J3104" s="93"/>
      <c r="S3104" s="72"/>
      <c r="T3104" s="72"/>
    </row>
    <row r="3105" spans="1:20" s="65" customFormat="1" ht="14.5" x14ac:dyDescent="0.35">
      <c r="A3105" s="48"/>
      <c r="E3105" s="102"/>
      <c r="F3105" s="102"/>
      <c r="G3105" s="102"/>
      <c r="I3105" s="93"/>
      <c r="J3105" s="93"/>
      <c r="S3105" s="72"/>
      <c r="T3105" s="72"/>
    </row>
    <row r="3106" spans="1:20" s="65" customFormat="1" ht="14.5" x14ac:dyDescent="0.35">
      <c r="A3106" s="48"/>
      <c r="E3106" s="102"/>
      <c r="F3106" s="102"/>
      <c r="G3106" s="102"/>
      <c r="I3106" s="93"/>
      <c r="J3106" s="93"/>
      <c r="S3106" s="72"/>
      <c r="T3106" s="72"/>
    </row>
    <row r="3107" spans="1:20" s="65" customFormat="1" ht="14.5" x14ac:dyDescent="0.35">
      <c r="A3107" s="48"/>
      <c r="E3107" s="102"/>
      <c r="F3107" s="102"/>
      <c r="G3107" s="102"/>
      <c r="I3107" s="93"/>
      <c r="J3107" s="93"/>
      <c r="S3107" s="72"/>
      <c r="T3107" s="72"/>
    </row>
    <row r="3108" spans="1:20" s="65" customFormat="1" ht="14.5" x14ac:dyDescent="0.35">
      <c r="A3108" s="48"/>
      <c r="E3108" s="102"/>
      <c r="F3108" s="102"/>
      <c r="G3108" s="102"/>
      <c r="I3108" s="93"/>
      <c r="J3108" s="93"/>
      <c r="S3108" s="72"/>
      <c r="T3108" s="72"/>
    </row>
    <row r="3109" spans="1:20" s="65" customFormat="1" ht="14.5" x14ac:dyDescent="0.35">
      <c r="A3109" s="48"/>
      <c r="E3109" s="102"/>
      <c r="F3109" s="102"/>
      <c r="G3109" s="102"/>
      <c r="I3109" s="93"/>
      <c r="J3109" s="93"/>
      <c r="S3109" s="72"/>
      <c r="T3109" s="72"/>
    </row>
    <row r="3110" spans="1:20" s="65" customFormat="1" ht="14.5" x14ac:dyDescent="0.35">
      <c r="A3110" s="48"/>
      <c r="E3110" s="102"/>
      <c r="F3110" s="102"/>
      <c r="G3110" s="102"/>
      <c r="I3110" s="93"/>
      <c r="J3110" s="93"/>
      <c r="S3110" s="72"/>
      <c r="T3110" s="72"/>
    </row>
    <row r="3111" spans="1:20" s="65" customFormat="1" ht="14.5" x14ac:dyDescent="0.35">
      <c r="A3111" s="48"/>
      <c r="E3111" s="102"/>
      <c r="F3111" s="102"/>
      <c r="G3111" s="102"/>
      <c r="I3111" s="93"/>
      <c r="J3111" s="93"/>
      <c r="S3111" s="72"/>
      <c r="T3111" s="72"/>
    </row>
    <row r="3112" spans="1:20" s="65" customFormat="1" ht="14.5" x14ac:dyDescent="0.35">
      <c r="A3112" s="48"/>
      <c r="E3112" s="102"/>
      <c r="F3112" s="102"/>
      <c r="G3112" s="102"/>
      <c r="I3112" s="93"/>
      <c r="J3112" s="93"/>
      <c r="S3112" s="72"/>
      <c r="T3112" s="72"/>
    </row>
    <row r="3113" spans="1:20" s="65" customFormat="1" ht="14.5" x14ac:dyDescent="0.35">
      <c r="A3113" s="48"/>
      <c r="E3113" s="102"/>
      <c r="F3113" s="102"/>
      <c r="G3113" s="102"/>
      <c r="I3113" s="93"/>
      <c r="J3113" s="93"/>
      <c r="S3113" s="72"/>
      <c r="T3113" s="72"/>
    </row>
    <row r="3114" spans="1:20" s="65" customFormat="1" ht="14.5" x14ac:dyDescent="0.35">
      <c r="A3114" s="48"/>
      <c r="E3114" s="102"/>
      <c r="F3114" s="102"/>
      <c r="G3114" s="102"/>
      <c r="I3114" s="93"/>
      <c r="J3114" s="93"/>
      <c r="S3114" s="72"/>
      <c r="T3114" s="72"/>
    </row>
    <row r="3115" spans="1:20" s="65" customFormat="1" ht="14.5" x14ac:dyDescent="0.35">
      <c r="A3115" s="48"/>
      <c r="E3115" s="102"/>
      <c r="F3115" s="102"/>
      <c r="G3115" s="102"/>
      <c r="I3115" s="93"/>
      <c r="J3115" s="93"/>
      <c r="S3115" s="72"/>
      <c r="T3115" s="72"/>
    </row>
    <row r="3116" spans="1:20" s="65" customFormat="1" ht="14.5" x14ac:dyDescent="0.35">
      <c r="A3116" s="48"/>
      <c r="E3116" s="102"/>
      <c r="F3116" s="102"/>
      <c r="G3116" s="102"/>
      <c r="I3116" s="93"/>
      <c r="J3116" s="93"/>
      <c r="S3116" s="72"/>
      <c r="T3116" s="72"/>
    </row>
    <row r="3117" spans="1:20" s="65" customFormat="1" ht="14.5" x14ac:dyDescent="0.35">
      <c r="A3117" s="48"/>
      <c r="E3117" s="102"/>
      <c r="F3117" s="102"/>
      <c r="G3117" s="102"/>
      <c r="I3117" s="93"/>
      <c r="J3117" s="93"/>
      <c r="S3117" s="72"/>
      <c r="T3117" s="72"/>
    </row>
    <row r="3118" spans="1:20" s="65" customFormat="1" ht="14.5" x14ac:dyDescent="0.35">
      <c r="A3118" s="48"/>
      <c r="E3118" s="102"/>
      <c r="F3118" s="102"/>
      <c r="G3118" s="102"/>
      <c r="I3118" s="93"/>
      <c r="J3118" s="93"/>
      <c r="S3118" s="72"/>
      <c r="T3118" s="72"/>
    </row>
    <row r="3119" spans="1:20" s="65" customFormat="1" ht="14.5" x14ac:dyDescent="0.35">
      <c r="A3119" s="48"/>
      <c r="E3119" s="102"/>
      <c r="F3119" s="102"/>
      <c r="G3119" s="102"/>
      <c r="I3119" s="93"/>
      <c r="J3119" s="93"/>
      <c r="S3119" s="72"/>
      <c r="T3119" s="72"/>
    </row>
    <row r="3120" spans="1:20" s="65" customFormat="1" ht="14.5" x14ac:dyDescent="0.35">
      <c r="A3120" s="48"/>
      <c r="E3120" s="102"/>
      <c r="F3120" s="102"/>
      <c r="G3120" s="102"/>
      <c r="I3120" s="93"/>
      <c r="J3120" s="93"/>
      <c r="S3120" s="72"/>
      <c r="T3120" s="72"/>
    </row>
    <row r="3121" spans="1:20" s="65" customFormat="1" ht="14.5" x14ac:dyDescent="0.35">
      <c r="A3121" s="48"/>
      <c r="E3121" s="102"/>
      <c r="F3121" s="102"/>
      <c r="G3121" s="102"/>
      <c r="I3121" s="93"/>
      <c r="J3121" s="93"/>
      <c r="S3121" s="72"/>
      <c r="T3121" s="72"/>
    </row>
    <row r="3122" spans="1:20" s="65" customFormat="1" ht="14.5" x14ac:dyDescent="0.35">
      <c r="A3122" s="48"/>
      <c r="E3122" s="102"/>
      <c r="F3122" s="102"/>
      <c r="G3122" s="102"/>
      <c r="I3122" s="93"/>
      <c r="J3122" s="93"/>
      <c r="S3122" s="72"/>
      <c r="T3122" s="72"/>
    </row>
    <row r="3123" spans="1:20" s="65" customFormat="1" ht="14.5" x14ac:dyDescent="0.35">
      <c r="A3123" s="48"/>
      <c r="E3123" s="102"/>
      <c r="F3123" s="102"/>
      <c r="G3123" s="102"/>
      <c r="I3123" s="93"/>
      <c r="J3123" s="93"/>
      <c r="S3123" s="72"/>
      <c r="T3123" s="72"/>
    </row>
    <row r="3124" spans="1:20" s="65" customFormat="1" ht="14.5" x14ac:dyDescent="0.35">
      <c r="A3124" s="48"/>
      <c r="E3124" s="102"/>
      <c r="F3124" s="102"/>
      <c r="G3124" s="102"/>
      <c r="I3124" s="93"/>
      <c r="J3124" s="93"/>
      <c r="S3124" s="72"/>
      <c r="T3124" s="72"/>
    </row>
    <row r="3125" spans="1:20" s="65" customFormat="1" ht="14.5" x14ac:dyDescent="0.35">
      <c r="A3125" s="48"/>
      <c r="E3125" s="102"/>
      <c r="F3125" s="102"/>
      <c r="G3125" s="102"/>
      <c r="I3125" s="93"/>
      <c r="J3125" s="93"/>
      <c r="S3125" s="72"/>
      <c r="T3125" s="72"/>
    </row>
    <row r="3126" spans="1:20" s="65" customFormat="1" ht="14.5" x14ac:dyDescent="0.35">
      <c r="A3126" s="48"/>
      <c r="E3126" s="102"/>
      <c r="F3126" s="102"/>
      <c r="G3126" s="102"/>
      <c r="I3126" s="93"/>
      <c r="J3126" s="93"/>
      <c r="S3126" s="72"/>
      <c r="T3126" s="72"/>
    </row>
    <row r="3127" spans="1:20" s="65" customFormat="1" ht="14.5" x14ac:dyDescent="0.35">
      <c r="A3127" s="48"/>
      <c r="E3127" s="102"/>
      <c r="F3127" s="102"/>
      <c r="G3127" s="102"/>
      <c r="I3127" s="93"/>
      <c r="J3127" s="93"/>
      <c r="S3127" s="72"/>
      <c r="T3127" s="72"/>
    </row>
    <row r="3128" spans="1:20" s="65" customFormat="1" ht="14.5" x14ac:dyDescent="0.35">
      <c r="A3128" s="48"/>
      <c r="E3128" s="102"/>
      <c r="F3128" s="102"/>
      <c r="G3128" s="102"/>
      <c r="I3128" s="93"/>
      <c r="J3128" s="93"/>
      <c r="S3128" s="72"/>
      <c r="T3128" s="72"/>
    </row>
    <row r="3129" spans="1:20" s="65" customFormat="1" ht="14.5" x14ac:dyDescent="0.35">
      <c r="A3129" s="48"/>
      <c r="E3129" s="102"/>
      <c r="F3129" s="102"/>
      <c r="G3129" s="102"/>
      <c r="I3129" s="93"/>
      <c r="J3129" s="93"/>
      <c r="S3129" s="72"/>
      <c r="T3129" s="72"/>
    </row>
    <row r="3130" spans="1:20" s="65" customFormat="1" ht="14.5" x14ac:dyDescent="0.35">
      <c r="A3130" s="48"/>
      <c r="E3130" s="102"/>
      <c r="F3130" s="102"/>
      <c r="G3130" s="102"/>
      <c r="I3130" s="93"/>
      <c r="J3130" s="93"/>
      <c r="S3130" s="72"/>
      <c r="T3130" s="72"/>
    </row>
    <row r="3131" spans="1:20" s="65" customFormat="1" ht="14.5" x14ac:dyDescent="0.35">
      <c r="A3131" s="48"/>
      <c r="E3131" s="102"/>
      <c r="F3131" s="102"/>
      <c r="G3131" s="102"/>
      <c r="I3131" s="93"/>
      <c r="J3131" s="93"/>
      <c r="S3131" s="72"/>
      <c r="T3131" s="72"/>
    </row>
    <row r="3132" spans="1:20" s="65" customFormat="1" ht="14.5" x14ac:dyDescent="0.35">
      <c r="A3132" s="48"/>
      <c r="E3132" s="102"/>
      <c r="F3132" s="102"/>
      <c r="G3132" s="102"/>
      <c r="I3132" s="93"/>
      <c r="J3132" s="93"/>
      <c r="S3132" s="72"/>
      <c r="T3132" s="72"/>
    </row>
    <row r="3133" spans="1:20" s="65" customFormat="1" ht="14.5" x14ac:dyDescent="0.35">
      <c r="A3133" s="48"/>
      <c r="E3133" s="102"/>
      <c r="F3133" s="102"/>
      <c r="G3133" s="102"/>
      <c r="I3133" s="93"/>
      <c r="J3133" s="93"/>
      <c r="S3133" s="72"/>
      <c r="T3133" s="72"/>
    </row>
    <row r="3134" spans="1:20" s="65" customFormat="1" ht="14.5" x14ac:dyDescent="0.35">
      <c r="A3134" s="48"/>
      <c r="E3134" s="102"/>
      <c r="F3134" s="102"/>
      <c r="G3134" s="102"/>
      <c r="I3134" s="93"/>
      <c r="J3134" s="93"/>
      <c r="S3134" s="72"/>
      <c r="T3134" s="72"/>
    </row>
    <row r="3135" spans="1:20" s="65" customFormat="1" ht="14.5" x14ac:dyDescent="0.35">
      <c r="A3135" s="48"/>
      <c r="E3135" s="102"/>
      <c r="F3135" s="102"/>
      <c r="G3135" s="102"/>
      <c r="I3135" s="93"/>
      <c r="J3135" s="93"/>
      <c r="S3135" s="72"/>
      <c r="T3135" s="72"/>
    </row>
    <row r="3136" spans="1:20" s="65" customFormat="1" ht="14.5" x14ac:dyDescent="0.35">
      <c r="A3136" s="48"/>
      <c r="E3136" s="102"/>
      <c r="F3136" s="102"/>
      <c r="G3136" s="102"/>
      <c r="I3136" s="93"/>
      <c r="J3136" s="93"/>
      <c r="S3136" s="72"/>
      <c r="T3136" s="72"/>
    </row>
    <row r="3137" spans="1:20" s="65" customFormat="1" ht="14.5" x14ac:dyDescent="0.35">
      <c r="A3137" s="48"/>
      <c r="E3137" s="102"/>
      <c r="F3137" s="102"/>
      <c r="G3137" s="102"/>
      <c r="I3137" s="93"/>
      <c r="J3137" s="93"/>
      <c r="S3137" s="72"/>
      <c r="T3137" s="72"/>
    </row>
    <row r="3138" spans="1:20" s="65" customFormat="1" ht="14.5" x14ac:dyDescent="0.35">
      <c r="A3138" s="48"/>
      <c r="E3138" s="102"/>
      <c r="F3138" s="102"/>
      <c r="G3138" s="102"/>
      <c r="I3138" s="93"/>
      <c r="J3138" s="93"/>
      <c r="S3138" s="72"/>
      <c r="T3138" s="72"/>
    </row>
    <row r="3139" spans="1:20" s="65" customFormat="1" ht="14.5" x14ac:dyDescent="0.35">
      <c r="A3139" s="48"/>
      <c r="E3139" s="102"/>
      <c r="F3139" s="102"/>
      <c r="G3139" s="102"/>
      <c r="I3139" s="93"/>
      <c r="J3139" s="93"/>
      <c r="S3139" s="72"/>
      <c r="T3139" s="72"/>
    </row>
    <row r="3140" spans="1:20" s="65" customFormat="1" ht="14.5" x14ac:dyDescent="0.35">
      <c r="A3140" s="48"/>
      <c r="E3140" s="102"/>
      <c r="F3140" s="102"/>
      <c r="G3140" s="102"/>
      <c r="I3140" s="93"/>
      <c r="J3140" s="93"/>
      <c r="S3140" s="72"/>
      <c r="T3140" s="72"/>
    </row>
    <row r="3141" spans="1:20" s="65" customFormat="1" ht="14.5" x14ac:dyDescent="0.35">
      <c r="A3141" s="48"/>
      <c r="E3141" s="102"/>
      <c r="F3141" s="102"/>
      <c r="G3141" s="102"/>
      <c r="I3141" s="93"/>
      <c r="J3141" s="93"/>
      <c r="S3141" s="72"/>
      <c r="T3141" s="72"/>
    </row>
    <row r="3142" spans="1:20" s="65" customFormat="1" ht="14.5" x14ac:dyDescent="0.35">
      <c r="A3142" s="48"/>
      <c r="E3142" s="102"/>
      <c r="F3142" s="102"/>
      <c r="G3142" s="102"/>
      <c r="I3142" s="93"/>
      <c r="J3142" s="93"/>
      <c r="S3142" s="72"/>
      <c r="T3142" s="72"/>
    </row>
    <row r="3143" spans="1:20" s="65" customFormat="1" ht="14.5" x14ac:dyDescent="0.35">
      <c r="A3143" s="48"/>
      <c r="E3143" s="102"/>
      <c r="F3143" s="102"/>
      <c r="G3143" s="102"/>
      <c r="I3143" s="93"/>
      <c r="J3143" s="93"/>
      <c r="S3143" s="72"/>
      <c r="T3143" s="72"/>
    </row>
    <row r="3144" spans="1:20" s="65" customFormat="1" ht="14.5" x14ac:dyDescent="0.35">
      <c r="A3144" s="48"/>
      <c r="E3144" s="102"/>
      <c r="F3144" s="102"/>
      <c r="G3144" s="102"/>
      <c r="I3144" s="93"/>
      <c r="J3144" s="93"/>
      <c r="S3144" s="72"/>
      <c r="T3144" s="72"/>
    </row>
    <row r="3145" spans="1:20" s="65" customFormat="1" ht="14.5" x14ac:dyDescent="0.35">
      <c r="A3145" s="48"/>
      <c r="E3145" s="102"/>
      <c r="F3145" s="102"/>
      <c r="G3145" s="102"/>
      <c r="I3145" s="93"/>
      <c r="J3145" s="93"/>
      <c r="S3145" s="72"/>
      <c r="T3145" s="72"/>
    </row>
    <row r="3146" spans="1:20" s="65" customFormat="1" ht="14.5" x14ac:dyDescent="0.35">
      <c r="A3146" s="48"/>
      <c r="E3146" s="102"/>
      <c r="F3146" s="102"/>
      <c r="G3146" s="102"/>
      <c r="I3146" s="93"/>
      <c r="J3146" s="93"/>
      <c r="S3146" s="72"/>
      <c r="T3146" s="72"/>
    </row>
    <row r="3147" spans="1:20" s="65" customFormat="1" ht="14.5" x14ac:dyDescent="0.35">
      <c r="A3147" s="48"/>
      <c r="E3147" s="102"/>
      <c r="F3147" s="102"/>
      <c r="G3147" s="102"/>
      <c r="I3147" s="93"/>
      <c r="J3147" s="93"/>
      <c r="S3147" s="72"/>
      <c r="T3147" s="72"/>
    </row>
    <row r="3148" spans="1:20" s="65" customFormat="1" ht="14.5" x14ac:dyDescent="0.35">
      <c r="A3148" s="48"/>
      <c r="E3148" s="102"/>
      <c r="F3148" s="102"/>
      <c r="G3148" s="102"/>
      <c r="I3148" s="93"/>
      <c r="J3148" s="93"/>
      <c r="S3148" s="72"/>
      <c r="T3148" s="72"/>
    </row>
    <row r="3149" spans="1:20" s="65" customFormat="1" ht="14.5" x14ac:dyDescent="0.35">
      <c r="A3149" s="48"/>
      <c r="E3149" s="102"/>
      <c r="F3149" s="102"/>
      <c r="G3149" s="102"/>
      <c r="I3149" s="93"/>
      <c r="J3149" s="93"/>
      <c r="S3149" s="72"/>
      <c r="T3149" s="72"/>
    </row>
    <row r="3150" spans="1:20" s="65" customFormat="1" ht="14.5" x14ac:dyDescent="0.35">
      <c r="A3150" s="48"/>
      <c r="E3150" s="102"/>
      <c r="F3150" s="102"/>
      <c r="G3150" s="102"/>
      <c r="I3150" s="93"/>
      <c r="J3150" s="93"/>
      <c r="S3150" s="72"/>
      <c r="T3150" s="72"/>
    </row>
    <row r="3151" spans="1:20" s="65" customFormat="1" ht="14.5" x14ac:dyDescent="0.35">
      <c r="A3151" s="48"/>
      <c r="E3151" s="102"/>
      <c r="F3151" s="102"/>
      <c r="G3151" s="102"/>
      <c r="I3151" s="93"/>
      <c r="J3151" s="93"/>
      <c r="S3151" s="72"/>
      <c r="T3151" s="72"/>
    </row>
    <row r="3152" spans="1:20" s="65" customFormat="1" ht="14.5" x14ac:dyDescent="0.35">
      <c r="A3152" s="48"/>
      <c r="E3152" s="102"/>
      <c r="F3152" s="102"/>
      <c r="G3152" s="102"/>
      <c r="I3152" s="93"/>
      <c r="J3152" s="93"/>
      <c r="S3152" s="72"/>
      <c r="T3152" s="72"/>
    </row>
    <row r="3153" spans="1:20" s="65" customFormat="1" ht="14.5" x14ac:dyDescent="0.35">
      <c r="A3153" s="48"/>
      <c r="E3153" s="102"/>
      <c r="F3153" s="102"/>
      <c r="G3153" s="102"/>
      <c r="I3153" s="93"/>
      <c r="J3153" s="93"/>
      <c r="S3153" s="72"/>
      <c r="T3153" s="72"/>
    </row>
    <row r="3154" spans="1:20" s="65" customFormat="1" ht="14.5" x14ac:dyDescent="0.35">
      <c r="A3154" s="48"/>
      <c r="E3154" s="102"/>
      <c r="F3154" s="102"/>
      <c r="G3154" s="102"/>
      <c r="I3154" s="93"/>
      <c r="J3154" s="93"/>
      <c r="S3154" s="72"/>
      <c r="T3154" s="72"/>
    </row>
    <row r="3155" spans="1:20" s="65" customFormat="1" ht="14.5" x14ac:dyDescent="0.35">
      <c r="A3155" s="48"/>
      <c r="E3155" s="102"/>
      <c r="F3155" s="102"/>
      <c r="G3155" s="102"/>
      <c r="I3155" s="93"/>
      <c r="J3155" s="93"/>
      <c r="S3155" s="72"/>
      <c r="T3155" s="72"/>
    </row>
    <row r="3156" spans="1:20" s="65" customFormat="1" ht="14.5" x14ac:dyDescent="0.35">
      <c r="A3156" s="48"/>
      <c r="E3156" s="102"/>
      <c r="F3156" s="102"/>
      <c r="G3156" s="102"/>
      <c r="I3156" s="93"/>
      <c r="J3156" s="93"/>
      <c r="S3156" s="72"/>
      <c r="T3156" s="72"/>
    </row>
    <row r="3157" spans="1:20" s="65" customFormat="1" ht="14.5" x14ac:dyDescent="0.35">
      <c r="A3157" s="48"/>
      <c r="E3157" s="102"/>
      <c r="F3157" s="102"/>
      <c r="G3157" s="102"/>
      <c r="I3157" s="93"/>
      <c r="J3157" s="93"/>
      <c r="S3157" s="72"/>
      <c r="T3157" s="72"/>
    </row>
    <row r="3158" spans="1:20" s="65" customFormat="1" ht="14.5" x14ac:dyDescent="0.35">
      <c r="A3158" s="48"/>
      <c r="E3158" s="102"/>
      <c r="F3158" s="102"/>
      <c r="G3158" s="102"/>
      <c r="I3158" s="93"/>
      <c r="J3158" s="93"/>
      <c r="S3158" s="72"/>
      <c r="T3158" s="72"/>
    </row>
    <row r="3159" spans="1:20" s="65" customFormat="1" ht="14.5" x14ac:dyDescent="0.35">
      <c r="A3159" s="48"/>
      <c r="E3159" s="102"/>
      <c r="F3159" s="102"/>
      <c r="G3159" s="102"/>
      <c r="I3159" s="93"/>
      <c r="J3159" s="93"/>
      <c r="S3159" s="72"/>
      <c r="T3159" s="72"/>
    </row>
    <row r="3160" spans="1:20" s="65" customFormat="1" ht="14.5" x14ac:dyDescent="0.35">
      <c r="A3160" s="48"/>
      <c r="E3160" s="102"/>
      <c r="F3160" s="102"/>
      <c r="G3160" s="102"/>
      <c r="I3160" s="93"/>
      <c r="J3160" s="93"/>
      <c r="S3160" s="72"/>
      <c r="T3160" s="72"/>
    </row>
    <row r="3161" spans="1:20" s="65" customFormat="1" ht="14.5" x14ac:dyDescent="0.35">
      <c r="A3161" s="48"/>
      <c r="E3161" s="102"/>
      <c r="F3161" s="102"/>
      <c r="G3161" s="102"/>
      <c r="I3161" s="93"/>
      <c r="J3161" s="93"/>
      <c r="S3161" s="72"/>
      <c r="T3161" s="72"/>
    </row>
    <row r="3162" spans="1:20" s="65" customFormat="1" ht="14.5" x14ac:dyDescent="0.35">
      <c r="A3162" s="48"/>
      <c r="E3162" s="102"/>
      <c r="F3162" s="102"/>
      <c r="G3162" s="102"/>
      <c r="I3162" s="93"/>
      <c r="J3162" s="93"/>
      <c r="S3162" s="72"/>
      <c r="T3162" s="72"/>
    </row>
    <row r="3163" spans="1:20" s="65" customFormat="1" ht="14.5" x14ac:dyDescent="0.35">
      <c r="A3163" s="48"/>
      <c r="E3163" s="102"/>
      <c r="F3163" s="102"/>
      <c r="G3163" s="102"/>
      <c r="I3163" s="93"/>
      <c r="J3163" s="93"/>
      <c r="S3163" s="72"/>
      <c r="T3163" s="72"/>
    </row>
    <row r="3164" spans="1:20" s="65" customFormat="1" ht="14.5" x14ac:dyDescent="0.35">
      <c r="A3164" s="48"/>
      <c r="E3164" s="102"/>
      <c r="F3164" s="102"/>
      <c r="G3164" s="102"/>
      <c r="I3164" s="93"/>
      <c r="J3164" s="93"/>
      <c r="S3164" s="72"/>
      <c r="T3164" s="72"/>
    </row>
    <row r="3165" spans="1:20" s="65" customFormat="1" ht="14.5" x14ac:dyDescent="0.35">
      <c r="A3165" s="48"/>
      <c r="E3165" s="102"/>
      <c r="F3165" s="102"/>
      <c r="G3165" s="102"/>
      <c r="I3165" s="93"/>
      <c r="J3165" s="93"/>
      <c r="S3165" s="72"/>
      <c r="T3165" s="72"/>
    </row>
    <row r="3166" spans="1:20" s="65" customFormat="1" ht="14.5" x14ac:dyDescent="0.35">
      <c r="A3166" s="48"/>
      <c r="E3166" s="102"/>
      <c r="F3166" s="102"/>
      <c r="G3166" s="102"/>
      <c r="I3166" s="93"/>
      <c r="J3166" s="93"/>
      <c r="S3166" s="72"/>
      <c r="T3166" s="72"/>
    </row>
    <row r="3167" spans="1:20" s="65" customFormat="1" ht="14.5" x14ac:dyDescent="0.35">
      <c r="A3167" s="48"/>
      <c r="E3167" s="102"/>
      <c r="F3167" s="102"/>
      <c r="G3167" s="102"/>
      <c r="I3167" s="93"/>
      <c r="J3167" s="93"/>
      <c r="S3167" s="72"/>
      <c r="T3167" s="72"/>
    </row>
    <row r="3168" spans="1:20" s="65" customFormat="1" ht="14.5" x14ac:dyDescent="0.35">
      <c r="A3168" s="48"/>
      <c r="E3168" s="102"/>
      <c r="F3168" s="102"/>
      <c r="G3168" s="102"/>
      <c r="I3168" s="93"/>
      <c r="J3168" s="93"/>
      <c r="S3168" s="72"/>
      <c r="T3168" s="72"/>
    </row>
    <row r="3169" spans="1:20" s="65" customFormat="1" ht="14.5" x14ac:dyDescent="0.35">
      <c r="A3169" s="48"/>
      <c r="E3169" s="102"/>
      <c r="F3169" s="102"/>
      <c r="G3169" s="102"/>
      <c r="I3169" s="93"/>
      <c r="J3169" s="93"/>
      <c r="S3169" s="72"/>
      <c r="T3169" s="72"/>
    </row>
    <row r="3170" spans="1:20" s="65" customFormat="1" ht="14.5" x14ac:dyDescent="0.35">
      <c r="A3170" s="48"/>
      <c r="E3170" s="102"/>
      <c r="F3170" s="102"/>
      <c r="G3170" s="102"/>
      <c r="I3170" s="93"/>
      <c r="J3170" s="93"/>
      <c r="S3170" s="72"/>
      <c r="T3170" s="72"/>
    </row>
    <row r="3171" spans="1:20" s="65" customFormat="1" ht="14.5" x14ac:dyDescent="0.35">
      <c r="A3171" s="48"/>
      <c r="E3171" s="102"/>
      <c r="F3171" s="102"/>
      <c r="G3171" s="102"/>
      <c r="I3171" s="93"/>
      <c r="J3171" s="93"/>
      <c r="S3171" s="72"/>
      <c r="T3171" s="72"/>
    </row>
    <row r="3172" spans="1:20" s="65" customFormat="1" ht="14.5" x14ac:dyDescent="0.35">
      <c r="A3172" s="48"/>
      <c r="E3172" s="102"/>
      <c r="F3172" s="102"/>
      <c r="G3172" s="102"/>
      <c r="I3172" s="93"/>
      <c r="J3172" s="93"/>
      <c r="S3172" s="72"/>
      <c r="T3172" s="72"/>
    </row>
    <row r="3173" spans="1:20" s="65" customFormat="1" ht="14.5" x14ac:dyDescent="0.35">
      <c r="A3173" s="48"/>
      <c r="E3173" s="102"/>
      <c r="F3173" s="102"/>
      <c r="G3173" s="102"/>
      <c r="I3173" s="93"/>
      <c r="J3173" s="93"/>
      <c r="S3173" s="72"/>
      <c r="T3173" s="72"/>
    </row>
    <row r="3174" spans="1:20" s="65" customFormat="1" ht="14.5" x14ac:dyDescent="0.35">
      <c r="A3174" s="48"/>
      <c r="E3174" s="102"/>
      <c r="F3174" s="102"/>
      <c r="G3174" s="102"/>
      <c r="I3174" s="93"/>
      <c r="J3174" s="93"/>
      <c r="S3174" s="72"/>
      <c r="T3174" s="72"/>
    </row>
    <row r="3175" spans="1:20" s="65" customFormat="1" ht="14.5" x14ac:dyDescent="0.35">
      <c r="A3175" s="48"/>
      <c r="E3175" s="102"/>
      <c r="F3175" s="102"/>
      <c r="G3175" s="102"/>
      <c r="I3175" s="93"/>
      <c r="J3175" s="93"/>
      <c r="S3175" s="72"/>
      <c r="T3175" s="72"/>
    </row>
    <row r="3176" spans="1:20" s="65" customFormat="1" ht="14.5" x14ac:dyDescent="0.35">
      <c r="A3176" s="48"/>
      <c r="E3176" s="102"/>
      <c r="F3176" s="102"/>
      <c r="G3176" s="102"/>
      <c r="I3176" s="93"/>
      <c r="J3176" s="93"/>
      <c r="S3176" s="72"/>
      <c r="T3176" s="72"/>
    </row>
    <row r="3177" spans="1:20" s="65" customFormat="1" ht="14.5" x14ac:dyDescent="0.35">
      <c r="A3177" s="48"/>
      <c r="E3177" s="102"/>
      <c r="F3177" s="102"/>
      <c r="G3177" s="102"/>
      <c r="I3177" s="93"/>
      <c r="J3177" s="93"/>
      <c r="S3177" s="72"/>
      <c r="T3177" s="72"/>
    </row>
    <row r="3178" spans="1:20" s="65" customFormat="1" ht="14.5" x14ac:dyDescent="0.35">
      <c r="A3178" s="48"/>
      <c r="E3178" s="102"/>
      <c r="F3178" s="102"/>
      <c r="G3178" s="102"/>
      <c r="I3178" s="93"/>
      <c r="J3178" s="93"/>
      <c r="S3178" s="72"/>
      <c r="T3178" s="72"/>
    </row>
    <row r="3179" spans="1:20" s="65" customFormat="1" ht="14.5" x14ac:dyDescent="0.35">
      <c r="A3179" s="48"/>
      <c r="E3179" s="102"/>
      <c r="F3179" s="102"/>
      <c r="G3179" s="102"/>
      <c r="I3179" s="93"/>
      <c r="J3179" s="93"/>
      <c r="S3179" s="72"/>
      <c r="T3179" s="72"/>
    </row>
    <row r="3180" spans="1:20" s="65" customFormat="1" ht="14.5" x14ac:dyDescent="0.35">
      <c r="A3180" s="48"/>
      <c r="E3180" s="102"/>
      <c r="F3180" s="102"/>
      <c r="G3180" s="102"/>
      <c r="I3180" s="93"/>
      <c r="J3180" s="93"/>
      <c r="S3180" s="72"/>
      <c r="T3180" s="72"/>
    </row>
    <row r="3181" spans="1:20" s="65" customFormat="1" ht="14.5" x14ac:dyDescent="0.35">
      <c r="A3181" s="48"/>
      <c r="E3181" s="102"/>
      <c r="F3181" s="102"/>
      <c r="G3181" s="102"/>
      <c r="I3181" s="93"/>
      <c r="J3181" s="93"/>
      <c r="S3181" s="72"/>
      <c r="T3181" s="72"/>
    </row>
    <row r="3182" spans="1:20" s="65" customFormat="1" ht="14.5" x14ac:dyDescent="0.35">
      <c r="A3182" s="48"/>
      <c r="E3182" s="102"/>
      <c r="F3182" s="102"/>
      <c r="G3182" s="102"/>
      <c r="I3182" s="93"/>
      <c r="J3182" s="93"/>
      <c r="S3182" s="72"/>
      <c r="T3182" s="72"/>
    </row>
    <row r="3183" spans="1:20" s="65" customFormat="1" ht="14.5" x14ac:dyDescent="0.35">
      <c r="A3183" s="48"/>
      <c r="E3183" s="102"/>
      <c r="F3183" s="102"/>
      <c r="G3183" s="102"/>
      <c r="I3183" s="93"/>
      <c r="J3183" s="93"/>
      <c r="S3183" s="72"/>
      <c r="T3183" s="72"/>
    </row>
    <row r="3184" spans="1:20" s="65" customFormat="1" ht="14.5" x14ac:dyDescent="0.35">
      <c r="A3184" s="48"/>
      <c r="E3184" s="102"/>
      <c r="F3184" s="102"/>
      <c r="G3184" s="102"/>
      <c r="I3184" s="93"/>
      <c r="J3184" s="93"/>
      <c r="S3184" s="72"/>
      <c r="T3184" s="72"/>
    </row>
    <row r="3185" spans="1:20" s="65" customFormat="1" ht="14.5" x14ac:dyDescent="0.35">
      <c r="A3185" s="48"/>
      <c r="E3185" s="102"/>
      <c r="F3185" s="102"/>
      <c r="G3185" s="102"/>
      <c r="I3185" s="93"/>
      <c r="J3185" s="93"/>
      <c r="S3185" s="72"/>
      <c r="T3185" s="72"/>
    </row>
    <row r="3186" spans="1:20" s="65" customFormat="1" ht="14.5" x14ac:dyDescent="0.35">
      <c r="A3186" s="48"/>
      <c r="E3186" s="102"/>
      <c r="F3186" s="102"/>
      <c r="G3186" s="102"/>
      <c r="I3186" s="93"/>
      <c r="J3186" s="93"/>
      <c r="S3186" s="72"/>
      <c r="T3186" s="72"/>
    </row>
    <row r="3187" spans="1:20" s="65" customFormat="1" ht="14.5" x14ac:dyDescent="0.35">
      <c r="A3187" s="48"/>
      <c r="E3187" s="102"/>
      <c r="F3187" s="102"/>
      <c r="G3187" s="102"/>
      <c r="I3187" s="93"/>
      <c r="J3187" s="93"/>
      <c r="S3187" s="72"/>
      <c r="T3187" s="72"/>
    </row>
    <row r="3188" spans="1:20" s="65" customFormat="1" ht="14.5" x14ac:dyDescent="0.35">
      <c r="A3188" s="48"/>
      <c r="E3188" s="102"/>
      <c r="F3188" s="102"/>
      <c r="G3188" s="102"/>
      <c r="I3188" s="93"/>
      <c r="J3188" s="93"/>
      <c r="S3188" s="72"/>
      <c r="T3188" s="72"/>
    </row>
    <row r="3189" spans="1:20" s="65" customFormat="1" ht="14.5" x14ac:dyDescent="0.35">
      <c r="A3189" s="48"/>
      <c r="E3189" s="102"/>
      <c r="F3189" s="102"/>
      <c r="G3189" s="102"/>
      <c r="I3189" s="93"/>
      <c r="J3189" s="93"/>
      <c r="S3189" s="72"/>
      <c r="T3189" s="72"/>
    </row>
    <row r="3190" spans="1:20" s="65" customFormat="1" ht="14.5" x14ac:dyDescent="0.35">
      <c r="A3190" s="48"/>
      <c r="E3190" s="102"/>
      <c r="F3190" s="102"/>
      <c r="G3190" s="102"/>
      <c r="I3190" s="93"/>
      <c r="J3190" s="93"/>
      <c r="S3190" s="72"/>
      <c r="T3190" s="72"/>
    </row>
    <row r="3191" spans="1:20" s="65" customFormat="1" ht="14.5" x14ac:dyDescent="0.35">
      <c r="A3191" s="48"/>
      <c r="E3191" s="102"/>
      <c r="F3191" s="102"/>
      <c r="G3191" s="102"/>
      <c r="I3191" s="93"/>
      <c r="J3191" s="93"/>
      <c r="S3191" s="72"/>
      <c r="T3191" s="72"/>
    </row>
    <row r="3192" spans="1:20" s="65" customFormat="1" ht="14.5" x14ac:dyDescent="0.35">
      <c r="A3192" s="48"/>
      <c r="E3192" s="102"/>
      <c r="F3192" s="102"/>
      <c r="G3192" s="102"/>
      <c r="I3192" s="93"/>
      <c r="J3192" s="93"/>
      <c r="S3192" s="72"/>
      <c r="T3192" s="72"/>
    </row>
    <row r="3193" spans="1:20" s="65" customFormat="1" ht="14.5" x14ac:dyDescent="0.35">
      <c r="A3193" s="48"/>
      <c r="E3193" s="102"/>
      <c r="F3193" s="102"/>
      <c r="G3193" s="102"/>
      <c r="I3193" s="93"/>
      <c r="J3193" s="93"/>
      <c r="S3193" s="72"/>
      <c r="T3193" s="72"/>
    </row>
    <row r="3194" spans="1:20" s="65" customFormat="1" ht="14.5" x14ac:dyDescent="0.35">
      <c r="A3194" s="48"/>
      <c r="E3194" s="102"/>
      <c r="F3194" s="102"/>
      <c r="G3194" s="102"/>
      <c r="I3194" s="93"/>
      <c r="J3194" s="93"/>
      <c r="S3194" s="72"/>
      <c r="T3194" s="72"/>
    </row>
    <row r="3195" spans="1:20" s="65" customFormat="1" ht="14.5" x14ac:dyDescent="0.35">
      <c r="A3195" s="48"/>
      <c r="E3195" s="102"/>
      <c r="F3195" s="102"/>
      <c r="G3195" s="102"/>
      <c r="I3195" s="93"/>
      <c r="J3195" s="93"/>
      <c r="S3195" s="72"/>
      <c r="T3195" s="72"/>
    </row>
    <row r="3196" spans="1:20" s="65" customFormat="1" ht="14.5" x14ac:dyDescent="0.35">
      <c r="A3196" s="48"/>
      <c r="E3196" s="102"/>
      <c r="F3196" s="102"/>
      <c r="G3196" s="102"/>
      <c r="I3196" s="93"/>
      <c r="J3196" s="93"/>
      <c r="S3196" s="72"/>
      <c r="T3196" s="72"/>
    </row>
    <row r="3197" spans="1:20" s="65" customFormat="1" ht="14.5" x14ac:dyDescent="0.35">
      <c r="A3197" s="48"/>
      <c r="E3197" s="102"/>
      <c r="F3197" s="102"/>
      <c r="G3197" s="102"/>
      <c r="I3197" s="93"/>
      <c r="J3197" s="93"/>
      <c r="S3197" s="72"/>
      <c r="T3197" s="72"/>
    </row>
    <row r="3198" spans="1:20" s="65" customFormat="1" ht="14.5" x14ac:dyDescent="0.35">
      <c r="A3198" s="48"/>
      <c r="E3198" s="102"/>
      <c r="F3198" s="102"/>
      <c r="G3198" s="102"/>
      <c r="I3198" s="93"/>
      <c r="J3198" s="93"/>
      <c r="S3198" s="72"/>
      <c r="T3198" s="72"/>
    </row>
    <row r="3199" spans="1:20" s="65" customFormat="1" ht="14.5" x14ac:dyDescent="0.35">
      <c r="A3199" s="48"/>
      <c r="E3199" s="102"/>
      <c r="F3199" s="102"/>
      <c r="G3199" s="102"/>
      <c r="I3199" s="93"/>
      <c r="J3199" s="93"/>
      <c r="S3199" s="72"/>
      <c r="T3199" s="72"/>
    </row>
    <row r="3200" spans="1:20" s="65" customFormat="1" ht="14.5" x14ac:dyDescent="0.35">
      <c r="A3200" s="48"/>
      <c r="E3200" s="102"/>
      <c r="F3200" s="102"/>
      <c r="G3200" s="102"/>
      <c r="I3200" s="93"/>
      <c r="J3200" s="93"/>
      <c r="S3200" s="72"/>
      <c r="T3200" s="72"/>
    </row>
    <row r="3201" spans="1:20" s="65" customFormat="1" ht="14.5" x14ac:dyDescent="0.35">
      <c r="A3201" s="48"/>
      <c r="E3201" s="102"/>
      <c r="F3201" s="102"/>
      <c r="G3201" s="102"/>
      <c r="I3201" s="93"/>
      <c r="J3201" s="93"/>
      <c r="S3201" s="72"/>
      <c r="T3201" s="72"/>
    </row>
    <row r="3202" spans="1:20" s="65" customFormat="1" ht="14.5" x14ac:dyDescent="0.35">
      <c r="A3202" s="48"/>
      <c r="E3202" s="102"/>
      <c r="F3202" s="102"/>
      <c r="G3202" s="102"/>
      <c r="I3202" s="93"/>
      <c r="J3202" s="93"/>
      <c r="S3202" s="72"/>
      <c r="T3202" s="72"/>
    </row>
    <row r="3203" spans="1:20" s="65" customFormat="1" ht="14.5" x14ac:dyDescent="0.35">
      <c r="A3203" s="48"/>
      <c r="E3203" s="102"/>
      <c r="F3203" s="102"/>
      <c r="G3203" s="102"/>
      <c r="I3203" s="93"/>
      <c r="J3203" s="93"/>
      <c r="S3203" s="72"/>
      <c r="T3203" s="72"/>
    </row>
    <row r="3204" spans="1:20" s="65" customFormat="1" ht="14.5" x14ac:dyDescent="0.35">
      <c r="A3204" s="48"/>
      <c r="E3204" s="102"/>
      <c r="F3204" s="102"/>
      <c r="G3204" s="102"/>
      <c r="I3204" s="93"/>
      <c r="J3204" s="93"/>
      <c r="S3204" s="72"/>
      <c r="T3204" s="72"/>
    </row>
    <row r="3205" spans="1:20" s="65" customFormat="1" ht="14.5" x14ac:dyDescent="0.35">
      <c r="A3205" s="48"/>
      <c r="E3205" s="102"/>
      <c r="F3205" s="102"/>
      <c r="G3205" s="102"/>
      <c r="I3205" s="93"/>
      <c r="J3205" s="93"/>
      <c r="S3205" s="72"/>
      <c r="T3205" s="72"/>
    </row>
    <row r="3206" spans="1:20" s="65" customFormat="1" ht="14.5" x14ac:dyDescent="0.35">
      <c r="A3206" s="48"/>
      <c r="E3206" s="102"/>
      <c r="F3206" s="102"/>
      <c r="G3206" s="102"/>
      <c r="I3206" s="93"/>
      <c r="J3206" s="93"/>
      <c r="S3206" s="72"/>
      <c r="T3206" s="72"/>
    </row>
    <row r="3207" spans="1:20" s="65" customFormat="1" ht="14.5" x14ac:dyDescent="0.35">
      <c r="A3207" s="48"/>
      <c r="E3207" s="102"/>
      <c r="F3207" s="102"/>
      <c r="G3207" s="102"/>
      <c r="I3207" s="93"/>
      <c r="J3207" s="93"/>
      <c r="S3207" s="72"/>
      <c r="T3207" s="72"/>
    </row>
    <row r="3208" spans="1:20" s="65" customFormat="1" ht="14.5" x14ac:dyDescent="0.35">
      <c r="A3208" s="48"/>
      <c r="E3208" s="102"/>
      <c r="F3208" s="102"/>
      <c r="G3208" s="102"/>
      <c r="I3208" s="93"/>
      <c r="J3208" s="93"/>
      <c r="S3208" s="72"/>
      <c r="T3208" s="72"/>
    </row>
    <row r="3209" spans="1:20" s="65" customFormat="1" ht="14.5" x14ac:dyDescent="0.35">
      <c r="A3209" s="48"/>
      <c r="E3209" s="102"/>
      <c r="F3209" s="102"/>
      <c r="G3209" s="102"/>
      <c r="I3209" s="93"/>
      <c r="J3209" s="93"/>
      <c r="S3209" s="72"/>
      <c r="T3209" s="72"/>
    </row>
    <row r="3210" spans="1:20" s="65" customFormat="1" ht="14.5" x14ac:dyDescent="0.35">
      <c r="A3210" s="48"/>
      <c r="E3210" s="102"/>
      <c r="F3210" s="102"/>
      <c r="G3210" s="102"/>
      <c r="I3210" s="93"/>
      <c r="J3210" s="93"/>
      <c r="S3210" s="72"/>
      <c r="T3210" s="72"/>
    </row>
    <row r="3211" spans="1:20" s="65" customFormat="1" ht="14.5" x14ac:dyDescent="0.35">
      <c r="A3211" s="48"/>
      <c r="E3211" s="102"/>
      <c r="F3211" s="102"/>
      <c r="G3211" s="102"/>
      <c r="I3211" s="93"/>
      <c r="J3211" s="93"/>
      <c r="S3211" s="72"/>
      <c r="T3211" s="72"/>
    </row>
    <row r="3212" spans="1:20" s="65" customFormat="1" ht="14.5" x14ac:dyDescent="0.35">
      <c r="A3212" s="48"/>
      <c r="E3212" s="102"/>
      <c r="F3212" s="102"/>
      <c r="G3212" s="102"/>
      <c r="I3212" s="93"/>
      <c r="J3212" s="93"/>
      <c r="S3212" s="72"/>
      <c r="T3212" s="72"/>
    </row>
    <row r="3213" spans="1:20" s="65" customFormat="1" ht="14.5" x14ac:dyDescent="0.35">
      <c r="A3213" s="48"/>
      <c r="E3213" s="102"/>
      <c r="F3213" s="102"/>
      <c r="G3213" s="102"/>
      <c r="I3213" s="93"/>
      <c r="J3213" s="93"/>
      <c r="S3213" s="72"/>
      <c r="T3213" s="72"/>
    </row>
    <row r="3214" spans="1:20" s="65" customFormat="1" ht="14.5" x14ac:dyDescent="0.35">
      <c r="A3214" s="48"/>
      <c r="E3214" s="102"/>
      <c r="F3214" s="102"/>
      <c r="G3214" s="102"/>
      <c r="I3214" s="93"/>
      <c r="J3214" s="93"/>
      <c r="S3214" s="72"/>
      <c r="T3214" s="72"/>
    </row>
    <row r="3215" spans="1:20" s="65" customFormat="1" ht="14.5" x14ac:dyDescent="0.35">
      <c r="A3215" s="48"/>
      <c r="E3215" s="102"/>
      <c r="F3215" s="102"/>
      <c r="G3215" s="102"/>
      <c r="I3215" s="93"/>
      <c r="J3215" s="93"/>
      <c r="S3215" s="72"/>
      <c r="T3215" s="72"/>
    </row>
    <row r="3216" spans="1:20" s="65" customFormat="1" ht="14.5" x14ac:dyDescent="0.35">
      <c r="A3216" s="48"/>
      <c r="E3216" s="102"/>
      <c r="F3216" s="102"/>
      <c r="G3216" s="102"/>
      <c r="I3216" s="93"/>
      <c r="J3216" s="93"/>
      <c r="S3216" s="72"/>
      <c r="T3216" s="72"/>
    </row>
    <row r="3217" spans="1:20" s="65" customFormat="1" ht="14.5" x14ac:dyDescent="0.35">
      <c r="A3217" s="48"/>
      <c r="E3217" s="102"/>
      <c r="F3217" s="102"/>
      <c r="G3217" s="102"/>
      <c r="I3217" s="93"/>
      <c r="J3217" s="93"/>
      <c r="S3217" s="72"/>
      <c r="T3217" s="72"/>
    </row>
    <row r="3218" spans="1:20" s="65" customFormat="1" ht="14.5" x14ac:dyDescent="0.35">
      <c r="A3218" s="48"/>
      <c r="E3218" s="102"/>
      <c r="F3218" s="102"/>
      <c r="G3218" s="102"/>
      <c r="I3218" s="93"/>
      <c r="J3218" s="93"/>
      <c r="S3218" s="72"/>
      <c r="T3218" s="72"/>
    </row>
    <row r="3219" spans="1:20" s="65" customFormat="1" ht="14.5" x14ac:dyDescent="0.35">
      <c r="A3219" s="48"/>
      <c r="E3219" s="102"/>
      <c r="F3219" s="102"/>
      <c r="G3219" s="102"/>
      <c r="I3219" s="93"/>
      <c r="J3219" s="93"/>
      <c r="S3219" s="72"/>
      <c r="T3219" s="72"/>
    </row>
    <row r="3220" spans="1:20" s="65" customFormat="1" ht="14.5" x14ac:dyDescent="0.35">
      <c r="A3220" s="48"/>
      <c r="E3220" s="102"/>
      <c r="F3220" s="102"/>
      <c r="G3220" s="102"/>
      <c r="I3220" s="93"/>
      <c r="J3220" s="93"/>
      <c r="S3220" s="72"/>
      <c r="T3220" s="72"/>
    </row>
    <row r="3221" spans="1:20" s="65" customFormat="1" ht="14.5" x14ac:dyDescent="0.35">
      <c r="A3221" s="48"/>
      <c r="E3221" s="102"/>
      <c r="F3221" s="102"/>
      <c r="G3221" s="102"/>
      <c r="I3221" s="93"/>
      <c r="J3221" s="93"/>
      <c r="S3221" s="72"/>
      <c r="T3221" s="72"/>
    </row>
    <row r="3222" spans="1:20" s="65" customFormat="1" ht="14.5" x14ac:dyDescent="0.35">
      <c r="A3222" s="48"/>
      <c r="E3222" s="102"/>
      <c r="F3222" s="102"/>
      <c r="G3222" s="102"/>
      <c r="I3222" s="93"/>
      <c r="J3222" s="93"/>
      <c r="S3222" s="72"/>
      <c r="T3222" s="72"/>
    </row>
    <row r="3223" spans="1:20" s="65" customFormat="1" ht="14.5" x14ac:dyDescent="0.35">
      <c r="A3223" s="48"/>
      <c r="E3223" s="102"/>
      <c r="F3223" s="102"/>
      <c r="G3223" s="102"/>
      <c r="I3223" s="93"/>
      <c r="J3223" s="93"/>
      <c r="S3223" s="72"/>
      <c r="T3223" s="72"/>
    </row>
    <row r="3224" spans="1:20" s="65" customFormat="1" ht="14.5" x14ac:dyDescent="0.35">
      <c r="A3224" s="48"/>
      <c r="E3224" s="102"/>
      <c r="F3224" s="102"/>
      <c r="G3224" s="102"/>
      <c r="I3224" s="93"/>
      <c r="J3224" s="93"/>
      <c r="S3224" s="72"/>
      <c r="T3224" s="72"/>
    </row>
    <row r="3225" spans="1:20" s="65" customFormat="1" ht="14.5" x14ac:dyDescent="0.35">
      <c r="A3225" s="48"/>
      <c r="E3225" s="102"/>
      <c r="F3225" s="102"/>
      <c r="G3225" s="102"/>
      <c r="I3225" s="93"/>
      <c r="J3225" s="93"/>
      <c r="S3225" s="72"/>
      <c r="T3225" s="72"/>
    </row>
    <row r="3226" spans="1:20" s="65" customFormat="1" ht="14.5" x14ac:dyDescent="0.35">
      <c r="A3226" s="48"/>
      <c r="E3226" s="102"/>
      <c r="F3226" s="102"/>
      <c r="G3226" s="102"/>
      <c r="I3226" s="93"/>
      <c r="J3226" s="93"/>
      <c r="S3226" s="72"/>
      <c r="T3226" s="72"/>
    </row>
    <row r="3227" spans="1:20" s="65" customFormat="1" ht="14.5" x14ac:dyDescent="0.35">
      <c r="A3227" s="48"/>
      <c r="E3227" s="102"/>
      <c r="F3227" s="102"/>
      <c r="G3227" s="102"/>
      <c r="I3227" s="93"/>
      <c r="J3227" s="93"/>
      <c r="S3227" s="72"/>
      <c r="T3227" s="72"/>
    </row>
    <row r="3228" spans="1:20" s="65" customFormat="1" ht="14.5" x14ac:dyDescent="0.35">
      <c r="A3228" s="48"/>
      <c r="E3228" s="102"/>
      <c r="F3228" s="102"/>
      <c r="G3228" s="102"/>
      <c r="I3228" s="93"/>
      <c r="J3228" s="93"/>
      <c r="S3228" s="72"/>
      <c r="T3228" s="72"/>
    </row>
    <row r="3229" spans="1:20" s="65" customFormat="1" ht="14.5" x14ac:dyDescent="0.35">
      <c r="A3229" s="48"/>
      <c r="E3229" s="102"/>
      <c r="F3229" s="102"/>
      <c r="G3229" s="102"/>
      <c r="I3229" s="93"/>
      <c r="J3229" s="93"/>
      <c r="S3229" s="72"/>
      <c r="T3229" s="72"/>
    </row>
    <row r="3230" spans="1:20" s="65" customFormat="1" ht="14.5" x14ac:dyDescent="0.35">
      <c r="A3230" s="48"/>
      <c r="E3230" s="102"/>
      <c r="F3230" s="102"/>
      <c r="G3230" s="102"/>
      <c r="I3230" s="93"/>
      <c r="J3230" s="93"/>
      <c r="S3230" s="72"/>
      <c r="T3230" s="72"/>
    </row>
    <row r="3231" spans="1:20" s="65" customFormat="1" ht="14.5" x14ac:dyDescent="0.35">
      <c r="A3231" s="48"/>
      <c r="E3231" s="102"/>
      <c r="F3231" s="102"/>
      <c r="G3231" s="102"/>
      <c r="I3231" s="93"/>
      <c r="J3231" s="93"/>
      <c r="S3231" s="72"/>
      <c r="T3231" s="72"/>
    </row>
    <row r="3232" spans="1:20" s="65" customFormat="1" ht="14.5" x14ac:dyDescent="0.35">
      <c r="A3232" s="48"/>
      <c r="E3232" s="102"/>
      <c r="F3232" s="102"/>
      <c r="G3232" s="102"/>
      <c r="I3232" s="93"/>
      <c r="J3232" s="93"/>
      <c r="S3232" s="72"/>
      <c r="T3232" s="72"/>
    </row>
    <row r="3233" spans="1:20" s="65" customFormat="1" ht="14.5" x14ac:dyDescent="0.35">
      <c r="A3233" s="48"/>
      <c r="E3233" s="102"/>
      <c r="F3233" s="102"/>
      <c r="G3233" s="102"/>
      <c r="I3233" s="93"/>
      <c r="J3233" s="93"/>
      <c r="S3233" s="72"/>
      <c r="T3233" s="72"/>
    </row>
    <row r="3234" spans="1:20" s="65" customFormat="1" ht="14.5" x14ac:dyDescent="0.35">
      <c r="A3234" s="48"/>
      <c r="E3234" s="102"/>
      <c r="F3234" s="102"/>
      <c r="G3234" s="102"/>
      <c r="I3234" s="93"/>
      <c r="J3234" s="93"/>
      <c r="S3234" s="72"/>
      <c r="T3234" s="72"/>
    </row>
    <row r="3235" spans="1:20" s="65" customFormat="1" ht="14.5" x14ac:dyDescent="0.35">
      <c r="A3235" s="48"/>
      <c r="E3235" s="102"/>
      <c r="F3235" s="102"/>
      <c r="G3235" s="102"/>
      <c r="I3235" s="93"/>
      <c r="J3235" s="93"/>
      <c r="S3235" s="72"/>
      <c r="T3235" s="72"/>
    </row>
    <row r="3236" spans="1:20" s="65" customFormat="1" ht="14.5" x14ac:dyDescent="0.35">
      <c r="A3236" s="48"/>
      <c r="E3236" s="102"/>
      <c r="F3236" s="102"/>
      <c r="G3236" s="102"/>
      <c r="I3236" s="93"/>
      <c r="J3236" s="93"/>
      <c r="S3236" s="72"/>
      <c r="T3236" s="72"/>
    </row>
    <row r="3237" spans="1:20" s="65" customFormat="1" ht="14.5" x14ac:dyDescent="0.35">
      <c r="A3237" s="48"/>
      <c r="E3237" s="102"/>
      <c r="F3237" s="102"/>
      <c r="G3237" s="102"/>
      <c r="I3237" s="93"/>
      <c r="J3237" s="93"/>
      <c r="S3237" s="72"/>
      <c r="T3237" s="72"/>
    </row>
    <row r="3238" spans="1:20" s="65" customFormat="1" ht="14.5" x14ac:dyDescent="0.35">
      <c r="A3238" s="48"/>
      <c r="E3238" s="102"/>
      <c r="F3238" s="102"/>
      <c r="G3238" s="102"/>
      <c r="I3238" s="93"/>
      <c r="J3238" s="93"/>
      <c r="S3238" s="72"/>
      <c r="T3238" s="72"/>
    </row>
    <row r="3239" spans="1:20" s="65" customFormat="1" ht="14.5" x14ac:dyDescent="0.35">
      <c r="A3239" s="48"/>
      <c r="E3239" s="102"/>
      <c r="F3239" s="102"/>
      <c r="G3239" s="102"/>
      <c r="I3239" s="93"/>
      <c r="J3239" s="93"/>
      <c r="S3239" s="72"/>
      <c r="T3239" s="72"/>
    </row>
    <row r="3240" spans="1:20" s="65" customFormat="1" ht="14.5" x14ac:dyDescent="0.35">
      <c r="A3240" s="48"/>
      <c r="E3240" s="102"/>
      <c r="F3240" s="102"/>
      <c r="G3240" s="102"/>
      <c r="I3240" s="93"/>
      <c r="J3240" s="93"/>
      <c r="S3240" s="72"/>
      <c r="T3240" s="72"/>
    </row>
    <row r="3241" spans="1:20" s="65" customFormat="1" ht="14.5" x14ac:dyDescent="0.35">
      <c r="A3241" s="48"/>
      <c r="E3241" s="102"/>
      <c r="F3241" s="102"/>
      <c r="G3241" s="102"/>
      <c r="I3241" s="93"/>
      <c r="J3241" s="93"/>
      <c r="S3241" s="72"/>
      <c r="T3241" s="72"/>
    </row>
    <row r="3242" spans="1:20" s="65" customFormat="1" ht="14.5" x14ac:dyDescent="0.35">
      <c r="A3242" s="48"/>
      <c r="E3242" s="102"/>
      <c r="F3242" s="102"/>
      <c r="G3242" s="102"/>
      <c r="I3242" s="93"/>
      <c r="J3242" s="93"/>
      <c r="S3242" s="72"/>
      <c r="T3242" s="72"/>
    </row>
    <row r="3243" spans="1:20" s="65" customFormat="1" ht="14.5" x14ac:dyDescent="0.35">
      <c r="A3243" s="48"/>
      <c r="E3243" s="102"/>
      <c r="F3243" s="102"/>
      <c r="G3243" s="102"/>
      <c r="I3243" s="93"/>
      <c r="J3243" s="93"/>
      <c r="S3243" s="72"/>
      <c r="T3243" s="72"/>
    </row>
    <row r="3244" spans="1:20" s="65" customFormat="1" ht="14.5" x14ac:dyDescent="0.35">
      <c r="A3244" s="48"/>
      <c r="E3244" s="102"/>
      <c r="F3244" s="102"/>
      <c r="G3244" s="102"/>
      <c r="I3244" s="93"/>
      <c r="J3244" s="93"/>
      <c r="S3244" s="72"/>
      <c r="T3244" s="72"/>
    </row>
    <row r="3245" spans="1:20" s="65" customFormat="1" ht="14.5" x14ac:dyDescent="0.35">
      <c r="A3245" s="48"/>
      <c r="E3245" s="102"/>
      <c r="F3245" s="102"/>
      <c r="G3245" s="102"/>
      <c r="I3245" s="93"/>
      <c r="J3245" s="93"/>
      <c r="S3245" s="72"/>
      <c r="T3245" s="72"/>
    </row>
    <row r="3246" spans="1:20" s="65" customFormat="1" ht="14.5" x14ac:dyDescent="0.35">
      <c r="A3246" s="48"/>
      <c r="E3246" s="102"/>
      <c r="F3246" s="102"/>
      <c r="G3246" s="102"/>
      <c r="I3246" s="93"/>
      <c r="J3246" s="93"/>
      <c r="S3246" s="72"/>
      <c r="T3246" s="72"/>
    </row>
    <row r="3247" spans="1:20" s="65" customFormat="1" ht="14.5" x14ac:dyDescent="0.35">
      <c r="A3247" s="48"/>
      <c r="E3247" s="102"/>
      <c r="F3247" s="102"/>
      <c r="G3247" s="102"/>
      <c r="I3247" s="93"/>
      <c r="J3247" s="93"/>
      <c r="S3247" s="72"/>
      <c r="T3247" s="72"/>
    </row>
    <row r="3248" spans="1:20" s="65" customFormat="1" ht="14.5" x14ac:dyDescent="0.35">
      <c r="A3248" s="48"/>
      <c r="E3248" s="102"/>
      <c r="F3248" s="102"/>
      <c r="G3248" s="102"/>
      <c r="I3248" s="93"/>
      <c r="J3248" s="93"/>
      <c r="S3248" s="72"/>
      <c r="T3248" s="72"/>
    </row>
    <row r="3249" spans="1:20" s="65" customFormat="1" ht="14.5" x14ac:dyDescent="0.35">
      <c r="A3249" s="48"/>
      <c r="E3249" s="102"/>
      <c r="F3249" s="102"/>
      <c r="G3249" s="102"/>
      <c r="I3249" s="93"/>
      <c r="J3249" s="93"/>
      <c r="S3249" s="72"/>
      <c r="T3249" s="72"/>
    </row>
    <row r="3250" spans="1:20" s="65" customFormat="1" ht="14.5" x14ac:dyDescent="0.35">
      <c r="A3250" s="48"/>
      <c r="E3250" s="102"/>
      <c r="F3250" s="102"/>
      <c r="G3250" s="102"/>
      <c r="I3250" s="93"/>
      <c r="J3250" s="93"/>
      <c r="S3250" s="72"/>
      <c r="T3250" s="72"/>
    </row>
    <row r="3251" spans="1:20" s="65" customFormat="1" ht="14.5" x14ac:dyDescent="0.35">
      <c r="A3251" s="48"/>
      <c r="E3251" s="102"/>
      <c r="F3251" s="102"/>
      <c r="G3251" s="102"/>
      <c r="I3251" s="93"/>
      <c r="J3251" s="93"/>
      <c r="S3251" s="72"/>
      <c r="T3251" s="72"/>
    </row>
    <row r="3252" spans="1:20" s="65" customFormat="1" ht="14.5" x14ac:dyDescent="0.35">
      <c r="A3252" s="48"/>
      <c r="E3252" s="102"/>
      <c r="F3252" s="102"/>
      <c r="G3252" s="102"/>
      <c r="I3252" s="93"/>
      <c r="J3252" s="93"/>
      <c r="S3252" s="72"/>
      <c r="T3252" s="72"/>
    </row>
    <row r="3253" spans="1:20" s="65" customFormat="1" ht="14.5" x14ac:dyDescent="0.35">
      <c r="A3253" s="48"/>
      <c r="E3253" s="102"/>
      <c r="F3253" s="102"/>
      <c r="G3253" s="102"/>
      <c r="I3253" s="93"/>
      <c r="J3253" s="93"/>
      <c r="S3253" s="72"/>
      <c r="T3253" s="72"/>
    </row>
    <row r="3254" spans="1:20" s="65" customFormat="1" ht="14.5" x14ac:dyDescent="0.35">
      <c r="A3254" s="48"/>
      <c r="E3254" s="102"/>
      <c r="F3254" s="102"/>
      <c r="G3254" s="102"/>
      <c r="I3254" s="93"/>
      <c r="J3254" s="93"/>
      <c r="S3254" s="72"/>
      <c r="T3254" s="72"/>
    </row>
    <row r="3255" spans="1:20" s="65" customFormat="1" ht="14.5" x14ac:dyDescent="0.35">
      <c r="A3255" s="48"/>
      <c r="E3255" s="102"/>
      <c r="F3255" s="102"/>
      <c r="G3255" s="102"/>
      <c r="I3255" s="93"/>
      <c r="J3255" s="93"/>
      <c r="S3255" s="72"/>
      <c r="T3255" s="72"/>
    </row>
    <row r="3256" spans="1:20" s="65" customFormat="1" ht="14.5" x14ac:dyDescent="0.35">
      <c r="A3256" s="48"/>
      <c r="E3256" s="102"/>
      <c r="F3256" s="102"/>
      <c r="G3256" s="102"/>
      <c r="I3256" s="93"/>
      <c r="J3256" s="93"/>
      <c r="S3256" s="72"/>
      <c r="T3256" s="72"/>
    </row>
    <row r="3257" spans="1:20" s="65" customFormat="1" ht="14.5" x14ac:dyDescent="0.35">
      <c r="A3257" s="48"/>
      <c r="E3257" s="102"/>
      <c r="F3257" s="102"/>
      <c r="G3257" s="102"/>
      <c r="I3257" s="93"/>
      <c r="J3257" s="93"/>
      <c r="S3257" s="72"/>
      <c r="T3257" s="72"/>
    </row>
    <row r="3258" spans="1:20" s="65" customFormat="1" ht="14.5" x14ac:dyDescent="0.35">
      <c r="A3258" s="48"/>
      <c r="E3258" s="102"/>
      <c r="F3258" s="102"/>
      <c r="G3258" s="102"/>
      <c r="I3258" s="93"/>
      <c r="J3258" s="93"/>
      <c r="S3258" s="72"/>
      <c r="T3258" s="72"/>
    </row>
    <row r="3259" spans="1:20" s="65" customFormat="1" ht="14.5" x14ac:dyDescent="0.35">
      <c r="A3259" s="48"/>
      <c r="E3259" s="102"/>
      <c r="F3259" s="102"/>
      <c r="G3259" s="102"/>
      <c r="I3259" s="93"/>
      <c r="J3259" s="93"/>
      <c r="S3259" s="72"/>
      <c r="T3259" s="72"/>
    </row>
    <row r="3260" spans="1:20" s="65" customFormat="1" ht="14.5" x14ac:dyDescent="0.35">
      <c r="A3260" s="48"/>
      <c r="E3260" s="102"/>
      <c r="F3260" s="102"/>
      <c r="G3260" s="102"/>
      <c r="I3260" s="93"/>
      <c r="J3260" s="93"/>
      <c r="S3260" s="72"/>
      <c r="T3260" s="72"/>
    </row>
    <row r="3261" spans="1:20" s="65" customFormat="1" ht="14.5" x14ac:dyDescent="0.35">
      <c r="A3261" s="48"/>
      <c r="E3261" s="102"/>
      <c r="F3261" s="102"/>
      <c r="G3261" s="102"/>
      <c r="I3261" s="93"/>
      <c r="J3261" s="93"/>
      <c r="S3261" s="72"/>
      <c r="T3261" s="72"/>
    </row>
    <row r="3262" spans="1:20" s="65" customFormat="1" ht="14.5" x14ac:dyDescent="0.35">
      <c r="A3262" s="48"/>
      <c r="E3262" s="102"/>
      <c r="F3262" s="102"/>
      <c r="G3262" s="102"/>
      <c r="I3262" s="93"/>
      <c r="J3262" s="93"/>
      <c r="S3262" s="72"/>
      <c r="T3262" s="72"/>
    </row>
    <row r="3263" spans="1:20" s="65" customFormat="1" ht="14.5" x14ac:dyDescent="0.35">
      <c r="A3263" s="48"/>
      <c r="E3263" s="102"/>
      <c r="F3263" s="102"/>
      <c r="G3263" s="102"/>
      <c r="I3263" s="93"/>
      <c r="J3263" s="93"/>
      <c r="S3263" s="72"/>
      <c r="T3263" s="72"/>
    </row>
    <row r="3264" spans="1:20" s="65" customFormat="1" ht="14.5" x14ac:dyDescent="0.35">
      <c r="A3264" s="48"/>
      <c r="E3264" s="102"/>
      <c r="F3264" s="102"/>
      <c r="G3264" s="102"/>
      <c r="I3264" s="93"/>
      <c r="J3264" s="93"/>
      <c r="S3264" s="72"/>
      <c r="T3264" s="72"/>
    </row>
    <row r="3265" spans="1:20" s="65" customFormat="1" ht="14.5" x14ac:dyDescent="0.35">
      <c r="A3265" s="48"/>
      <c r="E3265" s="102"/>
      <c r="F3265" s="102"/>
      <c r="G3265" s="102"/>
      <c r="I3265" s="93"/>
      <c r="J3265" s="93"/>
      <c r="S3265" s="72"/>
      <c r="T3265" s="72"/>
    </row>
    <row r="3266" spans="1:20" s="65" customFormat="1" ht="14.5" x14ac:dyDescent="0.35">
      <c r="A3266" s="48"/>
      <c r="E3266" s="102"/>
      <c r="F3266" s="102"/>
      <c r="G3266" s="102"/>
      <c r="I3266" s="93"/>
      <c r="J3266" s="93"/>
      <c r="S3266" s="72"/>
      <c r="T3266" s="72"/>
    </row>
    <row r="3267" spans="1:20" s="65" customFormat="1" ht="14.5" x14ac:dyDescent="0.35">
      <c r="A3267" s="48"/>
      <c r="E3267" s="102"/>
      <c r="F3267" s="102"/>
      <c r="G3267" s="102"/>
      <c r="I3267" s="93"/>
      <c r="J3267" s="93"/>
      <c r="S3267" s="72"/>
      <c r="T3267" s="72"/>
    </row>
    <row r="3268" spans="1:20" s="65" customFormat="1" ht="14.5" x14ac:dyDescent="0.35">
      <c r="A3268" s="48"/>
      <c r="E3268" s="102"/>
      <c r="F3268" s="102"/>
      <c r="G3268" s="102"/>
      <c r="I3268" s="93"/>
      <c r="J3268" s="93"/>
      <c r="S3268" s="72"/>
      <c r="T3268" s="72"/>
    </row>
    <row r="3269" spans="1:20" s="65" customFormat="1" ht="14.5" x14ac:dyDescent="0.35">
      <c r="A3269" s="48"/>
      <c r="E3269" s="102"/>
      <c r="F3269" s="102"/>
      <c r="G3269" s="102"/>
      <c r="I3269" s="93"/>
      <c r="J3269" s="93"/>
      <c r="S3269" s="72"/>
      <c r="T3269" s="72"/>
    </row>
    <row r="3270" spans="1:20" s="65" customFormat="1" ht="14.5" x14ac:dyDescent="0.35">
      <c r="A3270" s="48"/>
      <c r="E3270" s="102"/>
      <c r="F3270" s="102"/>
      <c r="G3270" s="102"/>
      <c r="I3270" s="93"/>
      <c r="J3270" s="93"/>
      <c r="S3270" s="72"/>
      <c r="T3270" s="72"/>
    </row>
    <row r="3271" spans="1:20" s="65" customFormat="1" ht="14.5" x14ac:dyDescent="0.35">
      <c r="A3271" s="48"/>
      <c r="E3271" s="102"/>
      <c r="F3271" s="102"/>
      <c r="G3271" s="102"/>
      <c r="I3271" s="93"/>
      <c r="J3271" s="93"/>
      <c r="S3271" s="72"/>
      <c r="T3271" s="72"/>
    </row>
    <row r="3272" spans="1:20" s="65" customFormat="1" ht="14.5" x14ac:dyDescent="0.35">
      <c r="A3272" s="48"/>
      <c r="E3272" s="102"/>
      <c r="F3272" s="102"/>
      <c r="G3272" s="102"/>
      <c r="I3272" s="93"/>
      <c r="J3272" s="93"/>
      <c r="S3272" s="72"/>
      <c r="T3272" s="72"/>
    </row>
    <row r="3273" spans="1:20" s="65" customFormat="1" ht="14.5" x14ac:dyDescent="0.35">
      <c r="A3273" s="48"/>
      <c r="E3273" s="102"/>
      <c r="F3273" s="102"/>
      <c r="G3273" s="102"/>
      <c r="I3273" s="93"/>
      <c r="J3273" s="93"/>
      <c r="S3273" s="72"/>
      <c r="T3273" s="72"/>
    </row>
    <row r="3274" spans="1:20" s="65" customFormat="1" ht="14.5" x14ac:dyDescent="0.35">
      <c r="A3274" s="48"/>
      <c r="E3274" s="102"/>
      <c r="F3274" s="102"/>
      <c r="G3274" s="102"/>
      <c r="I3274" s="93"/>
      <c r="J3274" s="93"/>
      <c r="S3274" s="72"/>
      <c r="T3274" s="72"/>
    </row>
    <row r="3275" spans="1:20" s="65" customFormat="1" ht="14.5" x14ac:dyDescent="0.35">
      <c r="A3275" s="48"/>
      <c r="E3275" s="102"/>
      <c r="F3275" s="102"/>
      <c r="G3275" s="102"/>
      <c r="I3275" s="93"/>
      <c r="J3275" s="93"/>
      <c r="S3275" s="72"/>
      <c r="T3275" s="72"/>
    </row>
    <row r="3276" spans="1:20" s="65" customFormat="1" ht="14.5" x14ac:dyDescent="0.35">
      <c r="A3276" s="48"/>
      <c r="E3276" s="102"/>
      <c r="F3276" s="102"/>
      <c r="G3276" s="102"/>
      <c r="I3276" s="93"/>
      <c r="J3276" s="93"/>
      <c r="S3276" s="72"/>
      <c r="T3276" s="72"/>
    </row>
    <row r="3277" spans="1:20" s="65" customFormat="1" ht="14.5" x14ac:dyDescent="0.35">
      <c r="A3277" s="48"/>
      <c r="E3277" s="102"/>
      <c r="F3277" s="102"/>
      <c r="G3277" s="102"/>
      <c r="I3277" s="93"/>
      <c r="J3277" s="93"/>
      <c r="S3277" s="72"/>
      <c r="T3277" s="72"/>
    </row>
    <row r="3278" spans="1:20" s="65" customFormat="1" ht="14.5" x14ac:dyDescent="0.35">
      <c r="A3278" s="48"/>
      <c r="E3278" s="102"/>
      <c r="F3278" s="102"/>
      <c r="G3278" s="102"/>
      <c r="I3278" s="93"/>
      <c r="J3278" s="93"/>
      <c r="S3278" s="72"/>
      <c r="T3278" s="72"/>
    </row>
    <row r="3279" spans="1:20" s="65" customFormat="1" ht="14.5" x14ac:dyDescent="0.35">
      <c r="A3279" s="48"/>
      <c r="E3279" s="102"/>
      <c r="F3279" s="102"/>
      <c r="G3279" s="102"/>
      <c r="I3279" s="93"/>
      <c r="J3279" s="93"/>
      <c r="S3279" s="72"/>
      <c r="T3279" s="72"/>
    </row>
    <row r="3280" spans="1:20" s="65" customFormat="1" ht="14.5" x14ac:dyDescent="0.35">
      <c r="A3280" s="48"/>
      <c r="E3280" s="102"/>
      <c r="F3280" s="102"/>
      <c r="G3280" s="102"/>
      <c r="I3280" s="93"/>
      <c r="J3280" s="93"/>
      <c r="S3280" s="72"/>
      <c r="T3280" s="72"/>
    </row>
    <row r="3281" spans="1:20" s="65" customFormat="1" ht="14.5" x14ac:dyDescent="0.35">
      <c r="A3281" s="48"/>
      <c r="E3281" s="102"/>
      <c r="F3281" s="102"/>
      <c r="G3281" s="102"/>
      <c r="I3281" s="93"/>
      <c r="J3281" s="93"/>
      <c r="S3281" s="72"/>
      <c r="T3281" s="72"/>
    </row>
    <row r="3282" spans="1:20" s="65" customFormat="1" ht="14.5" x14ac:dyDescent="0.35">
      <c r="A3282" s="48"/>
      <c r="E3282" s="102"/>
      <c r="F3282" s="102"/>
      <c r="G3282" s="102"/>
      <c r="I3282" s="93"/>
      <c r="J3282" s="93"/>
      <c r="S3282" s="72"/>
      <c r="T3282" s="72"/>
    </row>
    <row r="3283" spans="1:20" s="65" customFormat="1" ht="14.5" x14ac:dyDescent="0.35">
      <c r="A3283" s="48"/>
      <c r="E3283" s="102"/>
      <c r="F3283" s="102"/>
      <c r="G3283" s="102"/>
      <c r="I3283" s="93"/>
      <c r="J3283" s="93"/>
      <c r="S3283" s="72"/>
      <c r="T3283" s="72"/>
    </row>
    <row r="3284" spans="1:20" s="65" customFormat="1" ht="14.5" x14ac:dyDescent="0.35">
      <c r="A3284" s="48"/>
      <c r="E3284" s="102"/>
      <c r="F3284" s="102"/>
      <c r="G3284" s="102"/>
      <c r="I3284" s="93"/>
      <c r="J3284" s="93"/>
      <c r="S3284" s="72"/>
      <c r="T3284" s="72"/>
    </row>
    <row r="3285" spans="1:20" s="65" customFormat="1" ht="14.5" x14ac:dyDescent="0.35">
      <c r="A3285" s="48"/>
      <c r="E3285" s="102"/>
      <c r="F3285" s="102"/>
      <c r="G3285" s="102"/>
      <c r="I3285" s="93"/>
      <c r="J3285" s="93"/>
      <c r="S3285" s="72"/>
      <c r="T3285" s="72"/>
    </row>
    <row r="3286" spans="1:20" s="65" customFormat="1" ht="14.5" x14ac:dyDescent="0.35">
      <c r="A3286" s="48"/>
      <c r="E3286" s="102"/>
      <c r="F3286" s="102"/>
      <c r="G3286" s="102"/>
      <c r="I3286" s="93"/>
      <c r="J3286" s="93"/>
      <c r="S3286" s="72"/>
      <c r="T3286" s="72"/>
    </row>
    <row r="3287" spans="1:20" s="65" customFormat="1" ht="14.5" x14ac:dyDescent="0.35">
      <c r="A3287" s="48"/>
      <c r="E3287" s="102"/>
      <c r="F3287" s="102"/>
      <c r="G3287" s="102"/>
      <c r="I3287" s="93"/>
      <c r="J3287" s="93"/>
      <c r="S3287" s="72"/>
      <c r="T3287" s="72"/>
    </row>
    <row r="3288" spans="1:20" s="65" customFormat="1" ht="14.5" x14ac:dyDescent="0.35">
      <c r="A3288" s="48"/>
      <c r="E3288" s="102"/>
      <c r="F3288" s="102"/>
      <c r="G3288" s="102"/>
      <c r="I3288" s="93"/>
      <c r="J3288" s="93"/>
      <c r="S3288" s="72"/>
      <c r="T3288" s="72"/>
    </row>
    <row r="3289" spans="1:20" s="65" customFormat="1" ht="14.5" x14ac:dyDescent="0.35">
      <c r="A3289" s="48"/>
      <c r="E3289" s="102"/>
      <c r="F3289" s="102"/>
      <c r="G3289" s="102"/>
      <c r="I3289" s="93"/>
      <c r="J3289" s="93"/>
      <c r="S3289" s="72"/>
      <c r="T3289" s="72"/>
    </row>
    <row r="3290" spans="1:20" s="65" customFormat="1" ht="14.5" x14ac:dyDescent="0.35">
      <c r="A3290" s="48"/>
      <c r="E3290" s="102"/>
      <c r="F3290" s="102"/>
      <c r="G3290" s="102"/>
      <c r="I3290" s="93"/>
      <c r="J3290" s="93"/>
      <c r="S3290" s="72"/>
      <c r="T3290" s="72"/>
    </row>
    <row r="3291" spans="1:20" s="65" customFormat="1" ht="14.5" x14ac:dyDescent="0.35">
      <c r="A3291" s="48"/>
      <c r="E3291" s="102"/>
      <c r="F3291" s="102"/>
      <c r="G3291" s="102"/>
      <c r="I3291" s="93"/>
      <c r="J3291" s="93"/>
      <c r="S3291" s="72"/>
      <c r="T3291" s="72"/>
    </row>
    <row r="3292" spans="1:20" s="65" customFormat="1" ht="14.5" x14ac:dyDescent="0.35">
      <c r="A3292" s="48"/>
      <c r="E3292" s="102"/>
      <c r="F3292" s="102"/>
      <c r="G3292" s="102"/>
      <c r="I3292" s="93"/>
      <c r="J3292" s="93"/>
      <c r="S3292" s="72"/>
      <c r="T3292" s="72"/>
    </row>
    <row r="3293" spans="1:20" s="65" customFormat="1" ht="14.5" x14ac:dyDescent="0.35">
      <c r="A3293" s="48"/>
      <c r="E3293" s="102"/>
      <c r="F3293" s="102"/>
      <c r="G3293" s="102"/>
      <c r="I3293" s="93"/>
      <c r="J3293" s="93"/>
      <c r="S3293" s="72"/>
      <c r="T3293" s="72"/>
    </row>
    <row r="3294" spans="1:20" s="65" customFormat="1" ht="14.5" x14ac:dyDescent="0.35">
      <c r="A3294" s="48"/>
      <c r="E3294" s="102"/>
      <c r="F3294" s="102"/>
      <c r="G3294" s="102"/>
      <c r="I3294" s="93"/>
      <c r="J3294" s="93"/>
      <c r="S3294" s="72"/>
      <c r="T3294" s="72"/>
    </row>
    <row r="3295" spans="1:20" s="65" customFormat="1" ht="14.5" x14ac:dyDescent="0.35">
      <c r="A3295" s="48"/>
      <c r="E3295" s="102"/>
      <c r="F3295" s="102"/>
      <c r="G3295" s="102"/>
      <c r="I3295" s="93"/>
      <c r="J3295" s="93"/>
      <c r="S3295" s="72"/>
      <c r="T3295" s="72"/>
    </row>
    <row r="3296" spans="1:20" s="65" customFormat="1" ht="14.5" x14ac:dyDescent="0.35">
      <c r="A3296" s="48"/>
      <c r="E3296" s="102"/>
      <c r="F3296" s="102"/>
      <c r="G3296" s="102"/>
      <c r="I3296" s="93"/>
      <c r="J3296" s="93"/>
      <c r="S3296" s="72"/>
      <c r="T3296" s="72"/>
    </row>
    <row r="3297" spans="1:20" s="65" customFormat="1" ht="14.5" x14ac:dyDescent="0.35">
      <c r="A3297" s="48"/>
      <c r="E3297" s="102"/>
      <c r="F3297" s="102"/>
      <c r="G3297" s="102"/>
      <c r="I3297" s="93"/>
      <c r="J3297" s="93"/>
      <c r="S3297" s="72"/>
      <c r="T3297" s="72"/>
    </row>
    <row r="3298" spans="1:20" s="65" customFormat="1" ht="14.5" x14ac:dyDescent="0.35">
      <c r="A3298" s="48"/>
      <c r="E3298" s="102"/>
      <c r="F3298" s="102"/>
      <c r="G3298" s="102"/>
      <c r="I3298" s="93"/>
      <c r="J3298" s="93"/>
      <c r="S3298" s="72"/>
      <c r="T3298" s="72"/>
    </row>
    <row r="3299" spans="1:20" s="65" customFormat="1" ht="14.5" x14ac:dyDescent="0.35">
      <c r="A3299" s="48"/>
      <c r="E3299" s="102"/>
      <c r="F3299" s="102"/>
      <c r="G3299" s="102"/>
      <c r="I3299" s="93"/>
      <c r="J3299" s="93"/>
      <c r="S3299" s="72"/>
      <c r="T3299" s="72"/>
    </row>
    <row r="3300" spans="1:20" s="65" customFormat="1" ht="14.5" x14ac:dyDescent="0.35">
      <c r="A3300" s="48"/>
      <c r="E3300" s="102"/>
      <c r="F3300" s="102"/>
      <c r="G3300" s="102"/>
      <c r="I3300" s="93"/>
      <c r="J3300" s="93"/>
      <c r="S3300" s="72"/>
      <c r="T3300" s="72"/>
    </row>
    <row r="3301" spans="1:20" s="65" customFormat="1" ht="14.5" x14ac:dyDescent="0.35">
      <c r="A3301" s="48"/>
      <c r="E3301" s="102"/>
      <c r="F3301" s="102"/>
      <c r="G3301" s="102"/>
      <c r="I3301" s="93"/>
      <c r="J3301" s="93"/>
      <c r="S3301" s="72"/>
      <c r="T3301" s="72"/>
    </row>
    <row r="3302" spans="1:20" s="65" customFormat="1" ht="14.5" x14ac:dyDescent="0.35">
      <c r="A3302" s="48"/>
      <c r="E3302" s="102"/>
      <c r="F3302" s="102"/>
      <c r="G3302" s="102"/>
      <c r="I3302" s="93"/>
      <c r="J3302" s="93"/>
      <c r="S3302" s="72"/>
      <c r="T3302" s="72"/>
    </row>
    <row r="3303" spans="1:20" s="65" customFormat="1" ht="14.5" x14ac:dyDescent="0.35">
      <c r="A3303" s="48"/>
      <c r="E3303" s="102"/>
      <c r="F3303" s="102"/>
      <c r="G3303" s="102"/>
      <c r="I3303" s="93"/>
      <c r="J3303" s="93"/>
      <c r="S3303" s="72"/>
      <c r="T3303" s="72"/>
    </row>
    <row r="3304" spans="1:20" s="65" customFormat="1" ht="14.5" x14ac:dyDescent="0.35">
      <c r="A3304" s="48"/>
      <c r="E3304" s="102"/>
      <c r="F3304" s="102"/>
      <c r="G3304" s="102"/>
      <c r="I3304" s="93"/>
      <c r="J3304" s="93"/>
      <c r="S3304" s="72"/>
      <c r="T3304" s="72"/>
    </row>
    <row r="3305" spans="1:20" s="65" customFormat="1" ht="14.5" x14ac:dyDescent="0.35">
      <c r="A3305" s="48"/>
      <c r="E3305" s="102"/>
      <c r="F3305" s="102"/>
      <c r="G3305" s="102"/>
      <c r="I3305" s="93"/>
      <c r="J3305" s="93"/>
      <c r="S3305" s="72"/>
      <c r="T3305" s="72"/>
    </row>
    <row r="3306" spans="1:20" s="65" customFormat="1" ht="14.5" x14ac:dyDescent="0.35">
      <c r="A3306" s="48"/>
      <c r="E3306" s="102"/>
      <c r="F3306" s="102"/>
      <c r="G3306" s="102"/>
      <c r="I3306" s="93"/>
      <c r="J3306" s="93"/>
      <c r="S3306" s="72"/>
      <c r="T3306" s="72"/>
    </row>
    <row r="3307" spans="1:20" s="65" customFormat="1" ht="14.5" x14ac:dyDescent="0.35">
      <c r="A3307" s="48"/>
      <c r="E3307" s="102"/>
      <c r="F3307" s="102"/>
      <c r="G3307" s="102"/>
      <c r="I3307" s="93"/>
      <c r="J3307" s="93"/>
      <c r="S3307" s="72"/>
      <c r="T3307" s="72"/>
    </row>
    <row r="3308" spans="1:20" s="65" customFormat="1" ht="14.5" x14ac:dyDescent="0.35">
      <c r="A3308" s="48"/>
      <c r="E3308" s="102"/>
      <c r="F3308" s="102"/>
      <c r="G3308" s="102"/>
      <c r="I3308" s="93"/>
      <c r="J3308" s="93"/>
      <c r="S3308" s="72"/>
      <c r="T3308" s="72"/>
    </row>
    <row r="3309" spans="1:20" s="65" customFormat="1" ht="14.5" x14ac:dyDescent="0.35">
      <c r="A3309" s="48"/>
      <c r="E3309" s="102"/>
      <c r="F3309" s="102"/>
      <c r="G3309" s="102"/>
      <c r="I3309" s="93"/>
      <c r="J3309" s="93"/>
      <c r="S3309" s="72"/>
      <c r="T3309" s="72"/>
    </row>
    <row r="3310" spans="1:20" s="65" customFormat="1" ht="14.5" x14ac:dyDescent="0.35">
      <c r="A3310" s="48"/>
      <c r="E3310" s="102"/>
      <c r="F3310" s="102"/>
      <c r="G3310" s="102"/>
      <c r="I3310" s="93"/>
      <c r="J3310" s="93"/>
      <c r="S3310" s="72"/>
      <c r="T3310" s="72"/>
    </row>
    <row r="3311" spans="1:20" s="65" customFormat="1" ht="14.5" x14ac:dyDescent="0.35">
      <c r="A3311" s="48"/>
      <c r="E3311" s="102"/>
      <c r="F3311" s="102"/>
      <c r="G3311" s="102"/>
      <c r="I3311" s="93"/>
      <c r="J3311" s="93"/>
      <c r="S3311" s="72"/>
      <c r="T3311" s="72"/>
    </row>
    <row r="3312" spans="1:20" s="65" customFormat="1" ht="14.5" x14ac:dyDescent="0.35">
      <c r="A3312" s="48"/>
      <c r="E3312" s="102"/>
      <c r="F3312" s="102"/>
      <c r="G3312" s="102"/>
      <c r="I3312" s="93"/>
      <c r="J3312" s="93"/>
      <c r="S3312" s="72"/>
      <c r="T3312" s="72"/>
    </row>
    <row r="3313" spans="1:20" s="65" customFormat="1" ht="14.5" x14ac:dyDescent="0.35">
      <c r="A3313" s="48"/>
      <c r="E3313" s="102"/>
      <c r="F3313" s="102"/>
      <c r="G3313" s="102"/>
      <c r="I3313" s="93"/>
      <c r="J3313" s="93"/>
      <c r="S3313" s="72"/>
      <c r="T3313" s="72"/>
    </row>
    <row r="3314" spans="1:20" s="65" customFormat="1" ht="14.5" x14ac:dyDescent="0.35">
      <c r="A3314" s="48"/>
      <c r="E3314" s="102"/>
      <c r="F3314" s="102"/>
      <c r="G3314" s="102"/>
      <c r="I3314" s="93"/>
      <c r="J3314" s="93"/>
      <c r="S3314" s="72"/>
      <c r="T3314" s="72"/>
    </row>
    <row r="3315" spans="1:20" s="65" customFormat="1" ht="14.5" x14ac:dyDescent="0.35">
      <c r="A3315" s="48"/>
      <c r="E3315" s="102"/>
      <c r="F3315" s="102"/>
      <c r="G3315" s="102"/>
      <c r="I3315" s="93"/>
      <c r="J3315" s="93"/>
      <c r="S3315" s="72"/>
      <c r="T3315" s="72"/>
    </row>
    <row r="3316" spans="1:20" s="65" customFormat="1" ht="14.5" x14ac:dyDescent="0.35">
      <c r="A3316" s="48"/>
      <c r="E3316" s="102"/>
      <c r="F3316" s="102"/>
      <c r="G3316" s="102"/>
      <c r="I3316" s="93"/>
      <c r="J3316" s="93"/>
      <c r="S3316" s="72"/>
      <c r="T3316" s="72"/>
    </row>
    <row r="3317" spans="1:20" s="65" customFormat="1" ht="14.5" x14ac:dyDescent="0.35">
      <c r="A3317" s="48"/>
      <c r="E3317" s="102"/>
      <c r="F3317" s="102"/>
      <c r="G3317" s="102"/>
      <c r="I3317" s="93"/>
      <c r="J3317" s="93"/>
      <c r="S3317" s="72"/>
      <c r="T3317" s="72"/>
    </row>
    <row r="3318" spans="1:20" s="65" customFormat="1" ht="14.5" x14ac:dyDescent="0.35">
      <c r="A3318" s="48"/>
      <c r="E3318" s="102"/>
      <c r="F3318" s="102"/>
      <c r="G3318" s="102"/>
      <c r="I3318" s="93"/>
      <c r="J3318" s="93"/>
      <c r="S3318" s="72"/>
      <c r="T3318" s="72"/>
    </row>
    <row r="3319" spans="1:20" s="65" customFormat="1" ht="14.5" x14ac:dyDescent="0.35">
      <c r="A3319" s="48"/>
      <c r="E3319" s="102"/>
      <c r="F3319" s="102"/>
      <c r="G3319" s="102"/>
      <c r="I3319" s="93"/>
      <c r="J3319" s="93"/>
      <c r="S3319" s="72"/>
      <c r="T3319" s="72"/>
    </row>
    <row r="3320" spans="1:20" s="65" customFormat="1" ht="14.5" x14ac:dyDescent="0.35">
      <c r="A3320" s="48"/>
      <c r="E3320" s="102"/>
      <c r="F3320" s="102"/>
      <c r="G3320" s="102"/>
      <c r="I3320" s="93"/>
      <c r="J3320" s="93"/>
      <c r="S3320" s="72"/>
      <c r="T3320" s="72"/>
    </row>
    <row r="3321" spans="1:20" s="65" customFormat="1" ht="14.5" x14ac:dyDescent="0.35">
      <c r="A3321" s="48"/>
      <c r="E3321" s="102"/>
      <c r="F3321" s="102"/>
      <c r="G3321" s="102"/>
      <c r="I3321" s="93"/>
      <c r="J3321" s="93"/>
      <c r="S3321" s="72"/>
      <c r="T3321" s="72"/>
    </row>
    <row r="3322" spans="1:20" s="65" customFormat="1" ht="14.5" x14ac:dyDescent="0.35">
      <c r="A3322" s="48"/>
      <c r="E3322" s="102"/>
      <c r="F3322" s="102"/>
      <c r="G3322" s="102"/>
      <c r="I3322" s="93"/>
      <c r="J3322" s="93"/>
      <c r="S3322" s="72"/>
      <c r="T3322" s="72"/>
    </row>
    <row r="3323" spans="1:20" s="65" customFormat="1" ht="14.5" x14ac:dyDescent="0.35">
      <c r="A3323" s="48"/>
      <c r="E3323" s="102"/>
      <c r="F3323" s="102"/>
      <c r="G3323" s="102"/>
      <c r="I3323" s="93"/>
      <c r="J3323" s="93"/>
      <c r="S3323" s="72"/>
      <c r="T3323" s="72"/>
    </row>
    <row r="3324" spans="1:20" s="65" customFormat="1" ht="14.5" x14ac:dyDescent="0.35">
      <c r="A3324" s="48"/>
      <c r="E3324" s="102"/>
      <c r="F3324" s="102"/>
      <c r="G3324" s="102"/>
      <c r="I3324" s="93"/>
      <c r="J3324" s="93"/>
      <c r="S3324" s="72"/>
      <c r="T3324" s="72"/>
    </row>
    <row r="3325" spans="1:20" s="65" customFormat="1" ht="14.5" x14ac:dyDescent="0.35">
      <c r="A3325" s="48"/>
      <c r="E3325" s="102"/>
      <c r="F3325" s="102"/>
      <c r="G3325" s="102"/>
      <c r="I3325" s="93"/>
      <c r="J3325" s="93"/>
      <c r="S3325" s="72"/>
      <c r="T3325" s="72"/>
    </row>
    <row r="3326" spans="1:20" s="65" customFormat="1" ht="14.5" x14ac:dyDescent="0.35">
      <c r="A3326" s="48"/>
      <c r="E3326" s="102"/>
      <c r="F3326" s="102"/>
      <c r="G3326" s="102"/>
      <c r="I3326" s="93"/>
      <c r="J3326" s="93"/>
      <c r="S3326" s="72"/>
      <c r="T3326" s="72"/>
    </row>
    <row r="3327" spans="1:20" s="65" customFormat="1" ht="14.5" x14ac:dyDescent="0.35">
      <c r="A3327" s="48"/>
      <c r="E3327" s="102"/>
      <c r="F3327" s="102"/>
      <c r="G3327" s="102"/>
      <c r="I3327" s="93"/>
      <c r="J3327" s="93"/>
      <c r="S3327" s="72"/>
      <c r="T3327" s="72"/>
    </row>
    <row r="3328" spans="1:20" s="65" customFormat="1" ht="14.5" x14ac:dyDescent="0.35">
      <c r="A3328" s="48"/>
      <c r="E3328" s="102"/>
      <c r="F3328" s="102"/>
      <c r="G3328" s="102"/>
      <c r="I3328" s="93"/>
      <c r="J3328" s="93"/>
      <c r="S3328" s="72"/>
      <c r="T3328" s="72"/>
    </row>
    <row r="3329" spans="1:20" s="65" customFormat="1" ht="14.5" x14ac:dyDescent="0.35">
      <c r="A3329" s="48"/>
      <c r="E3329" s="102"/>
      <c r="F3329" s="102"/>
      <c r="G3329" s="102"/>
      <c r="I3329" s="93"/>
      <c r="J3329" s="93"/>
      <c r="S3329" s="72"/>
      <c r="T3329" s="72"/>
    </row>
    <row r="3330" spans="1:20" s="65" customFormat="1" ht="14.5" x14ac:dyDescent="0.35">
      <c r="A3330" s="48"/>
      <c r="E3330" s="102"/>
      <c r="F3330" s="102"/>
      <c r="G3330" s="102"/>
      <c r="I3330" s="93"/>
      <c r="J3330" s="93"/>
      <c r="S3330" s="72"/>
      <c r="T3330" s="72"/>
    </row>
    <row r="3331" spans="1:20" s="65" customFormat="1" ht="14.5" x14ac:dyDescent="0.35">
      <c r="A3331" s="48"/>
      <c r="E3331" s="102"/>
      <c r="F3331" s="102"/>
      <c r="G3331" s="102"/>
      <c r="I3331" s="93"/>
      <c r="J3331" s="93"/>
      <c r="S3331" s="72"/>
      <c r="T3331" s="72"/>
    </row>
    <row r="3332" spans="1:20" s="65" customFormat="1" ht="14.5" x14ac:dyDescent="0.35">
      <c r="A3332" s="48"/>
      <c r="E3332" s="102"/>
      <c r="F3332" s="102"/>
      <c r="G3332" s="102"/>
      <c r="I3332" s="93"/>
      <c r="J3332" s="93"/>
      <c r="S3332" s="72"/>
      <c r="T3332" s="72"/>
    </row>
    <row r="3333" spans="1:20" s="65" customFormat="1" ht="14.5" x14ac:dyDescent="0.35">
      <c r="A3333" s="48"/>
      <c r="E3333" s="102"/>
      <c r="F3333" s="102"/>
      <c r="G3333" s="102"/>
      <c r="I3333" s="93"/>
      <c r="J3333" s="93"/>
      <c r="S3333" s="72"/>
      <c r="T3333" s="72"/>
    </row>
    <row r="3334" spans="1:20" s="65" customFormat="1" ht="14.5" x14ac:dyDescent="0.35">
      <c r="A3334" s="48"/>
      <c r="E3334" s="102"/>
      <c r="F3334" s="102"/>
      <c r="G3334" s="102"/>
      <c r="I3334" s="93"/>
      <c r="J3334" s="93"/>
      <c r="S3334" s="72"/>
      <c r="T3334" s="72"/>
    </row>
    <row r="3335" spans="1:20" s="65" customFormat="1" ht="14.5" x14ac:dyDescent="0.35">
      <c r="A3335" s="48"/>
      <c r="E3335" s="102"/>
      <c r="F3335" s="102"/>
      <c r="G3335" s="102"/>
      <c r="I3335" s="93"/>
      <c r="J3335" s="93"/>
      <c r="S3335" s="72"/>
      <c r="T3335" s="72"/>
    </row>
    <row r="3336" spans="1:20" s="65" customFormat="1" ht="14.5" x14ac:dyDescent="0.35">
      <c r="A3336" s="48"/>
      <c r="E3336" s="102"/>
      <c r="F3336" s="102"/>
      <c r="G3336" s="102"/>
      <c r="I3336" s="93"/>
      <c r="J3336" s="93"/>
      <c r="S3336" s="72"/>
      <c r="T3336" s="72"/>
    </row>
    <row r="3337" spans="1:20" s="65" customFormat="1" ht="14.5" x14ac:dyDescent="0.35">
      <c r="A3337" s="48"/>
      <c r="E3337" s="102"/>
      <c r="F3337" s="102"/>
      <c r="G3337" s="102"/>
      <c r="I3337" s="93"/>
      <c r="J3337" s="93"/>
      <c r="S3337" s="72"/>
      <c r="T3337" s="72"/>
    </row>
    <row r="3338" spans="1:20" s="65" customFormat="1" ht="14.5" x14ac:dyDescent="0.35">
      <c r="A3338" s="48"/>
      <c r="E3338" s="102"/>
      <c r="F3338" s="102"/>
      <c r="G3338" s="102"/>
      <c r="I3338" s="93"/>
      <c r="J3338" s="93"/>
      <c r="S3338" s="72"/>
      <c r="T3338" s="72"/>
    </row>
    <row r="3339" spans="1:20" s="65" customFormat="1" ht="14.5" x14ac:dyDescent="0.35">
      <c r="A3339" s="48"/>
      <c r="E3339" s="102"/>
      <c r="F3339" s="102"/>
      <c r="G3339" s="102"/>
      <c r="I3339" s="93"/>
      <c r="J3339" s="93"/>
      <c r="S3339" s="72"/>
      <c r="T3339" s="72"/>
    </row>
    <row r="3340" spans="1:20" s="65" customFormat="1" ht="14.5" x14ac:dyDescent="0.35">
      <c r="A3340" s="48"/>
      <c r="E3340" s="102"/>
      <c r="F3340" s="102"/>
      <c r="G3340" s="102"/>
      <c r="I3340" s="93"/>
      <c r="J3340" s="93"/>
      <c r="S3340" s="72"/>
      <c r="T3340" s="72"/>
    </row>
    <row r="3341" spans="1:20" s="65" customFormat="1" ht="14.5" x14ac:dyDescent="0.35">
      <c r="A3341" s="48"/>
      <c r="E3341" s="102"/>
      <c r="F3341" s="102"/>
      <c r="G3341" s="102"/>
      <c r="I3341" s="93"/>
      <c r="J3341" s="93"/>
      <c r="S3341" s="72"/>
      <c r="T3341" s="72"/>
    </row>
    <row r="3342" spans="1:20" s="65" customFormat="1" ht="14.5" x14ac:dyDescent="0.35">
      <c r="A3342" s="48"/>
      <c r="E3342" s="102"/>
      <c r="F3342" s="102"/>
      <c r="G3342" s="102"/>
      <c r="I3342" s="93"/>
      <c r="J3342" s="93"/>
      <c r="S3342" s="72"/>
      <c r="T3342" s="72"/>
    </row>
    <row r="3343" spans="1:20" s="65" customFormat="1" ht="14.5" x14ac:dyDescent="0.35">
      <c r="A3343" s="48"/>
      <c r="E3343" s="102"/>
      <c r="F3343" s="102"/>
      <c r="G3343" s="102"/>
      <c r="I3343" s="93"/>
      <c r="J3343" s="93"/>
      <c r="S3343" s="72"/>
      <c r="T3343" s="72"/>
    </row>
    <row r="3344" spans="1:20" s="65" customFormat="1" ht="14.5" x14ac:dyDescent="0.35">
      <c r="A3344" s="48"/>
      <c r="E3344" s="102"/>
      <c r="F3344" s="102"/>
      <c r="G3344" s="102"/>
      <c r="I3344" s="93"/>
      <c r="J3344" s="93"/>
      <c r="S3344" s="72"/>
      <c r="T3344" s="72"/>
    </row>
    <row r="3345" spans="1:20" s="65" customFormat="1" ht="14.5" x14ac:dyDescent="0.35">
      <c r="A3345" s="48"/>
      <c r="E3345" s="102"/>
      <c r="F3345" s="102"/>
      <c r="G3345" s="102"/>
      <c r="I3345" s="93"/>
      <c r="J3345" s="93"/>
      <c r="S3345" s="72"/>
      <c r="T3345" s="72"/>
    </row>
    <row r="3346" spans="1:20" s="65" customFormat="1" ht="14.5" x14ac:dyDescent="0.35">
      <c r="A3346" s="48"/>
      <c r="E3346" s="102"/>
      <c r="F3346" s="102"/>
      <c r="G3346" s="102"/>
      <c r="I3346" s="93"/>
      <c r="J3346" s="93"/>
      <c r="S3346" s="72"/>
      <c r="T3346" s="72"/>
    </row>
    <row r="3347" spans="1:20" s="65" customFormat="1" ht="14.5" x14ac:dyDescent="0.35">
      <c r="A3347" s="48"/>
      <c r="E3347" s="102"/>
      <c r="F3347" s="102"/>
      <c r="G3347" s="102"/>
      <c r="I3347" s="93"/>
      <c r="J3347" s="93"/>
      <c r="S3347" s="72"/>
      <c r="T3347" s="72"/>
    </row>
    <row r="3348" spans="1:20" s="65" customFormat="1" ht="14.5" x14ac:dyDescent="0.35">
      <c r="A3348" s="48"/>
      <c r="E3348" s="102"/>
      <c r="F3348" s="102"/>
      <c r="G3348" s="102"/>
      <c r="I3348" s="93"/>
      <c r="J3348" s="93"/>
      <c r="S3348" s="72"/>
      <c r="T3348" s="72"/>
    </row>
    <row r="3349" spans="1:20" s="65" customFormat="1" ht="14.5" x14ac:dyDescent="0.35">
      <c r="A3349" s="48"/>
      <c r="E3349" s="102"/>
      <c r="F3349" s="102"/>
      <c r="G3349" s="102"/>
      <c r="I3349" s="93"/>
      <c r="J3349" s="93"/>
      <c r="S3349" s="72"/>
      <c r="T3349" s="72"/>
    </row>
    <row r="3350" spans="1:20" s="65" customFormat="1" ht="14.5" x14ac:dyDescent="0.35">
      <c r="A3350" s="48"/>
      <c r="E3350" s="102"/>
      <c r="F3350" s="102"/>
      <c r="G3350" s="102"/>
      <c r="I3350" s="93"/>
      <c r="J3350" s="93"/>
      <c r="S3350" s="72"/>
      <c r="T3350" s="72"/>
    </row>
    <row r="3351" spans="1:20" s="65" customFormat="1" ht="14.5" x14ac:dyDescent="0.35">
      <c r="A3351" s="48"/>
      <c r="E3351" s="102"/>
      <c r="F3351" s="102"/>
      <c r="G3351" s="102"/>
      <c r="I3351" s="93"/>
      <c r="J3351" s="93"/>
      <c r="S3351" s="72"/>
      <c r="T3351" s="72"/>
    </row>
    <row r="3352" spans="1:20" s="65" customFormat="1" ht="14.5" x14ac:dyDescent="0.35">
      <c r="A3352" s="48"/>
      <c r="E3352" s="102"/>
      <c r="F3352" s="102"/>
      <c r="G3352" s="102"/>
      <c r="I3352" s="93"/>
      <c r="J3352" s="93"/>
      <c r="S3352" s="72"/>
      <c r="T3352" s="72"/>
    </row>
    <row r="3353" spans="1:20" s="65" customFormat="1" ht="14.5" x14ac:dyDescent="0.35">
      <c r="A3353" s="48"/>
      <c r="E3353" s="102"/>
      <c r="F3353" s="102"/>
      <c r="G3353" s="102"/>
      <c r="I3353" s="93"/>
      <c r="J3353" s="93"/>
      <c r="S3353" s="72"/>
      <c r="T3353" s="72"/>
    </row>
    <row r="3354" spans="1:20" s="65" customFormat="1" ht="14.5" x14ac:dyDescent="0.35">
      <c r="A3354" s="48"/>
      <c r="E3354" s="102"/>
      <c r="F3354" s="102"/>
      <c r="G3354" s="102"/>
      <c r="I3354" s="93"/>
      <c r="J3354" s="93"/>
      <c r="S3354" s="72"/>
      <c r="T3354" s="72"/>
    </row>
    <row r="3355" spans="1:20" s="65" customFormat="1" ht="14.5" x14ac:dyDescent="0.35">
      <c r="A3355" s="48"/>
      <c r="E3355" s="102"/>
      <c r="F3355" s="102"/>
      <c r="G3355" s="102"/>
      <c r="I3355" s="93"/>
      <c r="J3355" s="93"/>
      <c r="S3355" s="72"/>
      <c r="T3355" s="72"/>
    </row>
    <row r="3356" spans="1:20" s="65" customFormat="1" ht="14.5" x14ac:dyDescent="0.35">
      <c r="A3356" s="48"/>
      <c r="E3356" s="102"/>
      <c r="F3356" s="102"/>
      <c r="G3356" s="102"/>
      <c r="I3356" s="93"/>
      <c r="J3356" s="93"/>
      <c r="S3356" s="72"/>
      <c r="T3356" s="72"/>
    </row>
    <row r="3357" spans="1:20" s="65" customFormat="1" ht="14.5" x14ac:dyDescent="0.35">
      <c r="A3357" s="48"/>
      <c r="E3357" s="102"/>
      <c r="F3357" s="102"/>
      <c r="G3357" s="102"/>
      <c r="I3357" s="93"/>
      <c r="J3357" s="93"/>
      <c r="S3357" s="72"/>
      <c r="T3357" s="72"/>
    </row>
    <row r="3358" spans="1:20" s="65" customFormat="1" ht="14.5" x14ac:dyDescent="0.35">
      <c r="A3358" s="48"/>
      <c r="E3358" s="102"/>
      <c r="F3358" s="102"/>
      <c r="G3358" s="102"/>
      <c r="I3358" s="93"/>
      <c r="J3358" s="93"/>
      <c r="S3358" s="72"/>
      <c r="T3358" s="72"/>
    </row>
    <row r="3359" spans="1:20" s="65" customFormat="1" ht="14.5" x14ac:dyDescent="0.35">
      <c r="A3359" s="48"/>
      <c r="E3359" s="102"/>
      <c r="F3359" s="102"/>
      <c r="G3359" s="102"/>
      <c r="I3359" s="93"/>
      <c r="J3359" s="93"/>
      <c r="S3359" s="72"/>
      <c r="T3359" s="72"/>
    </row>
    <row r="3360" spans="1:20" s="65" customFormat="1" ht="14.5" x14ac:dyDescent="0.35">
      <c r="A3360" s="48"/>
      <c r="E3360" s="102"/>
      <c r="F3360" s="102"/>
      <c r="G3360" s="102"/>
      <c r="I3360" s="93"/>
      <c r="J3360" s="93"/>
      <c r="S3360" s="72"/>
      <c r="T3360" s="72"/>
    </row>
    <row r="3361" spans="1:20" s="65" customFormat="1" ht="14.5" x14ac:dyDescent="0.35">
      <c r="A3361" s="48"/>
      <c r="E3361" s="102"/>
      <c r="F3361" s="102"/>
      <c r="G3361" s="102"/>
      <c r="I3361" s="93"/>
      <c r="J3361" s="93"/>
      <c r="S3361" s="72"/>
      <c r="T3361" s="72"/>
    </row>
    <row r="3362" spans="1:20" s="65" customFormat="1" ht="14.5" x14ac:dyDescent="0.35">
      <c r="A3362" s="48"/>
      <c r="E3362" s="102"/>
      <c r="F3362" s="102"/>
      <c r="G3362" s="102"/>
      <c r="I3362" s="93"/>
      <c r="J3362" s="93"/>
      <c r="S3362" s="72"/>
      <c r="T3362" s="72"/>
    </row>
    <row r="3363" spans="1:20" s="65" customFormat="1" ht="14.5" x14ac:dyDescent="0.35">
      <c r="A3363" s="48"/>
      <c r="E3363" s="102"/>
      <c r="F3363" s="102"/>
      <c r="G3363" s="102"/>
      <c r="I3363" s="93"/>
      <c r="J3363" s="93"/>
      <c r="S3363" s="72"/>
      <c r="T3363" s="72"/>
    </row>
    <row r="3364" spans="1:20" s="65" customFormat="1" ht="14.5" x14ac:dyDescent="0.35">
      <c r="A3364" s="48"/>
      <c r="E3364" s="102"/>
      <c r="F3364" s="102"/>
      <c r="G3364" s="102"/>
      <c r="I3364" s="93"/>
      <c r="J3364" s="93"/>
      <c r="S3364" s="72"/>
      <c r="T3364" s="72"/>
    </row>
    <row r="3365" spans="1:20" s="65" customFormat="1" ht="14.5" x14ac:dyDescent="0.35">
      <c r="A3365" s="48"/>
      <c r="E3365" s="102"/>
      <c r="F3365" s="102"/>
      <c r="G3365" s="102"/>
      <c r="I3365" s="93"/>
      <c r="J3365" s="93"/>
      <c r="S3365" s="72"/>
      <c r="T3365" s="72"/>
    </row>
    <row r="3366" spans="1:20" s="65" customFormat="1" ht="14.5" x14ac:dyDescent="0.35">
      <c r="A3366" s="48"/>
      <c r="E3366" s="102"/>
      <c r="F3366" s="102"/>
      <c r="G3366" s="102"/>
      <c r="I3366" s="93"/>
      <c r="J3366" s="93"/>
      <c r="S3366" s="72"/>
      <c r="T3366" s="72"/>
    </row>
    <row r="3367" spans="1:20" s="65" customFormat="1" ht="14.5" x14ac:dyDescent="0.35">
      <c r="A3367" s="48"/>
      <c r="E3367" s="102"/>
      <c r="F3367" s="102"/>
      <c r="G3367" s="102"/>
      <c r="I3367" s="93"/>
      <c r="J3367" s="93"/>
      <c r="S3367" s="72"/>
      <c r="T3367" s="72"/>
    </row>
    <row r="3368" spans="1:20" s="65" customFormat="1" ht="14.5" x14ac:dyDescent="0.35">
      <c r="A3368" s="48"/>
      <c r="E3368" s="102"/>
      <c r="F3368" s="102"/>
      <c r="G3368" s="102"/>
      <c r="I3368" s="93"/>
      <c r="J3368" s="93"/>
      <c r="S3368" s="72"/>
      <c r="T3368" s="72"/>
    </row>
    <row r="3369" spans="1:20" s="65" customFormat="1" ht="14.5" x14ac:dyDescent="0.35">
      <c r="A3369" s="48"/>
      <c r="E3369" s="102"/>
      <c r="F3369" s="102"/>
      <c r="G3369" s="102"/>
      <c r="I3369" s="93"/>
      <c r="J3369" s="93"/>
      <c r="S3369" s="72"/>
      <c r="T3369" s="72"/>
    </row>
    <row r="3370" spans="1:20" s="65" customFormat="1" ht="14.5" x14ac:dyDescent="0.35">
      <c r="A3370" s="48"/>
      <c r="E3370" s="102"/>
      <c r="F3370" s="102"/>
      <c r="G3370" s="102"/>
      <c r="I3370" s="93"/>
      <c r="J3370" s="93"/>
      <c r="S3370" s="72"/>
      <c r="T3370" s="72"/>
    </row>
    <row r="3371" spans="1:20" s="65" customFormat="1" ht="14.5" x14ac:dyDescent="0.35">
      <c r="A3371" s="48"/>
      <c r="E3371" s="102"/>
      <c r="F3371" s="102"/>
      <c r="G3371" s="102"/>
      <c r="I3371" s="93"/>
      <c r="J3371" s="93"/>
      <c r="S3371" s="72"/>
      <c r="T3371" s="72"/>
    </row>
    <row r="3372" spans="1:20" s="65" customFormat="1" ht="14.5" x14ac:dyDescent="0.35">
      <c r="A3372" s="48"/>
      <c r="E3372" s="102"/>
      <c r="F3372" s="102"/>
      <c r="G3372" s="102"/>
      <c r="I3372" s="93"/>
      <c r="J3372" s="93"/>
      <c r="S3372" s="72"/>
      <c r="T3372" s="72"/>
    </row>
    <row r="3373" spans="1:20" s="65" customFormat="1" ht="14.5" x14ac:dyDescent="0.35">
      <c r="A3373" s="48"/>
      <c r="E3373" s="102"/>
      <c r="F3373" s="102"/>
      <c r="G3373" s="102"/>
      <c r="I3373" s="93"/>
      <c r="J3373" s="93"/>
      <c r="S3373" s="72"/>
      <c r="T3373" s="72"/>
    </row>
    <row r="3374" spans="1:20" s="65" customFormat="1" ht="14.5" x14ac:dyDescent="0.35">
      <c r="A3374" s="48"/>
      <c r="E3374" s="102"/>
      <c r="F3374" s="102"/>
      <c r="G3374" s="102"/>
      <c r="I3374" s="93"/>
      <c r="J3374" s="93"/>
      <c r="S3374" s="72"/>
      <c r="T3374" s="72"/>
    </row>
    <row r="3375" spans="1:20" s="65" customFormat="1" ht="14.5" x14ac:dyDescent="0.35">
      <c r="A3375" s="48"/>
      <c r="E3375" s="102"/>
      <c r="F3375" s="102"/>
      <c r="G3375" s="102"/>
      <c r="I3375" s="93"/>
      <c r="J3375" s="93"/>
      <c r="S3375" s="72"/>
      <c r="T3375" s="72"/>
    </row>
    <row r="3376" spans="1:20" s="65" customFormat="1" ht="14.5" x14ac:dyDescent="0.35">
      <c r="A3376" s="48"/>
      <c r="E3376" s="102"/>
      <c r="F3376" s="102"/>
      <c r="G3376" s="102"/>
      <c r="I3376" s="93"/>
      <c r="J3376" s="93"/>
      <c r="S3376" s="72"/>
      <c r="T3376" s="72"/>
    </row>
    <row r="3377" spans="1:20" s="65" customFormat="1" ht="14.5" x14ac:dyDescent="0.35">
      <c r="A3377" s="48"/>
      <c r="E3377" s="102"/>
      <c r="F3377" s="102"/>
      <c r="G3377" s="102"/>
      <c r="I3377" s="93"/>
      <c r="J3377" s="93"/>
      <c r="S3377" s="72"/>
      <c r="T3377" s="72"/>
    </row>
    <row r="3378" spans="1:20" s="65" customFormat="1" ht="14.5" x14ac:dyDescent="0.35">
      <c r="A3378" s="48"/>
      <c r="E3378" s="102"/>
      <c r="F3378" s="102"/>
      <c r="G3378" s="102"/>
      <c r="I3378" s="93"/>
      <c r="J3378" s="93"/>
      <c r="S3378" s="72"/>
      <c r="T3378" s="72"/>
    </row>
    <row r="3379" spans="1:20" s="65" customFormat="1" ht="14.5" x14ac:dyDescent="0.35">
      <c r="A3379" s="48"/>
      <c r="E3379" s="102"/>
      <c r="F3379" s="102"/>
      <c r="G3379" s="102"/>
      <c r="I3379" s="93"/>
      <c r="J3379" s="93"/>
      <c r="S3379" s="72"/>
      <c r="T3379" s="72"/>
    </row>
    <row r="3380" spans="1:20" s="65" customFormat="1" ht="14.5" x14ac:dyDescent="0.35">
      <c r="A3380" s="48"/>
      <c r="E3380" s="102"/>
      <c r="F3380" s="102"/>
      <c r="G3380" s="102"/>
      <c r="I3380" s="93"/>
      <c r="J3380" s="93"/>
      <c r="S3380" s="72"/>
      <c r="T3380" s="72"/>
    </row>
    <row r="3381" spans="1:20" s="65" customFormat="1" ht="14.5" x14ac:dyDescent="0.35">
      <c r="A3381" s="48"/>
      <c r="E3381" s="102"/>
      <c r="F3381" s="102"/>
      <c r="G3381" s="102"/>
      <c r="I3381" s="93"/>
      <c r="J3381" s="93"/>
      <c r="S3381" s="72"/>
      <c r="T3381" s="72"/>
    </row>
    <row r="3382" spans="1:20" s="65" customFormat="1" ht="14.5" x14ac:dyDescent="0.35">
      <c r="A3382" s="48"/>
      <c r="E3382" s="102"/>
      <c r="F3382" s="102"/>
      <c r="G3382" s="102"/>
      <c r="I3382" s="93"/>
      <c r="J3382" s="93"/>
      <c r="S3382" s="72"/>
      <c r="T3382" s="72"/>
    </row>
    <row r="3383" spans="1:20" s="65" customFormat="1" ht="14.5" x14ac:dyDescent="0.35">
      <c r="A3383" s="48"/>
      <c r="E3383" s="102"/>
      <c r="F3383" s="102"/>
      <c r="G3383" s="102"/>
      <c r="I3383" s="93"/>
      <c r="J3383" s="93"/>
      <c r="S3383" s="72"/>
      <c r="T3383" s="72"/>
    </row>
    <row r="3384" spans="1:20" s="65" customFormat="1" ht="14.5" x14ac:dyDescent="0.35">
      <c r="A3384" s="48"/>
      <c r="E3384" s="102"/>
      <c r="F3384" s="102"/>
      <c r="G3384" s="102"/>
      <c r="I3384" s="93"/>
      <c r="J3384" s="93"/>
      <c r="S3384" s="72"/>
      <c r="T3384" s="72"/>
    </row>
    <row r="3385" spans="1:20" s="65" customFormat="1" ht="14.5" x14ac:dyDescent="0.35">
      <c r="A3385" s="48"/>
      <c r="E3385" s="102"/>
      <c r="F3385" s="102"/>
      <c r="G3385" s="102"/>
      <c r="I3385" s="93"/>
      <c r="J3385" s="93"/>
      <c r="S3385" s="72"/>
      <c r="T3385" s="72"/>
    </row>
    <row r="3386" spans="1:20" s="65" customFormat="1" ht="14.5" x14ac:dyDescent="0.35">
      <c r="A3386" s="48"/>
      <c r="E3386" s="102"/>
      <c r="F3386" s="102"/>
      <c r="G3386" s="102"/>
      <c r="I3386" s="93"/>
      <c r="J3386" s="93"/>
      <c r="S3386" s="72"/>
      <c r="T3386" s="72"/>
    </row>
    <row r="3387" spans="1:20" s="65" customFormat="1" ht="14.5" x14ac:dyDescent="0.35">
      <c r="A3387" s="48"/>
      <c r="E3387" s="102"/>
      <c r="F3387" s="102"/>
      <c r="G3387" s="102"/>
      <c r="I3387" s="93"/>
      <c r="J3387" s="93"/>
      <c r="S3387" s="72"/>
      <c r="T3387" s="72"/>
    </row>
    <row r="3388" spans="1:20" s="65" customFormat="1" ht="14.5" x14ac:dyDescent="0.35">
      <c r="A3388" s="48"/>
      <c r="E3388" s="102"/>
      <c r="F3388" s="102"/>
      <c r="G3388" s="102"/>
      <c r="I3388" s="93"/>
      <c r="J3388" s="93"/>
      <c r="S3388" s="72"/>
      <c r="T3388" s="72"/>
    </row>
    <row r="3389" spans="1:20" s="65" customFormat="1" ht="14.5" x14ac:dyDescent="0.35">
      <c r="A3389" s="48"/>
      <c r="E3389" s="102"/>
      <c r="F3389" s="102"/>
      <c r="G3389" s="102"/>
      <c r="I3389" s="93"/>
      <c r="J3389" s="93"/>
      <c r="S3389" s="72"/>
      <c r="T3389" s="72"/>
    </row>
    <row r="3390" spans="1:20" s="65" customFormat="1" ht="14.5" x14ac:dyDescent="0.35">
      <c r="A3390" s="48"/>
      <c r="E3390" s="102"/>
      <c r="F3390" s="102"/>
      <c r="G3390" s="102"/>
      <c r="I3390" s="93"/>
      <c r="J3390" s="93"/>
      <c r="S3390" s="72"/>
      <c r="T3390" s="72"/>
    </row>
    <row r="3391" spans="1:20" s="65" customFormat="1" ht="14.5" x14ac:dyDescent="0.35">
      <c r="A3391" s="48"/>
      <c r="E3391" s="102"/>
      <c r="F3391" s="102"/>
      <c r="G3391" s="102"/>
      <c r="I3391" s="93"/>
      <c r="J3391" s="93"/>
      <c r="S3391" s="72"/>
      <c r="T3391" s="72"/>
    </row>
    <row r="3392" spans="1:20" s="65" customFormat="1" ht="14.5" x14ac:dyDescent="0.35">
      <c r="A3392" s="48"/>
      <c r="E3392" s="102"/>
      <c r="F3392" s="102"/>
      <c r="G3392" s="102"/>
      <c r="I3392" s="93"/>
      <c r="J3392" s="93"/>
      <c r="S3392" s="72"/>
      <c r="T3392" s="72"/>
    </row>
    <row r="3393" spans="1:20" s="65" customFormat="1" ht="14.5" x14ac:dyDescent="0.35">
      <c r="A3393" s="48"/>
      <c r="E3393" s="102"/>
      <c r="F3393" s="102"/>
      <c r="G3393" s="102"/>
      <c r="I3393" s="93"/>
      <c r="J3393" s="93"/>
      <c r="S3393" s="72"/>
      <c r="T3393" s="72"/>
    </row>
    <row r="3394" spans="1:20" s="65" customFormat="1" ht="14.5" x14ac:dyDescent="0.35">
      <c r="A3394" s="48"/>
      <c r="E3394" s="102"/>
      <c r="F3394" s="102"/>
      <c r="G3394" s="102"/>
      <c r="I3394" s="93"/>
      <c r="J3394" s="93"/>
      <c r="S3394" s="72"/>
      <c r="T3394" s="72"/>
    </row>
    <row r="3395" spans="1:20" s="65" customFormat="1" ht="14.5" x14ac:dyDescent="0.35">
      <c r="A3395" s="48"/>
      <c r="E3395" s="102"/>
      <c r="F3395" s="102"/>
      <c r="G3395" s="102"/>
      <c r="I3395" s="93"/>
      <c r="J3395" s="93"/>
      <c r="S3395" s="72"/>
      <c r="T3395" s="72"/>
    </row>
    <row r="3396" spans="1:20" s="65" customFormat="1" ht="14.5" x14ac:dyDescent="0.35">
      <c r="A3396" s="48"/>
      <c r="E3396" s="102"/>
      <c r="F3396" s="102"/>
      <c r="G3396" s="102"/>
      <c r="I3396" s="93"/>
      <c r="J3396" s="93"/>
      <c r="S3396" s="72"/>
      <c r="T3396" s="72"/>
    </row>
    <row r="3397" spans="1:20" s="65" customFormat="1" ht="14.5" x14ac:dyDescent="0.35">
      <c r="A3397" s="48"/>
      <c r="E3397" s="102"/>
      <c r="F3397" s="102"/>
      <c r="G3397" s="102"/>
      <c r="I3397" s="93"/>
      <c r="J3397" s="93"/>
      <c r="S3397" s="72"/>
      <c r="T3397" s="72"/>
    </row>
    <row r="3398" spans="1:20" s="65" customFormat="1" ht="14.5" x14ac:dyDescent="0.35">
      <c r="A3398" s="48"/>
      <c r="E3398" s="102"/>
      <c r="F3398" s="102"/>
      <c r="G3398" s="102"/>
      <c r="I3398" s="93"/>
      <c r="J3398" s="93"/>
      <c r="S3398" s="72"/>
      <c r="T3398" s="72"/>
    </row>
    <row r="3399" spans="1:20" s="65" customFormat="1" ht="14.5" x14ac:dyDescent="0.35">
      <c r="A3399" s="48"/>
      <c r="E3399" s="102"/>
      <c r="F3399" s="102"/>
      <c r="G3399" s="102"/>
      <c r="I3399" s="93"/>
      <c r="J3399" s="93"/>
      <c r="S3399" s="72"/>
      <c r="T3399" s="72"/>
    </row>
    <row r="3400" spans="1:20" s="65" customFormat="1" ht="14.5" x14ac:dyDescent="0.35">
      <c r="A3400" s="48"/>
      <c r="E3400" s="102"/>
      <c r="F3400" s="102"/>
      <c r="G3400" s="102"/>
      <c r="I3400" s="93"/>
      <c r="J3400" s="93"/>
      <c r="S3400" s="72"/>
      <c r="T3400" s="72"/>
    </row>
    <row r="3401" spans="1:20" s="65" customFormat="1" ht="14.5" x14ac:dyDescent="0.35">
      <c r="A3401" s="48"/>
      <c r="E3401" s="102"/>
      <c r="F3401" s="102"/>
      <c r="G3401" s="102"/>
      <c r="I3401" s="93"/>
      <c r="J3401" s="93"/>
      <c r="S3401" s="72"/>
      <c r="T3401" s="72"/>
    </row>
    <row r="3402" spans="1:20" s="65" customFormat="1" ht="14.5" x14ac:dyDescent="0.35">
      <c r="A3402" s="48"/>
      <c r="E3402" s="102"/>
      <c r="F3402" s="102"/>
      <c r="G3402" s="102"/>
      <c r="I3402" s="93"/>
      <c r="J3402" s="93"/>
      <c r="S3402" s="72"/>
      <c r="T3402" s="72"/>
    </row>
    <row r="3403" spans="1:20" s="65" customFormat="1" ht="14.5" x14ac:dyDescent="0.35">
      <c r="A3403" s="48"/>
      <c r="E3403" s="102"/>
      <c r="F3403" s="102"/>
      <c r="G3403" s="102"/>
      <c r="I3403" s="93"/>
      <c r="J3403" s="93"/>
      <c r="S3403" s="72"/>
      <c r="T3403" s="72"/>
    </row>
    <row r="3404" spans="1:20" s="65" customFormat="1" ht="14.5" x14ac:dyDescent="0.35">
      <c r="A3404" s="48"/>
      <c r="E3404" s="102"/>
      <c r="F3404" s="102"/>
      <c r="G3404" s="102"/>
      <c r="I3404" s="93"/>
      <c r="J3404" s="93"/>
      <c r="S3404" s="72"/>
      <c r="T3404" s="72"/>
    </row>
    <row r="3405" spans="1:20" s="65" customFormat="1" ht="14.5" x14ac:dyDescent="0.35">
      <c r="A3405" s="48"/>
      <c r="E3405" s="102"/>
      <c r="F3405" s="102"/>
      <c r="G3405" s="102"/>
      <c r="I3405" s="93"/>
      <c r="J3405" s="93"/>
      <c r="S3405" s="72"/>
      <c r="T3405" s="72"/>
    </row>
    <row r="3406" spans="1:20" s="65" customFormat="1" ht="14.5" x14ac:dyDescent="0.35">
      <c r="A3406" s="48"/>
      <c r="E3406" s="102"/>
      <c r="F3406" s="102"/>
      <c r="G3406" s="102"/>
      <c r="I3406" s="93"/>
      <c r="J3406" s="93"/>
      <c r="S3406" s="72"/>
      <c r="T3406" s="72"/>
    </row>
    <row r="3407" spans="1:20" s="65" customFormat="1" ht="14.5" x14ac:dyDescent="0.35">
      <c r="A3407" s="48"/>
      <c r="E3407" s="102"/>
      <c r="F3407" s="102"/>
      <c r="G3407" s="102"/>
      <c r="I3407" s="93"/>
      <c r="J3407" s="93"/>
      <c r="S3407" s="72"/>
      <c r="T3407" s="72"/>
    </row>
    <row r="3408" spans="1:20" s="65" customFormat="1" ht="14.5" x14ac:dyDescent="0.35">
      <c r="A3408" s="48"/>
      <c r="E3408" s="102"/>
      <c r="F3408" s="102"/>
      <c r="G3408" s="102"/>
      <c r="I3408" s="93"/>
      <c r="J3408" s="93"/>
      <c r="S3408" s="72"/>
      <c r="T3408" s="72"/>
    </row>
    <row r="3409" spans="1:20" s="65" customFormat="1" ht="14.5" x14ac:dyDescent="0.35">
      <c r="A3409" s="48"/>
      <c r="E3409" s="102"/>
      <c r="F3409" s="102"/>
      <c r="G3409" s="102"/>
      <c r="I3409" s="93"/>
      <c r="J3409" s="93"/>
      <c r="S3409" s="72"/>
      <c r="T3409" s="72"/>
    </row>
    <row r="3410" spans="1:20" s="65" customFormat="1" ht="14.5" x14ac:dyDescent="0.35">
      <c r="A3410" s="48"/>
      <c r="E3410" s="102"/>
      <c r="F3410" s="102"/>
      <c r="G3410" s="102"/>
      <c r="I3410" s="93"/>
      <c r="J3410" s="93"/>
      <c r="S3410" s="72"/>
      <c r="T3410" s="72"/>
    </row>
    <row r="3411" spans="1:20" s="65" customFormat="1" ht="14.5" x14ac:dyDescent="0.35">
      <c r="A3411" s="48"/>
      <c r="E3411" s="102"/>
      <c r="F3411" s="102"/>
      <c r="G3411" s="102"/>
      <c r="I3411" s="93"/>
      <c r="J3411" s="93"/>
      <c r="S3411" s="72"/>
      <c r="T3411" s="72"/>
    </row>
    <row r="3412" spans="1:20" s="65" customFormat="1" ht="14.5" x14ac:dyDescent="0.35">
      <c r="A3412" s="48"/>
      <c r="E3412" s="102"/>
      <c r="F3412" s="102"/>
      <c r="G3412" s="102"/>
      <c r="I3412" s="93"/>
      <c r="J3412" s="93"/>
      <c r="S3412" s="72"/>
      <c r="T3412" s="72"/>
    </row>
    <row r="3413" spans="1:20" s="65" customFormat="1" ht="14.5" x14ac:dyDescent="0.35">
      <c r="A3413" s="48"/>
      <c r="E3413" s="102"/>
      <c r="F3413" s="102"/>
      <c r="G3413" s="102"/>
      <c r="I3413" s="93"/>
      <c r="J3413" s="93"/>
      <c r="S3413" s="72"/>
      <c r="T3413" s="72"/>
    </row>
    <row r="3414" spans="1:20" s="65" customFormat="1" ht="14.5" x14ac:dyDescent="0.35">
      <c r="A3414" s="48"/>
      <c r="E3414" s="102"/>
      <c r="F3414" s="102"/>
      <c r="G3414" s="102"/>
      <c r="I3414" s="93"/>
      <c r="J3414" s="93"/>
      <c r="S3414" s="72"/>
      <c r="T3414" s="72"/>
    </row>
    <row r="3415" spans="1:20" s="65" customFormat="1" ht="14.5" x14ac:dyDescent="0.35">
      <c r="A3415" s="48"/>
      <c r="E3415" s="102"/>
      <c r="F3415" s="102"/>
      <c r="G3415" s="102"/>
      <c r="I3415" s="93"/>
      <c r="J3415" s="93"/>
      <c r="S3415" s="72"/>
      <c r="T3415" s="72"/>
    </row>
    <row r="3416" spans="1:20" s="65" customFormat="1" ht="14.5" x14ac:dyDescent="0.35">
      <c r="A3416" s="48"/>
      <c r="E3416" s="102"/>
      <c r="F3416" s="102"/>
      <c r="G3416" s="102"/>
      <c r="I3416" s="93"/>
      <c r="J3416" s="93"/>
      <c r="S3416" s="72"/>
      <c r="T3416" s="72"/>
    </row>
    <row r="3417" spans="1:20" s="65" customFormat="1" ht="14.5" x14ac:dyDescent="0.35">
      <c r="A3417" s="48"/>
      <c r="E3417" s="102"/>
      <c r="F3417" s="102"/>
      <c r="G3417" s="102"/>
      <c r="I3417" s="93"/>
      <c r="J3417" s="93"/>
      <c r="S3417" s="72"/>
      <c r="T3417" s="72"/>
    </row>
    <row r="3418" spans="1:20" s="65" customFormat="1" ht="14.5" x14ac:dyDescent="0.35">
      <c r="A3418" s="48"/>
      <c r="E3418" s="102"/>
      <c r="F3418" s="102"/>
      <c r="G3418" s="102"/>
      <c r="I3418" s="93"/>
      <c r="J3418" s="93"/>
      <c r="S3418" s="72"/>
      <c r="T3418" s="72"/>
    </row>
    <row r="3419" spans="1:20" s="65" customFormat="1" ht="14.5" x14ac:dyDescent="0.35">
      <c r="A3419" s="48"/>
      <c r="E3419" s="102"/>
      <c r="F3419" s="102"/>
      <c r="G3419" s="102"/>
      <c r="I3419" s="93"/>
      <c r="J3419" s="93"/>
      <c r="S3419" s="72"/>
      <c r="T3419" s="72"/>
    </row>
    <row r="3420" spans="1:20" s="65" customFormat="1" ht="14.5" x14ac:dyDescent="0.35">
      <c r="A3420" s="48"/>
      <c r="E3420" s="102"/>
      <c r="F3420" s="102"/>
      <c r="G3420" s="102"/>
      <c r="I3420" s="93"/>
      <c r="J3420" s="93"/>
      <c r="S3420" s="72"/>
      <c r="T3420" s="72"/>
    </row>
    <row r="3421" spans="1:20" s="65" customFormat="1" ht="14.5" x14ac:dyDescent="0.35">
      <c r="A3421" s="48"/>
      <c r="E3421" s="102"/>
      <c r="F3421" s="102"/>
      <c r="G3421" s="102"/>
      <c r="I3421" s="93"/>
      <c r="J3421" s="93"/>
      <c r="S3421" s="72"/>
      <c r="T3421" s="72"/>
    </row>
    <row r="3422" spans="1:20" s="65" customFormat="1" ht="14.5" x14ac:dyDescent="0.35">
      <c r="A3422" s="48"/>
      <c r="E3422" s="102"/>
      <c r="F3422" s="102"/>
      <c r="G3422" s="102"/>
      <c r="I3422" s="93"/>
      <c r="J3422" s="93"/>
      <c r="S3422" s="72"/>
      <c r="T3422" s="72"/>
    </row>
    <row r="3423" spans="1:20" s="65" customFormat="1" ht="14.5" x14ac:dyDescent="0.35">
      <c r="A3423" s="48"/>
      <c r="E3423" s="102"/>
      <c r="F3423" s="102"/>
      <c r="G3423" s="102"/>
      <c r="I3423" s="93"/>
      <c r="J3423" s="93"/>
      <c r="S3423" s="72"/>
      <c r="T3423" s="72"/>
    </row>
    <row r="3424" spans="1:20" s="65" customFormat="1" ht="14.5" x14ac:dyDescent="0.35">
      <c r="A3424" s="48"/>
      <c r="E3424" s="102"/>
      <c r="F3424" s="102"/>
      <c r="G3424" s="102"/>
      <c r="I3424" s="93"/>
      <c r="J3424" s="93"/>
      <c r="S3424" s="72"/>
      <c r="T3424" s="72"/>
    </row>
    <row r="3425" spans="1:20" s="65" customFormat="1" ht="14.5" x14ac:dyDescent="0.35">
      <c r="A3425" s="48"/>
      <c r="E3425" s="102"/>
      <c r="F3425" s="102"/>
      <c r="G3425" s="102"/>
      <c r="I3425" s="93"/>
      <c r="J3425" s="93"/>
      <c r="S3425" s="72"/>
      <c r="T3425" s="72"/>
    </row>
    <row r="3426" spans="1:20" s="65" customFormat="1" ht="14.5" x14ac:dyDescent="0.35">
      <c r="A3426" s="48"/>
      <c r="E3426" s="102"/>
      <c r="F3426" s="102"/>
      <c r="G3426" s="102"/>
      <c r="I3426" s="93"/>
      <c r="J3426" s="93"/>
      <c r="S3426" s="72"/>
      <c r="T3426" s="72"/>
    </row>
    <row r="3427" spans="1:20" s="65" customFormat="1" ht="14.5" x14ac:dyDescent="0.35">
      <c r="A3427" s="48"/>
      <c r="E3427" s="102"/>
      <c r="F3427" s="102"/>
      <c r="G3427" s="102"/>
      <c r="I3427" s="93"/>
      <c r="J3427" s="93"/>
      <c r="S3427" s="72"/>
      <c r="T3427" s="72"/>
    </row>
    <row r="3428" spans="1:20" s="65" customFormat="1" ht="14.5" x14ac:dyDescent="0.35">
      <c r="A3428" s="48"/>
      <c r="E3428" s="102"/>
      <c r="F3428" s="102"/>
      <c r="G3428" s="102"/>
      <c r="I3428" s="93"/>
      <c r="J3428" s="93"/>
      <c r="S3428" s="72"/>
      <c r="T3428" s="72"/>
    </row>
    <row r="3429" spans="1:20" s="65" customFormat="1" ht="14.5" x14ac:dyDescent="0.35">
      <c r="A3429" s="48"/>
      <c r="E3429" s="102"/>
      <c r="F3429" s="102"/>
      <c r="G3429" s="102"/>
      <c r="I3429" s="93"/>
      <c r="J3429" s="93"/>
      <c r="S3429" s="72"/>
      <c r="T3429" s="72"/>
    </row>
    <row r="3430" spans="1:20" s="65" customFormat="1" ht="14.5" x14ac:dyDescent="0.35">
      <c r="A3430" s="48"/>
      <c r="E3430" s="102"/>
      <c r="F3430" s="102"/>
      <c r="G3430" s="102"/>
      <c r="I3430" s="93"/>
      <c r="J3430" s="93"/>
      <c r="S3430" s="72"/>
      <c r="T3430" s="72"/>
    </row>
    <row r="3431" spans="1:20" s="65" customFormat="1" ht="14.5" x14ac:dyDescent="0.35">
      <c r="A3431" s="48"/>
      <c r="E3431" s="102"/>
      <c r="F3431" s="102"/>
      <c r="G3431" s="102"/>
      <c r="I3431" s="93"/>
      <c r="J3431" s="93"/>
      <c r="S3431" s="72"/>
      <c r="T3431" s="72"/>
    </row>
    <row r="3432" spans="1:20" s="65" customFormat="1" ht="14.5" x14ac:dyDescent="0.35">
      <c r="A3432" s="48"/>
      <c r="E3432" s="102"/>
      <c r="F3432" s="102"/>
      <c r="G3432" s="102"/>
      <c r="I3432" s="93"/>
      <c r="J3432" s="93"/>
      <c r="S3432" s="72"/>
      <c r="T3432" s="72"/>
    </row>
    <row r="3433" spans="1:20" s="65" customFormat="1" ht="14.5" x14ac:dyDescent="0.35">
      <c r="A3433" s="48"/>
      <c r="E3433" s="102"/>
      <c r="F3433" s="102"/>
      <c r="G3433" s="102"/>
      <c r="I3433" s="93"/>
      <c r="J3433" s="93"/>
      <c r="S3433" s="72"/>
      <c r="T3433" s="72"/>
    </row>
    <row r="3434" spans="1:20" s="65" customFormat="1" ht="14.5" x14ac:dyDescent="0.35">
      <c r="A3434" s="48"/>
      <c r="E3434" s="102"/>
      <c r="F3434" s="102"/>
      <c r="G3434" s="102"/>
      <c r="I3434" s="93"/>
      <c r="J3434" s="93"/>
      <c r="S3434" s="72"/>
      <c r="T3434" s="72"/>
    </row>
    <row r="3435" spans="1:20" s="65" customFormat="1" ht="14.5" x14ac:dyDescent="0.35">
      <c r="A3435" s="48"/>
      <c r="E3435" s="102"/>
      <c r="F3435" s="102"/>
      <c r="G3435" s="102"/>
      <c r="I3435" s="93"/>
      <c r="J3435" s="93"/>
      <c r="S3435" s="72"/>
      <c r="T3435" s="72"/>
    </row>
    <row r="3436" spans="1:20" s="65" customFormat="1" ht="14.5" x14ac:dyDescent="0.35">
      <c r="A3436" s="48"/>
      <c r="E3436" s="102"/>
      <c r="F3436" s="102"/>
      <c r="G3436" s="102"/>
      <c r="I3436" s="93"/>
      <c r="J3436" s="93"/>
      <c r="S3436" s="72"/>
      <c r="T3436" s="72"/>
    </row>
    <row r="3437" spans="1:20" s="65" customFormat="1" ht="14.5" x14ac:dyDescent="0.35">
      <c r="A3437" s="48"/>
      <c r="E3437" s="102"/>
      <c r="F3437" s="102"/>
      <c r="G3437" s="102"/>
      <c r="I3437" s="93"/>
      <c r="J3437" s="93"/>
      <c r="S3437" s="72"/>
      <c r="T3437" s="72"/>
    </row>
    <row r="3438" spans="1:20" s="65" customFormat="1" ht="14.5" x14ac:dyDescent="0.35">
      <c r="A3438" s="48"/>
      <c r="E3438" s="102"/>
      <c r="F3438" s="102"/>
      <c r="G3438" s="102"/>
      <c r="I3438" s="93"/>
      <c r="J3438" s="93"/>
      <c r="S3438" s="72"/>
      <c r="T3438" s="72"/>
    </row>
    <row r="3439" spans="1:20" s="65" customFormat="1" ht="14.5" x14ac:dyDescent="0.35">
      <c r="A3439" s="48"/>
      <c r="E3439" s="102"/>
      <c r="F3439" s="102"/>
      <c r="G3439" s="102"/>
      <c r="I3439" s="93"/>
      <c r="J3439" s="93"/>
      <c r="S3439" s="72"/>
      <c r="T3439" s="72"/>
    </row>
    <row r="3440" spans="1:20" s="65" customFormat="1" ht="14.5" x14ac:dyDescent="0.35">
      <c r="A3440" s="48"/>
      <c r="E3440" s="102"/>
      <c r="F3440" s="102"/>
      <c r="G3440" s="102"/>
      <c r="I3440" s="93"/>
      <c r="J3440" s="93"/>
      <c r="S3440" s="72"/>
      <c r="T3440" s="72"/>
    </row>
    <row r="3441" spans="1:20" s="65" customFormat="1" ht="14.5" x14ac:dyDescent="0.35">
      <c r="A3441" s="48"/>
      <c r="E3441" s="102"/>
      <c r="F3441" s="102"/>
      <c r="G3441" s="102"/>
      <c r="I3441" s="93"/>
      <c r="J3441" s="93"/>
      <c r="S3441" s="72"/>
      <c r="T3441" s="72"/>
    </row>
    <row r="3442" spans="1:20" s="65" customFormat="1" ht="14.5" x14ac:dyDescent="0.35">
      <c r="A3442" s="48"/>
      <c r="E3442" s="102"/>
      <c r="F3442" s="102"/>
      <c r="G3442" s="102"/>
      <c r="I3442" s="93"/>
      <c r="J3442" s="93"/>
      <c r="S3442" s="72"/>
      <c r="T3442" s="72"/>
    </row>
    <row r="3443" spans="1:20" s="65" customFormat="1" ht="14.5" x14ac:dyDescent="0.35">
      <c r="A3443" s="48"/>
      <c r="E3443" s="102"/>
      <c r="F3443" s="102"/>
      <c r="G3443" s="102"/>
      <c r="I3443" s="93"/>
      <c r="J3443" s="93"/>
      <c r="S3443" s="72"/>
      <c r="T3443" s="72"/>
    </row>
    <row r="3444" spans="1:20" s="65" customFormat="1" ht="14.5" x14ac:dyDescent="0.35">
      <c r="A3444" s="48"/>
      <c r="E3444" s="102"/>
      <c r="F3444" s="102"/>
      <c r="G3444" s="102"/>
      <c r="I3444" s="93"/>
      <c r="J3444" s="93"/>
      <c r="S3444" s="72"/>
      <c r="T3444" s="72"/>
    </row>
    <row r="3445" spans="1:20" s="65" customFormat="1" ht="14.5" x14ac:dyDescent="0.35">
      <c r="A3445" s="48"/>
      <c r="E3445" s="102"/>
      <c r="F3445" s="102"/>
      <c r="G3445" s="102"/>
      <c r="I3445" s="93"/>
      <c r="J3445" s="93"/>
      <c r="S3445" s="72"/>
      <c r="T3445" s="72"/>
    </row>
    <row r="3446" spans="1:20" s="65" customFormat="1" ht="14.5" x14ac:dyDescent="0.35">
      <c r="A3446" s="48"/>
      <c r="E3446" s="102"/>
      <c r="F3446" s="102"/>
      <c r="G3446" s="102"/>
      <c r="I3446" s="93"/>
      <c r="J3446" s="93"/>
      <c r="S3446" s="72"/>
      <c r="T3446" s="72"/>
    </row>
    <row r="3447" spans="1:20" s="65" customFormat="1" ht="14.5" x14ac:dyDescent="0.35">
      <c r="A3447" s="48"/>
      <c r="E3447" s="102"/>
      <c r="F3447" s="102"/>
      <c r="G3447" s="102"/>
      <c r="I3447" s="93"/>
      <c r="J3447" s="93"/>
      <c r="S3447" s="72"/>
      <c r="T3447" s="72"/>
    </row>
    <row r="3448" spans="1:20" s="65" customFormat="1" ht="14.5" x14ac:dyDescent="0.35">
      <c r="A3448" s="48"/>
      <c r="E3448" s="102"/>
      <c r="F3448" s="102"/>
      <c r="G3448" s="102"/>
      <c r="I3448" s="93"/>
      <c r="J3448" s="93"/>
      <c r="S3448" s="72"/>
      <c r="T3448" s="72"/>
    </row>
    <row r="3449" spans="1:20" s="65" customFormat="1" ht="14.5" x14ac:dyDescent="0.35">
      <c r="A3449" s="48"/>
      <c r="E3449" s="102"/>
      <c r="F3449" s="102"/>
      <c r="G3449" s="102"/>
      <c r="I3449" s="93"/>
      <c r="J3449" s="93"/>
      <c r="S3449" s="72"/>
      <c r="T3449" s="72"/>
    </row>
    <row r="3450" spans="1:20" s="65" customFormat="1" ht="14.5" x14ac:dyDescent="0.35">
      <c r="A3450" s="48"/>
      <c r="E3450" s="102"/>
      <c r="F3450" s="102"/>
      <c r="G3450" s="102"/>
      <c r="I3450" s="93"/>
      <c r="J3450" s="93"/>
      <c r="S3450" s="72"/>
      <c r="T3450" s="72"/>
    </row>
    <row r="3451" spans="1:20" s="65" customFormat="1" ht="14.5" x14ac:dyDescent="0.35">
      <c r="A3451" s="48"/>
      <c r="E3451" s="102"/>
      <c r="F3451" s="102"/>
      <c r="G3451" s="102"/>
      <c r="I3451" s="93"/>
      <c r="J3451" s="93"/>
      <c r="S3451" s="72"/>
      <c r="T3451" s="72"/>
    </row>
    <row r="3452" spans="1:20" s="65" customFormat="1" ht="14.5" x14ac:dyDescent="0.35">
      <c r="A3452" s="48"/>
      <c r="E3452" s="102"/>
      <c r="F3452" s="102"/>
      <c r="G3452" s="102"/>
      <c r="I3452" s="93"/>
      <c r="J3452" s="93"/>
      <c r="S3452" s="72"/>
      <c r="T3452" s="72"/>
    </row>
    <row r="3453" spans="1:20" s="65" customFormat="1" ht="14.5" x14ac:dyDescent="0.35">
      <c r="A3453" s="48"/>
      <c r="E3453" s="102"/>
      <c r="F3453" s="102"/>
      <c r="G3453" s="102"/>
      <c r="I3453" s="93"/>
      <c r="J3453" s="93"/>
      <c r="S3453" s="72"/>
      <c r="T3453" s="72"/>
    </row>
    <row r="3454" spans="1:20" s="65" customFormat="1" ht="14.5" x14ac:dyDescent="0.35">
      <c r="A3454" s="48"/>
      <c r="E3454" s="102"/>
      <c r="F3454" s="102"/>
      <c r="G3454" s="102"/>
      <c r="I3454" s="93"/>
      <c r="J3454" s="93"/>
      <c r="S3454" s="72"/>
      <c r="T3454" s="72"/>
    </row>
    <row r="3455" spans="1:20" s="65" customFormat="1" ht="14.5" x14ac:dyDescent="0.35">
      <c r="A3455" s="48"/>
      <c r="E3455" s="102"/>
      <c r="F3455" s="102"/>
      <c r="G3455" s="102"/>
      <c r="I3455" s="93"/>
      <c r="J3455" s="93"/>
      <c r="S3455" s="72"/>
      <c r="T3455" s="72"/>
    </row>
    <row r="3456" spans="1:20" s="65" customFormat="1" ht="14.5" x14ac:dyDescent="0.35">
      <c r="A3456" s="48"/>
      <c r="E3456" s="102"/>
      <c r="F3456" s="102"/>
      <c r="G3456" s="102"/>
      <c r="I3456" s="93"/>
      <c r="J3456" s="93"/>
      <c r="S3456" s="72"/>
      <c r="T3456" s="72"/>
    </row>
    <row r="3457" spans="1:20" s="65" customFormat="1" ht="14.5" x14ac:dyDescent="0.35">
      <c r="A3457" s="48"/>
      <c r="E3457" s="102"/>
      <c r="F3457" s="102"/>
      <c r="G3457" s="102"/>
      <c r="I3457" s="93"/>
      <c r="J3457" s="93"/>
      <c r="S3457" s="72"/>
      <c r="T3457" s="72"/>
    </row>
    <row r="3458" spans="1:20" s="65" customFormat="1" ht="14.5" x14ac:dyDescent="0.35">
      <c r="A3458" s="48"/>
      <c r="E3458" s="102"/>
      <c r="F3458" s="102"/>
      <c r="G3458" s="102"/>
      <c r="I3458" s="93"/>
      <c r="J3458" s="93"/>
      <c r="S3458" s="72"/>
      <c r="T3458" s="72"/>
    </row>
    <row r="3459" spans="1:20" s="65" customFormat="1" ht="14.5" x14ac:dyDescent="0.35">
      <c r="A3459" s="48"/>
      <c r="E3459" s="102"/>
      <c r="F3459" s="102"/>
      <c r="G3459" s="102"/>
      <c r="I3459" s="93"/>
      <c r="J3459" s="93"/>
      <c r="S3459" s="72"/>
      <c r="T3459" s="72"/>
    </row>
    <row r="3460" spans="1:20" s="65" customFormat="1" ht="14.5" x14ac:dyDescent="0.35">
      <c r="A3460" s="48"/>
      <c r="E3460" s="102"/>
      <c r="F3460" s="102"/>
      <c r="G3460" s="102"/>
      <c r="I3460" s="93"/>
      <c r="J3460" s="93"/>
      <c r="S3460" s="72"/>
      <c r="T3460" s="72"/>
    </row>
    <row r="3461" spans="1:20" s="65" customFormat="1" ht="14.5" x14ac:dyDescent="0.35">
      <c r="A3461" s="48"/>
      <c r="E3461" s="102"/>
      <c r="F3461" s="102"/>
      <c r="G3461" s="102"/>
      <c r="I3461" s="93"/>
      <c r="J3461" s="93"/>
      <c r="S3461" s="72"/>
      <c r="T3461" s="72"/>
    </row>
    <row r="3462" spans="1:20" s="65" customFormat="1" ht="14.5" x14ac:dyDescent="0.35">
      <c r="A3462" s="48"/>
      <c r="E3462" s="102"/>
      <c r="F3462" s="102"/>
      <c r="G3462" s="102"/>
      <c r="I3462" s="93"/>
      <c r="J3462" s="93"/>
      <c r="S3462" s="72"/>
      <c r="T3462" s="72"/>
    </row>
    <row r="3463" spans="1:20" s="65" customFormat="1" ht="14.5" x14ac:dyDescent="0.35">
      <c r="A3463" s="48"/>
      <c r="E3463" s="102"/>
      <c r="F3463" s="102"/>
      <c r="G3463" s="102"/>
      <c r="I3463" s="93"/>
      <c r="J3463" s="93"/>
      <c r="S3463" s="72"/>
      <c r="T3463" s="72"/>
    </row>
    <row r="3464" spans="1:20" s="65" customFormat="1" ht="14.5" x14ac:dyDescent="0.35">
      <c r="A3464" s="48"/>
      <c r="E3464" s="102"/>
      <c r="F3464" s="102"/>
      <c r="G3464" s="102"/>
      <c r="I3464" s="93"/>
      <c r="J3464" s="93"/>
      <c r="S3464" s="72"/>
      <c r="T3464" s="72"/>
    </row>
    <row r="3465" spans="1:20" s="65" customFormat="1" ht="14.5" x14ac:dyDescent="0.35">
      <c r="A3465" s="48"/>
      <c r="E3465" s="102"/>
      <c r="F3465" s="102"/>
      <c r="G3465" s="102"/>
      <c r="I3465" s="93"/>
      <c r="J3465" s="93"/>
      <c r="S3465" s="72"/>
      <c r="T3465" s="72"/>
    </row>
    <row r="3466" spans="1:20" s="65" customFormat="1" ht="14.5" x14ac:dyDescent="0.35">
      <c r="A3466" s="48"/>
      <c r="E3466" s="102"/>
      <c r="F3466" s="102"/>
      <c r="G3466" s="102"/>
      <c r="I3466" s="93"/>
      <c r="J3466" s="93"/>
      <c r="S3466" s="72"/>
      <c r="T3466" s="72"/>
    </row>
    <row r="3467" spans="1:20" s="65" customFormat="1" ht="14.5" x14ac:dyDescent="0.35">
      <c r="A3467" s="48"/>
      <c r="E3467" s="102"/>
      <c r="F3467" s="102"/>
      <c r="G3467" s="102"/>
      <c r="I3467" s="93"/>
      <c r="J3467" s="93"/>
      <c r="S3467" s="72"/>
      <c r="T3467" s="72"/>
    </row>
    <row r="3468" spans="1:20" s="65" customFormat="1" ht="14.5" x14ac:dyDescent="0.35">
      <c r="A3468" s="48"/>
      <c r="E3468" s="102"/>
      <c r="F3468" s="102"/>
      <c r="G3468" s="102"/>
      <c r="I3468" s="93"/>
      <c r="J3468" s="93"/>
      <c r="S3468" s="72"/>
      <c r="T3468" s="72"/>
    </row>
    <row r="3469" spans="1:20" s="65" customFormat="1" ht="14.5" x14ac:dyDescent="0.35">
      <c r="A3469" s="48"/>
      <c r="E3469" s="102"/>
      <c r="F3469" s="102"/>
      <c r="G3469" s="102"/>
      <c r="I3469" s="93"/>
      <c r="J3469" s="93"/>
      <c r="S3469" s="72"/>
      <c r="T3469" s="72"/>
    </row>
    <row r="3470" spans="1:20" s="65" customFormat="1" ht="14.5" x14ac:dyDescent="0.35">
      <c r="A3470" s="48"/>
      <c r="E3470" s="102"/>
      <c r="F3470" s="102"/>
      <c r="G3470" s="102"/>
      <c r="I3470" s="93"/>
      <c r="J3470" s="93"/>
      <c r="S3470" s="72"/>
      <c r="T3470" s="72"/>
    </row>
    <row r="3471" spans="1:20" s="65" customFormat="1" ht="14.5" x14ac:dyDescent="0.35">
      <c r="A3471" s="48"/>
      <c r="E3471" s="102"/>
      <c r="F3471" s="102"/>
      <c r="G3471" s="102"/>
      <c r="I3471" s="93"/>
      <c r="J3471" s="93"/>
      <c r="S3471" s="72"/>
      <c r="T3471" s="72"/>
    </row>
    <row r="3472" spans="1:20" s="65" customFormat="1" ht="14.5" x14ac:dyDescent="0.35">
      <c r="A3472" s="48"/>
      <c r="E3472" s="102"/>
      <c r="F3472" s="102"/>
      <c r="G3472" s="102"/>
      <c r="I3472" s="93"/>
      <c r="J3472" s="93"/>
      <c r="S3472" s="72"/>
      <c r="T3472" s="72"/>
    </row>
    <row r="3473" spans="1:20" s="65" customFormat="1" ht="14.5" x14ac:dyDescent="0.35">
      <c r="A3473" s="48"/>
      <c r="E3473" s="102"/>
      <c r="F3473" s="102"/>
      <c r="G3473" s="102"/>
      <c r="I3473" s="93"/>
      <c r="J3473" s="93"/>
      <c r="S3473" s="72"/>
      <c r="T3473" s="72"/>
    </row>
    <row r="3474" spans="1:20" s="65" customFormat="1" ht="14.5" x14ac:dyDescent="0.35">
      <c r="A3474" s="48"/>
      <c r="E3474" s="102"/>
      <c r="F3474" s="102"/>
      <c r="G3474" s="102"/>
      <c r="I3474" s="93"/>
      <c r="J3474" s="93"/>
      <c r="S3474" s="72"/>
      <c r="T3474" s="72"/>
    </row>
    <row r="3475" spans="1:20" s="65" customFormat="1" ht="14.5" x14ac:dyDescent="0.35">
      <c r="A3475" s="48"/>
      <c r="E3475" s="102"/>
      <c r="F3475" s="102"/>
      <c r="G3475" s="102"/>
      <c r="I3475" s="93"/>
      <c r="J3475" s="93"/>
      <c r="S3475" s="72"/>
      <c r="T3475" s="72"/>
    </row>
    <row r="3476" spans="1:20" s="65" customFormat="1" ht="14.5" x14ac:dyDescent="0.35">
      <c r="A3476" s="48"/>
      <c r="E3476" s="102"/>
      <c r="F3476" s="102"/>
      <c r="G3476" s="102"/>
      <c r="I3476" s="93"/>
      <c r="J3476" s="93"/>
      <c r="S3476" s="72"/>
      <c r="T3476" s="72"/>
    </row>
    <row r="3477" spans="1:20" s="65" customFormat="1" ht="14.5" x14ac:dyDescent="0.35">
      <c r="A3477" s="48"/>
      <c r="E3477" s="102"/>
      <c r="F3477" s="102"/>
      <c r="G3477" s="102"/>
      <c r="I3477" s="93"/>
      <c r="J3477" s="93"/>
      <c r="S3477" s="72"/>
      <c r="T3477" s="72"/>
    </row>
    <row r="3478" spans="1:20" s="65" customFormat="1" ht="14.5" x14ac:dyDescent="0.35">
      <c r="A3478" s="48"/>
      <c r="E3478" s="102"/>
      <c r="F3478" s="102"/>
      <c r="G3478" s="102"/>
      <c r="I3478" s="93"/>
      <c r="J3478" s="93"/>
      <c r="S3478" s="72"/>
      <c r="T3478" s="72"/>
    </row>
    <row r="3479" spans="1:20" s="65" customFormat="1" ht="14.5" x14ac:dyDescent="0.35">
      <c r="A3479" s="48"/>
      <c r="E3479" s="102"/>
      <c r="F3479" s="102"/>
      <c r="G3479" s="102"/>
      <c r="I3479" s="93"/>
      <c r="J3479" s="93"/>
      <c r="S3479" s="72"/>
      <c r="T3479" s="72"/>
    </row>
    <row r="3480" spans="1:20" s="65" customFormat="1" ht="14.5" x14ac:dyDescent="0.35">
      <c r="A3480" s="48"/>
      <c r="E3480" s="102"/>
      <c r="F3480" s="102"/>
      <c r="G3480" s="102"/>
      <c r="I3480" s="93"/>
      <c r="J3480" s="93"/>
      <c r="S3480" s="72"/>
      <c r="T3480" s="72"/>
    </row>
    <row r="3481" spans="1:20" s="65" customFormat="1" ht="14.5" x14ac:dyDescent="0.35">
      <c r="A3481" s="48"/>
      <c r="E3481" s="102"/>
      <c r="F3481" s="102"/>
      <c r="G3481" s="102"/>
      <c r="I3481" s="93"/>
      <c r="J3481" s="93"/>
      <c r="S3481" s="72"/>
      <c r="T3481" s="72"/>
    </row>
    <row r="3482" spans="1:20" s="65" customFormat="1" ht="14.5" x14ac:dyDescent="0.35">
      <c r="A3482" s="48"/>
      <c r="E3482" s="102"/>
      <c r="F3482" s="102"/>
      <c r="G3482" s="102"/>
      <c r="I3482" s="93"/>
      <c r="J3482" s="93"/>
      <c r="S3482" s="72"/>
      <c r="T3482" s="72"/>
    </row>
    <row r="3483" spans="1:20" s="65" customFormat="1" ht="14.5" x14ac:dyDescent="0.35">
      <c r="A3483" s="48"/>
      <c r="E3483" s="102"/>
      <c r="F3483" s="102"/>
      <c r="G3483" s="102"/>
      <c r="I3483" s="93"/>
      <c r="J3483" s="93"/>
      <c r="S3483" s="72"/>
      <c r="T3483" s="72"/>
    </row>
    <row r="3484" spans="1:20" s="65" customFormat="1" ht="14.5" x14ac:dyDescent="0.35">
      <c r="A3484" s="48"/>
      <c r="E3484" s="102"/>
      <c r="F3484" s="102"/>
      <c r="G3484" s="102"/>
      <c r="I3484" s="93"/>
      <c r="J3484" s="93"/>
      <c r="S3484" s="72"/>
      <c r="T3484" s="72"/>
    </row>
    <row r="3485" spans="1:20" s="65" customFormat="1" ht="14.5" x14ac:dyDescent="0.35">
      <c r="A3485" s="48"/>
      <c r="E3485" s="102"/>
      <c r="F3485" s="102"/>
      <c r="G3485" s="102"/>
      <c r="I3485" s="93"/>
      <c r="J3485" s="93"/>
      <c r="S3485" s="72"/>
      <c r="T3485" s="72"/>
    </row>
    <row r="3486" spans="1:20" s="65" customFormat="1" ht="14.5" x14ac:dyDescent="0.35">
      <c r="A3486" s="48"/>
      <c r="E3486" s="102"/>
      <c r="F3486" s="102"/>
      <c r="G3486" s="102"/>
      <c r="I3486" s="93"/>
      <c r="J3486" s="93"/>
      <c r="S3486" s="72"/>
      <c r="T3486" s="72"/>
    </row>
    <row r="3487" spans="1:20" s="65" customFormat="1" ht="14.5" x14ac:dyDescent="0.35">
      <c r="A3487" s="48"/>
      <c r="E3487" s="102"/>
      <c r="F3487" s="102"/>
      <c r="G3487" s="102"/>
      <c r="I3487" s="93"/>
      <c r="J3487" s="93"/>
      <c r="S3487" s="72"/>
      <c r="T3487" s="72"/>
    </row>
    <row r="3488" spans="1:20" s="65" customFormat="1" ht="14.5" x14ac:dyDescent="0.35">
      <c r="A3488" s="48"/>
      <c r="E3488" s="102"/>
      <c r="F3488" s="102"/>
      <c r="G3488" s="102"/>
      <c r="I3488" s="93"/>
      <c r="J3488" s="93"/>
      <c r="S3488" s="72"/>
      <c r="T3488" s="72"/>
    </row>
    <row r="3489" spans="1:20" s="65" customFormat="1" ht="14.5" x14ac:dyDescent="0.35">
      <c r="A3489" s="48"/>
      <c r="E3489" s="102"/>
      <c r="F3489" s="102"/>
      <c r="G3489" s="102"/>
      <c r="I3489" s="93"/>
      <c r="J3489" s="93"/>
      <c r="S3489" s="72"/>
      <c r="T3489" s="72"/>
    </row>
    <row r="3490" spans="1:20" s="65" customFormat="1" ht="14.5" x14ac:dyDescent="0.35">
      <c r="A3490" s="48"/>
      <c r="E3490" s="102"/>
      <c r="F3490" s="102"/>
      <c r="G3490" s="102"/>
      <c r="I3490" s="93"/>
      <c r="J3490" s="93"/>
      <c r="S3490" s="72"/>
      <c r="T3490" s="72"/>
    </row>
    <row r="3491" spans="1:20" s="65" customFormat="1" ht="14.5" x14ac:dyDescent="0.35">
      <c r="A3491" s="48"/>
      <c r="E3491" s="102"/>
      <c r="F3491" s="102"/>
      <c r="G3491" s="102"/>
      <c r="I3491" s="93"/>
      <c r="J3491" s="93"/>
      <c r="S3491" s="72"/>
      <c r="T3491" s="72"/>
    </row>
    <row r="3492" spans="1:20" s="65" customFormat="1" ht="14.5" x14ac:dyDescent="0.35">
      <c r="A3492" s="48"/>
      <c r="E3492" s="102"/>
      <c r="F3492" s="102"/>
      <c r="G3492" s="102"/>
      <c r="I3492" s="93"/>
      <c r="J3492" s="93"/>
      <c r="S3492" s="72"/>
      <c r="T3492" s="72"/>
    </row>
    <row r="3493" spans="1:20" s="65" customFormat="1" ht="14.5" x14ac:dyDescent="0.35">
      <c r="A3493" s="48"/>
      <c r="E3493" s="102"/>
      <c r="F3493" s="102"/>
      <c r="G3493" s="102"/>
      <c r="I3493" s="93"/>
      <c r="J3493" s="93"/>
      <c r="S3493" s="72"/>
      <c r="T3493" s="72"/>
    </row>
    <row r="3494" spans="1:20" s="65" customFormat="1" ht="14.5" x14ac:dyDescent="0.35">
      <c r="A3494" s="48"/>
      <c r="E3494" s="102"/>
      <c r="F3494" s="102"/>
      <c r="G3494" s="102"/>
      <c r="I3494" s="93"/>
      <c r="J3494" s="93"/>
      <c r="S3494" s="72"/>
      <c r="T3494" s="72"/>
    </row>
    <row r="3495" spans="1:20" s="65" customFormat="1" ht="14.5" x14ac:dyDescent="0.35">
      <c r="A3495" s="48"/>
      <c r="E3495" s="102"/>
      <c r="F3495" s="102"/>
      <c r="G3495" s="102"/>
      <c r="I3495" s="93"/>
      <c r="J3495" s="93"/>
      <c r="S3495" s="72"/>
      <c r="T3495" s="72"/>
    </row>
    <row r="3496" spans="1:20" s="65" customFormat="1" ht="14.5" x14ac:dyDescent="0.35">
      <c r="A3496" s="48"/>
      <c r="E3496" s="102"/>
      <c r="F3496" s="102"/>
      <c r="G3496" s="102"/>
      <c r="I3496" s="93"/>
      <c r="J3496" s="93"/>
      <c r="S3496" s="72"/>
      <c r="T3496" s="72"/>
    </row>
    <row r="3497" spans="1:20" s="65" customFormat="1" ht="14.5" x14ac:dyDescent="0.35">
      <c r="A3497" s="48"/>
      <c r="E3497" s="102"/>
      <c r="F3497" s="102"/>
      <c r="G3497" s="102"/>
      <c r="I3497" s="93"/>
      <c r="J3497" s="93"/>
      <c r="S3497" s="72"/>
      <c r="T3497" s="72"/>
    </row>
    <row r="3498" spans="1:20" s="65" customFormat="1" ht="14.5" x14ac:dyDescent="0.35">
      <c r="A3498" s="48"/>
      <c r="E3498" s="102"/>
      <c r="F3498" s="102"/>
      <c r="G3498" s="102"/>
      <c r="I3498" s="93"/>
      <c r="J3498" s="93"/>
      <c r="S3498" s="72"/>
      <c r="T3498" s="72"/>
    </row>
    <row r="3499" spans="1:20" s="65" customFormat="1" ht="14.5" x14ac:dyDescent="0.35">
      <c r="A3499" s="48"/>
      <c r="E3499" s="102"/>
      <c r="F3499" s="102"/>
      <c r="G3499" s="102"/>
      <c r="I3499" s="93"/>
      <c r="J3499" s="93"/>
      <c r="S3499" s="72"/>
      <c r="T3499" s="72"/>
    </row>
    <row r="3500" spans="1:20" s="65" customFormat="1" ht="14.5" x14ac:dyDescent="0.35">
      <c r="A3500" s="48"/>
      <c r="E3500" s="102"/>
      <c r="F3500" s="102"/>
      <c r="G3500" s="102"/>
      <c r="I3500" s="93"/>
      <c r="J3500" s="93"/>
      <c r="S3500" s="72"/>
      <c r="T3500" s="72"/>
    </row>
    <row r="3501" spans="1:20" s="65" customFormat="1" ht="14.5" x14ac:dyDescent="0.35">
      <c r="A3501" s="48"/>
      <c r="E3501" s="102"/>
      <c r="F3501" s="102"/>
      <c r="G3501" s="102"/>
      <c r="I3501" s="93"/>
      <c r="J3501" s="93"/>
      <c r="S3501" s="72"/>
      <c r="T3501" s="72"/>
    </row>
    <row r="3502" spans="1:20" s="65" customFormat="1" ht="14.5" x14ac:dyDescent="0.35">
      <c r="A3502" s="48"/>
      <c r="E3502" s="102"/>
      <c r="F3502" s="102"/>
      <c r="G3502" s="102"/>
      <c r="I3502" s="93"/>
      <c r="J3502" s="93"/>
      <c r="S3502" s="72"/>
      <c r="T3502" s="72"/>
    </row>
    <row r="3503" spans="1:20" s="65" customFormat="1" ht="14.5" x14ac:dyDescent="0.35">
      <c r="A3503" s="48"/>
      <c r="E3503" s="102"/>
      <c r="F3503" s="102"/>
      <c r="G3503" s="102"/>
      <c r="I3503" s="93"/>
      <c r="J3503" s="93"/>
      <c r="S3503" s="72"/>
      <c r="T3503" s="72"/>
    </row>
    <row r="3504" spans="1:20" s="65" customFormat="1" ht="14.5" x14ac:dyDescent="0.35">
      <c r="A3504" s="48"/>
      <c r="E3504" s="102"/>
      <c r="F3504" s="102"/>
      <c r="G3504" s="102"/>
      <c r="I3504" s="93"/>
      <c r="J3504" s="93"/>
      <c r="S3504" s="72"/>
      <c r="T3504" s="72"/>
    </row>
    <row r="3505" spans="1:20" s="65" customFormat="1" ht="14.5" x14ac:dyDescent="0.35">
      <c r="A3505" s="48"/>
      <c r="E3505" s="102"/>
      <c r="F3505" s="102"/>
      <c r="G3505" s="102"/>
      <c r="I3505" s="93"/>
      <c r="J3505" s="93"/>
      <c r="S3505" s="72"/>
      <c r="T3505" s="72"/>
    </row>
    <row r="3506" spans="1:20" s="65" customFormat="1" ht="14.5" x14ac:dyDescent="0.35">
      <c r="A3506" s="48"/>
      <c r="E3506" s="102"/>
      <c r="F3506" s="102"/>
      <c r="G3506" s="102"/>
      <c r="I3506" s="93"/>
      <c r="J3506" s="93"/>
      <c r="S3506" s="72"/>
      <c r="T3506" s="72"/>
    </row>
    <row r="3507" spans="1:20" s="65" customFormat="1" ht="14.5" x14ac:dyDescent="0.35">
      <c r="A3507" s="48"/>
      <c r="E3507" s="102"/>
      <c r="F3507" s="102"/>
      <c r="G3507" s="102"/>
      <c r="I3507" s="93"/>
      <c r="J3507" s="93"/>
      <c r="S3507" s="72"/>
      <c r="T3507" s="72"/>
    </row>
    <row r="3508" spans="1:20" s="65" customFormat="1" ht="14.5" x14ac:dyDescent="0.35">
      <c r="A3508" s="48"/>
      <c r="E3508" s="102"/>
      <c r="F3508" s="102"/>
      <c r="G3508" s="102"/>
      <c r="I3508" s="93"/>
      <c r="J3508" s="93"/>
      <c r="S3508" s="72"/>
      <c r="T3508" s="72"/>
    </row>
    <row r="3509" spans="1:20" s="65" customFormat="1" ht="14.5" x14ac:dyDescent="0.35">
      <c r="A3509" s="48"/>
      <c r="E3509" s="102"/>
      <c r="F3509" s="102"/>
      <c r="G3509" s="102"/>
      <c r="I3509" s="93"/>
      <c r="J3509" s="93"/>
      <c r="S3509" s="72"/>
      <c r="T3509" s="72"/>
    </row>
    <row r="3510" spans="1:20" s="65" customFormat="1" ht="14.5" x14ac:dyDescent="0.35">
      <c r="A3510" s="48"/>
      <c r="E3510" s="102"/>
      <c r="F3510" s="102"/>
      <c r="G3510" s="102"/>
      <c r="I3510" s="93"/>
      <c r="J3510" s="93"/>
      <c r="S3510" s="72"/>
      <c r="T3510" s="72"/>
    </row>
    <row r="3511" spans="1:20" s="65" customFormat="1" ht="14.5" x14ac:dyDescent="0.35">
      <c r="A3511" s="48"/>
      <c r="E3511" s="102"/>
      <c r="F3511" s="102"/>
      <c r="G3511" s="102"/>
      <c r="I3511" s="93"/>
      <c r="J3511" s="93"/>
      <c r="S3511" s="72"/>
      <c r="T3511" s="72"/>
    </row>
    <row r="3512" spans="1:20" s="65" customFormat="1" ht="14.5" x14ac:dyDescent="0.35">
      <c r="A3512" s="48"/>
      <c r="E3512" s="102"/>
      <c r="F3512" s="102"/>
      <c r="G3512" s="102"/>
      <c r="I3512" s="93"/>
      <c r="J3512" s="93"/>
      <c r="S3512" s="72"/>
      <c r="T3512" s="72"/>
    </row>
    <row r="3513" spans="1:20" s="65" customFormat="1" ht="14.5" x14ac:dyDescent="0.35">
      <c r="A3513" s="48"/>
      <c r="E3513" s="102"/>
      <c r="F3513" s="102"/>
      <c r="G3513" s="102"/>
      <c r="I3513" s="93"/>
      <c r="J3513" s="93"/>
      <c r="S3513" s="72"/>
      <c r="T3513" s="72"/>
    </row>
    <row r="3514" spans="1:20" s="65" customFormat="1" ht="14.5" x14ac:dyDescent="0.35">
      <c r="A3514" s="48"/>
      <c r="E3514" s="102"/>
      <c r="F3514" s="102"/>
      <c r="G3514" s="102"/>
      <c r="I3514" s="93"/>
      <c r="J3514" s="93"/>
      <c r="S3514" s="72"/>
      <c r="T3514" s="72"/>
    </row>
    <row r="3515" spans="1:20" s="65" customFormat="1" ht="14.5" x14ac:dyDescent="0.35">
      <c r="A3515" s="48"/>
      <c r="E3515" s="102"/>
      <c r="F3515" s="102"/>
      <c r="G3515" s="102"/>
      <c r="I3515" s="93"/>
      <c r="J3515" s="93"/>
      <c r="S3515" s="72"/>
      <c r="T3515" s="72"/>
    </row>
    <row r="3516" spans="1:20" s="65" customFormat="1" ht="14.5" x14ac:dyDescent="0.35">
      <c r="A3516" s="48"/>
      <c r="E3516" s="102"/>
      <c r="F3516" s="102"/>
      <c r="G3516" s="102"/>
      <c r="I3516" s="93"/>
      <c r="J3516" s="93"/>
      <c r="S3516" s="72"/>
      <c r="T3516" s="72"/>
    </row>
    <row r="3517" spans="1:20" s="65" customFormat="1" ht="14.5" x14ac:dyDescent="0.35">
      <c r="A3517" s="48"/>
      <c r="E3517" s="102"/>
      <c r="F3517" s="102"/>
      <c r="G3517" s="102"/>
      <c r="I3517" s="93"/>
      <c r="J3517" s="93"/>
      <c r="S3517" s="72"/>
      <c r="T3517" s="72"/>
    </row>
    <row r="3518" spans="1:20" s="65" customFormat="1" ht="14.5" x14ac:dyDescent="0.35">
      <c r="A3518" s="48"/>
      <c r="E3518" s="102"/>
      <c r="F3518" s="102"/>
      <c r="G3518" s="102"/>
      <c r="I3518" s="93"/>
      <c r="J3518" s="93"/>
      <c r="S3518" s="72"/>
      <c r="T3518" s="72"/>
    </row>
    <row r="3519" spans="1:20" s="65" customFormat="1" ht="14.5" x14ac:dyDescent="0.35">
      <c r="A3519" s="48"/>
      <c r="E3519" s="102"/>
      <c r="F3519" s="102"/>
      <c r="G3519" s="102"/>
      <c r="I3519" s="93"/>
      <c r="J3519" s="93"/>
      <c r="S3519" s="72"/>
      <c r="T3519" s="72"/>
    </row>
    <row r="3520" spans="1:20" s="65" customFormat="1" ht="14.5" x14ac:dyDescent="0.35">
      <c r="A3520" s="48"/>
      <c r="E3520" s="102"/>
      <c r="F3520" s="102"/>
      <c r="G3520" s="102"/>
      <c r="I3520" s="93"/>
      <c r="J3520" s="93"/>
      <c r="S3520" s="72"/>
      <c r="T3520" s="72"/>
    </row>
    <row r="3521" spans="1:20" s="65" customFormat="1" ht="14.5" x14ac:dyDescent="0.35">
      <c r="A3521" s="48"/>
      <c r="E3521" s="102"/>
      <c r="F3521" s="102"/>
      <c r="G3521" s="102"/>
      <c r="I3521" s="93"/>
      <c r="J3521" s="93"/>
      <c r="S3521" s="72"/>
      <c r="T3521" s="72"/>
    </row>
    <row r="3522" spans="1:20" s="65" customFormat="1" ht="14.5" x14ac:dyDescent="0.35">
      <c r="A3522" s="48"/>
      <c r="E3522" s="102"/>
      <c r="F3522" s="102"/>
      <c r="G3522" s="102"/>
      <c r="I3522" s="93"/>
      <c r="J3522" s="93"/>
      <c r="S3522" s="72"/>
      <c r="T3522" s="72"/>
    </row>
    <row r="3523" spans="1:20" s="65" customFormat="1" ht="14.5" x14ac:dyDescent="0.35">
      <c r="A3523" s="48"/>
      <c r="E3523" s="102"/>
      <c r="F3523" s="102"/>
      <c r="G3523" s="102"/>
      <c r="I3523" s="93"/>
      <c r="J3523" s="93"/>
      <c r="S3523" s="72"/>
      <c r="T3523" s="72"/>
    </row>
    <row r="3524" spans="1:20" s="65" customFormat="1" ht="14.5" x14ac:dyDescent="0.35">
      <c r="A3524" s="48"/>
      <c r="E3524" s="102"/>
      <c r="F3524" s="102"/>
      <c r="G3524" s="102"/>
      <c r="I3524" s="93"/>
      <c r="J3524" s="93"/>
      <c r="S3524" s="72"/>
      <c r="T3524" s="72"/>
    </row>
    <row r="3525" spans="1:20" s="65" customFormat="1" ht="14.5" x14ac:dyDescent="0.35">
      <c r="A3525" s="48"/>
      <c r="E3525" s="102"/>
      <c r="F3525" s="102"/>
      <c r="G3525" s="102"/>
      <c r="I3525" s="93"/>
      <c r="J3525" s="93"/>
      <c r="S3525" s="72"/>
      <c r="T3525" s="72"/>
    </row>
    <row r="3526" spans="1:20" s="65" customFormat="1" ht="14.5" x14ac:dyDescent="0.35">
      <c r="A3526" s="48"/>
      <c r="E3526" s="102"/>
      <c r="F3526" s="102"/>
      <c r="G3526" s="102"/>
      <c r="I3526" s="93"/>
      <c r="J3526" s="93"/>
      <c r="S3526" s="72"/>
      <c r="T3526" s="72"/>
    </row>
    <row r="3527" spans="1:20" s="65" customFormat="1" ht="14.5" x14ac:dyDescent="0.35">
      <c r="A3527" s="48"/>
      <c r="E3527" s="102"/>
      <c r="F3527" s="102"/>
      <c r="G3527" s="102"/>
      <c r="I3527" s="93"/>
      <c r="J3527" s="93"/>
      <c r="S3527" s="72"/>
      <c r="T3527" s="72"/>
    </row>
    <row r="3528" spans="1:20" s="65" customFormat="1" ht="14.5" x14ac:dyDescent="0.35">
      <c r="A3528" s="48"/>
      <c r="E3528" s="102"/>
      <c r="F3528" s="102"/>
      <c r="G3528" s="102"/>
      <c r="I3528" s="93"/>
      <c r="J3528" s="93"/>
      <c r="S3528" s="72"/>
      <c r="T3528" s="72"/>
    </row>
    <row r="3529" spans="1:20" s="65" customFormat="1" ht="14.5" x14ac:dyDescent="0.35">
      <c r="A3529" s="48"/>
      <c r="E3529" s="102"/>
      <c r="F3529" s="102"/>
      <c r="G3529" s="102"/>
      <c r="I3529" s="93"/>
      <c r="J3529" s="93"/>
      <c r="S3529" s="72"/>
      <c r="T3529" s="72"/>
    </row>
    <row r="3530" spans="1:20" s="65" customFormat="1" ht="14.5" x14ac:dyDescent="0.35">
      <c r="A3530" s="48"/>
      <c r="E3530" s="102"/>
      <c r="F3530" s="102"/>
      <c r="G3530" s="102"/>
      <c r="I3530" s="93"/>
      <c r="J3530" s="93"/>
      <c r="S3530" s="72"/>
      <c r="T3530" s="72"/>
    </row>
    <row r="3531" spans="1:20" s="65" customFormat="1" ht="14.5" x14ac:dyDescent="0.35">
      <c r="A3531" s="48"/>
      <c r="E3531" s="102"/>
      <c r="F3531" s="102"/>
      <c r="G3531" s="102"/>
      <c r="I3531" s="93"/>
      <c r="J3531" s="93"/>
      <c r="S3531" s="72"/>
      <c r="T3531" s="72"/>
    </row>
    <row r="3532" spans="1:20" s="65" customFormat="1" ht="14.5" x14ac:dyDescent="0.35">
      <c r="A3532" s="48"/>
      <c r="E3532" s="102"/>
      <c r="F3532" s="102"/>
      <c r="G3532" s="102"/>
      <c r="I3532" s="93"/>
      <c r="J3532" s="93"/>
      <c r="S3532" s="72"/>
      <c r="T3532" s="72"/>
    </row>
    <row r="3533" spans="1:20" s="65" customFormat="1" ht="14.5" x14ac:dyDescent="0.35">
      <c r="A3533" s="48"/>
      <c r="E3533" s="102"/>
      <c r="F3533" s="102"/>
      <c r="G3533" s="102"/>
      <c r="I3533" s="93"/>
      <c r="J3533" s="93"/>
      <c r="S3533" s="72"/>
      <c r="T3533" s="72"/>
    </row>
    <row r="3534" spans="1:20" s="65" customFormat="1" ht="14.5" x14ac:dyDescent="0.35">
      <c r="A3534" s="48"/>
      <c r="E3534" s="102"/>
      <c r="F3534" s="102"/>
      <c r="G3534" s="102"/>
      <c r="I3534" s="93"/>
      <c r="J3534" s="93"/>
      <c r="S3534" s="72"/>
      <c r="T3534" s="72"/>
    </row>
    <row r="3535" spans="1:20" s="65" customFormat="1" ht="14.5" x14ac:dyDescent="0.35">
      <c r="A3535" s="48"/>
      <c r="E3535" s="102"/>
      <c r="F3535" s="102"/>
      <c r="G3535" s="102"/>
      <c r="I3535" s="93"/>
      <c r="J3535" s="93"/>
      <c r="S3535" s="72"/>
      <c r="T3535" s="72"/>
    </row>
    <row r="3536" spans="1:20" s="65" customFormat="1" ht="14.5" x14ac:dyDescent="0.35">
      <c r="A3536" s="48"/>
      <c r="E3536" s="102"/>
      <c r="F3536" s="102"/>
      <c r="G3536" s="102"/>
      <c r="I3536" s="93"/>
      <c r="J3536" s="93"/>
      <c r="S3536" s="72"/>
      <c r="T3536" s="72"/>
    </row>
    <row r="3537" spans="1:20" s="65" customFormat="1" ht="14.5" x14ac:dyDescent="0.35">
      <c r="A3537" s="48"/>
      <c r="E3537" s="102"/>
      <c r="F3537" s="102"/>
      <c r="G3537" s="102"/>
      <c r="I3537" s="93"/>
      <c r="J3537" s="93"/>
      <c r="S3537" s="72"/>
      <c r="T3537" s="72"/>
    </row>
    <row r="3538" spans="1:20" s="65" customFormat="1" ht="14.5" x14ac:dyDescent="0.35">
      <c r="A3538" s="48"/>
      <c r="E3538" s="102"/>
      <c r="F3538" s="102"/>
      <c r="G3538" s="102"/>
      <c r="I3538" s="93"/>
      <c r="J3538" s="93"/>
      <c r="S3538" s="72"/>
      <c r="T3538" s="72"/>
    </row>
    <row r="3539" spans="1:20" s="65" customFormat="1" ht="14.5" x14ac:dyDescent="0.35">
      <c r="A3539" s="48"/>
      <c r="E3539" s="102"/>
      <c r="F3539" s="102"/>
      <c r="G3539" s="102"/>
      <c r="I3539" s="93"/>
      <c r="J3539" s="93"/>
      <c r="S3539" s="72"/>
      <c r="T3539" s="72"/>
    </row>
    <row r="3540" spans="1:20" s="65" customFormat="1" ht="14.5" x14ac:dyDescent="0.35">
      <c r="A3540" s="48"/>
      <c r="E3540" s="102"/>
      <c r="F3540" s="102"/>
      <c r="G3540" s="102"/>
      <c r="I3540" s="93"/>
      <c r="J3540" s="93"/>
      <c r="S3540" s="72"/>
      <c r="T3540" s="72"/>
    </row>
    <row r="3541" spans="1:20" s="65" customFormat="1" ht="14.5" x14ac:dyDescent="0.35">
      <c r="A3541" s="48"/>
      <c r="E3541" s="102"/>
      <c r="F3541" s="102"/>
      <c r="G3541" s="102"/>
      <c r="I3541" s="93"/>
      <c r="J3541" s="93"/>
      <c r="S3541" s="72"/>
      <c r="T3541" s="72"/>
    </row>
    <row r="3542" spans="1:20" s="65" customFormat="1" ht="14.5" x14ac:dyDescent="0.35">
      <c r="A3542" s="48"/>
      <c r="E3542" s="102"/>
      <c r="F3542" s="102"/>
      <c r="G3542" s="102"/>
      <c r="I3542" s="93"/>
      <c r="J3542" s="93"/>
      <c r="S3542" s="72"/>
      <c r="T3542" s="72"/>
    </row>
    <row r="3543" spans="1:20" s="65" customFormat="1" ht="14.5" x14ac:dyDescent="0.35">
      <c r="A3543" s="48"/>
      <c r="E3543" s="102"/>
      <c r="F3543" s="102"/>
      <c r="G3543" s="102"/>
      <c r="I3543" s="93"/>
      <c r="J3543" s="93"/>
      <c r="S3543" s="72"/>
      <c r="T3543" s="72"/>
    </row>
    <row r="3544" spans="1:20" s="65" customFormat="1" ht="14.5" x14ac:dyDescent="0.35">
      <c r="A3544" s="48"/>
      <c r="E3544" s="102"/>
      <c r="F3544" s="102"/>
      <c r="G3544" s="102"/>
      <c r="I3544" s="93"/>
      <c r="J3544" s="93"/>
      <c r="S3544" s="72"/>
      <c r="T3544" s="72"/>
    </row>
    <row r="3545" spans="1:20" s="65" customFormat="1" ht="14.5" x14ac:dyDescent="0.35">
      <c r="A3545" s="48"/>
      <c r="E3545" s="102"/>
      <c r="F3545" s="102"/>
      <c r="G3545" s="102"/>
      <c r="I3545" s="93"/>
      <c r="J3545" s="93"/>
      <c r="S3545" s="72"/>
      <c r="T3545" s="72"/>
    </row>
    <row r="3546" spans="1:20" s="65" customFormat="1" ht="14.5" x14ac:dyDescent="0.35">
      <c r="A3546" s="48"/>
      <c r="E3546" s="102"/>
      <c r="F3546" s="102"/>
      <c r="G3546" s="102"/>
      <c r="I3546" s="93"/>
      <c r="J3546" s="93"/>
      <c r="S3546" s="72"/>
      <c r="T3546" s="72"/>
    </row>
    <row r="3547" spans="1:20" s="65" customFormat="1" ht="14.5" x14ac:dyDescent="0.35">
      <c r="A3547" s="48"/>
      <c r="E3547" s="102"/>
      <c r="F3547" s="102"/>
      <c r="G3547" s="102"/>
      <c r="I3547" s="93"/>
      <c r="J3547" s="93"/>
      <c r="S3547" s="72"/>
      <c r="T3547" s="72"/>
    </row>
    <row r="3548" spans="1:20" s="65" customFormat="1" ht="14.5" x14ac:dyDescent="0.35">
      <c r="A3548" s="48"/>
      <c r="E3548" s="102"/>
      <c r="F3548" s="102"/>
      <c r="G3548" s="102"/>
      <c r="I3548" s="93"/>
      <c r="J3548" s="93"/>
      <c r="S3548" s="72"/>
      <c r="T3548" s="72"/>
    </row>
    <row r="3549" spans="1:20" s="65" customFormat="1" ht="14.5" x14ac:dyDescent="0.35">
      <c r="A3549" s="48"/>
      <c r="E3549" s="102"/>
      <c r="F3549" s="102"/>
      <c r="G3549" s="102"/>
      <c r="I3549" s="93"/>
      <c r="J3549" s="93"/>
      <c r="S3549" s="72"/>
      <c r="T3549" s="72"/>
    </row>
    <row r="3550" spans="1:20" s="65" customFormat="1" ht="14.5" x14ac:dyDescent="0.35">
      <c r="A3550" s="48"/>
      <c r="E3550" s="102"/>
      <c r="F3550" s="102"/>
      <c r="G3550" s="102"/>
      <c r="I3550" s="93"/>
      <c r="J3550" s="93"/>
      <c r="S3550" s="72"/>
      <c r="T3550" s="72"/>
    </row>
    <row r="3551" spans="1:20" s="65" customFormat="1" ht="14.5" x14ac:dyDescent="0.35">
      <c r="A3551" s="48"/>
      <c r="E3551" s="102"/>
      <c r="F3551" s="102"/>
      <c r="G3551" s="102"/>
      <c r="I3551" s="93"/>
      <c r="J3551" s="93"/>
      <c r="S3551" s="72"/>
      <c r="T3551" s="72"/>
    </row>
    <row r="3552" spans="1:20" s="65" customFormat="1" ht="14.5" x14ac:dyDescent="0.35">
      <c r="A3552" s="48"/>
      <c r="E3552" s="102"/>
      <c r="F3552" s="102"/>
      <c r="G3552" s="102"/>
      <c r="I3552" s="93"/>
      <c r="J3552" s="93"/>
      <c r="S3552" s="72"/>
      <c r="T3552" s="72"/>
    </row>
    <row r="3553" spans="1:20" s="65" customFormat="1" ht="14.5" x14ac:dyDescent="0.35">
      <c r="A3553" s="48"/>
      <c r="E3553" s="102"/>
      <c r="F3553" s="102"/>
      <c r="G3553" s="102"/>
      <c r="I3553" s="93"/>
      <c r="J3553" s="93"/>
      <c r="S3553" s="72"/>
      <c r="T3553" s="72"/>
    </row>
    <row r="3554" spans="1:20" s="65" customFormat="1" ht="14.5" x14ac:dyDescent="0.35">
      <c r="A3554" s="48"/>
      <c r="E3554" s="102"/>
      <c r="F3554" s="102"/>
      <c r="G3554" s="102"/>
      <c r="I3554" s="93"/>
      <c r="J3554" s="93"/>
      <c r="S3554" s="72"/>
      <c r="T3554" s="72"/>
    </row>
    <row r="3555" spans="1:20" s="65" customFormat="1" ht="14.5" x14ac:dyDescent="0.35">
      <c r="A3555" s="48"/>
      <c r="E3555" s="102"/>
      <c r="F3555" s="102"/>
      <c r="G3555" s="102"/>
      <c r="I3555" s="93"/>
      <c r="J3555" s="93"/>
      <c r="S3555" s="72"/>
      <c r="T3555" s="72"/>
    </row>
    <row r="3556" spans="1:20" s="65" customFormat="1" ht="14.5" x14ac:dyDescent="0.35">
      <c r="A3556" s="48"/>
      <c r="E3556" s="102"/>
      <c r="F3556" s="102"/>
      <c r="G3556" s="102"/>
      <c r="I3556" s="93"/>
      <c r="J3556" s="93"/>
      <c r="S3556" s="72"/>
      <c r="T3556" s="72"/>
    </row>
    <row r="3557" spans="1:20" s="65" customFormat="1" ht="14.5" x14ac:dyDescent="0.35">
      <c r="A3557" s="48"/>
      <c r="E3557" s="102"/>
      <c r="F3557" s="102"/>
      <c r="G3557" s="102"/>
      <c r="I3557" s="93"/>
      <c r="J3557" s="93"/>
      <c r="S3557" s="72"/>
      <c r="T3557" s="72"/>
    </row>
    <row r="3558" spans="1:20" s="65" customFormat="1" ht="14.5" x14ac:dyDescent="0.35">
      <c r="A3558" s="48"/>
      <c r="E3558" s="102"/>
      <c r="F3558" s="102"/>
      <c r="G3558" s="102"/>
      <c r="I3558" s="93"/>
      <c r="J3558" s="93"/>
      <c r="S3558" s="72"/>
      <c r="T3558" s="72"/>
    </row>
    <row r="3559" spans="1:20" s="65" customFormat="1" ht="14.5" x14ac:dyDescent="0.35">
      <c r="A3559" s="48"/>
      <c r="E3559" s="102"/>
      <c r="F3559" s="102"/>
      <c r="G3559" s="102"/>
      <c r="I3559" s="93"/>
      <c r="J3559" s="93"/>
      <c r="S3559" s="72"/>
      <c r="T3559" s="72"/>
    </row>
    <row r="3560" spans="1:20" s="65" customFormat="1" ht="14.5" x14ac:dyDescent="0.35">
      <c r="A3560" s="48"/>
      <c r="E3560" s="102"/>
      <c r="F3560" s="102"/>
      <c r="G3560" s="102"/>
      <c r="I3560" s="93"/>
      <c r="J3560" s="93"/>
      <c r="S3560" s="72"/>
      <c r="T3560" s="72"/>
    </row>
    <row r="3561" spans="1:20" s="65" customFormat="1" ht="14.5" x14ac:dyDescent="0.35">
      <c r="A3561" s="48"/>
      <c r="E3561" s="102"/>
      <c r="F3561" s="102"/>
      <c r="G3561" s="102"/>
      <c r="I3561" s="93"/>
      <c r="J3561" s="93"/>
      <c r="S3561" s="72"/>
      <c r="T3561" s="72"/>
    </row>
    <row r="3562" spans="1:20" s="65" customFormat="1" ht="14.5" x14ac:dyDescent="0.35">
      <c r="A3562" s="48"/>
      <c r="E3562" s="102"/>
      <c r="F3562" s="102"/>
      <c r="G3562" s="102"/>
      <c r="I3562" s="93"/>
      <c r="J3562" s="93"/>
      <c r="S3562" s="72"/>
      <c r="T3562" s="72"/>
    </row>
    <row r="3563" spans="1:20" s="65" customFormat="1" ht="14.5" x14ac:dyDescent="0.35">
      <c r="A3563" s="48"/>
      <c r="E3563" s="102"/>
      <c r="F3563" s="102"/>
      <c r="G3563" s="102"/>
      <c r="I3563" s="93"/>
      <c r="J3563" s="93"/>
      <c r="S3563" s="72"/>
      <c r="T3563" s="72"/>
    </row>
    <row r="3564" spans="1:20" s="65" customFormat="1" ht="14.5" x14ac:dyDescent="0.35">
      <c r="A3564" s="48"/>
      <c r="E3564" s="102"/>
      <c r="F3564" s="102"/>
      <c r="G3564" s="102"/>
      <c r="I3564" s="93"/>
      <c r="J3564" s="93"/>
      <c r="S3564" s="72"/>
      <c r="T3564" s="72"/>
    </row>
    <row r="3565" spans="1:20" s="65" customFormat="1" ht="14.5" x14ac:dyDescent="0.35">
      <c r="A3565" s="48"/>
      <c r="E3565" s="102"/>
      <c r="F3565" s="102"/>
      <c r="G3565" s="102"/>
      <c r="I3565" s="93"/>
      <c r="J3565" s="93"/>
      <c r="S3565" s="72"/>
      <c r="T3565" s="72"/>
    </row>
    <row r="3566" spans="1:20" s="65" customFormat="1" ht="14.5" x14ac:dyDescent="0.35">
      <c r="A3566" s="48"/>
      <c r="E3566" s="102"/>
      <c r="F3566" s="102"/>
      <c r="G3566" s="102"/>
      <c r="I3566" s="93"/>
      <c r="J3566" s="93"/>
      <c r="S3566" s="72"/>
      <c r="T3566" s="72"/>
    </row>
    <row r="3567" spans="1:20" s="65" customFormat="1" ht="14.5" x14ac:dyDescent="0.35">
      <c r="A3567" s="48"/>
      <c r="E3567" s="102"/>
      <c r="F3567" s="102"/>
      <c r="G3567" s="102"/>
      <c r="I3567" s="93"/>
      <c r="J3567" s="93"/>
      <c r="S3567" s="72"/>
      <c r="T3567" s="72"/>
    </row>
    <row r="3568" spans="1:20" s="65" customFormat="1" ht="14.5" x14ac:dyDescent="0.35">
      <c r="A3568" s="48"/>
      <c r="E3568" s="102"/>
      <c r="F3568" s="102"/>
      <c r="G3568" s="102"/>
      <c r="I3568" s="93"/>
      <c r="J3568" s="93"/>
      <c r="S3568" s="72"/>
      <c r="T3568" s="72"/>
    </row>
    <row r="3569" spans="1:20" s="65" customFormat="1" ht="14.5" x14ac:dyDescent="0.35">
      <c r="A3569" s="48"/>
      <c r="E3569" s="102"/>
      <c r="F3569" s="102"/>
      <c r="G3569" s="102"/>
      <c r="I3569" s="93"/>
      <c r="J3569" s="93"/>
      <c r="S3569" s="72"/>
      <c r="T3569" s="72"/>
    </row>
    <row r="3570" spans="1:20" s="65" customFormat="1" ht="14.5" x14ac:dyDescent="0.35">
      <c r="A3570" s="48"/>
      <c r="E3570" s="102"/>
      <c r="F3570" s="102"/>
      <c r="G3570" s="102"/>
      <c r="I3570" s="93"/>
      <c r="J3570" s="93"/>
      <c r="S3570" s="72"/>
      <c r="T3570" s="72"/>
    </row>
    <row r="3571" spans="1:20" s="65" customFormat="1" ht="14.5" x14ac:dyDescent="0.35">
      <c r="A3571" s="48"/>
      <c r="E3571" s="102"/>
      <c r="F3571" s="102"/>
      <c r="G3571" s="102"/>
      <c r="I3571" s="93"/>
      <c r="J3571" s="93"/>
      <c r="S3571" s="72"/>
      <c r="T3571" s="72"/>
    </row>
    <row r="3572" spans="1:20" s="65" customFormat="1" ht="14.5" x14ac:dyDescent="0.35">
      <c r="A3572" s="48"/>
      <c r="E3572" s="102"/>
      <c r="F3572" s="102"/>
      <c r="G3572" s="102"/>
      <c r="I3572" s="93"/>
      <c r="J3572" s="93"/>
      <c r="S3572" s="72"/>
      <c r="T3572" s="72"/>
    </row>
    <row r="3573" spans="1:20" s="65" customFormat="1" ht="14.5" x14ac:dyDescent="0.35">
      <c r="A3573" s="48"/>
      <c r="E3573" s="102"/>
      <c r="F3573" s="102"/>
      <c r="G3573" s="102"/>
      <c r="I3573" s="93"/>
      <c r="J3573" s="93"/>
      <c r="S3573" s="72"/>
      <c r="T3573" s="72"/>
    </row>
    <row r="3574" spans="1:20" s="65" customFormat="1" ht="14.5" x14ac:dyDescent="0.35">
      <c r="A3574" s="48"/>
      <c r="E3574" s="102"/>
      <c r="F3574" s="102"/>
      <c r="G3574" s="102"/>
      <c r="I3574" s="93"/>
      <c r="J3574" s="93"/>
      <c r="S3574" s="72"/>
      <c r="T3574" s="72"/>
    </row>
    <row r="3575" spans="1:20" s="65" customFormat="1" ht="14.5" x14ac:dyDescent="0.35">
      <c r="A3575" s="48"/>
      <c r="E3575" s="102"/>
      <c r="F3575" s="102"/>
      <c r="G3575" s="102"/>
      <c r="I3575" s="93"/>
      <c r="J3575" s="93"/>
      <c r="S3575" s="72"/>
      <c r="T3575" s="72"/>
    </row>
    <row r="3576" spans="1:20" s="65" customFormat="1" ht="14.5" x14ac:dyDescent="0.35">
      <c r="A3576" s="48"/>
      <c r="E3576" s="102"/>
      <c r="F3576" s="102"/>
      <c r="G3576" s="102"/>
      <c r="I3576" s="93"/>
      <c r="J3576" s="93"/>
      <c r="S3576" s="72"/>
      <c r="T3576" s="72"/>
    </row>
    <row r="3577" spans="1:20" s="65" customFormat="1" ht="14.5" x14ac:dyDescent="0.35">
      <c r="A3577" s="48"/>
      <c r="E3577" s="102"/>
      <c r="F3577" s="102"/>
      <c r="G3577" s="102"/>
      <c r="I3577" s="93"/>
      <c r="J3577" s="93"/>
      <c r="S3577" s="72"/>
      <c r="T3577" s="72"/>
    </row>
    <row r="3578" spans="1:20" s="65" customFormat="1" ht="14.5" x14ac:dyDescent="0.35">
      <c r="A3578" s="48"/>
      <c r="E3578" s="102"/>
      <c r="F3578" s="102"/>
      <c r="G3578" s="102"/>
      <c r="I3578" s="93"/>
      <c r="J3578" s="93"/>
      <c r="S3578" s="72"/>
      <c r="T3578" s="72"/>
    </row>
    <row r="3579" spans="1:20" s="65" customFormat="1" ht="14.5" x14ac:dyDescent="0.35">
      <c r="A3579" s="48"/>
      <c r="E3579" s="102"/>
      <c r="F3579" s="102"/>
      <c r="G3579" s="102"/>
      <c r="I3579" s="93"/>
      <c r="J3579" s="93"/>
      <c r="S3579" s="72"/>
      <c r="T3579" s="72"/>
    </row>
    <row r="3580" spans="1:20" s="65" customFormat="1" ht="14.5" x14ac:dyDescent="0.35">
      <c r="A3580" s="48"/>
      <c r="E3580" s="102"/>
      <c r="F3580" s="102"/>
      <c r="G3580" s="102"/>
      <c r="I3580" s="93"/>
      <c r="J3580" s="93"/>
      <c r="S3580" s="72"/>
      <c r="T3580" s="72"/>
    </row>
    <row r="3581" spans="1:20" s="65" customFormat="1" ht="14.5" x14ac:dyDescent="0.35">
      <c r="A3581" s="48"/>
      <c r="E3581" s="102"/>
      <c r="F3581" s="102"/>
      <c r="G3581" s="102"/>
      <c r="I3581" s="93"/>
      <c r="J3581" s="93"/>
      <c r="S3581" s="72"/>
      <c r="T3581" s="72"/>
    </row>
    <row r="3582" spans="1:20" s="65" customFormat="1" ht="14.5" x14ac:dyDescent="0.35">
      <c r="A3582" s="48"/>
      <c r="E3582" s="102"/>
      <c r="F3582" s="102"/>
      <c r="G3582" s="102"/>
      <c r="I3582" s="93"/>
      <c r="J3582" s="93"/>
      <c r="S3582" s="72"/>
      <c r="T3582" s="72"/>
    </row>
    <row r="3583" spans="1:20" s="65" customFormat="1" ht="14.5" x14ac:dyDescent="0.35">
      <c r="A3583" s="48"/>
      <c r="E3583" s="102"/>
      <c r="F3583" s="102"/>
      <c r="G3583" s="102"/>
      <c r="I3583" s="93"/>
      <c r="J3583" s="93"/>
      <c r="S3583" s="72"/>
      <c r="T3583" s="72"/>
    </row>
    <row r="3584" spans="1:20" s="65" customFormat="1" ht="14.5" x14ac:dyDescent="0.35">
      <c r="A3584" s="48"/>
      <c r="E3584" s="102"/>
      <c r="F3584" s="102"/>
      <c r="G3584" s="102"/>
      <c r="I3584" s="93"/>
      <c r="J3584" s="93"/>
      <c r="S3584" s="72"/>
      <c r="T3584" s="72"/>
    </row>
    <row r="3585" spans="1:20" s="65" customFormat="1" ht="14.5" x14ac:dyDescent="0.35">
      <c r="A3585" s="48"/>
      <c r="E3585" s="102"/>
      <c r="F3585" s="102"/>
      <c r="G3585" s="102"/>
      <c r="I3585" s="93"/>
      <c r="J3585" s="93"/>
      <c r="S3585" s="72"/>
      <c r="T3585" s="72"/>
    </row>
    <row r="3586" spans="1:20" s="65" customFormat="1" ht="14.5" x14ac:dyDescent="0.35">
      <c r="A3586" s="48"/>
      <c r="E3586" s="102"/>
      <c r="F3586" s="102"/>
      <c r="G3586" s="102"/>
      <c r="I3586" s="93"/>
      <c r="J3586" s="93"/>
      <c r="S3586" s="72"/>
      <c r="T3586" s="72"/>
    </row>
    <row r="3587" spans="1:20" s="65" customFormat="1" ht="14.5" x14ac:dyDescent="0.35">
      <c r="A3587" s="48"/>
      <c r="E3587" s="102"/>
      <c r="F3587" s="102"/>
      <c r="G3587" s="102"/>
      <c r="I3587" s="93"/>
      <c r="J3587" s="93"/>
      <c r="S3587" s="72"/>
      <c r="T3587" s="72"/>
    </row>
    <row r="3588" spans="1:20" s="65" customFormat="1" ht="14.5" x14ac:dyDescent="0.35">
      <c r="A3588" s="48"/>
      <c r="E3588" s="102"/>
      <c r="F3588" s="102"/>
      <c r="G3588" s="102"/>
      <c r="I3588" s="93"/>
      <c r="J3588" s="93"/>
      <c r="S3588" s="72"/>
      <c r="T3588" s="72"/>
    </row>
    <row r="3589" spans="1:20" s="65" customFormat="1" ht="14.5" x14ac:dyDescent="0.35">
      <c r="A3589" s="48"/>
      <c r="E3589" s="102"/>
      <c r="F3589" s="102"/>
      <c r="G3589" s="102"/>
      <c r="I3589" s="93"/>
      <c r="J3589" s="93"/>
      <c r="S3589" s="72"/>
      <c r="T3589" s="72"/>
    </row>
    <row r="3590" spans="1:20" s="65" customFormat="1" ht="14.5" x14ac:dyDescent="0.35">
      <c r="A3590" s="48"/>
      <c r="E3590" s="102"/>
      <c r="F3590" s="102"/>
      <c r="G3590" s="102"/>
      <c r="I3590" s="93"/>
      <c r="J3590" s="93"/>
      <c r="S3590" s="72"/>
      <c r="T3590" s="72"/>
    </row>
    <row r="3591" spans="1:20" s="65" customFormat="1" ht="14.5" x14ac:dyDescent="0.35">
      <c r="A3591" s="48"/>
      <c r="E3591" s="102"/>
      <c r="F3591" s="102"/>
      <c r="G3591" s="102"/>
      <c r="I3591" s="93"/>
      <c r="J3591" s="93"/>
      <c r="S3591" s="72"/>
      <c r="T3591" s="72"/>
    </row>
    <row r="3592" spans="1:20" s="65" customFormat="1" ht="14.5" x14ac:dyDescent="0.35">
      <c r="A3592" s="48"/>
      <c r="E3592" s="102"/>
      <c r="F3592" s="102"/>
      <c r="G3592" s="102"/>
      <c r="I3592" s="93"/>
      <c r="J3592" s="93"/>
      <c r="S3592" s="72"/>
      <c r="T3592" s="72"/>
    </row>
    <row r="3593" spans="1:20" s="65" customFormat="1" ht="14.5" x14ac:dyDescent="0.35">
      <c r="A3593" s="48"/>
      <c r="E3593" s="102"/>
      <c r="F3593" s="102"/>
      <c r="G3593" s="102"/>
      <c r="I3593" s="93"/>
      <c r="J3593" s="93"/>
      <c r="S3593" s="72"/>
      <c r="T3593" s="72"/>
    </row>
    <row r="3594" spans="1:20" s="65" customFormat="1" ht="14.5" x14ac:dyDescent="0.35">
      <c r="A3594" s="48"/>
      <c r="E3594" s="102"/>
      <c r="F3594" s="102"/>
      <c r="G3594" s="102"/>
      <c r="I3594" s="93"/>
      <c r="J3594" s="93"/>
      <c r="S3594" s="72"/>
      <c r="T3594" s="72"/>
    </row>
    <row r="3595" spans="1:20" s="65" customFormat="1" ht="14.5" x14ac:dyDescent="0.35">
      <c r="A3595" s="48"/>
      <c r="E3595" s="102"/>
      <c r="F3595" s="102"/>
      <c r="G3595" s="102"/>
      <c r="I3595" s="93"/>
      <c r="J3595" s="93"/>
      <c r="S3595" s="72"/>
      <c r="T3595" s="72"/>
    </row>
    <row r="3596" spans="1:20" s="65" customFormat="1" ht="14.5" x14ac:dyDescent="0.35">
      <c r="A3596" s="48"/>
      <c r="E3596" s="102"/>
      <c r="F3596" s="102"/>
      <c r="G3596" s="102"/>
      <c r="I3596" s="93"/>
      <c r="J3596" s="93"/>
      <c r="S3596" s="72"/>
      <c r="T3596" s="72"/>
    </row>
    <row r="3597" spans="1:20" s="65" customFormat="1" ht="14.5" x14ac:dyDescent="0.35">
      <c r="A3597" s="48"/>
      <c r="E3597" s="102"/>
      <c r="F3597" s="102"/>
      <c r="G3597" s="102"/>
      <c r="I3597" s="93"/>
      <c r="J3597" s="93"/>
      <c r="S3597" s="72"/>
      <c r="T3597" s="72"/>
    </row>
    <row r="3598" spans="1:20" s="65" customFormat="1" ht="14.5" x14ac:dyDescent="0.35">
      <c r="A3598" s="48"/>
      <c r="E3598" s="102"/>
      <c r="F3598" s="102"/>
      <c r="G3598" s="102"/>
      <c r="I3598" s="93"/>
      <c r="J3598" s="93"/>
      <c r="S3598" s="72"/>
      <c r="T3598" s="72"/>
    </row>
    <row r="3599" spans="1:20" s="65" customFormat="1" ht="14.5" x14ac:dyDescent="0.35">
      <c r="A3599" s="48"/>
      <c r="E3599" s="102"/>
      <c r="F3599" s="102"/>
      <c r="G3599" s="102"/>
      <c r="I3599" s="93"/>
      <c r="J3599" s="93"/>
      <c r="S3599" s="72"/>
      <c r="T3599" s="72"/>
    </row>
    <row r="3600" spans="1:20" s="65" customFormat="1" ht="14.5" x14ac:dyDescent="0.35">
      <c r="A3600" s="48"/>
      <c r="E3600" s="102"/>
      <c r="F3600" s="102"/>
      <c r="G3600" s="102"/>
      <c r="I3600" s="93"/>
      <c r="J3600" s="93"/>
      <c r="S3600" s="72"/>
      <c r="T3600" s="72"/>
    </row>
    <row r="3601" spans="1:20" s="65" customFormat="1" ht="14.5" x14ac:dyDescent="0.35">
      <c r="A3601" s="48"/>
      <c r="E3601" s="102"/>
      <c r="F3601" s="102"/>
      <c r="G3601" s="102"/>
      <c r="I3601" s="93"/>
      <c r="J3601" s="93"/>
      <c r="S3601" s="72"/>
      <c r="T3601" s="72"/>
    </row>
    <row r="3602" spans="1:20" s="65" customFormat="1" ht="14.5" x14ac:dyDescent="0.35">
      <c r="A3602" s="48"/>
      <c r="E3602" s="102"/>
      <c r="F3602" s="102"/>
      <c r="G3602" s="102"/>
      <c r="I3602" s="93"/>
      <c r="J3602" s="93"/>
      <c r="S3602" s="72"/>
      <c r="T3602" s="72"/>
    </row>
    <row r="3603" spans="1:20" s="65" customFormat="1" ht="14.5" x14ac:dyDescent="0.35">
      <c r="A3603" s="48"/>
      <c r="E3603" s="102"/>
      <c r="F3603" s="102"/>
      <c r="G3603" s="102"/>
      <c r="I3603" s="93"/>
      <c r="J3603" s="93"/>
      <c r="S3603" s="72"/>
      <c r="T3603" s="72"/>
    </row>
    <row r="3604" spans="1:20" s="65" customFormat="1" ht="14.5" x14ac:dyDescent="0.35">
      <c r="A3604" s="48"/>
      <c r="E3604" s="102"/>
      <c r="F3604" s="102"/>
      <c r="G3604" s="102"/>
      <c r="I3604" s="93"/>
      <c r="J3604" s="93"/>
      <c r="S3604" s="72"/>
      <c r="T3604" s="72"/>
    </row>
    <row r="3605" spans="1:20" s="65" customFormat="1" ht="14.5" x14ac:dyDescent="0.35">
      <c r="A3605" s="48"/>
      <c r="E3605" s="102"/>
      <c r="F3605" s="102"/>
      <c r="G3605" s="102"/>
      <c r="I3605" s="93"/>
      <c r="J3605" s="93"/>
      <c r="S3605" s="72"/>
      <c r="T3605" s="72"/>
    </row>
    <row r="3606" spans="1:20" s="65" customFormat="1" ht="14.5" x14ac:dyDescent="0.35">
      <c r="A3606" s="48"/>
      <c r="E3606" s="102"/>
      <c r="F3606" s="102"/>
      <c r="G3606" s="102"/>
      <c r="I3606" s="93"/>
      <c r="J3606" s="93"/>
      <c r="S3606" s="72"/>
      <c r="T3606" s="72"/>
    </row>
    <row r="3607" spans="1:20" s="65" customFormat="1" ht="14.5" x14ac:dyDescent="0.35">
      <c r="A3607" s="48"/>
      <c r="E3607" s="102"/>
      <c r="F3607" s="102"/>
      <c r="G3607" s="102"/>
      <c r="I3607" s="93"/>
      <c r="J3607" s="93"/>
      <c r="S3607" s="72"/>
      <c r="T3607" s="72"/>
    </row>
    <row r="3608" spans="1:20" s="65" customFormat="1" ht="14.5" x14ac:dyDescent="0.35">
      <c r="A3608" s="48"/>
      <c r="E3608" s="102"/>
      <c r="F3608" s="102"/>
      <c r="G3608" s="102"/>
      <c r="I3608" s="93"/>
      <c r="J3608" s="93"/>
      <c r="S3608" s="72"/>
      <c r="T3608" s="72"/>
    </row>
    <row r="3609" spans="1:20" s="65" customFormat="1" ht="14.5" x14ac:dyDescent="0.35">
      <c r="A3609" s="48"/>
      <c r="E3609" s="102"/>
      <c r="F3609" s="102"/>
      <c r="G3609" s="102"/>
      <c r="I3609" s="93"/>
      <c r="J3609" s="93"/>
      <c r="S3609" s="72"/>
      <c r="T3609" s="72"/>
    </row>
    <row r="3610" spans="1:20" s="65" customFormat="1" ht="14.5" x14ac:dyDescent="0.35">
      <c r="A3610" s="48"/>
      <c r="E3610" s="102"/>
      <c r="F3610" s="102"/>
      <c r="G3610" s="102"/>
      <c r="I3610" s="93"/>
      <c r="J3610" s="93"/>
      <c r="S3610" s="72"/>
      <c r="T3610" s="72"/>
    </row>
    <row r="3611" spans="1:20" s="65" customFormat="1" ht="14.5" x14ac:dyDescent="0.35">
      <c r="A3611" s="48"/>
      <c r="E3611" s="102"/>
      <c r="F3611" s="102"/>
      <c r="G3611" s="102"/>
      <c r="I3611" s="93"/>
      <c r="J3611" s="93"/>
      <c r="S3611" s="72"/>
      <c r="T3611" s="72"/>
    </row>
    <row r="3612" spans="1:20" s="65" customFormat="1" ht="14.5" x14ac:dyDescent="0.35">
      <c r="A3612" s="48"/>
      <c r="E3612" s="102"/>
      <c r="F3612" s="102"/>
      <c r="G3612" s="102"/>
      <c r="I3612" s="93"/>
      <c r="J3612" s="93"/>
      <c r="S3612" s="72"/>
      <c r="T3612" s="72"/>
    </row>
    <row r="3613" spans="1:20" s="65" customFormat="1" ht="14.5" x14ac:dyDescent="0.35">
      <c r="A3613" s="48"/>
      <c r="E3613" s="102"/>
      <c r="F3613" s="102"/>
      <c r="G3613" s="102"/>
      <c r="I3613" s="93"/>
      <c r="J3613" s="93"/>
      <c r="S3613" s="72"/>
      <c r="T3613" s="72"/>
    </row>
    <row r="3614" spans="1:20" s="65" customFormat="1" ht="14.5" x14ac:dyDescent="0.35">
      <c r="A3614" s="48"/>
      <c r="E3614" s="102"/>
      <c r="F3614" s="102"/>
      <c r="G3614" s="102"/>
      <c r="I3614" s="93"/>
      <c r="J3614" s="93"/>
      <c r="S3614" s="72"/>
      <c r="T3614" s="72"/>
    </row>
    <row r="3615" spans="1:20" s="65" customFormat="1" ht="14.5" x14ac:dyDescent="0.35">
      <c r="A3615" s="48"/>
      <c r="E3615" s="102"/>
      <c r="F3615" s="102"/>
      <c r="G3615" s="102"/>
      <c r="I3615" s="93"/>
      <c r="J3615" s="93"/>
      <c r="S3615" s="72"/>
      <c r="T3615" s="72"/>
    </row>
    <row r="3616" spans="1:20" s="65" customFormat="1" ht="14.5" x14ac:dyDescent="0.35">
      <c r="A3616" s="48"/>
      <c r="E3616" s="102"/>
      <c r="F3616" s="102"/>
      <c r="G3616" s="102"/>
      <c r="I3616" s="93"/>
      <c r="J3616" s="93"/>
      <c r="S3616" s="72"/>
      <c r="T3616" s="72"/>
    </row>
    <row r="3617" spans="1:20" s="65" customFormat="1" ht="14.5" x14ac:dyDescent="0.35">
      <c r="A3617" s="48"/>
      <c r="E3617" s="102"/>
      <c r="F3617" s="102"/>
      <c r="G3617" s="102"/>
      <c r="I3617" s="93"/>
      <c r="J3617" s="93"/>
      <c r="S3617" s="72"/>
      <c r="T3617" s="72"/>
    </row>
    <row r="3618" spans="1:20" s="65" customFormat="1" ht="14.5" x14ac:dyDescent="0.35">
      <c r="A3618" s="48"/>
      <c r="E3618" s="102"/>
      <c r="F3618" s="102"/>
      <c r="G3618" s="102"/>
      <c r="I3618" s="93"/>
      <c r="J3618" s="93"/>
      <c r="S3618" s="72"/>
      <c r="T3618" s="72"/>
    </row>
    <row r="3619" spans="1:20" s="65" customFormat="1" ht="14.5" x14ac:dyDescent="0.35">
      <c r="A3619" s="48"/>
      <c r="E3619" s="102"/>
      <c r="F3619" s="102"/>
      <c r="G3619" s="102"/>
      <c r="I3619" s="93"/>
      <c r="J3619" s="93"/>
      <c r="S3619" s="72"/>
      <c r="T3619" s="72"/>
    </row>
    <row r="3620" spans="1:20" s="65" customFormat="1" ht="14.5" x14ac:dyDescent="0.35">
      <c r="A3620" s="48"/>
      <c r="E3620" s="102"/>
      <c r="F3620" s="102"/>
      <c r="G3620" s="102"/>
      <c r="I3620" s="93"/>
      <c r="J3620" s="93"/>
      <c r="S3620" s="72"/>
      <c r="T3620" s="72"/>
    </row>
    <row r="3621" spans="1:20" s="65" customFormat="1" ht="14.5" x14ac:dyDescent="0.35">
      <c r="A3621" s="48"/>
      <c r="E3621" s="102"/>
      <c r="F3621" s="102"/>
      <c r="G3621" s="102"/>
      <c r="I3621" s="93"/>
      <c r="J3621" s="93"/>
      <c r="S3621" s="72"/>
      <c r="T3621" s="72"/>
    </row>
    <row r="3622" spans="1:20" s="65" customFormat="1" ht="14.5" x14ac:dyDescent="0.35">
      <c r="A3622" s="48"/>
      <c r="E3622" s="102"/>
      <c r="F3622" s="102"/>
      <c r="G3622" s="102"/>
      <c r="I3622" s="93"/>
      <c r="J3622" s="93"/>
      <c r="S3622" s="72"/>
      <c r="T3622" s="72"/>
    </row>
    <row r="3623" spans="1:20" s="65" customFormat="1" ht="14.5" x14ac:dyDescent="0.35">
      <c r="A3623" s="48"/>
      <c r="E3623" s="102"/>
      <c r="F3623" s="102"/>
      <c r="G3623" s="102"/>
      <c r="I3623" s="93"/>
      <c r="J3623" s="93"/>
      <c r="S3623" s="72"/>
      <c r="T3623" s="72"/>
    </row>
    <row r="3624" spans="1:20" s="65" customFormat="1" ht="14.5" x14ac:dyDescent="0.35">
      <c r="A3624" s="48"/>
      <c r="E3624" s="102"/>
      <c r="F3624" s="102"/>
      <c r="G3624" s="102"/>
      <c r="I3624" s="93"/>
      <c r="J3624" s="93"/>
      <c r="S3624" s="72"/>
      <c r="T3624" s="72"/>
    </row>
    <row r="3625" spans="1:20" s="65" customFormat="1" ht="14.5" x14ac:dyDescent="0.35">
      <c r="A3625" s="48"/>
      <c r="E3625" s="102"/>
      <c r="F3625" s="102"/>
      <c r="G3625" s="102"/>
      <c r="I3625" s="93"/>
      <c r="J3625" s="93"/>
      <c r="S3625" s="72"/>
      <c r="T3625" s="72"/>
    </row>
    <row r="3626" spans="1:20" s="65" customFormat="1" ht="14.5" x14ac:dyDescent="0.35">
      <c r="A3626" s="48"/>
      <c r="E3626" s="102"/>
      <c r="F3626" s="102"/>
      <c r="G3626" s="102"/>
      <c r="I3626" s="93"/>
      <c r="J3626" s="93"/>
      <c r="S3626" s="72"/>
      <c r="T3626" s="72"/>
    </row>
    <row r="3627" spans="1:20" s="65" customFormat="1" ht="14.5" x14ac:dyDescent="0.35">
      <c r="A3627" s="48"/>
      <c r="E3627" s="102"/>
      <c r="F3627" s="102"/>
      <c r="G3627" s="102"/>
      <c r="I3627" s="93"/>
      <c r="J3627" s="93"/>
      <c r="S3627" s="72"/>
      <c r="T3627" s="72"/>
    </row>
    <row r="3628" spans="1:20" s="65" customFormat="1" ht="14.5" x14ac:dyDescent="0.35">
      <c r="A3628" s="48"/>
      <c r="E3628" s="102"/>
      <c r="F3628" s="102"/>
      <c r="G3628" s="102"/>
      <c r="I3628" s="93"/>
      <c r="J3628" s="93"/>
      <c r="S3628" s="72"/>
      <c r="T3628" s="72"/>
    </row>
    <row r="3629" spans="1:20" s="65" customFormat="1" ht="14.5" x14ac:dyDescent="0.35">
      <c r="A3629" s="48"/>
      <c r="E3629" s="102"/>
      <c r="F3629" s="102"/>
      <c r="G3629" s="102"/>
      <c r="I3629" s="93"/>
      <c r="J3629" s="93"/>
      <c r="S3629" s="72"/>
      <c r="T3629" s="72"/>
    </row>
    <row r="3630" spans="1:20" s="65" customFormat="1" ht="14.5" x14ac:dyDescent="0.35">
      <c r="A3630" s="48"/>
      <c r="E3630" s="102"/>
      <c r="F3630" s="102"/>
      <c r="G3630" s="102"/>
      <c r="I3630" s="93"/>
      <c r="J3630" s="93"/>
      <c r="S3630" s="72"/>
      <c r="T3630" s="72"/>
    </row>
    <row r="3631" spans="1:20" s="65" customFormat="1" ht="14.5" x14ac:dyDescent="0.35">
      <c r="A3631" s="48"/>
      <c r="E3631" s="102"/>
      <c r="F3631" s="102"/>
      <c r="G3631" s="102"/>
      <c r="I3631" s="93"/>
      <c r="J3631" s="93"/>
      <c r="S3631" s="72"/>
      <c r="T3631" s="72"/>
    </row>
    <row r="3632" spans="1:20" s="65" customFormat="1" ht="14.5" x14ac:dyDescent="0.35">
      <c r="A3632" s="48"/>
      <c r="E3632" s="102"/>
      <c r="F3632" s="102"/>
      <c r="G3632" s="102"/>
      <c r="I3632" s="93"/>
      <c r="J3632" s="93"/>
      <c r="S3632" s="72"/>
      <c r="T3632" s="72"/>
    </row>
    <row r="3633" spans="1:20" s="65" customFormat="1" ht="14.5" x14ac:dyDescent="0.35">
      <c r="A3633" s="48"/>
      <c r="E3633" s="102"/>
      <c r="F3633" s="102"/>
      <c r="G3633" s="102"/>
      <c r="I3633" s="93"/>
      <c r="J3633" s="93"/>
      <c r="S3633" s="72"/>
      <c r="T3633" s="72"/>
    </row>
    <row r="3634" spans="1:20" s="65" customFormat="1" ht="14.5" x14ac:dyDescent="0.35">
      <c r="A3634" s="48"/>
      <c r="E3634" s="102"/>
      <c r="F3634" s="102"/>
      <c r="G3634" s="102"/>
      <c r="I3634" s="93"/>
      <c r="J3634" s="93"/>
      <c r="S3634" s="72"/>
      <c r="T3634" s="72"/>
    </row>
    <row r="3635" spans="1:20" s="65" customFormat="1" ht="14.5" x14ac:dyDescent="0.35">
      <c r="A3635" s="48"/>
      <c r="E3635" s="102"/>
      <c r="F3635" s="102"/>
      <c r="G3635" s="102"/>
      <c r="I3635" s="93"/>
      <c r="J3635" s="93"/>
      <c r="S3635" s="72"/>
      <c r="T3635" s="72"/>
    </row>
    <row r="3636" spans="1:20" s="65" customFormat="1" ht="14.5" x14ac:dyDescent="0.35">
      <c r="A3636" s="48"/>
      <c r="E3636" s="102"/>
      <c r="F3636" s="102"/>
      <c r="G3636" s="102"/>
      <c r="I3636" s="93"/>
      <c r="J3636" s="93"/>
      <c r="S3636" s="72"/>
      <c r="T3636" s="72"/>
    </row>
    <row r="3637" spans="1:20" s="65" customFormat="1" ht="14.5" x14ac:dyDescent="0.35">
      <c r="A3637" s="48"/>
      <c r="E3637" s="102"/>
      <c r="F3637" s="102"/>
      <c r="G3637" s="102"/>
      <c r="I3637" s="93"/>
      <c r="J3637" s="93"/>
      <c r="S3637" s="72"/>
      <c r="T3637" s="72"/>
    </row>
    <row r="3638" spans="1:20" s="65" customFormat="1" ht="14.5" x14ac:dyDescent="0.35">
      <c r="A3638" s="48"/>
      <c r="E3638" s="102"/>
      <c r="F3638" s="102"/>
      <c r="G3638" s="102"/>
      <c r="I3638" s="93"/>
      <c r="J3638" s="93"/>
      <c r="S3638" s="72"/>
      <c r="T3638" s="72"/>
    </row>
    <row r="3639" spans="1:20" s="65" customFormat="1" ht="14.5" x14ac:dyDescent="0.35">
      <c r="A3639" s="48"/>
      <c r="E3639" s="102"/>
      <c r="F3639" s="102"/>
      <c r="G3639" s="102"/>
      <c r="I3639" s="93"/>
      <c r="J3639" s="93"/>
      <c r="S3639" s="72"/>
      <c r="T3639" s="72"/>
    </row>
    <row r="3640" spans="1:20" s="65" customFormat="1" ht="14.5" x14ac:dyDescent="0.35">
      <c r="A3640" s="48"/>
      <c r="E3640" s="102"/>
      <c r="F3640" s="102"/>
      <c r="G3640" s="102"/>
      <c r="I3640" s="93"/>
      <c r="J3640" s="93"/>
      <c r="S3640" s="72"/>
      <c r="T3640" s="72"/>
    </row>
    <row r="3641" spans="1:20" s="65" customFormat="1" ht="14.5" x14ac:dyDescent="0.35">
      <c r="A3641" s="48"/>
      <c r="E3641" s="102"/>
      <c r="F3641" s="102"/>
      <c r="G3641" s="102"/>
      <c r="I3641" s="93"/>
      <c r="J3641" s="93"/>
      <c r="S3641" s="72"/>
      <c r="T3641" s="72"/>
    </row>
    <row r="3642" spans="1:20" s="65" customFormat="1" ht="14.5" x14ac:dyDescent="0.35">
      <c r="A3642" s="48"/>
      <c r="E3642" s="102"/>
      <c r="F3642" s="102"/>
      <c r="G3642" s="102"/>
      <c r="I3642" s="93"/>
      <c r="J3642" s="93"/>
      <c r="S3642" s="72"/>
      <c r="T3642" s="72"/>
    </row>
    <row r="3643" spans="1:20" s="65" customFormat="1" ht="14.5" x14ac:dyDescent="0.35">
      <c r="A3643" s="48"/>
      <c r="E3643" s="102"/>
      <c r="F3643" s="102"/>
      <c r="G3643" s="102"/>
      <c r="I3643" s="93"/>
      <c r="J3643" s="93"/>
      <c r="S3643" s="72"/>
      <c r="T3643" s="72"/>
    </row>
    <row r="3644" spans="1:20" s="65" customFormat="1" ht="14.5" x14ac:dyDescent="0.35">
      <c r="A3644" s="48"/>
      <c r="E3644" s="102"/>
      <c r="F3644" s="102"/>
      <c r="G3644" s="102"/>
      <c r="I3644" s="93"/>
      <c r="J3644" s="93"/>
      <c r="S3644" s="72"/>
      <c r="T3644" s="72"/>
    </row>
    <row r="3645" spans="1:20" s="65" customFormat="1" ht="14.5" x14ac:dyDescent="0.35">
      <c r="A3645" s="48"/>
      <c r="E3645" s="102"/>
      <c r="F3645" s="102"/>
      <c r="G3645" s="102"/>
      <c r="I3645" s="93"/>
      <c r="J3645" s="93"/>
      <c r="S3645" s="72"/>
      <c r="T3645" s="72"/>
    </row>
    <row r="3646" spans="1:20" s="65" customFormat="1" ht="14.5" x14ac:dyDescent="0.35">
      <c r="A3646" s="48"/>
      <c r="E3646" s="102"/>
      <c r="F3646" s="102"/>
      <c r="G3646" s="102"/>
      <c r="I3646" s="93"/>
      <c r="J3646" s="93"/>
      <c r="S3646" s="72"/>
      <c r="T3646" s="72"/>
    </row>
    <row r="3647" spans="1:20" s="65" customFormat="1" ht="14.5" x14ac:dyDescent="0.35">
      <c r="A3647" s="48"/>
      <c r="E3647" s="102"/>
      <c r="F3647" s="102"/>
      <c r="G3647" s="102"/>
      <c r="I3647" s="93"/>
      <c r="J3647" s="93"/>
      <c r="S3647" s="72"/>
      <c r="T3647" s="72"/>
    </row>
    <row r="3648" spans="1:20" s="65" customFormat="1" ht="14.5" x14ac:dyDescent="0.35">
      <c r="A3648" s="48"/>
      <c r="E3648" s="102"/>
      <c r="F3648" s="102"/>
      <c r="G3648" s="102"/>
      <c r="I3648" s="93"/>
      <c r="J3648" s="93"/>
      <c r="S3648" s="72"/>
      <c r="T3648" s="72"/>
    </row>
    <row r="3649" spans="1:20" s="65" customFormat="1" ht="14.5" x14ac:dyDescent="0.35">
      <c r="A3649" s="48"/>
      <c r="E3649" s="102"/>
      <c r="F3649" s="102"/>
      <c r="G3649" s="102"/>
      <c r="I3649" s="93"/>
      <c r="J3649" s="93"/>
      <c r="S3649" s="72"/>
      <c r="T3649" s="72"/>
    </row>
    <row r="3650" spans="1:20" s="65" customFormat="1" ht="14.5" x14ac:dyDescent="0.35">
      <c r="A3650" s="48"/>
      <c r="E3650" s="102"/>
      <c r="F3650" s="102"/>
      <c r="G3650" s="102"/>
      <c r="I3650" s="93"/>
      <c r="J3650" s="93"/>
      <c r="S3650" s="72"/>
      <c r="T3650" s="72"/>
    </row>
    <row r="3651" spans="1:20" s="65" customFormat="1" ht="14.5" x14ac:dyDescent="0.35">
      <c r="A3651" s="48"/>
      <c r="E3651" s="102"/>
      <c r="F3651" s="102"/>
      <c r="G3651" s="102"/>
      <c r="I3651" s="93"/>
      <c r="J3651" s="93"/>
      <c r="S3651" s="72"/>
      <c r="T3651" s="72"/>
    </row>
    <row r="3652" spans="1:20" s="65" customFormat="1" ht="14.5" x14ac:dyDescent="0.35">
      <c r="A3652" s="48"/>
      <c r="E3652" s="102"/>
      <c r="F3652" s="102"/>
      <c r="G3652" s="102"/>
      <c r="I3652" s="93"/>
      <c r="J3652" s="93"/>
      <c r="S3652" s="72"/>
      <c r="T3652" s="72"/>
    </row>
    <row r="3653" spans="1:20" s="65" customFormat="1" ht="14.5" x14ac:dyDescent="0.35">
      <c r="A3653" s="48"/>
      <c r="E3653" s="102"/>
      <c r="F3653" s="102"/>
      <c r="G3653" s="102"/>
      <c r="I3653" s="93"/>
      <c r="J3653" s="93"/>
      <c r="S3653" s="72"/>
      <c r="T3653" s="72"/>
    </row>
    <row r="3654" spans="1:20" s="65" customFormat="1" ht="14.5" x14ac:dyDescent="0.35">
      <c r="A3654" s="48"/>
      <c r="E3654" s="102"/>
      <c r="F3654" s="102"/>
      <c r="G3654" s="102"/>
      <c r="I3654" s="93"/>
      <c r="J3654" s="93"/>
      <c r="S3654" s="72"/>
      <c r="T3654" s="72"/>
    </row>
    <row r="3655" spans="1:20" s="65" customFormat="1" ht="14.5" x14ac:dyDescent="0.35">
      <c r="A3655" s="48"/>
      <c r="E3655" s="102"/>
      <c r="F3655" s="102"/>
      <c r="G3655" s="102"/>
      <c r="I3655" s="93"/>
      <c r="J3655" s="93"/>
      <c r="S3655" s="72"/>
      <c r="T3655" s="72"/>
    </row>
    <row r="3656" spans="1:20" s="65" customFormat="1" ht="14.5" x14ac:dyDescent="0.35">
      <c r="A3656" s="48"/>
      <c r="E3656" s="102"/>
      <c r="F3656" s="102"/>
      <c r="G3656" s="102"/>
      <c r="I3656" s="93"/>
      <c r="J3656" s="93"/>
      <c r="S3656" s="72"/>
      <c r="T3656" s="72"/>
    </row>
    <row r="3657" spans="1:20" s="65" customFormat="1" ht="14.5" x14ac:dyDescent="0.35">
      <c r="A3657" s="48"/>
      <c r="E3657" s="102"/>
      <c r="F3657" s="102"/>
      <c r="G3657" s="102"/>
      <c r="I3657" s="93"/>
      <c r="J3657" s="93"/>
      <c r="S3657" s="72"/>
      <c r="T3657" s="72"/>
    </row>
    <row r="3658" spans="1:20" s="65" customFormat="1" ht="14.5" x14ac:dyDescent="0.35">
      <c r="A3658" s="48"/>
      <c r="E3658" s="102"/>
      <c r="F3658" s="102"/>
      <c r="G3658" s="102"/>
      <c r="I3658" s="93"/>
      <c r="J3658" s="93"/>
      <c r="S3658" s="72"/>
      <c r="T3658" s="72"/>
    </row>
    <row r="3659" spans="1:20" s="65" customFormat="1" ht="14.5" x14ac:dyDescent="0.35">
      <c r="A3659" s="48"/>
      <c r="E3659" s="102"/>
      <c r="F3659" s="102"/>
      <c r="G3659" s="102"/>
      <c r="I3659" s="93"/>
      <c r="J3659" s="93"/>
      <c r="S3659" s="72"/>
      <c r="T3659" s="72"/>
    </row>
    <row r="3660" spans="1:20" s="65" customFormat="1" ht="14.5" x14ac:dyDescent="0.35">
      <c r="A3660" s="48"/>
      <c r="E3660" s="102"/>
      <c r="F3660" s="102"/>
      <c r="G3660" s="102"/>
      <c r="I3660" s="93"/>
      <c r="J3660" s="93"/>
      <c r="S3660" s="72"/>
      <c r="T3660" s="72"/>
    </row>
    <row r="3661" spans="1:20" s="65" customFormat="1" ht="14.5" x14ac:dyDescent="0.35">
      <c r="A3661" s="48"/>
      <c r="E3661" s="102"/>
      <c r="F3661" s="102"/>
      <c r="G3661" s="102"/>
      <c r="I3661" s="93"/>
      <c r="J3661" s="93"/>
      <c r="S3661" s="72"/>
      <c r="T3661" s="72"/>
    </row>
    <row r="3662" spans="1:20" s="65" customFormat="1" ht="14.5" x14ac:dyDescent="0.35">
      <c r="A3662" s="48"/>
      <c r="E3662" s="102"/>
      <c r="F3662" s="102"/>
      <c r="G3662" s="102"/>
      <c r="I3662" s="93"/>
      <c r="J3662" s="93"/>
      <c r="S3662" s="72"/>
      <c r="T3662" s="72"/>
    </row>
    <row r="3663" spans="1:20" s="65" customFormat="1" ht="14.5" x14ac:dyDescent="0.35">
      <c r="A3663" s="48"/>
      <c r="E3663" s="102"/>
      <c r="F3663" s="102"/>
      <c r="G3663" s="102"/>
      <c r="I3663" s="93"/>
      <c r="J3663" s="93"/>
      <c r="S3663" s="72"/>
      <c r="T3663" s="72"/>
    </row>
    <row r="3664" spans="1:20" s="65" customFormat="1" ht="14.5" x14ac:dyDescent="0.35">
      <c r="A3664" s="48"/>
      <c r="E3664" s="102"/>
      <c r="F3664" s="102"/>
      <c r="G3664" s="102"/>
      <c r="I3664" s="93"/>
      <c r="J3664" s="93"/>
      <c r="S3664" s="72"/>
      <c r="T3664" s="72"/>
    </row>
    <row r="3665" spans="1:20" s="65" customFormat="1" ht="14.5" x14ac:dyDescent="0.35">
      <c r="A3665" s="48"/>
      <c r="E3665" s="102"/>
      <c r="F3665" s="102"/>
      <c r="G3665" s="102"/>
      <c r="I3665" s="93"/>
      <c r="J3665" s="93"/>
      <c r="S3665" s="72"/>
      <c r="T3665" s="72"/>
    </row>
    <row r="3666" spans="1:20" s="65" customFormat="1" ht="14.5" x14ac:dyDescent="0.35">
      <c r="A3666" s="48"/>
      <c r="E3666" s="102"/>
      <c r="F3666" s="102"/>
      <c r="G3666" s="102"/>
      <c r="I3666" s="93"/>
      <c r="J3666" s="93"/>
      <c r="S3666" s="72"/>
      <c r="T3666" s="72"/>
    </row>
    <row r="3667" spans="1:20" s="65" customFormat="1" ht="14.5" x14ac:dyDescent="0.35">
      <c r="A3667" s="48"/>
      <c r="E3667" s="102"/>
      <c r="F3667" s="102"/>
      <c r="G3667" s="102"/>
      <c r="I3667" s="93"/>
      <c r="J3667" s="93"/>
      <c r="S3667" s="72"/>
      <c r="T3667" s="72"/>
    </row>
    <row r="3668" spans="1:20" s="65" customFormat="1" ht="14.5" x14ac:dyDescent="0.35">
      <c r="A3668" s="48"/>
      <c r="E3668" s="102"/>
      <c r="F3668" s="102"/>
      <c r="G3668" s="102"/>
      <c r="I3668" s="93"/>
      <c r="J3668" s="93"/>
      <c r="S3668" s="72"/>
      <c r="T3668" s="72"/>
    </row>
    <row r="3669" spans="1:20" s="65" customFormat="1" ht="14.5" x14ac:dyDescent="0.35">
      <c r="A3669" s="48"/>
      <c r="E3669" s="102"/>
      <c r="F3669" s="102"/>
      <c r="G3669" s="102"/>
      <c r="I3669" s="93"/>
      <c r="J3669" s="93"/>
      <c r="S3669" s="72"/>
      <c r="T3669" s="72"/>
    </row>
    <row r="3670" spans="1:20" s="65" customFormat="1" ht="14.5" x14ac:dyDescent="0.35">
      <c r="A3670" s="48"/>
      <c r="E3670" s="102"/>
      <c r="F3670" s="102"/>
      <c r="G3670" s="102"/>
      <c r="I3670" s="93"/>
      <c r="J3670" s="93"/>
      <c r="S3670" s="72"/>
      <c r="T3670" s="72"/>
    </row>
    <row r="3671" spans="1:20" s="65" customFormat="1" ht="14.5" x14ac:dyDescent="0.35">
      <c r="A3671" s="48"/>
      <c r="E3671" s="102"/>
      <c r="F3671" s="102"/>
      <c r="G3671" s="102"/>
      <c r="I3671" s="93"/>
      <c r="J3671" s="93"/>
      <c r="S3671" s="72"/>
      <c r="T3671" s="72"/>
    </row>
    <row r="3672" spans="1:20" s="65" customFormat="1" ht="14.5" x14ac:dyDescent="0.35">
      <c r="A3672" s="48"/>
      <c r="E3672" s="102"/>
      <c r="F3672" s="102"/>
      <c r="G3672" s="102"/>
      <c r="I3672" s="93"/>
      <c r="J3672" s="93"/>
      <c r="S3672" s="72"/>
      <c r="T3672" s="72"/>
    </row>
    <row r="3673" spans="1:20" s="65" customFormat="1" ht="14.5" x14ac:dyDescent="0.35">
      <c r="A3673" s="48"/>
      <c r="E3673" s="102"/>
      <c r="F3673" s="102"/>
      <c r="G3673" s="102"/>
      <c r="I3673" s="93"/>
      <c r="J3673" s="93"/>
      <c r="S3673" s="72"/>
      <c r="T3673" s="72"/>
    </row>
    <row r="3674" spans="1:20" s="65" customFormat="1" ht="14.5" x14ac:dyDescent="0.35">
      <c r="A3674" s="48"/>
      <c r="E3674" s="102"/>
      <c r="F3674" s="102"/>
      <c r="G3674" s="102"/>
      <c r="I3674" s="93"/>
      <c r="J3674" s="93"/>
      <c r="S3674" s="72"/>
      <c r="T3674" s="72"/>
    </row>
    <row r="3675" spans="1:20" s="65" customFormat="1" ht="14.5" x14ac:dyDescent="0.35">
      <c r="A3675" s="48"/>
      <c r="E3675" s="102"/>
      <c r="F3675" s="102"/>
      <c r="G3675" s="102"/>
      <c r="I3675" s="93"/>
      <c r="J3675" s="93"/>
      <c r="S3675" s="72"/>
      <c r="T3675" s="72"/>
    </row>
    <row r="3676" spans="1:20" s="65" customFormat="1" ht="14.5" x14ac:dyDescent="0.35">
      <c r="A3676" s="48"/>
      <c r="E3676" s="102"/>
      <c r="F3676" s="102"/>
      <c r="G3676" s="102"/>
      <c r="I3676" s="93"/>
      <c r="J3676" s="93"/>
      <c r="S3676" s="72"/>
      <c r="T3676" s="72"/>
    </row>
    <row r="3677" spans="1:20" s="65" customFormat="1" ht="14.5" x14ac:dyDescent="0.35">
      <c r="A3677" s="48"/>
      <c r="E3677" s="102"/>
      <c r="F3677" s="102"/>
      <c r="G3677" s="102"/>
      <c r="I3677" s="93"/>
      <c r="J3677" s="93"/>
      <c r="S3677" s="72"/>
      <c r="T3677" s="72"/>
    </row>
    <row r="3678" spans="1:20" s="65" customFormat="1" ht="14.5" x14ac:dyDescent="0.35">
      <c r="A3678" s="48"/>
      <c r="E3678" s="102"/>
      <c r="F3678" s="102"/>
      <c r="G3678" s="102"/>
      <c r="I3678" s="93"/>
      <c r="J3678" s="93"/>
      <c r="S3678" s="72"/>
      <c r="T3678" s="72"/>
    </row>
    <row r="3679" spans="1:20" s="65" customFormat="1" ht="14.5" x14ac:dyDescent="0.35">
      <c r="A3679" s="48"/>
      <c r="E3679" s="102"/>
      <c r="F3679" s="102"/>
      <c r="G3679" s="102"/>
      <c r="I3679" s="93"/>
      <c r="J3679" s="93"/>
      <c r="S3679" s="72"/>
      <c r="T3679" s="72"/>
    </row>
    <row r="3680" spans="1:20" s="65" customFormat="1" ht="14.5" x14ac:dyDescent="0.35">
      <c r="A3680" s="48"/>
      <c r="E3680" s="102"/>
      <c r="F3680" s="102"/>
      <c r="G3680" s="102"/>
      <c r="I3680" s="93"/>
      <c r="J3680" s="93"/>
      <c r="S3680" s="72"/>
      <c r="T3680" s="72"/>
    </row>
    <row r="3681" spans="1:20" s="65" customFormat="1" ht="14.5" x14ac:dyDescent="0.35">
      <c r="A3681" s="48"/>
      <c r="E3681" s="102"/>
      <c r="F3681" s="102"/>
      <c r="G3681" s="102"/>
      <c r="I3681" s="93"/>
      <c r="J3681" s="93"/>
      <c r="S3681" s="72"/>
      <c r="T3681" s="72"/>
    </row>
    <row r="3682" spans="1:20" s="65" customFormat="1" ht="14.5" x14ac:dyDescent="0.35">
      <c r="A3682" s="48"/>
      <c r="E3682" s="102"/>
      <c r="F3682" s="102"/>
      <c r="G3682" s="102"/>
      <c r="I3682" s="93"/>
      <c r="J3682" s="93"/>
      <c r="S3682" s="72"/>
      <c r="T3682" s="72"/>
    </row>
    <row r="3683" spans="1:20" s="65" customFormat="1" ht="14.5" x14ac:dyDescent="0.35">
      <c r="A3683" s="48"/>
      <c r="E3683" s="102"/>
      <c r="F3683" s="102"/>
      <c r="G3683" s="102"/>
      <c r="I3683" s="93"/>
      <c r="J3683" s="93"/>
      <c r="S3683" s="72"/>
      <c r="T3683" s="72"/>
    </row>
    <row r="3684" spans="1:20" s="65" customFormat="1" ht="14.5" x14ac:dyDescent="0.35">
      <c r="A3684" s="48"/>
      <c r="E3684" s="102"/>
      <c r="F3684" s="102"/>
      <c r="G3684" s="102"/>
      <c r="I3684" s="93"/>
      <c r="J3684" s="93"/>
      <c r="S3684" s="72"/>
      <c r="T3684" s="72"/>
    </row>
    <row r="3685" spans="1:20" s="65" customFormat="1" ht="14.5" x14ac:dyDescent="0.35">
      <c r="A3685" s="48"/>
      <c r="E3685" s="102"/>
      <c r="F3685" s="102"/>
      <c r="G3685" s="102"/>
      <c r="I3685" s="93"/>
      <c r="J3685" s="93"/>
      <c r="S3685" s="72"/>
      <c r="T3685" s="72"/>
    </row>
    <row r="3686" spans="1:20" s="65" customFormat="1" ht="14.5" x14ac:dyDescent="0.35">
      <c r="A3686" s="48"/>
      <c r="E3686" s="102"/>
      <c r="F3686" s="102"/>
      <c r="G3686" s="102"/>
      <c r="I3686" s="93"/>
      <c r="J3686" s="93"/>
      <c r="S3686" s="72"/>
      <c r="T3686" s="72"/>
    </row>
    <row r="3687" spans="1:20" s="65" customFormat="1" ht="14.5" x14ac:dyDescent="0.35">
      <c r="A3687" s="48"/>
      <c r="E3687" s="102"/>
      <c r="F3687" s="102"/>
      <c r="G3687" s="102"/>
      <c r="I3687" s="93"/>
      <c r="J3687" s="93"/>
      <c r="S3687" s="72"/>
      <c r="T3687" s="72"/>
    </row>
    <row r="3688" spans="1:20" s="65" customFormat="1" ht="14.5" x14ac:dyDescent="0.35">
      <c r="A3688" s="48"/>
      <c r="E3688" s="102"/>
      <c r="F3688" s="102"/>
      <c r="G3688" s="102"/>
      <c r="I3688" s="93"/>
      <c r="J3688" s="93"/>
      <c r="S3688" s="72"/>
      <c r="T3688" s="72"/>
    </row>
    <row r="3689" spans="1:20" s="65" customFormat="1" ht="14.5" x14ac:dyDescent="0.35">
      <c r="A3689" s="48"/>
      <c r="E3689" s="102"/>
      <c r="F3689" s="102"/>
      <c r="G3689" s="102"/>
      <c r="I3689" s="93"/>
      <c r="J3689" s="93"/>
      <c r="S3689" s="72"/>
      <c r="T3689" s="72"/>
    </row>
    <row r="3690" spans="1:20" s="65" customFormat="1" ht="14.5" x14ac:dyDescent="0.35">
      <c r="A3690" s="48"/>
      <c r="E3690" s="102"/>
      <c r="F3690" s="102"/>
      <c r="G3690" s="102"/>
      <c r="I3690" s="93"/>
      <c r="J3690" s="93"/>
      <c r="S3690" s="72"/>
      <c r="T3690" s="72"/>
    </row>
    <row r="3691" spans="1:20" s="65" customFormat="1" ht="14.5" x14ac:dyDescent="0.35">
      <c r="A3691" s="48"/>
      <c r="E3691" s="102"/>
      <c r="F3691" s="102"/>
      <c r="G3691" s="102"/>
      <c r="I3691" s="93"/>
      <c r="J3691" s="93"/>
      <c r="S3691" s="72"/>
      <c r="T3691" s="72"/>
    </row>
    <row r="3692" spans="1:20" s="65" customFormat="1" ht="14.5" x14ac:dyDescent="0.35">
      <c r="A3692" s="48"/>
      <c r="E3692" s="102"/>
      <c r="F3692" s="102"/>
      <c r="G3692" s="102"/>
      <c r="I3692" s="93"/>
      <c r="J3692" s="93"/>
      <c r="S3692" s="72"/>
      <c r="T3692" s="72"/>
    </row>
    <row r="3693" spans="1:20" s="65" customFormat="1" ht="14.5" x14ac:dyDescent="0.35">
      <c r="A3693" s="48"/>
      <c r="E3693" s="102"/>
      <c r="F3693" s="102"/>
      <c r="G3693" s="102"/>
      <c r="I3693" s="93"/>
      <c r="J3693" s="93"/>
      <c r="S3693" s="72"/>
      <c r="T3693" s="72"/>
    </row>
    <row r="3694" spans="1:20" s="65" customFormat="1" ht="14.5" x14ac:dyDescent="0.35">
      <c r="A3694" s="48"/>
      <c r="E3694" s="102"/>
      <c r="F3694" s="102"/>
      <c r="G3694" s="102"/>
      <c r="I3694" s="93"/>
      <c r="J3694" s="93"/>
      <c r="S3694" s="72"/>
      <c r="T3694" s="72"/>
    </row>
    <row r="3695" spans="1:20" s="65" customFormat="1" ht="14.5" x14ac:dyDescent="0.35">
      <c r="A3695" s="48"/>
      <c r="E3695" s="102"/>
      <c r="F3695" s="102"/>
      <c r="G3695" s="102"/>
      <c r="I3695" s="93"/>
      <c r="J3695" s="93"/>
      <c r="S3695" s="72"/>
      <c r="T3695" s="72"/>
    </row>
    <row r="3696" spans="1:20" s="65" customFormat="1" ht="14.5" x14ac:dyDescent="0.35">
      <c r="A3696" s="48"/>
      <c r="E3696" s="102"/>
      <c r="F3696" s="102"/>
      <c r="G3696" s="102"/>
      <c r="I3696" s="93"/>
      <c r="J3696" s="93"/>
      <c r="S3696" s="72"/>
      <c r="T3696" s="72"/>
    </row>
    <row r="3697" spans="1:20" s="65" customFormat="1" ht="14.5" x14ac:dyDescent="0.35">
      <c r="A3697" s="48"/>
      <c r="E3697" s="102"/>
      <c r="F3697" s="102"/>
      <c r="G3697" s="102"/>
      <c r="I3697" s="93"/>
      <c r="J3697" s="93"/>
      <c r="S3697" s="72"/>
      <c r="T3697" s="72"/>
    </row>
    <row r="3698" spans="1:20" s="65" customFormat="1" ht="14.5" x14ac:dyDescent="0.35">
      <c r="A3698" s="48"/>
      <c r="E3698" s="102"/>
      <c r="F3698" s="102"/>
      <c r="G3698" s="102"/>
      <c r="I3698" s="93"/>
      <c r="J3698" s="93"/>
      <c r="S3698" s="72"/>
      <c r="T3698" s="72"/>
    </row>
    <row r="3699" spans="1:20" s="65" customFormat="1" ht="14.5" x14ac:dyDescent="0.35">
      <c r="A3699" s="48"/>
      <c r="E3699" s="102"/>
      <c r="F3699" s="102"/>
      <c r="G3699" s="102"/>
      <c r="I3699" s="93"/>
      <c r="J3699" s="93"/>
      <c r="S3699" s="72"/>
      <c r="T3699" s="72"/>
    </row>
    <row r="3700" spans="1:20" s="65" customFormat="1" ht="14.5" x14ac:dyDescent="0.35">
      <c r="A3700" s="48"/>
      <c r="E3700" s="102"/>
      <c r="F3700" s="102"/>
      <c r="G3700" s="102"/>
      <c r="I3700" s="93"/>
      <c r="J3700" s="93"/>
      <c r="S3700" s="72"/>
      <c r="T3700" s="72"/>
    </row>
    <row r="3701" spans="1:20" s="65" customFormat="1" ht="14.5" x14ac:dyDescent="0.35">
      <c r="A3701" s="48"/>
      <c r="E3701" s="102"/>
      <c r="F3701" s="102"/>
      <c r="G3701" s="102"/>
      <c r="I3701" s="93"/>
      <c r="J3701" s="93"/>
      <c r="S3701" s="72"/>
      <c r="T3701" s="72"/>
    </row>
    <row r="3702" spans="1:20" s="65" customFormat="1" ht="14.5" x14ac:dyDescent="0.35">
      <c r="A3702" s="48"/>
      <c r="E3702" s="102"/>
      <c r="F3702" s="102"/>
      <c r="G3702" s="102"/>
      <c r="I3702" s="93"/>
      <c r="J3702" s="93"/>
      <c r="S3702" s="72"/>
      <c r="T3702" s="72"/>
    </row>
    <row r="3703" spans="1:20" s="65" customFormat="1" ht="14.5" x14ac:dyDescent="0.35">
      <c r="A3703" s="48"/>
      <c r="E3703" s="102"/>
      <c r="F3703" s="102"/>
      <c r="G3703" s="102"/>
      <c r="I3703" s="93"/>
      <c r="J3703" s="93"/>
      <c r="S3703" s="72"/>
      <c r="T3703" s="72"/>
    </row>
    <row r="3704" spans="1:20" s="65" customFormat="1" ht="14.5" x14ac:dyDescent="0.35">
      <c r="A3704" s="48"/>
      <c r="E3704" s="102"/>
      <c r="F3704" s="102"/>
      <c r="G3704" s="102"/>
      <c r="I3704" s="93"/>
      <c r="J3704" s="93"/>
      <c r="S3704" s="72"/>
      <c r="T3704" s="72"/>
    </row>
    <row r="3705" spans="1:20" s="65" customFormat="1" ht="14.5" x14ac:dyDescent="0.35">
      <c r="A3705" s="48"/>
      <c r="E3705" s="102"/>
      <c r="F3705" s="102"/>
      <c r="G3705" s="102"/>
      <c r="I3705" s="93"/>
      <c r="J3705" s="93"/>
      <c r="S3705" s="72"/>
      <c r="T3705" s="72"/>
    </row>
    <row r="3706" spans="1:20" s="65" customFormat="1" x14ac:dyDescent="0.35">
      <c r="A3706" s="48"/>
      <c r="E3706" s="102"/>
      <c r="F3706" s="102"/>
      <c r="G3706" s="102"/>
      <c r="I3706" s="93"/>
      <c r="J3706" s="93"/>
      <c r="R3706" s="103"/>
      <c r="S3706" s="72"/>
      <c r="T3706" s="72"/>
    </row>
    <row r="3707" spans="1:20" s="65" customFormat="1" x14ac:dyDescent="0.35">
      <c r="A3707" s="48"/>
      <c r="E3707" s="102"/>
      <c r="F3707" s="102"/>
      <c r="G3707" s="102"/>
      <c r="I3707" s="93"/>
      <c r="J3707" s="93"/>
      <c r="R3707" s="103"/>
      <c r="S3707" s="72"/>
      <c r="T3707" s="72"/>
    </row>
    <row r="3708" spans="1:20" s="65" customFormat="1" x14ac:dyDescent="0.35">
      <c r="A3708" s="48"/>
      <c r="E3708" s="102"/>
      <c r="F3708" s="102"/>
      <c r="G3708" s="102"/>
      <c r="I3708" s="93"/>
      <c r="J3708" s="93"/>
      <c r="R3708" s="103"/>
      <c r="S3708" s="72"/>
      <c r="T3708" s="72"/>
    </row>
    <row r="3709" spans="1:20" s="65" customFormat="1" x14ac:dyDescent="0.35">
      <c r="A3709" s="48"/>
      <c r="E3709" s="102"/>
      <c r="F3709" s="102"/>
      <c r="G3709" s="102"/>
      <c r="I3709" s="93"/>
      <c r="J3709" s="93"/>
      <c r="R3709" s="103"/>
      <c r="S3709" s="72"/>
      <c r="T3709" s="72"/>
    </row>
    <row r="3710" spans="1:20" s="65" customFormat="1" x14ac:dyDescent="0.35">
      <c r="A3710" s="48"/>
      <c r="E3710" s="102"/>
      <c r="F3710" s="102"/>
      <c r="G3710" s="102"/>
      <c r="I3710" s="93"/>
      <c r="J3710" s="93"/>
      <c r="R3710" s="103"/>
      <c r="S3710" s="72"/>
      <c r="T3710" s="72"/>
    </row>
    <row r="3711" spans="1:20" s="65" customFormat="1" x14ac:dyDescent="0.35">
      <c r="A3711" s="48"/>
      <c r="E3711" s="102"/>
      <c r="F3711" s="102"/>
      <c r="G3711" s="102"/>
      <c r="I3711" s="93"/>
      <c r="J3711" s="93"/>
      <c r="R3711" s="103"/>
      <c r="S3711" s="104"/>
      <c r="T3711" s="72"/>
    </row>
    <row r="3712" spans="1:20" s="65" customFormat="1" x14ac:dyDescent="0.35">
      <c r="A3712" s="48"/>
      <c r="E3712" s="102"/>
      <c r="F3712" s="102"/>
      <c r="G3712" s="102"/>
      <c r="I3712" s="93"/>
      <c r="J3712" s="93"/>
      <c r="R3712" s="103"/>
      <c r="S3712" s="104"/>
      <c r="T3712" s="72"/>
    </row>
    <row r="3713" spans="1:26" s="65" customFormat="1" x14ac:dyDescent="0.35">
      <c r="A3713" s="48"/>
      <c r="E3713" s="102"/>
      <c r="F3713" s="102"/>
      <c r="G3713" s="102"/>
      <c r="I3713" s="93"/>
      <c r="J3713" s="93"/>
      <c r="R3713" s="103"/>
      <c r="S3713" s="104"/>
      <c r="T3713" s="104"/>
      <c r="U3713" s="103"/>
      <c r="V3713" s="103"/>
      <c r="W3713" s="103"/>
      <c r="X3713" s="103"/>
      <c r="Y3713" s="103"/>
      <c r="Z3713" s="103"/>
    </row>
  </sheetData>
  <mergeCells count="5">
    <mergeCell ref="D2:G2"/>
    <mergeCell ref="H2:I2"/>
    <mergeCell ref="K2:M2"/>
    <mergeCell ref="N2:P2"/>
    <mergeCell ref="B55:P5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N77"/>
  <sheetViews>
    <sheetView topLeftCell="D1" workbookViewId="0">
      <selection activeCell="L18" sqref="L18"/>
    </sheetView>
  </sheetViews>
  <sheetFormatPr defaultColWidth="9.1796875" defaultRowHeight="14.5" x14ac:dyDescent="0.35"/>
  <cols>
    <col min="1" max="1" width="50.7265625" style="116" customWidth="1"/>
    <col min="2" max="5" width="14.7265625" style="116" customWidth="1"/>
    <col min="6" max="6" width="3.7265625" style="116" customWidth="1"/>
    <col min="7" max="10" width="14.7265625" style="116" customWidth="1"/>
    <col min="11" max="11" width="3.7265625" style="116" customWidth="1"/>
    <col min="12" max="15" width="14.7265625" style="116" customWidth="1"/>
    <col min="16" max="17" width="9.1796875" style="116" customWidth="1"/>
    <col min="18" max="18" width="9.1796875" style="116" hidden="1" customWidth="1"/>
    <col min="19" max="19" width="9.1796875" style="116" customWidth="1"/>
    <col min="20" max="20" width="10" style="116" bestFit="1" customWidth="1"/>
    <col min="21" max="21" width="11.81640625" style="116" customWidth="1"/>
    <col min="22" max="26" width="9.1796875" style="116"/>
    <col min="27" max="27" width="11" style="116" customWidth="1"/>
    <col min="28" max="16384" width="9.1796875" style="116"/>
  </cols>
  <sheetData>
    <row r="1" spans="1:40" s="115" customFormat="1" ht="25" customHeight="1" x14ac:dyDescent="0.5">
      <c r="A1" s="279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113"/>
      <c r="Q1" s="113"/>
      <c r="R1" s="114"/>
      <c r="S1" s="114"/>
    </row>
    <row r="2" spans="1:40" s="117" customFormat="1" ht="15" customHeight="1" x14ac:dyDescent="0.3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40" s="117" customFormat="1" ht="15" customHeight="1" x14ac:dyDescent="0.35">
      <c r="A3" s="118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6"/>
      <c r="Q3" s="116"/>
      <c r="R3" s="116"/>
      <c r="S3" s="116"/>
    </row>
    <row r="4" spans="1:40" s="117" customFormat="1" ht="15" customHeight="1" x14ac:dyDescent="0.35">
      <c r="A4" s="280" t="str">
        <f>FIRE1403!A4</f>
        <v>2016-17</v>
      </c>
      <c r="B4" s="280"/>
      <c r="C4" s="280"/>
      <c r="D4" s="280"/>
      <c r="E4" s="280"/>
      <c r="F4" s="280"/>
      <c r="G4" s="280"/>
      <c r="H4" s="280"/>
      <c r="I4" s="119"/>
      <c r="J4" s="119"/>
      <c r="K4" s="119"/>
      <c r="L4" s="119"/>
      <c r="M4" s="119"/>
      <c r="N4" s="119"/>
      <c r="O4" s="119"/>
      <c r="P4" s="116"/>
      <c r="Q4" s="116"/>
      <c r="R4" s="116"/>
      <c r="S4" s="116"/>
      <c r="T4" s="116"/>
    </row>
    <row r="5" spans="1:40" s="117" customFormat="1" ht="15" thickBot="1" x14ac:dyDescent="0.4">
      <c r="A5" s="116"/>
      <c r="B5" s="281"/>
      <c r="C5" s="281"/>
      <c r="D5" s="281"/>
      <c r="E5" s="281"/>
      <c r="F5" s="281"/>
      <c r="G5" s="282"/>
      <c r="H5" s="282"/>
      <c r="I5" s="282"/>
      <c r="J5" s="282"/>
      <c r="K5" s="120"/>
      <c r="L5" s="120"/>
      <c r="M5" s="120"/>
      <c r="N5" s="120"/>
      <c r="O5" s="120"/>
      <c r="P5" s="116"/>
      <c r="Q5" s="116"/>
      <c r="R5" s="121"/>
      <c r="S5" s="121"/>
      <c r="U5" s="121"/>
      <c r="V5" s="121"/>
      <c r="X5" s="121"/>
      <c r="Y5" s="121"/>
      <c r="Z5" s="121"/>
      <c r="AA5" s="121"/>
      <c r="AB5" s="121"/>
      <c r="AE5" s="122"/>
    </row>
    <row r="6" spans="1:40" s="115" customFormat="1" ht="25" customHeight="1" thickBot="1" x14ac:dyDescent="0.4">
      <c r="A6" s="114"/>
      <c r="B6" s="283" t="s">
        <v>215</v>
      </c>
      <c r="C6" s="283"/>
      <c r="D6" s="283"/>
      <c r="E6" s="283"/>
      <c r="F6" s="144"/>
      <c r="G6" s="284" t="s">
        <v>218</v>
      </c>
      <c r="H6" s="284"/>
      <c r="I6" s="284"/>
      <c r="J6" s="284"/>
      <c r="K6" s="123"/>
      <c r="L6" s="284" t="s">
        <v>169</v>
      </c>
      <c r="M6" s="284"/>
      <c r="N6" s="284"/>
      <c r="O6" s="284"/>
      <c r="P6" s="114"/>
      <c r="Q6" s="114"/>
      <c r="R6" s="124"/>
      <c r="S6" s="124"/>
      <c r="U6" s="124"/>
      <c r="V6" s="124"/>
      <c r="X6" s="124"/>
      <c r="Y6" s="124"/>
      <c r="Z6" s="124"/>
      <c r="AA6" s="124"/>
      <c r="AB6" s="124"/>
    </row>
    <row r="7" spans="1:40" s="128" customFormat="1" ht="50.15" customHeight="1" thickBot="1" x14ac:dyDescent="0.4">
      <c r="A7" s="125" t="s">
        <v>201</v>
      </c>
      <c r="B7" s="126" t="s">
        <v>170</v>
      </c>
      <c r="C7" s="126" t="s">
        <v>216</v>
      </c>
      <c r="D7" s="126" t="s">
        <v>223</v>
      </c>
      <c r="E7" s="143" t="s">
        <v>217</v>
      </c>
      <c r="F7" s="127"/>
      <c r="G7" s="126" t="s">
        <v>175</v>
      </c>
      <c r="H7" s="126" t="s">
        <v>176</v>
      </c>
      <c r="I7" s="126" t="s">
        <v>221</v>
      </c>
      <c r="J7" s="143" t="s">
        <v>217</v>
      </c>
      <c r="K7" s="127"/>
      <c r="L7" s="126" t="s">
        <v>222</v>
      </c>
      <c r="M7" s="126" t="s">
        <v>179</v>
      </c>
      <c r="N7" s="126" t="s">
        <v>180</v>
      </c>
      <c r="O7" s="143" t="s">
        <v>217</v>
      </c>
      <c r="T7" s="116"/>
    </row>
    <row r="8" spans="1:40" s="117" customFormat="1" ht="15" customHeight="1" x14ac:dyDescent="0.35">
      <c r="A8" s="129" t="s">
        <v>181</v>
      </c>
      <c r="B8" s="130">
        <f ca="1">INDIRECT("'("&amp;$A$4&amp;")'!h4")</f>
        <v>515</v>
      </c>
      <c r="C8" s="130">
        <f ca="1">INDIRECT("'("&amp;$A$4&amp;")'!i4")</f>
        <v>653</v>
      </c>
      <c r="D8" s="130">
        <f ca="1">INDIRECT("'("&amp;$A$4&amp;")'!j4")</f>
        <v>230</v>
      </c>
      <c r="E8" s="130">
        <f ca="1">SUM(B8:D8)</f>
        <v>1398</v>
      </c>
      <c r="F8" s="130"/>
      <c r="G8" s="130">
        <f ca="1">INDIRECT("'("&amp;$A$4&amp;")'!k4")</f>
        <v>1915</v>
      </c>
      <c r="H8" s="130">
        <f ca="1">INDIRECT("'("&amp;$A$4&amp;")'!l4")</f>
        <v>99</v>
      </c>
      <c r="I8" s="130">
        <f ca="1">INDIRECT("'("&amp;$A$4&amp;")'!m4")</f>
        <v>1198</v>
      </c>
      <c r="J8" s="130">
        <f ca="1">SUM(G8:I8)</f>
        <v>3212</v>
      </c>
      <c r="K8" s="130"/>
      <c r="L8" s="130">
        <f ca="1">INDIRECT("'("&amp;$A$4&amp;")'!n4")</f>
        <v>5237</v>
      </c>
      <c r="M8" s="130">
        <f ca="1">INDIRECT("'("&amp;$A$4&amp;")'!o4")</f>
        <v>348</v>
      </c>
      <c r="N8" s="130">
        <f ca="1">INDIRECT("'("&amp;$A$4&amp;")'!p4")</f>
        <v>246</v>
      </c>
      <c r="O8" s="130">
        <f ca="1">SUM(L8:N8)</f>
        <v>5831</v>
      </c>
      <c r="P8" s="116"/>
      <c r="R8" s="131"/>
      <c r="S8" s="131"/>
      <c r="U8" s="131"/>
      <c r="V8" s="131"/>
      <c r="X8" s="132"/>
      <c r="Y8" s="132"/>
      <c r="Z8" s="132"/>
      <c r="AA8" s="132"/>
      <c r="AB8" s="132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</row>
    <row r="9" spans="1:40" s="117" customFormat="1" ht="15" customHeight="1" x14ac:dyDescent="0.35">
      <c r="A9" s="134" t="s">
        <v>202</v>
      </c>
      <c r="B9" s="130">
        <f ca="1">INDIRECT("'("&amp;$A$4&amp;")'!h5")</f>
        <v>274</v>
      </c>
      <c r="C9" s="130">
        <f ca="1">INDIRECT("'("&amp;$A$4&amp;")'!i5")</f>
        <v>640</v>
      </c>
      <c r="D9" s="130">
        <f ca="1">INDIRECT("'("&amp;$A$4&amp;")'!j5")</f>
        <v>199</v>
      </c>
      <c r="E9" s="130">
        <f t="shared" ref="E9:E12" ca="1" si="0">SUM(B9:D9)</f>
        <v>1113</v>
      </c>
      <c r="F9" s="130"/>
      <c r="G9" s="130">
        <f ca="1">INDIRECT("'("&amp;$A$4&amp;")'!k5")</f>
        <v>1530</v>
      </c>
      <c r="H9" s="130">
        <f ca="1">INDIRECT("'("&amp;$A$4&amp;")'!l5")</f>
        <v>79</v>
      </c>
      <c r="I9" s="130">
        <f ca="1">INDIRECT("'("&amp;$A$4&amp;")'!m5")</f>
        <v>957</v>
      </c>
      <c r="J9" s="130">
        <f t="shared" ref="J9:J55" ca="1" si="1">SUM(G9:I9)</f>
        <v>2566</v>
      </c>
      <c r="K9" s="130"/>
      <c r="L9" s="130">
        <f ca="1">INDIRECT("'("&amp;$A$4&amp;")'!n5")</f>
        <v>4118</v>
      </c>
      <c r="M9" s="130">
        <f ca="1">INDIRECT("'("&amp;$A$4&amp;")'!o5")</f>
        <v>245</v>
      </c>
      <c r="N9" s="130">
        <f ca="1">INDIRECT("'("&amp;$A$4&amp;")'!p5")</f>
        <v>165</v>
      </c>
      <c r="O9" s="130">
        <f t="shared" ref="O9:O55" ca="1" si="2">SUM(L9:N9)</f>
        <v>4528</v>
      </c>
      <c r="P9" s="116"/>
      <c r="R9" s="131"/>
      <c r="S9" s="131"/>
      <c r="U9" s="131"/>
      <c r="V9" s="131"/>
      <c r="X9" s="132"/>
      <c r="Y9" s="132"/>
      <c r="Z9" s="132"/>
      <c r="AA9" s="132"/>
      <c r="AB9" s="132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</row>
    <row r="10" spans="1:40" s="117" customFormat="1" ht="15" customHeight="1" x14ac:dyDescent="0.35">
      <c r="A10" s="116" t="s">
        <v>77</v>
      </c>
      <c r="B10" s="135">
        <f ca="1">INDIRECT("'("&amp;$A$4&amp;")'!h6")</f>
        <v>7</v>
      </c>
      <c r="C10" s="135">
        <f ca="1">INDIRECT("'("&amp;$A$4&amp;")'!i6")</f>
        <v>11</v>
      </c>
      <c r="D10" s="135">
        <f ca="1">INDIRECT("'("&amp;$A$4&amp;")'!j6")</f>
        <v>3</v>
      </c>
      <c r="E10" s="130">
        <f t="shared" ca="1" si="0"/>
        <v>21</v>
      </c>
      <c r="F10" s="135"/>
      <c r="G10" s="135">
        <f ca="1">INDIRECT("'("&amp;$A$4&amp;")'!k6")</f>
        <v>30</v>
      </c>
      <c r="H10" s="135">
        <f ca="1">INDIRECT("'("&amp;$A$4&amp;")'!l6")</f>
        <v>4</v>
      </c>
      <c r="I10" s="135">
        <f ca="1">INDIRECT("'("&amp;$A$4&amp;")'!m6")</f>
        <v>38</v>
      </c>
      <c r="J10" s="130">
        <f t="shared" ca="1" si="1"/>
        <v>72</v>
      </c>
      <c r="K10" s="135"/>
      <c r="L10" s="135">
        <f ca="1">INDIRECT("'("&amp;$A$4&amp;")'!n6")</f>
        <v>72</v>
      </c>
      <c r="M10" s="135">
        <f ca="1">INDIRECT("'("&amp;$A$4&amp;")'!o6")</f>
        <v>8</v>
      </c>
      <c r="N10" s="135">
        <f ca="1">INDIRECT("'("&amp;$A$4&amp;")'!p6")</f>
        <v>4</v>
      </c>
      <c r="O10" s="130">
        <f t="shared" ca="1" si="2"/>
        <v>84</v>
      </c>
      <c r="P10" s="116"/>
      <c r="R10" s="131"/>
      <c r="S10" s="131"/>
      <c r="U10" s="131"/>
      <c r="V10" s="131"/>
      <c r="X10" s="132"/>
      <c r="Y10" s="132"/>
      <c r="Z10" s="132"/>
      <c r="AA10" s="132"/>
      <c r="AB10" s="132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</row>
    <row r="11" spans="1:40" s="117" customFormat="1" ht="15" customHeight="1" x14ac:dyDescent="0.35">
      <c r="A11" s="116" t="s">
        <v>75</v>
      </c>
      <c r="B11" s="135">
        <f ca="1">INDIRECT("'("&amp;$A$4&amp;")'!h7")</f>
        <v>3</v>
      </c>
      <c r="C11" s="135">
        <f ca="1">INDIRECT("'("&amp;$A$4&amp;")'!i7")</f>
        <v>8</v>
      </c>
      <c r="D11" s="135">
        <f ca="1">INDIRECT("'("&amp;$A$4&amp;")'!j7")</f>
        <v>3</v>
      </c>
      <c r="E11" s="130">
        <f t="shared" ca="1" si="0"/>
        <v>14</v>
      </c>
      <c r="F11" s="135"/>
      <c r="G11" s="135">
        <f ca="1">INDIRECT("'("&amp;$A$4&amp;")'!k7")</f>
        <v>24</v>
      </c>
      <c r="H11" s="135">
        <f ca="1">INDIRECT("'("&amp;$A$4&amp;")'!l7")</f>
        <v>2</v>
      </c>
      <c r="I11" s="135">
        <f ca="1">INDIRECT("'("&amp;$A$4&amp;")'!m7")</f>
        <v>21</v>
      </c>
      <c r="J11" s="130">
        <f t="shared" ca="1" si="1"/>
        <v>47</v>
      </c>
      <c r="K11" s="135"/>
      <c r="L11" s="135">
        <f ca="1">INDIRECT("'("&amp;$A$4&amp;")'!n7")</f>
        <v>44</v>
      </c>
      <c r="M11" s="135">
        <f ca="1">INDIRECT("'("&amp;$A$4&amp;")'!o7")</f>
        <v>4</v>
      </c>
      <c r="N11" s="135">
        <f ca="1">INDIRECT("'("&amp;$A$4&amp;")'!p7")</f>
        <v>2</v>
      </c>
      <c r="O11" s="130">
        <f t="shared" ca="1" si="2"/>
        <v>50</v>
      </c>
      <c r="P11" s="116"/>
      <c r="R11" s="131"/>
      <c r="S11" s="131"/>
      <c r="U11" s="131"/>
      <c r="V11" s="131"/>
      <c r="X11" s="132"/>
      <c r="Y11" s="132"/>
      <c r="Z11" s="132"/>
      <c r="AA11" s="132"/>
      <c r="AB11" s="132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</row>
    <row r="12" spans="1:40" s="117" customFormat="1" ht="15" customHeight="1" x14ac:dyDescent="0.35">
      <c r="A12" s="116" t="s">
        <v>73</v>
      </c>
      <c r="B12" s="135">
        <f ca="1">INDIRECT("'("&amp;$A$4&amp;")'!h8")</f>
        <v>11</v>
      </c>
      <c r="C12" s="135">
        <f ca="1">INDIRECT("'("&amp;$A$4&amp;")'!i8")</f>
        <v>6</v>
      </c>
      <c r="D12" s="135">
        <f ca="1">INDIRECT("'("&amp;$A$4&amp;")'!j8")</f>
        <v>1</v>
      </c>
      <c r="E12" s="130">
        <f t="shared" ca="1" si="0"/>
        <v>18</v>
      </c>
      <c r="F12" s="135"/>
      <c r="G12" s="135">
        <f ca="1">INDIRECT("'("&amp;$A$4&amp;")'!k8")</f>
        <v>19</v>
      </c>
      <c r="H12" s="135">
        <f ca="1">INDIRECT("'("&amp;$A$4&amp;")'!l8")</f>
        <v>1</v>
      </c>
      <c r="I12" s="135">
        <f ca="1">INDIRECT("'("&amp;$A$4&amp;")'!m8")</f>
        <v>15</v>
      </c>
      <c r="J12" s="130">
        <f t="shared" ca="1" si="1"/>
        <v>35</v>
      </c>
      <c r="K12" s="135"/>
      <c r="L12" s="135">
        <f ca="1">INDIRECT("'("&amp;$A$4&amp;")'!n8")</f>
        <v>69</v>
      </c>
      <c r="M12" s="135">
        <f ca="1">INDIRECT("'("&amp;$A$4&amp;")'!o8")</f>
        <v>8</v>
      </c>
      <c r="N12" s="135">
        <f ca="1">INDIRECT("'("&amp;$A$4&amp;")'!p8")</f>
        <v>4</v>
      </c>
      <c r="O12" s="130">
        <f t="shared" ca="1" si="2"/>
        <v>81</v>
      </c>
      <c r="P12" s="116"/>
      <c r="R12" s="131"/>
      <c r="S12" s="131"/>
      <c r="U12" s="131"/>
      <c r="V12" s="131"/>
      <c r="X12" s="132"/>
      <c r="Y12" s="132"/>
      <c r="Z12" s="132"/>
      <c r="AA12" s="132"/>
      <c r="AB12" s="132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</row>
    <row r="13" spans="1:40" s="117" customFormat="1" ht="15" customHeight="1" x14ac:dyDescent="0.35">
      <c r="A13" s="116" t="s">
        <v>71</v>
      </c>
      <c r="B13" s="135">
        <f ca="1">INDIRECT("'("&amp;$A$4&amp;")'!h9")</f>
        <v>6</v>
      </c>
      <c r="C13" s="135">
        <f ca="1">INDIRECT("'("&amp;$A$4&amp;")'!i9")</f>
        <v>10</v>
      </c>
      <c r="D13" s="135">
        <f ca="1">INDIRECT("'("&amp;$A$4&amp;")'!j9")</f>
        <v>4</v>
      </c>
      <c r="E13" s="130">
        <f t="shared" ref="E13:E55" ca="1" si="3">SUM(B13:D13)</f>
        <v>20</v>
      </c>
      <c r="F13" s="135"/>
      <c r="G13" s="135">
        <f ca="1">INDIRECT("'("&amp;$A$4&amp;")'!k9")</f>
        <v>28</v>
      </c>
      <c r="H13" s="135">
        <f ca="1">INDIRECT("'("&amp;$A$4&amp;")'!l9")</f>
        <v>2</v>
      </c>
      <c r="I13" s="135">
        <f ca="1">INDIRECT("'("&amp;$A$4&amp;")'!m9")</f>
        <v>13</v>
      </c>
      <c r="J13" s="130">
        <f t="shared" ca="1" si="1"/>
        <v>43</v>
      </c>
      <c r="K13" s="135"/>
      <c r="L13" s="135">
        <f ca="1">INDIRECT("'("&amp;$A$4&amp;")'!n9")</f>
        <v>71</v>
      </c>
      <c r="M13" s="135">
        <f ca="1">INDIRECT("'("&amp;$A$4&amp;")'!o9")</f>
        <v>3</v>
      </c>
      <c r="N13" s="135">
        <f ca="1">INDIRECT("'("&amp;$A$4&amp;")'!p9")</f>
        <v>3</v>
      </c>
      <c r="O13" s="130">
        <f t="shared" ca="1" si="2"/>
        <v>77</v>
      </c>
      <c r="P13" s="116"/>
      <c r="R13" s="131"/>
      <c r="S13" s="131"/>
      <c r="U13" s="131"/>
      <c r="V13" s="131"/>
      <c r="X13" s="132"/>
      <c r="Y13" s="132"/>
      <c r="Z13" s="132"/>
      <c r="AA13" s="132"/>
      <c r="AB13" s="132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</row>
    <row r="14" spans="1:40" s="117" customFormat="1" ht="15" customHeight="1" x14ac:dyDescent="0.35">
      <c r="A14" s="116" t="s">
        <v>69</v>
      </c>
      <c r="B14" s="135">
        <f ca="1">INDIRECT("'("&amp;$A$4&amp;")'!h10")</f>
        <v>3</v>
      </c>
      <c r="C14" s="135">
        <f ca="1">INDIRECT("'("&amp;$A$4&amp;")'!i10")</f>
        <v>20</v>
      </c>
      <c r="D14" s="135">
        <f ca="1">INDIRECT("'("&amp;$A$4&amp;")'!j10")</f>
        <v>4</v>
      </c>
      <c r="E14" s="130">
        <f t="shared" ca="1" si="3"/>
        <v>27</v>
      </c>
      <c r="F14" s="135"/>
      <c r="G14" s="135">
        <f ca="1">INDIRECT("'("&amp;$A$4&amp;")'!k10")</f>
        <v>34</v>
      </c>
      <c r="H14" s="135">
        <f ca="1">INDIRECT("'("&amp;$A$4&amp;")'!l10")</f>
        <v>2</v>
      </c>
      <c r="I14" s="135">
        <f ca="1">INDIRECT("'("&amp;$A$4&amp;")'!m10")</f>
        <v>8</v>
      </c>
      <c r="J14" s="130">
        <f t="shared" ca="1" si="1"/>
        <v>44</v>
      </c>
      <c r="K14" s="135"/>
      <c r="L14" s="135">
        <f ca="1">INDIRECT("'("&amp;$A$4&amp;")'!n10")</f>
        <v>42</v>
      </c>
      <c r="M14" s="135">
        <f ca="1">INDIRECT("'("&amp;$A$4&amp;")'!o10")</f>
        <v>4</v>
      </c>
      <c r="N14" s="135">
        <f ca="1">INDIRECT("'("&amp;$A$4&amp;")'!p10")</f>
        <v>3</v>
      </c>
      <c r="O14" s="130">
        <f t="shared" ca="1" si="2"/>
        <v>49</v>
      </c>
      <c r="P14" s="116"/>
      <c r="R14" s="131"/>
      <c r="S14" s="131"/>
      <c r="U14" s="131"/>
      <c r="V14" s="131"/>
      <c r="X14" s="132"/>
      <c r="Y14" s="132"/>
      <c r="Z14" s="132"/>
      <c r="AA14" s="132"/>
      <c r="AB14" s="132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</row>
    <row r="15" spans="1:40" s="117" customFormat="1" ht="15" customHeight="1" x14ac:dyDescent="0.35">
      <c r="A15" s="116" t="s">
        <v>67</v>
      </c>
      <c r="B15" s="135">
        <f ca="1">INDIRECT("'("&amp;$A$4&amp;")'!h11")</f>
        <v>6</v>
      </c>
      <c r="C15" s="135">
        <f ca="1">INDIRECT("'("&amp;$A$4&amp;")'!i11")</f>
        <v>11</v>
      </c>
      <c r="D15" s="135">
        <f ca="1">INDIRECT("'("&amp;$A$4&amp;")'!j11")</f>
        <v>10</v>
      </c>
      <c r="E15" s="130">
        <f t="shared" ca="1" si="3"/>
        <v>27</v>
      </c>
      <c r="F15" s="135"/>
      <c r="G15" s="135">
        <f ca="1">INDIRECT("'("&amp;$A$4&amp;")'!k11")</f>
        <v>37</v>
      </c>
      <c r="H15" s="135">
        <f ca="1">INDIRECT("'("&amp;$A$4&amp;")'!l11")</f>
        <v>0</v>
      </c>
      <c r="I15" s="135">
        <f ca="1">INDIRECT("'("&amp;$A$4&amp;")'!m11")</f>
        <v>32</v>
      </c>
      <c r="J15" s="130">
        <f t="shared" ca="1" si="1"/>
        <v>69</v>
      </c>
      <c r="K15" s="135"/>
      <c r="L15" s="135">
        <f ca="1">INDIRECT("'("&amp;$A$4&amp;")'!n11")</f>
        <v>171</v>
      </c>
      <c r="M15" s="135">
        <f ca="1">INDIRECT("'("&amp;$A$4&amp;")'!o11")</f>
        <v>5</v>
      </c>
      <c r="N15" s="135">
        <f ca="1">INDIRECT("'("&amp;$A$4&amp;")'!p11")</f>
        <v>4</v>
      </c>
      <c r="O15" s="130">
        <f t="shared" ca="1" si="2"/>
        <v>180</v>
      </c>
      <c r="P15" s="116"/>
      <c r="R15" s="131"/>
      <c r="S15" s="131"/>
      <c r="U15" s="131"/>
      <c r="V15" s="131"/>
      <c r="X15" s="132"/>
      <c r="Y15" s="132"/>
      <c r="Z15" s="132"/>
      <c r="AA15" s="132"/>
      <c r="AB15" s="132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</row>
    <row r="16" spans="1:40" s="117" customFormat="1" ht="15" customHeight="1" x14ac:dyDescent="0.35">
      <c r="A16" s="116" t="s">
        <v>65</v>
      </c>
      <c r="B16" s="135">
        <f ca="1">INDIRECT("'("&amp;$A$4&amp;")'!h12")</f>
        <v>7</v>
      </c>
      <c r="C16" s="135">
        <f ca="1">INDIRECT("'("&amp;$A$4&amp;")'!i12")</f>
        <v>6</v>
      </c>
      <c r="D16" s="135">
        <f ca="1">INDIRECT("'("&amp;$A$4&amp;")'!j12")</f>
        <v>1</v>
      </c>
      <c r="E16" s="130">
        <f t="shared" ca="1" si="3"/>
        <v>14</v>
      </c>
      <c r="F16" s="135"/>
      <c r="G16" s="135">
        <f ca="1">INDIRECT("'("&amp;$A$4&amp;")'!k12")</f>
        <v>19</v>
      </c>
      <c r="H16" s="135">
        <f ca="1">INDIRECT("'("&amp;$A$4&amp;")'!l12")</f>
        <v>4</v>
      </c>
      <c r="I16" s="135">
        <f ca="1">INDIRECT("'("&amp;$A$4&amp;")'!m12")</f>
        <v>13</v>
      </c>
      <c r="J16" s="130">
        <f t="shared" ca="1" si="1"/>
        <v>36</v>
      </c>
      <c r="K16" s="135"/>
      <c r="L16" s="135">
        <f ca="1">INDIRECT("'("&amp;$A$4&amp;")'!n12")</f>
        <v>63</v>
      </c>
      <c r="M16" s="135">
        <f ca="1">INDIRECT("'("&amp;$A$4&amp;")'!o12")</f>
        <v>6</v>
      </c>
      <c r="N16" s="135">
        <f ca="1">INDIRECT("'("&amp;$A$4&amp;")'!p12")</f>
        <v>2</v>
      </c>
      <c r="O16" s="130">
        <f t="shared" ca="1" si="2"/>
        <v>71</v>
      </c>
      <c r="P16" s="116"/>
      <c r="R16" s="131"/>
      <c r="S16" s="131"/>
      <c r="U16" s="131"/>
      <c r="V16" s="131"/>
      <c r="X16" s="132"/>
      <c r="Y16" s="132"/>
      <c r="Z16" s="132"/>
      <c r="AA16" s="132"/>
      <c r="AB16" s="132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</row>
    <row r="17" spans="1:40" s="117" customFormat="1" ht="15" customHeight="1" x14ac:dyDescent="0.35">
      <c r="A17" s="116" t="s">
        <v>108</v>
      </c>
      <c r="B17" s="135">
        <f ca="1">INDIRECT("'("&amp;$A$4&amp;")'!h13")</f>
        <v>2</v>
      </c>
      <c r="C17" s="135">
        <f ca="1">INDIRECT("'("&amp;$A$4&amp;")'!i13")</f>
        <v>24</v>
      </c>
      <c r="D17" s="135">
        <f ca="1">INDIRECT("'("&amp;$A$4&amp;")'!j13")</f>
        <v>5</v>
      </c>
      <c r="E17" s="130">
        <f t="shared" ca="1" si="3"/>
        <v>31</v>
      </c>
      <c r="F17" s="135"/>
      <c r="G17" s="135">
        <f ca="1">INDIRECT("'("&amp;$A$4&amp;")'!k13")</f>
        <v>43</v>
      </c>
      <c r="H17" s="135">
        <f ca="1">INDIRECT("'("&amp;$A$4&amp;")'!l13")</f>
        <v>2</v>
      </c>
      <c r="I17" s="135">
        <f ca="1">INDIRECT("'("&amp;$A$4&amp;")'!m13")</f>
        <v>49</v>
      </c>
      <c r="J17" s="130">
        <f t="shared" ca="1" si="1"/>
        <v>94</v>
      </c>
      <c r="K17" s="135"/>
      <c r="L17" s="135">
        <f ca="1">INDIRECT("'("&amp;$A$4&amp;")'!n13")</f>
        <v>100</v>
      </c>
      <c r="M17" s="135">
        <f ca="1">INDIRECT("'("&amp;$A$4&amp;")'!o13")</f>
        <v>7</v>
      </c>
      <c r="N17" s="135">
        <f ca="1">INDIRECT("'("&amp;$A$4&amp;")'!p13")</f>
        <v>3</v>
      </c>
      <c r="O17" s="130">
        <f t="shared" ca="1" si="2"/>
        <v>110</v>
      </c>
      <c r="P17" s="116"/>
      <c r="R17" s="131"/>
      <c r="S17" s="131"/>
      <c r="U17" s="131"/>
      <c r="V17" s="131"/>
      <c r="X17" s="132"/>
      <c r="Y17" s="132"/>
      <c r="Z17" s="132"/>
      <c r="AA17" s="132"/>
      <c r="AB17" s="132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</row>
    <row r="18" spans="1:40" s="117" customFormat="1" ht="15" customHeight="1" x14ac:dyDescent="0.35">
      <c r="A18" s="116" t="s">
        <v>106</v>
      </c>
      <c r="B18" s="135">
        <f ca="1">INDIRECT("'("&amp;$A$4&amp;")'!h14")</f>
        <v>3</v>
      </c>
      <c r="C18" s="135">
        <f ca="1">INDIRECT("'("&amp;$A$4&amp;")'!i14")</f>
        <v>30</v>
      </c>
      <c r="D18" s="135">
        <f ca="1">INDIRECT("'("&amp;$A$4&amp;")'!j14")</f>
        <v>5</v>
      </c>
      <c r="E18" s="130">
        <f t="shared" ca="1" si="3"/>
        <v>38</v>
      </c>
      <c r="F18" s="135"/>
      <c r="G18" s="135">
        <f ca="1">INDIRECT("'("&amp;$A$4&amp;")'!k14")</f>
        <v>43</v>
      </c>
      <c r="H18" s="135">
        <f ca="1">INDIRECT("'("&amp;$A$4&amp;")'!l14")</f>
        <v>2</v>
      </c>
      <c r="I18" s="135">
        <f ca="1">INDIRECT("'("&amp;$A$4&amp;")'!m14")</f>
        <v>8</v>
      </c>
      <c r="J18" s="130">
        <f t="shared" ca="1" si="1"/>
        <v>53</v>
      </c>
      <c r="K18" s="135"/>
      <c r="L18" s="135">
        <f ca="1">INDIRECT("'("&amp;$A$4&amp;")'!n14")</f>
        <v>102</v>
      </c>
      <c r="M18" s="135">
        <f ca="1">INDIRECT("'("&amp;$A$4&amp;")'!o14")</f>
        <v>4</v>
      </c>
      <c r="N18" s="135">
        <f ca="1">INDIRECT("'("&amp;$A$4&amp;")'!p14")</f>
        <v>4</v>
      </c>
      <c r="O18" s="130">
        <f t="shared" ca="1" si="2"/>
        <v>110</v>
      </c>
      <c r="P18" s="116"/>
      <c r="R18" s="131"/>
      <c r="S18" s="131"/>
      <c r="U18" s="131"/>
      <c r="V18" s="131"/>
      <c r="X18" s="132"/>
      <c r="Y18" s="132"/>
      <c r="Z18" s="132"/>
      <c r="AA18" s="132"/>
      <c r="AB18" s="132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</row>
    <row r="19" spans="1:40" s="117" customFormat="1" ht="15" customHeight="1" x14ac:dyDescent="0.35">
      <c r="A19" s="136" t="s">
        <v>63</v>
      </c>
      <c r="B19" s="135">
        <f ca="1">INDIRECT("'("&amp;$A$4&amp;")'!h15")</f>
        <v>4</v>
      </c>
      <c r="C19" s="135">
        <f ca="1">INDIRECT("'("&amp;$A$4&amp;")'!i15")</f>
        <v>19</v>
      </c>
      <c r="D19" s="135">
        <f ca="1">INDIRECT("'("&amp;$A$4&amp;")'!j15")</f>
        <v>8</v>
      </c>
      <c r="E19" s="130">
        <f t="shared" ca="1" si="3"/>
        <v>31</v>
      </c>
      <c r="F19" s="135"/>
      <c r="G19" s="135">
        <f ca="1">INDIRECT("'("&amp;$A$4&amp;")'!k15")</f>
        <v>42</v>
      </c>
      <c r="H19" s="135">
        <f ca="1">INDIRECT("'("&amp;$A$4&amp;")'!l15")</f>
        <v>3</v>
      </c>
      <c r="I19" s="135">
        <f ca="1">INDIRECT("'("&amp;$A$4&amp;")'!m15")</f>
        <v>18</v>
      </c>
      <c r="J19" s="130">
        <f t="shared" ca="1" si="1"/>
        <v>63</v>
      </c>
      <c r="K19" s="135"/>
      <c r="L19" s="135">
        <f ca="1">INDIRECT("'("&amp;$A$4&amp;")'!n15")</f>
        <v>172</v>
      </c>
      <c r="M19" s="135">
        <f ca="1">INDIRECT("'("&amp;$A$4&amp;")'!o15")</f>
        <v>4</v>
      </c>
      <c r="N19" s="135">
        <f ca="1">INDIRECT("'("&amp;$A$4&amp;")'!p15")</f>
        <v>8</v>
      </c>
      <c r="O19" s="130">
        <f t="shared" ca="1" si="2"/>
        <v>184</v>
      </c>
      <c r="P19" s="116"/>
      <c r="R19" s="131"/>
      <c r="S19" s="131"/>
      <c r="U19" s="131"/>
      <c r="V19" s="131"/>
      <c r="X19" s="132"/>
      <c r="Y19" s="132"/>
      <c r="Z19" s="132"/>
      <c r="AA19" s="132"/>
      <c r="AB19" s="132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</row>
    <row r="20" spans="1:40" s="117" customFormat="1" ht="15" customHeight="1" x14ac:dyDescent="0.35">
      <c r="A20" s="136" t="s">
        <v>61</v>
      </c>
      <c r="B20" s="135">
        <f ca="1">INDIRECT("'("&amp;$A$4&amp;")'!h16")</f>
        <v>3</v>
      </c>
      <c r="C20" s="135">
        <f ca="1">INDIRECT("'("&amp;$A$4&amp;")'!i16")</f>
        <v>73</v>
      </c>
      <c r="D20" s="135">
        <f ca="1">INDIRECT("'("&amp;$A$4&amp;")'!j16")</f>
        <v>9</v>
      </c>
      <c r="E20" s="130">
        <f t="shared" ca="1" si="3"/>
        <v>85</v>
      </c>
      <c r="F20" s="135"/>
      <c r="G20" s="135">
        <f ca="1">INDIRECT("'("&amp;$A$4&amp;")'!k16")</f>
        <v>121</v>
      </c>
      <c r="H20" s="135">
        <f ca="1">INDIRECT("'("&amp;$A$4&amp;")'!l16")</f>
        <v>7</v>
      </c>
      <c r="I20" s="135">
        <f ca="1">INDIRECT("'("&amp;$A$4&amp;")'!m16")</f>
        <v>69</v>
      </c>
      <c r="J20" s="130">
        <f t="shared" ca="1" si="1"/>
        <v>197</v>
      </c>
      <c r="K20" s="135"/>
      <c r="L20" s="135">
        <f ca="1">INDIRECT("'("&amp;$A$4&amp;")'!n16")</f>
        <v>327</v>
      </c>
      <c r="M20" s="135">
        <f ca="1">INDIRECT("'("&amp;$A$4&amp;")'!o16")</f>
        <v>19</v>
      </c>
      <c r="N20" s="135">
        <f ca="1">INDIRECT("'("&amp;$A$4&amp;")'!p16")</f>
        <v>12</v>
      </c>
      <c r="O20" s="130">
        <f t="shared" ca="1" si="2"/>
        <v>358</v>
      </c>
      <c r="P20" s="116"/>
      <c r="R20" s="131"/>
      <c r="S20" s="131"/>
      <c r="U20" s="131"/>
      <c r="V20" s="131"/>
      <c r="X20" s="132"/>
      <c r="Y20" s="132"/>
      <c r="Z20" s="132"/>
      <c r="AA20" s="132"/>
      <c r="AB20" s="132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</row>
    <row r="21" spans="1:40" s="117" customFormat="1" ht="15" customHeight="1" x14ac:dyDescent="0.35">
      <c r="A21" s="116" t="s">
        <v>363</v>
      </c>
      <c r="B21" s="135">
        <f ca="1">INDIRECT("'("&amp;$A$4&amp;")'!h17")</f>
        <v>6</v>
      </c>
      <c r="C21" s="135">
        <f ca="1">INDIRECT("'("&amp;$A$4&amp;")'!i17")</f>
        <v>37</v>
      </c>
      <c r="D21" s="135">
        <f ca="1">INDIRECT("'("&amp;$A$4&amp;")'!j17")</f>
        <v>7</v>
      </c>
      <c r="E21" s="130">
        <f t="shared" ca="1" si="3"/>
        <v>50</v>
      </c>
      <c r="F21" s="135"/>
      <c r="G21" s="135">
        <f ca="1">INDIRECT("'("&amp;$A$4&amp;")'!k17")</f>
        <v>88</v>
      </c>
      <c r="H21" s="135">
        <f ca="1">INDIRECT("'("&amp;$A$4&amp;")'!l17")</f>
        <v>0</v>
      </c>
      <c r="I21" s="135">
        <f ca="1">INDIRECT("'("&amp;$A$4&amp;")'!m17")</f>
        <v>60</v>
      </c>
      <c r="J21" s="130">
        <f t="shared" ca="1" si="1"/>
        <v>148</v>
      </c>
      <c r="K21" s="135"/>
      <c r="L21" s="135">
        <f ca="1">INDIRECT("'("&amp;$A$4&amp;")'!n17")</f>
        <v>222</v>
      </c>
      <c r="M21" s="135">
        <f ca="1">INDIRECT("'("&amp;$A$4&amp;")'!o17")</f>
        <v>7</v>
      </c>
      <c r="N21" s="135">
        <f ca="1">INDIRECT("'("&amp;$A$4&amp;")'!p17")</f>
        <v>6</v>
      </c>
      <c r="O21" s="130">
        <f t="shared" ca="1" si="2"/>
        <v>235</v>
      </c>
      <c r="P21" s="116"/>
      <c r="R21" s="131"/>
      <c r="S21" s="131"/>
      <c r="U21" s="131"/>
      <c r="V21" s="131"/>
      <c r="X21" s="132"/>
      <c r="Y21" s="132"/>
      <c r="Z21" s="132"/>
      <c r="AA21" s="132"/>
      <c r="AB21" s="132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</row>
    <row r="22" spans="1:40" s="117" customFormat="1" ht="15" customHeight="1" x14ac:dyDescent="0.35">
      <c r="A22" s="116" t="s">
        <v>57</v>
      </c>
      <c r="B22" s="135">
        <f ca="1">INDIRECT("'("&amp;$A$4&amp;")'!h18")</f>
        <v>2</v>
      </c>
      <c r="C22" s="135">
        <f ca="1">INDIRECT("'("&amp;$A$4&amp;")'!i18")</f>
        <v>6</v>
      </c>
      <c r="D22" s="135">
        <f ca="1">INDIRECT("'("&amp;$A$4&amp;")'!j18")</f>
        <v>7</v>
      </c>
      <c r="E22" s="130">
        <f t="shared" ca="1" si="3"/>
        <v>15</v>
      </c>
      <c r="F22" s="135"/>
      <c r="G22" s="135">
        <f ca="1">INDIRECT("'("&amp;$A$4&amp;")'!k18")</f>
        <v>27</v>
      </c>
      <c r="H22" s="135">
        <f ca="1">INDIRECT("'("&amp;$A$4&amp;")'!l18")</f>
        <v>2</v>
      </c>
      <c r="I22" s="135">
        <f ca="1">INDIRECT("'("&amp;$A$4&amp;")'!m18")</f>
        <v>15</v>
      </c>
      <c r="J22" s="130">
        <f t="shared" ca="1" si="1"/>
        <v>44</v>
      </c>
      <c r="K22" s="135"/>
      <c r="L22" s="135">
        <f ca="1">INDIRECT("'("&amp;$A$4&amp;")'!n18")</f>
        <v>76</v>
      </c>
      <c r="M22" s="135">
        <f ca="1">INDIRECT("'("&amp;$A$4&amp;")'!o18")</f>
        <v>5</v>
      </c>
      <c r="N22" s="135">
        <f ca="1">INDIRECT("'("&amp;$A$4&amp;")'!p18")</f>
        <v>4</v>
      </c>
      <c r="O22" s="130">
        <f t="shared" ca="1" si="2"/>
        <v>85</v>
      </c>
      <c r="P22" s="116"/>
      <c r="R22" s="131"/>
      <c r="S22" s="131"/>
      <c r="U22" s="131"/>
      <c r="V22" s="131"/>
      <c r="X22" s="132"/>
      <c r="Y22" s="132"/>
      <c r="Z22" s="132"/>
      <c r="AA22" s="132"/>
      <c r="AB22" s="132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</row>
    <row r="23" spans="1:40" s="117" customFormat="1" ht="15" customHeight="1" x14ac:dyDescent="0.35">
      <c r="A23" s="116" t="s">
        <v>55</v>
      </c>
      <c r="B23" s="135">
        <f ca="1">INDIRECT("'("&amp;$A$4&amp;")'!h19")</f>
        <v>6</v>
      </c>
      <c r="C23" s="135">
        <f ca="1">INDIRECT("'("&amp;$A$4&amp;")'!i19")</f>
        <v>12</v>
      </c>
      <c r="D23" s="135">
        <f ca="1">INDIRECT("'("&amp;$A$4&amp;")'!j19")</f>
        <v>6</v>
      </c>
      <c r="E23" s="130">
        <f t="shared" ca="1" si="3"/>
        <v>24</v>
      </c>
      <c r="F23" s="135"/>
      <c r="G23" s="135">
        <f ca="1">INDIRECT("'("&amp;$A$4&amp;")'!k19")</f>
        <v>43</v>
      </c>
      <c r="H23" s="135">
        <f ca="1">INDIRECT("'("&amp;$A$4&amp;")'!l19")</f>
        <v>3</v>
      </c>
      <c r="I23" s="135">
        <f ca="1">INDIRECT("'("&amp;$A$4&amp;")'!m19")</f>
        <v>11</v>
      </c>
      <c r="J23" s="130">
        <f t="shared" ca="1" si="1"/>
        <v>57</v>
      </c>
      <c r="K23" s="135"/>
      <c r="L23" s="135">
        <f ca="1">INDIRECT("'("&amp;$A$4&amp;")'!n19")</f>
        <v>118</v>
      </c>
      <c r="M23" s="135">
        <f ca="1">INDIRECT("'("&amp;$A$4&amp;")'!o19")</f>
        <v>7</v>
      </c>
      <c r="N23" s="135">
        <f ca="1">INDIRECT("'("&amp;$A$4&amp;")'!p19")</f>
        <v>3</v>
      </c>
      <c r="O23" s="130">
        <f t="shared" ca="1" si="2"/>
        <v>128</v>
      </c>
      <c r="P23" s="116"/>
      <c r="R23" s="131"/>
      <c r="S23" s="131"/>
      <c r="U23" s="131"/>
      <c r="V23" s="131"/>
      <c r="X23" s="132"/>
      <c r="Y23" s="132"/>
      <c r="Z23" s="132"/>
      <c r="AA23" s="132"/>
      <c r="AB23" s="132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</row>
    <row r="24" spans="1:40" s="117" customFormat="1" ht="15" customHeight="1" x14ac:dyDescent="0.35">
      <c r="A24" s="116" t="s">
        <v>53</v>
      </c>
      <c r="B24" s="135">
        <f ca="1">INDIRECT("'("&amp;$A$4&amp;")'!h20")</f>
        <v>13</v>
      </c>
      <c r="C24" s="135">
        <f ca="1">INDIRECT("'("&amp;$A$4&amp;")'!i20")</f>
        <v>34</v>
      </c>
      <c r="D24" s="135">
        <f ca="1">INDIRECT("'("&amp;$A$4&amp;")'!j20")</f>
        <v>3</v>
      </c>
      <c r="E24" s="130">
        <f t="shared" ca="1" si="3"/>
        <v>50</v>
      </c>
      <c r="F24" s="135"/>
      <c r="G24" s="135">
        <f ca="1">INDIRECT("'("&amp;$A$4&amp;")'!k20")</f>
        <v>65</v>
      </c>
      <c r="H24" s="135">
        <f ca="1">INDIRECT("'("&amp;$A$4&amp;")'!l20")</f>
        <v>5</v>
      </c>
      <c r="I24" s="135">
        <f ca="1">INDIRECT("'("&amp;$A$4&amp;")'!m20")</f>
        <v>36</v>
      </c>
      <c r="J24" s="130">
        <f t="shared" ca="1" si="1"/>
        <v>106</v>
      </c>
      <c r="K24" s="135"/>
      <c r="L24" s="135">
        <f ca="1">INDIRECT("'("&amp;$A$4&amp;")'!n20")</f>
        <v>164</v>
      </c>
      <c r="M24" s="135">
        <f ca="1">INDIRECT("'("&amp;$A$4&amp;")'!o20")</f>
        <v>16</v>
      </c>
      <c r="N24" s="135">
        <f ca="1">INDIRECT("'("&amp;$A$4&amp;")'!p20")</f>
        <v>7</v>
      </c>
      <c r="O24" s="130">
        <f t="shared" ca="1" si="2"/>
        <v>187</v>
      </c>
      <c r="P24" s="116"/>
      <c r="R24" s="131"/>
      <c r="S24" s="131"/>
      <c r="U24" s="131"/>
      <c r="V24" s="131"/>
      <c r="X24" s="132"/>
      <c r="Y24" s="132"/>
      <c r="Z24" s="132"/>
      <c r="AA24" s="132"/>
      <c r="AB24" s="132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</row>
    <row r="25" spans="1:40" s="117" customFormat="1" ht="15" customHeight="1" x14ac:dyDescent="0.35">
      <c r="A25" s="116" t="s">
        <v>104</v>
      </c>
      <c r="B25" s="135">
        <f ca="1">INDIRECT("'("&amp;$A$4&amp;")'!h21")</f>
        <v>2</v>
      </c>
      <c r="C25" s="135">
        <f ca="1">INDIRECT("'("&amp;$A$4&amp;")'!i21")</f>
        <v>16</v>
      </c>
      <c r="D25" s="135">
        <f ca="1">INDIRECT("'("&amp;$A$4&amp;")'!j21")</f>
        <v>3</v>
      </c>
      <c r="E25" s="130">
        <f t="shared" ca="1" si="3"/>
        <v>21</v>
      </c>
      <c r="F25" s="135"/>
      <c r="G25" s="135">
        <f ca="1">INDIRECT("'("&amp;$A$4&amp;")'!k21")</f>
        <v>30</v>
      </c>
      <c r="H25" s="135">
        <f ca="1">INDIRECT("'("&amp;$A$4&amp;")'!l21")</f>
        <v>2</v>
      </c>
      <c r="I25" s="135">
        <f ca="1">INDIRECT("'("&amp;$A$4&amp;")'!m21")</f>
        <v>13</v>
      </c>
      <c r="J25" s="130">
        <f t="shared" ca="1" si="1"/>
        <v>45</v>
      </c>
      <c r="K25" s="135"/>
      <c r="L25" s="135">
        <f ca="1">INDIRECT("'("&amp;$A$4&amp;")'!n21")</f>
        <v>71</v>
      </c>
      <c r="M25" s="135">
        <f ca="1">INDIRECT("'("&amp;$A$4&amp;")'!o21")</f>
        <v>5</v>
      </c>
      <c r="N25" s="135">
        <f ca="1">INDIRECT("'("&amp;$A$4&amp;")'!p21")</f>
        <v>1</v>
      </c>
      <c r="O25" s="130">
        <f t="shared" ca="1" si="2"/>
        <v>77</v>
      </c>
      <c r="P25" s="116"/>
      <c r="R25" s="131"/>
      <c r="S25" s="131"/>
      <c r="U25" s="131"/>
      <c r="V25" s="131"/>
      <c r="X25" s="132"/>
      <c r="Y25" s="132"/>
      <c r="Z25" s="132"/>
      <c r="AA25" s="132"/>
      <c r="AB25" s="132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</row>
    <row r="26" spans="1:40" s="117" customFormat="1" ht="15" customHeight="1" x14ac:dyDescent="0.35">
      <c r="A26" s="116" t="s">
        <v>51</v>
      </c>
      <c r="B26" s="135">
        <f ca="1">INDIRECT("'("&amp;$A$4&amp;")'!h22")</f>
        <v>13</v>
      </c>
      <c r="C26" s="135">
        <f ca="1">INDIRECT("'("&amp;$A$4&amp;")'!i22")</f>
        <v>38</v>
      </c>
      <c r="D26" s="135">
        <f ca="1">INDIRECT("'("&amp;$A$4&amp;")'!j22")</f>
        <v>0</v>
      </c>
      <c r="E26" s="130">
        <f t="shared" ca="1" si="3"/>
        <v>51</v>
      </c>
      <c r="F26" s="135"/>
      <c r="G26" s="135">
        <f ca="1">INDIRECT("'("&amp;$A$4&amp;")'!k22")</f>
        <v>76</v>
      </c>
      <c r="H26" s="135">
        <f ca="1">INDIRECT("'("&amp;$A$4&amp;")'!l22")</f>
        <v>0</v>
      </c>
      <c r="I26" s="135">
        <f ca="1">INDIRECT("'("&amp;$A$4&amp;")'!m22")</f>
        <v>64</v>
      </c>
      <c r="J26" s="130">
        <f t="shared" ca="1" si="1"/>
        <v>140</v>
      </c>
      <c r="K26" s="135"/>
      <c r="L26" s="135">
        <f ca="1">INDIRECT("'("&amp;$A$4&amp;")'!n22")</f>
        <v>136</v>
      </c>
      <c r="M26" s="135">
        <f ca="1">INDIRECT("'("&amp;$A$4&amp;")'!o22")</f>
        <v>12</v>
      </c>
      <c r="N26" s="135">
        <f ca="1">INDIRECT("'("&amp;$A$4&amp;")'!p22")</f>
        <v>10</v>
      </c>
      <c r="O26" s="130">
        <f t="shared" ca="1" si="2"/>
        <v>158</v>
      </c>
      <c r="P26" s="116"/>
      <c r="R26" s="131"/>
      <c r="S26" s="131"/>
      <c r="U26" s="131"/>
      <c r="V26" s="131"/>
      <c r="X26" s="132"/>
      <c r="Y26" s="132"/>
      <c r="Z26" s="132"/>
      <c r="AA26" s="132"/>
      <c r="AB26" s="132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</row>
    <row r="27" spans="1:40" s="117" customFormat="1" ht="15" customHeight="1" x14ac:dyDescent="0.35">
      <c r="A27" s="116" t="s">
        <v>49</v>
      </c>
      <c r="B27" s="135">
        <f ca="1">INDIRECT("'("&amp;$A$4&amp;")'!h23")</f>
        <v>8</v>
      </c>
      <c r="C27" s="135">
        <f ca="1">INDIRECT("'("&amp;$A$4&amp;")'!i23")</f>
        <v>19</v>
      </c>
      <c r="D27" s="135">
        <f ca="1">INDIRECT("'("&amp;$A$4&amp;")'!j23")</f>
        <v>0</v>
      </c>
      <c r="E27" s="130">
        <f t="shared" ca="1" si="3"/>
        <v>27</v>
      </c>
      <c r="F27" s="135"/>
      <c r="G27" s="135">
        <f ca="1">INDIRECT("'("&amp;$A$4&amp;")'!k23")</f>
        <v>41</v>
      </c>
      <c r="H27" s="135">
        <f ca="1">INDIRECT("'("&amp;$A$4&amp;")'!l23")</f>
        <v>2</v>
      </c>
      <c r="I27" s="135">
        <f ca="1">INDIRECT("'("&amp;$A$4&amp;")'!m23")</f>
        <v>32</v>
      </c>
      <c r="J27" s="130">
        <f t="shared" ca="1" si="1"/>
        <v>75</v>
      </c>
      <c r="K27" s="135"/>
      <c r="L27" s="135">
        <f ca="1">INDIRECT("'("&amp;$A$4&amp;")'!n23")</f>
        <v>88</v>
      </c>
      <c r="M27" s="135">
        <f ca="1">INDIRECT("'("&amp;$A$4&amp;")'!o23")</f>
        <v>6</v>
      </c>
      <c r="N27" s="135">
        <f ca="1">INDIRECT("'("&amp;$A$4&amp;")'!p23")</f>
        <v>3</v>
      </c>
      <c r="O27" s="130">
        <f t="shared" ca="1" si="2"/>
        <v>97</v>
      </c>
      <c r="P27" s="116"/>
      <c r="R27" s="131"/>
      <c r="S27" s="131"/>
      <c r="U27" s="131"/>
      <c r="V27" s="131"/>
      <c r="X27" s="132"/>
      <c r="Y27" s="132"/>
      <c r="Z27" s="132"/>
      <c r="AA27" s="132"/>
      <c r="AB27" s="132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</row>
    <row r="28" spans="1:40" s="117" customFormat="1" ht="15" customHeight="1" x14ac:dyDescent="0.35">
      <c r="A28" s="116" t="s">
        <v>102</v>
      </c>
      <c r="B28" s="135">
        <f ca="1">INDIRECT("'("&amp;$A$4&amp;")'!h24")</f>
        <v>13</v>
      </c>
      <c r="C28" s="135">
        <f ca="1">INDIRECT("'("&amp;$A$4&amp;")'!i24")</f>
        <v>9</v>
      </c>
      <c r="D28" s="135">
        <f ca="1">INDIRECT("'("&amp;$A$4&amp;")'!j24")</f>
        <v>7</v>
      </c>
      <c r="E28" s="130">
        <f t="shared" ca="1" si="3"/>
        <v>29</v>
      </c>
      <c r="F28" s="135"/>
      <c r="G28" s="135">
        <f ca="1">INDIRECT("'("&amp;$A$4&amp;")'!k24")</f>
        <v>40</v>
      </c>
      <c r="H28" s="135">
        <f ca="1">INDIRECT("'("&amp;$A$4&amp;")'!l24")</f>
        <v>0</v>
      </c>
      <c r="I28" s="135">
        <f ca="1">INDIRECT("'("&amp;$A$4&amp;")'!m24")</f>
        <v>10</v>
      </c>
      <c r="J28" s="130">
        <f t="shared" ca="1" si="1"/>
        <v>50</v>
      </c>
      <c r="K28" s="135"/>
      <c r="L28" s="135">
        <f ca="1">INDIRECT("'("&amp;$A$4&amp;")'!n24")</f>
        <v>117</v>
      </c>
      <c r="M28" s="135">
        <f ca="1">INDIRECT("'("&amp;$A$4&amp;")'!o24")</f>
        <v>6</v>
      </c>
      <c r="N28" s="135">
        <f ca="1">INDIRECT("'("&amp;$A$4&amp;")'!p24")</f>
        <v>7</v>
      </c>
      <c r="O28" s="130">
        <f t="shared" ca="1" si="2"/>
        <v>130</v>
      </c>
      <c r="P28" s="116"/>
      <c r="R28" s="131"/>
      <c r="S28" s="131"/>
      <c r="U28" s="131"/>
      <c r="V28" s="131"/>
      <c r="X28" s="132"/>
      <c r="Y28" s="132"/>
      <c r="Z28" s="132"/>
      <c r="AA28" s="132"/>
      <c r="AB28" s="132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</row>
    <row r="29" spans="1:40" s="117" customFormat="1" ht="15" customHeight="1" x14ac:dyDescent="0.35">
      <c r="A29" s="116" t="s">
        <v>47</v>
      </c>
      <c r="B29" s="135">
        <f ca="1">INDIRECT("'("&amp;$A$4&amp;")'!h25")</f>
        <v>8</v>
      </c>
      <c r="C29" s="135">
        <f ca="1">INDIRECT("'("&amp;$A$4&amp;")'!i25")</f>
        <v>18</v>
      </c>
      <c r="D29" s="135">
        <f ca="1">INDIRECT("'("&amp;$A$4&amp;")'!j25")</f>
        <v>3</v>
      </c>
      <c r="E29" s="130">
        <f t="shared" ca="1" si="3"/>
        <v>29</v>
      </c>
      <c r="F29" s="135"/>
      <c r="G29" s="135">
        <f ca="1">INDIRECT("'("&amp;$A$4&amp;")'!k25")</f>
        <v>48</v>
      </c>
      <c r="H29" s="135">
        <f ca="1">INDIRECT("'("&amp;$A$4&amp;")'!l25")</f>
        <v>4</v>
      </c>
      <c r="I29" s="135">
        <f ca="1">INDIRECT("'("&amp;$A$4&amp;")'!m25")</f>
        <v>29</v>
      </c>
      <c r="J29" s="130">
        <f t="shared" ca="1" si="1"/>
        <v>81</v>
      </c>
      <c r="K29" s="135"/>
      <c r="L29" s="135">
        <f ca="1">INDIRECT("'("&amp;$A$4&amp;")'!n25")</f>
        <v>170</v>
      </c>
      <c r="M29" s="135">
        <f ca="1">INDIRECT("'("&amp;$A$4&amp;")'!o25")</f>
        <v>9</v>
      </c>
      <c r="N29" s="135">
        <f ca="1">INDIRECT("'("&amp;$A$4&amp;")'!p25")</f>
        <v>2</v>
      </c>
      <c r="O29" s="130">
        <f t="shared" ca="1" si="2"/>
        <v>181</v>
      </c>
      <c r="P29" s="116"/>
      <c r="R29" s="131"/>
      <c r="S29" s="131"/>
      <c r="U29" s="131"/>
      <c r="V29" s="131"/>
      <c r="X29" s="132"/>
      <c r="Y29" s="132"/>
      <c r="Z29" s="132"/>
      <c r="AA29" s="132"/>
      <c r="AB29" s="132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</row>
    <row r="30" spans="1:40" s="117" customFormat="1" ht="15" customHeight="1" x14ac:dyDescent="0.35">
      <c r="A30" s="116" t="s">
        <v>203</v>
      </c>
      <c r="B30" s="135">
        <f ca="1">INDIRECT("'("&amp;$A$4&amp;")'!h26")</f>
        <v>1</v>
      </c>
      <c r="C30" s="135">
        <f ca="1">INDIRECT("'("&amp;$A$4&amp;")'!i26")</f>
        <v>8</v>
      </c>
      <c r="D30" s="135">
        <f ca="1">INDIRECT("'("&amp;$A$4&amp;")'!j26")</f>
        <v>1</v>
      </c>
      <c r="E30" s="130">
        <f t="shared" ca="1" si="3"/>
        <v>10</v>
      </c>
      <c r="F30" s="135"/>
      <c r="G30" s="135">
        <f ca="1">INDIRECT("'("&amp;$A$4&amp;")'!k26")</f>
        <v>13</v>
      </c>
      <c r="H30" s="135">
        <f ca="1">INDIRECT("'("&amp;$A$4&amp;")'!l26")</f>
        <v>0</v>
      </c>
      <c r="I30" s="135">
        <f ca="1">INDIRECT("'("&amp;$A$4&amp;")'!m26")</f>
        <v>20</v>
      </c>
      <c r="J30" s="130">
        <f t="shared" ca="1" si="1"/>
        <v>33</v>
      </c>
      <c r="K30" s="135"/>
      <c r="L30" s="135">
        <f ca="1">INDIRECT("'("&amp;$A$4&amp;")'!n26")</f>
        <v>33</v>
      </c>
      <c r="M30" s="135">
        <f ca="1">INDIRECT("'("&amp;$A$4&amp;")'!o26")</f>
        <v>2</v>
      </c>
      <c r="N30" s="135">
        <f ca="1">INDIRECT("'("&amp;$A$4&amp;")'!p26")</f>
        <v>2</v>
      </c>
      <c r="O30" s="130">
        <f t="shared" ca="1" si="2"/>
        <v>37</v>
      </c>
      <c r="P30" s="116"/>
      <c r="R30" s="131"/>
      <c r="S30" s="131"/>
      <c r="U30" s="131"/>
      <c r="V30" s="131"/>
      <c r="X30" s="132"/>
      <c r="Y30" s="132"/>
      <c r="Z30" s="132"/>
      <c r="AA30" s="132"/>
      <c r="AB30" s="132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</row>
    <row r="31" spans="1:40" s="117" customFormat="1" ht="15" customHeight="1" x14ac:dyDescent="0.35">
      <c r="A31" s="117" t="s">
        <v>45</v>
      </c>
      <c r="B31" s="135">
        <f ca="1">INDIRECT("'("&amp;$A$4&amp;")'!h27")</f>
        <v>34</v>
      </c>
      <c r="C31" s="135">
        <f ca="1">INDIRECT("'("&amp;$A$4&amp;")'!i27")</f>
        <v>14</v>
      </c>
      <c r="D31" s="135">
        <f ca="1">INDIRECT("'("&amp;$A$4&amp;")'!j27")</f>
        <v>9</v>
      </c>
      <c r="E31" s="130">
        <f t="shared" ca="1" si="3"/>
        <v>57</v>
      </c>
      <c r="F31" s="135"/>
      <c r="G31" s="135">
        <f ca="1">INDIRECT("'("&amp;$A$4&amp;")'!k27")</f>
        <v>81</v>
      </c>
      <c r="H31" s="135">
        <f ca="1">INDIRECT("'("&amp;$A$4&amp;")'!l27")</f>
        <v>3</v>
      </c>
      <c r="I31" s="135">
        <f ca="1">INDIRECT("'("&amp;$A$4&amp;")'!m27")</f>
        <v>43</v>
      </c>
      <c r="J31" s="130">
        <f t="shared" ca="1" si="1"/>
        <v>127</v>
      </c>
      <c r="K31" s="135"/>
      <c r="L31" s="135">
        <f ca="1">INDIRECT("'("&amp;$A$4&amp;")'!n27")</f>
        <v>263</v>
      </c>
      <c r="M31" s="135">
        <f ca="1">INDIRECT("'("&amp;$A$4&amp;")'!o27")</f>
        <v>15</v>
      </c>
      <c r="N31" s="135">
        <f ca="1">INDIRECT("'("&amp;$A$4&amp;")'!p27")</f>
        <v>10</v>
      </c>
      <c r="O31" s="130">
        <f t="shared" ca="1" si="2"/>
        <v>288</v>
      </c>
      <c r="P31" s="116"/>
      <c r="R31" s="131"/>
      <c r="S31" s="131"/>
      <c r="U31" s="131"/>
      <c r="V31" s="131"/>
      <c r="X31" s="132"/>
      <c r="Y31" s="132"/>
      <c r="Z31" s="132"/>
      <c r="AA31" s="132"/>
      <c r="AB31" s="132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</row>
    <row r="32" spans="1:40" s="117" customFormat="1" ht="15" customHeight="1" x14ac:dyDescent="0.35">
      <c r="A32" s="117" t="s">
        <v>43</v>
      </c>
      <c r="B32" s="135">
        <f ca="1">INDIRECT("'("&amp;$A$4&amp;")'!h28")</f>
        <v>9</v>
      </c>
      <c r="C32" s="135">
        <f ca="1">INDIRECT("'("&amp;$A$4&amp;")'!i28")</f>
        <v>17</v>
      </c>
      <c r="D32" s="135">
        <f ca="1">INDIRECT("'("&amp;$A$4&amp;")'!j28")</f>
        <v>13</v>
      </c>
      <c r="E32" s="130">
        <f t="shared" ca="1" si="3"/>
        <v>39</v>
      </c>
      <c r="F32" s="135"/>
      <c r="G32" s="135">
        <f ca="1">INDIRECT("'("&amp;$A$4&amp;")'!k28")</f>
        <v>53</v>
      </c>
      <c r="H32" s="135">
        <f ca="1">INDIRECT("'("&amp;$A$4&amp;")'!l28")</f>
        <v>6</v>
      </c>
      <c r="I32" s="135">
        <f ca="1">INDIRECT("'("&amp;$A$4&amp;")'!m28")</f>
        <v>35</v>
      </c>
      <c r="J32" s="130">
        <f t="shared" ca="1" si="1"/>
        <v>94</v>
      </c>
      <c r="K32" s="135"/>
      <c r="L32" s="135">
        <f ca="1">INDIRECT("'("&amp;$A$4&amp;")'!n28")</f>
        <v>123</v>
      </c>
      <c r="M32" s="135">
        <f ca="1">INDIRECT("'("&amp;$A$4&amp;")'!o28")</f>
        <v>7</v>
      </c>
      <c r="N32" s="135">
        <f ca="1">INDIRECT("'("&amp;$A$4&amp;")'!p28")</f>
        <v>6</v>
      </c>
      <c r="O32" s="130">
        <f t="shared" ca="1" si="2"/>
        <v>136</v>
      </c>
      <c r="P32" s="116"/>
      <c r="R32" s="131"/>
      <c r="S32" s="131"/>
      <c r="U32" s="131"/>
      <c r="V32" s="131"/>
      <c r="X32" s="132"/>
      <c r="Y32" s="132"/>
      <c r="Z32" s="132"/>
      <c r="AA32" s="132"/>
      <c r="AB32" s="132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</row>
    <row r="33" spans="1:40" s="117" customFormat="1" ht="15" customHeight="1" x14ac:dyDescent="0.35">
      <c r="A33" s="116" t="s">
        <v>41</v>
      </c>
      <c r="B33" s="135">
        <f ca="1">INDIRECT("'("&amp;$A$4&amp;")'!h29")</f>
        <v>6</v>
      </c>
      <c r="C33" s="135">
        <f ca="1">INDIRECT("'("&amp;$A$4&amp;")'!i29")</f>
        <v>8</v>
      </c>
      <c r="D33" s="135">
        <f ca="1">INDIRECT("'("&amp;$A$4&amp;")'!j29")</f>
        <v>6</v>
      </c>
      <c r="E33" s="130">
        <f t="shared" ca="1" si="3"/>
        <v>20</v>
      </c>
      <c r="F33" s="135"/>
      <c r="G33" s="135">
        <f ca="1">INDIRECT("'("&amp;$A$4&amp;")'!k29")</f>
        <v>32</v>
      </c>
      <c r="H33" s="135">
        <f ca="1">INDIRECT("'("&amp;$A$4&amp;")'!l29")</f>
        <v>2</v>
      </c>
      <c r="I33" s="135">
        <f ca="1">INDIRECT("'("&amp;$A$4&amp;")'!m29")</f>
        <v>28</v>
      </c>
      <c r="J33" s="130">
        <f t="shared" ca="1" si="1"/>
        <v>62</v>
      </c>
      <c r="K33" s="135"/>
      <c r="L33" s="135">
        <f ca="1">INDIRECT("'("&amp;$A$4&amp;")'!n29")</f>
        <v>101</v>
      </c>
      <c r="M33" s="135">
        <f ca="1">INDIRECT("'("&amp;$A$4&amp;")'!o29")</f>
        <v>3</v>
      </c>
      <c r="N33" s="135">
        <f ca="1">INDIRECT("'("&amp;$A$4&amp;")'!p29")</f>
        <v>5</v>
      </c>
      <c r="O33" s="130">
        <f t="shared" ca="1" si="2"/>
        <v>109</v>
      </c>
      <c r="P33" s="116"/>
      <c r="R33" s="131"/>
      <c r="S33" s="131"/>
      <c r="U33" s="131"/>
      <c r="V33" s="131"/>
      <c r="X33" s="132"/>
      <c r="Y33" s="132"/>
      <c r="Z33" s="132"/>
      <c r="AA33" s="132"/>
      <c r="AB33" s="132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</row>
    <row r="34" spans="1:40" s="117" customFormat="1" ht="15" customHeight="1" x14ac:dyDescent="0.35">
      <c r="A34" s="117" t="s">
        <v>98</v>
      </c>
      <c r="B34" s="135">
        <f ca="1">INDIRECT("'("&amp;$A$4&amp;")'!h30")</f>
        <v>0</v>
      </c>
      <c r="C34" s="135">
        <f ca="1">INDIRECT("'("&amp;$A$4&amp;")'!i30")</f>
        <v>29</v>
      </c>
      <c r="D34" s="135">
        <f ca="1">INDIRECT("'("&amp;$A$4&amp;")'!j30")</f>
        <v>9</v>
      </c>
      <c r="E34" s="130">
        <f t="shared" ca="1" si="3"/>
        <v>38</v>
      </c>
      <c r="F34" s="135"/>
      <c r="G34" s="135">
        <f ca="1">INDIRECT("'("&amp;$A$4&amp;")'!k30")</f>
        <v>48</v>
      </c>
      <c r="H34" s="135">
        <f ca="1">INDIRECT("'("&amp;$A$4&amp;")'!l30")</f>
        <v>2</v>
      </c>
      <c r="I34" s="135">
        <f ca="1">INDIRECT("'("&amp;$A$4&amp;")'!m30")</f>
        <v>42</v>
      </c>
      <c r="J34" s="130">
        <f t="shared" ca="1" si="1"/>
        <v>92</v>
      </c>
      <c r="K34" s="135"/>
      <c r="L34" s="135">
        <f ca="1">INDIRECT("'("&amp;$A$4&amp;")'!n30")</f>
        <v>92</v>
      </c>
      <c r="M34" s="135">
        <f ca="1">INDIRECT("'("&amp;$A$4&amp;")'!o30")</f>
        <v>5</v>
      </c>
      <c r="N34" s="135">
        <f ca="1">INDIRECT("'("&amp;$A$4&amp;")'!p30")</f>
        <v>3</v>
      </c>
      <c r="O34" s="130">
        <f t="shared" ca="1" si="2"/>
        <v>100</v>
      </c>
      <c r="P34" s="116"/>
      <c r="R34" s="131"/>
      <c r="S34" s="131"/>
      <c r="U34" s="131"/>
      <c r="V34" s="131"/>
      <c r="X34" s="132"/>
      <c r="Y34" s="132"/>
      <c r="Z34" s="132"/>
      <c r="AA34" s="132"/>
      <c r="AB34" s="132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</row>
    <row r="35" spans="1:40" s="117" customFormat="1" ht="15" customHeight="1" x14ac:dyDescent="0.35">
      <c r="A35" s="117" t="s">
        <v>96</v>
      </c>
      <c r="B35" s="135">
        <f ca="1">INDIRECT("'("&amp;$A$4&amp;")'!h31")</f>
        <v>3</v>
      </c>
      <c r="C35" s="135">
        <f ca="1">INDIRECT("'("&amp;$A$4&amp;")'!i31")</f>
        <v>33</v>
      </c>
      <c r="D35" s="135">
        <f ca="1">INDIRECT("'("&amp;$A$4&amp;")'!j31")</f>
        <v>6</v>
      </c>
      <c r="E35" s="130">
        <f t="shared" ca="1" si="3"/>
        <v>42</v>
      </c>
      <c r="F35" s="135"/>
      <c r="G35" s="135">
        <f ca="1">INDIRECT("'("&amp;$A$4&amp;")'!k31")</f>
        <v>50</v>
      </c>
      <c r="H35" s="135">
        <f ca="1">INDIRECT("'("&amp;$A$4&amp;")'!l31")</f>
        <v>3</v>
      </c>
      <c r="I35" s="135">
        <f ca="1">INDIRECT("'("&amp;$A$4&amp;")'!m31")</f>
        <v>12</v>
      </c>
      <c r="J35" s="130">
        <f t="shared" ca="1" si="1"/>
        <v>65</v>
      </c>
      <c r="K35" s="135"/>
      <c r="L35" s="135">
        <f ca="1">INDIRECT("'("&amp;$A$4&amp;")'!n31")</f>
        <v>106</v>
      </c>
      <c r="M35" s="135">
        <f ca="1">INDIRECT("'("&amp;$A$4&amp;")'!o31")</f>
        <v>4</v>
      </c>
      <c r="N35" s="135">
        <f ca="1">INDIRECT("'("&amp;$A$4&amp;")'!p31")</f>
        <v>4</v>
      </c>
      <c r="O35" s="130">
        <f t="shared" ca="1" si="2"/>
        <v>114</v>
      </c>
      <c r="P35" s="116"/>
      <c r="R35" s="131"/>
      <c r="S35" s="131"/>
      <c r="U35" s="131"/>
      <c r="V35" s="131"/>
      <c r="X35" s="132"/>
      <c r="Y35" s="132"/>
      <c r="Z35" s="132"/>
      <c r="AA35" s="132"/>
      <c r="AB35" s="132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</row>
    <row r="36" spans="1:40" s="117" customFormat="1" ht="15" customHeight="1" x14ac:dyDescent="0.35">
      <c r="A36" s="117" t="s">
        <v>39</v>
      </c>
      <c r="B36" s="135">
        <f ca="1">INDIRECT("'("&amp;$A$4&amp;")'!h32")</f>
        <v>5</v>
      </c>
      <c r="C36" s="135">
        <f ca="1">INDIRECT("'("&amp;$A$4&amp;")'!i32")</f>
        <v>24</v>
      </c>
      <c r="D36" s="135">
        <f ca="1">INDIRECT("'("&amp;$A$4&amp;")'!j32")</f>
        <v>7</v>
      </c>
      <c r="E36" s="130">
        <f t="shared" ca="1" si="3"/>
        <v>36</v>
      </c>
      <c r="F36" s="135"/>
      <c r="G36" s="135">
        <f ca="1">INDIRECT("'("&amp;$A$4&amp;")'!k32")</f>
        <v>45</v>
      </c>
      <c r="H36" s="135">
        <f ca="1">INDIRECT("'("&amp;$A$4&amp;")'!l32")</f>
        <v>3</v>
      </c>
      <c r="I36" s="135">
        <f ca="1">INDIRECT("'("&amp;$A$4&amp;")'!m32")</f>
        <v>22</v>
      </c>
      <c r="J36" s="130">
        <f t="shared" ca="1" si="1"/>
        <v>70</v>
      </c>
      <c r="K36" s="135"/>
      <c r="L36" s="135">
        <f ca="1">INDIRECT("'("&amp;$A$4&amp;")'!n32")</f>
        <v>119</v>
      </c>
      <c r="M36" s="135">
        <f ca="1">INDIRECT("'("&amp;$A$4&amp;")'!o32")</f>
        <v>4</v>
      </c>
      <c r="N36" s="135">
        <f ca="1">INDIRECT("'("&amp;$A$4&amp;")'!p32")</f>
        <v>5</v>
      </c>
      <c r="O36" s="130">
        <f t="shared" ca="1" si="2"/>
        <v>128</v>
      </c>
      <c r="P36" s="116"/>
      <c r="R36" s="131"/>
      <c r="S36" s="131"/>
      <c r="U36" s="131"/>
      <c r="V36" s="131"/>
      <c r="X36" s="132"/>
      <c r="Y36" s="132"/>
      <c r="Z36" s="132"/>
      <c r="AA36" s="132"/>
      <c r="AB36" s="132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</row>
    <row r="37" spans="1:40" s="117" customFormat="1" ht="15" customHeight="1" x14ac:dyDescent="0.35">
      <c r="A37" s="117" t="s">
        <v>94</v>
      </c>
      <c r="B37" s="135">
        <f ca="1">INDIRECT("'("&amp;$A$4&amp;")'!h33")</f>
        <v>3</v>
      </c>
      <c r="C37" s="135">
        <f ca="1">INDIRECT("'("&amp;$A$4&amp;")'!i33")</f>
        <v>14</v>
      </c>
      <c r="D37" s="135">
        <f ca="1">INDIRECT("'("&amp;$A$4&amp;")'!j33")</f>
        <v>5</v>
      </c>
      <c r="E37" s="130">
        <f t="shared" ca="1" si="3"/>
        <v>22</v>
      </c>
      <c r="F37" s="135"/>
      <c r="G37" s="135">
        <f ca="1">INDIRECT("'("&amp;$A$4&amp;")'!k33")</f>
        <v>24</v>
      </c>
      <c r="H37" s="135">
        <f ca="1">INDIRECT("'("&amp;$A$4&amp;")'!l33")</f>
        <v>2</v>
      </c>
      <c r="I37" s="135">
        <f ca="1">INDIRECT("'("&amp;$A$4&amp;")'!m33")</f>
        <v>34</v>
      </c>
      <c r="J37" s="130">
        <f t="shared" ca="1" si="1"/>
        <v>60</v>
      </c>
      <c r="K37" s="135"/>
      <c r="L37" s="135">
        <f ca="1">INDIRECT("'("&amp;$A$4&amp;")'!n33")</f>
        <v>86</v>
      </c>
      <c r="M37" s="135">
        <f ca="1">INDIRECT("'("&amp;$A$4&amp;")'!o33")</f>
        <v>4</v>
      </c>
      <c r="N37" s="135">
        <f ca="1">INDIRECT("'("&amp;$A$4&amp;")'!p33")</f>
        <v>3</v>
      </c>
      <c r="O37" s="130">
        <f t="shared" ca="1" si="2"/>
        <v>93</v>
      </c>
      <c r="P37" s="116"/>
      <c r="R37" s="131"/>
      <c r="S37" s="131"/>
      <c r="U37" s="131"/>
      <c r="V37" s="131"/>
      <c r="X37" s="132"/>
      <c r="Y37" s="132"/>
      <c r="Z37" s="132"/>
      <c r="AA37" s="132"/>
      <c r="AB37" s="132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</row>
    <row r="38" spans="1:40" s="117" customFormat="1" ht="15" customHeight="1" x14ac:dyDescent="0.35">
      <c r="A38" s="117" t="s">
        <v>92</v>
      </c>
      <c r="B38" s="135">
        <f ca="1">INDIRECT("'("&amp;$A$4&amp;")'!h34")</f>
        <v>1</v>
      </c>
      <c r="C38" s="135">
        <f ca="1">INDIRECT("'("&amp;$A$4&amp;")'!i34")</f>
        <v>11</v>
      </c>
      <c r="D38" s="135">
        <f ca="1">INDIRECT("'("&amp;$A$4&amp;")'!j34")</f>
        <v>3</v>
      </c>
      <c r="E38" s="130">
        <f t="shared" ca="1" si="3"/>
        <v>15</v>
      </c>
      <c r="F38" s="135"/>
      <c r="G38" s="135">
        <f ca="1">INDIRECT("'("&amp;$A$4&amp;")'!k34")</f>
        <v>22</v>
      </c>
      <c r="H38" s="135">
        <f ca="1">INDIRECT("'("&amp;$A$4&amp;")'!l34")</f>
        <v>0</v>
      </c>
      <c r="I38" s="135">
        <f ca="1">INDIRECT("'("&amp;$A$4&amp;")'!m34")</f>
        <v>14</v>
      </c>
      <c r="J38" s="130">
        <f t="shared" ca="1" si="1"/>
        <v>36</v>
      </c>
      <c r="K38" s="135"/>
      <c r="L38" s="135">
        <f ca="1">INDIRECT("'("&amp;$A$4&amp;")'!n34")</f>
        <v>40</v>
      </c>
      <c r="M38" s="135">
        <f ca="1">INDIRECT("'("&amp;$A$4&amp;")'!o34")</f>
        <v>3</v>
      </c>
      <c r="N38" s="135">
        <f ca="1">INDIRECT("'("&amp;$A$4&amp;")'!p34")</f>
        <v>3</v>
      </c>
      <c r="O38" s="130">
        <f t="shared" ca="1" si="2"/>
        <v>46</v>
      </c>
      <c r="P38" s="116"/>
      <c r="R38" s="131"/>
      <c r="S38" s="131"/>
      <c r="U38" s="131"/>
      <c r="V38" s="131"/>
      <c r="X38" s="132"/>
      <c r="Y38" s="132"/>
      <c r="Z38" s="132"/>
      <c r="AA38" s="132"/>
      <c r="AB38" s="132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</row>
    <row r="39" spans="1:40" s="117" customFormat="1" ht="15" customHeight="1" x14ac:dyDescent="0.35">
      <c r="A39" s="116" t="s">
        <v>37</v>
      </c>
      <c r="B39" s="135">
        <f ca="1">INDIRECT("'("&amp;$A$4&amp;")'!h35")</f>
        <v>8</v>
      </c>
      <c r="C39" s="135">
        <f ca="1">INDIRECT("'("&amp;$A$4&amp;")'!i35")</f>
        <v>12</v>
      </c>
      <c r="D39" s="135">
        <f ca="1">INDIRECT("'("&amp;$A$4&amp;")'!j35")</f>
        <v>4</v>
      </c>
      <c r="E39" s="130">
        <f t="shared" ca="1" si="3"/>
        <v>24</v>
      </c>
      <c r="F39" s="135"/>
      <c r="G39" s="135">
        <f ca="1">INDIRECT("'("&amp;$A$4&amp;")'!k35")</f>
        <v>30</v>
      </c>
      <c r="H39" s="135">
        <f ca="1">INDIRECT("'("&amp;$A$4&amp;")'!l35")</f>
        <v>2</v>
      </c>
      <c r="I39" s="135">
        <f ca="1">INDIRECT("'("&amp;$A$4&amp;")'!m35")</f>
        <v>11</v>
      </c>
      <c r="J39" s="130">
        <f t="shared" ca="1" si="1"/>
        <v>43</v>
      </c>
      <c r="K39" s="135"/>
      <c r="L39" s="135">
        <f ca="1">INDIRECT("'("&amp;$A$4&amp;")'!n35")</f>
        <v>87</v>
      </c>
      <c r="M39" s="135">
        <f ca="1">INDIRECT("'("&amp;$A$4&amp;")'!o35")</f>
        <v>10</v>
      </c>
      <c r="N39" s="135">
        <f ca="1">INDIRECT("'("&amp;$A$4&amp;")'!p35")</f>
        <v>4</v>
      </c>
      <c r="O39" s="130">
        <f t="shared" ca="1" si="2"/>
        <v>101</v>
      </c>
      <c r="P39" s="116"/>
      <c r="R39" s="131"/>
      <c r="S39" s="131"/>
      <c r="U39" s="131"/>
      <c r="V39" s="131"/>
      <c r="X39" s="132"/>
      <c r="Y39" s="132"/>
      <c r="Z39" s="132"/>
      <c r="AA39" s="132"/>
      <c r="AB39" s="132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</row>
    <row r="40" spans="1:40" s="117" customFormat="1" ht="15" customHeight="1" x14ac:dyDescent="0.35">
      <c r="A40" s="116" t="s">
        <v>90</v>
      </c>
      <c r="B40" s="135">
        <f ca="1">INDIRECT("'("&amp;$A$4&amp;")'!h36")</f>
        <v>0</v>
      </c>
      <c r="C40" s="135">
        <f ca="1">INDIRECT("'("&amp;$A$4&amp;")'!i36")</f>
        <v>0</v>
      </c>
      <c r="D40" s="135">
        <f ca="1">INDIRECT("'("&amp;$A$4&amp;")'!j36")</f>
        <v>24</v>
      </c>
      <c r="E40" s="130">
        <f t="shared" ca="1" si="3"/>
        <v>24</v>
      </c>
      <c r="F40" s="135"/>
      <c r="G40" s="135">
        <f ca="1">INDIRECT("'("&amp;$A$4&amp;")'!k36")</f>
        <v>34</v>
      </c>
      <c r="H40" s="135">
        <f ca="1">INDIRECT("'("&amp;$A$4&amp;")'!l36")</f>
        <v>0</v>
      </c>
      <c r="I40" s="135">
        <f ca="1">INDIRECT("'("&amp;$A$4&amp;")'!m36")</f>
        <v>7</v>
      </c>
      <c r="J40" s="130">
        <f t="shared" ca="1" si="1"/>
        <v>41</v>
      </c>
      <c r="K40" s="135"/>
      <c r="L40" s="135">
        <f ca="1">INDIRECT("'("&amp;$A$4&amp;")'!n36")</f>
        <v>104</v>
      </c>
      <c r="M40" s="135">
        <f ca="1">INDIRECT("'("&amp;$A$4&amp;")'!o36")</f>
        <v>6</v>
      </c>
      <c r="N40" s="135">
        <f ca="1">INDIRECT("'("&amp;$A$4&amp;")'!p36")</f>
        <v>4</v>
      </c>
      <c r="O40" s="130">
        <f t="shared" ca="1" si="2"/>
        <v>114</v>
      </c>
      <c r="P40" s="116"/>
      <c r="R40" s="131"/>
      <c r="S40" s="131"/>
      <c r="U40" s="131"/>
      <c r="V40" s="131"/>
      <c r="X40" s="132"/>
      <c r="Y40" s="132"/>
      <c r="Z40" s="132"/>
      <c r="AA40" s="132"/>
      <c r="AB40" s="132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</row>
    <row r="41" spans="1:40" s="117" customFormat="1" ht="15" customHeight="1" x14ac:dyDescent="0.35">
      <c r="A41" s="116" t="s">
        <v>35</v>
      </c>
      <c r="B41" s="135">
        <f ca="1">INDIRECT("'("&amp;$A$4&amp;")'!h37")</f>
        <v>1</v>
      </c>
      <c r="C41" s="135">
        <f ca="1">INDIRECT("'("&amp;$A$4&amp;")'!i37")</f>
        <v>20</v>
      </c>
      <c r="D41" s="135">
        <f ca="1">INDIRECT("'("&amp;$A$4&amp;")'!j37")</f>
        <v>2</v>
      </c>
      <c r="E41" s="130">
        <f t="shared" ca="1" si="3"/>
        <v>23</v>
      </c>
      <c r="F41" s="135"/>
      <c r="G41" s="135">
        <f ca="1">INDIRECT("'("&amp;$A$4&amp;")'!k37")</f>
        <v>27</v>
      </c>
      <c r="H41" s="135">
        <f ca="1">INDIRECT("'("&amp;$A$4&amp;")'!l37")</f>
        <v>1</v>
      </c>
      <c r="I41" s="135">
        <f ca="1">INDIRECT("'("&amp;$A$4&amp;")'!m37")</f>
        <v>19</v>
      </c>
      <c r="J41" s="130">
        <f t="shared" ca="1" si="1"/>
        <v>47</v>
      </c>
      <c r="K41" s="135"/>
      <c r="L41" s="135">
        <f ca="1">INDIRECT("'("&amp;$A$4&amp;")'!n37")</f>
        <v>79</v>
      </c>
      <c r="M41" s="135">
        <f ca="1">INDIRECT("'("&amp;$A$4&amp;")'!o37")</f>
        <v>7</v>
      </c>
      <c r="N41" s="135">
        <f ca="1">INDIRECT("'("&amp;$A$4&amp;")'!p37")</f>
        <v>2</v>
      </c>
      <c r="O41" s="130">
        <f t="shared" ca="1" si="2"/>
        <v>88</v>
      </c>
      <c r="P41" s="116"/>
      <c r="R41" s="131"/>
      <c r="S41" s="131"/>
      <c r="U41" s="131"/>
      <c r="V41" s="131"/>
      <c r="X41" s="132"/>
      <c r="Y41" s="132"/>
      <c r="Z41" s="132"/>
      <c r="AA41" s="132"/>
      <c r="AB41" s="132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</row>
    <row r="42" spans="1:40" s="117" customFormat="1" ht="15" customHeight="1" x14ac:dyDescent="0.35">
      <c r="A42" s="116" t="s">
        <v>33</v>
      </c>
      <c r="B42" s="135">
        <f ca="1">INDIRECT("'("&amp;$A$4&amp;")'!h38")</f>
        <v>23</v>
      </c>
      <c r="C42" s="135">
        <f ca="1">INDIRECT("'("&amp;$A$4&amp;")'!i38")</f>
        <v>8</v>
      </c>
      <c r="D42" s="135">
        <f ca="1">INDIRECT("'("&amp;$A$4&amp;")'!j38")</f>
        <v>2</v>
      </c>
      <c r="E42" s="130">
        <f t="shared" ca="1" si="3"/>
        <v>33</v>
      </c>
      <c r="F42" s="135"/>
      <c r="G42" s="135">
        <f ca="1">INDIRECT("'("&amp;$A$4&amp;")'!k38")</f>
        <v>40</v>
      </c>
      <c r="H42" s="135">
        <f ca="1">INDIRECT("'("&amp;$A$4&amp;")'!l38")</f>
        <v>2</v>
      </c>
      <c r="I42" s="135">
        <f ca="1">INDIRECT("'("&amp;$A$4&amp;")'!m38")</f>
        <v>19</v>
      </c>
      <c r="J42" s="130">
        <f t="shared" ca="1" si="1"/>
        <v>61</v>
      </c>
      <c r="K42" s="135"/>
      <c r="L42" s="135">
        <f ca="1">INDIRECT("'("&amp;$A$4&amp;")'!n38")</f>
        <v>113</v>
      </c>
      <c r="M42" s="135">
        <f ca="1">INDIRECT("'("&amp;$A$4&amp;")'!o38")</f>
        <v>8</v>
      </c>
      <c r="N42" s="135">
        <f ca="1">INDIRECT("'("&amp;$A$4&amp;")'!p38")</f>
        <v>4</v>
      </c>
      <c r="O42" s="130">
        <f t="shared" ca="1" si="2"/>
        <v>125</v>
      </c>
      <c r="P42" s="116"/>
      <c r="R42" s="131"/>
      <c r="S42" s="131"/>
      <c r="U42" s="131"/>
      <c r="V42" s="131"/>
      <c r="X42" s="132"/>
      <c r="Y42" s="132"/>
      <c r="Z42" s="132"/>
      <c r="AA42" s="132"/>
      <c r="AB42" s="132"/>
      <c r="AD42" s="133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</row>
    <row r="43" spans="1:40" s="117" customFormat="1" ht="15" customHeight="1" x14ac:dyDescent="0.35">
      <c r="A43" s="116" t="s">
        <v>88</v>
      </c>
      <c r="B43" s="135">
        <f ca="1">INDIRECT("'("&amp;$A$4&amp;")'!h39")</f>
        <v>29</v>
      </c>
      <c r="C43" s="135">
        <f ca="1">INDIRECT("'("&amp;$A$4&amp;")'!i39")</f>
        <v>0</v>
      </c>
      <c r="D43" s="135">
        <f ca="1">INDIRECT("'("&amp;$A$4&amp;")'!j39")</f>
        <v>6</v>
      </c>
      <c r="E43" s="130">
        <f t="shared" ca="1" si="3"/>
        <v>35</v>
      </c>
      <c r="F43" s="135"/>
      <c r="G43" s="135">
        <f ca="1">INDIRECT("'("&amp;$A$4&amp;")'!k39")</f>
        <v>40</v>
      </c>
      <c r="H43" s="135">
        <f ca="1">INDIRECT("'("&amp;$A$4&amp;")'!l39")</f>
        <v>2</v>
      </c>
      <c r="I43" s="135">
        <f ca="1">INDIRECT("'("&amp;$A$4&amp;")'!m39")</f>
        <v>16</v>
      </c>
      <c r="J43" s="130">
        <f t="shared" ca="1" si="1"/>
        <v>58</v>
      </c>
      <c r="K43" s="135"/>
      <c r="L43" s="135">
        <f ca="1">INDIRECT("'("&amp;$A$4&amp;")'!n39")</f>
        <v>75</v>
      </c>
      <c r="M43" s="135">
        <f ca="1">INDIRECT("'("&amp;$A$4&amp;")'!o39")</f>
        <v>4</v>
      </c>
      <c r="N43" s="135">
        <f ca="1">INDIRECT("'("&amp;$A$4&amp;")'!p39")</f>
        <v>3</v>
      </c>
      <c r="O43" s="130">
        <f t="shared" ca="1" si="2"/>
        <v>82</v>
      </c>
      <c r="P43" s="116"/>
      <c r="R43" s="131"/>
      <c r="S43" s="131"/>
      <c r="U43" s="131"/>
      <c r="V43" s="131"/>
      <c r="X43" s="132"/>
      <c r="Y43" s="132"/>
      <c r="Z43" s="132"/>
      <c r="AA43" s="132"/>
      <c r="AB43" s="132"/>
      <c r="AD43" s="133"/>
      <c r="AE43" s="133"/>
      <c r="AF43" s="133"/>
      <c r="AG43" s="133"/>
      <c r="AH43" s="133"/>
      <c r="AI43" s="133"/>
      <c r="AJ43" s="133"/>
      <c r="AK43" s="133"/>
      <c r="AL43" s="133"/>
      <c r="AM43" s="133"/>
      <c r="AN43" s="133"/>
    </row>
    <row r="44" spans="1:40" s="117" customFormat="1" ht="15" customHeight="1" x14ac:dyDescent="0.35">
      <c r="A44" s="116" t="s">
        <v>86</v>
      </c>
      <c r="B44" s="135">
        <f ca="1">INDIRECT("'("&amp;$A$4&amp;")'!h40")</f>
        <v>18</v>
      </c>
      <c r="C44" s="135">
        <f ca="1">INDIRECT("'("&amp;$A$4&amp;")'!i40")</f>
        <v>7</v>
      </c>
      <c r="D44" s="135">
        <f ca="1">INDIRECT("'("&amp;$A$4&amp;")'!j40")</f>
        <v>1</v>
      </c>
      <c r="E44" s="130">
        <f t="shared" ca="1" si="3"/>
        <v>26</v>
      </c>
      <c r="F44" s="135"/>
      <c r="G44" s="135">
        <f ca="1">INDIRECT("'("&amp;$A$4&amp;")'!k40")</f>
        <v>30</v>
      </c>
      <c r="H44" s="135">
        <f ca="1">INDIRECT("'("&amp;$A$4&amp;")'!l40")</f>
        <v>0</v>
      </c>
      <c r="I44" s="135">
        <f ca="1">INDIRECT("'("&amp;$A$4&amp;")'!m40")</f>
        <v>47</v>
      </c>
      <c r="J44" s="130">
        <f t="shared" ca="1" si="1"/>
        <v>77</v>
      </c>
      <c r="K44" s="135"/>
      <c r="L44" s="135">
        <f ca="1">INDIRECT("'("&amp;$A$4&amp;")'!n40")</f>
        <v>112</v>
      </c>
      <c r="M44" s="135">
        <f ca="1">INDIRECT("'("&amp;$A$4&amp;")'!o40")</f>
        <v>7</v>
      </c>
      <c r="N44" s="135">
        <f ca="1">INDIRECT("'("&amp;$A$4&amp;")'!p40")</f>
        <v>3</v>
      </c>
      <c r="O44" s="130">
        <f t="shared" ca="1" si="2"/>
        <v>122</v>
      </c>
      <c r="P44" s="116"/>
      <c r="R44" s="131"/>
      <c r="S44" s="131"/>
      <c r="U44" s="131"/>
      <c r="V44" s="131"/>
      <c r="X44" s="132"/>
      <c r="Y44" s="132"/>
      <c r="Z44" s="132"/>
      <c r="AA44" s="132"/>
      <c r="AB44" s="132"/>
      <c r="AD44" s="133"/>
      <c r="AE44" s="133"/>
      <c r="AF44" s="133"/>
      <c r="AG44" s="133"/>
      <c r="AH44" s="133"/>
      <c r="AI44" s="133"/>
      <c r="AJ44" s="133"/>
      <c r="AK44" s="133"/>
      <c r="AL44" s="133"/>
      <c r="AM44" s="133"/>
      <c r="AN44" s="133"/>
    </row>
    <row r="45" spans="1:40" s="117" customFormat="1" ht="15" customHeight="1" x14ac:dyDescent="0.35">
      <c r="A45" s="116" t="s">
        <v>84</v>
      </c>
      <c r="B45" s="135">
        <f ca="1">INDIRECT("'("&amp;$A$4&amp;")'!h41")</f>
        <v>5</v>
      </c>
      <c r="C45" s="135">
        <f ca="1">INDIRECT("'("&amp;$A$4&amp;")'!i41")</f>
        <v>9</v>
      </c>
      <c r="D45" s="135">
        <f ca="1">INDIRECT("'("&amp;$A$4&amp;")'!j41")</f>
        <v>3</v>
      </c>
      <c r="E45" s="130">
        <f t="shared" ca="1" si="3"/>
        <v>17</v>
      </c>
      <c r="F45" s="135"/>
      <c r="G45" s="135">
        <f ca="1">INDIRECT("'("&amp;$A$4&amp;")'!k41")</f>
        <v>21</v>
      </c>
      <c r="H45" s="135">
        <f ca="1">INDIRECT("'("&amp;$A$4&amp;")'!l41")</f>
        <v>2</v>
      </c>
      <c r="I45" s="135">
        <f ca="1">INDIRECT("'("&amp;$A$4&amp;")'!m41")</f>
        <v>12</v>
      </c>
      <c r="J45" s="130">
        <f t="shared" ca="1" si="1"/>
        <v>35</v>
      </c>
      <c r="K45" s="135"/>
      <c r="L45" s="135">
        <f ca="1">INDIRECT("'("&amp;$A$4&amp;")'!n41")</f>
        <v>51</v>
      </c>
      <c r="M45" s="135">
        <f ca="1">INDIRECT("'("&amp;$A$4&amp;")'!o41")</f>
        <v>4</v>
      </c>
      <c r="N45" s="135">
        <f ca="1">INDIRECT("'("&amp;$A$4&amp;")'!p41")</f>
        <v>6</v>
      </c>
      <c r="O45" s="130">
        <f t="shared" ca="1" si="2"/>
        <v>61</v>
      </c>
      <c r="P45" s="116"/>
      <c r="R45" s="131"/>
      <c r="S45" s="131"/>
      <c r="U45" s="131"/>
      <c r="V45" s="131"/>
      <c r="X45" s="132"/>
      <c r="Y45" s="132"/>
      <c r="Z45" s="132"/>
      <c r="AA45" s="132"/>
      <c r="AB45" s="132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</row>
    <row r="46" spans="1:40" s="117" customFormat="1" ht="15" customHeight="1" x14ac:dyDescent="0.35">
      <c r="A46" s="116" t="s">
        <v>82</v>
      </c>
      <c r="B46" s="135">
        <f ca="1">INDIRECT("'("&amp;$A$4&amp;")'!h42")</f>
        <v>2</v>
      </c>
      <c r="C46" s="135">
        <f ca="1">INDIRECT("'("&amp;$A$4&amp;")'!i42")</f>
        <v>14</v>
      </c>
      <c r="D46" s="135">
        <f ca="1">INDIRECT("'("&amp;$A$4&amp;")'!j42")</f>
        <v>9</v>
      </c>
      <c r="E46" s="130">
        <f t="shared" ca="1" si="3"/>
        <v>25</v>
      </c>
      <c r="F46" s="135"/>
      <c r="G46" s="135">
        <f ca="1">INDIRECT("'("&amp;$A$4&amp;")'!k42")</f>
        <v>35</v>
      </c>
      <c r="H46" s="135">
        <f ca="1">INDIRECT("'("&amp;$A$4&amp;")'!l42")</f>
        <v>2</v>
      </c>
      <c r="I46" s="135">
        <f ca="1">INDIRECT("'("&amp;$A$4&amp;")'!m42")</f>
        <v>22</v>
      </c>
      <c r="J46" s="130">
        <f t="shared" ca="1" si="1"/>
        <v>59</v>
      </c>
      <c r="K46" s="135"/>
      <c r="L46" s="135">
        <f ca="1">INDIRECT("'("&amp;$A$4&amp;")'!n42")</f>
        <v>136</v>
      </c>
      <c r="M46" s="135">
        <f ca="1">INDIRECT("'("&amp;$A$4&amp;")'!o42")</f>
        <v>6</v>
      </c>
      <c r="N46" s="135">
        <f ca="1">INDIRECT("'("&amp;$A$4&amp;")'!p42")</f>
        <v>6</v>
      </c>
      <c r="O46" s="130">
        <f t="shared" ca="1" si="2"/>
        <v>148</v>
      </c>
      <c r="P46" s="116"/>
      <c r="R46" s="131"/>
      <c r="S46" s="131"/>
      <c r="U46" s="131"/>
      <c r="V46" s="131"/>
      <c r="X46" s="132"/>
      <c r="Y46" s="132"/>
      <c r="Z46" s="132"/>
      <c r="AA46" s="132"/>
      <c r="AB46" s="132"/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</row>
    <row r="47" spans="1:40" s="117" customFormat="1" ht="15" customHeight="1" x14ac:dyDescent="0.35">
      <c r="A47" s="116" t="s">
        <v>79</v>
      </c>
      <c r="B47" s="135">
        <f ca="1">INDIRECT("'("&amp;$A$4&amp;")'!h43")</f>
        <v>0</v>
      </c>
      <c r="C47" s="135">
        <f ca="1">INDIRECT("'("&amp;$A$4&amp;")'!i43")</f>
        <v>5</v>
      </c>
      <c r="D47" s="135">
        <f ca="1">INDIRECT("'("&amp;$A$4&amp;")'!j43")</f>
        <v>0</v>
      </c>
      <c r="E47" s="130">
        <f t="shared" ref="E47" ca="1" si="4">SUM(B47:D47)</f>
        <v>5</v>
      </c>
      <c r="F47" s="135"/>
      <c r="G47" s="135">
        <f ca="1">INDIRECT("'("&amp;$A$4&amp;")'!k43")</f>
        <v>7</v>
      </c>
      <c r="H47" s="135">
        <f ca="1">INDIRECT("'("&amp;$A$4&amp;")'!l43")</f>
        <v>0</v>
      </c>
      <c r="I47" s="135">
        <f ca="1">INDIRECT("'("&amp;$A$4&amp;")'!m43")</f>
        <v>0</v>
      </c>
      <c r="J47" s="130">
        <f t="shared" ref="J47" ca="1" si="5">SUM(G47:I47)</f>
        <v>7</v>
      </c>
      <c r="K47" s="135"/>
      <c r="L47" s="135">
        <f ca="1">INDIRECT("'("&amp;$A$4&amp;")'!n43")</f>
        <v>3</v>
      </c>
      <c r="M47" s="135">
        <f ca="1">INDIRECT("'("&amp;$A$4&amp;")'!o43")</f>
        <v>1</v>
      </c>
      <c r="N47" s="135">
        <f ca="1">INDIRECT("'("&amp;$A$4&amp;")'!p43")</f>
        <v>0</v>
      </c>
      <c r="O47" s="130">
        <f t="shared" ref="O47" ca="1" si="6">SUM(L47:N47)</f>
        <v>4</v>
      </c>
      <c r="P47" s="116"/>
      <c r="R47" s="131"/>
      <c r="S47" s="131"/>
      <c r="U47" s="131"/>
      <c r="V47" s="131"/>
      <c r="X47" s="132"/>
      <c r="Y47" s="132"/>
      <c r="Z47" s="132"/>
      <c r="AA47" s="132"/>
      <c r="AB47" s="132"/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</row>
    <row r="48" spans="1:40" s="262" customFormat="1" ht="15" customHeight="1" x14ac:dyDescent="0.35">
      <c r="A48" s="137" t="s">
        <v>204</v>
      </c>
      <c r="B48" s="130">
        <f ca="1">INDIRECT("'("&amp;$A$4&amp;")'!h44")</f>
        <v>241</v>
      </c>
      <c r="C48" s="130">
        <f ca="1">INDIRECT("'("&amp;$A$4&amp;")'!i44")</f>
        <v>13</v>
      </c>
      <c r="D48" s="130">
        <f ca="1">INDIRECT("'("&amp;$A$4&amp;")'!j44")</f>
        <v>31</v>
      </c>
      <c r="E48" s="130">
        <f t="shared" ca="1" si="3"/>
        <v>285</v>
      </c>
      <c r="F48" s="130"/>
      <c r="G48" s="130">
        <f ca="1">INDIRECT("'("&amp;$A$4&amp;")'!k44")</f>
        <v>385</v>
      </c>
      <c r="H48" s="130">
        <f ca="1">INDIRECT("'("&amp;$A$4&amp;")'!l44")</f>
        <v>20</v>
      </c>
      <c r="I48" s="130">
        <f ca="1">INDIRECT("'("&amp;$A$4&amp;")'!m44")</f>
        <v>241</v>
      </c>
      <c r="J48" s="130">
        <f t="shared" ca="1" si="1"/>
        <v>646</v>
      </c>
      <c r="K48" s="130"/>
      <c r="L48" s="130">
        <f ca="1">INDIRECT("'("&amp;$A$4&amp;")'!n44")</f>
        <v>1119</v>
      </c>
      <c r="M48" s="130">
        <f ca="1">INDIRECT("'("&amp;$A$4&amp;")'!o44")</f>
        <v>103</v>
      </c>
      <c r="N48" s="130">
        <f ca="1">INDIRECT("'("&amp;$A$4&amp;")'!p44")</f>
        <v>81</v>
      </c>
      <c r="O48" s="130">
        <f t="shared" ca="1" si="2"/>
        <v>1303</v>
      </c>
      <c r="P48" s="137"/>
      <c r="R48" s="263"/>
      <c r="S48" s="263"/>
      <c r="U48" s="263"/>
      <c r="V48" s="263"/>
      <c r="X48" s="264"/>
      <c r="Y48" s="264"/>
      <c r="Z48" s="264"/>
      <c r="AA48" s="264"/>
      <c r="AB48" s="264"/>
      <c r="AD48" s="265"/>
      <c r="AE48" s="265"/>
      <c r="AF48" s="265"/>
      <c r="AG48" s="265"/>
      <c r="AH48" s="265"/>
      <c r="AI48" s="265"/>
      <c r="AJ48" s="265"/>
      <c r="AK48" s="265"/>
      <c r="AL48" s="265"/>
      <c r="AM48" s="265"/>
      <c r="AN48" s="265"/>
    </row>
    <row r="49" spans="1:40" s="117" customFormat="1" ht="15" customHeight="1" x14ac:dyDescent="0.35">
      <c r="A49" s="138" t="s">
        <v>28</v>
      </c>
      <c r="B49" s="130">
        <f ca="1">INDIRECT("'("&amp;$A$4&amp;")'!h45")</f>
        <v>35</v>
      </c>
      <c r="C49" s="130">
        <f ca="1">INDIRECT("'("&amp;$A$4&amp;")'!i45")</f>
        <v>0</v>
      </c>
      <c r="D49" s="130">
        <f ca="1">INDIRECT("'("&amp;$A$4&amp;")'!j45")</f>
        <v>6</v>
      </c>
      <c r="E49" s="130">
        <f t="shared" ca="1" si="3"/>
        <v>41</v>
      </c>
      <c r="F49" s="130"/>
      <c r="G49" s="130">
        <f ca="1">INDIRECT("'("&amp;$A$4&amp;")'!k45")</f>
        <v>59</v>
      </c>
      <c r="H49" s="130">
        <f ca="1">INDIRECT("'("&amp;$A$4&amp;")'!l45")</f>
        <v>6</v>
      </c>
      <c r="I49" s="130">
        <f ca="1">INDIRECT("'("&amp;$A$4&amp;")'!m45")</f>
        <v>18</v>
      </c>
      <c r="J49" s="130">
        <f t="shared" ca="1" si="1"/>
        <v>83</v>
      </c>
      <c r="K49" s="130"/>
      <c r="L49" s="130">
        <f ca="1">INDIRECT("'("&amp;$A$4&amp;")'!n45")</f>
        <v>143</v>
      </c>
      <c r="M49" s="130">
        <f ca="1">INDIRECT("'("&amp;$A$4&amp;")'!o45")</f>
        <v>13</v>
      </c>
      <c r="N49" s="130">
        <f ca="1">INDIRECT("'("&amp;$A$4&amp;")'!p45")</f>
        <v>6</v>
      </c>
      <c r="O49" s="130">
        <f t="shared" ca="1" si="2"/>
        <v>162</v>
      </c>
      <c r="P49" s="116"/>
      <c r="R49" s="131"/>
      <c r="S49" s="131"/>
      <c r="U49" s="131"/>
      <c r="V49" s="131"/>
      <c r="X49" s="132"/>
      <c r="Y49" s="132"/>
      <c r="Z49" s="132"/>
      <c r="AA49" s="132"/>
      <c r="AB49" s="132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</row>
    <row r="50" spans="1:40" s="117" customFormat="1" ht="15" customHeight="1" x14ac:dyDescent="0.35">
      <c r="A50" s="138" t="s">
        <v>26</v>
      </c>
      <c r="B50" s="135">
        <f ca="1">INDIRECT("'("&amp;$A$4&amp;")'!h46")</f>
        <v>8</v>
      </c>
      <c r="C50" s="135">
        <f ca="1">INDIRECT("'("&amp;$A$4&amp;")'!i46")</f>
        <v>0</v>
      </c>
      <c r="D50" s="135">
        <f ca="1">INDIRECT("'("&amp;$A$4&amp;")'!j46")</f>
        <v>15</v>
      </c>
      <c r="E50" s="130">
        <f t="shared" ca="1" si="3"/>
        <v>23</v>
      </c>
      <c r="F50" s="135"/>
      <c r="G50" s="135">
        <f ca="1">INDIRECT("'("&amp;$A$4&amp;")'!k46")</f>
        <v>31</v>
      </c>
      <c r="H50" s="135">
        <f ca="1">INDIRECT("'("&amp;$A$4&amp;")'!l46")</f>
        <v>0</v>
      </c>
      <c r="I50" s="135">
        <f ca="1">INDIRECT("'("&amp;$A$4&amp;")'!m46")</f>
        <v>28</v>
      </c>
      <c r="J50" s="130">
        <f t="shared" ca="1" si="1"/>
        <v>59</v>
      </c>
      <c r="K50" s="135"/>
      <c r="L50" s="135">
        <f ca="1">INDIRECT("'("&amp;$A$4&amp;")'!n46")</f>
        <v>151</v>
      </c>
      <c r="M50" s="135">
        <f ca="1">INDIRECT("'("&amp;$A$4&amp;")'!o46")</f>
        <v>10</v>
      </c>
      <c r="N50" s="135">
        <f ca="1">INDIRECT("'("&amp;$A$4&amp;")'!p46")</f>
        <v>6</v>
      </c>
      <c r="O50" s="130">
        <f t="shared" ca="1" si="2"/>
        <v>167</v>
      </c>
      <c r="P50" s="116"/>
      <c r="R50" s="131"/>
      <c r="S50" s="131"/>
      <c r="U50" s="131"/>
      <c r="V50" s="131"/>
      <c r="X50" s="132"/>
      <c r="Y50" s="132"/>
      <c r="Z50" s="132"/>
      <c r="AA50" s="132"/>
      <c r="AB50" s="132"/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</row>
    <row r="51" spans="1:40" s="117" customFormat="1" ht="15" customHeight="1" x14ac:dyDescent="0.35">
      <c r="A51" s="138" t="s">
        <v>24</v>
      </c>
      <c r="B51" s="135">
        <f ca="1">INDIRECT("'("&amp;$A$4&amp;")'!h47")</f>
        <v>14</v>
      </c>
      <c r="C51" s="135">
        <f ca="1">INDIRECT("'("&amp;$A$4&amp;")'!i47")</f>
        <v>4</v>
      </c>
      <c r="D51" s="135">
        <f ca="1">INDIRECT("'("&amp;$A$4&amp;")'!j47")</f>
        <v>3</v>
      </c>
      <c r="E51" s="130">
        <f t="shared" ca="1" si="3"/>
        <v>21</v>
      </c>
      <c r="F51" s="135"/>
      <c r="G51" s="135">
        <f ca="1">INDIRECT("'("&amp;$A$4&amp;")'!k47")</f>
        <v>27</v>
      </c>
      <c r="H51" s="135">
        <f ca="1">INDIRECT("'("&amp;$A$4&amp;")'!l47")</f>
        <v>0</v>
      </c>
      <c r="I51" s="135">
        <f ca="1">INDIRECT("'("&amp;$A$4&amp;")'!m47")</f>
        <v>10</v>
      </c>
      <c r="J51" s="130">
        <f t="shared" ca="1" si="1"/>
        <v>37</v>
      </c>
      <c r="K51" s="135"/>
      <c r="L51" s="135">
        <f ca="1">INDIRECT("'("&amp;$A$4&amp;")'!n47")</f>
        <v>192</v>
      </c>
      <c r="M51" s="135">
        <f ca="1">INDIRECT("'("&amp;$A$4&amp;")'!o47")</f>
        <v>4</v>
      </c>
      <c r="N51" s="135">
        <f ca="1">INDIRECT("'("&amp;$A$4&amp;")'!p47")</f>
        <v>3</v>
      </c>
      <c r="O51" s="130">
        <f t="shared" ca="1" si="2"/>
        <v>199</v>
      </c>
      <c r="P51" s="116"/>
      <c r="R51" s="131"/>
      <c r="S51" s="131"/>
      <c r="U51" s="131"/>
      <c r="V51" s="131"/>
      <c r="X51" s="132"/>
      <c r="Y51" s="132"/>
      <c r="Z51" s="132"/>
      <c r="AA51" s="132"/>
      <c r="AB51" s="132"/>
      <c r="AD51" s="133"/>
      <c r="AE51" s="133"/>
      <c r="AF51" s="133"/>
      <c r="AG51" s="133"/>
      <c r="AH51" s="133"/>
      <c r="AI51" s="133"/>
      <c r="AJ51" s="133"/>
      <c r="AK51" s="133"/>
      <c r="AL51" s="133"/>
      <c r="AM51" s="133"/>
      <c r="AN51" s="133"/>
    </row>
    <row r="52" spans="1:40" s="117" customFormat="1" ht="15" customHeight="1" x14ac:dyDescent="0.35">
      <c r="A52" s="138" t="s">
        <v>22</v>
      </c>
      <c r="B52" s="135">
        <f ca="1">INDIRECT("'("&amp;$A$4&amp;")'!h48")</f>
        <v>16</v>
      </c>
      <c r="C52" s="135">
        <f ca="1">INDIRECT("'("&amp;$A$4&amp;")'!i48")</f>
        <v>1</v>
      </c>
      <c r="D52" s="135">
        <f ca="1">INDIRECT("'("&amp;$A$4&amp;")'!j48")</f>
        <v>0</v>
      </c>
      <c r="E52" s="130">
        <f t="shared" ca="1" si="3"/>
        <v>17</v>
      </c>
      <c r="F52" s="135"/>
      <c r="G52" s="135">
        <f ca="1">INDIRECT("'("&amp;$A$4&amp;")'!k48")</f>
        <v>27</v>
      </c>
      <c r="H52" s="135">
        <f ca="1">INDIRECT("'("&amp;$A$4&amp;")'!l48")</f>
        <v>3</v>
      </c>
      <c r="I52" s="135">
        <f ca="1">INDIRECT("'("&amp;$A$4&amp;")'!m48")</f>
        <v>20</v>
      </c>
      <c r="J52" s="130">
        <f t="shared" ca="1" si="1"/>
        <v>50</v>
      </c>
      <c r="K52" s="135"/>
      <c r="L52" s="135">
        <f ca="1">INDIRECT("'("&amp;$A$4&amp;")'!n48")</f>
        <v>108</v>
      </c>
      <c r="M52" s="135">
        <f ca="1">INDIRECT("'("&amp;$A$4&amp;")'!o48")</f>
        <v>6</v>
      </c>
      <c r="N52" s="135">
        <f ca="1">INDIRECT("'("&amp;$A$4&amp;")'!p48")</f>
        <v>13</v>
      </c>
      <c r="O52" s="130">
        <f t="shared" ca="1" si="2"/>
        <v>127</v>
      </c>
      <c r="P52" s="116"/>
      <c r="R52" s="131"/>
      <c r="S52" s="131"/>
      <c r="U52" s="131"/>
      <c r="V52" s="131"/>
      <c r="X52" s="132"/>
      <c r="Y52" s="132"/>
      <c r="Z52" s="132"/>
      <c r="AA52" s="132"/>
      <c r="AB52" s="132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</row>
    <row r="53" spans="1:40" s="117" customFormat="1" ht="15" customHeight="1" x14ac:dyDescent="0.35">
      <c r="A53" s="138" t="s">
        <v>20</v>
      </c>
      <c r="B53" s="135">
        <f ca="1">INDIRECT("'("&amp;$A$4&amp;")'!h49")</f>
        <v>38</v>
      </c>
      <c r="C53" s="135">
        <f ca="1">INDIRECT("'("&amp;$A$4&amp;")'!i49")</f>
        <v>0</v>
      </c>
      <c r="D53" s="135">
        <f ca="1">INDIRECT("'("&amp;$A$4&amp;")'!j49")</f>
        <v>0</v>
      </c>
      <c r="E53" s="130">
        <f t="shared" ca="1" si="3"/>
        <v>38</v>
      </c>
      <c r="F53" s="135"/>
      <c r="G53" s="135">
        <f ca="1">INDIRECT("'("&amp;$A$4&amp;")'!k49")</f>
        <v>41</v>
      </c>
      <c r="H53" s="135">
        <f ca="1">INDIRECT("'("&amp;$A$4&amp;")'!l49")</f>
        <v>4</v>
      </c>
      <c r="I53" s="135">
        <f ca="1">INDIRECT("'("&amp;$A$4&amp;")'!m49")</f>
        <v>34</v>
      </c>
      <c r="J53" s="130">
        <f t="shared" ca="1" si="1"/>
        <v>79</v>
      </c>
      <c r="K53" s="135"/>
      <c r="L53" s="135">
        <f ca="1">INDIRECT("'("&amp;$A$4&amp;")'!n49")</f>
        <v>104</v>
      </c>
      <c r="M53" s="135">
        <f ca="1">INDIRECT("'("&amp;$A$4&amp;")'!o49")</f>
        <v>16</v>
      </c>
      <c r="N53" s="135">
        <f ca="1">INDIRECT("'("&amp;$A$4&amp;")'!p49")</f>
        <v>10</v>
      </c>
      <c r="O53" s="130">
        <f t="shared" ca="1" si="2"/>
        <v>130</v>
      </c>
      <c r="P53" s="116"/>
      <c r="R53" s="131"/>
      <c r="S53" s="131"/>
      <c r="U53" s="131"/>
      <c r="V53" s="131"/>
      <c r="X53" s="132"/>
      <c r="Y53" s="132"/>
      <c r="Z53" s="132"/>
      <c r="AA53" s="132"/>
      <c r="AB53" s="132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</row>
    <row r="54" spans="1:40" s="117" customFormat="1" ht="15" customHeight="1" x14ac:dyDescent="0.35">
      <c r="A54" s="138" t="s">
        <v>18</v>
      </c>
      <c r="B54" s="135">
        <f ca="1">INDIRECT("'("&amp;$A$4&amp;")'!h50")</f>
        <v>27</v>
      </c>
      <c r="C54" s="135">
        <f ca="1">INDIRECT("'("&amp;$A$4&amp;")'!i50")</f>
        <v>8</v>
      </c>
      <c r="D54" s="135">
        <f ca="1">INDIRECT("'("&amp;$A$4&amp;")'!j50")</f>
        <v>7</v>
      </c>
      <c r="E54" s="130">
        <f t="shared" ca="1" si="3"/>
        <v>42</v>
      </c>
      <c r="F54" s="135"/>
      <c r="G54" s="135">
        <f ca="1">INDIRECT("'("&amp;$A$4&amp;")'!k50")</f>
        <v>58</v>
      </c>
      <c r="H54" s="135">
        <f ca="1">INDIRECT("'("&amp;$A$4&amp;")'!l50")</f>
        <v>7</v>
      </c>
      <c r="I54" s="135">
        <f ca="1">INDIRECT("'("&amp;$A$4&amp;")'!m50")</f>
        <v>25</v>
      </c>
      <c r="J54" s="130">
        <f t="shared" ca="1" si="1"/>
        <v>90</v>
      </c>
      <c r="K54" s="135"/>
      <c r="L54" s="135">
        <f ca="1">INDIRECT("'("&amp;$A$4&amp;")'!n50")</f>
        <v>310</v>
      </c>
      <c r="M54" s="135">
        <f ca="1">INDIRECT("'("&amp;$A$4&amp;")'!o50")</f>
        <v>9</v>
      </c>
      <c r="N54" s="135">
        <f ca="1">INDIRECT("'("&amp;$A$4&amp;")'!p50")</f>
        <v>10</v>
      </c>
      <c r="O54" s="130">
        <f t="shared" ca="1" si="2"/>
        <v>329</v>
      </c>
      <c r="P54" s="116"/>
      <c r="R54" s="131"/>
      <c r="S54" s="131"/>
      <c r="T54" s="116"/>
      <c r="U54" s="131"/>
      <c r="V54" s="131"/>
      <c r="X54" s="132"/>
      <c r="Y54" s="132"/>
      <c r="Z54" s="132"/>
      <c r="AA54" s="132"/>
      <c r="AB54" s="132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</row>
    <row r="55" spans="1:40" s="117" customFormat="1" ht="15" customHeight="1" thickBot="1" x14ac:dyDescent="0.4">
      <c r="A55" s="139" t="s">
        <v>190</v>
      </c>
      <c r="B55" s="135">
        <f ca="1">INDIRECT("'("&amp;$A$4&amp;")'!h51")</f>
        <v>103</v>
      </c>
      <c r="C55" s="135">
        <f ca="1">INDIRECT("'("&amp;$A$4&amp;")'!i51")</f>
        <v>0</v>
      </c>
      <c r="D55" s="135">
        <f ca="1">INDIRECT("'("&amp;$A$4&amp;")'!j51")</f>
        <v>0</v>
      </c>
      <c r="E55" s="130">
        <f t="shared" ca="1" si="3"/>
        <v>103</v>
      </c>
      <c r="F55" s="135"/>
      <c r="G55" s="135">
        <f ca="1">INDIRECT("'("&amp;$A$4&amp;")'!k51")</f>
        <v>142</v>
      </c>
      <c r="H55" s="135">
        <f ca="1">INDIRECT("'("&amp;$A$4&amp;")'!l51")</f>
        <v>0</v>
      </c>
      <c r="I55" s="135">
        <f ca="1">INDIRECT("'("&amp;$A$4&amp;")'!m51")</f>
        <v>106</v>
      </c>
      <c r="J55" s="130">
        <f t="shared" ca="1" si="1"/>
        <v>248</v>
      </c>
      <c r="K55" s="135"/>
      <c r="L55" s="135">
        <f ca="1">INDIRECT("'("&amp;$A$4&amp;")'!n51")</f>
        <v>111</v>
      </c>
      <c r="M55" s="135">
        <f ca="1">INDIRECT("'("&amp;$A$4&amp;")'!o51")</f>
        <v>45</v>
      </c>
      <c r="N55" s="135">
        <f ca="1">INDIRECT("'("&amp;$A$4&amp;")'!p51")</f>
        <v>33</v>
      </c>
      <c r="O55" s="130">
        <f t="shared" ca="1" si="2"/>
        <v>189</v>
      </c>
      <c r="P55" s="116"/>
      <c r="R55" s="131"/>
      <c r="S55" s="131"/>
      <c r="T55" s="116"/>
      <c r="U55" s="131"/>
      <c r="V55" s="131"/>
      <c r="X55" s="132"/>
      <c r="Y55" s="132"/>
      <c r="Z55" s="132"/>
      <c r="AA55" s="132"/>
      <c r="AB55" s="132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</row>
    <row r="56" spans="1:40" ht="15" thickBot="1" x14ac:dyDescent="0.4">
      <c r="B56" s="135"/>
      <c r="C56" s="135"/>
      <c r="D56" s="135"/>
      <c r="E56" s="130"/>
      <c r="F56" s="140"/>
      <c r="G56" s="135"/>
      <c r="H56" s="135"/>
      <c r="I56" s="135"/>
      <c r="J56" s="130"/>
      <c r="K56" s="140"/>
      <c r="L56" s="135"/>
      <c r="M56" s="135"/>
      <c r="N56" s="135"/>
      <c r="O56" s="130"/>
      <c r="R56" s="131"/>
      <c r="S56" s="131"/>
      <c r="U56" s="131"/>
      <c r="V56" s="131"/>
      <c r="W56" s="131"/>
      <c r="X56" s="131"/>
      <c r="Y56" s="131"/>
      <c r="Z56" s="131"/>
      <c r="AA56" s="131"/>
      <c r="AB56" s="131"/>
    </row>
    <row r="57" spans="1:40" s="117" customFormat="1" ht="15" customHeight="1" x14ac:dyDescent="0.35">
      <c r="A57" s="207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31"/>
      <c r="S57" s="131"/>
      <c r="T57" s="116"/>
      <c r="U57" s="131"/>
      <c r="V57" s="131"/>
      <c r="W57" s="131"/>
      <c r="X57" s="131"/>
      <c r="Y57" s="131"/>
      <c r="Z57" s="131"/>
      <c r="AA57" s="131"/>
      <c r="AB57" s="131"/>
    </row>
    <row r="58" spans="1:40" s="117" customFormat="1" ht="15" customHeight="1" x14ac:dyDescent="0.35">
      <c r="A58" s="141"/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7"/>
      <c r="P58" s="116"/>
      <c r="Q58" s="116"/>
      <c r="R58" s="131"/>
      <c r="S58" s="131"/>
      <c r="T58" s="116"/>
      <c r="U58" s="131"/>
      <c r="V58" s="131"/>
      <c r="W58" s="131"/>
      <c r="X58" s="131"/>
      <c r="Y58" s="131"/>
      <c r="Z58" s="131"/>
      <c r="AA58" s="131"/>
      <c r="AB58" s="131"/>
    </row>
    <row r="59" spans="1:40" s="117" customFormat="1" ht="15" customHeight="1" x14ac:dyDescent="0.35">
      <c r="A59" s="116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T59" s="116"/>
    </row>
    <row r="60" spans="1:40" s="117" customFormat="1" ht="15" customHeight="1" x14ac:dyDescent="0.35">
      <c r="A60" s="142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T60" s="116"/>
    </row>
    <row r="61" spans="1:40" s="117" customFormat="1" ht="15" customHeight="1" x14ac:dyDescent="0.35">
      <c r="A61" s="142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T61" s="116"/>
    </row>
    <row r="62" spans="1:40" s="117" customFormat="1" x14ac:dyDescent="0.35">
      <c r="A62" s="207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T62" s="116"/>
    </row>
    <row r="63" spans="1:40" x14ac:dyDescent="0.35"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</row>
    <row r="64" spans="1:40" s="117" customFormat="1" x14ac:dyDescent="0.35">
      <c r="A64" s="116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T64" s="116"/>
    </row>
    <row r="65" spans="1:20" s="117" customFormat="1" x14ac:dyDescent="0.35">
      <c r="A65" s="142"/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T65" s="116"/>
    </row>
    <row r="72" spans="1:20" x14ac:dyDescent="0.35">
      <c r="R72" s="116" t="s">
        <v>209</v>
      </c>
      <c r="S72" s="117"/>
    </row>
    <row r="73" spans="1:20" x14ac:dyDescent="0.35">
      <c r="R73" s="116" t="s">
        <v>210</v>
      </c>
    </row>
    <row r="74" spans="1:20" x14ac:dyDescent="0.35">
      <c r="R74" s="116" t="s">
        <v>211</v>
      </c>
    </row>
    <row r="75" spans="1:20" x14ac:dyDescent="0.35">
      <c r="R75" s="116" t="s">
        <v>212</v>
      </c>
    </row>
    <row r="76" spans="1:20" x14ac:dyDescent="0.35">
      <c r="R76" s="116" t="s">
        <v>213</v>
      </c>
    </row>
    <row r="77" spans="1:20" x14ac:dyDescent="0.35">
      <c r="R77" s="116" t="s">
        <v>200</v>
      </c>
    </row>
  </sheetData>
  <mergeCells count="6">
    <mergeCell ref="A1:O1"/>
    <mergeCell ref="A4:H4"/>
    <mergeCell ref="B5:J5"/>
    <mergeCell ref="B6:E6"/>
    <mergeCell ref="G6:J6"/>
    <mergeCell ref="L6:O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N82"/>
  <sheetViews>
    <sheetView tabSelected="1" workbookViewId="0">
      <pane ySplit="8" topLeftCell="A9" activePane="bottomLeft" state="frozen"/>
      <selection pane="bottomLeft" sqref="A1:O1"/>
    </sheetView>
  </sheetViews>
  <sheetFormatPr defaultColWidth="9.1796875" defaultRowHeight="14.5" x14ac:dyDescent="0.35"/>
  <cols>
    <col min="1" max="1" width="41" style="116" customWidth="1"/>
    <col min="2" max="5" width="10.7265625" style="116" customWidth="1"/>
    <col min="6" max="6" width="3.7265625" style="116" customWidth="1"/>
    <col min="7" max="8" width="11.7265625" style="116" customWidth="1"/>
    <col min="9" max="9" width="12.7265625" style="116" customWidth="1"/>
    <col min="10" max="10" width="11.7265625" style="116" customWidth="1"/>
    <col min="11" max="11" width="3.7265625" style="116" customWidth="1"/>
    <col min="12" max="15" width="10.7265625" style="116" customWidth="1"/>
    <col min="16" max="16" width="9.1796875" style="116" customWidth="1"/>
    <col min="17" max="19" width="9.1796875" style="116" hidden="1" customWidth="1"/>
    <col min="20" max="20" width="10" style="116" bestFit="1" customWidth="1"/>
    <col min="21" max="21" width="11.81640625" style="116" customWidth="1"/>
    <col min="22" max="26" width="9.1796875" style="116"/>
    <col min="27" max="27" width="11" style="116" customWidth="1"/>
    <col min="28" max="16384" width="9.1796875" style="116"/>
  </cols>
  <sheetData>
    <row r="1" spans="1:40" s="115" customFormat="1" ht="25" customHeight="1" x14ac:dyDescent="0.5">
      <c r="A1" s="279" t="s">
        <v>214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113"/>
      <c r="Q1" s="113"/>
      <c r="R1" s="114"/>
      <c r="S1" s="114"/>
    </row>
    <row r="2" spans="1:40" s="117" customFormat="1" ht="15" customHeight="1" x14ac:dyDescent="0.3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40" s="117" customFormat="1" ht="15" customHeight="1" x14ac:dyDescent="0.35">
      <c r="A3" s="118" t="s">
        <v>199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6"/>
      <c r="Q3" s="116"/>
      <c r="R3" s="116"/>
      <c r="S3" s="116"/>
    </row>
    <row r="4" spans="1:40" s="117" customFormat="1" ht="15" customHeight="1" x14ac:dyDescent="0.35">
      <c r="A4" s="280" t="s">
        <v>403</v>
      </c>
      <c r="B4" s="280"/>
      <c r="C4" s="280"/>
      <c r="D4" s="280"/>
      <c r="E4" s="280"/>
      <c r="F4" s="280"/>
      <c r="G4" s="280"/>
      <c r="H4" s="280"/>
      <c r="I4" s="119"/>
      <c r="J4" s="119"/>
      <c r="K4" s="119"/>
      <c r="L4" s="119"/>
      <c r="M4" s="119"/>
      <c r="N4" s="119"/>
      <c r="O4" s="119"/>
      <c r="P4" s="116"/>
      <c r="Q4" s="116"/>
      <c r="R4" s="116"/>
      <c r="S4" s="116"/>
      <c r="T4" s="116"/>
    </row>
    <row r="5" spans="1:40" s="117" customFormat="1" ht="15" thickBot="1" x14ac:dyDescent="0.4">
      <c r="A5" s="116"/>
      <c r="B5" s="281"/>
      <c r="C5" s="281"/>
      <c r="D5" s="281"/>
      <c r="E5" s="281"/>
      <c r="F5" s="281"/>
      <c r="G5" s="282"/>
      <c r="H5" s="282"/>
      <c r="I5" s="282"/>
      <c r="J5" s="282"/>
      <c r="K5" s="120"/>
      <c r="L5" s="120"/>
      <c r="M5" s="120"/>
      <c r="N5" s="120"/>
      <c r="O5" s="120"/>
      <c r="P5" s="116"/>
      <c r="Q5" s="116"/>
      <c r="R5" s="121"/>
      <c r="S5" s="121"/>
      <c r="U5" s="121"/>
      <c r="V5" s="121"/>
      <c r="X5" s="121"/>
      <c r="Y5" s="121"/>
      <c r="Z5" s="121"/>
      <c r="AA5" s="121"/>
      <c r="AB5" s="121"/>
      <c r="AE5" s="122"/>
    </row>
    <row r="6" spans="1:40" s="115" customFormat="1" ht="25" customHeight="1" thickBot="1" x14ac:dyDescent="0.4">
      <c r="A6" s="114"/>
      <c r="B6" s="283" t="s">
        <v>215</v>
      </c>
      <c r="C6" s="283"/>
      <c r="D6" s="283"/>
      <c r="E6" s="283"/>
      <c r="F6" s="144"/>
      <c r="G6" s="284" t="s">
        <v>218</v>
      </c>
      <c r="H6" s="284"/>
      <c r="I6" s="284"/>
      <c r="J6" s="284"/>
      <c r="K6" s="123"/>
      <c r="L6" s="284" t="s">
        <v>169</v>
      </c>
      <c r="M6" s="284"/>
      <c r="N6" s="284"/>
      <c r="O6" s="284"/>
      <c r="P6" s="114"/>
      <c r="Q6" s="114"/>
      <c r="R6" s="124"/>
      <c r="S6" s="124"/>
      <c r="U6" s="124"/>
      <c r="V6" s="124"/>
      <c r="X6" s="124"/>
      <c r="Y6" s="124"/>
      <c r="Z6" s="124"/>
      <c r="AA6" s="124"/>
      <c r="AB6" s="124"/>
    </row>
    <row r="7" spans="1:40" s="128" customFormat="1" ht="60" customHeight="1" thickBot="1" x14ac:dyDescent="0.4">
      <c r="A7" s="125" t="s">
        <v>201</v>
      </c>
      <c r="B7" s="126" t="s">
        <v>170</v>
      </c>
      <c r="C7" s="126" t="s">
        <v>216</v>
      </c>
      <c r="D7" s="126" t="s">
        <v>223</v>
      </c>
      <c r="E7" s="143" t="s">
        <v>217</v>
      </c>
      <c r="F7" s="127"/>
      <c r="G7" s="126" t="s">
        <v>175</v>
      </c>
      <c r="H7" s="126" t="s">
        <v>176</v>
      </c>
      <c r="I7" s="126" t="s">
        <v>345</v>
      </c>
      <c r="J7" s="143" t="s">
        <v>217</v>
      </c>
      <c r="K7" s="127"/>
      <c r="L7" s="126" t="s">
        <v>344</v>
      </c>
      <c r="M7" s="126" t="s">
        <v>179</v>
      </c>
      <c r="N7" s="126" t="s">
        <v>180</v>
      </c>
      <c r="O7" s="143" t="s">
        <v>217</v>
      </c>
      <c r="T7" s="116"/>
    </row>
    <row r="8" spans="1:40" s="117" customFormat="1" ht="15" customHeight="1" x14ac:dyDescent="0.35">
      <c r="A8" s="129" t="s">
        <v>181</v>
      </c>
      <c r="B8" s="130">
        <f ca="1">ROUND(FIRE1403_raw!B8,0)</f>
        <v>515</v>
      </c>
      <c r="C8" s="130">
        <f ca="1">ROUND(FIRE1403_raw!C8,0)</f>
        <v>653</v>
      </c>
      <c r="D8" s="130">
        <f ca="1">IF(FIRE1403_raw!D8="..","..",ROUND(FIRE1403_raw!D8,0))</f>
        <v>230</v>
      </c>
      <c r="E8" s="130">
        <f ca="1">ROUND(FIRE1403_raw!E8,0)</f>
        <v>1398</v>
      </c>
      <c r="F8" s="130"/>
      <c r="G8" s="130">
        <f ca="1">ROUND(FIRE1403_raw!G8,0)</f>
        <v>1915</v>
      </c>
      <c r="H8" s="130">
        <f ca="1">ROUND(FIRE1403_raw!H8,0)</f>
        <v>99</v>
      </c>
      <c r="I8" s="130">
        <f ca="1">ROUND(FIRE1403_raw!I8,0)</f>
        <v>1198</v>
      </c>
      <c r="J8" s="130">
        <f ca="1">ROUND(FIRE1403_raw!J8,0)</f>
        <v>3212</v>
      </c>
      <c r="K8" s="130"/>
      <c r="L8" s="130">
        <f ca="1">ROUND(FIRE1403_raw!L8,0)</f>
        <v>5237</v>
      </c>
      <c r="M8" s="130">
        <f ca="1">ROUND(FIRE1403_raw!M8,0)</f>
        <v>348</v>
      </c>
      <c r="N8" s="130">
        <f ca="1">ROUND(FIRE1403_raw!N8,0)</f>
        <v>246</v>
      </c>
      <c r="O8" s="130">
        <f ca="1">ROUND(FIRE1403_raw!O8,0)</f>
        <v>5831</v>
      </c>
      <c r="P8" s="136"/>
      <c r="R8" s="131"/>
      <c r="S8" s="131"/>
      <c r="U8" s="131"/>
      <c r="V8" s="131"/>
      <c r="X8" s="132"/>
      <c r="Y8" s="132"/>
      <c r="Z8" s="132"/>
      <c r="AA8" s="132"/>
      <c r="AB8" s="132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</row>
    <row r="9" spans="1:40" s="117" customFormat="1" ht="15" customHeight="1" x14ac:dyDescent="0.35">
      <c r="A9" s="134" t="s">
        <v>202</v>
      </c>
      <c r="B9" s="130">
        <f ca="1">ROUND(FIRE1403_raw!B9,0)</f>
        <v>274</v>
      </c>
      <c r="C9" s="130">
        <f ca="1">ROUND(FIRE1403_raw!C9,0)</f>
        <v>640</v>
      </c>
      <c r="D9" s="130">
        <f ca="1">IF(FIRE1403_raw!D9="..","..",ROUND(FIRE1403_raw!D9,0))</f>
        <v>199</v>
      </c>
      <c r="E9" s="130">
        <f ca="1">ROUND(FIRE1403_raw!E9,0)</f>
        <v>1113</v>
      </c>
      <c r="F9" s="130"/>
      <c r="G9" s="130">
        <f ca="1">ROUND(FIRE1403_raw!G9,0)</f>
        <v>1530</v>
      </c>
      <c r="H9" s="130">
        <f ca="1">ROUND(FIRE1403_raw!H9,0)</f>
        <v>79</v>
      </c>
      <c r="I9" s="130">
        <f ca="1">ROUND(FIRE1403_raw!I9,0)</f>
        <v>957</v>
      </c>
      <c r="J9" s="130">
        <f ca="1">ROUND(FIRE1403_raw!J9,0)</f>
        <v>2566</v>
      </c>
      <c r="K9" s="130"/>
      <c r="L9" s="130">
        <f ca="1">ROUND(FIRE1403_raw!L9,0)</f>
        <v>4118</v>
      </c>
      <c r="M9" s="130">
        <f ca="1">ROUND(FIRE1403_raw!M9,0)</f>
        <v>245</v>
      </c>
      <c r="N9" s="130">
        <f ca="1">ROUND(FIRE1403_raw!N9,0)</f>
        <v>165</v>
      </c>
      <c r="O9" s="130">
        <f ca="1">ROUND(FIRE1403_raw!O9,0)</f>
        <v>4528</v>
      </c>
      <c r="P9" s="136"/>
      <c r="R9" s="131"/>
      <c r="S9" s="131"/>
      <c r="U9" s="131"/>
      <c r="V9" s="131"/>
      <c r="X9" s="132"/>
      <c r="Y9" s="132"/>
      <c r="Z9" s="132"/>
      <c r="AA9" s="132"/>
      <c r="AB9" s="132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</row>
    <row r="10" spans="1:40" s="117" customFormat="1" ht="15" customHeight="1" x14ac:dyDescent="0.35">
      <c r="A10" s="116" t="s">
        <v>77</v>
      </c>
      <c r="B10" s="135">
        <f ca="1">ROUND(FIRE1403_raw!B10,0)</f>
        <v>7</v>
      </c>
      <c r="C10" s="135">
        <f ca="1">ROUND(FIRE1403_raw!C10,0)</f>
        <v>11</v>
      </c>
      <c r="D10" s="135">
        <f ca="1">IF(FIRE1403_raw!D10="..","..",ROUND(FIRE1403_raw!D10,0))</f>
        <v>3</v>
      </c>
      <c r="E10" s="130">
        <f ca="1">ROUND(FIRE1403_raw!E10,0)</f>
        <v>21</v>
      </c>
      <c r="F10" s="130"/>
      <c r="G10" s="135">
        <f ca="1">ROUND(FIRE1403_raw!G10,0)</f>
        <v>30</v>
      </c>
      <c r="H10" s="135">
        <f ca="1">ROUND(FIRE1403_raw!H10,0)</f>
        <v>4</v>
      </c>
      <c r="I10" s="135">
        <f ca="1">ROUND(FIRE1403_raw!I10,0)</f>
        <v>38</v>
      </c>
      <c r="J10" s="130">
        <f ca="1">ROUND(FIRE1403_raw!J10,0)</f>
        <v>72</v>
      </c>
      <c r="K10" s="130"/>
      <c r="L10" s="135">
        <f ca="1">IF(FIRE1403_raw!L10="..","..",ROUND(FIRE1403_raw!L10,0))</f>
        <v>72</v>
      </c>
      <c r="M10" s="135">
        <f ca="1">IF(FIRE1403_raw!M10="..","..",ROUND(FIRE1403_raw!M10,0))</f>
        <v>8</v>
      </c>
      <c r="N10" s="135">
        <f ca="1">IF(FIRE1403_raw!N10="..","..",ROUND(FIRE1403_raw!N10,0))</f>
        <v>4</v>
      </c>
      <c r="O10" s="130">
        <f ca="1">ROUND(FIRE1403_raw!O10,0)</f>
        <v>84</v>
      </c>
      <c r="P10" s="136"/>
      <c r="R10" s="131"/>
      <c r="S10" s="131"/>
      <c r="U10" s="131"/>
      <c r="V10" s="131"/>
      <c r="X10" s="132"/>
      <c r="Y10" s="132"/>
      <c r="Z10" s="132"/>
      <c r="AA10" s="132"/>
      <c r="AB10" s="132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</row>
    <row r="11" spans="1:40" s="117" customFormat="1" ht="15" customHeight="1" x14ac:dyDescent="0.35">
      <c r="A11" s="116" t="s">
        <v>75</v>
      </c>
      <c r="B11" s="135">
        <f ca="1">ROUND(FIRE1403_raw!B11,0)</f>
        <v>3</v>
      </c>
      <c r="C11" s="135">
        <f ca="1">ROUND(FIRE1403_raw!C11,0)</f>
        <v>8</v>
      </c>
      <c r="D11" s="135">
        <f ca="1">IF(FIRE1403_raw!D11="..","..",ROUND(FIRE1403_raw!D11,0))</f>
        <v>3</v>
      </c>
      <c r="E11" s="130">
        <f ca="1">ROUND(FIRE1403_raw!E11,0)</f>
        <v>14</v>
      </c>
      <c r="F11" s="130"/>
      <c r="G11" s="135">
        <f ca="1">ROUND(FIRE1403_raw!G11,0)</f>
        <v>24</v>
      </c>
      <c r="H11" s="135">
        <f ca="1">ROUND(FIRE1403_raw!H11,0)</f>
        <v>2</v>
      </c>
      <c r="I11" s="135">
        <f ca="1">ROUND(FIRE1403_raw!I11,0)</f>
        <v>21</v>
      </c>
      <c r="J11" s="130">
        <f ca="1">ROUND(FIRE1403_raw!J11,0)</f>
        <v>47</v>
      </c>
      <c r="K11" s="130"/>
      <c r="L11" s="135">
        <f ca="1">IF(FIRE1403_raw!L11="..","..",ROUND(FIRE1403_raw!L11,0))</f>
        <v>44</v>
      </c>
      <c r="M11" s="135">
        <f ca="1">IF(FIRE1403_raw!M11="..","..",ROUND(FIRE1403_raw!M11,0))</f>
        <v>4</v>
      </c>
      <c r="N11" s="135">
        <f ca="1">IF(FIRE1403_raw!N11="..","..",ROUND(FIRE1403_raw!N11,0))</f>
        <v>2</v>
      </c>
      <c r="O11" s="130">
        <f ca="1">ROUND(FIRE1403_raw!O11,0)</f>
        <v>50</v>
      </c>
      <c r="P11" s="136"/>
      <c r="R11" s="131"/>
      <c r="S11" s="131"/>
      <c r="U11" s="131"/>
      <c r="V11" s="131"/>
      <c r="X11" s="132"/>
      <c r="Y11" s="132"/>
      <c r="Z11" s="132"/>
      <c r="AA11" s="132"/>
      <c r="AB11" s="132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</row>
    <row r="12" spans="1:40" s="117" customFormat="1" ht="15" customHeight="1" x14ac:dyDescent="0.35">
      <c r="A12" s="116" t="s">
        <v>73</v>
      </c>
      <c r="B12" s="135">
        <f ca="1">ROUND(FIRE1403_raw!B12,0)</f>
        <v>11</v>
      </c>
      <c r="C12" s="135">
        <f ca="1">ROUND(FIRE1403_raw!C12,0)</f>
        <v>6</v>
      </c>
      <c r="D12" s="135">
        <f ca="1">IF(FIRE1403_raw!D12="..","..",ROUND(FIRE1403_raw!D12,0))</f>
        <v>1</v>
      </c>
      <c r="E12" s="130">
        <f ca="1">ROUND(FIRE1403_raw!E12,0)</f>
        <v>18</v>
      </c>
      <c r="F12" s="130"/>
      <c r="G12" s="135">
        <f ca="1">ROUND(FIRE1403_raw!G12,0)</f>
        <v>19</v>
      </c>
      <c r="H12" s="135">
        <f ca="1">ROUND(FIRE1403_raw!H12,0)</f>
        <v>1</v>
      </c>
      <c r="I12" s="135">
        <f ca="1">ROUND(FIRE1403_raw!I12,0)</f>
        <v>15</v>
      </c>
      <c r="J12" s="130">
        <f ca="1">ROUND(FIRE1403_raw!J12,0)</f>
        <v>35</v>
      </c>
      <c r="K12" s="130"/>
      <c r="L12" s="135">
        <f ca="1">IF(FIRE1403_raw!L12="..","..",ROUND(FIRE1403_raw!L12,0))</f>
        <v>69</v>
      </c>
      <c r="M12" s="135">
        <f ca="1">IF(FIRE1403_raw!M12="..","..",ROUND(FIRE1403_raw!M12,0))</f>
        <v>8</v>
      </c>
      <c r="N12" s="135">
        <f ca="1">IF(FIRE1403_raw!N12="..","..",ROUND(FIRE1403_raw!N12,0))</f>
        <v>4</v>
      </c>
      <c r="O12" s="130">
        <f ca="1">ROUND(FIRE1403_raw!O12,0)</f>
        <v>81</v>
      </c>
      <c r="P12" s="136"/>
      <c r="R12" s="131"/>
      <c r="S12" s="131"/>
      <c r="U12" s="131"/>
      <c r="V12" s="131"/>
      <c r="X12" s="132"/>
      <c r="Y12" s="132"/>
      <c r="Z12" s="132"/>
      <c r="AA12" s="132"/>
      <c r="AB12" s="132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</row>
    <row r="13" spans="1:40" s="117" customFormat="1" ht="15" customHeight="1" x14ac:dyDescent="0.35">
      <c r="A13" s="116" t="s">
        <v>71</v>
      </c>
      <c r="B13" s="135">
        <f ca="1">ROUND(FIRE1403_raw!B13,0)</f>
        <v>6</v>
      </c>
      <c r="C13" s="135">
        <f ca="1">ROUND(FIRE1403_raw!C13,0)</f>
        <v>10</v>
      </c>
      <c r="D13" s="135">
        <f ca="1">IF(FIRE1403_raw!D13="..","..",ROUND(FIRE1403_raw!D13,0))</f>
        <v>4</v>
      </c>
      <c r="E13" s="130">
        <f ca="1">ROUND(FIRE1403_raw!E13,0)</f>
        <v>20</v>
      </c>
      <c r="F13" s="130"/>
      <c r="G13" s="135">
        <f ca="1">ROUND(FIRE1403_raw!G13,0)</f>
        <v>28</v>
      </c>
      <c r="H13" s="135">
        <f ca="1">ROUND(FIRE1403_raw!H13,0)</f>
        <v>2</v>
      </c>
      <c r="I13" s="135">
        <f ca="1">ROUND(FIRE1403_raw!I13,0)</f>
        <v>13</v>
      </c>
      <c r="J13" s="130">
        <f ca="1">ROUND(FIRE1403_raw!J13,0)</f>
        <v>43</v>
      </c>
      <c r="K13" s="130"/>
      <c r="L13" s="135">
        <f ca="1">IF(FIRE1403_raw!L13="..","..",ROUND(FIRE1403_raw!L13,0))</f>
        <v>71</v>
      </c>
      <c r="M13" s="135">
        <f ca="1">IF(FIRE1403_raw!M13="..","..",ROUND(FIRE1403_raw!M13,0))</f>
        <v>3</v>
      </c>
      <c r="N13" s="135">
        <f ca="1">IF(FIRE1403_raw!N13="..","..",ROUND(FIRE1403_raw!N13,0))</f>
        <v>3</v>
      </c>
      <c r="O13" s="130">
        <f ca="1">ROUND(FIRE1403_raw!O13,0)</f>
        <v>77</v>
      </c>
      <c r="P13" s="136"/>
      <c r="R13" s="131"/>
      <c r="S13" s="131"/>
      <c r="U13" s="131"/>
      <c r="V13" s="131"/>
      <c r="X13" s="132"/>
      <c r="Y13" s="132"/>
      <c r="Z13" s="132"/>
      <c r="AA13" s="132"/>
      <c r="AB13" s="132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</row>
    <row r="14" spans="1:40" s="117" customFormat="1" ht="15" customHeight="1" x14ac:dyDescent="0.35">
      <c r="A14" s="116" t="s">
        <v>69</v>
      </c>
      <c r="B14" s="135">
        <f ca="1">ROUND(FIRE1403_raw!B14,0)</f>
        <v>3</v>
      </c>
      <c r="C14" s="135">
        <f ca="1">ROUND(FIRE1403_raw!C14,0)</f>
        <v>20</v>
      </c>
      <c r="D14" s="135">
        <f ca="1">IF(FIRE1403_raw!D14="..","..",ROUND(FIRE1403_raw!D14,0))</f>
        <v>4</v>
      </c>
      <c r="E14" s="130">
        <f ca="1">ROUND(FIRE1403_raw!E14,0)</f>
        <v>27</v>
      </c>
      <c r="F14" s="130"/>
      <c r="G14" s="135">
        <f ca="1">ROUND(FIRE1403_raw!G14,0)</f>
        <v>34</v>
      </c>
      <c r="H14" s="135">
        <f ca="1">ROUND(FIRE1403_raw!H14,0)</f>
        <v>2</v>
      </c>
      <c r="I14" s="135">
        <f ca="1">ROUND(FIRE1403_raw!I14,0)</f>
        <v>8</v>
      </c>
      <c r="J14" s="130">
        <f ca="1">ROUND(FIRE1403_raw!J14,0)</f>
        <v>44</v>
      </c>
      <c r="K14" s="130"/>
      <c r="L14" s="135">
        <f ca="1">IF(FIRE1403_raw!L14="..","..",ROUND(FIRE1403_raw!L14,0))</f>
        <v>42</v>
      </c>
      <c r="M14" s="135">
        <f ca="1">IF(FIRE1403_raw!M14="..","..",ROUND(FIRE1403_raw!M14,0))</f>
        <v>4</v>
      </c>
      <c r="N14" s="135">
        <f ca="1">IF(FIRE1403_raw!N14="..","..",ROUND(FIRE1403_raw!N14,0))</f>
        <v>3</v>
      </c>
      <c r="O14" s="130">
        <f ca="1">ROUND(FIRE1403_raw!O14,0)</f>
        <v>49</v>
      </c>
      <c r="P14" s="136"/>
      <c r="R14" s="131"/>
      <c r="S14" s="131"/>
      <c r="U14" s="131"/>
      <c r="V14" s="131"/>
      <c r="X14" s="132"/>
      <c r="Y14" s="132"/>
      <c r="Z14" s="132"/>
      <c r="AA14" s="132"/>
      <c r="AB14" s="132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</row>
    <row r="15" spans="1:40" s="117" customFormat="1" ht="15" customHeight="1" x14ac:dyDescent="0.35">
      <c r="A15" s="116" t="s">
        <v>67</v>
      </c>
      <c r="B15" s="135">
        <f ca="1">ROUND(FIRE1403_raw!B15,0)</f>
        <v>6</v>
      </c>
      <c r="C15" s="135">
        <f ca="1">ROUND(FIRE1403_raw!C15,0)</f>
        <v>11</v>
      </c>
      <c r="D15" s="135">
        <f ca="1">IF(FIRE1403_raw!D15="..","..",ROUND(FIRE1403_raw!D15,0))</f>
        <v>10</v>
      </c>
      <c r="E15" s="130">
        <f ca="1">ROUND(FIRE1403_raw!E15,0)</f>
        <v>27</v>
      </c>
      <c r="F15" s="130"/>
      <c r="G15" s="135">
        <f ca="1">ROUND(FIRE1403_raw!G15,0)</f>
        <v>37</v>
      </c>
      <c r="H15" s="135">
        <f ca="1">ROUND(FIRE1403_raw!H15,0)</f>
        <v>0</v>
      </c>
      <c r="I15" s="135">
        <f ca="1">ROUND(FIRE1403_raw!I15,0)</f>
        <v>32</v>
      </c>
      <c r="J15" s="130">
        <f ca="1">ROUND(FIRE1403_raw!J15,0)</f>
        <v>69</v>
      </c>
      <c r="K15" s="130"/>
      <c r="L15" s="135">
        <f ca="1">IF(FIRE1403_raw!L15="..","..",ROUND(FIRE1403_raw!L15,0))</f>
        <v>171</v>
      </c>
      <c r="M15" s="135">
        <f ca="1">IF(FIRE1403_raw!M15="..","..",ROUND(FIRE1403_raw!M15,0))</f>
        <v>5</v>
      </c>
      <c r="N15" s="135">
        <f ca="1">IF(FIRE1403_raw!N15="..","..",ROUND(FIRE1403_raw!N15,0))</f>
        <v>4</v>
      </c>
      <c r="O15" s="130">
        <f ca="1">ROUND(FIRE1403_raw!O15,0)</f>
        <v>180</v>
      </c>
      <c r="P15" s="136"/>
      <c r="R15" s="131"/>
      <c r="S15" s="131"/>
      <c r="U15" s="131"/>
      <c r="V15" s="131"/>
      <c r="X15" s="132"/>
      <c r="Y15" s="132"/>
      <c r="Z15" s="132"/>
      <c r="AA15" s="132"/>
      <c r="AB15" s="132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</row>
    <row r="16" spans="1:40" s="117" customFormat="1" ht="15" customHeight="1" x14ac:dyDescent="0.35">
      <c r="A16" s="116" t="s">
        <v>65</v>
      </c>
      <c r="B16" s="135">
        <f ca="1">ROUND(FIRE1403_raw!B16,0)</f>
        <v>7</v>
      </c>
      <c r="C16" s="135">
        <f ca="1">ROUND(FIRE1403_raw!C16,0)</f>
        <v>6</v>
      </c>
      <c r="D16" s="135">
        <f ca="1">IF(FIRE1403_raw!D16="..","..",ROUND(FIRE1403_raw!D16,0))</f>
        <v>1</v>
      </c>
      <c r="E16" s="130">
        <f ca="1">ROUND(FIRE1403_raw!E16,0)</f>
        <v>14</v>
      </c>
      <c r="F16" s="130"/>
      <c r="G16" s="135">
        <f ca="1">ROUND(FIRE1403_raw!G16,0)</f>
        <v>19</v>
      </c>
      <c r="H16" s="135">
        <f ca="1">ROUND(FIRE1403_raw!H16,0)</f>
        <v>4</v>
      </c>
      <c r="I16" s="135">
        <f ca="1">ROUND(FIRE1403_raw!I16,0)</f>
        <v>13</v>
      </c>
      <c r="J16" s="130">
        <f ca="1">ROUND(FIRE1403_raw!J16,0)</f>
        <v>36</v>
      </c>
      <c r="K16" s="130"/>
      <c r="L16" s="135">
        <f ca="1">IF(FIRE1403_raw!L16="..","..",ROUND(FIRE1403_raw!L16,0))</f>
        <v>63</v>
      </c>
      <c r="M16" s="135">
        <f ca="1">IF(FIRE1403_raw!M16="..","..",ROUND(FIRE1403_raw!M16,0))</f>
        <v>6</v>
      </c>
      <c r="N16" s="135">
        <f ca="1">IF(FIRE1403_raw!N16="..","..",ROUND(FIRE1403_raw!N16,0))</f>
        <v>2</v>
      </c>
      <c r="O16" s="130">
        <f ca="1">ROUND(FIRE1403_raw!O16,0)</f>
        <v>71</v>
      </c>
      <c r="P16" s="136"/>
      <c r="R16" s="131"/>
      <c r="S16" s="131"/>
      <c r="U16" s="131"/>
      <c r="V16" s="131"/>
      <c r="X16" s="132"/>
      <c r="Y16" s="132"/>
      <c r="Z16" s="132"/>
      <c r="AA16" s="132"/>
      <c r="AB16" s="132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</row>
    <row r="17" spans="1:40" s="117" customFormat="1" ht="15" customHeight="1" x14ac:dyDescent="0.35">
      <c r="A17" s="116" t="s">
        <v>108</v>
      </c>
      <c r="B17" s="135">
        <f ca="1">ROUND(FIRE1403_raw!B17,0)</f>
        <v>2</v>
      </c>
      <c r="C17" s="135">
        <f ca="1">ROUND(FIRE1403_raw!C17,0)</f>
        <v>24</v>
      </c>
      <c r="D17" s="135">
        <f ca="1">IF(FIRE1403_raw!D17="..","..",ROUND(FIRE1403_raw!D17,0))</f>
        <v>5</v>
      </c>
      <c r="E17" s="130">
        <f ca="1">ROUND(FIRE1403_raw!E17,0)</f>
        <v>31</v>
      </c>
      <c r="F17" s="130"/>
      <c r="G17" s="135">
        <f ca="1">ROUND(FIRE1403_raw!G17,0)</f>
        <v>43</v>
      </c>
      <c r="H17" s="135">
        <f ca="1">ROUND(FIRE1403_raw!H17,0)</f>
        <v>2</v>
      </c>
      <c r="I17" s="135">
        <f ca="1">ROUND(FIRE1403_raw!I17,0)</f>
        <v>49</v>
      </c>
      <c r="J17" s="130">
        <f ca="1">ROUND(FIRE1403_raw!J17,0)</f>
        <v>94</v>
      </c>
      <c r="K17" s="130"/>
      <c r="L17" s="135">
        <f ca="1">IF(FIRE1403_raw!L17="..","..",ROUND(FIRE1403_raw!L17,0))</f>
        <v>100</v>
      </c>
      <c r="M17" s="135">
        <f ca="1">IF(FIRE1403_raw!M17="..","..",ROUND(FIRE1403_raw!M17,0))</f>
        <v>7</v>
      </c>
      <c r="N17" s="135">
        <f ca="1">IF(FIRE1403_raw!N17="..","..",ROUND(FIRE1403_raw!N17,0))</f>
        <v>3</v>
      </c>
      <c r="O17" s="130">
        <f ca="1">ROUND(FIRE1403_raw!O17,0)</f>
        <v>110</v>
      </c>
      <c r="P17" s="136"/>
      <c r="R17" s="131"/>
      <c r="S17" s="131"/>
      <c r="U17" s="131"/>
      <c r="V17" s="131"/>
      <c r="X17" s="132"/>
      <c r="Y17" s="132"/>
      <c r="Z17" s="132"/>
      <c r="AA17" s="132"/>
      <c r="AB17" s="132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</row>
    <row r="18" spans="1:40" s="117" customFormat="1" ht="15" customHeight="1" x14ac:dyDescent="0.35">
      <c r="A18" s="116" t="s">
        <v>106</v>
      </c>
      <c r="B18" s="135">
        <f ca="1">ROUND(FIRE1403_raw!B18,0)</f>
        <v>3</v>
      </c>
      <c r="C18" s="135">
        <f ca="1">ROUND(FIRE1403_raw!C18,0)</f>
        <v>30</v>
      </c>
      <c r="D18" s="135">
        <f ca="1">IF(FIRE1403_raw!D18="..","..",ROUND(FIRE1403_raw!D18,0))</f>
        <v>5</v>
      </c>
      <c r="E18" s="130">
        <f ca="1">ROUND(FIRE1403_raw!E18,0)</f>
        <v>38</v>
      </c>
      <c r="F18" s="130"/>
      <c r="G18" s="135">
        <f ca="1">ROUND(FIRE1403_raw!G18,0)</f>
        <v>43</v>
      </c>
      <c r="H18" s="135">
        <f ca="1">ROUND(FIRE1403_raw!H18,0)</f>
        <v>2</v>
      </c>
      <c r="I18" s="135">
        <f ca="1">ROUND(FIRE1403_raw!I18,0)</f>
        <v>8</v>
      </c>
      <c r="J18" s="130">
        <f ca="1">ROUND(FIRE1403_raw!J18,0)</f>
        <v>53</v>
      </c>
      <c r="K18" s="130"/>
      <c r="L18" s="135">
        <f ca="1">IF(FIRE1403_raw!L18="..","..",ROUND(FIRE1403_raw!L18,0))</f>
        <v>102</v>
      </c>
      <c r="M18" s="135">
        <f ca="1">IF(FIRE1403_raw!M18="..","..",ROUND(FIRE1403_raw!M18,0))</f>
        <v>4</v>
      </c>
      <c r="N18" s="135">
        <f ca="1">IF(FIRE1403_raw!N18="..","..",ROUND(FIRE1403_raw!N18,0))</f>
        <v>4</v>
      </c>
      <c r="O18" s="130">
        <f ca="1">ROUND(FIRE1403_raw!O18,0)</f>
        <v>110</v>
      </c>
      <c r="P18" s="136"/>
      <c r="R18" s="131"/>
      <c r="S18" s="131"/>
      <c r="U18" s="131"/>
      <c r="V18" s="131"/>
      <c r="X18" s="132"/>
      <c r="Y18" s="132"/>
      <c r="Z18" s="132"/>
      <c r="AA18" s="132"/>
      <c r="AB18" s="132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</row>
    <row r="19" spans="1:40" s="117" customFormat="1" ht="15" customHeight="1" x14ac:dyDescent="0.35">
      <c r="A19" s="136" t="s">
        <v>63</v>
      </c>
      <c r="B19" s="135">
        <f ca="1">ROUND(FIRE1403_raw!B19,0)</f>
        <v>4</v>
      </c>
      <c r="C19" s="135">
        <f ca="1">ROUND(FIRE1403_raw!C19,0)</f>
        <v>19</v>
      </c>
      <c r="D19" s="135">
        <f ca="1">IF(FIRE1403_raw!D19="..","..",ROUND(FIRE1403_raw!D19,0))</f>
        <v>8</v>
      </c>
      <c r="E19" s="130">
        <f ca="1">ROUND(FIRE1403_raw!E19,0)</f>
        <v>31</v>
      </c>
      <c r="F19" s="130"/>
      <c r="G19" s="135">
        <f ca="1">ROUND(FIRE1403_raw!G19,0)</f>
        <v>42</v>
      </c>
      <c r="H19" s="135">
        <f ca="1">ROUND(FIRE1403_raw!H19,0)</f>
        <v>3</v>
      </c>
      <c r="I19" s="135">
        <f ca="1">ROUND(FIRE1403_raw!I19,0)</f>
        <v>18</v>
      </c>
      <c r="J19" s="130">
        <f ca="1">ROUND(FIRE1403_raw!J19,0)</f>
        <v>63</v>
      </c>
      <c r="K19" s="130"/>
      <c r="L19" s="135">
        <f ca="1">IF(FIRE1403_raw!L19="..","..",ROUND(FIRE1403_raw!L19,0))</f>
        <v>172</v>
      </c>
      <c r="M19" s="135">
        <f ca="1">IF(FIRE1403_raw!M19="..","..",ROUND(FIRE1403_raw!M19,0))</f>
        <v>4</v>
      </c>
      <c r="N19" s="135">
        <f ca="1">IF(FIRE1403_raw!N19="..","..",ROUND(FIRE1403_raw!N19,0))</f>
        <v>8</v>
      </c>
      <c r="O19" s="130">
        <f ca="1">ROUND(FIRE1403_raw!O19,0)</f>
        <v>184</v>
      </c>
      <c r="P19" s="136"/>
      <c r="R19" s="131"/>
      <c r="S19" s="131"/>
      <c r="U19" s="131"/>
      <c r="V19" s="131"/>
      <c r="X19" s="132"/>
      <c r="Y19" s="132"/>
      <c r="Z19" s="132"/>
      <c r="AA19" s="132"/>
      <c r="AB19" s="132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</row>
    <row r="20" spans="1:40" s="117" customFormat="1" ht="15" customHeight="1" x14ac:dyDescent="0.35">
      <c r="A20" s="136" t="s">
        <v>61</v>
      </c>
      <c r="B20" s="135">
        <f ca="1">ROUND(FIRE1403_raw!B20,0)</f>
        <v>3</v>
      </c>
      <c r="C20" s="135">
        <f ca="1">ROUND(FIRE1403_raw!C20,0)</f>
        <v>73</v>
      </c>
      <c r="D20" s="135">
        <f ca="1">IF(FIRE1403_raw!D20="..","..",ROUND(FIRE1403_raw!D20,0))</f>
        <v>9</v>
      </c>
      <c r="E20" s="130">
        <f ca="1">ROUND(FIRE1403_raw!E20,0)</f>
        <v>85</v>
      </c>
      <c r="F20" s="130"/>
      <c r="G20" s="135">
        <f ca="1">ROUND(FIRE1403_raw!G20,0)</f>
        <v>121</v>
      </c>
      <c r="H20" s="135">
        <f ca="1">ROUND(FIRE1403_raw!H20,0)</f>
        <v>7</v>
      </c>
      <c r="I20" s="135">
        <f ca="1">ROUND(FIRE1403_raw!I20,0)</f>
        <v>69</v>
      </c>
      <c r="J20" s="130">
        <f ca="1">ROUND(FIRE1403_raw!J20,0)</f>
        <v>197</v>
      </c>
      <c r="K20" s="130"/>
      <c r="L20" s="135">
        <f ca="1">IF(FIRE1403_raw!L20="..","..",ROUND(FIRE1403_raw!L20,0))</f>
        <v>327</v>
      </c>
      <c r="M20" s="135">
        <f ca="1">IF(FIRE1403_raw!M20="..","..",ROUND(FIRE1403_raw!M20,0))</f>
        <v>19</v>
      </c>
      <c r="N20" s="135">
        <f ca="1">IF(FIRE1403_raw!N20="..","..",ROUND(FIRE1403_raw!N20,0))</f>
        <v>12</v>
      </c>
      <c r="O20" s="130">
        <f ca="1">ROUND(FIRE1403_raw!O20,0)</f>
        <v>358</v>
      </c>
      <c r="P20" s="136"/>
      <c r="R20" s="131"/>
      <c r="S20" s="131"/>
      <c r="U20" s="131"/>
      <c r="V20" s="131"/>
      <c r="X20" s="132"/>
      <c r="Y20" s="132"/>
      <c r="Z20" s="132"/>
      <c r="AA20" s="132"/>
      <c r="AB20" s="132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</row>
    <row r="21" spans="1:40" s="117" customFormat="1" ht="15" customHeight="1" x14ac:dyDescent="0.35">
      <c r="A21" s="116" t="s">
        <v>363</v>
      </c>
      <c r="B21" s="135">
        <f ca="1">ROUND(FIRE1403_raw!B21,0)</f>
        <v>6</v>
      </c>
      <c r="C21" s="135">
        <f ca="1">ROUND(FIRE1403_raw!C21,0)</f>
        <v>37</v>
      </c>
      <c r="D21" s="135">
        <f ca="1">IF(FIRE1403_raw!D21="..","..",ROUND(FIRE1403_raw!D21,0))</f>
        <v>7</v>
      </c>
      <c r="E21" s="130">
        <f ca="1">ROUND(FIRE1403_raw!E21,0)</f>
        <v>50</v>
      </c>
      <c r="F21" s="130"/>
      <c r="G21" s="135">
        <f ca="1">ROUND(FIRE1403_raw!G21,0)</f>
        <v>88</v>
      </c>
      <c r="H21" s="135">
        <f ca="1">ROUND(FIRE1403_raw!H21,0)</f>
        <v>0</v>
      </c>
      <c r="I21" s="135">
        <f ca="1">ROUND(FIRE1403_raw!I21,0)</f>
        <v>60</v>
      </c>
      <c r="J21" s="130">
        <f ca="1">ROUND(FIRE1403_raw!J21,0)</f>
        <v>148</v>
      </c>
      <c r="K21" s="130"/>
      <c r="L21" s="135">
        <f ca="1">IF(FIRE1403_raw!L21="..","..",ROUND(FIRE1403_raw!L21,0))</f>
        <v>222</v>
      </c>
      <c r="M21" s="135">
        <f ca="1">IF(FIRE1403_raw!M21="..","..",ROUND(FIRE1403_raw!M21,0))</f>
        <v>7</v>
      </c>
      <c r="N21" s="135">
        <f ca="1">IF(FIRE1403_raw!N21="..","..",ROUND(FIRE1403_raw!N21,0))</f>
        <v>6</v>
      </c>
      <c r="O21" s="130">
        <f ca="1">ROUND(FIRE1403_raw!O21,0)</f>
        <v>235</v>
      </c>
      <c r="P21" s="136"/>
      <c r="R21" s="131"/>
      <c r="S21" s="131"/>
      <c r="U21" s="131"/>
      <c r="V21" s="131"/>
      <c r="X21" s="132"/>
      <c r="Y21" s="132"/>
      <c r="Z21" s="132"/>
      <c r="AA21" s="132"/>
      <c r="AB21" s="132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</row>
    <row r="22" spans="1:40" s="117" customFormat="1" ht="15" customHeight="1" x14ac:dyDescent="0.35">
      <c r="A22" s="116" t="s">
        <v>57</v>
      </c>
      <c r="B22" s="135">
        <f ca="1">ROUND(FIRE1403_raw!B22,0)</f>
        <v>2</v>
      </c>
      <c r="C22" s="135">
        <f ca="1">ROUND(FIRE1403_raw!C22,0)</f>
        <v>6</v>
      </c>
      <c r="D22" s="135">
        <f ca="1">IF(FIRE1403_raw!D22="..","..",ROUND(FIRE1403_raw!D22,0))</f>
        <v>7</v>
      </c>
      <c r="E22" s="130">
        <f ca="1">ROUND(FIRE1403_raw!E22,0)</f>
        <v>15</v>
      </c>
      <c r="F22" s="130"/>
      <c r="G22" s="135">
        <f ca="1">ROUND(FIRE1403_raw!G22,0)</f>
        <v>27</v>
      </c>
      <c r="H22" s="135">
        <f ca="1">ROUND(FIRE1403_raw!H22,0)</f>
        <v>2</v>
      </c>
      <c r="I22" s="135">
        <f ca="1">ROUND(FIRE1403_raw!I22,0)</f>
        <v>15</v>
      </c>
      <c r="J22" s="130">
        <f ca="1">ROUND(FIRE1403_raw!J22,0)</f>
        <v>44</v>
      </c>
      <c r="K22" s="130"/>
      <c r="L22" s="135">
        <f ca="1">IF(FIRE1403_raw!L22="..","..",ROUND(FIRE1403_raw!L22,0))</f>
        <v>76</v>
      </c>
      <c r="M22" s="135">
        <f ca="1">IF(FIRE1403_raw!M22="..","..",ROUND(FIRE1403_raw!M22,0))</f>
        <v>5</v>
      </c>
      <c r="N22" s="135">
        <f ca="1">IF(FIRE1403_raw!N22="..","..",ROUND(FIRE1403_raw!N22,0))</f>
        <v>4</v>
      </c>
      <c r="O22" s="130">
        <f ca="1">ROUND(FIRE1403_raw!O22,0)</f>
        <v>85</v>
      </c>
      <c r="P22" s="136"/>
      <c r="R22" s="131"/>
      <c r="S22" s="131"/>
      <c r="U22" s="131"/>
      <c r="V22" s="131"/>
      <c r="X22" s="132"/>
      <c r="Y22" s="132"/>
      <c r="Z22" s="132"/>
      <c r="AA22" s="132"/>
      <c r="AB22" s="132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</row>
    <row r="23" spans="1:40" s="117" customFormat="1" ht="15" customHeight="1" x14ac:dyDescent="0.35">
      <c r="A23" s="116" t="s">
        <v>55</v>
      </c>
      <c r="B23" s="135">
        <f ca="1">ROUND(FIRE1403_raw!B23,0)</f>
        <v>6</v>
      </c>
      <c r="C23" s="135">
        <f ca="1">ROUND(FIRE1403_raw!C23,0)</f>
        <v>12</v>
      </c>
      <c r="D23" s="135">
        <f ca="1">IF(FIRE1403_raw!D23="..","..",ROUND(FIRE1403_raw!D23,0))</f>
        <v>6</v>
      </c>
      <c r="E23" s="130">
        <f ca="1">ROUND(FIRE1403_raw!E23,0)</f>
        <v>24</v>
      </c>
      <c r="F23" s="130"/>
      <c r="G23" s="135">
        <f ca="1">ROUND(FIRE1403_raw!G23,0)</f>
        <v>43</v>
      </c>
      <c r="H23" s="135">
        <f ca="1">ROUND(FIRE1403_raw!H23,0)</f>
        <v>3</v>
      </c>
      <c r="I23" s="135">
        <f ca="1">ROUND(FIRE1403_raw!I23,0)</f>
        <v>11</v>
      </c>
      <c r="J23" s="130">
        <f ca="1">ROUND(FIRE1403_raw!J23,0)</f>
        <v>57</v>
      </c>
      <c r="K23" s="130"/>
      <c r="L23" s="135">
        <f ca="1">IF(FIRE1403_raw!L23="..","..",ROUND(FIRE1403_raw!L23,0))</f>
        <v>118</v>
      </c>
      <c r="M23" s="135">
        <f ca="1">IF(FIRE1403_raw!M23="..","..",ROUND(FIRE1403_raw!M23,0))</f>
        <v>7</v>
      </c>
      <c r="N23" s="135">
        <f ca="1">IF(FIRE1403_raw!N23="..","..",ROUND(FIRE1403_raw!N23,0))</f>
        <v>3</v>
      </c>
      <c r="O23" s="130">
        <f ca="1">ROUND(FIRE1403_raw!O23,0)</f>
        <v>128</v>
      </c>
      <c r="P23" s="136"/>
      <c r="R23" s="131"/>
      <c r="S23" s="131"/>
      <c r="U23" s="131"/>
      <c r="V23" s="131"/>
      <c r="X23" s="132"/>
      <c r="Y23" s="132"/>
      <c r="Z23" s="132"/>
      <c r="AA23" s="132"/>
      <c r="AB23" s="132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</row>
    <row r="24" spans="1:40" s="117" customFormat="1" ht="15" customHeight="1" x14ac:dyDescent="0.35">
      <c r="A24" s="116" t="s">
        <v>53</v>
      </c>
      <c r="B24" s="135">
        <f ca="1">ROUND(FIRE1403_raw!B24,0)</f>
        <v>13</v>
      </c>
      <c r="C24" s="135">
        <f ca="1">ROUND(FIRE1403_raw!C24,0)</f>
        <v>34</v>
      </c>
      <c r="D24" s="135">
        <f ca="1">IF(FIRE1403_raw!D24="..","..",ROUND(FIRE1403_raw!D24,0))</f>
        <v>3</v>
      </c>
      <c r="E24" s="130">
        <f ca="1">ROUND(FIRE1403_raw!E24,0)</f>
        <v>50</v>
      </c>
      <c r="F24" s="130"/>
      <c r="G24" s="135">
        <f ca="1">ROUND(FIRE1403_raw!G24,0)</f>
        <v>65</v>
      </c>
      <c r="H24" s="135">
        <f ca="1">ROUND(FIRE1403_raw!H24,0)</f>
        <v>5</v>
      </c>
      <c r="I24" s="135">
        <f ca="1">ROUND(FIRE1403_raw!I24,0)</f>
        <v>36</v>
      </c>
      <c r="J24" s="130">
        <f ca="1">ROUND(FIRE1403_raw!J24,0)</f>
        <v>106</v>
      </c>
      <c r="K24" s="130"/>
      <c r="L24" s="135">
        <f ca="1">IF(FIRE1403_raw!L24="..","..",ROUND(FIRE1403_raw!L24,0))</f>
        <v>164</v>
      </c>
      <c r="M24" s="135">
        <f ca="1">IF(FIRE1403_raw!M24="..","..",ROUND(FIRE1403_raw!M24,0))</f>
        <v>16</v>
      </c>
      <c r="N24" s="135">
        <f ca="1">IF(FIRE1403_raw!N24="..","..",ROUND(FIRE1403_raw!N24,0))</f>
        <v>7</v>
      </c>
      <c r="O24" s="130">
        <f ca="1">ROUND(FIRE1403_raw!O24,0)</f>
        <v>187</v>
      </c>
      <c r="P24" s="136"/>
      <c r="R24" s="131"/>
      <c r="S24" s="131"/>
      <c r="U24" s="131"/>
      <c r="V24" s="131"/>
      <c r="X24" s="132"/>
      <c r="Y24" s="132"/>
      <c r="Z24" s="132"/>
      <c r="AA24" s="132"/>
      <c r="AB24" s="132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</row>
    <row r="25" spans="1:40" s="117" customFormat="1" ht="15" customHeight="1" x14ac:dyDescent="0.35">
      <c r="A25" s="116" t="s">
        <v>104</v>
      </c>
      <c r="B25" s="135">
        <f ca="1">ROUND(FIRE1403_raw!B25,0)</f>
        <v>2</v>
      </c>
      <c r="C25" s="135">
        <f ca="1">ROUND(FIRE1403_raw!C25,0)</f>
        <v>16</v>
      </c>
      <c r="D25" s="135">
        <f ca="1">IF(FIRE1403_raw!D25="..","..",ROUND(FIRE1403_raw!D25,0))</f>
        <v>3</v>
      </c>
      <c r="E25" s="130">
        <f ca="1">ROUND(FIRE1403_raw!E25,0)</f>
        <v>21</v>
      </c>
      <c r="F25" s="130"/>
      <c r="G25" s="135">
        <f ca="1">ROUND(FIRE1403_raw!G25,0)</f>
        <v>30</v>
      </c>
      <c r="H25" s="135">
        <f ca="1">ROUND(FIRE1403_raw!H25,0)</f>
        <v>2</v>
      </c>
      <c r="I25" s="135">
        <f ca="1">ROUND(FIRE1403_raw!I25,0)</f>
        <v>13</v>
      </c>
      <c r="J25" s="130">
        <f ca="1">ROUND(FIRE1403_raw!J25,0)</f>
        <v>45</v>
      </c>
      <c r="K25" s="130"/>
      <c r="L25" s="135">
        <f ca="1">IF(FIRE1403_raw!L25="..","..",ROUND(FIRE1403_raw!L25,0))</f>
        <v>71</v>
      </c>
      <c r="M25" s="135">
        <f ca="1">IF(FIRE1403_raw!M25="..","..",ROUND(FIRE1403_raw!M25,0))</f>
        <v>5</v>
      </c>
      <c r="N25" s="135">
        <f ca="1">IF(FIRE1403_raw!N25="..","..",ROUND(FIRE1403_raw!N25,0))</f>
        <v>1</v>
      </c>
      <c r="O25" s="130">
        <f ca="1">ROUND(FIRE1403_raw!O25,0)</f>
        <v>77</v>
      </c>
      <c r="P25" s="136"/>
      <c r="R25" s="131"/>
      <c r="S25" s="131"/>
      <c r="U25" s="131"/>
      <c r="V25" s="131"/>
      <c r="X25" s="132"/>
      <c r="Y25" s="132"/>
      <c r="Z25" s="132"/>
      <c r="AA25" s="132"/>
      <c r="AB25" s="132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</row>
    <row r="26" spans="1:40" s="117" customFormat="1" ht="15" customHeight="1" x14ac:dyDescent="0.35">
      <c r="A26" s="116" t="s">
        <v>51</v>
      </c>
      <c r="B26" s="135">
        <f ca="1">ROUND(FIRE1403_raw!B26,0)</f>
        <v>13</v>
      </c>
      <c r="C26" s="135">
        <f ca="1">ROUND(FIRE1403_raw!C26,0)</f>
        <v>38</v>
      </c>
      <c r="D26" s="135">
        <f ca="1">IF(FIRE1403_raw!D26="..","..",ROUND(FIRE1403_raw!D26,0))</f>
        <v>0</v>
      </c>
      <c r="E26" s="130">
        <f ca="1">ROUND(FIRE1403_raw!E26,0)</f>
        <v>51</v>
      </c>
      <c r="F26" s="130"/>
      <c r="G26" s="135">
        <f ca="1">ROUND(FIRE1403_raw!G26,0)</f>
        <v>76</v>
      </c>
      <c r="H26" s="135">
        <f ca="1">ROUND(FIRE1403_raw!H26,0)</f>
        <v>0</v>
      </c>
      <c r="I26" s="135">
        <f ca="1">ROUND(FIRE1403_raw!I26,0)</f>
        <v>64</v>
      </c>
      <c r="J26" s="130">
        <f ca="1">ROUND(FIRE1403_raw!J26,0)</f>
        <v>140</v>
      </c>
      <c r="K26" s="130"/>
      <c r="L26" s="135">
        <f ca="1">IF(FIRE1403_raw!L26="..","..",ROUND(FIRE1403_raw!L26,0))</f>
        <v>136</v>
      </c>
      <c r="M26" s="135">
        <f ca="1">IF(FIRE1403_raw!M26="..","..",ROUND(FIRE1403_raw!M26,0))</f>
        <v>12</v>
      </c>
      <c r="N26" s="135">
        <f ca="1">IF(FIRE1403_raw!N26="..","..",ROUND(FIRE1403_raw!N26,0))</f>
        <v>10</v>
      </c>
      <c r="O26" s="130">
        <f ca="1">ROUND(FIRE1403_raw!O26,0)</f>
        <v>158</v>
      </c>
      <c r="P26" s="136"/>
      <c r="R26" s="131"/>
      <c r="S26" s="131"/>
      <c r="U26" s="131"/>
      <c r="V26" s="131"/>
      <c r="X26" s="132"/>
      <c r="Y26" s="132"/>
      <c r="Z26" s="132"/>
      <c r="AA26" s="132"/>
      <c r="AB26" s="132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</row>
    <row r="27" spans="1:40" s="117" customFormat="1" ht="15" customHeight="1" x14ac:dyDescent="0.35">
      <c r="A27" s="116" t="s">
        <v>49</v>
      </c>
      <c r="B27" s="135">
        <f ca="1">ROUND(FIRE1403_raw!B27,0)</f>
        <v>8</v>
      </c>
      <c r="C27" s="135">
        <f ca="1">ROUND(FIRE1403_raw!C27,0)</f>
        <v>19</v>
      </c>
      <c r="D27" s="135">
        <f ca="1">IF(FIRE1403_raw!D27="..","..",ROUND(FIRE1403_raw!D27,0))</f>
        <v>0</v>
      </c>
      <c r="E27" s="130">
        <f ca="1">ROUND(FIRE1403_raw!E27,0)</f>
        <v>27</v>
      </c>
      <c r="F27" s="130"/>
      <c r="G27" s="135">
        <f ca="1">ROUND(FIRE1403_raw!G27,0)</f>
        <v>41</v>
      </c>
      <c r="H27" s="135">
        <f ca="1">ROUND(FIRE1403_raw!H27,0)</f>
        <v>2</v>
      </c>
      <c r="I27" s="135">
        <f ca="1">ROUND(FIRE1403_raw!I27,0)</f>
        <v>32</v>
      </c>
      <c r="J27" s="130">
        <f ca="1">ROUND(FIRE1403_raw!J27,0)</f>
        <v>75</v>
      </c>
      <c r="K27" s="130"/>
      <c r="L27" s="135">
        <f ca="1">IF(FIRE1403_raw!L27="..","..",ROUND(FIRE1403_raw!L27,0))</f>
        <v>88</v>
      </c>
      <c r="M27" s="135">
        <f ca="1">IF(FIRE1403_raw!M27="..","..",ROUND(FIRE1403_raw!M27,0))</f>
        <v>6</v>
      </c>
      <c r="N27" s="135">
        <f ca="1">IF(FIRE1403_raw!N27="..","..",ROUND(FIRE1403_raw!N27,0))</f>
        <v>3</v>
      </c>
      <c r="O27" s="130">
        <f ca="1">ROUND(FIRE1403_raw!O27,0)</f>
        <v>97</v>
      </c>
      <c r="P27" s="136"/>
      <c r="R27" s="131"/>
      <c r="S27" s="131"/>
      <c r="U27" s="131"/>
      <c r="V27" s="131"/>
      <c r="X27" s="132"/>
      <c r="Y27" s="132"/>
      <c r="Z27" s="132"/>
      <c r="AA27" s="132"/>
      <c r="AB27" s="132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</row>
    <row r="28" spans="1:40" s="117" customFormat="1" ht="15" customHeight="1" x14ac:dyDescent="0.35">
      <c r="A28" s="116" t="s">
        <v>102</v>
      </c>
      <c r="B28" s="135">
        <f ca="1">ROUND(FIRE1403_raw!B28,0)</f>
        <v>13</v>
      </c>
      <c r="C28" s="135">
        <f ca="1">ROUND(FIRE1403_raw!C28,0)</f>
        <v>9</v>
      </c>
      <c r="D28" s="135">
        <f ca="1">IF(FIRE1403_raw!D28="..","..",ROUND(FIRE1403_raw!D28,0))</f>
        <v>7</v>
      </c>
      <c r="E28" s="130">
        <f ca="1">ROUND(FIRE1403_raw!E28,0)</f>
        <v>29</v>
      </c>
      <c r="F28" s="130"/>
      <c r="G28" s="135">
        <f ca="1">ROUND(FIRE1403_raw!G28,0)</f>
        <v>40</v>
      </c>
      <c r="H28" s="135">
        <f ca="1">ROUND(FIRE1403_raw!H28,0)</f>
        <v>0</v>
      </c>
      <c r="I28" s="135">
        <f ca="1">ROUND(FIRE1403_raw!I28,0)</f>
        <v>10</v>
      </c>
      <c r="J28" s="130">
        <f ca="1">ROUND(FIRE1403_raw!J28,0)</f>
        <v>50</v>
      </c>
      <c r="K28" s="130"/>
      <c r="L28" s="135">
        <f ca="1">IF(FIRE1403_raw!L28="..","..",ROUND(FIRE1403_raw!L28,0))</f>
        <v>117</v>
      </c>
      <c r="M28" s="135">
        <f ca="1">IF(FIRE1403_raw!M28="..","..",ROUND(FIRE1403_raw!M28,0))</f>
        <v>6</v>
      </c>
      <c r="N28" s="135">
        <f ca="1">IF(FIRE1403_raw!N28="..","..",ROUND(FIRE1403_raw!N28,0))</f>
        <v>7</v>
      </c>
      <c r="O28" s="130">
        <f ca="1">ROUND(FIRE1403_raw!O28,0)</f>
        <v>130</v>
      </c>
      <c r="P28" s="136"/>
      <c r="R28" s="131"/>
      <c r="S28" s="131"/>
      <c r="U28" s="131"/>
      <c r="V28" s="131"/>
      <c r="X28" s="132"/>
      <c r="Y28" s="132"/>
      <c r="Z28" s="132"/>
      <c r="AA28" s="132"/>
      <c r="AB28" s="132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</row>
    <row r="29" spans="1:40" s="117" customFormat="1" ht="15" customHeight="1" x14ac:dyDescent="0.35">
      <c r="A29" s="116" t="s">
        <v>47</v>
      </c>
      <c r="B29" s="135">
        <f ca="1">ROUND(FIRE1403_raw!B29,0)</f>
        <v>8</v>
      </c>
      <c r="C29" s="135">
        <f ca="1">ROUND(FIRE1403_raw!C29,0)</f>
        <v>18</v>
      </c>
      <c r="D29" s="135">
        <f ca="1">IF(FIRE1403_raw!D29="..","..",ROUND(FIRE1403_raw!D29,0))</f>
        <v>3</v>
      </c>
      <c r="E29" s="130">
        <f ca="1">ROUND(FIRE1403_raw!E29,0)</f>
        <v>29</v>
      </c>
      <c r="F29" s="130"/>
      <c r="G29" s="135">
        <f ca="1">ROUND(FIRE1403_raw!G29,0)</f>
        <v>48</v>
      </c>
      <c r="H29" s="135">
        <f ca="1">ROUND(FIRE1403_raw!H29,0)</f>
        <v>4</v>
      </c>
      <c r="I29" s="135">
        <f ca="1">ROUND(FIRE1403_raw!I29,0)</f>
        <v>29</v>
      </c>
      <c r="J29" s="130">
        <f ca="1">ROUND(FIRE1403_raw!J29,0)</f>
        <v>81</v>
      </c>
      <c r="K29" s="130"/>
      <c r="L29" s="135">
        <f ca="1">IF(FIRE1403_raw!L29="..","..",ROUND(FIRE1403_raw!L29,0))</f>
        <v>170</v>
      </c>
      <c r="M29" s="135">
        <f ca="1">IF(FIRE1403_raw!M29="..","..",ROUND(FIRE1403_raw!M29,0))</f>
        <v>9</v>
      </c>
      <c r="N29" s="135">
        <f ca="1">IF(FIRE1403_raw!N29="..","..",ROUND(FIRE1403_raw!N29,0))</f>
        <v>2</v>
      </c>
      <c r="O29" s="130">
        <f ca="1">ROUND(FIRE1403_raw!O29,0)</f>
        <v>181</v>
      </c>
      <c r="P29" s="136"/>
      <c r="R29" s="131"/>
      <c r="S29" s="131"/>
      <c r="U29" s="131"/>
      <c r="V29" s="131"/>
      <c r="X29" s="132"/>
      <c r="Y29" s="132"/>
      <c r="Z29" s="132"/>
      <c r="AA29" s="132"/>
      <c r="AB29" s="132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</row>
    <row r="30" spans="1:40" s="117" customFormat="1" ht="15" customHeight="1" x14ac:dyDescent="0.35">
      <c r="A30" s="116" t="s">
        <v>203</v>
      </c>
      <c r="B30" s="135">
        <f ca="1">ROUND(FIRE1403_raw!B30,0)</f>
        <v>1</v>
      </c>
      <c r="C30" s="135">
        <f ca="1">ROUND(FIRE1403_raw!C30,0)</f>
        <v>8</v>
      </c>
      <c r="D30" s="135">
        <f ca="1">IF(FIRE1403_raw!D30="..","..",ROUND(FIRE1403_raw!D30,0))</f>
        <v>1</v>
      </c>
      <c r="E30" s="130">
        <f ca="1">ROUND(FIRE1403_raw!E30,0)</f>
        <v>10</v>
      </c>
      <c r="F30" s="130"/>
      <c r="G30" s="135">
        <f ca="1">ROUND(FIRE1403_raw!G30,0)</f>
        <v>13</v>
      </c>
      <c r="H30" s="135">
        <f ca="1">ROUND(FIRE1403_raw!H30,0)</f>
        <v>0</v>
      </c>
      <c r="I30" s="135">
        <f ca="1">ROUND(FIRE1403_raw!I30,0)</f>
        <v>20</v>
      </c>
      <c r="J30" s="130">
        <f ca="1">ROUND(FIRE1403_raw!J30,0)</f>
        <v>33</v>
      </c>
      <c r="K30" s="130"/>
      <c r="L30" s="135">
        <f ca="1">IF(FIRE1403_raw!L30="..","..",ROUND(FIRE1403_raw!L30,0))</f>
        <v>33</v>
      </c>
      <c r="M30" s="135">
        <f ca="1">IF(FIRE1403_raw!M30="..","..",ROUND(FIRE1403_raw!M30,0))</f>
        <v>2</v>
      </c>
      <c r="N30" s="135">
        <f ca="1">IF(FIRE1403_raw!N30="..","..",ROUND(FIRE1403_raw!N30,0))</f>
        <v>2</v>
      </c>
      <c r="O30" s="130">
        <f ca="1">ROUND(FIRE1403_raw!O30,0)</f>
        <v>37</v>
      </c>
      <c r="P30" s="136"/>
      <c r="R30" s="131"/>
      <c r="S30" s="131"/>
      <c r="U30" s="131"/>
      <c r="V30" s="131"/>
      <c r="X30" s="132"/>
      <c r="Y30" s="132"/>
      <c r="Z30" s="132"/>
      <c r="AA30" s="132"/>
      <c r="AB30" s="132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</row>
    <row r="31" spans="1:40" s="117" customFormat="1" ht="15" customHeight="1" x14ac:dyDescent="0.35">
      <c r="A31" s="117" t="s">
        <v>45</v>
      </c>
      <c r="B31" s="135">
        <f ca="1">ROUND(FIRE1403_raw!B31,0)</f>
        <v>34</v>
      </c>
      <c r="C31" s="135">
        <f ca="1">ROUND(FIRE1403_raw!C31,0)</f>
        <v>14</v>
      </c>
      <c r="D31" s="135">
        <f ca="1">IF(FIRE1403_raw!D31="..","..",ROUND(FIRE1403_raw!D31,0))</f>
        <v>9</v>
      </c>
      <c r="E31" s="130">
        <f ca="1">ROUND(FIRE1403_raw!E31,0)</f>
        <v>57</v>
      </c>
      <c r="F31" s="130"/>
      <c r="G31" s="135">
        <f ca="1">ROUND(FIRE1403_raw!G31,0)</f>
        <v>81</v>
      </c>
      <c r="H31" s="135">
        <f ca="1">ROUND(FIRE1403_raw!H31,0)</f>
        <v>3</v>
      </c>
      <c r="I31" s="135">
        <f ca="1">ROUND(FIRE1403_raw!I31,0)</f>
        <v>43</v>
      </c>
      <c r="J31" s="130">
        <f ca="1">ROUND(FIRE1403_raw!J31,0)</f>
        <v>127</v>
      </c>
      <c r="K31" s="130"/>
      <c r="L31" s="135">
        <f ca="1">IF(FIRE1403_raw!L31="..","..",ROUND(FIRE1403_raw!L31,0))</f>
        <v>263</v>
      </c>
      <c r="M31" s="135">
        <f ca="1">IF(FIRE1403_raw!M31="..","..",ROUND(FIRE1403_raw!M31,0))</f>
        <v>15</v>
      </c>
      <c r="N31" s="135">
        <f ca="1">IF(FIRE1403_raw!N31="..","..",ROUND(FIRE1403_raw!N31,0))</f>
        <v>10</v>
      </c>
      <c r="O31" s="130">
        <f ca="1">ROUND(FIRE1403_raw!O31,0)</f>
        <v>288</v>
      </c>
      <c r="P31" s="136"/>
      <c r="R31" s="131"/>
      <c r="S31" s="131"/>
      <c r="U31" s="131"/>
      <c r="V31" s="131"/>
      <c r="X31" s="132"/>
      <c r="Y31" s="132"/>
      <c r="Z31" s="132"/>
      <c r="AA31" s="132"/>
      <c r="AB31" s="132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</row>
    <row r="32" spans="1:40" s="117" customFormat="1" ht="15" customHeight="1" x14ac:dyDescent="0.35">
      <c r="A32" s="117" t="s">
        <v>43</v>
      </c>
      <c r="B32" s="135">
        <f ca="1">ROUND(FIRE1403_raw!B32,0)</f>
        <v>9</v>
      </c>
      <c r="C32" s="135">
        <f ca="1">ROUND(FIRE1403_raw!C32,0)</f>
        <v>17</v>
      </c>
      <c r="D32" s="135">
        <f ca="1">IF(FIRE1403_raw!D32="..","..",ROUND(FIRE1403_raw!D32,0))</f>
        <v>13</v>
      </c>
      <c r="E32" s="130">
        <f ca="1">ROUND(FIRE1403_raw!E32,0)</f>
        <v>39</v>
      </c>
      <c r="F32" s="130"/>
      <c r="G32" s="135">
        <f ca="1">ROUND(FIRE1403_raw!G32,0)</f>
        <v>53</v>
      </c>
      <c r="H32" s="135">
        <f ca="1">ROUND(FIRE1403_raw!H32,0)</f>
        <v>6</v>
      </c>
      <c r="I32" s="135">
        <f ca="1">ROUND(FIRE1403_raw!I32,0)</f>
        <v>35</v>
      </c>
      <c r="J32" s="130">
        <f ca="1">ROUND(FIRE1403_raw!J32,0)</f>
        <v>94</v>
      </c>
      <c r="K32" s="130"/>
      <c r="L32" s="135">
        <f ca="1">IF(FIRE1403_raw!L32="..","..",ROUND(FIRE1403_raw!L32,0))</f>
        <v>123</v>
      </c>
      <c r="M32" s="135">
        <f ca="1">IF(FIRE1403_raw!M32="..","..",ROUND(FIRE1403_raw!M32,0))</f>
        <v>7</v>
      </c>
      <c r="N32" s="135">
        <f ca="1">IF(FIRE1403_raw!N32="..","..",ROUND(FIRE1403_raw!N32,0))</f>
        <v>6</v>
      </c>
      <c r="O32" s="130">
        <f ca="1">ROUND(FIRE1403_raw!O32,0)</f>
        <v>136</v>
      </c>
      <c r="P32" s="136"/>
      <c r="R32" s="131"/>
      <c r="S32" s="131"/>
      <c r="U32" s="131"/>
      <c r="V32" s="131"/>
      <c r="X32" s="132"/>
      <c r="Y32" s="132"/>
      <c r="Z32" s="132"/>
      <c r="AA32" s="132"/>
      <c r="AB32" s="132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</row>
    <row r="33" spans="1:40" s="117" customFormat="1" ht="15" customHeight="1" x14ac:dyDescent="0.35">
      <c r="A33" s="116" t="s">
        <v>41</v>
      </c>
      <c r="B33" s="135">
        <f ca="1">ROUND(FIRE1403_raw!B33,0)</f>
        <v>6</v>
      </c>
      <c r="C33" s="135">
        <f ca="1">ROUND(FIRE1403_raw!C33,0)</f>
        <v>8</v>
      </c>
      <c r="D33" s="135">
        <f ca="1">IF(FIRE1403_raw!D33="..","..",ROUND(FIRE1403_raw!D33,0))</f>
        <v>6</v>
      </c>
      <c r="E33" s="130">
        <f ca="1">ROUND(FIRE1403_raw!E33,0)</f>
        <v>20</v>
      </c>
      <c r="F33" s="130"/>
      <c r="G33" s="135">
        <f ca="1">ROUND(FIRE1403_raw!G33,0)</f>
        <v>32</v>
      </c>
      <c r="H33" s="135">
        <f ca="1">ROUND(FIRE1403_raw!H33,0)</f>
        <v>2</v>
      </c>
      <c r="I33" s="135">
        <f ca="1">ROUND(FIRE1403_raw!I33,0)</f>
        <v>28</v>
      </c>
      <c r="J33" s="130">
        <f ca="1">ROUND(FIRE1403_raw!J33,0)</f>
        <v>62</v>
      </c>
      <c r="K33" s="130"/>
      <c r="L33" s="135">
        <f ca="1">IF(FIRE1403_raw!L33="..","..",ROUND(FIRE1403_raw!L33,0))</f>
        <v>101</v>
      </c>
      <c r="M33" s="135">
        <f ca="1">IF(FIRE1403_raw!M33="..","..",ROUND(FIRE1403_raw!M33,0))</f>
        <v>3</v>
      </c>
      <c r="N33" s="135">
        <f ca="1">IF(FIRE1403_raw!N33="..","..",ROUND(FIRE1403_raw!N33,0))</f>
        <v>5</v>
      </c>
      <c r="O33" s="130">
        <f ca="1">ROUND(FIRE1403_raw!O33,0)</f>
        <v>109</v>
      </c>
      <c r="P33" s="136"/>
      <c r="R33" s="131"/>
      <c r="S33" s="131"/>
      <c r="U33" s="131"/>
      <c r="V33" s="131"/>
      <c r="X33" s="132"/>
      <c r="Y33" s="132"/>
      <c r="Z33" s="132"/>
      <c r="AA33" s="132"/>
      <c r="AB33" s="132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</row>
    <row r="34" spans="1:40" s="117" customFormat="1" ht="15" customHeight="1" x14ac:dyDescent="0.35">
      <c r="A34" s="117" t="s">
        <v>98</v>
      </c>
      <c r="B34" s="135">
        <f ca="1">ROUND(FIRE1403_raw!B34,0)</f>
        <v>0</v>
      </c>
      <c r="C34" s="135">
        <f ca="1">ROUND(FIRE1403_raw!C34,0)</f>
        <v>29</v>
      </c>
      <c r="D34" s="135">
        <f ca="1">IF(FIRE1403_raw!D34="..","..",ROUND(FIRE1403_raw!D34,0))</f>
        <v>9</v>
      </c>
      <c r="E34" s="130">
        <f ca="1">ROUND(FIRE1403_raw!E34,0)</f>
        <v>38</v>
      </c>
      <c r="F34" s="130"/>
      <c r="G34" s="135">
        <f ca="1">ROUND(FIRE1403_raw!G34,0)</f>
        <v>48</v>
      </c>
      <c r="H34" s="135">
        <f ca="1">ROUND(FIRE1403_raw!H34,0)</f>
        <v>2</v>
      </c>
      <c r="I34" s="135">
        <f ca="1">ROUND(FIRE1403_raw!I34,0)</f>
        <v>42</v>
      </c>
      <c r="J34" s="130">
        <f ca="1">ROUND(FIRE1403_raw!J34,0)</f>
        <v>92</v>
      </c>
      <c r="K34" s="130"/>
      <c r="L34" s="135">
        <f ca="1">IF(FIRE1403_raw!L34="..","..",ROUND(FIRE1403_raw!L34,0))</f>
        <v>92</v>
      </c>
      <c r="M34" s="135">
        <f ca="1">IF(FIRE1403_raw!M34="..","..",ROUND(FIRE1403_raw!M34,0))</f>
        <v>5</v>
      </c>
      <c r="N34" s="135">
        <f ca="1">IF(FIRE1403_raw!N34="..","..",ROUND(FIRE1403_raw!N34,0))</f>
        <v>3</v>
      </c>
      <c r="O34" s="130">
        <f ca="1">ROUND(FIRE1403_raw!O34,0)</f>
        <v>100</v>
      </c>
      <c r="P34" s="136"/>
      <c r="R34" s="131"/>
      <c r="S34" s="131"/>
      <c r="U34" s="131"/>
      <c r="V34" s="131"/>
      <c r="X34" s="132"/>
      <c r="Y34" s="132"/>
      <c r="Z34" s="132"/>
      <c r="AA34" s="132"/>
      <c r="AB34" s="132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</row>
    <row r="35" spans="1:40" s="117" customFormat="1" ht="15" customHeight="1" x14ac:dyDescent="0.35">
      <c r="A35" s="117" t="s">
        <v>96</v>
      </c>
      <c r="B35" s="135">
        <f ca="1">ROUND(FIRE1403_raw!B35,0)</f>
        <v>3</v>
      </c>
      <c r="C35" s="135">
        <f ca="1">ROUND(FIRE1403_raw!C35,0)</f>
        <v>33</v>
      </c>
      <c r="D35" s="135">
        <f ca="1">IF(FIRE1403_raw!D35="..","..",ROUND(FIRE1403_raw!D35,0))</f>
        <v>6</v>
      </c>
      <c r="E35" s="130">
        <f ca="1">ROUND(FIRE1403_raw!E35,0)</f>
        <v>42</v>
      </c>
      <c r="F35" s="130"/>
      <c r="G35" s="135">
        <f ca="1">ROUND(FIRE1403_raw!G35,0)</f>
        <v>50</v>
      </c>
      <c r="H35" s="135">
        <f ca="1">ROUND(FIRE1403_raw!H35,0)</f>
        <v>3</v>
      </c>
      <c r="I35" s="135">
        <f ca="1">ROUND(FIRE1403_raw!I35,0)</f>
        <v>12</v>
      </c>
      <c r="J35" s="130">
        <f ca="1">ROUND(FIRE1403_raw!J35,0)</f>
        <v>65</v>
      </c>
      <c r="K35" s="130"/>
      <c r="L35" s="135">
        <f ca="1">IF(FIRE1403_raw!L35="..","..",ROUND(FIRE1403_raw!L35,0))</f>
        <v>106</v>
      </c>
      <c r="M35" s="135">
        <f ca="1">IF(FIRE1403_raw!M35="..","..",ROUND(FIRE1403_raw!M35,0))</f>
        <v>4</v>
      </c>
      <c r="N35" s="135">
        <f ca="1">IF(FIRE1403_raw!N35="..","..",ROUND(FIRE1403_raw!N35,0))</f>
        <v>4</v>
      </c>
      <c r="O35" s="130">
        <f ca="1">ROUND(FIRE1403_raw!O35,0)</f>
        <v>114</v>
      </c>
      <c r="P35" s="136"/>
      <c r="R35" s="131"/>
      <c r="S35" s="131"/>
      <c r="U35" s="131"/>
      <c r="V35" s="131"/>
      <c r="X35" s="132"/>
      <c r="Y35" s="132"/>
      <c r="Z35" s="132"/>
      <c r="AA35" s="132"/>
      <c r="AB35" s="132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</row>
    <row r="36" spans="1:40" s="117" customFormat="1" ht="15" customHeight="1" x14ac:dyDescent="0.35">
      <c r="A36" s="117" t="s">
        <v>39</v>
      </c>
      <c r="B36" s="135">
        <f ca="1">ROUND(FIRE1403_raw!B36,0)</f>
        <v>5</v>
      </c>
      <c r="C36" s="135">
        <f ca="1">ROUND(FIRE1403_raw!C36,0)</f>
        <v>24</v>
      </c>
      <c r="D36" s="135">
        <f ca="1">IF(FIRE1403_raw!D36="..","..",ROUND(FIRE1403_raw!D36,0))</f>
        <v>7</v>
      </c>
      <c r="E36" s="130">
        <f ca="1">ROUND(FIRE1403_raw!E36,0)</f>
        <v>36</v>
      </c>
      <c r="F36" s="130"/>
      <c r="G36" s="135">
        <f ca="1">ROUND(FIRE1403_raw!G36,0)</f>
        <v>45</v>
      </c>
      <c r="H36" s="135">
        <f ca="1">ROUND(FIRE1403_raw!H36,0)</f>
        <v>3</v>
      </c>
      <c r="I36" s="135">
        <f ca="1">ROUND(FIRE1403_raw!I36,0)</f>
        <v>22</v>
      </c>
      <c r="J36" s="130">
        <f ca="1">ROUND(FIRE1403_raw!J36,0)</f>
        <v>70</v>
      </c>
      <c r="K36" s="130"/>
      <c r="L36" s="135">
        <f ca="1">IF(FIRE1403_raw!L36="..","..",ROUND(FIRE1403_raw!L36,0))</f>
        <v>119</v>
      </c>
      <c r="M36" s="135">
        <f ca="1">IF(FIRE1403_raw!M36="..","..",ROUND(FIRE1403_raw!M36,0))</f>
        <v>4</v>
      </c>
      <c r="N36" s="135">
        <f ca="1">IF(FIRE1403_raw!N36="..","..",ROUND(FIRE1403_raw!N36,0))</f>
        <v>5</v>
      </c>
      <c r="O36" s="130">
        <f ca="1">ROUND(FIRE1403_raw!O36,0)</f>
        <v>128</v>
      </c>
      <c r="P36" s="136"/>
      <c r="R36" s="131"/>
      <c r="S36" s="131"/>
      <c r="U36" s="131"/>
      <c r="V36" s="131"/>
      <c r="X36" s="132"/>
      <c r="Y36" s="132"/>
      <c r="Z36" s="132"/>
      <c r="AA36" s="132"/>
      <c r="AB36" s="132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</row>
    <row r="37" spans="1:40" s="117" customFormat="1" ht="15" customHeight="1" x14ac:dyDescent="0.35">
      <c r="A37" s="117" t="s">
        <v>94</v>
      </c>
      <c r="B37" s="135">
        <f ca="1">ROUND(FIRE1403_raw!B37,0)</f>
        <v>3</v>
      </c>
      <c r="C37" s="135">
        <f ca="1">ROUND(FIRE1403_raw!C37,0)</f>
        <v>14</v>
      </c>
      <c r="D37" s="135">
        <f ca="1">IF(FIRE1403_raw!D37="..","..",ROUND(FIRE1403_raw!D37,0))</f>
        <v>5</v>
      </c>
      <c r="E37" s="130">
        <f ca="1">ROUND(FIRE1403_raw!E37,0)</f>
        <v>22</v>
      </c>
      <c r="F37" s="130"/>
      <c r="G37" s="135">
        <f ca="1">ROUND(FIRE1403_raw!G37,0)</f>
        <v>24</v>
      </c>
      <c r="H37" s="135">
        <f ca="1">ROUND(FIRE1403_raw!H37,0)</f>
        <v>2</v>
      </c>
      <c r="I37" s="135">
        <f ca="1">ROUND(FIRE1403_raw!I37,0)</f>
        <v>34</v>
      </c>
      <c r="J37" s="130">
        <f ca="1">ROUND(FIRE1403_raw!J37,0)</f>
        <v>60</v>
      </c>
      <c r="K37" s="130"/>
      <c r="L37" s="135">
        <f ca="1">IF(FIRE1403_raw!L37="..","..",ROUND(FIRE1403_raw!L37,0))</f>
        <v>86</v>
      </c>
      <c r="M37" s="135">
        <f ca="1">IF(FIRE1403_raw!M37="..","..",ROUND(FIRE1403_raw!M37,0))</f>
        <v>4</v>
      </c>
      <c r="N37" s="135">
        <f ca="1">IF(FIRE1403_raw!N37="..","..",ROUND(FIRE1403_raw!N37,0))</f>
        <v>3</v>
      </c>
      <c r="O37" s="130">
        <f ca="1">ROUND(FIRE1403_raw!O37,0)</f>
        <v>93</v>
      </c>
      <c r="P37" s="136"/>
      <c r="R37" s="131"/>
      <c r="S37" s="131"/>
      <c r="U37" s="131"/>
      <c r="V37" s="131"/>
      <c r="X37" s="132"/>
      <c r="Y37" s="132"/>
      <c r="Z37" s="132"/>
      <c r="AA37" s="132"/>
      <c r="AB37" s="132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</row>
    <row r="38" spans="1:40" s="117" customFormat="1" ht="15" customHeight="1" x14ac:dyDescent="0.35">
      <c r="A38" s="117" t="s">
        <v>92</v>
      </c>
      <c r="B38" s="135">
        <f ca="1">ROUND(FIRE1403_raw!B38,0)</f>
        <v>1</v>
      </c>
      <c r="C38" s="135">
        <f ca="1">ROUND(FIRE1403_raw!C38,0)</f>
        <v>11</v>
      </c>
      <c r="D38" s="135">
        <f ca="1">IF(FIRE1403_raw!D38="..","..",ROUND(FIRE1403_raw!D38,0))</f>
        <v>3</v>
      </c>
      <c r="E38" s="130">
        <f ca="1">ROUND(FIRE1403_raw!E38,0)</f>
        <v>15</v>
      </c>
      <c r="F38" s="130"/>
      <c r="G38" s="135">
        <f ca="1">ROUND(FIRE1403_raw!G38,0)</f>
        <v>22</v>
      </c>
      <c r="H38" s="135">
        <f ca="1">ROUND(FIRE1403_raw!H38,0)</f>
        <v>0</v>
      </c>
      <c r="I38" s="135">
        <f ca="1">ROUND(FIRE1403_raw!I38,0)</f>
        <v>14</v>
      </c>
      <c r="J38" s="130">
        <f ca="1">ROUND(FIRE1403_raw!J38,0)</f>
        <v>36</v>
      </c>
      <c r="K38" s="130"/>
      <c r="L38" s="135">
        <f ca="1">IF(FIRE1403_raw!L38="..","..",ROUND(FIRE1403_raw!L38,0))</f>
        <v>40</v>
      </c>
      <c r="M38" s="135">
        <f ca="1">IF(FIRE1403_raw!M38="..","..",ROUND(FIRE1403_raw!M38,0))</f>
        <v>3</v>
      </c>
      <c r="N38" s="135">
        <f ca="1">IF(FIRE1403_raw!N38="..","..",ROUND(FIRE1403_raw!N38,0))</f>
        <v>3</v>
      </c>
      <c r="O38" s="130">
        <f ca="1">ROUND(FIRE1403_raw!O38,0)</f>
        <v>46</v>
      </c>
      <c r="P38" s="136"/>
      <c r="R38" s="131"/>
      <c r="S38" s="131"/>
      <c r="U38" s="131"/>
      <c r="V38" s="131"/>
      <c r="X38" s="132"/>
      <c r="Y38" s="132"/>
      <c r="Z38" s="132"/>
      <c r="AA38" s="132"/>
      <c r="AB38" s="132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</row>
    <row r="39" spans="1:40" s="117" customFormat="1" ht="15" customHeight="1" x14ac:dyDescent="0.35">
      <c r="A39" s="116" t="s">
        <v>37</v>
      </c>
      <c r="B39" s="135">
        <f ca="1">ROUND(FIRE1403_raw!B39,0)</f>
        <v>8</v>
      </c>
      <c r="C39" s="135">
        <f ca="1">ROUND(FIRE1403_raw!C39,0)</f>
        <v>12</v>
      </c>
      <c r="D39" s="135">
        <f ca="1">IF(FIRE1403_raw!D39="..","..",ROUND(FIRE1403_raw!D39,0))</f>
        <v>4</v>
      </c>
      <c r="E39" s="130">
        <f ca="1">ROUND(FIRE1403_raw!E39,0)</f>
        <v>24</v>
      </c>
      <c r="F39" s="130"/>
      <c r="G39" s="135">
        <f ca="1">ROUND(FIRE1403_raw!G39,0)</f>
        <v>30</v>
      </c>
      <c r="H39" s="135">
        <f ca="1">ROUND(FIRE1403_raw!H39,0)</f>
        <v>2</v>
      </c>
      <c r="I39" s="135">
        <f ca="1">ROUND(FIRE1403_raw!I39,0)</f>
        <v>11</v>
      </c>
      <c r="J39" s="130">
        <f ca="1">ROUND(FIRE1403_raw!J39,0)</f>
        <v>43</v>
      </c>
      <c r="K39" s="130"/>
      <c r="L39" s="135">
        <f ca="1">IF(FIRE1403_raw!L39="..","..",ROUND(FIRE1403_raw!L39,0))</f>
        <v>87</v>
      </c>
      <c r="M39" s="135">
        <f ca="1">IF(FIRE1403_raw!M39="..","..",ROUND(FIRE1403_raw!M39,0))</f>
        <v>10</v>
      </c>
      <c r="N39" s="135">
        <f ca="1">IF(FIRE1403_raw!N39="..","..",ROUND(FIRE1403_raw!N39,0))</f>
        <v>4</v>
      </c>
      <c r="O39" s="130">
        <f ca="1">ROUND(FIRE1403_raw!O39,0)</f>
        <v>101</v>
      </c>
      <c r="P39" s="136"/>
      <c r="R39" s="131"/>
      <c r="S39" s="131"/>
      <c r="U39" s="131"/>
      <c r="V39" s="131"/>
      <c r="X39" s="132"/>
      <c r="Y39" s="132"/>
      <c r="Z39" s="132"/>
      <c r="AA39" s="132"/>
      <c r="AB39" s="132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</row>
    <row r="40" spans="1:40" s="117" customFormat="1" ht="15" customHeight="1" x14ac:dyDescent="0.35">
      <c r="A40" s="116" t="s">
        <v>90</v>
      </c>
      <c r="B40" s="135">
        <f ca="1">ROUND(FIRE1403_raw!B40,0)</f>
        <v>0</v>
      </c>
      <c r="C40" s="135">
        <f ca="1">ROUND(FIRE1403_raw!C40,0)</f>
        <v>0</v>
      </c>
      <c r="D40" s="135">
        <f ca="1">IF(FIRE1403_raw!D40="..","..",ROUND(FIRE1403_raw!D40,0))</f>
        <v>24</v>
      </c>
      <c r="E40" s="130">
        <f ca="1">ROUND(FIRE1403_raw!E40,0)</f>
        <v>24</v>
      </c>
      <c r="F40" s="130"/>
      <c r="G40" s="135">
        <f ca="1">ROUND(FIRE1403_raw!G40,0)</f>
        <v>34</v>
      </c>
      <c r="H40" s="135">
        <f ca="1">ROUND(FIRE1403_raw!H40,0)</f>
        <v>0</v>
      </c>
      <c r="I40" s="135">
        <f ca="1">ROUND(FIRE1403_raw!I40,0)</f>
        <v>7</v>
      </c>
      <c r="J40" s="130">
        <f ca="1">ROUND(FIRE1403_raw!J40,0)</f>
        <v>41</v>
      </c>
      <c r="K40" s="130"/>
      <c r="L40" s="135">
        <f ca="1">IF(FIRE1403_raw!L40="..","..",ROUND(FIRE1403_raw!L40,0))</f>
        <v>104</v>
      </c>
      <c r="M40" s="135">
        <f ca="1">IF(FIRE1403_raw!M40="..","..",ROUND(FIRE1403_raw!M40,0))</f>
        <v>6</v>
      </c>
      <c r="N40" s="135">
        <f ca="1">IF(FIRE1403_raw!N40="..","..",ROUND(FIRE1403_raw!N40,0))</f>
        <v>4</v>
      </c>
      <c r="O40" s="130">
        <f ca="1">ROUND(FIRE1403_raw!O40,0)</f>
        <v>114</v>
      </c>
      <c r="P40" s="136"/>
      <c r="R40" s="131"/>
      <c r="S40" s="131"/>
      <c r="U40" s="131"/>
      <c r="V40" s="131"/>
      <c r="X40" s="132"/>
      <c r="Y40" s="132"/>
      <c r="Z40" s="132"/>
      <c r="AA40" s="132"/>
      <c r="AB40" s="132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</row>
    <row r="41" spans="1:40" s="117" customFormat="1" ht="15" customHeight="1" x14ac:dyDescent="0.35">
      <c r="A41" s="116" t="s">
        <v>35</v>
      </c>
      <c r="B41" s="135">
        <f ca="1">ROUND(FIRE1403_raw!B41,0)</f>
        <v>1</v>
      </c>
      <c r="C41" s="135">
        <f ca="1">ROUND(FIRE1403_raw!C41,0)</f>
        <v>20</v>
      </c>
      <c r="D41" s="135">
        <f ca="1">IF(FIRE1403_raw!D41="..","..",ROUND(FIRE1403_raw!D41,0))</f>
        <v>2</v>
      </c>
      <c r="E41" s="130">
        <f ca="1">ROUND(FIRE1403_raw!E41,0)</f>
        <v>23</v>
      </c>
      <c r="F41" s="130"/>
      <c r="G41" s="135">
        <f ca="1">ROUND(FIRE1403_raw!G41,0)</f>
        <v>27</v>
      </c>
      <c r="H41" s="135">
        <f ca="1">ROUND(FIRE1403_raw!H41,0)</f>
        <v>1</v>
      </c>
      <c r="I41" s="135">
        <f ca="1">ROUND(FIRE1403_raw!I41,0)</f>
        <v>19</v>
      </c>
      <c r="J41" s="130">
        <f ca="1">ROUND(FIRE1403_raw!J41,0)</f>
        <v>47</v>
      </c>
      <c r="K41" s="130"/>
      <c r="L41" s="135">
        <f ca="1">IF(FIRE1403_raw!L41="..","..",ROUND(FIRE1403_raw!L41,0))</f>
        <v>79</v>
      </c>
      <c r="M41" s="135">
        <f ca="1">IF(FIRE1403_raw!M41="..","..",ROUND(FIRE1403_raw!M41,0))</f>
        <v>7</v>
      </c>
      <c r="N41" s="135">
        <f ca="1">IF(FIRE1403_raw!N41="..","..",ROUND(FIRE1403_raw!N41,0))</f>
        <v>2</v>
      </c>
      <c r="O41" s="130">
        <f ca="1">ROUND(FIRE1403_raw!O41,0)</f>
        <v>88</v>
      </c>
      <c r="P41" s="136"/>
      <c r="R41" s="131"/>
      <c r="S41" s="131"/>
      <c r="U41" s="131"/>
      <c r="V41" s="131"/>
      <c r="X41" s="132"/>
      <c r="Y41" s="132"/>
      <c r="Z41" s="132"/>
      <c r="AA41" s="132"/>
      <c r="AB41" s="132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</row>
    <row r="42" spans="1:40" s="117" customFormat="1" ht="15" customHeight="1" x14ac:dyDescent="0.35">
      <c r="A42" s="116" t="s">
        <v>33</v>
      </c>
      <c r="B42" s="135">
        <f ca="1">ROUND(FIRE1403_raw!B42,0)</f>
        <v>23</v>
      </c>
      <c r="C42" s="135">
        <f ca="1">ROUND(FIRE1403_raw!C42,0)</f>
        <v>8</v>
      </c>
      <c r="D42" s="135">
        <f ca="1">IF(FIRE1403_raw!D42="..","..",ROUND(FIRE1403_raw!D42,0))</f>
        <v>2</v>
      </c>
      <c r="E42" s="130">
        <f ca="1">ROUND(FIRE1403_raw!E42,0)</f>
        <v>33</v>
      </c>
      <c r="F42" s="130"/>
      <c r="G42" s="135">
        <f ca="1">ROUND(FIRE1403_raw!G42,0)</f>
        <v>40</v>
      </c>
      <c r="H42" s="135">
        <f ca="1">ROUND(FIRE1403_raw!H42,0)</f>
        <v>2</v>
      </c>
      <c r="I42" s="135">
        <f ca="1">ROUND(FIRE1403_raw!I42,0)</f>
        <v>19</v>
      </c>
      <c r="J42" s="130">
        <f ca="1">ROUND(FIRE1403_raw!J42,0)</f>
        <v>61</v>
      </c>
      <c r="K42" s="130"/>
      <c r="L42" s="135">
        <f ca="1">IF(FIRE1403_raw!L42="..","..",ROUND(FIRE1403_raw!L42,0))</f>
        <v>113</v>
      </c>
      <c r="M42" s="135">
        <f ca="1">IF(FIRE1403_raw!M42="..","..",ROUND(FIRE1403_raw!M42,0))</f>
        <v>8</v>
      </c>
      <c r="N42" s="135">
        <f ca="1">IF(FIRE1403_raw!N42="..","..",ROUND(FIRE1403_raw!N42,0))</f>
        <v>4</v>
      </c>
      <c r="O42" s="130">
        <f ca="1">ROUND(FIRE1403_raw!O42,0)</f>
        <v>125</v>
      </c>
      <c r="P42" s="136"/>
      <c r="R42" s="131"/>
      <c r="S42" s="131"/>
      <c r="U42" s="131"/>
      <c r="V42" s="131"/>
      <c r="X42" s="132"/>
      <c r="Y42" s="132"/>
      <c r="Z42" s="132"/>
      <c r="AA42" s="132"/>
      <c r="AB42" s="132"/>
      <c r="AD42" s="133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</row>
    <row r="43" spans="1:40" s="117" customFormat="1" ht="15" customHeight="1" x14ac:dyDescent="0.35">
      <c r="A43" s="116" t="s">
        <v>88</v>
      </c>
      <c r="B43" s="135">
        <f ca="1">ROUND(FIRE1403_raw!B43,0)</f>
        <v>29</v>
      </c>
      <c r="C43" s="135">
        <f ca="1">ROUND(FIRE1403_raw!C43,0)</f>
        <v>0</v>
      </c>
      <c r="D43" s="135">
        <f ca="1">IF(FIRE1403_raw!D43="..","..",ROUND(FIRE1403_raw!D43,0))</f>
        <v>6</v>
      </c>
      <c r="E43" s="130">
        <f ca="1">ROUND(FIRE1403_raw!E43,0)</f>
        <v>35</v>
      </c>
      <c r="F43" s="130"/>
      <c r="G43" s="135">
        <f ca="1">ROUND(FIRE1403_raw!G43,0)</f>
        <v>40</v>
      </c>
      <c r="H43" s="135">
        <f ca="1">ROUND(FIRE1403_raw!H43,0)</f>
        <v>2</v>
      </c>
      <c r="I43" s="135">
        <f ca="1">ROUND(FIRE1403_raw!I43,0)</f>
        <v>16</v>
      </c>
      <c r="J43" s="130">
        <f ca="1">ROUND(FIRE1403_raw!J43,0)</f>
        <v>58</v>
      </c>
      <c r="K43" s="130"/>
      <c r="L43" s="135">
        <f ca="1">IF(FIRE1403_raw!L43="..","..",ROUND(FIRE1403_raw!L43,0))</f>
        <v>75</v>
      </c>
      <c r="M43" s="135">
        <f ca="1">IF(FIRE1403_raw!M43="..","..",ROUND(FIRE1403_raw!M43,0))</f>
        <v>4</v>
      </c>
      <c r="N43" s="135">
        <f ca="1">IF(FIRE1403_raw!N43="..","..",ROUND(FIRE1403_raw!N43,0))</f>
        <v>3</v>
      </c>
      <c r="O43" s="130">
        <f ca="1">ROUND(FIRE1403_raw!O43,0)</f>
        <v>82</v>
      </c>
      <c r="P43" s="136"/>
      <c r="R43" s="131"/>
      <c r="S43" s="131"/>
      <c r="U43" s="131"/>
      <c r="V43" s="131"/>
      <c r="X43" s="132"/>
      <c r="Y43" s="132"/>
      <c r="Z43" s="132"/>
      <c r="AA43" s="132"/>
      <c r="AB43" s="132"/>
      <c r="AD43" s="133"/>
      <c r="AE43" s="133"/>
      <c r="AF43" s="133"/>
      <c r="AG43" s="133"/>
      <c r="AH43" s="133"/>
      <c r="AI43" s="133"/>
      <c r="AJ43" s="133"/>
      <c r="AK43" s="133"/>
      <c r="AL43" s="133"/>
      <c r="AM43" s="133"/>
      <c r="AN43" s="133"/>
    </row>
    <row r="44" spans="1:40" s="117" customFormat="1" ht="15" customHeight="1" x14ac:dyDescent="0.35">
      <c r="A44" s="116" t="s">
        <v>86</v>
      </c>
      <c r="B44" s="135">
        <f ca="1">ROUND(FIRE1403_raw!B44,0)</f>
        <v>18</v>
      </c>
      <c r="C44" s="135">
        <f ca="1">ROUND(FIRE1403_raw!C44,0)</f>
        <v>7</v>
      </c>
      <c r="D44" s="135">
        <f ca="1">IF(FIRE1403_raw!D44="..","..",ROUND(FIRE1403_raw!D44,0))</f>
        <v>1</v>
      </c>
      <c r="E44" s="130">
        <f ca="1">ROUND(FIRE1403_raw!E44,0)</f>
        <v>26</v>
      </c>
      <c r="F44" s="130"/>
      <c r="G44" s="135">
        <f ca="1">ROUND(FIRE1403_raw!G44,0)</f>
        <v>30</v>
      </c>
      <c r="H44" s="135">
        <f ca="1">ROUND(FIRE1403_raw!H44,0)</f>
        <v>0</v>
      </c>
      <c r="I44" s="135">
        <f ca="1">ROUND(FIRE1403_raw!I44,0)</f>
        <v>47</v>
      </c>
      <c r="J44" s="130">
        <f ca="1">ROUND(FIRE1403_raw!J44,0)</f>
        <v>77</v>
      </c>
      <c r="K44" s="130"/>
      <c r="L44" s="135">
        <f ca="1">IF(FIRE1403_raw!L44="..","..",ROUND(FIRE1403_raw!L44,0))</f>
        <v>112</v>
      </c>
      <c r="M44" s="135">
        <f ca="1">IF(FIRE1403_raw!M44="..","..",ROUND(FIRE1403_raw!M44,0))</f>
        <v>7</v>
      </c>
      <c r="N44" s="135">
        <f ca="1">IF(FIRE1403_raw!N44="..","..",ROUND(FIRE1403_raw!N44,0))</f>
        <v>3</v>
      </c>
      <c r="O44" s="130">
        <f ca="1">ROUND(FIRE1403_raw!O44,0)</f>
        <v>122</v>
      </c>
      <c r="P44" s="136"/>
      <c r="R44" s="131"/>
      <c r="S44" s="131"/>
      <c r="U44" s="131"/>
      <c r="V44" s="131"/>
      <c r="X44" s="132"/>
      <c r="Y44" s="132"/>
      <c r="Z44" s="132"/>
      <c r="AA44" s="132"/>
      <c r="AB44" s="132"/>
      <c r="AD44" s="133"/>
      <c r="AE44" s="133"/>
      <c r="AF44" s="133"/>
      <c r="AG44" s="133"/>
      <c r="AH44" s="133"/>
      <c r="AI44" s="133"/>
      <c r="AJ44" s="133"/>
      <c r="AK44" s="133"/>
      <c r="AL44" s="133"/>
      <c r="AM44" s="133"/>
      <c r="AN44" s="133"/>
    </row>
    <row r="45" spans="1:40" s="117" customFormat="1" ht="15" customHeight="1" x14ac:dyDescent="0.35">
      <c r="A45" s="116" t="s">
        <v>84</v>
      </c>
      <c r="B45" s="135">
        <f ca="1">ROUND(FIRE1403_raw!B45,0)</f>
        <v>5</v>
      </c>
      <c r="C45" s="135">
        <f ca="1">ROUND(FIRE1403_raw!C45,0)</f>
        <v>9</v>
      </c>
      <c r="D45" s="135">
        <f ca="1">IF(FIRE1403_raw!D45="..","..",ROUND(FIRE1403_raw!D45,0))</f>
        <v>3</v>
      </c>
      <c r="E45" s="130">
        <f ca="1">ROUND(FIRE1403_raw!E45,0)</f>
        <v>17</v>
      </c>
      <c r="F45" s="130"/>
      <c r="G45" s="135">
        <f ca="1">ROUND(FIRE1403_raw!G45,0)</f>
        <v>21</v>
      </c>
      <c r="H45" s="135">
        <f ca="1">ROUND(FIRE1403_raw!H45,0)</f>
        <v>2</v>
      </c>
      <c r="I45" s="135">
        <f ca="1">ROUND(FIRE1403_raw!I45,0)</f>
        <v>12</v>
      </c>
      <c r="J45" s="130">
        <f ca="1">ROUND(FIRE1403_raw!J45,0)</f>
        <v>35</v>
      </c>
      <c r="K45" s="130"/>
      <c r="L45" s="135">
        <f ca="1">IF(FIRE1403_raw!L45="..","..",ROUND(FIRE1403_raw!L45,0))</f>
        <v>51</v>
      </c>
      <c r="M45" s="135">
        <f ca="1">IF(FIRE1403_raw!M45="..","..",ROUND(FIRE1403_raw!M45,0))</f>
        <v>4</v>
      </c>
      <c r="N45" s="135">
        <f ca="1">IF(FIRE1403_raw!N45="..","..",ROUND(FIRE1403_raw!N45,0))</f>
        <v>6</v>
      </c>
      <c r="O45" s="130">
        <f ca="1">ROUND(FIRE1403_raw!O45,0)</f>
        <v>61</v>
      </c>
      <c r="P45" s="136"/>
      <c r="R45" s="131"/>
      <c r="S45" s="131"/>
      <c r="U45" s="131"/>
      <c r="V45" s="131"/>
      <c r="X45" s="132"/>
      <c r="Y45" s="132"/>
      <c r="Z45" s="132"/>
      <c r="AA45" s="132"/>
      <c r="AB45" s="132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</row>
    <row r="46" spans="1:40" s="117" customFormat="1" ht="15" customHeight="1" x14ac:dyDescent="0.35">
      <c r="A46" s="116" t="s">
        <v>82</v>
      </c>
      <c r="B46" s="135">
        <f ca="1">ROUND(FIRE1403_raw!B46,0)</f>
        <v>2</v>
      </c>
      <c r="C46" s="135">
        <f ca="1">ROUND(FIRE1403_raw!C46,0)</f>
        <v>14</v>
      </c>
      <c r="D46" s="135">
        <f ca="1">IF(FIRE1403_raw!D46="..","..",ROUND(FIRE1403_raw!D46,0))</f>
        <v>9</v>
      </c>
      <c r="E46" s="130">
        <f ca="1">ROUND(FIRE1403_raw!E46,0)</f>
        <v>25</v>
      </c>
      <c r="F46" s="130"/>
      <c r="G46" s="135">
        <f ca="1">ROUND(FIRE1403_raw!G46,0)</f>
        <v>35</v>
      </c>
      <c r="H46" s="135">
        <f ca="1">ROUND(FIRE1403_raw!H46,0)</f>
        <v>2</v>
      </c>
      <c r="I46" s="135">
        <f ca="1">ROUND(FIRE1403_raw!I46,0)</f>
        <v>22</v>
      </c>
      <c r="J46" s="130">
        <f ca="1">ROUND(FIRE1403_raw!J46,0)</f>
        <v>59</v>
      </c>
      <c r="K46" s="130"/>
      <c r="L46" s="135">
        <f ca="1">IF(FIRE1403_raw!L46="..","..",ROUND(FIRE1403_raw!L46,0))</f>
        <v>136</v>
      </c>
      <c r="M46" s="135">
        <f ca="1">IF(FIRE1403_raw!M46="..","..",ROUND(FIRE1403_raw!M46,0))</f>
        <v>6</v>
      </c>
      <c r="N46" s="135">
        <f ca="1">IF(FIRE1403_raw!N46="..","..",ROUND(FIRE1403_raw!N46,0))</f>
        <v>6</v>
      </c>
      <c r="O46" s="130">
        <f ca="1">ROUND(FIRE1403_raw!O46,0)</f>
        <v>148</v>
      </c>
      <c r="P46" s="136"/>
      <c r="R46" s="131"/>
      <c r="S46" s="131"/>
      <c r="U46" s="131"/>
      <c r="V46" s="131"/>
      <c r="X46" s="132"/>
      <c r="Y46" s="132"/>
      <c r="Z46" s="132"/>
      <c r="AA46" s="132"/>
      <c r="AB46" s="132"/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</row>
    <row r="47" spans="1:40" s="117" customFormat="1" ht="15" customHeight="1" x14ac:dyDescent="0.35">
      <c r="A47" s="116" t="s">
        <v>79</v>
      </c>
      <c r="B47" s="135">
        <f ca="1">ROUND(FIRE1403_raw!B47,0)</f>
        <v>0</v>
      </c>
      <c r="C47" s="135">
        <f ca="1">ROUND(FIRE1403_raw!C47,0)</f>
        <v>5</v>
      </c>
      <c r="D47" s="135">
        <f ca="1">IF(FIRE1403_raw!D47="..","..",ROUND(FIRE1403_raw!D47,0))</f>
        <v>0</v>
      </c>
      <c r="E47" s="130">
        <f ca="1">ROUND(FIRE1403_raw!E47,0)</f>
        <v>5</v>
      </c>
      <c r="F47" s="130"/>
      <c r="G47" s="135">
        <f ca="1">ROUND(FIRE1403_raw!G47,0)</f>
        <v>7</v>
      </c>
      <c r="H47" s="135">
        <f ca="1">ROUND(FIRE1403_raw!H47,0)</f>
        <v>0</v>
      </c>
      <c r="I47" s="135">
        <f ca="1">ROUND(FIRE1403_raw!I47,0)</f>
        <v>0</v>
      </c>
      <c r="J47" s="130">
        <f ca="1">ROUND(FIRE1403_raw!J47,0)</f>
        <v>7</v>
      </c>
      <c r="K47" s="130"/>
      <c r="L47" s="135">
        <f ca="1">IF(FIRE1403_raw!L47="..","..",ROUND(FIRE1403_raw!L47,0))</f>
        <v>3</v>
      </c>
      <c r="M47" s="135">
        <f ca="1">IF(FIRE1403_raw!M47="..","..",ROUND(FIRE1403_raw!M47,0))</f>
        <v>1</v>
      </c>
      <c r="N47" s="135">
        <f ca="1">IF(FIRE1403_raw!N47="..","..",ROUND(FIRE1403_raw!N47,0))</f>
        <v>0</v>
      </c>
      <c r="O47" s="130">
        <f ca="1">ROUND(FIRE1403_raw!O47,0)</f>
        <v>4</v>
      </c>
      <c r="P47" s="136"/>
      <c r="R47" s="131"/>
      <c r="S47" s="131"/>
      <c r="U47" s="131"/>
      <c r="V47" s="131"/>
      <c r="X47" s="132"/>
      <c r="Y47" s="132"/>
      <c r="Z47" s="132"/>
      <c r="AA47" s="132"/>
      <c r="AB47" s="132"/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</row>
    <row r="48" spans="1:40" s="117" customFormat="1" ht="15" customHeight="1" x14ac:dyDescent="0.35">
      <c r="A48" s="137" t="s">
        <v>204</v>
      </c>
      <c r="B48" s="130">
        <f ca="1">ROUND(FIRE1403_raw!B48,0)</f>
        <v>241</v>
      </c>
      <c r="C48" s="130">
        <f ca="1">ROUND(FIRE1403_raw!C48,0)</f>
        <v>13</v>
      </c>
      <c r="D48" s="130">
        <f ca="1">IF(FIRE1403_raw!D48="..","..",ROUND(FIRE1403_raw!D48,0))</f>
        <v>31</v>
      </c>
      <c r="E48" s="130">
        <f ca="1">ROUND(FIRE1403_raw!E48,0)</f>
        <v>285</v>
      </c>
      <c r="F48" s="130"/>
      <c r="G48" s="130">
        <f ca="1">ROUND(FIRE1403_raw!G48,0)</f>
        <v>385</v>
      </c>
      <c r="H48" s="130">
        <f ca="1">ROUND(FIRE1403_raw!H48,0)</f>
        <v>20</v>
      </c>
      <c r="I48" s="130">
        <f ca="1">ROUND(FIRE1403_raw!I48,0)</f>
        <v>241</v>
      </c>
      <c r="J48" s="130">
        <f ca="1">ROUND(FIRE1403_raw!J48,0)</f>
        <v>646</v>
      </c>
      <c r="K48" s="130"/>
      <c r="L48" s="130">
        <f ca="1">ROUND(FIRE1403_raw!L48,0)</f>
        <v>1119</v>
      </c>
      <c r="M48" s="130">
        <f ca="1">ROUND(FIRE1403_raw!M48,0)</f>
        <v>103</v>
      </c>
      <c r="N48" s="130">
        <f ca="1">ROUND(FIRE1403_raw!N48,0)</f>
        <v>81</v>
      </c>
      <c r="O48" s="130">
        <f ca="1">ROUND(FIRE1403_raw!O48,0)</f>
        <v>1303</v>
      </c>
      <c r="P48" s="136"/>
      <c r="R48" s="131"/>
      <c r="S48" s="131"/>
      <c r="U48" s="131"/>
      <c r="V48" s="131"/>
      <c r="X48" s="132"/>
      <c r="Y48" s="132"/>
      <c r="Z48" s="132"/>
      <c r="AA48" s="132"/>
      <c r="AB48" s="132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</row>
    <row r="49" spans="1:40" s="117" customFormat="1" ht="15" customHeight="1" x14ac:dyDescent="0.35">
      <c r="A49" s="138" t="s">
        <v>28</v>
      </c>
      <c r="B49" s="135">
        <f ca="1">ROUND(FIRE1403_raw!B49,0)</f>
        <v>35</v>
      </c>
      <c r="C49" s="135">
        <f ca="1">ROUND(FIRE1403_raw!C49,0)</f>
        <v>0</v>
      </c>
      <c r="D49" s="135">
        <f ca="1">IF(FIRE1403_raw!D49="..","..",ROUND(FIRE1403_raw!D49,0))</f>
        <v>6</v>
      </c>
      <c r="E49" s="130">
        <f ca="1">ROUND(FIRE1403_raw!E49,0)</f>
        <v>41</v>
      </c>
      <c r="F49" s="130"/>
      <c r="G49" s="135">
        <f ca="1">ROUND(FIRE1403_raw!G49,0)</f>
        <v>59</v>
      </c>
      <c r="H49" s="135">
        <f ca="1">ROUND(FIRE1403_raw!H49,0)</f>
        <v>6</v>
      </c>
      <c r="I49" s="135">
        <f ca="1">ROUND(FIRE1403_raw!I49,0)</f>
        <v>18</v>
      </c>
      <c r="J49" s="130">
        <f ca="1">ROUND(FIRE1403_raw!J49,0)</f>
        <v>83</v>
      </c>
      <c r="K49" s="130"/>
      <c r="L49" s="135">
        <f ca="1">IF(FIRE1403_raw!L49="..","..",ROUND(FIRE1403_raw!L49,0))</f>
        <v>143</v>
      </c>
      <c r="M49" s="135">
        <f ca="1">IF(FIRE1403_raw!M49="..","..",ROUND(FIRE1403_raw!M49,0))</f>
        <v>13</v>
      </c>
      <c r="N49" s="135">
        <f ca="1">IF(FIRE1403_raw!N49="..","..",ROUND(FIRE1403_raw!N49,0))</f>
        <v>6</v>
      </c>
      <c r="O49" s="130">
        <f ca="1">ROUND(FIRE1403_raw!O49,0)</f>
        <v>162</v>
      </c>
      <c r="P49" s="136"/>
      <c r="R49" s="131"/>
      <c r="S49" s="131"/>
      <c r="U49" s="131"/>
      <c r="V49" s="131"/>
      <c r="X49" s="132"/>
      <c r="Y49" s="132"/>
      <c r="Z49" s="132"/>
      <c r="AA49" s="132"/>
      <c r="AB49" s="132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</row>
    <row r="50" spans="1:40" s="117" customFormat="1" ht="15" customHeight="1" x14ac:dyDescent="0.35">
      <c r="A50" s="138" t="s">
        <v>26</v>
      </c>
      <c r="B50" s="135">
        <f ca="1">ROUND(FIRE1403_raw!B50,0)</f>
        <v>8</v>
      </c>
      <c r="C50" s="135">
        <f ca="1">ROUND(FIRE1403_raw!C50,0)</f>
        <v>0</v>
      </c>
      <c r="D50" s="135">
        <f ca="1">IF(FIRE1403_raw!D50="..","..",ROUND(FIRE1403_raw!D50,0))</f>
        <v>15</v>
      </c>
      <c r="E50" s="130">
        <f ca="1">ROUND(FIRE1403_raw!E50,0)</f>
        <v>23</v>
      </c>
      <c r="F50" s="130"/>
      <c r="G50" s="135">
        <f ca="1">ROUND(FIRE1403_raw!G50,0)</f>
        <v>31</v>
      </c>
      <c r="H50" s="135">
        <f ca="1">ROUND(FIRE1403_raw!H50,0)</f>
        <v>0</v>
      </c>
      <c r="I50" s="135">
        <f ca="1">ROUND(FIRE1403_raw!I50,0)</f>
        <v>28</v>
      </c>
      <c r="J50" s="130">
        <f ca="1">ROUND(FIRE1403_raw!J50,0)</f>
        <v>59</v>
      </c>
      <c r="K50" s="130"/>
      <c r="L50" s="135">
        <f ca="1">IF(FIRE1403_raw!L50="..","..",ROUND(FIRE1403_raw!L50,0))</f>
        <v>151</v>
      </c>
      <c r="M50" s="135">
        <f ca="1">IF(FIRE1403_raw!M50="..","..",ROUND(FIRE1403_raw!M50,0))</f>
        <v>10</v>
      </c>
      <c r="N50" s="135">
        <f ca="1">IF(FIRE1403_raw!N50="..","..",ROUND(FIRE1403_raw!N50,0))</f>
        <v>6</v>
      </c>
      <c r="O50" s="130">
        <f ca="1">ROUND(FIRE1403_raw!O50,0)</f>
        <v>167</v>
      </c>
      <c r="P50" s="136"/>
      <c r="R50" s="131"/>
      <c r="S50" s="131"/>
      <c r="U50" s="131"/>
      <c r="V50" s="131"/>
      <c r="X50" s="132"/>
      <c r="Y50" s="132"/>
      <c r="Z50" s="132"/>
      <c r="AA50" s="132"/>
      <c r="AB50" s="132"/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</row>
    <row r="51" spans="1:40" s="117" customFormat="1" ht="15" customHeight="1" x14ac:dyDescent="0.35">
      <c r="A51" s="138" t="s">
        <v>24</v>
      </c>
      <c r="B51" s="135">
        <f ca="1">ROUND(FIRE1403_raw!B51,0)</f>
        <v>14</v>
      </c>
      <c r="C51" s="135">
        <f ca="1">ROUND(FIRE1403_raw!C51,0)</f>
        <v>4</v>
      </c>
      <c r="D51" s="135">
        <f ca="1">IF(FIRE1403_raw!D51="..","..",ROUND(FIRE1403_raw!D51,0))</f>
        <v>3</v>
      </c>
      <c r="E51" s="130">
        <f ca="1">ROUND(FIRE1403_raw!E51,0)</f>
        <v>21</v>
      </c>
      <c r="F51" s="130"/>
      <c r="G51" s="135">
        <f ca="1">ROUND(FIRE1403_raw!G51,0)</f>
        <v>27</v>
      </c>
      <c r="H51" s="135">
        <f ca="1">ROUND(FIRE1403_raw!H51,0)</f>
        <v>0</v>
      </c>
      <c r="I51" s="135">
        <f ca="1">ROUND(FIRE1403_raw!I51,0)</f>
        <v>10</v>
      </c>
      <c r="J51" s="130">
        <f ca="1">ROUND(FIRE1403_raw!J51,0)</f>
        <v>37</v>
      </c>
      <c r="K51" s="130"/>
      <c r="L51" s="135">
        <f ca="1">IF(FIRE1403_raw!L51="..","..",ROUND(FIRE1403_raw!L51,0))</f>
        <v>192</v>
      </c>
      <c r="M51" s="135">
        <f ca="1">IF(FIRE1403_raw!M51="..","..",ROUND(FIRE1403_raw!M51,0))</f>
        <v>4</v>
      </c>
      <c r="N51" s="135">
        <f ca="1">IF(FIRE1403_raw!N51="..","..",ROUND(FIRE1403_raw!N51,0))</f>
        <v>3</v>
      </c>
      <c r="O51" s="130">
        <f ca="1">ROUND(FIRE1403_raw!O51,0)</f>
        <v>199</v>
      </c>
      <c r="P51" s="136"/>
      <c r="R51" s="131"/>
      <c r="S51" s="131"/>
      <c r="U51" s="131"/>
      <c r="V51" s="131"/>
      <c r="X51" s="132"/>
      <c r="Y51" s="132"/>
      <c r="Z51" s="132"/>
      <c r="AA51" s="132"/>
      <c r="AB51" s="132"/>
      <c r="AD51" s="133"/>
      <c r="AE51" s="133"/>
      <c r="AF51" s="133"/>
      <c r="AG51" s="133"/>
      <c r="AH51" s="133"/>
      <c r="AI51" s="133"/>
      <c r="AJ51" s="133"/>
      <c r="AK51" s="133"/>
      <c r="AL51" s="133"/>
      <c r="AM51" s="133"/>
      <c r="AN51" s="133"/>
    </row>
    <row r="52" spans="1:40" s="117" customFormat="1" ht="15" customHeight="1" x14ac:dyDescent="0.35">
      <c r="A52" s="138" t="s">
        <v>22</v>
      </c>
      <c r="B52" s="135">
        <f ca="1">ROUND(FIRE1403_raw!B52,0)</f>
        <v>16</v>
      </c>
      <c r="C52" s="135">
        <f ca="1">ROUND(FIRE1403_raw!C52,0)</f>
        <v>1</v>
      </c>
      <c r="D52" s="135">
        <f ca="1">IF(FIRE1403_raw!D52="..","..",ROUND(FIRE1403_raw!D52,0))</f>
        <v>0</v>
      </c>
      <c r="E52" s="130">
        <f ca="1">ROUND(FIRE1403_raw!E52,0)</f>
        <v>17</v>
      </c>
      <c r="F52" s="130"/>
      <c r="G52" s="135">
        <f ca="1">ROUND(FIRE1403_raw!G52,0)</f>
        <v>27</v>
      </c>
      <c r="H52" s="135">
        <f ca="1">ROUND(FIRE1403_raw!H52,0)</f>
        <v>3</v>
      </c>
      <c r="I52" s="135">
        <f ca="1">ROUND(FIRE1403_raw!I52,0)</f>
        <v>20</v>
      </c>
      <c r="J52" s="130">
        <f ca="1">ROUND(FIRE1403_raw!J52,0)</f>
        <v>50</v>
      </c>
      <c r="K52" s="130"/>
      <c r="L52" s="135">
        <f ca="1">IF(FIRE1403_raw!L52="..","..",ROUND(FIRE1403_raw!L52,0))</f>
        <v>108</v>
      </c>
      <c r="M52" s="135">
        <f ca="1">IF(FIRE1403_raw!M52="..","..",ROUND(FIRE1403_raw!M52,0))</f>
        <v>6</v>
      </c>
      <c r="N52" s="135">
        <f ca="1">IF(FIRE1403_raw!N52="..","..",ROUND(FIRE1403_raw!N52,0))</f>
        <v>13</v>
      </c>
      <c r="O52" s="130">
        <f ca="1">ROUND(FIRE1403_raw!O52,0)</f>
        <v>127</v>
      </c>
      <c r="P52" s="136"/>
      <c r="R52" s="131"/>
      <c r="S52" s="131"/>
      <c r="U52" s="131"/>
      <c r="V52" s="131"/>
      <c r="X52" s="132"/>
      <c r="Y52" s="132"/>
      <c r="Z52" s="132"/>
      <c r="AA52" s="132"/>
      <c r="AB52" s="132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</row>
    <row r="53" spans="1:40" s="117" customFormat="1" ht="15" customHeight="1" x14ac:dyDescent="0.35">
      <c r="A53" s="138" t="s">
        <v>20</v>
      </c>
      <c r="B53" s="135">
        <f ca="1">ROUND(FIRE1403_raw!B53,0)</f>
        <v>38</v>
      </c>
      <c r="C53" s="135">
        <f ca="1">ROUND(FIRE1403_raw!C53,0)</f>
        <v>0</v>
      </c>
      <c r="D53" s="135">
        <f ca="1">IF(FIRE1403_raw!D53="..","..",ROUND(FIRE1403_raw!D53,0))</f>
        <v>0</v>
      </c>
      <c r="E53" s="130">
        <f ca="1">ROUND(FIRE1403_raw!E53,0)</f>
        <v>38</v>
      </c>
      <c r="F53" s="130"/>
      <c r="G53" s="135">
        <f ca="1">ROUND(FIRE1403_raw!G53,0)</f>
        <v>41</v>
      </c>
      <c r="H53" s="135">
        <f ca="1">ROUND(FIRE1403_raw!H53,0)</f>
        <v>4</v>
      </c>
      <c r="I53" s="135">
        <f ca="1">ROUND(FIRE1403_raw!I53,0)</f>
        <v>34</v>
      </c>
      <c r="J53" s="130">
        <f ca="1">ROUND(FIRE1403_raw!J53,0)</f>
        <v>79</v>
      </c>
      <c r="K53" s="130"/>
      <c r="L53" s="135">
        <f ca="1">IF(FIRE1403_raw!L53="..","..",ROUND(FIRE1403_raw!L53,0))</f>
        <v>104</v>
      </c>
      <c r="M53" s="135">
        <f ca="1">IF(FIRE1403_raw!M53="..","..",ROUND(FIRE1403_raw!M53,0))</f>
        <v>16</v>
      </c>
      <c r="N53" s="135">
        <f ca="1">IF(FIRE1403_raw!N53="..","..",ROUND(FIRE1403_raw!N53,0))</f>
        <v>10</v>
      </c>
      <c r="O53" s="130">
        <f ca="1">ROUND(FIRE1403_raw!O53,0)</f>
        <v>130</v>
      </c>
      <c r="P53" s="136"/>
      <c r="R53" s="131"/>
      <c r="S53" s="131"/>
      <c r="U53" s="131"/>
      <c r="V53" s="131"/>
      <c r="X53" s="132"/>
      <c r="Y53" s="132"/>
      <c r="Z53" s="132"/>
      <c r="AA53" s="132"/>
      <c r="AB53" s="132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</row>
    <row r="54" spans="1:40" s="117" customFormat="1" ht="15" customHeight="1" x14ac:dyDescent="0.35">
      <c r="A54" s="138" t="s">
        <v>18</v>
      </c>
      <c r="B54" s="135">
        <f ca="1">ROUND(FIRE1403_raw!B54,0)</f>
        <v>27</v>
      </c>
      <c r="C54" s="135">
        <f ca="1">ROUND(FIRE1403_raw!C54,0)</f>
        <v>8</v>
      </c>
      <c r="D54" s="135">
        <f ca="1">IF(FIRE1403_raw!D54="..","..",ROUND(FIRE1403_raw!D54,0))</f>
        <v>7</v>
      </c>
      <c r="E54" s="130">
        <f ca="1">ROUND(FIRE1403_raw!E54,0)</f>
        <v>42</v>
      </c>
      <c r="F54" s="130"/>
      <c r="G54" s="135">
        <f ca="1">ROUND(FIRE1403_raw!G54,0)</f>
        <v>58</v>
      </c>
      <c r="H54" s="135">
        <f ca="1">ROUND(FIRE1403_raw!H54,0)</f>
        <v>7</v>
      </c>
      <c r="I54" s="135">
        <f ca="1">ROUND(FIRE1403_raw!I54,0)</f>
        <v>25</v>
      </c>
      <c r="J54" s="130">
        <f ca="1">ROUND(FIRE1403_raw!J54,0)</f>
        <v>90</v>
      </c>
      <c r="K54" s="130"/>
      <c r="L54" s="135">
        <f ca="1">IF(FIRE1403_raw!L54="..","..",ROUND(FIRE1403_raw!L54,0))</f>
        <v>310</v>
      </c>
      <c r="M54" s="135">
        <f ca="1">IF(FIRE1403_raw!M54="..","..",ROUND(FIRE1403_raw!M54,0))</f>
        <v>9</v>
      </c>
      <c r="N54" s="135">
        <f ca="1">IF(FIRE1403_raw!N54="..","..",ROUND(FIRE1403_raw!N54,0))</f>
        <v>10</v>
      </c>
      <c r="O54" s="130">
        <f ca="1">ROUND(FIRE1403_raw!O54,0)</f>
        <v>329</v>
      </c>
      <c r="P54" s="136"/>
      <c r="R54" s="131"/>
      <c r="S54" s="131"/>
      <c r="T54" s="116"/>
      <c r="U54" s="131"/>
      <c r="V54" s="131"/>
      <c r="X54" s="132"/>
      <c r="Y54" s="132"/>
      <c r="Z54" s="132"/>
      <c r="AA54" s="132"/>
      <c r="AB54" s="132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</row>
    <row r="55" spans="1:40" s="117" customFormat="1" ht="15" customHeight="1" thickBot="1" x14ac:dyDescent="0.4">
      <c r="A55" s="139" t="s">
        <v>190</v>
      </c>
      <c r="B55" s="140">
        <f ca="1">ROUND(FIRE1403_raw!B55,0)</f>
        <v>103</v>
      </c>
      <c r="C55" s="140">
        <f ca="1">ROUND(FIRE1403_raw!C55,0)</f>
        <v>0</v>
      </c>
      <c r="D55" s="140">
        <f ca="1">IF(FIRE1403_raw!D55="..","..",ROUND(FIRE1403_raw!D55,0))</f>
        <v>0</v>
      </c>
      <c r="E55" s="203">
        <f ca="1">ROUND(FIRE1403_raw!E55,0)</f>
        <v>103</v>
      </c>
      <c r="F55" s="203"/>
      <c r="G55" s="140">
        <f ca="1">ROUND(FIRE1403_raw!G55,0)</f>
        <v>142</v>
      </c>
      <c r="H55" s="140">
        <f ca="1">ROUND(FIRE1403_raw!H55,0)</f>
        <v>0</v>
      </c>
      <c r="I55" s="140">
        <f ca="1">ROUND(FIRE1403_raw!I55,0)</f>
        <v>106</v>
      </c>
      <c r="J55" s="203">
        <f ca="1">ROUND(FIRE1403_raw!J55,0)</f>
        <v>248</v>
      </c>
      <c r="K55" s="203"/>
      <c r="L55" s="140">
        <f ca="1">IF(FIRE1403_raw!L55="..","..",ROUND(FIRE1403_raw!L55,0))</f>
        <v>111</v>
      </c>
      <c r="M55" s="140">
        <f ca="1">IF(FIRE1403_raw!M55="..","..",ROUND(FIRE1403_raw!M55,0))</f>
        <v>45</v>
      </c>
      <c r="N55" s="140">
        <f ca="1">IF(FIRE1403_raw!N55="..","..",ROUND(FIRE1403_raw!N55,0))</f>
        <v>33</v>
      </c>
      <c r="O55" s="203">
        <f ca="1">ROUND(FIRE1403_raw!O55,0)</f>
        <v>189</v>
      </c>
      <c r="P55" s="136"/>
      <c r="R55" s="131"/>
      <c r="S55" s="131"/>
      <c r="T55" s="116"/>
      <c r="U55" s="131"/>
      <c r="V55" s="131"/>
      <c r="X55" s="132"/>
      <c r="Y55" s="132"/>
      <c r="Z55" s="132"/>
      <c r="AA55" s="132"/>
      <c r="AB55" s="132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</row>
    <row r="56" spans="1:40" x14ac:dyDescent="0.35">
      <c r="R56" s="131"/>
      <c r="S56" s="131"/>
      <c r="U56" s="131"/>
      <c r="V56" s="131"/>
      <c r="W56" s="131"/>
      <c r="X56" s="131"/>
      <c r="Y56" s="131"/>
      <c r="Z56" s="131"/>
      <c r="AA56" s="131"/>
      <c r="AB56" s="131"/>
    </row>
    <row r="57" spans="1:40" ht="30" customHeight="1" x14ac:dyDescent="0.35">
      <c r="A57" s="287" t="s">
        <v>342</v>
      </c>
      <c r="B57" s="287"/>
      <c r="C57" s="287"/>
      <c r="D57" s="287"/>
      <c r="E57" s="287"/>
      <c r="F57" s="287"/>
      <c r="G57" s="287"/>
      <c r="H57" s="287"/>
      <c r="I57" s="287"/>
      <c r="J57" s="287"/>
      <c r="K57" s="287"/>
      <c r="L57" s="287"/>
      <c r="M57" s="287"/>
      <c r="N57" s="287"/>
      <c r="O57" s="287"/>
      <c r="R57" s="131"/>
      <c r="S57" s="131"/>
      <c r="U57" s="131"/>
      <c r="V57" s="131"/>
      <c r="W57" s="131"/>
      <c r="X57" s="131"/>
      <c r="Y57" s="131"/>
      <c r="Z57" s="131"/>
      <c r="AA57" s="131"/>
      <c r="AB57" s="131"/>
    </row>
    <row r="58" spans="1:40" x14ac:dyDescent="0.35">
      <c r="A58" s="116" t="s">
        <v>343</v>
      </c>
      <c r="R58" s="131"/>
      <c r="S58" s="131"/>
      <c r="U58" s="131"/>
      <c r="V58" s="131"/>
      <c r="W58" s="131"/>
      <c r="X58" s="131"/>
      <c r="Y58" s="131"/>
      <c r="Z58" s="131"/>
      <c r="AA58" s="131"/>
      <c r="AB58" s="131"/>
    </row>
    <row r="59" spans="1:40" x14ac:dyDescent="0.35">
      <c r="R59" s="131"/>
      <c r="S59" s="131"/>
      <c r="U59" s="131"/>
      <c r="V59" s="131"/>
      <c r="W59" s="131"/>
      <c r="X59" s="131"/>
      <c r="Y59" s="131"/>
      <c r="Z59" s="131"/>
      <c r="AA59" s="131"/>
      <c r="AB59" s="131"/>
    </row>
    <row r="60" spans="1:40" x14ac:dyDescent="0.35">
      <c r="A60" s="137" t="s">
        <v>346</v>
      </c>
      <c r="R60" s="131"/>
      <c r="S60" s="131"/>
      <c r="U60" s="131"/>
      <c r="V60" s="131"/>
      <c r="W60" s="131"/>
      <c r="X60" s="131"/>
      <c r="Y60" s="131"/>
      <c r="Z60" s="131"/>
      <c r="AA60" s="131"/>
      <c r="AB60" s="131"/>
    </row>
    <row r="61" spans="1:40" s="117" customFormat="1" ht="15" customHeight="1" x14ac:dyDescent="0.35">
      <c r="A61" s="287" t="s">
        <v>341</v>
      </c>
      <c r="B61" s="287"/>
      <c r="C61" s="287"/>
      <c r="D61" s="287"/>
      <c r="E61" s="287"/>
      <c r="F61" s="287"/>
      <c r="G61" s="287"/>
      <c r="H61" s="287"/>
      <c r="I61" s="287"/>
      <c r="J61" s="287"/>
      <c r="K61" s="287"/>
      <c r="L61" s="287"/>
      <c r="M61" s="287"/>
      <c r="N61" s="287"/>
      <c r="O61" s="287"/>
      <c r="P61" s="116"/>
      <c r="Q61" s="116"/>
      <c r="R61" s="131"/>
      <c r="S61" s="131"/>
      <c r="T61" s="116"/>
      <c r="U61" s="131"/>
      <c r="V61" s="131"/>
      <c r="W61" s="131"/>
      <c r="X61" s="131"/>
      <c r="Y61" s="131"/>
      <c r="Z61" s="131"/>
      <c r="AA61" s="131"/>
      <c r="AB61" s="131"/>
    </row>
    <row r="62" spans="1:40" s="117" customFormat="1" ht="15" customHeight="1" x14ac:dyDescent="0.35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16"/>
      <c r="Q62" s="116"/>
      <c r="R62" s="131"/>
      <c r="S62" s="131"/>
      <c r="T62" s="116"/>
      <c r="U62" s="131"/>
      <c r="V62" s="131"/>
      <c r="W62" s="131"/>
      <c r="X62" s="131"/>
      <c r="Y62" s="131"/>
      <c r="Z62" s="131"/>
      <c r="AA62" s="131"/>
      <c r="AB62" s="131"/>
    </row>
    <row r="63" spans="1:40" s="117" customFormat="1" ht="15" customHeight="1" x14ac:dyDescent="0.35">
      <c r="A63" s="116" t="s">
        <v>205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T63" s="116"/>
    </row>
    <row r="64" spans="1:40" s="117" customFormat="1" ht="15" customHeight="1" x14ac:dyDescent="0.35">
      <c r="A64" s="142" t="s">
        <v>206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T64" s="116"/>
    </row>
    <row r="65" spans="1:20" s="117" customFormat="1" ht="15" customHeight="1" x14ac:dyDescent="0.35">
      <c r="A65" s="142"/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T65" s="116"/>
    </row>
    <row r="66" spans="1:20" s="117" customFormat="1" x14ac:dyDescent="0.35">
      <c r="A66" s="287" t="s">
        <v>207</v>
      </c>
      <c r="B66" s="287"/>
      <c r="C66" s="287"/>
      <c r="D66" s="287"/>
      <c r="E66" s="287"/>
      <c r="F66" s="287"/>
      <c r="G66" s="287"/>
      <c r="H66" s="287"/>
      <c r="I66" s="287"/>
      <c r="J66" s="287"/>
      <c r="K66" s="287"/>
      <c r="L66" s="287"/>
      <c r="M66" s="287"/>
      <c r="N66" s="287"/>
      <c r="O66" s="287"/>
      <c r="T66" s="116"/>
    </row>
    <row r="68" spans="1:20" s="117" customFormat="1" x14ac:dyDescent="0.35">
      <c r="A68" s="116" t="s">
        <v>340</v>
      </c>
      <c r="B68" s="116"/>
      <c r="C68" s="116"/>
      <c r="D68" s="116"/>
      <c r="E68" s="116"/>
      <c r="F68" s="116"/>
      <c r="G68" s="116"/>
      <c r="H68" s="116"/>
      <c r="I68" s="116"/>
      <c r="J68" s="285" t="s">
        <v>406</v>
      </c>
      <c r="K68" s="285"/>
      <c r="L68" s="285"/>
      <c r="M68" s="285"/>
      <c r="N68" s="285"/>
      <c r="O68" s="285"/>
      <c r="T68" s="116"/>
    </row>
    <row r="69" spans="1:20" s="117" customFormat="1" x14ac:dyDescent="0.35">
      <c r="A69" s="142" t="s">
        <v>208</v>
      </c>
      <c r="B69" s="116"/>
      <c r="C69" s="116"/>
      <c r="D69" s="116"/>
      <c r="E69" s="116"/>
      <c r="F69" s="116"/>
      <c r="G69" s="116"/>
      <c r="H69" s="116"/>
      <c r="I69" s="116"/>
      <c r="J69" s="286" t="s">
        <v>405</v>
      </c>
      <c r="K69" s="286"/>
      <c r="L69" s="286"/>
      <c r="M69" s="286"/>
      <c r="N69" s="286"/>
      <c r="O69" s="286"/>
      <c r="T69" s="116"/>
    </row>
    <row r="75" spans="1:20" x14ac:dyDescent="0.35">
      <c r="R75" s="116" t="s">
        <v>324</v>
      </c>
    </row>
    <row r="76" spans="1:20" x14ac:dyDescent="0.35">
      <c r="R76" s="116" t="s">
        <v>209</v>
      </c>
      <c r="S76" s="117"/>
    </row>
    <row r="77" spans="1:20" x14ac:dyDescent="0.35">
      <c r="R77" s="116" t="s">
        <v>210</v>
      </c>
    </row>
    <row r="78" spans="1:20" x14ac:dyDescent="0.35">
      <c r="R78" s="116" t="s">
        <v>211</v>
      </c>
    </row>
    <row r="79" spans="1:20" x14ac:dyDescent="0.35">
      <c r="R79" s="116" t="s">
        <v>212</v>
      </c>
    </row>
    <row r="80" spans="1:20" x14ac:dyDescent="0.35">
      <c r="R80" s="116" t="s">
        <v>213</v>
      </c>
    </row>
    <row r="81" spans="18:18" x14ac:dyDescent="0.35">
      <c r="R81" s="116" t="s">
        <v>200</v>
      </c>
    </row>
    <row r="82" spans="18:18" x14ac:dyDescent="0.35">
      <c r="R82" s="116" t="s">
        <v>403</v>
      </c>
    </row>
  </sheetData>
  <mergeCells count="11">
    <mergeCell ref="A1:O1"/>
    <mergeCell ref="B5:J5"/>
    <mergeCell ref="B6:E6"/>
    <mergeCell ref="G6:J6"/>
    <mergeCell ref="A61:O61"/>
    <mergeCell ref="J68:O68"/>
    <mergeCell ref="J69:O69"/>
    <mergeCell ref="A66:O66"/>
    <mergeCell ref="L6:O6"/>
    <mergeCell ref="A4:H4"/>
    <mergeCell ref="A57:O57"/>
  </mergeCells>
  <dataValidations count="1">
    <dataValidation type="list" allowBlank="1" showInputMessage="1" showErrorMessage="1" sqref="A4:H4" xr:uid="{00000000-0002-0000-0B00-000000000000}">
      <formula1>$R$75:$R$82</formula1>
    </dataValidation>
  </dataValidations>
  <hyperlinks>
    <hyperlink ref="A64" r:id="rId1" xr:uid="{00000000-0004-0000-0B00-000000000000}"/>
    <hyperlink ref="A69" r:id="rId2" xr:uid="{00000000-0004-0000-0B00-000001000000}"/>
  </hyperlinks>
  <pageMargins left="0.70866141732283472" right="0.70866141732283472" top="0.74803149606299213" bottom="0.74803149606299213" header="0.31496062992125984" footer="0.31496062992125984"/>
  <pageSetup paperSize="9" scale="65" orientation="landscape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R1269"/>
  <sheetViews>
    <sheetView zoomScaleNormal="100" workbookViewId="0">
      <selection activeCell="AC39" sqref="AC39"/>
    </sheetView>
  </sheetViews>
  <sheetFormatPr defaultRowHeight="10" x14ac:dyDescent="0.35"/>
  <cols>
    <col min="1" max="1" width="17.81640625" style="173" customWidth="1"/>
    <col min="2" max="2" width="1.7265625" style="173" customWidth="1"/>
    <col min="3" max="3" width="6.7265625" style="195" customWidth="1"/>
    <col min="4" max="4" width="8.7265625" style="173" customWidth="1"/>
    <col min="5" max="6" width="8.7265625" style="160" customWidth="1"/>
    <col min="7" max="7" width="1.7265625" style="160" customWidth="1"/>
    <col min="8" max="8" width="6.7265625" style="160" customWidth="1"/>
    <col min="9" max="11" width="8.7265625" style="173" customWidth="1"/>
    <col min="12" max="12" width="1.7265625" style="173" customWidth="1"/>
    <col min="13" max="13" width="6.7265625" style="173" customWidth="1"/>
    <col min="14" max="16" width="8.7265625" style="173" customWidth="1"/>
    <col min="17" max="17" width="7.54296875" style="173" customWidth="1"/>
    <col min="18" max="18" width="20" style="173" bestFit="1" customWidth="1"/>
    <col min="19" max="19" width="9.1796875" style="173"/>
    <col min="20" max="21" width="9.1796875" style="179"/>
    <col min="22" max="257" width="9.1796875" style="173"/>
    <col min="258" max="258" width="0" style="173" hidden="1" customWidth="1"/>
    <col min="259" max="259" width="22.54296875" style="173" customWidth="1"/>
    <col min="260" max="260" width="2.453125" style="173" customWidth="1"/>
    <col min="261" max="261" width="11.26953125" style="173" customWidth="1"/>
    <col min="262" max="262" width="12.81640625" style="173" customWidth="1"/>
    <col min="263" max="263" width="12.26953125" style="173" customWidth="1"/>
    <col min="264" max="264" width="13.26953125" style="173" customWidth="1"/>
    <col min="265" max="265" width="16.81640625" style="173" bestFit="1" customWidth="1"/>
    <col min="266" max="267" width="12.1796875" style="173" customWidth="1"/>
    <col min="268" max="270" width="13.1796875" style="173" customWidth="1"/>
    <col min="271" max="271" width="13.54296875" style="173" customWidth="1"/>
    <col min="272" max="272" width="12.7265625" style="173" customWidth="1"/>
    <col min="273" max="273" width="11.1796875" style="173" customWidth="1"/>
    <col min="274" max="274" width="7.54296875" style="173" customWidth="1"/>
    <col min="275" max="513" width="9.1796875" style="173"/>
    <col min="514" max="514" width="0" style="173" hidden="1" customWidth="1"/>
    <col min="515" max="515" width="22.54296875" style="173" customWidth="1"/>
    <col min="516" max="516" width="2.453125" style="173" customWidth="1"/>
    <col min="517" max="517" width="11.26953125" style="173" customWidth="1"/>
    <col min="518" max="518" width="12.81640625" style="173" customWidth="1"/>
    <col min="519" max="519" width="12.26953125" style="173" customWidth="1"/>
    <col min="520" max="520" width="13.26953125" style="173" customWidth="1"/>
    <col min="521" max="521" width="16.81640625" style="173" bestFit="1" customWidth="1"/>
    <col min="522" max="523" width="12.1796875" style="173" customWidth="1"/>
    <col min="524" max="526" width="13.1796875" style="173" customWidth="1"/>
    <col min="527" max="527" width="13.54296875" style="173" customWidth="1"/>
    <col min="528" max="528" width="12.7265625" style="173" customWidth="1"/>
    <col min="529" max="529" width="11.1796875" style="173" customWidth="1"/>
    <col min="530" max="530" width="7.54296875" style="173" customWidth="1"/>
    <col min="531" max="769" width="9.1796875" style="173"/>
    <col min="770" max="770" width="0" style="173" hidden="1" customWidth="1"/>
    <col min="771" max="771" width="22.54296875" style="173" customWidth="1"/>
    <col min="772" max="772" width="2.453125" style="173" customWidth="1"/>
    <col min="773" max="773" width="11.26953125" style="173" customWidth="1"/>
    <col min="774" max="774" width="12.81640625" style="173" customWidth="1"/>
    <col min="775" max="775" width="12.26953125" style="173" customWidth="1"/>
    <col min="776" max="776" width="13.26953125" style="173" customWidth="1"/>
    <col min="777" max="777" width="16.81640625" style="173" bestFit="1" customWidth="1"/>
    <col min="778" max="779" width="12.1796875" style="173" customWidth="1"/>
    <col min="780" max="782" width="13.1796875" style="173" customWidth="1"/>
    <col min="783" max="783" width="13.54296875" style="173" customWidth="1"/>
    <col min="784" max="784" width="12.7265625" style="173" customWidth="1"/>
    <col min="785" max="785" width="11.1796875" style="173" customWidth="1"/>
    <col min="786" max="786" width="7.54296875" style="173" customWidth="1"/>
    <col min="787" max="1025" width="9.1796875" style="173"/>
    <col min="1026" max="1026" width="0" style="173" hidden="1" customWidth="1"/>
    <col min="1027" max="1027" width="22.54296875" style="173" customWidth="1"/>
    <col min="1028" max="1028" width="2.453125" style="173" customWidth="1"/>
    <col min="1029" max="1029" width="11.26953125" style="173" customWidth="1"/>
    <col min="1030" max="1030" width="12.81640625" style="173" customWidth="1"/>
    <col min="1031" max="1031" width="12.26953125" style="173" customWidth="1"/>
    <col min="1032" max="1032" width="13.26953125" style="173" customWidth="1"/>
    <col min="1033" max="1033" width="16.81640625" style="173" bestFit="1" customWidth="1"/>
    <col min="1034" max="1035" width="12.1796875" style="173" customWidth="1"/>
    <col min="1036" max="1038" width="13.1796875" style="173" customWidth="1"/>
    <col min="1039" max="1039" width="13.54296875" style="173" customWidth="1"/>
    <col min="1040" max="1040" width="12.7265625" style="173" customWidth="1"/>
    <col min="1041" max="1041" width="11.1796875" style="173" customWidth="1"/>
    <col min="1042" max="1042" width="7.54296875" style="173" customWidth="1"/>
    <col min="1043" max="1281" width="9.1796875" style="173"/>
    <col min="1282" max="1282" width="0" style="173" hidden="1" customWidth="1"/>
    <col min="1283" max="1283" width="22.54296875" style="173" customWidth="1"/>
    <col min="1284" max="1284" width="2.453125" style="173" customWidth="1"/>
    <col min="1285" max="1285" width="11.26953125" style="173" customWidth="1"/>
    <col min="1286" max="1286" width="12.81640625" style="173" customWidth="1"/>
    <col min="1287" max="1287" width="12.26953125" style="173" customWidth="1"/>
    <col min="1288" max="1288" width="13.26953125" style="173" customWidth="1"/>
    <col min="1289" max="1289" width="16.81640625" style="173" bestFit="1" customWidth="1"/>
    <col min="1290" max="1291" width="12.1796875" style="173" customWidth="1"/>
    <col min="1292" max="1294" width="13.1796875" style="173" customWidth="1"/>
    <col min="1295" max="1295" width="13.54296875" style="173" customWidth="1"/>
    <col min="1296" max="1296" width="12.7265625" style="173" customWidth="1"/>
    <col min="1297" max="1297" width="11.1796875" style="173" customWidth="1"/>
    <col min="1298" max="1298" width="7.54296875" style="173" customWidth="1"/>
    <col min="1299" max="1537" width="9.1796875" style="173"/>
    <col min="1538" max="1538" width="0" style="173" hidden="1" customWidth="1"/>
    <col min="1539" max="1539" width="22.54296875" style="173" customWidth="1"/>
    <col min="1540" max="1540" width="2.453125" style="173" customWidth="1"/>
    <col min="1541" max="1541" width="11.26953125" style="173" customWidth="1"/>
    <col min="1542" max="1542" width="12.81640625" style="173" customWidth="1"/>
    <col min="1543" max="1543" width="12.26953125" style="173" customWidth="1"/>
    <col min="1544" max="1544" width="13.26953125" style="173" customWidth="1"/>
    <col min="1545" max="1545" width="16.81640625" style="173" bestFit="1" customWidth="1"/>
    <col min="1546" max="1547" width="12.1796875" style="173" customWidth="1"/>
    <col min="1548" max="1550" width="13.1796875" style="173" customWidth="1"/>
    <col min="1551" max="1551" width="13.54296875" style="173" customWidth="1"/>
    <col min="1552" max="1552" width="12.7265625" style="173" customWidth="1"/>
    <col min="1553" max="1553" width="11.1796875" style="173" customWidth="1"/>
    <col min="1554" max="1554" width="7.54296875" style="173" customWidth="1"/>
    <col min="1555" max="1793" width="9.1796875" style="173"/>
    <col min="1794" max="1794" width="0" style="173" hidden="1" customWidth="1"/>
    <col min="1795" max="1795" width="22.54296875" style="173" customWidth="1"/>
    <col min="1796" max="1796" width="2.453125" style="173" customWidth="1"/>
    <col min="1797" max="1797" width="11.26953125" style="173" customWidth="1"/>
    <col min="1798" max="1798" width="12.81640625" style="173" customWidth="1"/>
    <col min="1799" max="1799" width="12.26953125" style="173" customWidth="1"/>
    <col min="1800" max="1800" width="13.26953125" style="173" customWidth="1"/>
    <col min="1801" max="1801" width="16.81640625" style="173" bestFit="1" customWidth="1"/>
    <col min="1802" max="1803" width="12.1796875" style="173" customWidth="1"/>
    <col min="1804" max="1806" width="13.1796875" style="173" customWidth="1"/>
    <col min="1807" max="1807" width="13.54296875" style="173" customWidth="1"/>
    <col min="1808" max="1808" width="12.7265625" style="173" customWidth="1"/>
    <col min="1809" max="1809" width="11.1796875" style="173" customWidth="1"/>
    <col min="1810" max="1810" width="7.54296875" style="173" customWidth="1"/>
    <col min="1811" max="2049" width="9.1796875" style="173"/>
    <col min="2050" max="2050" width="0" style="173" hidden="1" customWidth="1"/>
    <col min="2051" max="2051" width="22.54296875" style="173" customWidth="1"/>
    <col min="2052" max="2052" width="2.453125" style="173" customWidth="1"/>
    <col min="2053" max="2053" width="11.26953125" style="173" customWidth="1"/>
    <col min="2054" max="2054" width="12.81640625" style="173" customWidth="1"/>
    <col min="2055" max="2055" width="12.26953125" style="173" customWidth="1"/>
    <col min="2056" max="2056" width="13.26953125" style="173" customWidth="1"/>
    <col min="2057" max="2057" width="16.81640625" style="173" bestFit="1" customWidth="1"/>
    <col min="2058" max="2059" width="12.1796875" style="173" customWidth="1"/>
    <col min="2060" max="2062" width="13.1796875" style="173" customWidth="1"/>
    <col min="2063" max="2063" width="13.54296875" style="173" customWidth="1"/>
    <col min="2064" max="2064" width="12.7265625" style="173" customWidth="1"/>
    <col min="2065" max="2065" width="11.1796875" style="173" customWidth="1"/>
    <col min="2066" max="2066" width="7.54296875" style="173" customWidth="1"/>
    <col min="2067" max="2305" width="9.1796875" style="173"/>
    <col min="2306" max="2306" width="0" style="173" hidden="1" customWidth="1"/>
    <col min="2307" max="2307" width="22.54296875" style="173" customWidth="1"/>
    <col min="2308" max="2308" width="2.453125" style="173" customWidth="1"/>
    <col min="2309" max="2309" width="11.26953125" style="173" customWidth="1"/>
    <col min="2310" max="2310" width="12.81640625" style="173" customWidth="1"/>
    <col min="2311" max="2311" width="12.26953125" style="173" customWidth="1"/>
    <col min="2312" max="2312" width="13.26953125" style="173" customWidth="1"/>
    <col min="2313" max="2313" width="16.81640625" style="173" bestFit="1" customWidth="1"/>
    <col min="2314" max="2315" width="12.1796875" style="173" customWidth="1"/>
    <col min="2316" max="2318" width="13.1796875" style="173" customWidth="1"/>
    <col min="2319" max="2319" width="13.54296875" style="173" customWidth="1"/>
    <col min="2320" max="2320" width="12.7265625" style="173" customWidth="1"/>
    <col min="2321" max="2321" width="11.1796875" style="173" customWidth="1"/>
    <col min="2322" max="2322" width="7.54296875" style="173" customWidth="1"/>
    <col min="2323" max="2561" width="9.1796875" style="173"/>
    <col min="2562" max="2562" width="0" style="173" hidden="1" customWidth="1"/>
    <col min="2563" max="2563" width="22.54296875" style="173" customWidth="1"/>
    <col min="2564" max="2564" width="2.453125" style="173" customWidth="1"/>
    <col min="2565" max="2565" width="11.26953125" style="173" customWidth="1"/>
    <col min="2566" max="2566" width="12.81640625" style="173" customWidth="1"/>
    <col min="2567" max="2567" width="12.26953125" style="173" customWidth="1"/>
    <col min="2568" max="2568" width="13.26953125" style="173" customWidth="1"/>
    <col min="2569" max="2569" width="16.81640625" style="173" bestFit="1" customWidth="1"/>
    <col min="2570" max="2571" width="12.1796875" style="173" customWidth="1"/>
    <col min="2572" max="2574" width="13.1796875" style="173" customWidth="1"/>
    <col min="2575" max="2575" width="13.54296875" style="173" customWidth="1"/>
    <col min="2576" max="2576" width="12.7265625" style="173" customWidth="1"/>
    <col min="2577" max="2577" width="11.1796875" style="173" customWidth="1"/>
    <col min="2578" max="2578" width="7.54296875" style="173" customWidth="1"/>
    <col min="2579" max="2817" width="9.1796875" style="173"/>
    <col min="2818" max="2818" width="0" style="173" hidden="1" customWidth="1"/>
    <col min="2819" max="2819" width="22.54296875" style="173" customWidth="1"/>
    <col min="2820" max="2820" width="2.453125" style="173" customWidth="1"/>
    <col min="2821" max="2821" width="11.26953125" style="173" customWidth="1"/>
    <col min="2822" max="2822" width="12.81640625" style="173" customWidth="1"/>
    <col min="2823" max="2823" width="12.26953125" style="173" customWidth="1"/>
    <col min="2824" max="2824" width="13.26953125" style="173" customWidth="1"/>
    <col min="2825" max="2825" width="16.81640625" style="173" bestFit="1" customWidth="1"/>
    <col min="2826" max="2827" width="12.1796875" style="173" customWidth="1"/>
    <col min="2828" max="2830" width="13.1796875" style="173" customWidth="1"/>
    <col min="2831" max="2831" width="13.54296875" style="173" customWidth="1"/>
    <col min="2832" max="2832" width="12.7265625" style="173" customWidth="1"/>
    <col min="2833" max="2833" width="11.1796875" style="173" customWidth="1"/>
    <col min="2834" max="2834" width="7.54296875" style="173" customWidth="1"/>
    <col min="2835" max="3073" width="9.1796875" style="173"/>
    <col min="3074" max="3074" width="0" style="173" hidden="1" customWidth="1"/>
    <col min="3075" max="3075" width="22.54296875" style="173" customWidth="1"/>
    <col min="3076" max="3076" width="2.453125" style="173" customWidth="1"/>
    <col min="3077" max="3077" width="11.26953125" style="173" customWidth="1"/>
    <col min="3078" max="3078" width="12.81640625" style="173" customWidth="1"/>
    <col min="3079" max="3079" width="12.26953125" style="173" customWidth="1"/>
    <col min="3080" max="3080" width="13.26953125" style="173" customWidth="1"/>
    <col min="3081" max="3081" width="16.81640625" style="173" bestFit="1" customWidth="1"/>
    <col min="3082" max="3083" width="12.1796875" style="173" customWidth="1"/>
    <col min="3084" max="3086" width="13.1796875" style="173" customWidth="1"/>
    <col min="3087" max="3087" width="13.54296875" style="173" customWidth="1"/>
    <col min="3088" max="3088" width="12.7265625" style="173" customWidth="1"/>
    <col min="3089" max="3089" width="11.1796875" style="173" customWidth="1"/>
    <col min="3090" max="3090" width="7.54296875" style="173" customWidth="1"/>
    <col min="3091" max="3329" width="9.1796875" style="173"/>
    <col min="3330" max="3330" width="0" style="173" hidden="1" customWidth="1"/>
    <col min="3331" max="3331" width="22.54296875" style="173" customWidth="1"/>
    <col min="3332" max="3332" width="2.453125" style="173" customWidth="1"/>
    <col min="3333" max="3333" width="11.26953125" style="173" customWidth="1"/>
    <col min="3334" max="3334" width="12.81640625" style="173" customWidth="1"/>
    <col min="3335" max="3335" width="12.26953125" style="173" customWidth="1"/>
    <col min="3336" max="3336" width="13.26953125" style="173" customWidth="1"/>
    <col min="3337" max="3337" width="16.81640625" style="173" bestFit="1" customWidth="1"/>
    <col min="3338" max="3339" width="12.1796875" style="173" customWidth="1"/>
    <col min="3340" max="3342" width="13.1796875" style="173" customWidth="1"/>
    <col min="3343" max="3343" width="13.54296875" style="173" customWidth="1"/>
    <col min="3344" max="3344" width="12.7265625" style="173" customWidth="1"/>
    <col min="3345" max="3345" width="11.1796875" style="173" customWidth="1"/>
    <col min="3346" max="3346" width="7.54296875" style="173" customWidth="1"/>
    <col min="3347" max="3585" width="9.1796875" style="173"/>
    <col min="3586" max="3586" width="0" style="173" hidden="1" customWidth="1"/>
    <col min="3587" max="3587" width="22.54296875" style="173" customWidth="1"/>
    <col min="3588" max="3588" width="2.453125" style="173" customWidth="1"/>
    <col min="3589" max="3589" width="11.26953125" style="173" customWidth="1"/>
    <col min="3590" max="3590" width="12.81640625" style="173" customWidth="1"/>
    <col min="3591" max="3591" width="12.26953125" style="173" customWidth="1"/>
    <col min="3592" max="3592" width="13.26953125" style="173" customWidth="1"/>
    <col min="3593" max="3593" width="16.81640625" style="173" bestFit="1" customWidth="1"/>
    <col min="3594" max="3595" width="12.1796875" style="173" customWidth="1"/>
    <col min="3596" max="3598" width="13.1796875" style="173" customWidth="1"/>
    <col min="3599" max="3599" width="13.54296875" style="173" customWidth="1"/>
    <col min="3600" max="3600" width="12.7265625" style="173" customWidth="1"/>
    <col min="3601" max="3601" width="11.1796875" style="173" customWidth="1"/>
    <col min="3602" max="3602" width="7.54296875" style="173" customWidth="1"/>
    <col min="3603" max="3841" width="9.1796875" style="173"/>
    <col min="3842" max="3842" width="0" style="173" hidden="1" customWidth="1"/>
    <col min="3843" max="3843" width="22.54296875" style="173" customWidth="1"/>
    <col min="3844" max="3844" width="2.453125" style="173" customWidth="1"/>
    <col min="3845" max="3845" width="11.26953125" style="173" customWidth="1"/>
    <col min="3846" max="3846" width="12.81640625" style="173" customWidth="1"/>
    <col min="3847" max="3847" width="12.26953125" style="173" customWidth="1"/>
    <col min="3848" max="3848" width="13.26953125" style="173" customWidth="1"/>
    <col min="3849" max="3849" width="16.81640625" style="173" bestFit="1" customWidth="1"/>
    <col min="3850" max="3851" width="12.1796875" style="173" customWidth="1"/>
    <col min="3852" max="3854" width="13.1796875" style="173" customWidth="1"/>
    <col min="3855" max="3855" width="13.54296875" style="173" customWidth="1"/>
    <col min="3856" max="3856" width="12.7265625" style="173" customWidth="1"/>
    <col min="3857" max="3857" width="11.1796875" style="173" customWidth="1"/>
    <col min="3858" max="3858" width="7.54296875" style="173" customWidth="1"/>
    <col min="3859" max="4097" width="9.1796875" style="173"/>
    <col min="4098" max="4098" width="0" style="173" hidden="1" customWidth="1"/>
    <col min="4099" max="4099" width="22.54296875" style="173" customWidth="1"/>
    <col min="4100" max="4100" width="2.453125" style="173" customWidth="1"/>
    <col min="4101" max="4101" width="11.26953125" style="173" customWidth="1"/>
    <col min="4102" max="4102" width="12.81640625" style="173" customWidth="1"/>
    <col min="4103" max="4103" width="12.26953125" style="173" customWidth="1"/>
    <col min="4104" max="4104" width="13.26953125" style="173" customWidth="1"/>
    <col min="4105" max="4105" width="16.81640625" style="173" bestFit="1" customWidth="1"/>
    <col min="4106" max="4107" width="12.1796875" style="173" customWidth="1"/>
    <col min="4108" max="4110" width="13.1796875" style="173" customWidth="1"/>
    <col min="4111" max="4111" width="13.54296875" style="173" customWidth="1"/>
    <col min="4112" max="4112" width="12.7265625" style="173" customWidth="1"/>
    <col min="4113" max="4113" width="11.1796875" style="173" customWidth="1"/>
    <col min="4114" max="4114" width="7.54296875" style="173" customWidth="1"/>
    <col min="4115" max="4353" width="9.1796875" style="173"/>
    <col min="4354" max="4354" width="0" style="173" hidden="1" customWidth="1"/>
    <col min="4355" max="4355" width="22.54296875" style="173" customWidth="1"/>
    <col min="4356" max="4356" width="2.453125" style="173" customWidth="1"/>
    <col min="4357" max="4357" width="11.26953125" style="173" customWidth="1"/>
    <col min="4358" max="4358" width="12.81640625" style="173" customWidth="1"/>
    <col min="4359" max="4359" width="12.26953125" style="173" customWidth="1"/>
    <col min="4360" max="4360" width="13.26953125" style="173" customWidth="1"/>
    <col min="4361" max="4361" width="16.81640625" style="173" bestFit="1" customWidth="1"/>
    <col min="4362" max="4363" width="12.1796875" style="173" customWidth="1"/>
    <col min="4364" max="4366" width="13.1796875" style="173" customWidth="1"/>
    <col min="4367" max="4367" width="13.54296875" style="173" customWidth="1"/>
    <col min="4368" max="4368" width="12.7265625" style="173" customWidth="1"/>
    <col min="4369" max="4369" width="11.1796875" style="173" customWidth="1"/>
    <col min="4370" max="4370" width="7.54296875" style="173" customWidth="1"/>
    <col min="4371" max="4609" width="9.1796875" style="173"/>
    <col min="4610" max="4610" width="0" style="173" hidden="1" customWidth="1"/>
    <col min="4611" max="4611" width="22.54296875" style="173" customWidth="1"/>
    <col min="4612" max="4612" width="2.453125" style="173" customWidth="1"/>
    <col min="4613" max="4613" width="11.26953125" style="173" customWidth="1"/>
    <col min="4614" max="4614" width="12.81640625" style="173" customWidth="1"/>
    <col min="4615" max="4615" width="12.26953125" style="173" customWidth="1"/>
    <col min="4616" max="4616" width="13.26953125" style="173" customWidth="1"/>
    <col min="4617" max="4617" width="16.81640625" style="173" bestFit="1" customWidth="1"/>
    <col min="4618" max="4619" width="12.1796875" style="173" customWidth="1"/>
    <col min="4620" max="4622" width="13.1796875" style="173" customWidth="1"/>
    <col min="4623" max="4623" width="13.54296875" style="173" customWidth="1"/>
    <col min="4624" max="4624" width="12.7265625" style="173" customWidth="1"/>
    <col min="4625" max="4625" width="11.1796875" style="173" customWidth="1"/>
    <col min="4626" max="4626" width="7.54296875" style="173" customWidth="1"/>
    <col min="4627" max="4865" width="9.1796875" style="173"/>
    <col min="4866" max="4866" width="0" style="173" hidden="1" customWidth="1"/>
    <col min="4867" max="4867" width="22.54296875" style="173" customWidth="1"/>
    <col min="4868" max="4868" width="2.453125" style="173" customWidth="1"/>
    <col min="4869" max="4869" width="11.26953125" style="173" customWidth="1"/>
    <col min="4870" max="4870" width="12.81640625" style="173" customWidth="1"/>
    <col min="4871" max="4871" width="12.26953125" style="173" customWidth="1"/>
    <col min="4872" max="4872" width="13.26953125" style="173" customWidth="1"/>
    <col min="4873" max="4873" width="16.81640625" style="173" bestFit="1" customWidth="1"/>
    <col min="4874" max="4875" width="12.1796875" style="173" customWidth="1"/>
    <col min="4876" max="4878" width="13.1796875" style="173" customWidth="1"/>
    <col min="4879" max="4879" width="13.54296875" style="173" customWidth="1"/>
    <col min="4880" max="4880" width="12.7265625" style="173" customWidth="1"/>
    <col min="4881" max="4881" width="11.1796875" style="173" customWidth="1"/>
    <col min="4882" max="4882" width="7.54296875" style="173" customWidth="1"/>
    <col min="4883" max="5121" width="9.1796875" style="173"/>
    <col min="5122" max="5122" width="0" style="173" hidden="1" customWidth="1"/>
    <col min="5123" max="5123" width="22.54296875" style="173" customWidth="1"/>
    <col min="5124" max="5124" width="2.453125" style="173" customWidth="1"/>
    <col min="5125" max="5125" width="11.26953125" style="173" customWidth="1"/>
    <col min="5126" max="5126" width="12.81640625" style="173" customWidth="1"/>
    <col min="5127" max="5127" width="12.26953125" style="173" customWidth="1"/>
    <col min="5128" max="5128" width="13.26953125" style="173" customWidth="1"/>
    <col min="5129" max="5129" width="16.81640625" style="173" bestFit="1" customWidth="1"/>
    <col min="5130" max="5131" width="12.1796875" style="173" customWidth="1"/>
    <col min="5132" max="5134" width="13.1796875" style="173" customWidth="1"/>
    <col min="5135" max="5135" width="13.54296875" style="173" customWidth="1"/>
    <col min="5136" max="5136" width="12.7265625" style="173" customWidth="1"/>
    <col min="5137" max="5137" width="11.1796875" style="173" customWidth="1"/>
    <col min="5138" max="5138" width="7.54296875" style="173" customWidth="1"/>
    <col min="5139" max="5377" width="9.1796875" style="173"/>
    <col min="5378" max="5378" width="0" style="173" hidden="1" customWidth="1"/>
    <col min="5379" max="5379" width="22.54296875" style="173" customWidth="1"/>
    <col min="5380" max="5380" width="2.453125" style="173" customWidth="1"/>
    <col min="5381" max="5381" width="11.26953125" style="173" customWidth="1"/>
    <col min="5382" max="5382" width="12.81640625" style="173" customWidth="1"/>
    <col min="5383" max="5383" width="12.26953125" style="173" customWidth="1"/>
    <col min="5384" max="5384" width="13.26953125" style="173" customWidth="1"/>
    <col min="5385" max="5385" width="16.81640625" style="173" bestFit="1" customWidth="1"/>
    <col min="5386" max="5387" width="12.1796875" style="173" customWidth="1"/>
    <col min="5388" max="5390" width="13.1796875" style="173" customWidth="1"/>
    <col min="5391" max="5391" width="13.54296875" style="173" customWidth="1"/>
    <col min="5392" max="5392" width="12.7265625" style="173" customWidth="1"/>
    <col min="5393" max="5393" width="11.1796875" style="173" customWidth="1"/>
    <col min="5394" max="5394" width="7.54296875" style="173" customWidth="1"/>
    <col min="5395" max="5633" width="9.1796875" style="173"/>
    <col min="5634" max="5634" width="0" style="173" hidden="1" customWidth="1"/>
    <col min="5635" max="5635" width="22.54296875" style="173" customWidth="1"/>
    <col min="5636" max="5636" width="2.453125" style="173" customWidth="1"/>
    <col min="5637" max="5637" width="11.26953125" style="173" customWidth="1"/>
    <col min="5638" max="5638" width="12.81640625" style="173" customWidth="1"/>
    <col min="5639" max="5639" width="12.26953125" style="173" customWidth="1"/>
    <col min="5640" max="5640" width="13.26953125" style="173" customWidth="1"/>
    <col min="5641" max="5641" width="16.81640625" style="173" bestFit="1" customWidth="1"/>
    <col min="5642" max="5643" width="12.1796875" style="173" customWidth="1"/>
    <col min="5644" max="5646" width="13.1796875" style="173" customWidth="1"/>
    <col min="5647" max="5647" width="13.54296875" style="173" customWidth="1"/>
    <col min="5648" max="5648" width="12.7265625" style="173" customWidth="1"/>
    <col min="5649" max="5649" width="11.1796875" style="173" customWidth="1"/>
    <col min="5650" max="5650" width="7.54296875" style="173" customWidth="1"/>
    <col min="5651" max="5889" width="9.1796875" style="173"/>
    <col min="5890" max="5890" width="0" style="173" hidden="1" customWidth="1"/>
    <col min="5891" max="5891" width="22.54296875" style="173" customWidth="1"/>
    <col min="5892" max="5892" width="2.453125" style="173" customWidth="1"/>
    <col min="5893" max="5893" width="11.26953125" style="173" customWidth="1"/>
    <col min="5894" max="5894" width="12.81640625" style="173" customWidth="1"/>
    <col min="5895" max="5895" width="12.26953125" style="173" customWidth="1"/>
    <col min="5896" max="5896" width="13.26953125" style="173" customWidth="1"/>
    <col min="5897" max="5897" width="16.81640625" style="173" bestFit="1" customWidth="1"/>
    <col min="5898" max="5899" width="12.1796875" style="173" customWidth="1"/>
    <col min="5900" max="5902" width="13.1796875" style="173" customWidth="1"/>
    <col min="5903" max="5903" width="13.54296875" style="173" customWidth="1"/>
    <col min="5904" max="5904" width="12.7265625" style="173" customWidth="1"/>
    <col min="5905" max="5905" width="11.1796875" style="173" customWidth="1"/>
    <col min="5906" max="5906" width="7.54296875" style="173" customWidth="1"/>
    <col min="5907" max="6145" width="9.1796875" style="173"/>
    <col min="6146" max="6146" width="0" style="173" hidden="1" customWidth="1"/>
    <col min="6147" max="6147" width="22.54296875" style="173" customWidth="1"/>
    <col min="6148" max="6148" width="2.453125" style="173" customWidth="1"/>
    <col min="6149" max="6149" width="11.26953125" style="173" customWidth="1"/>
    <col min="6150" max="6150" width="12.81640625" style="173" customWidth="1"/>
    <col min="6151" max="6151" width="12.26953125" style="173" customWidth="1"/>
    <col min="6152" max="6152" width="13.26953125" style="173" customWidth="1"/>
    <col min="6153" max="6153" width="16.81640625" style="173" bestFit="1" customWidth="1"/>
    <col min="6154" max="6155" width="12.1796875" style="173" customWidth="1"/>
    <col min="6156" max="6158" width="13.1796875" style="173" customWidth="1"/>
    <col min="6159" max="6159" width="13.54296875" style="173" customWidth="1"/>
    <col min="6160" max="6160" width="12.7265625" style="173" customWidth="1"/>
    <col min="6161" max="6161" width="11.1796875" style="173" customWidth="1"/>
    <col min="6162" max="6162" width="7.54296875" style="173" customWidth="1"/>
    <col min="6163" max="6401" width="9.1796875" style="173"/>
    <col min="6402" max="6402" width="0" style="173" hidden="1" customWidth="1"/>
    <col min="6403" max="6403" width="22.54296875" style="173" customWidth="1"/>
    <col min="6404" max="6404" width="2.453125" style="173" customWidth="1"/>
    <col min="6405" max="6405" width="11.26953125" style="173" customWidth="1"/>
    <col min="6406" max="6406" width="12.81640625" style="173" customWidth="1"/>
    <col min="6407" max="6407" width="12.26953125" style="173" customWidth="1"/>
    <col min="6408" max="6408" width="13.26953125" style="173" customWidth="1"/>
    <col min="6409" max="6409" width="16.81640625" style="173" bestFit="1" customWidth="1"/>
    <col min="6410" max="6411" width="12.1796875" style="173" customWidth="1"/>
    <col min="6412" max="6414" width="13.1796875" style="173" customWidth="1"/>
    <col min="6415" max="6415" width="13.54296875" style="173" customWidth="1"/>
    <col min="6416" max="6416" width="12.7265625" style="173" customWidth="1"/>
    <col min="6417" max="6417" width="11.1796875" style="173" customWidth="1"/>
    <col min="6418" max="6418" width="7.54296875" style="173" customWidth="1"/>
    <col min="6419" max="6657" width="9.1796875" style="173"/>
    <col min="6658" max="6658" width="0" style="173" hidden="1" customWidth="1"/>
    <col min="6659" max="6659" width="22.54296875" style="173" customWidth="1"/>
    <col min="6660" max="6660" width="2.453125" style="173" customWidth="1"/>
    <col min="6661" max="6661" width="11.26953125" style="173" customWidth="1"/>
    <col min="6662" max="6662" width="12.81640625" style="173" customWidth="1"/>
    <col min="6663" max="6663" width="12.26953125" style="173" customWidth="1"/>
    <col min="6664" max="6664" width="13.26953125" style="173" customWidth="1"/>
    <col min="6665" max="6665" width="16.81640625" style="173" bestFit="1" customWidth="1"/>
    <col min="6666" max="6667" width="12.1796875" style="173" customWidth="1"/>
    <col min="6668" max="6670" width="13.1796875" style="173" customWidth="1"/>
    <col min="6671" max="6671" width="13.54296875" style="173" customWidth="1"/>
    <col min="6672" max="6672" width="12.7265625" style="173" customWidth="1"/>
    <col min="6673" max="6673" width="11.1796875" style="173" customWidth="1"/>
    <col min="6674" max="6674" width="7.54296875" style="173" customWidth="1"/>
    <col min="6675" max="6913" width="9.1796875" style="173"/>
    <col min="6914" max="6914" width="0" style="173" hidden="1" customWidth="1"/>
    <col min="6915" max="6915" width="22.54296875" style="173" customWidth="1"/>
    <col min="6916" max="6916" width="2.453125" style="173" customWidth="1"/>
    <col min="6917" max="6917" width="11.26953125" style="173" customWidth="1"/>
    <col min="6918" max="6918" width="12.81640625" style="173" customWidth="1"/>
    <col min="6919" max="6919" width="12.26953125" style="173" customWidth="1"/>
    <col min="6920" max="6920" width="13.26953125" style="173" customWidth="1"/>
    <col min="6921" max="6921" width="16.81640625" style="173" bestFit="1" customWidth="1"/>
    <col min="6922" max="6923" width="12.1796875" style="173" customWidth="1"/>
    <col min="6924" max="6926" width="13.1796875" style="173" customWidth="1"/>
    <col min="6927" max="6927" width="13.54296875" style="173" customWidth="1"/>
    <col min="6928" max="6928" width="12.7265625" style="173" customWidth="1"/>
    <col min="6929" max="6929" width="11.1796875" style="173" customWidth="1"/>
    <col min="6930" max="6930" width="7.54296875" style="173" customWidth="1"/>
    <col min="6931" max="7169" width="9.1796875" style="173"/>
    <col min="7170" max="7170" width="0" style="173" hidden="1" customWidth="1"/>
    <col min="7171" max="7171" width="22.54296875" style="173" customWidth="1"/>
    <col min="7172" max="7172" width="2.453125" style="173" customWidth="1"/>
    <col min="7173" max="7173" width="11.26953125" style="173" customWidth="1"/>
    <col min="7174" max="7174" width="12.81640625" style="173" customWidth="1"/>
    <col min="7175" max="7175" width="12.26953125" style="173" customWidth="1"/>
    <col min="7176" max="7176" width="13.26953125" style="173" customWidth="1"/>
    <col min="7177" max="7177" width="16.81640625" style="173" bestFit="1" customWidth="1"/>
    <col min="7178" max="7179" width="12.1796875" style="173" customWidth="1"/>
    <col min="7180" max="7182" width="13.1796875" style="173" customWidth="1"/>
    <col min="7183" max="7183" width="13.54296875" style="173" customWidth="1"/>
    <col min="7184" max="7184" width="12.7265625" style="173" customWidth="1"/>
    <col min="7185" max="7185" width="11.1796875" style="173" customWidth="1"/>
    <col min="7186" max="7186" width="7.54296875" style="173" customWidth="1"/>
    <col min="7187" max="7425" width="9.1796875" style="173"/>
    <col min="7426" max="7426" width="0" style="173" hidden="1" customWidth="1"/>
    <col min="7427" max="7427" width="22.54296875" style="173" customWidth="1"/>
    <col min="7428" max="7428" width="2.453125" style="173" customWidth="1"/>
    <col min="7429" max="7429" width="11.26953125" style="173" customWidth="1"/>
    <col min="7430" max="7430" width="12.81640625" style="173" customWidth="1"/>
    <col min="7431" max="7431" width="12.26953125" style="173" customWidth="1"/>
    <col min="7432" max="7432" width="13.26953125" style="173" customWidth="1"/>
    <col min="7433" max="7433" width="16.81640625" style="173" bestFit="1" customWidth="1"/>
    <col min="7434" max="7435" width="12.1796875" style="173" customWidth="1"/>
    <col min="7436" max="7438" width="13.1796875" style="173" customWidth="1"/>
    <col min="7439" max="7439" width="13.54296875" style="173" customWidth="1"/>
    <col min="7440" max="7440" width="12.7265625" style="173" customWidth="1"/>
    <col min="7441" max="7441" width="11.1796875" style="173" customWidth="1"/>
    <col min="7442" max="7442" width="7.54296875" style="173" customWidth="1"/>
    <col min="7443" max="7681" width="9.1796875" style="173"/>
    <col min="7682" max="7682" width="0" style="173" hidden="1" customWidth="1"/>
    <col min="7683" max="7683" width="22.54296875" style="173" customWidth="1"/>
    <col min="7684" max="7684" width="2.453125" style="173" customWidth="1"/>
    <col min="7685" max="7685" width="11.26953125" style="173" customWidth="1"/>
    <col min="7686" max="7686" width="12.81640625" style="173" customWidth="1"/>
    <col min="7687" max="7687" width="12.26953125" style="173" customWidth="1"/>
    <col min="7688" max="7688" width="13.26953125" style="173" customWidth="1"/>
    <col min="7689" max="7689" width="16.81640625" style="173" bestFit="1" customWidth="1"/>
    <col min="7690" max="7691" width="12.1796875" style="173" customWidth="1"/>
    <col min="7692" max="7694" width="13.1796875" style="173" customWidth="1"/>
    <col min="7695" max="7695" width="13.54296875" style="173" customWidth="1"/>
    <col min="7696" max="7696" width="12.7265625" style="173" customWidth="1"/>
    <col min="7697" max="7697" width="11.1796875" style="173" customWidth="1"/>
    <col min="7698" max="7698" width="7.54296875" style="173" customWidth="1"/>
    <col min="7699" max="7937" width="9.1796875" style="173"/>
    <col min="7938" max="7938" width="0" style="173" hidden="1" customWidth="1"/>
    <col min="7939" max="7939" width="22.54296875" style="173" customWidth="1"/>
    <col min="7940" max="7940" width="2.453125" style="173" customWidth="1"/>
    <col min="7941" max="7941" width="11.26953125" style="173" customWidth="1"/>
    <col min="7942" max="7942" width="12.81640625" style="173" customWidth="1"/>
    <col min="7943" max="7943" width="12.26953125" style="173" customWidth="1"/>
    <col min="7944" max="7944" width="13.26953125" style="173" customWidth="1"/>
    <col min="7945" max="7945" width="16.81640625" style="173" bestFit="1" customWidth="1"/>
    <col min="7946" max="7947" width="12.1796875" style="173" customWidth="1"/>
    <col min="7948" max="7950" width="13.1796875" style="173" customWidth="1"/>
    <col min="7951" max="7951" width="13.54296875" style="173" customWidth="1"/>
    <col min="7952" max="7952" width="12.7265625" style="173" customWidth="1"/>
    <col min="7953" max="7953" width="11.1796875" style="173" customWidth="1"/>
    <col min="7954" max="7954" width="7.54296875" style="173" customWidth="1"/>
    <col min="7955" max="8193" width="9.1796875" style="173"/>
    <col min="8194" max="8194" width="0" style="173" hidden="1" customWidth="1"/>
    <col min="8195" max="8195" width="22.54296875" style="173" customWidth="1"/>
    <col min="8196" max="8196" width="2.453125" style="173" customWidth="1"/>
    <col min="8197" max="8197" width="11.26953125" style="173" customWidth="1"/>
    <col min="8198" max="8198" width="12.81640625" style="173" customWidth="1"/>
    <col min="8199" max="8199" width="12.26953125" style="173" customWidth="1"/>
    <col min="8200" max="8200" width="13.26953125" style="173" customWidth="1"/>
    <col min="8201" max="8201" width="16.81640625" style="173" bestFit="1" customWidth="1"/>
    <col min="8202" max="8203" width="12.1796875" style="173" customWidth="1"/>
    <col min="8204" max="8206" width="13.1796875" style="173" customWidth="1"/>
    <col min="8207" max="8207" width="13.54296875" style="173" customWidth="1"/>
    <col min="8208" max="8208" width="12.7265625" style="173" customWidth="1"/>
    <col min="8209" max="8209" width="11.1796875" style="173" customWidth="1"/>
    <col min="8210" max="8210" width="7.54296875" style="173" customWidth="1"/>
    <col min="8211" max="8449" width="9.1796875" style="173"/>
    <col min="8450" max="8450" width="0" style="173" hidden="1" customWidth="1"/>
    <col min="8451" max="8451" width="22.54296875" style="173" customWidth="1"/>
    <col min="8452" max="8452" width="2.453125" style="173" customWidth="1"/>
    <col min="8453" max="8453" width="11.26953125" style="173" customWidth="1"/>
    <col min="8454" max="8454" width="12.81640625" style="173" customWidth="1"/>
    <col min="8455" max="8455" width="12.26953125" style="173" customWidth="1"/>
    <col min="8456" max="8456" width="13.26953125" style="173" customWidth="1"/>
    <col min="8457" max="8457" width="16.81640625" style="173" bestFit="1" customWidth="1"/>
    <col min="8458" max="8459" width="12.1796875" style="173" customWidth="1"/>
    <col min="8460" max="8462" width="13.1796875" style="173" customWidth="1"/>
    <col min="8463" max="8463" width="13.54296875" style="173" customWidth="1"/>
    <col min="8464" max="8464" width="12.7265625" style="173" customWidth="1"/>
    <col min="8465" max="8465" width="11.1796875" style="173" customWidth="1"/>
    <col min="8466" max="8466" width="7.54296875" style="173" customWidth="1"/>
    <col min="8467" max="8705" width="9.1796875" style="173"/>
    <col min="8706" max="8706" width="0" style="173" hidden="1" customWidth="1"/>
    <col min="8707" max="8707" width="22.54296875" style="173" customWidth="1"/>
    <col min="8708" max="8708" width="2.453125" style="173" customWidth="1"/>
    <col min="8709" max="8709" width="11.26953125" style="173" customWidth="1"/>
    <col min="8710" max="8710" width="12.81640625" style="173" customWidth="1"/>
    <col min="8711" max="8711" width="12.26953125" style="173" customWidth="1"/>
    <col min="8712" max="8712" width="13.26953125" style="173" customWidth="1"/>
    <col min="8713" max="8713" width="16.81640625" style="173" bestFit="1" customWidth="1"/>
    <col min="8714" max="8715" width="12.1796875" style="173" customWidth="1"/>
    <col min="8716" max="8718" width="13.1796875" style="173" customWidth="1"/>
    <col min="8719" max="8719" width="13.54296875" style="173" customWidth="1"/>
    <col min="8720" max="8720" width="12.7265625" style="173" customWidth="1"/>
    <col min="8721" max="8721" width="11.1796875" style="173" customWidth="1"/>
    <col min="8722" max="8722" width="7.54296875" style="173" customWidth="1"/>
    <col min="8723" max="8961" width="9.1796875" style="173"/>
    <col min="8962" max="8962" width="0" style="173" hidden="1" customWidth="1"/>
    <col min="8963" max="8963" width="22.54296875" style="173" customWidth="1"/>
    <col min="8964" max="8964" width="2.453125" style="173" customWidth="1"/>
    <col min="8965" max="8965" width="11.26953125" style="173" customWidth="1"/>
    <col min="8966" max="8966" width="12.81640625" style="173" customWidth="1"/>
    <col min="8967" max="8967" width="12.26953125" style="173" customWidth="1"/>
    <col min="8968" max="8968" width="13.26953125" style="173" customWidth="1"/>
    <col min="8969" max="8969" width="16.81640625" style="173" bestFit="1" customWidth="1"/>
    <col min="8970" max="8971" width="12.1796875" style="173" customWidth="1"/>
    <col min="8972" max="8974" width="13.1796875" style="173" customWidth="1"/>
    <col min="8975" max="8975" width="13.54296875" style="173" customWidth="1"/>
    <col min="8976" max="8976" width="12.7265625" style="173" customWidth="1"/>
    <col min="8977" max="8977" width="11.1796875" style="173" customWidth="1"/>
    <col min="8978" max="8978" width="7.54296875" style="173" customWidth="1"/>
    <col min="8979" max="9217" width="9.1796875" style="173"/>
    <col min="9218" max="9218" width="0" style="173" hidden="1" customWidth="1"/>
    <col min="9219" max="9219" width="22.54296875" style="173" customWidth="1"/>
    <col min="9220" max="9220" width="2.453125" style="173" customWidth="1"/>
    <col min="9221" max="9221" width="11.26953125" style="173" customWidth="1"/>
    <col min="9222" max="9222" width="12.81640625" style="173" customWidth="1"/>
    <col min="9223" max="9223" width="12.26953125" style="173" customWidth="1"/>
    <col min="9224" max="9224" width="13.26953125" style="173" customWidth="1"/>
    <col min="9225" max="9225" width="16.81640625" style="173" bestFit="1" customWidth="1"/>
    <col min="9226" max="9227" width="12.1796875" style="173" customWidth="1"/>
    <col min="9228" max="9230" width="13.1796875" style="173" customWidth="1"/>
    <col min="9231" max="9231" width="13.54296875" style="173" customWidth="1"/>
    <col min="9232" max="9232" width="12.7265625" style="173" customWidth="1"/>
    <col min="9233" max="9233" width="11.1796875" style="173" customWidth="1"/>
    <col min="9234" max="9234" width="7.54296875" style="173" customWidth="1"/>
    <col min="9235" max="9473" width="9.1796875" style="173"/>
    <col min="9474" max="9474" width="0" style="173" hidden="1" customWidth="1"/>
    <col min="9475" max="9475" width="22.54296875" style="173" customWidth="1"/>
    <col min="9476" max="9476" width="2.453125" style="173" customWidth="1"/>
    <col min="9477" max="9477" width="11.26953125" style="173" customWidth="1"/>
    <col min="9478" max="9478" width="12.81640625" style="173" customWidth="1"/>
    <col min="9479" max="9479" width="12.26953125" style="173" customWidth="1"/>
    <col min="9480" max="9480" width="13.26953125" style="173" customWidth="1"/>
    <col min="9481" max="9481" width="16.81640625" style="173" bestFit="1" customWidth="1"/>
    <col min="9482" max="9483" width="12.1796875" style="173" customWidth="1"/>
    <col min="9484" max="9486" width="13.1796875" style="173" customWidth="1"/>
    <col min="9487" max="9487" width="13.54296875" style="173" customWidth="1"/>
    <col min="9488" max="9488" width="12.7265625" style="173" customWidth="1"/>
    <col min="9489" max="9489" width="11.1796875" style="173" customWidth="1"/>
    <col min="9490" max="9490" width="7.54296875" style="173" customWidth="1"/>
    <col min="9491" max="9729" width="9.1796875" style="173"/>
    <col min="9730" max="9730" width="0" style="173" hidden="1" customWidth="1"/>
    <col min="9731" max="9731" width="22.54296875" style="173" customWidth="1"/>
    <col min="9732" max="9732" width="2.453125" style="173" customWidth="1"/>
    <col min="9733" max="9733" width="11.26953125" style="173" customWidth="1"/>
    <col min="9734" max="9734" width="12.81640625" style="173" customWidth="1"/>
    <col min="9735" max="9735" width="12.26953125" style="173" customWidth="1"/>
    <col min="9736" max="9736" width="13.26953125" style="173" customWidth="1"/>
    <col min="9737" max="9737" width="16.81640625" style="173" bestFit="1" customWidth="1"/>
    <col min="9738" max="9739" width="12.1796875" style="173" customWidth="1"/>
    <col min="9740" max="9742" width="13.1796875" style="173" customWidth="1"/>
    <col min="9743" max="9743" width="13.54296875" style="173" customWidth="1"/>
    <col min="9744" max="9744" width="12.7265625" style="173" customWidth="1"/>
    <col min="9745" max="9745" width="11.1796875" style="173" customWidth="1"/>
    <col min="9746" max="9746" width="7.54296875" style="173" customWidth="1"/>
    <col min="9747" max="9985" width="9.1796875" style="173"/>
    <col min="9986" max="9986" width="0" style="173" hidden="1" customWidth="1"/>
    <col min="9987" max="9987" width="22.54296875" style="173" customWidth="1"/>
    <col min="9988" max="9988" width="2.453125" style="173" customWidth="1"/>
    <col min="9989" max="9989" width="11.26953125" style="173" customWidth="1"/>
    <col min="9990" max="9990" width="12.81640625" style="173" customWidth="1"/>
    <col min="9991" max="9991" width="12.26953125" style="173" customWidth="1"/>
    <col min="9992" max="9992" width="13.26953125" style="173" customWidth="1"/>
    <col min="9993" max="9993" width="16.81640625" style="173" bestFit="1" customWidth="1"/>
    <col min="9994" max="9995" width="12.1796875" style="173" customWidth="1"/>
    <col min="9996" max="9998" width="13.1796875" style="173" customWidth="1"/>
    <col min="9999" max="9999" width="13.54296875" style="173" customWidth="1"/>
    <col min="10000" max="10000" width="12.7265625" style="173" customWidth="1"/>
    <col min="10001" max="10001" width="11.1796875" style="173" customWidth="1"/>
    <col min="10002" max="10002" width="7.54296875" style="173" customWidth="1"/>
    <col min="10003" max="10241" width="9.1796875" style="173"/>
    <col min="10242" max="10242" width="0" style="173" hidden="1" customWidth="1"/>
    <col min="10243" max="10243" width="22.54296875" style="173" customWidth="1"/>
    <col min="10244" max="10244" width="2.453125" style="173" customWidth="1"/>
    <col min="10245" max="10245" width="11.26953125" style="173" customWidth="1"/>
    <col min="10246" max="10246" width="12.81640625" style="173" customWidth="1"/>
    <col min="10247" max="10247" width="12.26953125" style="173" customWidth="1"/>
    <col min="10248" max="10248" width="13.26953125" style="173" customWidth="1"/>
    <col min="10249" max="10249" width="16.81640625" style="173" bestFit="1" customWidth="1"/>
    <col min="10250" max="10251" width="12.1796875" style="173" customWidth="1"/>
    <col min="10252" max="10254" width="13.1796875" style="173" customWidth="1"/>
    <col min="10255" max="10255" width="13.54296875" style="173" customWidth="1"/>
    <col min="10256" max="10256" width="12.7265625" style="173" customWidth="1"/>
    <col min="10257" max="10257" width="11.1796875" style="173" customWidth="1"/>
    <col min="10258" max="10258" width="7.54296875" style="173" customWidth="1"/>
    <col min="10259" max="10497" width="9.1796875" style="173"/>
    <col min="10498" max="10498" width="0" style="173" hidden="1" customWidth="1"/>
    <col min="10499" max="10499" width="22.54296875" style="173" customWidth="1"/>
    <col min="10500" max="10500" width="2.453125" style="173" customWidth="1"/>
    <col min="10501" max="10501" width="11.26953125" style="173" customWidth="1"/>
    <col min="10502" max="10502" width="12.81640625" style="173" customWidth="1"/>
    <col min="10503" max="10503" width="12.26953125" style="173" customWidth="1"/>
    <col min="10504" max="10504" width="13.26953125" style="173" customWidth="1"/>
    <col min="10505" max="10505" width="16.81640625" style="173" bestFit="1" customWidth="1"/>
    <col min="10506" max="10507" width="12.1796875" style="173" customWidth="1"/>
    <col min="10508" max="10510" width="13.1796875" style="173" customWidth="1"/>
    <col min="10511" max="10511" width="13.54296875" style="173" customWidth="1"/>
    <col min="10512" max="10512" width="12.7265625" style="173" customWidth="1"/>
    <col min="10513" max="10513" width="11.1796875" style="173" customWidth="1"/>
    <col min="10514" max="10514" width="7.54296875" style="173" customWidth="1"/>
    <col min="10515" max="10753" width="9.1796875" style="173"/>
    <col min="10754" max="10754" width="0" style="173" hidden="1" customWidth="1"/>
    <col min="10755" max="10755" width="22.54296875" style="173" customWidth="1"/>
    <col min="10756" max="10756" width="2.453125" style="173" customWidth="1"/>
    <col min="10757" max="10757" width="11.26953125" style="173" customWidth="1"/>
    <col min="10758" max="10758" width="12.81640625" style="173" customWidth="1"/>
    <col min="10759" max="10759" width="12.26953125" style="173" customWidth="1"/>
    <col min="10760" max="10760" width="13.26953125" style="173" customWidth="1"/>
    <col min="10761" max="10761" width="16.81640625" style="173" bestFit="1" customWidth="1"/>
    <col min="10762" max="10763" width="12.1796875" style="173" customWidth="1"/>
    <col min="10764" max="10766" width="13.1796875" style="173" customWidth="1"/>
    <col min="10767" max="10767" width="13.54296875" style="173" customWidth="1"/>
    <col min="10768" max="10768" width="12.7265625" style="173" customWidth="1"/>
    <col min="10769" max="10769" width="11.1796875" style="173" customWidth="1"/>
    <col min="10770" max="10770" width="7.54296875" style="173" customWidth="1"/>
    <col min="10771" max="11009" width="9.1796875" style="173"/>
    <col min="11010" max="11010" width="0" style="173" hidden="1" customWidth="1"/>
    <col min="11011" max="11011" width="22.54296875" style="173" customWidth="1"/>
    <col min="11012" max="11012" width="2.453125" style="173" customWidth="1"/>
    <col min="11013" max="11013" width="11.26953125" style="173" customWidth="1"/>
    <col min="11014" max="11014" width="12.81640625" style="173" customWidth="1"/>
    <col min="11015" max="11015" width="12.26953125" style="173" customWidth="1"/>
    <col min="11016" max="11016" width="13.26953125" style="173" customWidth="1"/>
    <col min="11017" max="11017" width="16.81640625" style="173" bestFit="1" customWidth="1"/>
    <col min="11018" max="11019" width="12.1796875" style="173" customWidth="1"/>
    <col min="11020" max="11022" width="13.1796875" style="173" customWidth="1"/>
    <col min="11023" max="11023" width="13.54296875" style="173" customWidth="1"/>
    <col min="11024" max="11024" width="12.7265625" style="173" customWidth="1"/>
    <col min="11025" max="11025" width="11.1796875" style="173" customWidth="1"/>
    <col min="11026" max="11026" width="7.54296875" style="173" customWidth="1"/>
    <col min="11027" max="11265" width="9.1796875" style="173"/>
    <col min="11266" max="11266" width="0" style="173" hidden="1" customWidth="1"/>
    <col min="11267" max="11267" width="22.54296875" style="173" customWidth="1"/>
    <col min="11268" max="11268" width="2.453125" style="173" customWidth="1"/>
    <col min="11269" max="11269" width="11.26953125" style="173" customWidth="1"/>
    <col min="11270" max="11270" width="12.81640625" style="173" customWidth="1"/>
    <col min="11271" max="11271" width="12.26953125" style="173" customWidth="1"/>
    <col min="11272" max="11272" width="13.26953125" style="173" customWidth="1"/>
    <col min="11273" max="11273" width="16.81640625" style="173" bestFit="1" customWidth="1"/>
    <col min="11274" max="11275" width="12.1796875" style="173" customWidth="1"/>
    <col min="11276" max="11278" width="13.1796875" style="173" customWidth="1"/>
    <col min="11279" max="11279" width="13.54296875" style="173" customWidth="1"/>
    <col min="11280" max="11280" width="12.7265625" style="173" customWidth="1"/>
    <col min="11281" max="11281" width="11.1796875" style="173" customWidth="1"/>
    <col min="11282" max="11282" width="7.54296875" style="173" customWidth="1"/>
    <col min="11283" max="11521" width="9.1796875" style="173"/>
    <col min="11522" max="11522" width="0" style="173" hidden="1" customWidth="1"/>
    <col min="11523" max="11523" width="22.54296875" style="173" customWidth="1"/>
    <col min="11524" max="11524" width="2.453125" style="173" customWidth="1"/>
    <col min="11525" max="11525" width="11.26953125" style="173" customWidth="1"/>
    <col min="11526" max="11526" width="12.81640625" style="173" customWidth="1"/>
    <col min="11527" max="11527" width="12.26953125" style="173" customWidth="1"/>
    <col min="11528" max="11528" width="13.26953125" style="173" customWidth="1"/>
    <col min="11529" max="11529" width="16.81640625" style="173" bestFit="1" customWidth="1"/>
    <col min="11530" max="11531" width="12.1796875" style="173" customWidth="1"/>
    <col min="11532" max="11534" width="13.1796875" style="173" customWidth="1"/>
    <col min="11535" max="11535" width="13.54296875" style="173" customWidth="1"/>
    <col min="11536" max="11536" width="12.7265625" style="173" customWidth="1"/>
    <col min="11537" max="11537" width="11.1796875" style="173" customWidth="1"/>
    <col min="11538" max="11538" width="7.54296875" style="173" customWidth="1"/>
    <col min="11539" max="11777" width="9.1796875" style="173"/>
    <col min="11778" max="11778" width="0" style="173" hidden="1" customWidth="1"/>
    <col min="11779" max="11779" width="22.54296875" style="173" customWidth="1"/>
    <col min="11780" max="11780" width="2.453125" style="173" customWidth="1"/>
    <col min="11781" max="11781" width="11.26953125" style="173" customWidth="1"/>
    <col min="11782" max="11782" width="12.81640625" style="173" customWidth="1"/>
    <col min="11783" max="11783" width="12.26953125" style="173" customWidth="1"/>
    <col min="11784" max="11784" width="13.26953125" style="173" customWidth="1"/>
    <col min="11785" max="11785" width="16.81640625" style="173" bestFit="1" customWidth="1"/>
    <col min="11786" max="11787" width="12.1796875" style="173" customWidth="1"/>
    <col min="11788" max="11790" width="13.1796875" style="173" customWidth="1"/>
    <col min="11791" max="11791" width="13.54296875" style="173" customWidth="1"/>
    <col min="11792" max="11792" width="12.7265625" style="173" customWidth="1"/>
    <col min="11793" max="11793" width="11.1796875" style="173" customWidth="1"/>
    <col min="11794" max="11794" width="7.54296875" style="173" customWidth="1"/>
    <col min="11795" max="12033" width="9.1796875" style="173"/>
    <col min="12034" max="12034" width="0" style="173" hidden="1" customWidth="1"/>
    <col min="12035" max="12035" width="22.54296875" style="173" customWidth="1"/>
    <col min="12036" max="12036" width="2.453125" style="173" customWidth="1"/>
    <col min="12037" max="12037" width="11.26953125" style="173" customWidth="1"/>
    <col min="12038" max="12038" width="12.81640625" style="173" customWidth="1"/>
    <col min="12039" max="12039" width="12.26953125" style="173" customWidth="1"/>
    <col min="12040" max="12040" width="13.26953125" style="173" customWidth="1"/>
    <col min="12041" max="12041" width="16.81640625" style="173" bestFit="1" customWidth="1"/>
    <col min="12042" max="12043" width="12.1796875" style="173" customWidth="1"/>
    <col min="12044" max="12046" width="13.1796875" style="173" customWidth="1"/>
    <col min="12047" max="12047" width="13.54296875" style="173" customWidth="1"/>
    <col min="12048" max="12048" width="12.7265625" style="173" customWidth="1"/>
    <col min="12049" max="12049" width="11.1796875" style="173" customWidth="1"/>
    <col min="12050" max="12050" width="7.54296875" style="173" customWidth="1"/>
    <col min="12051" max="12289" width="9.1796875" style="173"/>
    <col min="12290" max="12290" width="0" style="173" hidden="1" customWidth="1"/>
    <col min="12291" max="12291" width="22.54296875" style="173" customWidth="1"/>
    <col min="12292" max="12292" width="2.453125" style="173" customWidth="1"/>
    <col min="12293" max="12293" width="11.26953125" style="173" customWidth="1"/>
    <col min="12294" max="12294" width="12.81640625" style="173" customWidth="1"/>
    <col min="12295" max="12295" width="12.26953125" style="173" customWidth="1"/>
    <col min="12296" max="12296" width="13.26953125" style="173" customWidth="1"/>
    <col min="12297" max="12297" width="16.81640625" style="173" bestFit="1" customWidth="1"/>
    <col min="12298" max="12299" width="12.1796875" style="173" customWidth="1"/>
    <col min="12300" max="12302" width="13.1796875" style="173" customWidth="1"/>
    <col min="12303" max="12303" width="13.54296875" style="173" customWidth="1"/>
    <col min="12304" max="12304" width="12.7265625" style="173" customWidth="1"/>
    <col min="12305" max="12305" width="11.1796875" style="173" customWidth="1"/>
    <col min="12306" max="12306" width="7.54296875" style="173" customWidth="1"/>
    <col min="12307" max="12545" width="9.1796875" style="173"/>
    <col min="12546" max="12546" width="0" style="173" hidden="1" customWidth="1"/>
    <col min="12547" max="12547" width="22.54296875" style="173" customWidth="1"/>
    <col min="12548" max="12548" width="2.453125" style="173" customWidth="1"/>
    <col min="12549" max="12549" width="11.26953125" style="173" customWidth="1"/>
    <col min="12550" max="12550" width="12.81640625" style="173" customWidth="1"/>
    <col min="12551" max="12551" width="12.26953125" style="173" customWidth="1"/>
    <col min="12552" max="12552" width="13.26953125" style="173" customWidth="1"/>
    <col min="12553" max="12553" width="16.81640625" style="173" bestFit="1" customWidth="1"/>
    <col min="12554" max="12555" width="12.1796875" style="173" customWidth="1"/>
    <col min="12556" max="12558" width="13.1796875" style="173" customWidth="1"/>
    <col min="12559" max="12559" width="13.54296875" style="173" customWidth="1"/>
    <col min="12560" max="12560" width="12.7265625" style="173" customWidth="1"/>
    <col min="12561" max="12561" width="11.1796875" style="173" customWidth="1"/>
    <col min="12562" max="12562" width="7.54296875" style="173" customWidth="1"/>
    <col min="12563" max="12801" width="9.1796875" style="173"/>
    <col min="12802" max="12802" width="0" style="173" hidden="1" customWidth="1"/>
    <col min="12803" max="12803" width="22.54296875" style="173" customWidth="1"/>
    <col min="12804" max="12804" width="2.453125" style="173" customWidth="1"/>
    <col min="12805" max="12805" width="11.26953125" style="173" customWidth="1"/>
    <col min="12806" max="12806" width="12.81640625" style="173" customWidth="1"/>
    <col min="12807" max="12807" width="12.26953125" style="173" customWidth="1"/>
    <col min="12808" max="12808" width="13.26953125" style="173" customWidth="1"/>
    <col min="12809" max="12809" width="16.81640625" style="173" bestFit="1" customWidth="1"/>
    <col min="12810" max="12811" width="12.1796875" style="173" customWidth="1"/>
    <col min="12812" max="12814" width="13.1796875" style="173" customWidth="1"/>
    <col min="12815" max="12815" width="13.54296875" style="173" customWidth="1"/>
    <col min="12816" max="12816" width="12.7265625" style="173" customWidth="1"/>
    <col min="12817" max="12817" width="11.1796875" style="173" customWidth="1"/>
    <col min="12818" max="12818" width="7.54296875" style="173" customWidth="1"/>
    <col min="12819" max="13057" width="9.1796875" style="173"/>
    <col min="13058" max="13058" width="0" style="173" hidden="1" customWidth="1"/>
    <col min="13059" max="13059" width="22.54296875" style="173" customWidth="1"/>
    <col min="13060" max="13060" width="2.453125" style="173" customWidth="1"/>
    <col min="13061" max="13061" width="11.26953125" style="173" customWidth="1"/>
    <col min="13062" max="13062" width="12.81640625" style="173" customWidth="1"/>
    <col min="13063" max="13063" width="12.26953125" style="173" customWidth="1"/>
    <col min="13064" max="13064" width="13.26953125" style="173" customWidth="1"/>
    <col min="13065" max="13065" width="16.81640625" style="173" bestFit="1" customWidth="1"/>
    <col min="13066" max="13067" width="12.1796875" style="173" customWidth="1"/>
    <col min="13068" max="13070" width="13.1796875" style="173" customWidth="1"/>
    <col min="13071" max="13071" width="13.54296875" style="173" customWidth="1"/>
    <col min="13072" max="13072" width="12.7265625" style="173" customWidth="1"/>
    <col min="13073" max="13073" width="11.1796875" style="173" customWidth="1"/>
    <col min="13074" max="13074" width="7.54296875" style="173" customWidth="1"/>
    <col min="13075" max="13313" width="9.1796875" style="173"/>
    <col min="13314" max="13314" width="0" style="173" hidden="1" customWidth="1"/>
    <col min="13315" max="13315" width="22.54296875" style="173" customWidth="1"/>
    <col min="13316" max="13316" width="2.453125" style="173" customWidth="1"/>
    <col min="13317" max="13317" width="11.26953125" style="173" customWidth="1"/>
    <col min="13318" max="13318" width="12.81640625" style="173" customWidth="1"/>
    <col min="13319" max="13319" width="12.26953125" style="173" customWidth="1"/>
    <col min="13320" max="13320" width="13.26953125" style="173" customWidth="1"/>
    <col min="13321" max="13321" width="16.81640625" style="173" bestFit="1" customWidth="1"/>
    <col min="13322" max="13323" width="12.1796875" style="173" customWidth="1"/>
    <col min="13324" max="13326" width="13.1796875" style="173" customWidth="1"/>
    <col min="13327" max="13327" width="13.54296875" style="173" customWidth="1"/>
    <col min="13328" max="13328" width="12.7265625" style="173" customWidth="1"/>
    <col min="13329" max="13329" width="11.1796875" style="173" customWidth="1"/>
    <col min="13330" max="13330" width="7.54296875" style="173" customWidth="1"/>
    <col min="13331" max="13569" width="9.1796875" style="173"/>
    <col min="13570" max="13570" width="0" style="173" hidden="1" customWidth="1"/>
    <col min="13571" max="13571" width="22.54296875" style="173" customWidth="1"/>
    <col min="13572" max="13572" width="2.453125" style="173" customWidth="1"/>
    <col min="13573" max="13573" width="11.26953125" style="173" customWidth="1"/>
    <col min="13574" max="13574" width="12.81640625" style="173" customWidth="1"/>
    <col min="13575" max="13575" width="12.26953125" style="173" customWidth="1"/>
    <col min="13576" max="13576" width="13.26953125" style="173" customWidth="1"/>
    <col min="13577" max="13577" width="16.81640625" style="173" bestFit="1" customWidth="1"/>
    <col min="13578" max="13579" width="12.1796875" style="173" customWidth="1"/>
    <col min="13580" max="13582" width="13.1796875" style="173" customWidth="1"/>
    <col min="13583" max="13583" width="13.54296875" style="173" customWidth="1"/>
    <col min="13584" max="13584" width="12.7265625" style="173" customWidth="1"/>
    <col min="13585" max="13585" width="11.1796875" style="173" customWidth="1"/>
    <col min="13586" max="13586" width="7.54296875" style="173" customWidth="1"/>
    <col min="13587" max="13825" width="9.1796875" style="173"/>
    <col min="13826" max="13826" width="0" style="173" hidden="1" customWidth="1"/>
    <col min="13827" max="13827" width="22.54296875" style="173" customWidth="1"/>
    <col min="13828" max="13828" width="2.453125" style="173" customWidth="1"/>
    <col min="13829" max="13829" width="11.26953125" style="173" customWidth="1"/>
    <col min="13830" max="13830" width="12.81640625" style="173" customWidth="1"/>
    <col min="13831" max="13831" width="12.26953125" style="173" customWidth="1"/>
    <col min="13832" max="13832" width="13.26953125" style="173" customWidth="1"/>
    <col min="13833" max="13833" width="16.81640625" style="173" bestFit="1" customWidth="1"/>
    <col min="13834" max="13835" width="12.1796875" style="173" customWidth="1"/>
    <col min="13836" max="13838" width="13.1796875" style="173" customWidth="1"/>
    <col min="13839" max="13839" width="13.54296875" style="173" customWidth="1"/>
    <col min="13840" max="13840" width="12.7265625" style="173" customWidth="1"/>
    <col min="13841" max="13841" width="11.1796875" style="173" customWidth="1"/>
    <col min="13842" max="13842" width="7.54296875" style="173" customWidth="1"/>
    <col min="13843" max="14081" width="9.1796875" style="173"/>
    <col min="14082" max="14082" width="0" style="173" hidden="1" customWidth="1"/>
    <col min="14083" max="14083" width="22.54296875" style="173" customWidth="1"/>
    <col min="14084" max="14084" width="2.453125" style="173" customWidth="1"/>
    <col min="14085" max="14085" width="11.26953125" style="173" customWidth="1"/>
    <col min="14086" max="14086" width="12.81640625" style="173" customWidth="1"/>
    <col min="14087" max="14087" width="12.26953125" style="173" customWidth="1"/>
    <col min="14088" max="14088" width="13.26953125" style="173" customWidth="1"/>
    <col min="14089" max="14089" width="16.81640625" style="173" bestFit="1" customWidth="1"/>
    <col min="14090" max="14091" width="12.1796875" style="173" customWidth="1"/>
    <col min="14092" max="14094" width="13.1796875" style="173" customWidth="1"/>
    <col min="14095" max="14095" width="13.54296875" style="173" customWidth="1"/>
    <col min="14096" max="14096" width="12.7265625" style="173" customWidth="1"/>
    <col min="14097" max="14097" width="11.1796875" style="173" customWidth="1"/>
    <col min="14098" max="14098" width="7.54296875" style="173" customWidth="1"/>
    <col min="14099" max="14337" width="9.1796875" style="173"/>
    <col min="14338" max="14338" width="0" style="173" hidden="1" customWidth="1"/>
    <col min="14339" max="14339" width="22.54296875" style="173" customWidth="1"/>
    <col min="14340" max="14340" width="2.453125" style="173" customWidth="1"/>
    <col min="14341" max="14341" width="11.26953125" style="173" customWidth="1"/>
    <col min="14342" max="14342" width="12.81640625" style="173" customWidth="1"/>
    <col min="14343" max="14343" width="12.26953125" style="173" customWidth="1"/>
    <col min="14344" max="14344" width="13.26953125" style="173" customWidth="1"/>
    <col min="14345" max="14345" width="16.81640625" style="173" bestFit="1" customWidth="1"/>
    <col min="14346" max="14347" width="12.1796875" style="173" customWidth="1"/>
    <col min="14348" max="14350" width="13.1796875" style="173" customWidth="1"/>
    <col min="14351" max="14351" width="13.54296875" style="173" customWidth="1"/>
    <col min="14352" max="14352" width="12.7265625" style="173" customWidth="1"/>
    <col min="14353" max="14353" width="11.1796875" style="173" customWidth="1"/>
    <col min="14354" max="14354" width="7.54296875" style="173" customWidth="1"/>
    <col min="14355" max="14593" width="9.1796875" style="173"/>
    <col min="14594" max="14594" width="0" style="173" hidden="1" customWidth="1"/>
    <col min="14595" max="14595" width="22.54296875" style="173" customWidth="1"/>
    <col min="14596" max="14596" width="2.453125" style="173" customWidth="1"/>
    <col min="14597" max="14597" width="11.26953125" style="173" customWidth="1"/>
    <col min="14598" max="14598" width="12.81640625" style="173" customWidth="1"/>
    <col min="14599" max="14599" width="12.26953125" style="173" customWidth="1"/>
    <col min="14600" max="14600" width="13.26953125" style="173" customWidth="1"/>
    <col min="14601" max="14601" width="16.81640625" style="173" bestFit="1" customWidth="1"/>
    <col min="14602" max="14603" width="12.1796875" style="173" customWidth="1"/>
    <col min="14604" max="14606" width="13.1796875" style="173" customWidth="1"/>
    <col min="14607" max="14607" width="13.54296875" style="173" customWidth="1"/>
    <col min="14608" max="14608" width="12.7265625" style="173" customWidth="1"/>
    <col min="14609" max="14609" width="11.1796875" style="173" customWidth="1"/>
    <col min="14610" max="14610" width="7.54296875" style="173" customWidth="1"/>
    <col min="14611" max="14849" width="9.1796875" style="173"/>
    <col min="14850" max="14850" width="0" style="173" hidden="1" customWidth="1"/>
    <col min="14851" max="14851" width="22.54296875" style="173" customWidth="1"/>
    <col min="14852" max="14852" width="2.453125" style="173" customWidth="1"/>
    <col min="14853" max="14853" width="11.26953125" style="173" customWidth="1"/>
    <col min="14854" max="14854" width="12.81640625" style="173" customWidth="1"/>
    <col min="14855" max="14855" width="12.26953125" style="173" customWidth="1"/>
    <col min="14856" max="14856" width="13.26953125" style="173" customWidth="1"/>
    <col min="14857" max="14857" width="16.81640625" style="173" bestFit="1" customWidth="1"/>
    <col min="14858" max="14859" width="12.1796875" style="173" customWidth="1"/>
    <col min="14860" max="14862" width="13.1796875" style="173" customWidth="1"/>
    <col min="14863" max="14863" width="13.54296875" style="173" customWidth="1"/>
    <col min="14864" max="14864" width="12.7265625" style="173" customWidth="1"/>
    <col min="14865" max="14865" width="11.1796875" style="173" customWidth="1"/>
    <col min="14866" max="14866" width="7.54296875" style="173" customWidth="1"/>
    <col min="14867" max="15105" width="9.1796875" style="173"/>
    <col min="15106" max="15106" width="0" style="173" hidden="1" customWidth="1"/>
    <col min="15107" max="15107" width="22.54296875" style="173" customWidth="1"/>
    <col min="15108" max="15108" width="2.453125" style="173" customWidth="1"/>
    <col min="15109" max="15109" width="11.26953125" style="173" customWidth="1"/>
    <col min="15110" max="15110" width="12.81640625" style="173" customWidth="1"/>
    <col min="15111" max="15111" width="12.26953125" style="173" customWidth="1"/>
    <col min="15112" max="15112" width="13.26953125" style="173" customWidth="1"/>
    <col min="15113" max="15113" width="16.81640625" style="173" bestFit="1" customWidth="1"/>
    <col min="15114" max="15115" width="12.1796875" style="173" customWidth="1"/>
    <col min="15116" max="15118" width="13.1796875" style="173" customWidth="1"/>
    <col min="15119" max="15119" width="13.54296875" style="173" customWidth="1"/>
    <col min="15120" max="15120" width="12.7265625" style="173" customWidth="1"/>
    <col min="15121" max="15121" width="11.1796875" style="173" customWidth="1"/>
    <col min="15122" max="15122" width="7.54296875" style="173" customWidth="1"/>
    <col min="15123" max="15361" width="9.1796875" style="173"/>
    <col min="15362" max="15362" width="0" style="173" hidden="1" customWidth="1"/>
    <col min="15363" max="15363" width="22.54296875" style="173" customWidth="1"/>
    <col min="15364" max="15364" width="2.453125" style="173" customWidth="1"/>
    <col min="15365" max="15365" width="11.26953125" style="173" customWidth="1"/>
    <col min="15366" max="15366" width="12.81640625" style="173" customWidth="1"/>
    <col min="15367" max="15367" width="12.26953125" style="173" customWidth="1"/>
    <col min="15368" max="15368" width="13.26953125" style="173" customWidth="1"/>
    <col min="15369" max="15369" width="16.81640625" style="173" bestFit="1" customWidth="1"/>
    <col min="15370" max="15371" width="12.1796875" style="173" customWidth="1"/>
    <col min="15372" max="15374" width="13.1796875" style="173" customWidth="1"/>
    <col min="15375" max="15375" width="13.54296875" style="173" customWidth="1"/>
    <col min="15376" max="15376" width="12.7265625" style="173" customWidth="1"/>
    <col min="15377" max="15377" width="11.1796875" style="173" customWidth="1"/>
    <col min="15378" max="15378" width="7.54296875" style="173" customWidth="1"/>
    <col min="15379" max="15617" width="9.1796875" style="173"/>
    <col min="15618" max="15618" width="0" style="173" hidden="1" customWidth="1"/>
    <col min="15619" max="15619" width="22.54296875" style="173" customWidth="1"/>
    <col min="15620" max="15620" width="2.453125" style="173" customWidth="1"/>
    <col min="15621" max="15621" width="11.26953125" style="173" customWidth="1"/>
    <col min="15622" max="15622" width="12.81640625" style="173" customWidth="1"/>
    <col min="15623" max="15623" width="12.26953125" style="173" customWidth="1"/>
    <col min="15624" max="15624" width="13.26953125" style="173" customWidth="1"/>
    <col min="15625" max="15625" width="16.81640625" style="173" bestFit="1" customWidth="1"/>
    <col min="15626" max="15627" width="12.1796875" style="173" customWidth="1"/>
    <col min="15628" max="15630" width="13.1796875" style="173" customWidth="1"/>
    <col min="15631" max="15631" width="13.54296875" style="173" customWidth="1"/>
    <col min="15632" max="15632" width="12.7265625" style="173" customWidth="1"/>
    <col min="15633" max="15633" width="11.1796875" style="173" customWidth="1"/>
    <col min="15634" max="15634" width="7.54296875" style="173" customWidth="1"/>
    <col min="15635" max="15873" width="9.1796875" style="173"/>
    <col min="15874" max="15874" width="0" style="173" hidden="1" customWidth="1"/>
    <col min="15875" max="15875" width="22.54296875" style="173" customWidth="1"/>
    <col min="15876" max="15876" width="2.453125" style="173" customWidth="1"/>
    <col min="15877" max="15877" width="11.26953125" style="173" customWidth="1"/>
    <col min="15878" max="15878" width="12.81640625" style="173" customWidth="1"/>
    <col min="15879" max="15879" width="12.26953125" style="173" customWidth="1"/>
    <col min="15880" max="15880" width="13.26953125" style="173" customWidth="1"/>
    <col min="15881" max="15881" width="16.81640625" style="173" bestFit="1" customWidth="1"/>
    <col min="15882" max="15883" width="12.1796875" style="173" customWidth="1"/>
    <col min="15884" max="15886" width="13.1796875" style="173" customWidth="1"/>
    <col min="15887" max="15887" width="13.54296875" style="173" customWidth="1"/>
    <col min="15888" max="15888" width="12.7265625" style="173" customWidth="1"/>
    <col min="15889" max="15889" width="11.1796875" style="173" customWidth="1"/>
    <col min="15890" max="15890" width="7.54296875" style="173" customWidth="1"/>
    <col min="15891" max="16129" width="9.1796875" style="173"/>
    <col min="16130" max="16130" width="0" style="173" hidden="1" customWidth="1"/>
    <col min="16131" max="16131" width="22.54296875" style="173" customWidth="1"/>
    <col min="16132" max="16132" width="2.453125" style="173" customWidth="1"/>
    <col min="16133" max="16133" width="11.26953125" style="173" customWidth="1"/>
    <col min="16134" max="16134" width="12.81640625" style="173" customWidth="1"/>
    <col min="16135" max="16135" width="12.26953125" style="173" customWidth="1"/>
    <col min="16136" max="16136" width="13.26953125" style="173" customWidth="1"/>
    <col min="16137" max="16137" width="16.81640625" style="173" bestFit="1" customWidth="1"/>
    <col min="16138" max="16139" width="12.1796875" style="173" customWidth="1"/>
    <col min="16140" max="16142" width="13.1796875" style="173" customWidth="1"/>
    <col min="16143" max="16143" width="13.54296875" style="173" customWidth="1"/>
    <col min="16144" max="16144" width="12.7265625" style="173" customWidth="1"/>
    <col min="16145" max="16145" width="11.1796875" style="173" customWidth="1"/>
    <col min="16146" max="16146" width="7.54296875" style="173" customWidth="1"/>
    <col min="16147" max="16384" width="9.1796875" style="173"/>
  </cols>
  <sheetData>
    <row r="1" spans="1:44" s="160" customFormat="1" ht="24.75" customHeight="1" x14ac:dyDescent="0.35">
      <c r="A1" s="196"/>
      <c r="B1" s="196"/>
      <c r="C1" s="289" t="s">
        <v>316</v>
      </c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R1" s="290" t="s">
        <v>320</v>
      </c>
      <c r="S1" s="290"/>
      <c r="T1" s="290"/>
      <c r="U1" s="290"/>
      <c r="V1" s="290"/>
      <c r="W1" s="290"/>
      <c r="X1" s="290"/>
      <c r="Y1" s="290"/>
      <c r="Z1" s="290"/>
      <c r="AA1" s="290"/>
    </row>
    <row r="2" spans="1:44" s="165" customFormat="1" ht="34.5" customHeight="1" x14ac:dyDescent="0.35">
      <c r="A2" s="161"/>
      <c r="B2" s="162"/>
      <c r="C2" s="163"/>
      <c r="D2" s="291" t="s">
        <v>167</v>
      </c>
      <c r="E2" s="291"/>
      <c r="F2" s="163"/>
      <c r="G2" s="163"/>
      <c r="H2" s="163"/>
      <c r="I2" s="292" t="s">
        <v>168</v>
      </c>
      <c r="J2" s="292"/>
      <c r="K2" s="292"/>
      <c r="L2" s="164"/>
      <c r="M2" s="164"/>
      <c r="N2" s="292" t="s">
        <v>169</v>
      </c>
      <c r="O2" s="292"/>
      <c r="P2" s="292"/>
      <c r="T2" s="166"/>
      <c r="U2" s="166"/>
    </row>
    <row r="3" spans="1:44" s="165" customFormat="1" ht="40" x14ac:dyDescent="0.35">
      <c r="A3" s="161"/>
      <c r="B3" s="167"/>
      <c r="C3" s="168"/>
      <c r="D3" s="168" t="s">
        <v>170</v>
      </c>
      <c r="E3" s="168" t="s">
        <v>171</v>
      </c>
      <c r="F3" s="168" t="s">
        <v>174</v>
      </c>
      <c r="G3" s="168"/>
      <c r="H3" s="168"/>
      <c r="I3" s="169" t="s">
        <v>175</v>
      </c>
      <c r="J3" s="168" t="s">
        <v>176</v>
      </c>
      <c r="K3" s="168" t="s">
        <v>314</v>
      </c>
      <c r="L3" s="168"/>
      <c r="M3" s="168"/>
      <c r="N3" s="168" t="s">
        <v>315</v>
      </c>
      <c r="O3" s="168" t="s">
        <v>179</v>
      </c>
      <c r="P3" s="168" t="s">
        <v>180</v>
      </c>
      <c r="R3" s="197" t="s">
        <v>403</v>
      </c>
      <c r="S3" s="198" t="s">
        <v>170</v>
      </c>
      <c r="T3" s="198" t="s">
        <v>171</v>
      </c>
      <c r="U3" s="198" t="s">
        <v>223</v>
      </c>
      <c r="V3" s="198" t="s">
        <v>175</v>
      </c>
      <c r="W3" s="198" t="s">
        <v>176</v>
      </c>
      <c r="X3" s="198" t="s">
        <v>219</v>
      </c>
      <c r="Y3" s="198" t="s">
        <v>220</v>
      </c>
      <c r="Z3" s="198" t="s">
        <v>179</v>
      </c>
      <c r="AA3" s="198" t="s">
        <v>180</v>
      </c>
    </row>
    <row r="4" spans="1:44" s="175" customFormat="1" ht="25.5" customHeight="1" x14ac:dyDescent="0.35">
      <c r="A4" s="170" t="s">
        <v>181</v>
      </c>
      <c r="B4" s="171"/>
      <c r="C4" s="172"/>
      <c r="D4" s="172">
        <f>'(2016-17)'!H4-'(2015-16)'!H4</f>
        <v>58</v>
      </c>
      <c r="E4" s="172">
        <f>'(2016-17)'!I4-'(2015-16)'!I4</f>
        <v>-70</v>
      </c>
      <c r="F4" s="172">
        <f>'(2016-17)'!J4-'(2015-16)'!J4</f>
        <v>10</v>
      </c>
      <c r="G4" s="172"/>
      <c r="H4" s="172"/>
      <c r="I4" s="172">
        <f>'(2016-17)'!K4-'(2015-16)'!K4</f>
        <v>-56</v>
      </c>
      <c r="J4" s="172">
        <f>'(2016-17)'!L4-'(2015-16)'!L4</f>
        <v>-36</v>
      </c>
      <c r="K4" s="172">
        <f>'(2016-17)'!M4-'(2015-16)'!M4</f>
        <v>-87</v>
      </c>
      <c r="L4" s="172"/>
      <c r="M4" s="172"/>
      <c r="N4" s="172">
        <f>'(2016-17)'!N4-'(2015-16)'!N4</f>
        <v>148</v>
      </c>
      <c r="O4" s="172">
        <f>'(2016-17)'!O4-'(2015-16)'!O4</f>
        <v>-7</v>
      </c>
      <c r="P4" s="172">
        <f>'(2016-17)'!P4-'(2015-16)'!P4</f>
        <v>-2</v>
      </c>
      <c r="Q4" s="170"/>
      <c r="R4" s="170" t="s">
        <v>317</v>
      </c>
      <c r="S4" s="173">
        <f>'(2016-17)'!H4-'(2016-17)'!H5-'(2016-17)'!H44</f>
        <v>0</v>
      </c>
      <c r="T4" s="173">
        <f>'(2016-17)'!I4-'(2016-17)'!I5-'(2016-17)'!I44</f>
        <v>0</v>
      </c>
      <c r="U4" s="173">
        <f>'(2016-17)'!J4-'(2016-17)'!J5-'(2016-17)'!J44</f>
        <v>0</v>
      </c>
      <c r="V4" s="173">
        <f>'(2016-17)'!K4-'(2016-17)'!K5-'(2016-17)'!K44</f>
        <v>0</v>
      </c>
      <c r="W4" s="173">
        <f>'(2016-17)'!L4-'(2016-17)'!L5-'(2016-17)'!L44</f>
        <v>0</v>
      </c>
      <c r="X4" s="173">
        <f>'(2016-17)'!M4-'(2016-17)'!M5-'(2016-17)'!M44</f>
        <v>0</v>
      </c>
      <c r="Y4" s="173">
        <f>'(2016-17)'!N4-'(2016-17)'!N5-'(2016-17)'!N44</f>
        <v>0</v>
      </c>
      <c r="Z4" s="173">
        <f>'(2016-17)'!O4-'(2016-17)'!O5-'(2016-17)'!O44</f>
        <v>0</v>
      </c>
      <c r="AA4" s="173">
        <f>'(2016-17)'!P4-'(2016-17)'!P5-'(2016-17)'!P44</f>
        <v>0</v>
      </c>
      <c r="AB4" s="165"/>
      <c r="AC4" s="174"/>
      <c r="AD4" s="174"/>
      <c r="AE4" s="174"/>
      <c r="AF4" s="173"/>
      <c r="AG4" s="165"/>
      <c r="AH4" s="165"/>
      <c r="AI4" s="165"/>
      <c r="AJ4" s="173"/>
      <c r="AK4" s="174"/>
      <c r="AL4" s="174"/>
      <c r="AM4" s="174"/>
      <c r="AN4" s="173"/>
      <c r="AO4" s="173"/>
      <c r="AP4" s="173"/>
      <c r="AQ4" s="173"/>
      <c r="AR4" s="173"/>
    </row>
    <row r="5" spans="1:44" s="178" customFormat="1" ht="25.5" customHeight="1" x14ac:dyDescent="0.35">
      <c r="A5" s="170" t="s">
        <v>182</v>
      </c>
      <c r="B5" s="176"/>
      <c r="C5" s="177"/>
      <c r="D5" s="172">
        <f>'(2016-17)'!H5-'(2015-16)'!H5</f>
        <v>62</v>
      </c>
      <c r="E5" s="172">
        <f>'(2016-17)'!I5-'(2015-16)'!I5</f>
        <v>-69</v>
      </c>
      <c r="F5" s="172">
        <f>'(2016-17)'!J5-'(2015-16)'!J5</f>
        <v>3</v>
      </c>
      <c r="G5" s="172"/>
      <c r="H5" s="172"/>
      <c r="I5" s="172">
        <f>'(2016-17)'!K5-'(2015-16)'!K5</f>
        <v>-34</v>
      </c>
      <c r="J5" s="172">
        <f>'(2016-17)'!L5-'(2015-16)'!L5</f>
        <v>-17</v>
      </c>
      <c r="K5" s="172">
        <f>'(2016-17)'!M5-'(2015-16)'!M5</f>
        <v>-62</v>
      </c>
      <c r="L5" s="177"/>
      <c r="M5" s="177"/>
      <c r="N5" s="172">
        <f>'(2016-17)'!N5-'(2015-16)'!N5</f>
        <v>32</v>
      </c>
      <c r="O5" s="172">
        <f>'(2016-17)'!O5-'(2015-16)'!O5</f>
        <v>-1</v>
      </c>
      <c r="P5" s="172">
        <f>'(2016-17)'!P5-'(2015-16)'!P5</f>
        <v>3</v>
      </c>
      <c r="R5" s="175" t="s">
        <v>318</v>
      </c>
      <c r="S5" s="173">
        <f>'(2016-17)'!H44-SUM('(2016-17)'!H45:H51)</f>
        <v>0</v>
      </c>
      <c r="T5" s="173">
        <f>'(2016-17)'!I44-SUM('(2016-17)'!I45:I51)</f>
        <v>0</v>
      </c>
      <c r="U5" s="173">
        <f>'(2016-17)'!J44-SUM('(2016-17)'!J45:J51)</f>
        <v>0</v>
      </c>
      <c r="V5" s="173">
        <f>'(2016-17)'!K44-SUM('(2016-17)'!K45:K51)</f>
        <v>0</v>
      </c>
      <c r="W5" s="173">
        <f>'(2016-17)'!L44-SUM('(2016-17)'!L45:L51)</f>
        <v>0</v>
      </c>
      <c r="X5" s="173">
        <f>'(2016-17)'!M44-SUM('(2016-17)'!M45:M51)</f>
        <v>0</v>
      </c>
      <c r="Y5" s="173">
        <f>'(2016-17)'!N44-SUM('(2016-17)'!N45:N51)</f>
        <v>0</v>
      </c>
      <c r="Z5" s="173">
        <f>'(2016-17)'!O44-SUM('(2016-17)'!O45:O51)</f>
        <v>0</v>
      </c>
      <c r="AA5" s="173">
        <f>'(2016-17)'!P44-SUM('(2016-17)'!P45:P51)</f>
        <v>0</v>
      </c>
      <c r="AB5" s="173"/>
      <c r="AC5" s="174"/>
      <c r="AD5" s="174"/>
      <c r="AE5" s="174"/>
      <c r="AF5" s="173"/>
      <c r="AG5" s="173"/>
      <c r="AH5" s="173"/>
      <c r="AI5" s="173"/>
      <c r="AJ5" s="173"/>
      <c r="AK5" s="174"/>
      <c r="AL5" s="174"/>
      <c r="AM5" s="174"/>
      <c r="AO5" s="173"/>
      <c r="AP5" s="173"/>
      <c r="AQ5" s="173"/>
      <c r="AR5" s="173"/>
    </row>
    <row r="6" spans="1:44" ht="14.25" customHeight="1" x14ac:dyDescent="0.35">
      <c r="A6" s="180" t="s">
        <v>77</v>
      </c>
      <c r="B6" s="181"/>
      <c r="C6" s="182" t="str">
        <f>IF(VLOOKUP($A6,Fire2017!$C$10:$I$58,4,FALSE)="..","Imputed","")</f>
        <v/>
      </c>
      <c r="D6" s="180">
        <f>'(2016-17)'!H6-'(2015-16)'!H6</f>
        <v>0</v>
      </c>
      <c r="E6" s="180">
        <f>'(2016-17)'!I6-'(2015-16)'!I6</f>
        <v>-1</v>
      </c>
      <c r="F6" s="180">
        <f>'(2016-17)'!J6-'(2015-16)'!J6</f>
        <v>-3</v>
      </c>
      <c r="G6" s="172"/>
      <c r="H6" s="182" t="str">
        <f>IF(VLOOKUP($A6,Fire2017!$C$10:$O$58,13,FALSE)="..","Imputed","")</f>
        <v/>
      </c>
      <c r="I6" s="180">
        <f>'(2016-17)'!K6-'(2015-16)'!K6</f>
        <v>-1</v>
      </c>
      <c r="J6" s="180">
        <f>'(2016-17)'!L6-'(2015-16)'!L6</f>
        <v>0</v>
      </c>
      <c r="K6" s="180">
        <f>'(2016-17)'!M6-'(2015-16)'!M6</f>
        <v>23</v>
      </c>
      <c r="L6" s="182"/>
      <c r="M6" s="182" t="str">
        <f>IF(VLOOKUP($A6,Fire2017!$C$10:$R$58,16,FALSE)="..","Imputed","")</f>
        <v/>
      </c>
      <c r="N6" s="180">
        <f>'(2016-17)'!N6-'(2015-16)'!N6</f>
        <v>0</v>
      </c>
      <c r="O6" s="180">
        <f>'(2016-17)'!O6-'(2015-16)'!O6</f>
        <v>0</v>
      </c>
      <c r="P6" s="180">
        <f>'(2016-17)'!P6-'(2015-16)'!P6</f>
        <v>1</v>
      </c>
      <c r="Q6" s="183"/>
      <c r="R6" s="175" t="s">
        <v>319</v>
      </c>
      <c r="S6" s="173">
        <f>'(2016-17)'!H5-SUM('(2016-17)'!H6:H43)</f>
        <v>0</v>
      </c>
      <c r="T6" s="173">
        <f>'(2016-17)'!I5-SUM('(2016-17)'!I6:I43)</f>
        <v>0</v>
      </c>
      <c r="U6" s="173">
        <f>'(2016-17)'!J5-SUM('(2016-17)'!J6:J43)</f>
        <v>0</v>
      </c>
      <c r="V6" s="173">
        <f>'(2016-17)'!K5-SUM('(2016-17)'!K6:K43)</f>
        <v>0</v>
      </c>
      <c r="W6" s="173">
        <f>'(2016-17)'!L5-SUM('(2016-17)'!L6:L43)</f>
        <v>0</v>
      </c>
      <c r="X6" s="173">
        <f>'(2016-17)'!M5-SUM('(2016-17)'!M6:M43)</f>
        <v>0</v>
      </c>
      <c r="Y6" s="173">
        <f>'(2016-17)'!N5-SUM('(2016-17)'!N6:N43)</f>
        <v>0</v>
      </c>
      <c r="Z6" s="173">
        <f>'(2016-17)'!O5-SUM('(2016-17)'!O6:O43)</f>
        <v>0</v>
      </c>
      <c r="AA6" s="173">
        <f>'(2016-17)'!P5-SUM('(2016-17)'!P6:P43)</f>
        <v>0</v>
      </c>
      <c r="AC6" s="174"/>
      <c r="AD6" s="174"/>
      <c r="AE6" s="174"/>
      <c r="AK6" s="174"/>
      <c r="AL6" s="174"/>
      <c r="AM6" s="174"/>
    </row>
    <row r="7" spans="1:44" ht="14.25" customHeight="1" x14ac:dyDescent="0.35">
      <c r="A7" s="160" t="s">
        <v>75</v>
      </c>
      <c r="B7" s="181"/>
      <c r="C7" s="182" t="str">
        <f>IF(VLOOKUP($A7,Fire2017!$C$10:$I$58,4,FALSE)="..","Imputed","")</f>
        <v/>
      </c>
      <c r="D7" s="180">
        <f>'(2016-17)'!H7-'(2015-16)'!H7</f>
        <v>0</v>
      </c>
      <c r="E7" s="180">
        <f>'(2016-17)'!I7-'(2015-16)'!I7</f>
        <v>0</v>
      </c>
      <c r="F7" s="180">
        <f>'(2016-17)'!J7-'(2015-16)'!J7</f>
        <v>0</v>
      </c>
      <c r="G7" s="172"/>
      <c r="H7" s="182" t="str">
        <f>IF(VLOOKUP($A7,Fire2017!$C$10:$O$58,13,FALSE)="..","Imputed","")</f>
        <v/>
      </c>
      <c r="I7" s="180">
        <f>'(2016-17)'!K7-'(2015-16)'!K7</f>
        <v>2</v>
      </c>
      <c r="J7" s="180">
        <f>'(2016-17)'!L7-'(2015-16)'!L7</f>
        <v>0</v>
      </c>
      <c r="K7" s="180">
        <f>'(2016-17)'!M7-'(2015-16)'!M7</f>
        <v>2</v>
      </c>
      <c r="L7" s="182"/>
      <c r="M7" s="182" t="str">
        <f>IF(VLOOKUP($A7,Fire2017!$C$10:$R$58,16,FALSE)="..","Imputed","")</f>
        <v/>
      </c>
      <c r="N7" s="180">
        <f>'(2016-17)'!N7-'(2015-16)'!N7</f>
        <v>-3</v>
      </c>
      <c r="O7" s="180">
        <f>'(2016-17)'!O7-'(2015-16)'!O7</f>
        <v>0</v>
      </c>
      <c r="P7" s="180">
        <f>'(2016-17)'!P7-'(2015-16)'!P7</f>
        <v>0</v>
      </c>
      <c r="V7" s="165"/>
      <c r="X7" s="174"/>
      <c r="AC7" s="174"/>
      <c r="AD7" s="174"/>
      <c r="AE7" s="174"/>
      <c r="AK7" s="174"/>
      <c r="AL7" s="174"/>
      <c r="AM7" s="174"/>
    </row>
    <row r="8" spans="1:44" ht="14.25" customHeight="1" x14ac:dyDescent="0.35">
      <c r="A8" s="160" t="s">
        <v>73</v>
      </c>
      <c r="B8" s="181"/>
      <c r="C8" s="182" t="str">
        <f>IF(VLOOKUP($A8,Fire2017!$C$10:$I$58,4,FALSE)="..","Imputed","")</f>
        <v/>
      </c>
      <c r="D8" s="180">
        <f>'(2016-17)'!H8-'(2015-16)'!H8</f>
        <v>0</v>
      </c>
      <c r="E8" s="180">
        <f>'(2016-17)'!I8-'(2015-16)'!I8</f>
        <v>0</v>
      </c>
      <c r="F8" s="180">
        <f>'(2016-17)'!J8-'(2015-16)'!J8</f>
        <v>0</v>
      </c>
      <c r="G8" s="172"/>
      <c r="H8" s="182" t="str">
        <f>IF(VLOOKUP($A8,Fire2017!$C$10:$O$58,13,FALSE)="..","Imputed","")</f>
        <v/>
      </c>
      <c r="I8" s="180">
        <f>'(2016-17)'!K8-'(2015-16)'!K8</f>
        <v>-2</v>
      </c>
      <c r="J8" s="180">
        <f>'(2016-17)'!L8-'(2015-16)'!L8</f>
        <v>0</v>
      </c>
      <c r="K8" s="180">
        <f>'(2016-17)'!M8-'(2015-16)'!M8</f>
        <v>5</v>
      </c>
      <c r="L8" s="182"/>
      <c r="M8" s="182" t="str">
        <f>IF(VLOOKUP($A8,Fire2017!$C$10:$R$58,16,FALSE)="..","Imputed","")</f>
        <v/>
      </c>
      <c r="N8" s="180">
        <f>'(2016-17)'!N8-'(2015-16)'!N8</f>
        <v>-12</v>
      </c>
      <c r="O8" s="180">
        <f>'(2016-17)'!O8-'(2015-16)'!O8</f>
        <v>3</v>
      </c>
      <c r="P8" s="180">
        <f>'(2016-17)'!P8-'(2015-16)'!P8</f>
        <v>1</v>
      </c>
      <c r="R8" s="199"/>
      <c r="S8" s="200"/>
      <c r="T8" s="200"/>
      <c r="U8" s="200"/>
      <c r="V8" s="200"/>
      <c r="W8" s="200"/>
      <c r="X8" s="200"/>
      <c r="Y8" s="200"/>
      <c r="Z8" s="200"/>
      <c r="AA8" s="200"/>
      <c r="AB8" s="183"/>
      <c r="AC8" s="174"/>
      <c r="AD8" s="174"/>
      <c r="AE8" s="174"/>
      <c r="AK8" s="174"/>
      <c r="AL8" s="174"/>
      <c r="AM8" s="174"/>
    </row>
    <row r="9" spans="1:44" ht="14.25" customHeight="1" x14ac:dyDescent="0.35">
      <c r="A9" s="160" t="s">
        <v>71</v>
      </c>
      <c r="B9" s="181"/>
      <c r="C9" s="182" t="str">
        <f>IF(VLOOKUP($A9,Fire2017!$C$10:$I$58,4,FALSE)="..","Imputed","")</f>
        <v/>
      </c>
      <c r="D9" s="180">
        <f>'(2016-17)'!H9-'(2015-16)'!H9</f>
        <v>0</v>
      </c>
      <c r="E9" s="180">
        <f>'(2016-17)'!I9-'(2015-16)'!I9</f>
        <v>0</v>
      </c>
      <c r="F9" s="180">
        <f>'(2016-17)'!J9-'(2015-16)'!J9</f>
        <v>0</v>
      </c>
      <c r="G9" s="172"/>
      <c r="H9" s="182" t="str">
        <f>IF(VLOOKUP($A9,Fire2017!$C$10:$O$58,13,FALSE)="..","Imputed","")</f>
        <v/>
      </c>
      <c r="I9" s="180">
        <f>'(2016-17)'!K9-'(2015-16)'!K9</f>
        <v>-1</v>
      </c>
      <c r="J9" s="180">
        <f>'(2016-17)'!L9-'(2015-16)'!L9</f>
        <v>0</v>
      </c>
      <c r="K9" s="180">
        <f>'(2016-17)'!M9-'(2015-16)'!M9</f>
        <v>-1</v>
      </c>
      <c r="L9" s="182"/>
      <c r="M9" s="182" t="str">
        <f>IF(VLOOKUP($A9,Fire2017!$C$10:$R$58,16,FALSE)="..","Imputed","")</f>
        <v/>
      </c>
      <c r="N9" s="180">
        <f>'(2016-17)'!N9-'(2015-16)'!N9</f>
        <v>-7</v>
      </c>
      <c r="O9" s="180">
        <f>'(2016-17)'!O9-'(2015-16)'!O9</f>
        <v>-2</v>
      </c>
      <c r="P9" s="180">
        <f>'(2016-17)'!P9-'(2015-16)'!P9</f>
        <v>0</v>
      </c>
      <c r="R9" s="172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74"/>
      <c r="AD9" s="174"/>
      <c r="AE9" s="174"/>
      <c r="AK9" s="174"/>
      <c r="AL9" s="174"/>
      <c r="AM9" s="174"/>
    </row>
    <row r="10" spans="1:44" ht="14.25" customHeight="1" x14ac:dyDescent="0.35">
      <c r="A10" s="160" t="s">
        <v>69</v>
      </c>
      <c r="B10" s="181"/>
      <c r="C10" s="182" t="str">
        <f>IF(VLOOKUP($A10,Fire2017!$C$10:$I$58,4,FALSE)="..","Imputed","")</f>
        <v/>
      </c>
      <c r="D10" s="180">
        <f>'(2016-17)'!H10-'(2015-16)'!H10</f>
        <v>0</v>
      </c>
      <c r="E10" s="180">
        <f>'(2016-17)'!I10-'(2015-16)'!I10</f>
        <v>0</v>
      </c>
      <c r="F10" s="180">
        <f>'(2016-17)'!J10-'(2015-16)'!J10</f>
        <v>0</v>
      </c>
      <c r="G10" s="172"/>
      <c r="H10" s="182" t="str">
        <f>IF(VLOOKUP($A10,Fire2017!$C$10:$O$58,13,FALSE)="..","Imputed","")</f>
        <v/>
      </c>
      <c r="I10" s="180">
        <f>'(2016-17)'!K10-'(2015-16)'!K10</f>
        <v>-2</v>
      </c>
      <c r="J10" s="180">
        <f>'(2016-17)'!L10-'(2015-16)'!L10</f>
        <v>0</v>
      </c>
      <c r="K10" s="180">
        <f>'(2016-17)'!M10-'(2015-16)'!M10</f>
        <v>-10</v>
      </c>
      <c r="L10" s="182"/>
      <c r="M10" s="182" t="str">
        <f>IF(VLOOKUP($A10,Fire2017!$C$10:$R$58,16,FALSE)="..","Imputed","")</f>
        <v/>
      </c>
      <c r="N10" s="180">
        <f>'(2016-17)'!N10-'(2015-16)'!N10</f>
        <v>-70</v>
      </c>
      <c r="O10" s="180">
        <f>'(2016-17)'!O10-'(2015-16)'!O10</f>
        <v>1</v>
      </c>
      <c r="P10" s="180">
        <f>'(2016-17)'!P10-'(2015-16)'!P10</f>
        <v>-1</v>
      </c>
      <c r="R10" s="201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74"/>
      <c r="AD10" s="174"/>
      <c r="AE10" s="174"/>
      <c r="AK10" s="174"/>
      <c r="AL10" s="174"/>
      <c r="AM10" s="174"/>
    </row>
    <row r="11" spans="1:44" ht="14.25" customHeight="1" x14ac:dyDescent="0.35">
      <c r="A11" s="160" t="s">
        <v>67</v>
      </c>
      <c r="B11" s="181"/>
      <c r="C11" s="182" t="str">
        <f>IF(VLOOKUP($A11,Fire2017!$C$10:$I$58,4,FALSE)="..","Imputed","")</f>
        <v/>
      </c>
      <c r="D11" s="180">
        <f>'(2016-17)'!H11-'(2015-16)'!H11</f>
        <v>1</v>
      </c>
      <c r="E11" s="180">
        <f>'(2016-17)'!I11-'(2015-16)'!I11</f>
        <v>0</v>
      </c>
      <c r="F11" s="180">
        <f>'(2016-17)'!J11-'(2015-16)'!J11</f>
        <v>1</v>
      </c>
      <c r="G11" s="172"/>
      <c r="H11" s="182" t="str">
        <f>IF(VLOOKUP($A11,Fire2017!$C$10:$O$58,13,FALSE)="..","Imputed","")</f>
        <v/>
      </c>
      <c r="I11" s="180">
        <f>'(2016-17)'!K11-'(2015-16)'!K11</f>
        <v>3</v>
      </c>
      <c r="J11" s="180">
        <f>'(2016-17)'!L11-'(2015-16)'!L11</f>
        <v>-3</v>
      </c>
      <c r="K11" s="180">
        <f>'(2016-17)'!M11-'(2015-16)'!M11</f>
        <v>-1</v>
      </c>
      <c r="L11" s="182"/>
      <c r="M11" s="182" t="str">
        <f>IF(VLOOKUP($A11,Fire2017!$C$10:$R$58,16,FALSE)="..","Imputed","")</f>
        <v/>
      </c>
      <c r="N11" s="180">
        <f>'(2016-17)'!N11-'(2015-16)'!N11</f>
        <v>35</v>
      </c>
      <c r="O11" s="180">
        <f>'(2016-17)'!O11-'(2015-16)'!O11</f>
        <v>-3</v>
      </c>
      <c r="P11" s="180">
        <f>'(2016-17)'!P11-'(2015-16)'!P11</f>
        <v>1</v>
      </c>
      <c r="R11" s="290" t="s">
        <v>321</v>
      </c>
      <c r="S11" s="290"/>
      <c r="T11" s="290"/>
      <c r="U11" s="290"/>
      <c r="V11" s="290"/>
      <c r="W11" s="290"/>
      <c r="X11" s="290"/>
      <c r="Y11" s="290"/>
      <c r="Z11" s="290"/>
      <c r="AA11" s="290"/>
      <c r="AB11" s="183"/>
      <c r="AC11" s="174"/>
      <c r="AD11" s="174"/>
      <c r="AE11" s="174"/>
      <c r="AK11" s="174"/>
      <c r="AL11" s="174"/>
      <c r="AM11" s="174"/>
    </row>
    <row r="12" spans="1:44" ht="14.25" customHeight="1" x14ac:dyDescent="0.35">
      <c r="A12" s="160" t="s">
        <v>65</v>
      </c>
      <c r="B12" s="181"/>
      <c r="C12" s="182" t="str">
        <f>IF(VLOOKUP($A12,Fire2017!$C$10:$I$58,4,FALSE)="..","Imputed","")</f>
        <v/>
      </c>
      <c r="D12" s="180">
        <f>'(2016-17)'!H12-'(2015-16)'!H12</f>
        <v>-2</v>
      </c>
      <c r="E12" s="180">
        <f>'(2016-17)'!I12-'(2015-16)'!I12</f>
        <v>0</v>
      </c>
      <c r="F12" s="180">
        <f>'(2016-17)'!J12-'(2015-16)'!J12</f>
        <v>1</v>
      </c>
      <c r="G12" s="172"/>
      <c r="H12" s="182" t="str">
        <f>IF(VLOOKUP($A12,Fire2017!$C$10:$O$58,13,FALSE)="..","Imputed","")</f>
        <v/>
      </c>
      <c r="I12" s="180">
        <f>'(2016-17)'!K12-'(2015-16)'!K12</f>
        <v>-2</v>
      </c>
      <c r="J12" s="180">
        <f>'(2016-17)'!L12-'(2015-16)'!L12</f>
        <v>0</v>
      </c>
      <c r="K12" s="180">
        <f>'(2016-17)'!M12-'(2015-16)'!M12</f>
        <v>0</v>
      </c>
      <c r="L12" s="182"/>
      <c r="M12" s="182" t="str">
        <f>IF(VLOOKUP($A12,Fire2017!$C$10:$R$58,16,FALSE)="..","Imputed","")</f>
        <v/>
      </c>
      <c r="N12" s="180">
        <f>'(2016-17)'!N12-'(2015-16)'!N12</f>
        <v>-16</v>
      </c>
      <c r="O12" s="180">
        <f>'(2016-17)'!O12-'(2015-16)'!O12</f>
        <v>0</v>
      </c>
      <c r="P12" s="180">
        <f>'(2016-17)'!P12-'(2015-16)'!P12</f>
        <v>0</v>
      </c>
      <c r="V12" s="165"/>
      <c r="X12" s="174"/>
      <c r="AC12" s="174"/>
      <c r="AD12" s="174"/>
      <c r="AE12" s="174"/>
      <c r="AK12" s="174"/>
      <c r="AL12" s="174"/>
      <c r="AM12" s="174"/>
    </row>
    <row r="13" spans="1:44" ht="14.25" customHeight="1" x14ac:dyDescent="0.35">
      <c r="A13" s="160" t="s">
        <v>108</v>
      </c>
      <c r="B13" s="181"/>
      <c r="C13" s="182" t="str">
        <f>IF(VLOOKUP($A13,Fire2017!$C$10:$I$58,4,FALSE)="..","Imputed","")</f>
        <v/>
      </c>
      <c r="D13" s="180">
        <f>'(2016-17)'!H13-'(2015-16)'!H13</f>
        <v>0</v>
      </c>
      <c r="E13" s="180">
        <f>'(2016-17)'!I13-'(2015-16)'!I13</f>
        <v>0</v>
      </c>
      <c r="F13" s="180">
        <f>'(2016-17)'!J13-'(2015-16)'!J13</f>
        <v>0</v>
      </c>
      <c r="G13" s="172"/>
      <c r="H13" s="182" t="str">
        <f>IF(VLOOKUP($A13,Fire2017!$C$10:$O$58,13,FALSE)="..","Imputed","")</f>
        <v/>
      </c>
      <c r="I13" s="180">
        <f>'(2016-17)'!K13-'(2015-16)'!K13</f>
        <v>-1</v>
      </c>
      <c r="J13" s="180">
        <f>'(2016-17)'!L13-'(2015-16)'!L13</f>
        <v>0</v>
      </c>
      <c r="K13" s="180">
        <f>'(2016-17)'!M13-'(2015-16)'!M13</f>
        <v>-1</v>
      </c>
      <c r="L13" s="182"/>
      <c r="M13" s="182" t="str">
        <f>IF(VLOOKUP($A13,Fire2017!$C$10:$R$58,16,FALSE)="..","Imputed","")</f>
        <v/>
      </c>
      <c r="N13" s="180">
        <f>'(2016-17)'!N13-'(2015-16)'!N13</f>
        <v>-13</v>
      </c>
      <c r="O13" s="180">
        <f>'(2016-17)'!O13-'(2015-16)'!O13</f>
        <v>0</v>
      </c>
      <c r="P13" s="180">
        <f>'(2016-17)'!P13-'(2015-16)'!P13</f>
        <v>-1</v>
      </c>
      <c r="S13" s="173" t="s">
        <v>322</v>
      </c>
      <c r="T13" s="179" t="s">
        <v>218</v>
      </c>
      <c r="U13" s="179" t="s">
        <v>323</v>
      </c>
      <c r="V13" s="165"/>
      <c r="X13" s="174"/>
      <c r="AC13" s="174"/>
      <c r="AD13" s="174"/>
      <c r="AE13" s="174"/>
      <c r="AK13" s="174"/>
      <c r="AL13" s="174"/>
      <c r="AM13" s="174"/>
    </row>
    <row r="14" spans="1:44" ht="14.25" customHeight="1" x14ac:dyDescent="0.35">
      <c r="A14" s="160" t="s">
        <v>106</v>
      </c>
      <c r="B14" s="181"/>
      <c r="C14" s="182" t="str">
        <f>IF(VLOOKUP($A14,Fire2017!$C$10:$I$58,4,FALSE)="..","Imputed","")</f>
        <v/>
      </c>
      <c r="D14" s="180">
        <f>'(2016-17)'!H14-'(2015-16)'!H14</f>
        <v>0</v>
      </c>
      <c r="E14" s="180">
        <f>'(2016-17)'!I14-'(2015-16)'!I14</f>
        <v>0</v>
      </c>
      <c r="F14" s="180">
        <f>'(2016-17)'!J14-'(2015-16)'!J14</f>
        <v>0</v>
      </c>
      <c r="G14" s="172"/>
      <c r="H14" s="182" t="str">
        <f>IF(VLOOKUP($A14,Fire2017!$C$10:$O$58,13,FALSE)="..","Imputed","")</f>
        <v/>
      </c>
      <c r="I14" s="180">
        <f>'(2016-17)'!K14-'(2015-16)'!K14</f>
        <v>-2</v>
      </c>
      <c r="J14" s="180">
        <f>'(2016-17)'!L14-'(2015-16)'!L14</f>
        <v>0</v>
      </c>
      <c r="K14" s="180">
        <f>'(2016-17)'!M14-'(2015-16)'!M14</f>
        <v>-21</v>
      </c>
      <c r="L14" s="182"/>
      <c r="M14" s="182" t="str">
        <f>IF(VLOOKUP($A14,Fire2017!$C$10:$R$58,16,FALSE)="..","Imputed","")</f>
        <v/>
      </c>
      <c r="N14" s="180">
        <f>'(2016-17)'!N14-'(2015-16)'!N14</f>
        <v>-12</v>
      </c>
      <c r="O14" s="180">
        <f>'(2016-17)'!O14-'(2015-16)'!O14</f>
        <v>-1</v>
      </c>
      <c r="P14" s="180">
        <f>'(2016-17)'!P14-'(2015-16)'!P14</f>
        <v>-1</v>
      </c>
      <c r="R14" s="195" t="s">
        <v>324</v>
      </c>
      <c r="S14" s="183">
        <f>'(2009-10)'!$H$4+'(2009-10)'!$I$4</f>
        <v>1439</v>
      </c>
      <c r="T14" s="184">
        <f>'(2009-10)'!$K$4+'(2009-10)'!$L$4+'(2009-10)'!$M$4</f>
        <v>3261</v>
      </c>
      <c r="U14" s="184">
        <f>'(2009-10)'!$N$4+'(2009-10)'!$O$4+'(2009-10)'!$P$4</f>
        <v>5782</v>
      </c>
      <c r="V14" s="165"/>
      <c r="X14" s="174"/>
      <c r="AC14" s="174"/>
      <c r="AD14" s="174"/>
      <c r="AE14" s="174"/>
      <c r="AK14" s="174"/>
      <c r="AL14" s="174"/>
      <c r="AM14" s="174"/>
    </row>
    <row r="15" spans="1:44" ht="14.25" customHeight="1" x14ac:dyDescent="0.35">
      <c r="A15" s="160" t="s">
        <v>63</v>
      </c>
      <c r="B15" s="181"/>
      <c r="C15" s="182" t="str">
        <f>IF(VLOOKUP($A15,Fire2017!$C$10:$I$58,4,FALSE)="..","Imputed","")</f>
        <v/>
      </c>
      <c r="D15" s="180">
        <f>'(2016-17)'!H15-'(2015-16)'!H15</f>
        <v>0</v>
      </c>
      <c r="E15" s="180">
        <f>'(2016-17)'!I15-'(2015-16)'!I15</f>
        <v>0</v>
      </c>
      <c r="F15" s="180">
        <f>'(2016-17)'!J15-'(2015-16)'!J15</f>
        <v>0</v>
      </c>
      <c r="G15" s="172"/>
      <c r="H15" s="182" t="str">
        <f>IF(VLOOKUP($A15,Fire2017!$C$10:$O$58,13,FALSE)="..","Imputed","")</f>
        <v/>
      </c>
      <c r="I15" s="180">
        <f>'(2016-17)'!K15-'(2015-16)'!K15</f>
        <v>-2</v>
      </c>
      <c r="J15" s="180">
        <f>'(2016-17)'!L15-'(2015-16)'!L15</f>
        <v>0</v>
      </c>
      <c r="K15" s="180">
        <f>'(2016-17)'!M15-'(2015-16)'!M15</f>
        <v>1</v>
      </c>
      <c r="L15" s="182"/>
      <c r="M15" s="182" t="str">
        <f>IF(VLOOKUP($A15,Fire2017!$C$10:$R$58,16,FALSE)="..","Imputed","")</f>
        <v/>
      </c>
      <c r="N15" s="180">
        <f>'(2016-17)'!N15-'(2015-16)'!N15</f>
        <v>6</v>
      </c>
      <c r="O15" s="180">
        <f>'(2016-17)'!O15-'(2015-16)'!O15</f>
        <v>-1</v>
      </c>
      <c r="P15" s="180">
        <f>'(2016-17)'!P15-'(2015-16)'!P15</f>
        <v>4</v>
      </c>
      <c r="R15" s="195" t="s">
        <v>209</v>
      </c>
      <c r="S15" s="183">
        <f>'(2010-11)'!$H$4+'(2010-11)'!$I$4</f>
        <v>1435</v>
      </c>
      <c r="T15" s="184">
        <f>'(2010-11)'!$K$4+'(2010-11)'!$L$4+'(2010-11)'!$M$4</f>
        <v>3323</v>
      </c>
      <c r="U15" s="184">
        <f>'(2010-11)'!$N$4+'(2010-11)'!$O$4+'(2010-11)'!$P$4</f>
        <v>5959</v>
      </c>
      <c r="V15" s="165"/>
      <c r="X15" s="174"/>
      <c r="AC15" s="174"/>
      <c r="AD15" s="174"/>
      <c r="AE15" s="174"/>
      <c r="AK15" s="174"/>
      <c r="AL15" s="174"/>
      <c r="AM15" s="174"/>
    </row>
    <row r="16" spans="1:44" ht="14.25" customHeight="1" x14ac:dyDescent="0.35">
      <c r="A16" s="160" t="s">
        <v>61</v>
      </c>
      <c r="B16" s="181"/>
      <c r="C16" s="182" t="str">
        <f>IF(VLOOKUP($A16,Fire2017!$C$10:$I$58,4,FALSE)="..","Imputed","")</f>
        <v/>
      </c>
      <c r="D16" s="180">
        <f>'(2016-17)'!H16-'(2015-16)'!H16</f>
        <v>0</v>
      </c>
      <c r="E16" s="180">
        <f>'(2016-17)'!I16-'(2015-16)'!I16</f>
        <v>0</v>
      </c>
      <c r="F16" s="180">
        <f>'(2016-17)'!J16-'(2015-16)'!J16</f>
        <v>0</v>
      </c>
      <c r="G16" s="172"/>
      <c r="H16" s="182" t="str">
        <f>IF(VLOOKUP($A16,Fire2017!$C$10:$O$58,13,FALSE)="..","Imputed","")</f>
        <v/>
      </c>
      <c r="I16" s="180">
        <f>'(2016-17)'!K16-'(2015-16)'!K16</f>
        <v>0</v>
      </c>
      <c r="J16" s="180">
        <f>'(2016-17)'!L16-'(2015-16)'!L16</f>
        <v>0</v>
      </c>
      <c r="K16" s="180">
        <f>'(2016-17)'!M16-'(2015-16)'!M16</f>
        <v>19</v>
      </c>
      <c r="L16" s="182"/>
      <c r="M16" s="182" t="str">
        <f>IF(VLOOKUP($A16,Fire2017!$C$10:$R$58,16,FALSE)="..","Imputed","")</f>
        <v/>
      </c>
      <c r="N16" s="180">
        <f>'(2016-17)'!N16-'(2015-16)'!N16</f>
        <v>7</v>
      </c>
      <c r="O16" s="180">
        <f>'(2016-17)'!O16-'(2015-16)'!O16</f>
        <v>2</v>
      </c>
      <c r="P16" s="180">
        <f>'(2016-17)'!P16-'(2015-16)'!P16</f>
        <v>-3</v>
      </c>
      <c r="R16" s="195" t="s">
        <v>210</v>
      </c>
      <c r="S16" s="183">
        <f>'(2011-12)'!$H$4+'(2011-12)'!$I$4</f>
        <v>1422</v>
      </c>
      <c r="T16" s="184">
        <f>'(2011-12)'!$K$4+'(2011-12)'!$L$4+'(2011-12)'!$M$4</f>
        <v>2820</v>
      </c>
      <c r="U16" s="184">
        <f>'(2011-12)'!$N$4+'(2011-12)'!$O$4+'(2011-12)'!$P$4</f>
        <v>5846</v>
      </c>
      <c r="V16" s="165"/>
      <c r="X16" s="174"/>
      <c r="AC16" s="174"/>
      <c r="AD16" s="174"/>
      <c r="AE16" s="174"/>
      <c r="AK16" s="174"/>
      <c r="AL16" s="174"/>
      <c r="AM16" s="174"/>
    </row>
    <row r="17" spans="1:39" ht="14.25" customHeight="1" x14ac:dyDescent="0.35">
      <c r="A17" s="160" t="s">
        <v>363</v>
      </c>
      <c r="B17" s="181"/>
      <c r="C17" s="182" t="str">
        <f>IF(VLOOKUP($A17,Fire2017!$C$10:$I$58,4,FALSE)="..","Imputed","")</f>
        <v/>
      </c>
      <c r="D17" s="180">
        <f>'(2016-17)'!H17-'(2015-16)'!H17</f>
        <v>0</v>
      </c>
      <c r="E17" s="180">
        <f>'(2016-17)'!I17-'(2015-16)'!I17</f>
        <v>0</v>
      </c>
      <c r="F17" s="180">
        <f>'(2016-17)'!J17-'(2015-16)'!J17</f>
        <v>0</v>
      </c>
      <c r="G17" s="172"/>
      <c r="H17" s="182" t="str">
        <f>IF(VLOOKUP($A17,Fire2017!$C$10:$O$58,13,FALSE)="..","Imputed","")</f>
        <v/>
      </c>
      <c r="I17" s="180">
        <f>'(2016-17)'!K17-'(2015-16)'!K17</f>
        <v>14</v>
      </c>
      <c r="J17" s="180">
        <f>'(2016-17)'!L17-'(2015-16)'!L17</f>
        <v>-4</v>
      </c>
      <c r="K17" s="180">
        <f>'(2016-17)'!M17-'(2015-16)'!M17</f>
        <v>13</v>
      </c>
      <c r="L17" s="182"/>
      <c r="M17" s="182" t="str">
        <f>IF(VLOOKUP($A17,Fire2017!$C$10:$R$58,16,FALSE)="..","Imputed","")</f>
        <v/>
      </c>
      <c r="N17" s="180">
        <f>'(2016-17)'!N17-'(2015-16)'!N17</f>
        <v>-20</v>
      </c>
      <c r="O17" s="180">
        <f>'(2016-17)'!O17-'(2015-16)'!O17</f>
        <v>-2</v>
      </c>
      <c r="P17" s="180">
        <f>'(2016-17)'!P17-'(2015-16)'!P17</f>
        <v>0</v>
      </c>
      <c r="R17" s="195" t="s">
        <v>211</v>
      </c>
      <c r="S17" s="183">
        <f>'(2012-13)'!$H$4+'(2012-13)'!$I$4</f>
        <v>1416</v>
      </c>
      <c r="T17" s="184">
        <f>'(2012-13)'!$K$4+'(2012-13)'!$L$4+'(2012-13)'!$M$4</f>
        <v>3517</v>
      </c>
      <c r="U17" s="184">
        <f>'(2012-13)'!$N$4+'(2012-13)'!$O$4+'(2012-13)'!$P$4</f>
        <v>5504</v>
      </c>
      <c r="V17" s="165"/>
      <c r="X17" s="174"/>
      <c r="AC17" s="174"/>
      <c r="AD17" s="174"/>
      <c r="AE17" s="174"/>
      <c r="AK17" s="174"/>
      <c r="AL17" s="174"/>
      <c r="AM17" s="174"/>
    </row>
    <row r="18" spans="1:39" ht="14.25" customHeight="1" x14ac:dyDescent="0.35">
      <c r="A18" s="160" t="s">
        <v>57</v>
      </c>
      <c r="B18" s="181"/>
      <c r="C18" s="182" t="str">
        <f>IF(VLOOKUP($A18,Fire2017!$C$10:$I$58,4,FALSE)="..","Imputed","")</f>
        <v/>
      </c>
      <c r="D18" s="180">
        <f>'(2016-17)'!H18-'(2015-16)'!H18</f>
        <v>0</v>
      </c>
      <c r="E18" s="180">
        <f>'(2016-17)'!I18-'(2015-16)'!I18</f>
        <v>0</v>
      </c>
      <c r="F18" s="180">
        <f>'(2016-17)'!J18-'(2015-16)'!J18</f>
        <v>0</v>
      </c>
      <c r="G18" s="172"/>
      <c r="H18" s="182" t="str">
        <f>IF(VLOOKUP($A18,Fire2017!$C$10:$O$58,13,FALSE)="..","Imputed","")</f>
        <v/>
      </c>
      <c r="I18" s="180">
        <f>'(2016-17)'!K18-'(2015-16)'!K18</f>
        <v>0</v>
      </c>
      <c r="J18" s="180">
        <f>'(2016-17)'!L18-'(2015-16)'!L18</f>
        <v>0</v>
      </c>
      <c r="K18" s="180">
        <f>'(2016-17)'!M18-'(2015-16)'!M18</f>
        <v>1</v>
      </c>
      <c r="L18" s="182"/>
      <c r="M18" s="182" t="str">
        <f>IF(VLOOKUP($A18,Fire2017!$C$10:$R$58,16,FALSE)="..","Imputed","")</f>
        <v/>
      </c>
      <c r="N18" s="180">
        <f>'(2016-17)'!N18-'(2015-16)'!N18</f>
        <v>-4</v>
      </c>
      <c r="O18" s="180">
        <f>'(2016-17)'!O18-'(2015-16)'!O18</f>
        <v>0</v>
      </c>
      <c r="P18" s="180">
        <f>'(2016-17)'!P18-'(2015-16)'!P18</f>
        <v>1</v>
      </c>
      <c r="R18" s="195" t="s">
        <v>212</v>
      </c>
      <c r="S18" s="173">
        <f>'(2013-14)'!$H$4+'(2013-14)'!$I$4</f>
        <v>1407</v>
      </c>
      <c r="T18" s="179">
        <f>'(2013-14)'!$K$4+'(2013-14)'!$L$4+'(2013-14)'!$M$4</f>
        <v>3738</v>
      </c>
      <c r="U18" s="179">
        <f>'(2013-14)'!$N$4+'(2013-14)'!$O$4+'(2013-14)'!$P$4</f>
        <v>5632</v>
      </c>
      <c r="V18" s="165"/>
      <c r="X18" s="174"/>
      <c r="AC18" s="174"/>
      <c r="AD18" s="174"/>
      <c r="AE18" s="174"/>
      <c r="AK18" s="174"/>
      <c r="AL18" s="174"/>
      <c r="AM18" s="174"/>
    </row>
    <row r="19" spans="1:39" ht="14.25" customHeight="1" x14ac:dyDescent="0.35">
      <c r="A19" s="160" t="s">
        <v>55</v>
      </c>
      <c r="B19" s="181"/>
      <c r="C19" s="182" t="str">
        <f>IF(VLOOKUP($A19,Fire2017!$C$10:$I$58,4,FALSE)="..","Imputed","")</f>
        <v/>
      </c>
      <c r="D19" s="180">
        <f>'(2016-17)'!H19-'(2015-16)'!H19</f>
        <v>0</v>
      </c>
      <c r="E19" s="180">
        <f>'(2016-17)'!I19-'(2015-16)'!I19</f>
        <v>0</v>
      </c>
      <c r="F19" s="180">
        <f>'(2016-17)'!J19-'(2015-16)'!J19</f>
        <v>0</v>
      </c>
      <c r="G19" s="172"/>
      <c r="H19" s="182" t="str">
        <f>IF(VLOOKUP($A19,Fire2017!$C$10:$O$58,13,FALSE)="..","Imputed","")</f>
        <v/>
      </c>
      <c r="I19" s="180">
        <f>'(2016-17)'!K19-'(2015-16)'!K19</f>
        <v>1</v>
      </c>
      <c r="J19" s="180">
        <f>'(2016-17)'!L19-'(2015-16)'!L19</f>
        <v>0</v>
      </c>
      <c r="K19" s="180">
        <f>'(2016-17)'!M19-'(2015-16)'!M19</f>
        <v>6</v>
      </c>
      <c r="L19" s="182"/>
      <c r="M19" s="182" t="str">
        <f>IF(VLOOKUP($A19,Fire2017!$C$10:$R$58,16,FALSE)="..","Imputed","")</f>
        <v/>
      </c>
      <c r="N19" s="180">
        <f>'(2016-17)'!N19-'(2015-16)'!N19</f>
        <v>0</v>
      </c>
      <c r="O19" s="180">
        <f>'(2016-17)'!O19-'(2015-16)'!O19</f>
        <v>0</v>
      </c>
      <c r="P19" s="180">
        <f>'(2016-17)'!P19-'(2015-16)'!P19</f>
        <v>0</v>
      </c>
      <c r="R19" s="195" t="s">
        <v>213</v>
      </c>
      <c r="S19" s="173">
        <f>'(2014-15)'!$H$4+'(2014-15)'!$I$4+'(2014-15)'!$J$4</f>
        <v>1409</v>
      </c>
      <c r="T19" s="179">
        <f>'(2014-15)'!$K$4+'(2014-15)'!$L$4+'(2014-15)'!$M$4</f>
        <v>3422</v>
      </c>
      <c r="U19" s="179">
        <f>'(2014-15)'!$N$4+'(2014-15)'!$O$4+'(2014-15)'!$P$4</f>
        <v>5552</v>
      </c>
      <c r="V19" s="165"/>
      <c r="X19" s="174"/>
      <c r="AC19" s="174"/>
      <c r="AD19" s="174"/>
      <c r="AE19" s="174"/>
      <c r="AK19" s="174"/>
      <c r="AL19" s="174"/>
      <c r="AM19" s="174"/>
    </row>
    <row r="20" spans="1:39" ht="14.25" customHeight="1" x14ac:dyDescent="0.35">
      <c r="A20" s="160" t="s">
        <v>53</v>
      </c>
      <c r="B20" s="181"/>
      <c r="C20" s="182" t="str">
        <f>IF(VLOOKUP($A20,Fire2017!$C$10:$I$58,4,FALSE)="..","Imputed","")</f>
        <v/>
      </c>
      <c r="D20" s="180">
        <f>'(2016-17)'!H20-'(2015-16)'!H20</f>
        <v>-4</v>
      </c>
      <c r="E20" s="180">
        <f>'(2016-17)'!I20-'(2015-16)'!I20</f>
        <v>2</v>
      </c>
      <c r="F20" s="180">
        <f>'(2016-17)'!J20-'(2015-16)'!J20</f>
        <v>2</v>
      </c>
      <c r="G20" s="172"/>
      <c r="H20" s="182" t="str">
        <f>IF(VLOOKUP($A20,Fire2017!$C$10:$O$58,13,FALSE)="..","Imputed","")</f>
        <v/>
      </c>
      <c r="I20" s="180">
        <f>'(2016-17)'!K20-'(2015-16)'!K20</f>
        <v>-10</v>
      </c>
      <c r="J20" s="180">
        <f>'(2016-17)'!L20-'(2015-16)'!L20</f>
        <v>0</v>
      </c>
      <c r="K20" s="180">
        <f>'(2016-17)'!M20-'(2015-16)'!M20</f>
        <v>-2</v>
      </c>
      <c r="L20" s="182"/>
      <c r="M20" s="182" t="str">
        <f>IF(VLOOKUP($A20,Fire2017!$C$10:$R$58,16,FALSE)="..","Imputed","")</f>
        <v/>
      </c>
      <c r="N20" s="180">
        <f>'(2016-17)'!N20-'(2015-16)'!N20</f>
        <v>-22</v>
      </c>
      <c r="O20" s="180">
        <f>'(2016-17)'!O20-'(2015-16)'!O20</f>
        <v>4</v>
      </c>
      <c r="P20" s="180">
        <f>'(2016-17)'!P20-'(2015-16)'!P20</f>
        <v>0</v>
      </c>
      <c r="R20" s="195" t="s">
        <v>200</v>
      </c>
      <c r="S20" s="173">
        <f>'(2015-16)'!$H$4+'(2015-16)'!$I$4+'(2015-16)'!$J$4</f>
        <v>1400</v>
      </c>
      <c r="T20" s="179">
        <f>'(2015-16)'!$K$4+'(2015-16)'!$L$4+'(2015-16)'!$M$4</f>
        <v>3391</v>
      </c>
      <c r="U20" s="179">
        <f>'(2015-16)'!$N$4+'(2015-16)'!$O$4+'(2015-16)'!$P$4</f>
        <v>5692</v>
      </c>
      <c r="V20" s="165"/>
      <c r="X20" s="174"/>
      <c r="AC20" s="174"/>
      <c r="AD20" s="174"/>
      <c r="AE20" s="174"/>
      <c r="AK20" s="174"/>
      <c r="AL20" s="174"/>
      <c r="AM20" s="174"/>
    </row>
    <row r="21" spans="1:39" ht="14.25" customHeight="1" x14ac:dyDescent="0.35">
      <c r="A21" s="160" t="s">
        <v>104</v>
      </c>
      <c r="B21" s="181"/>
      <c r="C21" s="182" t="str">
        <f>IF(VLOOKUP($A21,Fire2017!$C$10:$I$58,4,FALSE)="..","Imputed","")</f>
        <v/>
      </c>
      <c r="D21" s="180">
        <f>'(2016-17)'!H21-'(2015-16)'!H21</f>
        <v>0</v>
      </c>
      <c r="E21" s="180">
        <f>'(2016-17)'!I21-'(2015-16)'!I21</f>
        <v>0</v>
      </c>
      <c r="F21" s="180">
        <f>'(2016-17)'!J21-'(2015-16)'!J21</f>
        <v>0</v>
      </c>
      <c r="G21" s="172"/>
      <c r="H21" s="182" t="str">
        <f>IF(VLOOKUP($A21,Fire2017!$C$10:$O$58,13,FALSE)="..","Imputed","")</f>
        <v/>
      </c>
      <c r="I21" s="180">
        <f>'(2016-17)'!K21-'(2015-16)'!K21</f>
        <v>-2</v>
      </c>
      <c r="J21" s="180">
        <f>'(2016-17)'!L21-'(2015-16)'!L21</f>
        <v>0</v>
      </c>
      <c r="K21" s="180">
        <f>'(2016-17)'!M21-'(2015-16)'!M21</f>
        <v>-5</v>
      </c>
      <c r="L21" s="182"/>
      <c r="M21" s="182" t="str">
        <f>IF(VLOOKUP($A21,Fire2017!$C$10:$R$58,16,FALSE)="..","Imputed","")</f>
        <v/>
      </c>
      <c r="N21" s="180">
        <f>'(2016-17)'!N21-'(2015-16)'!N21</f>
        <v>2</v>
      </c>
      <c r="O21" s="180">
        <f>'(2016-17)'!O21-'(2015-16)'!O21</f>
        <v>-2</v>
      </c>
      <c r="P21" s="180">
        <f>'(2016-17)'!P21-'(2015-16)'!P21</f>
        <v>-1</v>
      </c>
      <c r="R21" s="195" t="s">
        <v>403</v>
      </c>
      <c r="S21" s="173">
        <f>'(2016-17)'!$H$4+'(2016-17)'!$I$4+'(2016-17)'!$J$4</f>
        <v>1398</v>
      </c>
      <c r="T21" s="179">
        <f>'(2016-17)'!$K$4+'(2016-17)'!$L$4+'(2016-17)'!$M$4</f>
        <v>3212</v>
      </c>
      <c r="U21" s="179">
        <f>'(2016-17)'!$N$4+'(2016-17)'!$O$4+'(2016-17)'!$P$4</f>
        <v>5831</v>
      </c>
      <c r="V21" s="165"/>
      <c r="X21" s="174"/>
      <c r="AC21" s="174"/>
      <c r="AD21" s="174"/>
      <c r="AE21" s="174"/>
      <c r="AK21" s="174"/>
      <c r="AL21" s="174"/>
      <c r="AM21" s="174"/>
    </row>
    <row r="22" spans="1:39" ht="14.25" customHeight="1" x14ac:dyDescent="0.35">
      <c r="A22" s="160" t="s">
        <v>51</v>
      </c>
      <c r="B22" s="181"/>
      <c r="C22" s="182" t="str">
        <f>IF(VLOOKUP($A22,Fire2017!$C$10:$I$58,4,FALSE)="..","Imputed","")</f>
        <v>Imputed</v>
      </c>
      <c r="D22" s="180">
        <f>'(2016-17)'!H22-'(2015-16)'!H22</f>
        <v>0</v>
      </c>
      <c r="E22" s="180">
        <f>'(2016-17)'!I22-'(2015-16)'!I22</f>
        <v>0</v>
      </c>
      <c r="F22" s="180">
        <f>'(2016-17)'!J22-'(2015-16)'!J22</f>
        <v>0</v>
      </c>
      <c r="G22" s="172"/>
      <c r="H22" s="182" t="str">
        <f>IF(VLOOKUP($A22,Fire2017!$C$10:$O$58,13,FALSE)="..","Imputed","")</f>
        <v>Imputed</v>
      </c>
      <c r="I22" s="180">
        <f>'(2016-17)'!K22-'(2015-16)'!K22</f>
        <v>0</v>
      </c>
      <c r="J22" s="180">
        <f>'(2016-17)'!L22-'(2015-16)'!L22</f>
        <v>0</v>
      </c>
      <c r="K22" s="180">
        <f>'(2016-17)'!M22-'(2015-16)'!M22</f>
        <v>0</v>
      </c>
      <c r="L22" s="187"/>
      <c r="M22" s="182" t="str">
        <f>IF(VLOOKUP($A22,Fire2017!$C$10:$R$58,16,FALSE)="..","Imputed","")</f>
        <v>Imputed</v>
      </c>
      <c r="N22" s="180">
        <f>'(2016-17)'!N22-'(2015-16)'!N22</f>
        <v>0</v>
      </c>
      <c r="O22" s="180">
        <f>'(2016-17)'!O22-'(2015-16)'!O22</f>
        <v>0</v>
      </c>
      <c r="P22" s="180">
        <f>'(2016-17)'!P22-'(2015-16)'!P22</f>
        <v>0</v>
      </c>
      <c r="V22" s="165"/>
      <c r="X22" s="174"/>
      <c r="AC22" s="174"/>
      <c r="AD22" s="174"/>
      <c r="AE22" s="174"/>
      <c r="AK22" s="174"/>
      <c r="AL22" s="174"/>
      <c r="AM22" s="174"/>
    </row>
    <row r="23" spans="1:39" ht="14.25" customHeight="1" x14ac:dyDescent="0.35">
      <c r="A23" s="160" t="s">
        <v>49</v>
      </c>
      <c r="B23" s="181"/>
      <c r="C23" s="182" t="str">
        <f>IF(VLOOKUP($A23,Fire2017!$C$10:$I$58,4,FALSE)="..","Imputed","")</f>
        <v>Imputed</v>
      </c>
      <c r="D23" s="180">
        <f>'(2016-17)'!H23-'(2015-16)'!H23</f>
        <v>0</v>
      </c>
      <c r="E23" s="180">
        <f>'(2016-17)'!I23-'(2015-16)'!I23</f>
        <v>0</v>
      </c>
      <c r="F23" s="180">
        <f>'(2016-17)'!J23-'(2015-16)'!J23</f>
        <v>0</v>
      </c>
      <c r="G23" s="172"/>
      <c r="H23" s="182" t="str">
        <f>IF(VLOOKUP($A23,Fire2017!$C$10:$O$58,13,FALSE)="..","Imputed","")</f>
        <v>Imputed</v>
      </c>
      <c r="I23" s="180">
        <f>'(2016-17)'!K23-'(2015-16)'!K23</f>
        <v>0</v>
      </c>
      <c r="J23" s="180">
        <f>'(2016-17)'!L23-'(2015-16)'!L23</f>
        <v>0</v>
      </c>
      <c r="K23" s="180">
        <f>'(2016-17)'!M23-'(2015-16)'!M23</f>
        <v>0</v>
      </c>
      <c r="L23" s="182"/>
      <c r="M23" s="182" t="str">
        <f>IF(VLOOKUP($A23,Fire2017!$C$10:$R$58,16,FALSE)="..","Imputed","")</f>
        <v>Imputed</v>
      </c>
      <c r="N23" s="180">
        <f>'(2016-17)'!N23-'(2015-16)'!N23</f>
        <v>0</v>
      </c>
      <c r="O23" s="180">
        <f>'(2016-17)'!O23-'(2015-16)'!O23</f>
        <v>0</v>
      </c>
      <c r="P23" s="180">
        <f>'(2016-17)'!P23-'(2015-16)'!P23</f>
        <v>0</v>
      </c>
      <c r="V23" s="165"/>
      <c r="X23" s="174"/>
      <c r="AC23" s="174"/>
      <c r="AD23" s="174"/>
      <c r="AE23" s="174"/>
      <c r="AK23" s="174"/>
      <c r="AL23" s="174"/>
      <c r="AM23" s="174"/>
    </row>
    <row r="24" spans="1:39" ht="14.25" customHeight="1" x14ac:dyDescent="0.35">
      <c r="A24" s="160" t="s">
        <v>102</v>
      </c>
      <c r="B24" s="181"/>
      <c r="C24" s="182" t="str">
        <f>IF(VLOOKUP($A24,Fire2017!$C$10:$I$58,4,FALSE)="..","Imputed","")</f>
        <v/>
      </c>
      <c r="D24" s="180">
        <f>'(2016-17)'!H24-'(2015-16)'!H24</f>
        <v>4</v>
      </c>
      <c r="E24" s="180">
        <f>'(2016-17)'!I24-'(2015-16)'!I24</f>
        <v>-4</v>
      </c>
      <c r="F24" s="180">
        <f>'(2016-17)'!J24-'(2015-16)'!J24</f>
        <v>0</v>
      </c>
      <c r="G24" s="172"/>
      <c r="H24" s="182" t="str">
        <f>IF(VLOOKUP($A24,Fire2017!$C$10:$O$58,13,FALSE)="..","Imputed","")</f>
        <v/>
      </c>
      <c r="I24" s="180">
        <f>'(2016-17)'!K24-'(2015-16)'!K24</f>
        <v>0</v>
      </c>
      <c r="J24" s="180">
        <f>'(2016-17)'!L24-'(2015-16)'!L24</f>
        <v>-2</v>
      </c>
      <c r="K24" s="180">
        <f>'(2016-17)'!M24-'(2015-16)'!M24</f>
        <v>-1</v>
      </c>
      <c r="L24" s="182"/>
      <c r="M24" s="182" t="str">
        <f>IF(VLOOKUP($A24,Fire2017!$C$10:$R$58,16,FALSE)="..","Imputed","")</f>
        <v/>
      </c>
      <c r="N24" s="180">
        <f>'(2016-17)'!N24-'(2015-16)'!N24</f>
        <v>0</v>
      </c>
      <c r="O24" s="180">
        <f>'(2016-17)'!O24-'(2015-16)'!O24</f>
        <v>-1</v>
      </c>
      <c r="P24" s="180">
        <f>'(2016-17)'!P24-'(2015-16)'!P24</f>
        <v>-1</v>
      </c>
      <c r="V24" s="165"/>
      <c r="X24" s="174"/>
      <c r="AC24" s="174"/>
      <c r="AD24" s="174"/>
      <c r="AE24" s="174"/>
      <c r="AK24" s="174"/>
      <c r="AL24" s="174"/>
      <c r="AM24" s="174"/>
    </row>
    <row r="25" spans="1:39" ht="14.25" customHeight="1" x14ac:dyDescent="0.35">
      <c r="A25" s="160" t="s">
        <v>47</v>
      </c>
      <c r="B25" s="181"/>
      <c r="C25" s="182" t="str">
        <f>IF(VLOOKUP($A25,Fire2017!$C$10:$I$58,4,FALSE)="..","Imputed","")</f>
        <v>Imputed</v>
      </c>
      <c r="D25" s="180">
        <f>'(2016-17)'!H25-'(2015-16)'!H25</f>
        <v>0</v>
      </c>
      <c r="E25" s="180">
        <f>'(2016-17)'!I25-'(2015-16)'!I25</f>
        <v>0</v>
      </c>
      <c r="F25" s="180">
        <f>'(2016-17)'!J25-'(2015-16)'!J25</f>
        <v>0</v>
      </c>
      <c r="G25" s="172"/>
      <c r="H25" s="182" t="str">
        <f>IF(VLOOKUP($A25,Fire2017!$C$10:$O$58,13,FALSE)="..","Imputed","")</f>
        <v>Imputed</v>
      </c>
      <c r="I25" s="180">
        <f>'(2016-17)'!K25-'(2015-16)'!K25</f>
        <v>0</v>
      </c>
      <c r="J25" s="180">
        <f>'(2016-17)'!L25-'(2015-16)'!L25</f>
        <v>0</v>
      </c>
      <c r="K25" s="180">
        <f>'(2016-17)'!M25-'(2015-16)'!M25</f>
        <v>0</v>
      </c>
      <c r="L25" s="182"/>
      <c r="M25" s="182" t="str">
        <f>IF(VLOOKUP($A25,Fire2017!$C$10:$R$58,16,FALSE)="..","Imputed","")</f>
        <v>Imputed</v>
      </c>
      <c r="N25" s="180">
        <f>'(2016-17)'!N25-'(2015-16)'!N25</f>
        <v>0</v>
      </c>
      <c r="O25" s="180">
        <f>'(2016-17)'!O25-'(2015-16)'!O25</f>
        <v>0</v>
      </c>
      <c r="P25" s="180">
        <f>'(2016-17)'!P25-'(2015-16)'!P25</f>
        <v>0</v>
      </c>
      <c r="V25" s="165"/>
      <c r="X25" s="174"/>
      <c r="AC25" s="174"/>
      <c r="AD25" s="174"/>
      <c r="AE25" s="174"/>
      <c r="AK25" s="174"/>
      <c r="AL25" s="174"/>
      <c r="AM25" s="174"/>
    </row>
    <row r="26" spans="1:39" ht="14.25" customHeight="1" x14ac:dyDescent="0.35">
      <c r="A26" s="188" t="s">
        <v>100</v>
      </c>
      <c r="B26" s="181"/>
      <c r="C26" s="182" t="str">
        <f>IF(VLOOKUP($A26,Fire2017!$C$10:$I$58,4,FALSE)="..","Imputed","")</f>
        <v/>
      </c>
      <c r="D26" s="180">
        <f>'(2016-17)'!H26-'(2015-16)'!H26</f>
        <v>0</v>
      </c>
      <c r="E26" s="180">
        <f>'(2016-17)'!I26-'(2015-16)'!I26</f>
        <v>0</v>
      </c>
      <c r="F26" s="180">
        <f>'(2016-17)'!J26-'(2015-16)'!J26</f>
        <v>0</v>
      </c>
      <c r="G26" s="172"/>
      <c r="H26" s="182" t="str">
        <f>IF(VLOOKUP($A26,Fire2017!$C$10:$O$58,13,FALSE)="..","Imputed","")</f>
        <v/>
      </c>
      <c r="I26" s="180">
        <f>'(2016-17)'!K26-'(2015-16)'!K26</f>
        <v>0</v>
      </c>
      <c r="J26" s="180">
        <f>'(2016-17)'!L26-'(2015-16)'!L26</f>
        <v>-2</v>
      </c>
      <c r="K26" s="180">
        <f>'(2016-17)'!M26-'(2015-16)'!M26</f>
        <v>-4</v>
      </c>
      <c r="L26" s="182"/>
      <c r="M26" s="182" t="str">
        <f>IF(VLOOKUP($A26,Fire2017!$C$10:$R$58,16,FALSE)="..","Imputed","")</f>
        <v/>
      </c>
      <c r="N26" s="180">
        <f>'(2016-17)'!N26-'(2015-16)'!N26</f>
        <v>17</v>
      </c>
      <c r="O26" s="180">
        <f>'(2016-17)'!O26-'(2015-16)'!O26</f>
        <v>0</v>
      </c>
      <c r="P26" s="180">
        <f>'(2016-17)'!P26-'(2015-16)'!P26</f>
        <v>1</v>
      </c>
      <c r="V26" s="165"/>
      <c r="X26" s="174"/>
      <c r="AC26" s="174"/>
      <c r="AD26" s="174"/>
      <c r="AE26" s="174"/>
      <c r="AK26" s="174"/>
      <c r="AL26" s="174"/>
      <c r="AM26" s="174"/>
    </row>
    <row r="27" spans="1:39" ht="14.25" customHeight="1" x14ac:dyDescent="0.35">
      <c r="A27" s="160" t="s">
        <v>45</v>
      </c>
      <c r="B27" s="181"/>
      <c r="C27" s="182" t="str">
        <f>IF(VLOOKUP($A27,Fire2017!$C$10:$I$58,4,FALSE)="..","Imputed","")</f>
        <v/>
      </c>
      <c r="D27" s="180">
        <f>'(2016-17)'!H27-'(2015-16)'!H27</f>
        <v>20</v>
      </c>
      <c r="E27" s="180">
        <f>'(2016-17)'!I27-'(2015-16)'!I27</f>
        <v>-20</v>
      </c>
      <c r="F27" s="180">
        <f>'(2016-17)'!J27-'(2015-16)'!J27</f>
        <v>0</v>
      </c>
      <c r="G27" s="172"/>
      <c r="H27" s="182" t="str">
        <f>IF(VLOOKUP($A27,Fire2017!$C$10:$O$58,13,FALSE)="..","Imputed","")</f>
        <v/>
      </c>
      <c r="I27" s="180">
        <f>'(2016-17)'!K27-'(2015-16)'!K27</f>
        <v>-14</v>
      </c>
      <c r="J27" s="180">
        <f>'(2016-17)'!L27-'(2015-16)'!L27</f>
        <v>-3</v>
      </c>
      <c r="K27" s="180">
        <f>'(2016-17)'!M27-'(2015-16)'!M27</f>
        <v>1</v>
      </c>
      <c r="L27" s="182"/>
      <c r="M27" s="182" t="str">
        <f>IF(VLOOKUP($A27,Fire2017!$C$10:$R$58,16,FALSE)="..","Imputed","")</f>
        <v/>
      </c>
      <c r="N27" s="180">
        <f>'(2016-17)'!N27-'(2015-16)'!N27</f>
        <v>-10</v>
      </c>
      <c r="O27" s="180">
        <f>'(2016-17)'!O27-'(2015-16)'!O27</f>
        <v>2</v>
      </c>
      <c r="P27" s="180">
        <f>'(2016-17)'!P27-'(2015-16)'!P27</f>
        <v>1</v>
      </c>
      <c r="V27" s="165"/>
      <c r="X27" s="174"/>
      <c r="AC27" s="174"/>
      <c r="AD27" s="174"/>
      <c r="AE27" s="174"/>
      <c r="AK27" s="174"/>
      <c r="AL27" s="174"/>
      <c r="AM27" s="174"/>
    </row>
    <row r="28" spans="1:39" ht="14.25" customHeight="1" x14ac:dyDescent="0.35">
      <c r="A28" s="160" t="s">
        <v>43</v>
      </c>
      <c r="B28" s="181"/>
      <c r="C28" s="182" t="str">
        <f>IF(VLOOKUP($A28,Fire2017!$C$10:$I$58,4,FALSE)="..","Imputed","")</f>
        <v/>
      </c>
      <c r="D28" s="180">
        <f>'(2016-17)'!H28-'(2015-16)'!H28</f>
        <v>-1</v>
      </c>
      <c r="E28" s="180">
        <f>'(2016-17)'!I28-'(2015-16)'!I28</f>
        <v>0</v>
      </c>
      <c r="F28" s="180">
        <f>'(2016-17)'!J28-'(2015-16)'!J28</f>
        <v>1</v>
      </c>
      <c r="G28" s="172"/>
      <c r="H28" s="182" t="str">
        <f>IF(VLOOKUP($A28,Fire2017!$C$10:$O$58,13,FALSE)="..","Imputed","")</f>
        <v/>
      </c>
      <c r="I28" s="180">
        <f>'(2016-17)'!K28-'(2015-16)'!K28</f>
        <v>-6</v>
      </c>
      <c r="J28" s="180">
        <f>'(2016-17)'!L28-'(2015-16)'!L28</f>
        <v>2</v>
      </c>
      <c r="K28" s="180">
        <f>'(2016-17)'!M28-'(2015-16)'!M28</f>
        <v>2</v>
      </c>
      <c r="L28" s="182"/>
      <c r="M28" s="182" t="str">
        <f>IF(VLOOKUP($A28,Fire2017!$C$10:$R$58,16,FALSE)="..","Imputed","")</f>
        <v/>
      </c>
      <c r="N28" s="180">
        <f>'(2016-17)'!N28-'(2015-16)'!N28</f>
        <v>31</v>
      </c>
      <c r="O28" s="180">
        <f>'(2016-17)'!O28-'(2015-16)'!O28</f>
        <v>0</v>
      </c>
      <c r="P28" s="180">
        <f>'(2016-17)'!P28-'(2015-16)'!P28</f>
        <v>0</v>
      </c>
      <c r="V28" s="165"/>
      <c r="X28" s="174"/>
      <c r="AC28" s="174"/>
      <c r="AD28" s="174"/>
      <c r="AE28" s="174"/>
      <c r="AK28" s="174"/>
      <c r="AL28" s="174"/>
      <c r="AM28" s="174"/>
    </row>
    <row r="29" spans="1:39" ht="14.25" customHeight="1" x14ac:dyDescent="0.35">
      <c r="A29" s="160" t="s">
        <v>41</v>
      </c>
      <c r="B29" s="181"/>
      <c r="C29" s="182" t="str">
        <f>IF(VLOOKUP($A29,Fire2017!$C$10:$I$58,4,FALSE)="..","Imputed","")</f>
        <v/>
      </c>
      <c r="D29" s="180">
        <f>'(2016-17)'!H29-'(2015-16)'!H29</f>
        <v>-1</v>
      </c>
      <c r="E29" s="180">
        <f>'(2016-17)'!I29-'(2015-16)'!I29</f>
        <v>0</v>
      </c>
      <c r="F29" s="180">
        <f>'(2016-17)'!J29-'(2015-16)'!J29</f>
        <v>1</v>
      </c>
      <c r="G29" s="172"/>
      <c r="H29" s="182" t="str">
        <f>IF(VLOOKUP($A29,Fire2017!$C$10:$O$58,13,FALSE)="..","Imputed","")</f>
        <v/>
      </c>
      <c r="I29" s="180">
        <f>'(2016-17)'!K29-'(2015-16)'!K29</f>
        <v>4</v>
      </c>
      <c r="J29" s="180">
        <f>'(2016-17)'!L29-'(2015-16)'!L29</f>
        <v>-1</v>
      </c>
      <c r="K29" s="180">
        <f>'(2016-17)'!M29-'(2015-16)'!M29</f>
        <v>19</v>
      </c>
      <c r="L29" s="182"/>
      <c r="M29" s="182" t="str">
        <f>IF(VLOOKUP($A29,Fire2017!$C$10:$R$58,16,FALSE)="..","Imputed","")</f>
        <v/>
      </c>
      <c r="N29" s="180">
        <f>'(2016-17)'!N29-'(2015-16)'!N29</f>
        <v>0</v>
      </c>
      <c r="O29" s="180">
        <f>'(2016-17)'!O29-'(2015-16)'!O29</f>
        <v>0</v>
      </c>
      <c r="P29" s="180">
        <f>'(2016-17)'!P29-'(2015-16)'!P29</f>
        <v>0</v>
      </c>
      <c r="V29" s="165"/>
      <c r="X29" s="174"/>
      <c r="AC29" s="174"/>
      <c r="AD29" s="174"/>
      <c r="AE29" s="174"/>
      <c r="AK29" s="174"/>
      <c r="AL29" s="174"/>
      <c r="AM29" s="174"/>
    </row>
    <row r="30" spans="1:39" ht="14.25" customHeight="1" x14ac:dyDescent="0.35">
      <c r="A30" s="160" t="s">
        <v>98</v>
      </c>
      <c r="B30" s="181"/>
      <c r="C30" s="182" t="str">
        <f>IF(VLOOKUP($A30,Fire2017!$C$10:$I$58,4,FALSE)="..","Imputed","")</f>
        <v/>
      </c>
      <c r="D30" s="180">
        <f>'(2016-17)'!H30-'(2015-16)'!H30</f>
        <v>0</v>
      </c>
      <c r="E30" s="180">
        <f>'(2016-17)'!I30-'(2015-16)'!I30</f>
        <v>0</v>
      </c>
      <c r="F30" s="180">
        <f>'(2016-17)'!J30-'(2015-16)'!J30</f>
        <v>0</v>
      </c>
      <c r="G30" s="172"/>
      <c r="H30" s="182" t="str">
        <f>IF(VLOOKUP($A30,Fire2017!$C$10:$O$58,13,FALSE)="..","Imputed","")</f>
        <v/>
      </c>
      <c r="I30" s="180">
        <f>'(2016-17)'!K30-'(2015-16)'!K30</f>
        <v>0</v>
      </c>
      <c r="J30" s="180">
        <f>'(2016-17)'!L30-'(2015-16)'!L30</f>
        <v>0</v>
      </c>
      <c r="K30" s="180">
        <f>'(2016-17)'!M30-'(2015-16)'!M30</f>
        <v>-21</v>
      </c>
      <c r="L30" s="182"/>
      <c r="M30" s="182" t="str">
        <f>IF(VLOOKUP($A30,Fire2017!$C$10:$R$58,16,FALSE)="..","Imputed","")</f>
        <v/>
      </c>
      <c r="N30" s="180">
        <f>'(2016-17)'!N30-'(2015-16)'!N30</f>
        <v>-6</v>
      </c>
      <c r="O30" s="180">
        <f>'(2016-17)'!O30-'(2015-16)'!O30</f>
        <v>0</v>
      </c>
      <c r="P30" s="180">
        <f>'(2016-17)'!P30-'(2015-16)'!P30</f>
        <v>0</v>
      </c>
      <c r="V30" s="165"/>
      <c r="X30" s="174"/>
      <c r="AC30" s="174"/>
      <c r="AD30" s="174"/>
      <c r="AE30" s="174"/>
      <c r="AK30" s="174"/>
      <c r="AL30" s="174"/>
      <c r="AM30" s="174"/>
    </row>
    <row r="31" spans="1:39" ht="14.25" customHeight="1" x14ac:dyDescent="0.35">
      <c r="A31" s="160" t="s">
        <v>96</v>
      </c>
      <c r="B31" s="181"/>
      <c r="C31" s="182" t="str">
        <f>IF(VLOOKUP($A31,Fire2017!$C$10:$I$58,4,FALSE)="..","Imputed","")</f>
        <v/>
      </c>
      <c r="D31" s="180">
        <f>'(2016-17)'!H31-'(2015-16)'!H31</f>
        <v>0</v>
      </c>
      <c r="E31" s="180">
        <f>'(2016-17)'!I31-'(2015-16)'!I31</f>
        <v>-1</v>
      </c>
      <c r="F31" s="180">
        <f>'(2016-17)'!J31-'(2015-16)'!J31</f>
        <v>1</v>
      </c>
      <c r="G31" s="172"/>
      <c r="H31" s="182" t="str">
        <f>IF(VLOOKUP($A31,Fire2017!$C$10:$O$58,13,FALSE)="..","Imputed","")</f>
        <v/>
      </c>
      <c r="I31" s="180">
        <f>'(2016-17)'!K31-'(2015-16)'!K31</f>
        <v>8</v>
      </c>
      <c r="J31" s="180">
        <f>'(2016-17)'!L31-'(2015-16)'!L31</f>
        <v>0</v>
      </c>
      <c r="K31" s="180">
        <f>'(2016-17)'!M31-'(2015-16)'!M31</f>
        <v>-40</v>
      </c>
      <c r="L31" s="182"/>
      <c r="M31" s="182" t="str">
        <f>IF(VLOOKUP($A31,Fire2017!$C$10:$R$58,16,FALSE)="..","Imputed","")</f>
        <v/>
      </c>
      <c r="N31" s="180">
        <f>'(2016-17)'!N31-'(2015-16)'!N31</f>
        <v>60</v>
      </c>
      <c r="O31" s="180">
        <f>'(2016-17)'!O31-'(2015-16)'!O31</f>
        <v>-5</v>
      </c>
      <c r="P31" s="180">
        <f>'(2016-17)'!P31-'(2015-16)'!P31</f>
        <v>-1</v>
      </c>
      <c r="V31" s="165"/>
      <c r="X31" s="174"/>
      <c r="AC31" s="174"/>
      <c r="AD31" s="174"/>
      <c r="AE31" s="174"/>
      <c r="AK31" s="174"/>
      <c r="AL31" s="174"/>
      <c r="AM31" s="174"/>
    </row>
    <row r="32" spans="1:39" ht="14.25" customHeight="1" x14ac:dyDescent="0.35">
      <c r="A32" s="160" t="s">
        <v>39</v>
      </c>
      <c r="B32" s="181"/>
      <c r="C32" s="182" t="str">
        <f>IF(VLOOKUP($A32,Fire2017!$C$10:$I$58,4,FALSE)="..","Imputed","")</f>
        <v/>
      </c>
      <c r="D32" s="180">
        <f>'(2016-17)'!H32-'(2015-16)'!H32</f>
        <v>0</v>
      </c>
      <c r="E32" s="180">
        <f>'(2016-17)'!I32-'(2015-16)'!I32</f>
        <v>0</v>
      </c>
      <c r="F32" s="180">
        <f>'(2016-17)'!J32-'(2015-16)'!J32</f>
        <v>0</v>
      </c>
      <c r="G32" s="172"/>
      <c r="H32" s="182" t="str">
        <f>IF(VLOOKUP($A32,Fire2017!$C$10:$O$58,13,FALSE)="..","Imputed","")</f>
        <v/>
      </c>
      <c r="I32" s="180">
        <f>'(2016-17)'!K32-'(2015-16)'!K32</f>
        <v>-1</v>
      </c>
      <c r="J32" s="180">
        <f>'(2016-17)'!L32-'(2015-16)'!L32</f>
        <v>0</v>
      </c>
      <c r="K32" s="180">
        <f>'(2016-17)'!M32-'(2015-16)'!M32</f>
        <v>-9</v>
      </c>
      <c r="L32" s="182"/>
      <c r="M32" s="182" t="str">
        <f>IF(VLOOKUP($A32,Fire2017!$C$10:$R$58,16,FALSE)="..","Imputed","")</f>
        <v/>
      </c>
      <c r="N32" s="180">
        <f>'(2016-17)'!N32-'(2015-16)'!N32</f>
        <v>15</v>
      </c>
      <c r="O32" s="180">
        <f>'(2016-17)'!O32-'(2015-16)'!O32</f>
        <v>1</v>
      </c>
      <c r="P32" s="180">
        <f>'(2016-17)'!P32-'(2015-16)'!P32</f>
        <v>1</v>
      </c>
      <c r="V32" s="165"/>
      <c r="X32" s="174"/>
      <c r="AC32" s="174"/>
      <c r="AD32" s="174"/>
      <c r="AE32" s="174"/>
      <c r="AK32" s="174"/>
      <c r="AL32" s="174"/>
      <c r="AM32" s="174"/>
    </row>
    <row r="33" spans="1:44" ht="14.25" customHeight="1" x14ac:dyDescent="0.35">
      <c r="A33" s="160" t="s">
        <v>94</v>
      </c>
      <c r="B33" s="181"/>
      <c r="C33" s="182" t="str">
        <f>IF(VLOOKUP($A33,Fire2017!$C$10:$I$58,4,FALSE)="..","Imputed","")</f>
        <v/>
      </c>
      <c r="D33" s="180">
        <f>'(2016-17)'!H33-'(2015-16)'!H33</f>
        <v>0</v>
      </c>
      <c r="E33" s="180">
        <f>'(2016-17)'!I33-'(2015-16)'!I33</f>
        <v>0</v>
      </c>
      <c r="F33" s="180">
        <f>'(2016-17)'!J33-'(2015-16)'!J33</f>
        <v>0</v>
      </c>
      <c r="G33" s="172"/>
      <c r="H33" s="182" t="str">
        <f>IF(VLOOKUP($A33,Fire2017!$C$10:$O$58,13,FALSE)="..","Imputed","")</f>
        <v/>
      </c>
      <c r="I33" s="180">
        <f>'(2016-17)'!K33-'(2015-16)'!K33</f>
        <v>-2</v>
      </c>
      <c r="J33" s="180">
        <f>'(2016-17)'!L33-'(2015-16)'!L33</f>
        <v>0</v>
      </c>
      <c r="K33" s="180">
        <f>'(2016-17)'!M33-'(2015-16)'!M33</f>
        <v>3</v>
      </c>
      <c r="L33" s="182"/>
      <c r="M33" s="182" t="str">
        <f>IF(VLOOKUP($A33,Fire2017!$C$10:$R$58,16,FALSE)="..","Imputed","")</f>
        <v/>
      </c>
      <c r="N33" s="180">
        <f>'(2016-17)'!N33-'(2015-16)'!N33</f>
        <v>-6</v>
      </c>
      <c r="O33" s="180">
        <f>'(2016-17)'!O33-'(2015-16)'!O33</f>
        <v>0</v>
      </c>
      <c r="P33" s="180">
        <f>'(2016-17)'!P33-'(2015-16)'!P33</f>
        <v>0</v>
      </c>
      <c r="V33" s="165"/>
      <c r="X33" s="174"/>
      <c r="AC33" s="174"/>
      <c r="AD33" s="174"/>
      <c r="AE33" s="174"/>
      <c r="AK33" s="174"/>
      <c r="AL33" s="174"/>
      <c r="AM33" s="174"/>
    </row>
    <row r="34" spans="1:44" ht="14.25" customHeight="1" x14ac:dyDescent="0.35">
      <c r="A34" s="160" t="s">
        <v>92</v>
      </c>
      <c r="B34" s="181"/>
      <c r="C34" s="182" t="str">
        <f>IF(VLOOKUP($A34,Fire2017!$C$10:$I$58,4,FALSE)="..","Imputed","")</f>
        <v/>
      </c>
      <c r="D34" s="180">
        <f>'(2016-17)'!H34-'(2015-16)'!H34</f>
        <v>1</v>
      </c>
      <c r="E34" s="180">
        <f>'(2016-17)'!I34-'(2015-16)'!I34</f>
        <v>-1</v>
      </c>
      <c r="F34" s="180">
        <f>'(2016-17)'!J34-'(2015-16)'!J34</f>
        <v>-1</v>
      </c>
      <c r="G34" s="172"/>
      <c r="H34" s="182" t="str">
        <f>IF(VLOOKUP($A34,Fire2017!$C$10:$O$58,13,FALSE)="..","Imputed","")</f>
        <v/>
      </c>
      <c r="I34" s="180">
        <f>'(2016-17)'!K34-'(2015-16)'!K34</f>
        <v>-2</v>
      </c>
      <c r="J34" s="180">
        <f>'(2016-17)'!L34-'(2015-16)'!L34</f>
        <v>0</v>
      </c>
      <c r="K34" s="180">
        <f>'(2016-17)'!M34-'(2015-16)'!M34</f>
        <v>-12</v>
      </c>
      <c r="L34" s="182"/>
      <c r="M34" s="182" t="str">
        <f>IF(VLOOKUP($A34,Fire2017!$C$10:$R$58,16,FALSE)="..","Imputed","")</f>
        <v/>
      </c>
      <c r="N34" s="180">
        <f>'(2016-17)'!N34-'(2015-16)'!N34</f>
        <v>16</v>
      </c>
      <c r="O34" s="180">
        <f>'(2016-17)'!O34-'(2015-16)'!O34</f>
        <v>0</v>
      </c>
      <c r="P34" s="180">
        <f>'(2016-17)'!P34-'(2015-16)'!P34</f>
        <v>0</v>
      </c>
      <c r="V34" s="165"/>
      <c r="X34" s="174"/>
      <c r="AC34" s="174"/>
      <c r="AD34" s="174"/>
      <c r="AE34" s="174"/>
      <c r="AK34" s="174"/>
      <c r="AL34" s="174"/>
      <c r="AM34" s="174"/>
    </row>
    <row r="35" spans="1:44" ht="14.25" customHeight="1" x14ac:dyDescent="0.35">
      <c r="A35" s="160" t="s">
        <v>37</v>
      </c>
      <c r="B35" s="181"/>
      <c r="C35" s="182" t="str">
        <f>IF(VLOOKUP($A35,Fire2017!$C$10:$I$58,4,FALSE)="..","Imputed","")</f>
        <v>Imputed</v>
      </c>
      <c r="D35" s="180">
        <f>'(2016-17)'!H35-'(2015-16)'!H35</f>
        <v>0</v>
      </c>
      <c r="E35" s="180">
        <f>'(2016-17)'!I35-'(2015-16)'!I35</f>
        <v>0</v>
      </c>
      <c r="F35" s="180">
        <f>'(2016-17)'!J35-'(2015-16)'!J35</f>
        <v>0</v>
      </c>
      <c r="G35" s="172"/>
      <c r="H35" s="182" t="str">
        <f>IF(VLOOKUP($A35,Fire2017!$C$10:$O$58,13,FALSE)="..","Imputed","")</f>
        <v/>
      </c>
      <c r="I35" s="180">
        <f>'(2016-17)'!K35-'(2015-16)'!K35</f>
        <v>-2</v>
      </c>
      <c r="J35" s="180">
        <f>'(2016-17)'!L35-'(2015-16)'!L35</f>
        <v>0</v>
      </c>
      <c r="K35" s="180">
        <f>'(2016-17)'!M35-'(2015-16)'!M35</f>
        <v>-5</v>
      </c>
      <c r="L35" s="187"/>
      <c r="M35" s="182" t="str">
        <f>IF(VLOOKUP($A35,Fire2017!$C$10:$R$58,16,FALSE)="..","Imputed","")</f>
        <v/>
      </c>
      <c r="N35" s="180">
        <f>'(2016-17)'!N35-'(2015-16)'!N35</f>
        <v>-8</v>
      </c>
      <c r="O35" s="180">
        <f>'(2016-17)'!O35-'(2015-16)'!O35</f>
        <v>2</v>
      </c>
      <c r="P35" s="180">
        <f>'(2016-17)'!P35-'(2015-16)'!P35</f>
        <v>0</v>
      </c>
      <c r="V35" s="165"/>
      <c r="X35" s="174"/>
      <c r="AC35" s="174"/>
      <c r="AD35" s="174"/>
      <c r="AE35" s="174"/>
      <c r="AK35" s="174"/>
      <c r="AL35" s="174"/>
      <c r="AM35" s="174"/>
    </row>
    <row r="36" spans="1:44" ht="14.25" customHeight="1" x14ac:dyDescent="0.35">
      <c r="A36" s="160" t="s">
        <v>90</v>
      </c>
      <c r="B36" s="181"/>
      <c r="C36" s="182" t="str">
        <f>IF(VLOOKUP($A36,Fire2017!$C$10:$I$58,4,FALSE)="..","Imputed","")</f>
        <v/>
      </c>
      <c r="D36" s="180">
        <f>'(2016-17)'!H36-'(2015-16)'!H36</f>
        <v>0</v>
      </c>
      <c r="E36" s="180">
        <f>'(2016-17)'!I36-'(2015-16)'!I36</f>
        <v>0</v>
      </c>
      <c r="F36" s="180">
        <f>'(2016-17)'!J36-'(2015-16)'!J36</f>
        <v>0</v>
      </c>
      <c r="G36" s="172"/>
      <c r="H36" s="182" t="str">
        <f>IF(VLOOKUP($A36,Fire2017!$C$10:$O$58,13,FALSE)="..","Imputed","")</f>
        <v/>
      </c>
      <c r="I36" s="180">
        <f>'(2016-17)'!K36-'(2015-16)'!K36</f>
        <v>-1</v>
      </c>
      <c r="J36" s="180">
        <f>'(2016-17)'!L36-'(2015-16)'!L36</f>
        <v>-2</v>
      </c>
      <c r="K36" s="180">
        <f>'(2016-17)'!M36-'(2015-16)'!M36</f>
        <v>2</v>
      </c>
      <c r="L36" s="182"/>
      <c r="M36" s="182" t="str">
        <f>IF(VLOOKUP($A36,Fire2017!$C$10:$R$58,16,FALSE)="..","Imputed","")</f>
        <v/>
      </c>
      <c r="N36" s="180">
        <f>'(2016-17)'!N36-'(2015-16)'!N36</f>
        <v>11</v>
      </c>
      <c r="O36" s="180">
        <f>'(2016-17)'!O36-'(2015-16)'!O36</f>
        <v>1</v>
      </c>
      <c r="P36" s="180">
        <f>'(2016-17)'!P36-'(2015-16)'!P36</f>
        <v>0</v>
      </c>
      <c r="V36" s="165"/>
      <c r="X36" s="174"/>
      <c r="AC36" s="174"/>
      <c r="AD36" s="174"/>
      <c r="AE36" s="174"/>
      <c r="AK36" s="174"/>
      <c r="AL36" s="174"/>
      <c r="AM36" s="174"/>
    </row>
    <row r="37" spans="1:44" ht="14.25" customHeight="1" x14ac:dyDescent="0.35">
      <c r="A37" s="180" t="s">
        <v>35</v>
      </c>
      <c r="B37" s="181"/>
      <c r="C37" s="182" t="str">
        <f>IF(VLOOKUP($A37,Fire2017!$C$10:$I$58,4,FALSE)="..","Imputed","")</f>
        <v/>
      </c>
      <c r="D37" s="180">
        <f>'(2016-17)'!H37-'(2015-16)'!H37</f>
        <v>0</v>
      </c>
      <c r="E37" s="180">
        <f>'(2016-17)'!I37-'(2015-16)'!I37</f>
        <v>0</v>
      </c>
      <c r="F37" s="180">
        <f>'(2016-17)'!J37-'(2015-16)'!J37</f>
        <v>0</v>
      </c>
      <c r="G37" s="172"/>
      <c r="H37" s="182" t="str">
        <f>IF(VLOOKUP($A37,Fire2017!$C$10:$O$58,13,FALSE)="..","Imputed","")</f>
        <v/>
      </c>
      <c r="I37" s="180">
        <f>'(2016-17)'!K37-'(2015-16)'!K37</f>
        <v>-1</v>
      </c>
      <c r="J37" s="180">
        <f>'(2016-17)'!L37-'(2015-16)'!L37</f>
        <v>0</v>
      </c>
      <c r="K37" s="180">
        <f>'(2016-17)'!M37-'(2015-16)'!M37</f>
        <v>-2</v>
      </c>
      <c r="L37" s="182"/>
      <c r="M37" s="182" t="str">
        <f>IF(VLOOKUP($A37,Fire2017!$C$10:$R$58,16,FALSE)="..","Imputed","")</f>
        <v/>
      </c>
      <c r="N37" s="180">
        <f>'(2016-17)'!N37-'(2015-16)'!N37</f>
        <v>26</v>
      </c>
      <c r="O37" s="180">
        <f>'(2016-17)'!O37-'(2015-16)'!O37</f>
        <v>0</v>
      </c>
      <c r="P37" s="180">
        <f>'(2016-17)'!P37-'(2015-16)'!P37</f>
        <v>0</v>
      </c>
      <c r="Q37" s="183"/>
      <c r="R37" s="183"/>
      <c r="S37" s="183"/>
      <c r="T37" s="184"/>
      <c r="U37" s="184"/>
      <c r="V37" s="185"/>
      <c r="W37" s="183"/>
      <c r="X37" s="186"/>
      <c r="AC37" s="174"/>
      <c r="AD37" s="174"/>
      <c r="AE37" s="174"/>
      <c r="AK37" s="174"/>
      <c r="AL37" s="174"/>
      <c r="AM37" s="174"/>
    </row>
    <row r="38" spans="1:44" ht="14.25" customHeight="1" x14ac:dyDescent="0.35">
      <c r="A38" s="160" t="s">
        <v>33</v>
      </c>
      <c r="B38" s="181"/>
      <c r="C38" s="182" t="str">
        <f>IF(VLOOKUP($A38,Fire2017!$C$10:$I$58,4,FALSE)="..","Imputed","")</f>
        <v/>
      </c>
      <c r="D38" s="180">
        <f>'(2016-17)'!H38-'(2015-16)'!H38</f>
        <v>15</v>
      </c>
      <c r="E38" s="180">
        <f>'(2016-17)'!I38-'(2015-16)'!I38</f>
        <v>-15</v>
      </c>
      <c r="F38" s="180">
        <f>'(2016-17)'!J38-'(2015-16)'!J38</f>
        <v>0</v>
      </c>
      <c r="G38" s="172"/>
      <c r="H38" s="182" t="str">
        <f>IF(VLOOKUP($A38,Fire2017!$C$10:$O$58,13,FALSE)="..","Imputed","")</f>
        <v/>
      </c>
      <c r="I38" s="180">
        <f>'(2016-17)'!K38-'(2015-16)'!K38</f>
        <v>-2</v>
      </c>
      <c r="J38" s="180">
        <f>'(2016-17)'!L38-'(2015-16)'!L38</f>
        <v>0</v>
      </c>
      <c r="K38" s="180">
        <f>'(2016-17)'!M38-'(2015-16)'!M38</f>
        <v>-3</v>
      </c>
      <c r="L38" s="182"/>
      <c r="M38" s="182" t="str">
        <f>IF(VLOOKUP($A38,Fire2017!$C$10:$R$58,16,FALSE)="..","Imputed","")</f>
        <v/>
      </c>
      <c r="N38" s="180">
        <f>'(2016-17)'!N38-'(2015-16)'!N38</f>
        <v>-5</v>
      </c>
      <c r="O38" s="180">
        <f>'(2016-17)'!O38-'(2015-16)'!O38</f>
        <v>-1</v>
      </c>
      <c r="P38" s="180">
        <f>'(2016-17)'!P38-'(2015-16)'!P38</f>
        <v>0</v>
      </c>
      <c r="V38" s="165"/>
      <c r="X38" s="174"/>
      <c r="AC38" s="174"/>
      <c r="AD38" s="174"/>
      <c r="AE38" s="174"/>
      <c r="AK38" s="174"/>
      <c r="AL38" s="174"/>
      <c r="AM38" s="174"/>
    </row>
    <row r="39" spans="1:44" ht="14.25" customHeight="1" x14ac:dyDescent="0.35">
      <c r="A39" s="160" t="s">
        <v>88</v>
      </c>
      <c r="B39" s="181"/>
      <c r="C39" s="182" t="str">
        <f>IF(VLOOKUP($A39,Fire2017!$C$10:$I$58,4,FALSE)="..","Imputed","")</f>
        <v/>
      </c>
      <c r="D39" s="180">
        <f>'(2016-17)'!H39-'(2015-16)'!H39</f>
        <v>29</v>
      </c>
      <c r="E39" s="180">
        <f>'(2016-17)'!I39-'(2015-16)'!I39</f>
        <v>-29</v>
      </c>
      <c r="F39" s="180">
        <f>'(2016-17)'!J39-'(2015-16)'!J39</f>
        <v>0</v>
      </c>
      <c r="G39" s="172"/>
      <c r="H39" s="182" t="str">
        <f>IF(VLOOKUP($A39,Fire2017!$C$10:$O$58,13,FALSE)="..","Imputed","")</f>
        <v/>
      </c>
      <c r="I39" s="180">
        <f>'(2016-17)'!K39-'(2015-16)'!K39</f>
        <v>-7</v>
      </c>
      <c r="J39" s="180">
        <f>'(2016-17)'!L39-'(2015-16)'!L39</f>
        <v>0</v>
      </c>
      <c r="K39" s="180">
        <f>'(2016-17)'!M39-'(2015-16)'!M39</f>
        <v>-6</v>
      </c>
      <c r="L39" s="182"/>
      <c r="M39" s="182" t="str">
        <f>IF(VLOOKUP($A39,Fire2017!$C$10:$R$58,16,FALSE)="..","Imputed","")</f>
        <v/>
      </c>
      <c r="N39" s="180">
        <f>'(2016-17)'!N39-'(2015-16)'!N39</f>
        <v>-7</v>
      </c>
      <c r="O39" s="180">
        <f>'(2016-17)'!O39-'(2015-16)'!O39</f>
        <v>0</v>
      </c>
      <c r="P39" s="180">
        <f>'(2016-17)'!P39-'(2015-16)'!P39</f>
        <v>0</v>
      </c>
      <c r="V39" s="165"/>
      <c r="X39" s="174"/>
      <c r="AC39" s="174"/>
      <c r="AD39" s="174"/>
      <c r="AE39" s="174"/>
      <c r="AK39" s="174"/>
      <c r="AL39" s="174"/>
      <c r="AM39" s="174"/>
    </row>
    <row r="40" spans="1:44" ht="14.25" customHeight="1" x14ac:dyDescent="0.35">
      <c r="A40" s="160" t="s">
        <v>86</v>
      </c>
      <c r="B40" s="181"/>
      <c r="C40" s="182" t="str">
        <f>IF(VLOOKUP($A40,Fire2017!$C$10:$I$58,4,FALSE)="..","Imputed","")</f>
        <v/>
      </c>
      <c r="D40" s="180">
        <f>'(2016-17)'!H40-'(2015-16)'!H40</f>
        <v>0</v>
      </c>
      <c r="E40" s="180">
        <f>'(2016-17)'!I40-'(2015-16)'!I40</f>
        <v>0</v>
      </c>
      <c r="F40" s="180">
        <f>'(2016-17)'!J40-'(2015-16)'!J40</f>
        <v>0</v>
      </c>
      <c r="G40" s="172"/>
      <c r="H40" s="182" t="str">
        <f>IF(VLOOKUP($A40,Fire2017!$C$10:$O$58,13,FALSE)="..","Imputed","")</f>
        <v/>
      </c>
      <c r="I40" s="180">
        <f>'(2016-17)'!K40-'(2015-16)'!K40</f>
        <v>-1</v>
      </c>
      <c r="J40" s="180">
        <f>'(2016-17)'!L40-'(2015-16)'!L40</f>
        <v>-2</v>
      </c>
      <c r="K40" s="180">
        <f>'(2016-17)'!M40-'(2015-16)'!M40</f>
        <v>-9</v>
      </c>
      <c r="L40" s="182"/>
      <c r="M40" s="182" t="str">
        <f>IF(VLOOKUP($A40,Fire2017!$C$10:$R$58,16,FALSE)="..","Imputed","")</f>
        <v/>
      </c>
      <c r="N40" s="180">
        <f>'(2016-17)'!N40-'(2015-16)'!N40</f>
        <v>0</v>
      </c>
      <c r="O40" s="180">
        <f>'(2016-17)'!O40-'(2015-16)'!O40</f>
        <v>0</v>
      </c>
      <c r="P40" s="180">
        <f>'(2016-17)'!P40-'(2015-16)'!P40</f>
        <v>-1</v>
      </c>
      <c r="V40" s="165"/>
      <c r="X40" s="174"/>
      <c r="AC40" s="174"/>
      <c r="AD40" s="174"/>
      <c r="AE40" s="174"/>
      <c r="AK40" s="174"/>
      <c r="AL40" s="174"/>
      <c r="AM40" s="174"/>
    </row>
    <row r="41" spans="1:44" ht="14.25" customHeight="1" x14ac:dyDescent="0.35">
      <c r="A41" s="160" t="s">
        <v>84</v>
      </c>
      <c r="B41" s="181"/>
      <c r="C41" s="182" t="str">
        <f>IF(VLOOKUP($A41,Fire2017!$C$10:$I$58,4,FALSE)="..","Imputed","")</f>
        <v/>
      </c>
      <c r="D41" s="180">
        <f>'(2016-17)'!H41-'(2015-16)'!H41</f>
        <v>1</v>
      </c>
      <c r="E41" s="180">
        <f>'(2016-17)'!I41-'(2015-16)'!I41</f>
        <v>0</v>
      </c>
      <c r="F41" s="180">
        <f>'(2016-17)'!J41-'(2015-16)'!J41</f>
        <v>0</v>
      </c>
      <c r="G41" s="172"/>
      <c r="H41" s="182" t="str">
        <f>IF(VLOOKUP($A41,Fire2017!$C$10:$O$58,13,FALSE)="..","Imputed","")</f>
        <v/>
      </c>
      <c r="I41" s="180">
        <f>'(2016-17)'!K41-'(2015-16)'!K41</f>
        <v>-2</v>
      </c>
      <c r="J41" s="180">
        <f>'(2016-17)'!L41-'(2015-16)'!L41</f>
        <v>0</v>
      </c>
      <c r="K41" s="180">
        <f>'(2016-17)'!M41-'(2015-16)'!M41</f>
        <v>-1</v>
      </c>
      <c r="L41" s="182"/>
      <c r="M41" s="182" t="str">
        <f>IF(VLOOKUP($A41,Fire2017!$C$10:$R$58,16,FALSE)="..","Imputed","")</f>
        <v/>
      </c>
      <c r="N41" s="180">
        <f>'(2016-17)'!N41-'(2015-16)'!N41</f>
        <v>-2</v>
      </c>
      <c r="O41" s="180">
        <f>'(2016-17)'!O41-'(2015-16)'!O41</f>
        <v>0</v>
      </c>
      <c r="P41" s="180">
        <f>'(2016-17)'!P41-'(2015-16)'!P41</f>
        <v>2</v>
      </c>
      <c r="V41" s="165"/>
      <c r="X41" s="174"/>
      <c r="AC41" s="174"/>
      <c r="AD41" s="174"/>
      <c r="AE41" s="174"/>
      <c r="AK41" s="174"/>
      <c r="AL41" s="174"/>
      <c r="AM41" s="174"/>
    </row>
    <row r="42" spans="1:44" ht="14.25" customHeight="1" x14ac:dyDescent="0.35">
      <c r="A42" s="160" t="s">
        <v>82</v>
      </c>
      <c r="B42" s="181"/>
      <c r="C42" s="182" t="str">
        <f>IF(VLOOKUP($A42,Fire2017!$C$10:$I$58,4,FALSE)="..","Imputed","")</f>
        <v/>
      </c>
      <c r="D42" s="180">
        <f>'(2016-17)'!H42-'(2015-16)'!H42</f>
        <v>0</v>
      </c>
      <c r="E42" s="180">
        <f>'(2016-17)'!I42-'(2015-16)'!I42</f>
        <v>0</v>
      </c>
      <c r="F42" s="180">
        <f>'(2016-17)'!J42-'(2015-16)'!J42</f>
        <v>0</v>
      </c>
      <c r="G42" s="172"/>
      <c r="H42" s="182" t="str">
        <f>IF(VLOOKUP($A42,Fire2017!$C$10:$O$58,13,FALSE)="..","Imputed","")</f>
        <v/>
      </c>
      <c r="I42" s="180">
        <f>'(2016-17)'!K42-'(2015-16)'!K42</f>
        <v>0</v>
      </c>
      <c r="J42" s="180">
        <f>'(2016-17)'!L42-'(2015-16)'!L42</f>
        <v>0</v>
      </c>
      <c r="K42" s="180">
        <f>'(2016-17)'!M42-'(2015-16)'!M42</f>
        <v>-5</v>
      </c>
      <c r="L42" s="182"/>
      <c r="M42" s="182" t="str">
        <f>IF(VLOOKUP($A42,Fire2017!$C$10:$R$58,16,FALSE)="..","Imputed","")</f>
        <v/>
      </c>
      <c r="N42" s="180">
        <f>'(2016-17)'!N42-'(2015-16)'!N42</f>
        <v>29</v>
      </c>
      <c r="O42" s="180">
        <f>'(2016-17)'!O42-'(2015-16)'!O42</f>
        <v>1</v>
      </c>
      <c r="P42" s="180">
        <f>'(2016-17)'!P42-'(2015-16)'!P42</f>
        <v>0</v>
      </c>
      <c r="Q42" s="160"/>
      <c r="R42" s="160"/>
      <c r="V42" s="165"/>
      <c r="X42" s="174"/>
      <c r="AC42" s="174"/>
      <c r="AD42" s="174"/>
      <c r="AE42" s="174"/>
      <c r="AK42" s="174"/>
      <c r="AL42" s="174"/>
      <c r="AM42" s="174"/>
    </row>
    <row r="43" spans="1:44" ht="14.25" customHeight="1" x14ac:dyDescent="0.35">
      <c r="A43" s="188" t="s">
        <v>79</v>
      </c>
      <c r="B43" s="181"/>
      <c r="C43" s="182" t="str">
        <f>IF(VLOOKUP($A43,Fire2017!$C$10:$I$58,4,FALSE)="..","Imputed","")</f>
        <v/>
      </c>
      <c r="D43" s="180">
        <f>'(2016-17)'!H43-'(2015-16)'!H43</f>
        <v>-1</v>
      </c>
      <c r="E43" s="180">
        <f>'(2016-17)'!I43-'(2015-16)'!I43</f>
        <v>0</v>
      </c>
      <c r="F43" s="180">
        <f>'(2016-17)'!J43-'(2015-16)'!J43</f>
        <v>0</v>
      </c>
      <c r="G43" s="172"/>
      <c r="H43" s="182" t="str">
        <f>IF(VLOOKUP($A43,Fire2017!$C$10:$O$58,13,FALSE)="..","Imputed","")</f>
        <v>Imputed</v>
      </c>
      <c r="I43" s="180">
        <f>'(2016-17)'!K43-'(2015-16)'!K43</f>
        <v>0</v>
      </c>
      <c r="J43" s="180">
        <f>'(2016-17)'!L43-'(2015-16)'!L43</f>
        <v>0</v>
      </c>
      <c r="K43" s="180">
        <f>'(2016-17)'!M43-'(2015-16)'!M43</f>
        <v>0</v>
      </c>
      <c r="L43" s="187"/>
      <c r="M43" s="182" t="str">
        <f>IF(VLOOKUP($A43,Fire2017!$C$10:$R$58,16,FALSE)="..","Imputed","")</f>
        <v>Imputed</v>
      </c>
      <c r="N43" s="180">
        <f>'(2016-17)'!N43-'(2015-16)'!N43</f>
        <v>0</v>
      </c>
      <c r="O43" s="180">
        <f>'(2016-17)'!O43-'(2015-16)'!O43</f>
        <v>0</v>
      </c>
      <c r="P43" s="180">
        <f>'(2016-17)'!P43-'(2015-16)'!P43</f>
        <v>0</v>
      </c>
      <c r="V43" s="165"/>
      <c r="X43" s="174"/>
      <c r="AC43" s="174"/>
      <c r="AD43" s="174"/>
      <c r="AE43" s="174"/>
      <c r="AK43" s="174"/>
      <c r="AL43" s="174"/>
      <c r="AM43" s="174"/>
    </row>
    <row r="44" spans="1:44" s="175" customFormat="1" ht="14.25" customHeight="1" x14ac:dyDescent="0.35">
      <c r="A44" s="170" t="s">
        <v>188</v>
      </c>
      <c r="B44" s="177"/>
      <c r="C44" s="182"/>
      <c r="D44" s="172">
        <f>'(2016-17)'!H44-'(2015-16)'!H44</f>
        <v>-4</v>
      </c>
      <c r="E44" s="172">
        <f>'(2016-17)'!I44-'(2015-16)'!I44</f>
        <v>-1</v>
      </c>
      <c r="F44" s="172">
        <f>'(2016-17)'!J44-'(2015-16)'!J44</f>
        <v>7</v>
      </c>
      <c r="G44" s="172"/>
      <c r="H44" s="182"/>
      <c r="I44" s="172">
        <f>'(2016-17)'!K44-'(2015-16)'!K44</f>
        <v>-22</v>
      </c>
      <c r="J44" s="172">
        <f>'(2016-17)'!L44-'(2015-16)'!L44</f>
        <v>-19</v>
      </c>
      <c r="K44" s="172">
        <f>'(2016-17)'!M44-'(2015-16)'!M44</f>
        <v>-25</v>
      </c>
      <c r="L44" s="177"/>
      <c r="M44" s="182"/>
      <c r="N44" s="172">
        <f>'(2016-17)'!N44-'(2015-16)'!N44</f>
        <v>116</v>
      </c>
      <c r="O44" s="172">
        <f>'(2016-17)'!O44-'(2015-16)'!O44</f>
        <v>-6</v>
      </c>
      <c r="P44" s="172">
        <f>'(2016-17)'!P44-'(2015-16)'!P44</f>
        <v>-5</v>
      </c>
      <c r="S44" s="173"/>
      <c r="T44" s="179"/>
      <c r="U44" s="179"/>
      <c r="V44" s="165"/>
      <c r="W44" s="173"/>
      <c r="X44" s="174"/>
      <c r="Y44" s="173"/>
      <c r="Z44" s="173"/>
      <c r="AA44" s="173"/>
      <c r="AB44" s="173"/>
      <c r="AC44" s="174"/>
      <c r="AD44" s="174"/>
      <c r="AE44" s="174"/>
      <c r="AF44" s="173"/>
      <c r="AG44" s="173"/>
      <c r="AH44" s="173"/>
      <c r="AI44" s="173"/>
      <c r="AJ44" s="173"/>
      <c r="AK44" s="174"/>
      <c r="AL44" s="174"/>
      <c r="AM44" s="174"/>
      <c r="AO44" s="173"/>
      <c r="AP44" s="173"/>
      <c r="AQ44" s="173"/>
      <c r="AR44" s="173"/>
    </row>
    <row r="45" spans="1:44" ht="14.25" customHeight="1" x14ac:dyDescent="0.35">
      <c r="A45" s="180" t="s">
        <v>28</v>
      </c>
      <c r="B45" s="181"/>
      <c r="C45" s="182" t="str">
        <f>IF(VLOOKUP($A45,Fire2017!$C$10:$I$58,4,FALSE)="..","Imputed","")</f>
        <v/>
      </c>
      <c r="D45" s="180">
        <f>'(2016-17)'!H45-'(2015-16)'!H45</f>
        <v>0</v>
      </c>
      <c r="E45" s="180">
        <f>'(2016-17)'!I45-'(2015-16)'!I45</f>
        <v>-1</v>
      </c>
      <c r="F45" s="180">
        <f>'(2016-17)'!J45-'(2015-16)'!J45</f>
        <v>1</v>
      </c>
      <c r="G45" s="172"/>
      <c r="H45" s="182" t="str">
        <f>IF(VLOOKUP($A45,Fire2017!$C$10:$O$58,13,FALSE)="..","Imputed","")</f>
        <v/>
      </c>
      <c r="I45" s="180">
        <f>'(2016-17)'!K45-'(2015-16)'!K45</f>
        <v>-13</v>
      </c>
      <c r="J45" s="180">
        <f>'(2016-17)'!L45-'(2015-16)'!L45</f>
        <v>-1</v>
      </c>
      <c r="K45" s="180">
        <f>'(2016-17)'!M45-'(2015-16)'!M45</f>
        <v>-10</v>
      </c>
      <c r="L45" s="182"/>
      <c r="M45" s="182" t="str">
        <f>IF(VLOOKUP($A45,Fire2017!$C$10:$R$58,16,FALSE)="..","Imputed","")</f>
        <v/>
      </c>
      <c r="N45" s="180">
        <f>'(2016-17)'!N45-'(2015-16)'!N45</f>
        <v>-14</v>
      </c>
      <c r="O45" s="180">
        <f>'(2016-17)'!O45-'(2015-16)'!O45</f>
        <v>-1</v>
      </c>
      <c r="P45" s="180">
        <f>'(2016-17)'!P45-'(2015-16)'!P45</f>
        <v>-1</v>
      </c>
      <c r="V45" s="165"/>
      <c r="X45" s="174"/>
      <c r="AC45" s="174"/>
      <c r="AD45" s="174"/>
      <c r="AE45" s="174"/>
      <c r="AK45" s="174"/>
      <c r="AL45" s="174"/>
      <c r="AM45" s="174"/>
    </row>
    <row r="46" spans="1:44" ht="14.25" customHeight="1" x14ac:dyDescent="0.35">
      <c r="A46" s="180" t="s">
        <v>26</v>
      </c>
      <c r="B46" s="181"/>
      <c r="C46" s="182" t="str">
        <f>IF(VLOOKUP($A46,Fire2017!$C$10:$I$58,4,FALSE)="..","Imputed","")</f>
        <v/>
      </c>
      <c r="D46" s="180">
        <f>'(2016-17)'!H46-'(2015-16)'!H46</f>
        <v>-5</v>
      </c>
      <c r="E46" s="180">
        <f>'(2016-17)'!I46-'(2015-16)'!I46</f>
        <v>0</v>
      </c>
      <c r="F46" s="180">
        <f>'(2016-17)'!J46-'(2015-16)'!J46</f>
        <v>6</v>
      </c>
      <c r="G46" s="172"/>
      <c r="H46" s="182" t="str">
        <f>IF(VLOOKUP($A46,Fire2017!$C$10:$O$58,13,FALSE)="..","Imputed","")</f>
        <v/>
      </c>
      <c r="I46" s="180">
        <f>'(2016-17)'!K46-'(2015-16)'!K46</f>
        <v>0</v>
      </c>
      <c r="J46" s="180">
        <f>'(2016-17)'!L46-'(2015-16)'!L46</f>
        <v>-4</v>
      </c>
      <c r="K46" s="180">
        <f>'(2016-17)'!M46-'(2015-16)'!M46</f>
        <v>1</v>
      </c>
      <c r="L46" s="182"/>
      <c r="M46" s="182" t="str">
        <f>IF(VLOOKUP($A46,Fire2017!$C$10:$R$58,16,FALSE)="..","Imputed","")</f>
        <v/>
      </c>
      <c r="N46" s="180">
        <f>'(2016-17)'!N46-'(2015-16)'!N46</f>
        <v>4</v>
      </c>
      <c r="O46" s="180">
        <f>'(2016-17)'!O46-'(2015-16)'!O46</f>
        <v>-2</v>
      </c>
      <c r="P46" s="180">
        <f>'(2016-17)'!P46-'(2015-16)'!P46</f>
        <v>0</v>
      </c>
      <c r="V46" s="165"/>
      <c r="X46" s="174"/>
      <c r="AC46" s="174"/>
      <c r="AD46" s="174"/>
      <c r="AE46" s="174"/>
      <c r="AK46" s="174"/>
      <c r="AL46" s="174"/>
      <c r="AM46" s="174"/>
    </row>
    <row r="47" spans="1:44" ht="14.25" customHeight="1" x14ac:dyDescent="0.35">
      <c r="A47" s="180" t="s">
        <v>24</v>
      </c>
      <c r="B47" s="181"/>
      <c r="C47" s="182" t="str">
        <f>IF(VLOOKUP($A47,Fire2017!$C$10:$I$58,4,FALSE)="..","Imputed","")</f>
        <v/>
      </c>
      <c r="D47" s="180">
        <f>'(2016-17)'!H47-'(2015-16)'!H47</f>
        <v>0</v>
      </c>
      <c r="E47" s="180">
        <f>'(2016-17)'!I47-'(2015-16)'!I47</f>
        <v>0</v>
      </c>
      <c r="F47" s="180">
        <f>'(2016-17)'!J47-'(2015-16)'!J47</f>
        <v>0</v>
      </c>
      <c r="G47" s="172"/>
      <c r="H47" s="182" t="str">
        <f>IF(VLOOKUP($A47,Fire2017!$C$10:$O$58,13,FALSE)="..","Imputed","")</f>
        <v/>
      </c>
      <c r="I47" s="180">
        <f>'(2016-17)'!K47-'(2015-16)'!K47</f>
        <v>-1</v>
      </c>
      <c r="J47" s="180">
        <f>'(2016-17)'!L47-'(2015-16)'!L47</f>
        <v>-2</v>
      </c>
      <c r="K47" s="180">
        <f>'(2016-17)'!M47-'(2015-16)'!M47</f>
        <v>0</v>
      </c>
      <c r="L47" s="182"/>
      <c r="M47" s="182" t="str">
        <f>IF(VLOOKUP($A47,Fire2017!$C$10:$R$58,16,FALSE)="..","Imputed","")</f>
        <v/>
      </c>
      <c r="N47" s="180">
        <f>'(2016-17)'!N47-'(2015-16)'!N47</f>
        <v>47</v>
      </c>
      <c r="O47" s="180">
        <f>'(2016-17)'!O47-'(2015-16)'!O47</f>
        <v>2</v>
      </c>
      <c r="P47" s="180">
        <f>'(2016-17)'!P47-'(2015-16)'!P47</f>
        <v>-5</v>
      </c>
      <c r="V47" s="165"/>
      <c r="X47" s="174"/>
      <c r="AC47" s="174"/>
      <c r="AD47" s="174"/>
      <c r="AE47" s="174"/>
      <c r="AK47" s="174"/>
      <c r="AL47" s="174"/>
      <c r="AM47" s="174"/>
    </row>
    <row r="48" spans="1:44" ht="14.25" customHeight="1" x14ac:dyDescent="0.35">
      <c r="A48" s="180" t="s">
        <v>22</v>
      </c>
      <c r="B48" s="181"/>
      <c r="C48" s="182" t="str">
        <f>IF(VLOOKUP($A48,Fire2017!$C$10:$I$58,4,FALSE)="..","Imputed","")</f>
        <v/>
      </c>
      <c r="D48" s="180">
        <f>'(2016-17)'!H48-'(2015-16)'!H48</f>
        <v>0</v>
      </c>
      <c r="E48" s="180">
        <f>'(2016-17)'!I48-'(2015-16)'!I48</f>
        <v>0</v>
      </c>
      <c r="F48" s="180">
        <f>'(2016-17)'!J48-'(2015-16)'!J48</f>
        <v>0</v>
      </c>
      <c r="G48" s="172"/>
      <c r="H48" s="182" t="str">
        <f>IF(VLOOKUP($A48,Fire2017!$C$10:$O$58,13,FALSE)="..","Imputed","")</f>
        <v/>
      </c>
      <c r="I48" s="180">
        <f>'(2016-17)'!K48-'(2015-16)'!K48</f>
        <v>-3</v>
      </c>
      <c r="J48" s="180">
        <f>'(2016-17)'!L48-'(2015-16)'!L48</f>
        <v>0</v>
      </c>
      <c r="K48" s="180">
        <f>'(2016-17)'!M48-'(2015-16)'!M48</f>
        <v>0</v>
      </c>
      <c r="L48" s="182"/>
      <c r="M48" s="182" t="str">
        <f>IF(VLOOKUP($A48,Fire2017!$C$10:$R$58,16,FALSE)="..","Imputed","")</f>
        <v/>
      </c>
      <c r="N48" s="180">
        <f>'(2016-17)'!N48-'(2015-16)'!N48</f>
        <v>3</v>
      </c>
      <c r="O48" s="180">
        <f>'(2016-17)'!O48-'(2015-16)'!O48</f>
        <v>0</v>
      </c>
      <c r="P48" s="180">
        <f>'(2016-17)'!P48-'(2015-16)'!P48</f>
        <v>0</v>
      </c>
      <c r="V48" s="165"/>
      <c r="X48" s="174"/>
      <c r="AC48" s="174"/>
      <c r="AD48" s="174"/>
      <c r="AE48" s="174"/>
      <c r="AK48" s="174"/>
      <c r="AL48" s="174"/>
      <c r="AM48" s="174"/>
    </row>
    <row r="49" spans="1:39" ht="14.25" customHeight="1" x14ac:dyDescent="0.35">
      <c r="A49" s="180" t="s">
        <v>20</v>
      </c>
      <c r="B49" s="181"/>
      <c r="C49" s="182" t="str">
        <f>IF(VLOOKUP($A49,Fire2017!$C$10:$I$58,4,FALSE)="..","Imputed","")</f>
        <v/>
      </c>
      <c r="D49" s="180">
        <f>'(2016-17)'!H49-'(2015-16)'!H49</f>
        <v>0</v>
      </c>
      <c r="E49" s="180">
        <f>'(2016-17)'!I49-'(2015-16)'!I49</f>
        <v>0</v>
      </c>
      <c r="F49" s="180">
        <f>'(2016-17)'!J49-'(2015-16)'!J49</f>
        <v>0</v>
      </c>
      <c r="G49" s="172"/>
      <c r="H49" s="182" t="str">
        <f>IF(VLOOKUP($A49,Fire2017!$C$10:$O$58,13,FALSE)="..","Imputed","")</f>
        <v/>
      </c>
      <c r="I49" s="180">
        <f>'(2016-17)'!K49-'(2015-16)'!K49</f>
        <v>0</v>
      </c>
      <c r="J49" s="180">
        <f>'(2016-17)'!L49-'(2015-16)'!L49</f>
        <v>0</v>
      </c>
      <c r="K49" s="180">
        <f>'(2016-17)'!M49-'(2015-16)'!M49</f>
        <v>-2</v>
      </c>
      <c r="L49" s="182"/>
      <c r="M49" s="182" t="str">
        <f>IF(VLOOKUP($A49,Fire2017!$C$10:$R$58,16,FALSE)="..","Imputed","")</f>
        <v/>
      </c>
      <c r="N49" s="180">
        <f>'(2016-17)'!N49-'(2015-16)'!N49</f>
        <v>0</v>
      </c>
      <c r="O49" s="180">
        <f>'(2016-17)'!O49-'(2015-16)'!O49</f>
        <v>-3</v>
      </c>
      <c r="P49" s="180">
        <f>'(2016-17)'!P49-'(2015-16)'!P49</f>
        <v>0</v>
      </c>
      <c r="V49" s="165"/>
      <c r="X49" s="174"/>
      <c r="AC49" s="174"/>
      <c r="AD49" s="174"/>
      <c r="AE49" s="174"/>
      <c r="AK49" s="174"/>
      <c r="AL49" s="174"/>
      <c r="AM49" s="174"/>
    </row>
    <row r="50" spans="1:39" ht="14.25" customHeight="1" x14ac:dyDescent="0.35">
      <c r="A50" s="160" t="s">
        <v>18</v>
      </c>
      <c r="B50" s="181"/>
      <c r="C50" s="182" t="str">
        <f>IF(VLOOKUP($A50,Fire2017!$C$10:$I$58,4,FALSE)="..","Imputed","")</f>
        <v/>
      </c>
      <c r="D50" s="180">
        <f>'(2016-17)'!H50-'(2015-16)'!H50</f>
        <v>1</v>
      </c>
      <c r="E50" s="180">
        <f>'(2016-17)'!I50-'(2015-16)'!I50</f>
        <v>0</v>
      </c>
      <c r="F50" s="180">
        <f>'(2016-17)'!J50-'(2015-16)'!J50</f>
        <v>0</v>
      </c>
      <c r="G50" s="172"/>
      <c r="H50" s="182" t="str">
        <f>IF(VLOOKUP($A50,Fire2017!$C$10:$O$58,13,FALSE)="..","Imputed","")</f>
        <v/>
      </c>
      <c r="I50" s="180">
        <f>'(2016-17)'!K50-'(2015-16)'!K50</f>
        <v>-5</v>
      </c>
      <c r="J50" s="180">
        <f>'(2016-17)'!L50-'(2015-16)'!L50</f>
        <v>-1</v>
      </c>
      <c r="K50" s="180">
        <f>'(2016-17)'!M50-'(2015-16)'!M50</f>
        <v>4</v>
      </c>
      <c r="L50" s="182"/>
      <c r="M50" s="182" t="str">
        <f>IF(VLOOKUP($A50,Fire2017!$C$10:$R$58,16,FALSE)="..","Imputed","")</f>
        <v/>
      </c>
      <c r="N50" s="180">
        <f>'(2016-17)'!N50-'(2015-16)'!N50</f>
        <v>25</v>
      </c>
      <c r="O50" s="180">
        <f>'(2016-17)'!O50-'(2015-16)'!O50</f>
        <v>-2</v>
      </c>
      <c r="P50" s="180">
        <f>'(2016-17)'!P50-'(2015-16)'!P50</f>
        <v>-1</v>
      </c>
      <c r="V50" s="165"/>
      <c r="X50" s="174"/>
      <c r="AC50" s="174"/>
      <c r="AD50" s="174"/>
      <c r="AE50" s="174"/>
      <c r="AK50" s="174"/>
      <c r="AL50" s="174"/>
      <c r="AM50" s="174"/>
    </row>
    <row r="51" spans="1:39" ht="14.25" customHeight="1" x14ac:dyDescent="0.35">
      <c r="A51" s="189" t="s">
        <v>15</v>
      </c>
      <c r="B51" s="190"/>
      <c r="C51" s="182" t="str">
        <f>IF(VLOOKUP($A51,Fire2017!$C$10:$I$58,4,FALSE)="..","Imputed","")</f>
        <v/>
      </c>
      <c r="D51" s="180">
        <f>'(2016-17)'!H51-'(2015-16)'!H51</f>
        <v>0</v>
      </c>
      <c r="E51" s="180">
        <f>'(2016-17)'!I51-'(2015-16)'!I51</f>
        <v>0</v>
      </c>
      <c r="F51" s="180">
        <f>'(2016-17)'!J51-'(2015-16)'!J51</f>
        <v>0</v>
      </c>
      <c r="G51" s="172"/>
      <c r="H51" s="182" t="str">
        <f>IF(VLOOKUP($A51,Fire2017!$C$10:$O$58,13,FALSE)="..","Imputed","")</f>
        <v/>
      </c>
      <c r="I51" s="180">
        <f>'(2016-17)'!K51-'(2015-16)'!K51</f>
        <v>0</v>
      </c>
      <c r="J51" s="180">
        <f>'(2016-17)'!L51-'(2015-16)'!L51</f>
        <v>-11</v>
      </c>
      <c r="K51" s="180">
        <f>'(2016-17)'!M51-'(2015-16)'!M51</f>
        <v>-18</v>
      </c>
      <c r="L51" s="191"/>
      <c r="M51" s="182" t="str">
        <f>IF(VLOOKUP($A51,Fire2017!$C$10:$R$58,16,FALSE)="..","Imputed","")</f>
        <v/>
      </c>
      <c r="N51" s="180">
        <f>'(2016-17)'!N51-'(2015-16)'!N51</f>
        <v>51</v>
      </c>
      <c r="O51" s="180">
        <f>'(2016-17)'!O51-'(2015-16)'!O51</f>
        <v>0</v>
      </c>
      <c r="P51" s="180">
        <f>'(2016-17)'!P51-'(2015-16)'!P51</f>
        <v>2</v>
      </c>
      <c r="V51" s="165"/>
      <c r="X51" s="174"/>
      <c r="AC51" s="174"/>
      <c r="AD51" s="174"/>
      <c r="AE51" s="174"/>
      <c r="AK51" s="174"/>
      <c r="AL51" s="174"/>
      <c r="AM51" s="174"/>
    </row>
    <row r="52" spans="1:39" ht="6" customHeight="1" x14ac:dyDescent="0.35">
      <c r="A52" s="160"/>
      <c r="B52" s="160"/>
      <c r="C52" s="192"/>
      <c r="D52" s="18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AC52" s="174"/>
      <c r="AD52" s="174"/>
      <c r="AE52" s="174"/>
    </row>
    <row r="53" spans="1:39" x14ac:dyDescent="0.35">
      <c r="A53" s="160" t="s">
        <v>191</v>
      </c>
      <c r="B53" s="160"/>
      <c r="C53" s="192"/>
      <c r="D53" s="180"/>
      <c r="I53" s="160"/>
      <c r="J53" s="160"/>
      <c r="K53" s="160"/>
      <c r="L53" s="160"/>
      <c r="M53" s="160"/>
      <c r="N53" s="160"/>
      <c r="O53" s="160"/>
      <c r="P53" s="160"/>
      <c r="Q53" s="160"/>
      <c r="R53" s="160"/>
    </row>
    <row r="54" spans="1:39" x14ac:dyDescent="0.35">
      <c r="A54" s="160" t="s">
        <v>192</v>
      </c>
      <c r="B54" s="160"/>
      <c r="C54" s="192"/>
      <c r="D54" s="180"/>
      <c r="I54" s="160"/>
      <c r="J54" s="160"/>
      <c r="K54" s="160"/>
      <c r="L54" s="160"/>
      <c r="M54" s="160"/>
      <c r="N54" s="160"/>
      <c r="O54" s="160"/>
      <c r="P54" s="160"/>
      <c r="Q54" s="160"/>
      <c r="R54" s="160"/>
    </row>
    <row r="55" spans="1:39" ht="24" customHeight="1" x14ac:dyDescent="0.35">
      <c r="A55" s="288" t="s">
        <v>193</v>
      </c>
      <c r="B55" s="288"/>
      <c r="C55" s="288"/>
      <c r="D55" s="288"/>
      <c r="E55" s="288"/>
      <c r="F55" s="288"/>
      <c r="G55" s="288"/>
      <c r="H55" s="288"/>
      <c r="I55" s="288"/>
      <c r="J55" s="288"/>
      <c r="K55" s="288"/>
      <c r="L55" s="288"/>
      <c r="M55" s="288"/>
      <c r="N55" s="288"/>
      <c r="O55" s="288"/>
      <c r="P55" s="288"/>
      <c r="Q55" s="160"/>
      <c r="R55" s="160"/>
    </row>
    <row r="56" spans="1:39" x14ac:dyDescent="0.35">
      <c r="A56" s="160" t="s">
        <v>194</v>
      </c>
      <c r="B56" s="160"/>
      <c r="C56" s="192"/>
      <c r="D56" s="180"/>
      <c r="I56" s="160"/>
      <c r="J56" s="160"/>
      <c r="K56" s="160"/>
      <c r="L56" s="160"/>
      <c r="M56" s="160"/>
      <c r="N56" s="160"/>
      <c r="O56" s="160"/>
      <c r="P56" s="160"/>
      <c r="Q56" s="160"/>
      <c r="R56" s="160"/>
    </row>
    <row r="57" spans="1:39" x14ac:dyDescent="0.35">
      <c r="A57" s="160"/>
      <c r="B57" s="160"/>
      <c r="C57" s="192"/>
      <c r="D57" s="180"/>
      <c r="I57" s="160"/>
      <c r="J57" s="160"/>
      <c r="K57" s="160"/>
      <c r="L57" s="160"/>
      <c r="M57" s="160"/>
      <c r="N57" s="160"/>
      <c r="O57" s="160"/>
      <c r="P57" s="160"/>
      <c r="Q57" s="160"/>
      <c r="R57" s="160"/>
    </row>
    <row r="58" spans="1:39" x14ac:dyDescent="0.35">
      <c r="A58" s="193" t="s">
        <v>195</v>
      </c>
      <c r="B58" s="160"/>
      <c r="C58" s="192"/>
      <c r="D58" s="180"/>
      <c r="I58" s="160"/>
      <c r="J58" s="160"/>
      <c r="K58" s="160"/>
      <c r="L58" s="160"/>
      <c r="M58" s="160"/>
      <c r="N58" s="160"/>
      <c r="O58" s="160"/>
      <c r="P58" s="160"/>
      <c r="Q58" s="160"/>
      <c r="R58" s="160"/>
    </row>
    <row r="59" spans="1:39" x14ac:dyDescent="0.35">
      <c r="A59" s="160" t="s">
        <v>196</v>
      </c>
      <c r="B59" s="160"/>
      <c r="C59" s="192"/>
      <c r="D59" s="180"/>
      <c r="I59" s="160"/>
      <c r="J59" s="160"/>
      <c r="K59" s="160"/>
      <c r="L59" s="160"/>
      <c r="M59" s="160"/>
      <c r="N59" s="160"/>
      <c r="O59" s="160"/>
      <c r="P59" s="160"/>
      <c r="Q59" s="160"/>
      <c r="R59" s="160"/>
    </row>
    <row r="60" spans="1:39" x14ac:dyDescent="0.35">
      <c r="A60" s="160"/>
      <c r="B60" s="160"/>
      <c r="C60" s="192"/>
      <c r="D60" s="180"/>
      <c r="I60" s="160"/>
      <c r="J60" s="160"/>
      <c r="K60" s="160"/>
      <c r="L60" s="160"/>
      <c r="M60" s="160"/>
      <c r="N60" s="160"/>
      <c r="O60" s="160"/>
      <c r="P60" s="160"/>
      <c r="Q60" s="160"/>
      <c r="R60" s="160"/>
    </row>
    <row r="61" spans="1:39" x14ac:dyDescent="0.35">
      <c r="A61" s="160" t="s">
        <v>197</v>
      </c>
      <c r="B61" s="160"/>
      <c r="C61" s="192"/>
      <c r="D61" s="180"/>
      <c r="I61" s="160"/>
      <c r="J61" s="160"/>
      <c r="K61" s="160"/>
      <c r="L61" s="160"/>
      <c r="M61" s="160"/>
      <c r="N61" s="160"/>
      <c r="O61" s="160"/>
      <c r="P61" s="160"/>
      <c r="Q61" s="160"/>
      <c r="R61" s="160"/>
    </row>
    <row r="62" spans="1:39" x14ac:dyDescent="0.35">
      <c r="A62" s="160"/>
      <c r="B62" s="160"/>
      <c r="C62" s="192"/>
      <c r="D62" s="180"/>
      <c r="I62" s="160"/>
      <c r="J62" s="160"/>
      <c r="K62" s="160"/>
      <c r="L62" s="160"/>
      <c r="M62" s="160"/>
      <c r="N62" s="160"/>
      <c r="O62" s="160"/>
      <c r="P62" s="160"/>
      <c r="Q62" s="160"/>
      <c r="R62" s="160"/>
    </row>
    <row r="63" spans="1:39" ht="15" customHeight="1" x14ac:dyDescent="0.35">
      <c r="A63" s="194"/>
      <c r="B63" s="160"/>
      <c r="C63" s="192"/>
      <c r="D63" s="180"/>
      <c r="I63" s="160"/>
      <c r="J63" s="160"/>
      <c r="K63" s="160"/>
      <c r="L63" s="160"/>
      <c r="M63" s="160"/>
      <c r="N63" s="160"/>
      <c r="O63" s="160"/>
      <c r="P63" s="160"/>
      <c r="Q63" s="160"/>
      <c r="R63" s="160"/>
    </row>
    <row r="64" spans="1:39" ht="15" customHeight="1" x14ac:dyDescent="0.35">
      <c r="A64" s="194"/>
      <c r="B64" s="160"/>
      <c r="C64" s="192"/>
      <c r="D64" s="180"/>
      <c r="I64" s="160"/>
      <c r="J64" s="160"/>
      <c r="K64" s="160"/>
      <c r="L64" s="160"/>
      <c r="M64" s="160"/>
      <c r="N64" s="160"/>
      <c r="O64" s="160"/>
      <c r="P64" s="160"/>
      <c r="Q64" s="160"/>
      <c r="R64" s="160"/>
    </row>
    <row r="65" spans="1:18" x14ac:dyDescent="0.35">
      <c r="B65" s="160"/>
      <c r="C65" s="192"/>
      <c r="D65" s="180"/>
      <c r="I65" s="160"/>
      <c r="J65" s="160"/>
      <c r="K65" s="160"/>
      <c r="L65" s="160"/>
      <c r="M65" s="160"/>
      <c r="N65" s="160"/>
      <c r="O65" s="160"/>
      <c r="P65" s="160"/>
      <c r="Q65" s="160"/>
      <c r="R65" s="160"/>
    </row>
    <row r="66" spans="1:18" x14ac:dyDescent="0.35">
      <c r="B66" s="160"/>
      <c r="C66" s="192"/>
      <c r="D66" s="160"/>
    </row>
    <row r="67" spans="1:18" x14ac:dyDescent="0.35">
      <c r="A67" s="160"/>
      <c r="B67" s="160"/>
      <c r="C67" s="192"/>
      <c r="D67" s="160"/>
    </row>
    <row r="68" spans="1:18" x14ac:dyDescent="0.35">
      <c r="A68" s="160"/>
      <c r="B68" s="160"/>
      <c r="C68" s="192"/>
      <c r="D68" s="160"/>
    </row>
    <row r="69" spans="1:18" x14ac:dyDescent="0.35">
      <c r="A69" s="160"/>
      <c r="B69" s="160"/>
      <c r="C69" s="192"/>
      <c r="D69" s="160"/>
    </row>
    <row r="70" spans="1:18" x14ac:dyDescent="0.35">
      <c r="A70" s="160"/>
      <c r="B70" s="160"/>
      <c r="C70" s="192"/>
      <c r="D70" s="160"/>
    </row>
    <row r="71" spans="1:18" x14ac:dyDescent="0.35">
      <c r="A71" s="160"/>
      <c r="B71" s="160"/>
      <c r="C71" s="192"/>
      <c r="D71" s="160"/>
    </row>
    <row r="72" spans="1:18" x14ac:dyDescent="0.35">
      <c r="A72" s="160"/>
      <c r="B72" s="160"/>
      <c r="C72" s="192"/>
      <c r="D72" s="160"/>
    </row>
    <row r="73" spans="1:18" x14ac:dyDescent="0.35">
      <c r="A73" s="160"/>
      <c r="B73" s="160"/>
      <c r="C73" s="192"/>
      <c r="D73" s="160"/>
    </row>
    <row r="74" spans="1:18" x14ac:dyDescent="0.35">
      <c r="A74" s="160"/>
      <c r="B74" s="160"/>
      <c r="C74" s="192"/>
      <c r="D74" s="160"/>
    </row>
    <row r="75" spans="1:18" x14ac:dyDescent="0.35">
      <c r="A75" s="160"/>
      <c r="B75" s="160"/>
      <c r="C75" s="192"/>
      <c r="D75" s="160"/>
    </row>
    <row r="76" spans="1:18" x14ac:dyDescent="0.35">
      <c r="A76" s="160"/>
      <c r="B76" s="160"/>
      <c r="C76" s="192"/>
      <c r="D76" s="160"/>
    </row>
    <row r="77" spans="1:18" x14ac:dyDescent="0.35">
      <c r="A77" s="160"/>
      <c r="B77" s="160"/>
      <c r="C77" s="192"/>
      <c r="D77" s="160"/>
    </row>
    <row r="78" spans="1:18" x14ac:dyDescent="0.35">
      <c r="A78" s="160"/>
      <c r="B78" s="160"/>
      <c r="C78" s="192"/>
      <c r="D78" s="160"/>
    </row>
    <row r="79" spans="1:18" x14ac:dyDescent="0.35">
      <c r="A79" s="160"/>
      <c r="B79" s="160"/>
      <c r="C79" s="192"/>
      <c r="D79" s="160"/>
    </row>
    <row r="80" spans="1:18" x14ac:dyDescent="0.35">
      <c r="A80" s="160"/>
      <c r="B80" s="160"/>
      <c r="C80" s="192"/>
      <c r="D80" s="160"/>
    </row>
    <row r="81" spans="1:4" x14ac:dyDescent="0.35">
      <c r="A81" s="160"/>
      <c r="B81" s="160"/>
      <c r="C81" s="192"/>
      <c r="D81" s="160"/>
    </row>
    <row r="82" spans="1:4" x14ac:dyDescent="0.35">
      <c r="A82" s="160"/>
      <c r="B82" s="160"/>
      <c r="C82" s="192"/>
      <c r="D82" s="160"/>
    </row>
    <row r="83" spans="1:4" x14ac:dyDescent="0.35">
      <c r="A83" s="160"/>
      <c r="B83" s="160"/>
      <c r="C83" s="192"/>
      <c r="D83" s="160"/>
    </row>
    <row r="84" spans="1:4" x14ac:dyDescent="0.35">
      <c r="A84" s="160"/>
      <c r="B84" s="160"/>
      <c r="C84" s="192"/>
      <c r="D84" s="160"/>
    </row>
    <row r="85" spans="1:4" x14ac:dyDescent="0.35">
      <c r="A85" s="160"/>
      <c r="B85" s="160"/>
      <c r="C85" s="192"/>
      <c r="D85" s="160"/>
    </row>
    <row r="86" spans="1:4" x14ac:dyDescent="0.35">
      <c r="A86" s="160"/>
      <c r="B86" s="160"/>
      <c r="C86" s="192"/>
      <c r="D86" s="160"/>
    </row>
    <row r="87" spans="1:4" x14ac:dyDescent="0.35">
      <c r="A87" s="160"/>
      <c r="B87" s="160"/>
      <c r="C87" s="192"/>
      <c r="D87" s="160"/>
    </row>
    <row r="88" spans="1:4" x14ac:dyDescent="0.35">
      <c r="A88" s="160"/>
      <c r="B88" s="160"/>
      <c r="C88" s="192"/>
      <c r="D88" s="160"/>
    </row>
    <row r="89" spans="1:4" x14ac:dyDescent="0.35">
      <c r="A89" s="160"/>
      <c r="B89" s="160"/>
      <c r="C89" s="192"/>
      <c r="D89" s="160"/>
    </row>
    <row r="90" spans="1:4" x14ac:dyDescent="0.35">
      <c r="A90" s="160"/>
      <c r="B90" s="160"/>
      <c r="C90" s="192"/>
      <c r="D90" s="160"/>
    </row>
    <row r="91" spans="1:4" x14ac:dyDescent="0.35">
      <c r="A91" s="160"/>
      <c r="B91" s="160"/>
      <c r="C91" s="192"/>
      <c r="D91" s="160"/>
    </row>
    <row r="92" spans="1:4" x14ac:dyDescent="0.35">
      <c r="A92" s="160"/>
      <c r="B92" s="160"/>
      <c r="C92" s="192"/>
      <c r="D92" s="160"/>
    </row>
    <row r="93" spans="1:4" x14ac:dyDescent="0.35">
      <c r="A93" s="160"/>
      <c r="B93" s="160"/>
      <c r="C93" s="192"/>
      <c r="D93" s="160"/>
    </row>
    <row r="94" spans="1:4" x14ac:dyDescent="0.35">
      <c r="A94" s="160"/>
      <c r="B94" s="160"/>
      <c r="C94" s="192"/>
      <c r="D94" s="160"/>
    </row>
    <row r="95" spans="1:4" x14ac:dyDescent="0.35">
      <c r="A95" s="160"/>
      <c r="B95" s="160"/>
      <c r="C95" s="192"/>
      <c r="D95" s="160"/>
    </row>
    <row r="96" spans="1:4" x14ac:dyDescent="0.35">
      <c r="A96" s="160"/>
      <c r="B96" s="160"/>
      <c r="C96" s="192"/>
      <c r="D96" s="160"/>
    </row>
    <row r="97" spans="1:4" x14ac:dyDescent="0.35">
      <c r="A97" s="160"/>
      <c r="B97" s="160"/>
      <c r="C97" s="192"/>
      <c r="D97" s="160"/>
    </row>
    <row r="98" spans="1:4" x14ac:dyDescent="0.35">
      <c r="A98" s="160"/>
      <c r="B98" s="160"/>
      <c r="C98" s="192"/>
      <c r="D98" s="160"/>
    </row>
    <row r="99" spans="1:4" x14ac:dyDescent="0.35">
      <c r="A99" s="160"/>
      <c r="B99" s="160"/>
      <c r="C99" s="192"/>
      <c r="D99" s="160"/>
    </row>
    <row r="100" spans="1:4" x14ac:dyDescent="0.35">
      <c r="A100" s="160"/>
      <c r="B100" s="160"/>
      <c r="C100" s="192"/>
      <c r="D100" s="160"/>
    </row>
    <row r="101" spans="1:4" x14ac:dyDescent="0.35">
      <c r="A101" s="160"/>
      <c r="B101" s="160"/>
      <c r="C101" s="192"/>
      <c r="D101" s="160"/>
    </row>
    <row r="102" spans="1:4" x14ac:dyDescent="0.35">
      <c r="A102" s="160"/>
      <c r="B102" s="160"/>
      <c r="C102" s="192"/>
      <c r="D102" s="160"/>
    </row>
    <row r="103" spans="1:4" x14ac:dyDescent="0.35">
      <c r="A103" s="160"/>
      <c r="B103" s="160"/>
      <c r="C103" s="192"/>
      <c r="D103" s="160"/>
    </row>
    <row r="104" spans="1:4" x14ac:dyDescent="0.35">
      <c r="A104" s="160"/>
      <c r="B104" s="160"/>
      <c r="C104" s="192"/>
      <c r="D104" s="160"/>
    </row>
    <row r="105" spans="1:4" x14ac:dyDescent="0.35">
      <c r="A105" s="160"/>
      <c r="B105" s="160"/>
      <c r="C105" s="192"/>
      <c r="D105" s="160"/>
    </row>
    <row r="106" spans="1:4" x14ac:dyDescent="0.35">
      <c r="A106" s="160"/>
      <c r="B106" s="160"/>
      <c r="C106" s="192"/>
      <c r="D106" s="160"/>
    </row>
    <row r="107" spans="1:4" x14ac:dyDescent="0.35">
      <c r="A107" s="160"/>
      <c r="B107" s="160"/>
      <c r="C107" s="192"/>
      <c r="D107" s="160"/>
    </row>
    <row r="108" spans="1:4" x14ac:dyDescent="0.35">
      <c r="A108" s="160"/>
      <c r="B108" s="160"/>
      <c r="C108" s="192"/>
      <c r="D108" s="160"/>
    </row>
    <row r="109" spans="1:4" x14ac:dyDescent="0.35">
      <c r="A109" s="160"/>
      <c r="B109" s="160"/>
      <c r="C109" s="192"/>
      <c r="D109" s="160"/>
    </row>
    <row r="110" spans="1:4" x14ac:dyDescent="0.35">
      <c r="A110" s="160"/>
      <c r="B110" s="160"/>
      <c r="C110" s="192"/>
      <c r="D110" s="160"/>
    </row>
    <row r="111" spans="1:4" x14ac:dyDescent="0.35">
      <c r="A111" s="160"/>
      <c r="B111" s="160"/>
      <c r="C111" s="192"/>
      <c r="D111" s="160"/>
    </row>
    <row r="112" spans="1:4" x14ac:dyDescent="0.35">
      <c r="A112" s="160"/>
      <c r="B112" s="160"/>
      <c r="C112" s="192"/>
      <c r="D112" s="160"/>
    </row>
    <row r="113" spans="1:4" x14ac:dyDescent="0.35">
      <c r="A113" s="160"/>
      <c r="B113" s="160"/>
      <c r="C113" s="192"/>
      <c r="D113" s="160"/>
    </row>
    <row r="114" spans="1:4" x14ac:dyDescent="0.35">
      <c r="A114" s="160"/>
      <c r="B114" s="160"/>
      <c r="C114" s="192"/>
      <c r="D114" s="160"/>
    </row>
    <row r="115" spans="1:4" x14ac:dyDescent="0.35">
      <c r="A115" s="160"/>
      <c r="B115" s="160"/>
      <c r="C115" s="192"/>
      <c r="D115" s="160"/>
    </row>
    <row r="116" spans="1:4" x14ac:dyDescent="0.35">
      <c r="A116" s="160"/>
      <c r="B116" s="160"/>
      <c r="C116" s="192"/>
      <c r="D116" s="160"/>
    </row>
    <row r="117" spans="1:4" x14ac:dyDescent="0.35">
      <c r="A117" s="160"/>
      <c r="B117" s="160"/>
      <c r="C117" s="192"/>
      <c r="D117" s="160"/>
    </row>
    <row r="118" spans="1:4" x14ac:dyDescent="0.35">
      <c r="A118" s="160"/>
      <c r="B118" s="160"/>
      <c r="C118" s="192"/>
      <c r="D118" s="160"/>
    </row>
    <row r="119" spans="1:4" x14ac:dyDescent="0.35">
      <c r="A119" s="160"/>
      <c r="B119" s="160"/>
      <c r="C119" s="192"/>
      <c r="D119" s="160"/>
    </row>
    <row r="120" spans="1:4" x14ac:dyDescent="0.35">
      <c r="A120" s="160"/>
      <c r="B120" s="160"/>
      <c r="C120" s="192"/>
      <c r="D120" s="160"/>
    </row>
    <row r="121" spans="1:4" x14ac:dyDescent="0.35">
      <c r="A121" s="160"/>
      <c r="B121" s="160"/>
      <c r="C121" s="192"/>
      <c r="D121" s="160"/>
    </row>
    <row r="122" spans="1:4" x14ac:dyDescent="0.35">
      <c r="A122" s="160"/>
      <c r="B122" s="160"/>
      <c r="C122" s="192"/>
      <c r="D122" s="160"/>
    </row>
    <row r="123" spans="1:4" x14ac:dyDescent="0.35">
      <c r="A123" s="160"/>
      <c r="B123" s="160"/>
      <c r="C123" s="192"/>
      <c r="D123" s="160"/>
    </row>
    <row r="124" spans="1:4" x14ac:dyDescent="0.35">
      <c r="A124" s="160"/>
      <c r="B124" s="160"/>
      <c r="C124" s="192"/>
      <c r="D124" s="160"/>
    </row>
    <row r="125" spans="1:4" x14ac:dyDescent="0.35">
      <c r="A125" s="160"/>
      <c r="B125" s="160"/>
      <c r="C125" s="192"/>
      <c r="D125" s="160"/>
    </row>
    <row r="126" spans="1:4" x14ac:dyDescent="0.35">
      <c r="A126" s="160"/>
      <c r="B126" s="160"/>
      <c r="C126" s="192"/>
      <c r="D126" s="160"/>
    </row>
    <row r="127" spans="1:4" x14ac:dyDescent="0.35">
      <c r="A127" s="160"/>
      <c r="B127" s="160"/>
      <c r="C127" s="192"/>
      <c r="D127" s="160"/>
    </row>
    <row r="128" spans="1:4" x14ac:dyDescent="0.35">
      <c r="A128" s="160"/>
      <c r="B128" s="160"/>
      <c r="C128" s="192"/>
      <c r="D128" s="160"/>
    </row>
    <row r="129" spans="1:4" x14ac:dyDescent="0.35">
      <c r="A129" s="160"/>
      <c r="B129" s="160"/>
      <c r="C129" s="192"/>
      <c r="D129" s="160"/>
    </row>
    <row r="130" spans="1:4" x14ac:dyDescent="0.35">
      <c r="A130" s="160"/>
      <c r="B130" s="160"/>
      <c r="C130" s="192"/>
      <c r="D130" s="160"/>
    </row>
    <row r="131" spans="1:4" x14ac:dyDescent="0.35">
      <c r="A131" s="160"/>
      <c r="B131" s="160"/>
      <c r="C131" s="192"/>
      <c r="D131" s="160"/>
    </row>
    <row r="132" spans="1:4" x14ac:dyDescent="0.35">
      <c r="A132" s="160"/>
      <c r="B132" s="160"/>
      <c r="C132" s="192"/>
      <c r="D132" s="160"/>
    </row>
    <row r="133" spans="1:4" x14ac:dyDescent="0.35">
      <c r="A133" s="160"/>
      <c r="B133" s="160"/>
      <c r="C133" s="192"/>
      <c r="D133" s="160"/>
    </row>
    <row r="134" spans="1:4" x14ac:dyDescent="0.35">
      <c r="A134" s="160"/>
      <c r="B134" s="160"/>
      <c r="C134" s="192"/>
      <c r="D134" s="160"/>
    </row>
    <row r="135" spans="1:4" x14ac:dyDescent="0.35">
      <c r="A135" s="160"/>
      <c r="B135" s="160"/>
      <c r="C135" s="192"/>
      <c r="D135" s="160"/>
    </row>
    <row r="136" spans="1:4" x14ac:dyDescent="0.35">
      <c r="A136" s="160"/>
      <c r="B136" s="160"/>
      <c r="C136" s="192"/>
      <c r="D136" s="160"/>
    </row>
    <row r="137" spans="1:4" x14ac:dyDescent="0.35">
      <c r="A137" s="160"/>
      <c r="B137" s="160"/>
      <c r="C137" s="192"/>
      <c r="D137" s="160"/>
    </row>
    <row r="138" spans="1:4" x14ac:dyDescent="0.35">
      <c r="A138" s="160"/>
      <c r="B138" s="160"/>
      <c r="C138" s="192"/>
      <c r="D138" s="160"/>
    </row>
    <row r="139" spans="1:4" x14ac:dyDescent="0.35">
      <c r="A139" s="160"/>
      <c r="B139" s="160"/>
      <c r="C139" s="192"/>
      <c r="D139" s="160"/>
    </row>
    <row r="140" spans="1:4" x14ac:dyDescent="0.35">
      <c r="A140" s="160"/>
      <c r="B140" s="160"/>
      <c r="C140" s="192"/>
      <c r="D140" s="160"/>
    </row>
    <row r="141" spans="1:4" x14ac:dyDescent="0.35">
      <c r="A141" s="160"/>
      <c r="B141" s="160"/>
      <c r="C141" s="192"/>
      <c r="D141" s="160"/>
    </row>
    <row r="142" spans="1:4" x14ac:dyDescent="0.35">
      <c r="A142" s="160"/>
      <c r="B142" s="160"/>
      <c r="C142" s="192"/>
      <c r="D142" s="160"/>
    </row>
    <row r="143" spans="1:4" x14ac:dyDescent="0.35">
      <c r="A143" s="160"/>
      <c r="B143" s="160"/>
      <c r="C143" s="192"/>
      <c r="D143" s="160"/>
    </row>
    <row r="144" spans="1:4" x14ac:dyDescent="0.35">
      <c r="A144" s="160"/>
      <c r="B144" s="160"/>
      <c r="C144" s="192"/>
      <c r="D144" s="160"/>
    </row>
    <row r="145" spans="1:4" x14ac:dyDescent="0.35">
      <c r="A145" s="160"/>
      <c r="B145" s="160"/>
      <c r="C145" s="192"/>
      <c r="D145" s="160"/>
    </row>
    <row r="146" spans="1:4" x14ac:dyDescent="0.35">
      <c r="A146" s="160"/>
      <c r="B146" s="160"/>
      <c r="C146" s="192"/>
      <c r="D146" s="160"/>
    </row>
    <row r="147" spans="1:4" x14ac:dyDescent="0.35">
      <c r="A147" s="160"/>
      <c r="B147" s="160"/>
      <c r="C147" s="192"/>
      <c r="D147" s="160"/>
    </row>
    <row r="148" spans="1:4" x14ac:dyDescent="0.35">
      <c r="A148" s="160"/>
      <c r="B148" s="160"/>
      <c r="C148" s="192"/>
      <c r="D148" s="160"/>
    </row>
    <row r="149" spans="1:4" x14ac:dyDescent="0.35">
      <c r="A149" s="160"/>
      <c r="B149" s="160"/>
      <c r="C149" s="192"/>
      <c r="D149" s="160"/>
    </row>
    <row r="150" spans="1:4" x14ac:dyDescent="0.35">
      <c r="A150" s="160"/>
      <c r="B150" s="160"/>
      <c r="C150" s="192"/>
      <c r="D150" s="160"/>
    </row>
    <row r="151" spans="1:4" x14ac:dyDescent="0.35">
      <c r="A151" s="160"/>
      <c r="B151" s="160"/>
      <c r="C151" s="192"/>
      <c r="D151" s="160"/>
    </row>
    <row r="152" spans="1:4" x14ac:dyDescent="0.35">
      <c r="A152" s="160"/>
      <c r="B152" s="160"/>
      <c r="C152" s="192"/>
      <c r="D152" s="160"/>
    </row>
    <row r="153" spans="1:4" x14ac:dyDescent="0.35">
      <c r="A153" s="160"/>
      <c r="B153" s="160"/>
      <c r="C153" s="192"/>
      <c r="D153" s="160"/>
    </row>
    <row r="154" spans="1:4" x14ac:dyDescent="0.35">
      <c r="A154" s="160"/>
      <c r="B154" s="160"/>
      <c r="C154" s="192"/>
      <c r="D154" s="160"/>
    </row>
    <row r="155" spans="1:4" x14ac:dyDescent="0.35">
      <c r="A155" s="160"/>
      <c r="B155" s="160"/>
      <c r="C155" s="192"/>
      <c r="D155" s="160"/>
    </row>
    <row r="156" spans="1:4" x14ac:dyDescent="0.35">
      <c r="A156" s="160"/>
      <c r="B156" s="160"/>
      <c r="C156" s="192"/>
      <c r="D156" s="160"/>
    </row>
    <row r="157" spans="1:4" x14ac:dyDescent="0.35">
      <c r="A157" s="160"/>
      <c r="B157" s="160"/>
      <c r="C157" s="192"/>
      <c r="D157" s="160"/>
    </row>
    <row r="158" spans="1:4" x14ac:dyDescent="0.35">
      <c r="A158" s="160"/>
      <c r="B158" s="160"/>
      <c r="C158" s="192"/>
      <c r="D158" s="160"/>
    </row>
    <row r="159" spans="1:4" x14ac:dyDescent="0.35">
      <c r="A159" s="160"/>
      <c r="B159" s="160"/>
      <c r="C159" s="192"/>
      <c r="D159" s="160"/>
    </row>
    <row r="160" spans="1:4" x14ac:dyDescent="0.35">
      <c r="A160" s="160"/>
      <c r="B160" s="160"/>
      <c r="C160" s="192"/>
      <c r="D160" s="160"/>
    </row>
    <row r="161" spans="1:4" x14ac:dyDescent="0.35">
      <c r="A161" s="160"/>
      <c r="B161" s="160"/>
      <c r="C161" s="192"/>
      <c r="D161" s="160"/>
    </row>
    <row r="162" spans="1:4" x14ac:dyDescent="0.35">
      <c r="A162" s="160"/>
      <c r="B162" s="160"/>
      <c r="C162" s="192"/>
      <c r="D162" s="160"/>
    </row>
    <row r="163" spans="1:4" x14ac:dyDescent="0.35">
      <c r="A163" s="160"/>
      <c r="B163" s="160"/>
      <c r="C163" s="192"/>
      <c r="D163" s="160"/>
    </row>
    <row r="164" spans="1:4" x14ac:dyDescent="0.35">
      <c r="A164" s="160"/>
      <c r="B164" s="160"/>
      <c r="C164" s="192"/>
      <c r="D164" s="160"/>
    </row>
    <row r="165" spans="1:4" x14ac:dyDescent="0.35">
      <c r="A165" s="160"/>
      <c r="B165" s="160"/>
      <c r="C165" s="192"/>
      <c r="D165" s="160"/>
    </row>
    <row r="166" spans="1:4" x14ac:dyDescent="0.35">
      <c r="A166" s="160"/>
      <c r="B166" s="160"/>
      <c r="C166" s="192"/>
      <c r="D166" s="160"/>
    </row>
    <row r="167" spans="1:4" x14ac:dyDescent="0.35">
      <c r="A167" s="160"/>
      <c r="B167" s="160"/>
      <c r="C167" s="192"/>
      <c r="D167" s="160"/>
    </row>
    <row r="168" spans="1:4" x14ac:dyDescent="0.35">
      <c r="A168" s="160"/>
      <c r="B168" s="160"/>
      <c r="C168" s="192"/>
      <c r="D168" s="160"/>
    </row>
    <row r="169" spans="1:4" x14ac:dyDescent="0.35">
      <c r="A169" s="160"/>
      <c r="B169" s="160"/>
      <c r="C169" s="192"/>
      <c r="D169" s="160"/>
    </row>
    <row r="170" spans="1:4" x14ac:dyDescent="0.35">
      <c r="A170" s="160"/>
      <c r="B170" s="160"/>
      <c r="C170" s="192"/>
      <c r="D170" s="160"/>
    </row>
    <row r="171" spans="1:4" x14ac:dyDescent="0.35">
      <c r="A171" s="160"/>
      <c r="B171" s="160"/>
      <c r="C171" s="192"/>
      <c r="D171" s="160"/>
    </row>
    <row r="172" spans="1:4" x14ac:dyDescent="0.35">
      <c r="A172" s="160"/>
      <c r="B172" s="160"/>
      <c r="C172" s="192"/>
      <c r="D172" s="160"/>
    </row>
    <row r="173" spans="1:4" x14ac:dyDescent="0.35">
      <c r="A173" s="160"/>
      <c r="B173" s="160"/>
      <c r="C173" s="192"/>
      <c r="D173" s="160"/>
    </row>
    <row r="174" spans="1:4" x14ac:dyDescent="0.35">
      <c r="A174" s="160"/>
      <c r="B174" s="160"/>
      <c r="C174" s="192"/>
      <c r="D174" s="160"/>
    </row>
    <row r="175" spans="1:4" x14ac:dyDescent="0.35">
      <c r="A175" s="160"/>
      <c r="B175" s="160"/>
      <c r="C175" s="192"/>
      <c r="D175" s="160"/>
    </row>
    <row r="176" spans="1:4" x14ac:dyDescent="0.35">
      <c r="A176" s="160"/>
      <c r="B176" s="160"/>
      <c r="C176" s="192"/>
      <c r="D176" s="160"/>
    </row>
    <row r="177" spans="1:4" x14ac:dyDescent="0.35">
      <c r="A177" s="160"/>
      <c r="B177" s="160"/>
      <c r="C177" s="192"/>
      <c r="D177" s="160"/>
    </row>
    <row r="178" spans="1:4" x14ac:dyDescent="0.35">
      <c r="A178" s="160"/>
      <c r="B178" s="160"/>
      <c r="C178" s="192"/>
      <c r="D178" s="160"/>
    </row>
    <row r="179" spans="1:4" x14ac:dyDescent="0.35">
      <c r="A179" s="160"/>
      <c r="B179" s="160"/>
      <c r="C179" s="192"/>
      <c r="D179" s="160"/>
    </row>
    <row r="180" spans="1:4" x14ac:dyDescent="0.35">
      <c r="A180" s="160"/>
      <c r="B180" s="160"/>
      <c r="C180" s="192"/>
      <c r="D180" s="160"/>
    </row>
    <row r="181" spans="1:4" x14ac:dyDescent="0.35">
      <c r="A181" s="160"/>
      <c r="B181" s="160"/>
      <c r="C181" s="192"/>
      <c r="D181" s="160"/>
    </row>
    <row r="182" spans="1:4" x14ac:dyDescent="0.35">
      <c r="A182" s="160"/>
      <c r="B182" s="160"/>
      <c r="C182" s="192"/>
      <c r="D182" s="160"/>
    </row>
    <row r="183" spans="1:4" x14ac:dyDescent="0.35">
      <c r="A183" s="160"/>
      <c r="B183" s="160"/>
      <c r="C183" s="192"/>
      <c r="D183" s="160"/>
    </row>
    <row r="184" spans="1:4" x14ac:dyDescent="0.35">
      <c r="A184" s="160"/>
      <c r="B184" s="160"/>
      <c r="C184" s="192"/>
      <c r="D184" s="160"/>
    </row>
    <row r="185" spans="1:4" x14ac:dyDescent="0.35">
      <c r="A185" s="160"/>
      <c r="B185" s="160"/>
      <c r="C185" s="192"/>
      <c r="D185" s="160"/>
    </row>
    <row r="186" spans="1:4" x14ac:dyDescent="0.35">
      <c r="A186" s="160"/>
      <c r="B186" s="160"/>
      <c r="C186" s="192"/>
      <c r="D186" s="160"/>
    </row>
    <row r="187" spans="1:4" x14ac:dyDescent="0.35">
      <c r="A187" s="160"/>
      <c r="B187" s="160"/>
      <c r="C187" s="192"/>
      <c r="D187" s="160"/>
    </row>
    <row r="188" spans="1:4" x14ac:dyDescent="0.35">
      <c r="A188" s="160"/>
      <c r="B188" s="160"/>
      <c r="C188" s="192"/>
      <c r="D188" s="160"/>
    </row>
    <row r="189" spans="1:4" x14ac:dyDescent="0.35">
      <c r="A189" s="160"/>
      <c r="B189" s="160"/>
      <c r="C189" s="192"/>
      <c r="D189" s="160"/>
    </row>
    <row r="190" spans="1:4" x14ac:dyDescent="0.35">
      <c r="A190" s="160"/>
      <c r="B190" s="160"/>
      <c r="C190" s="192"/>
      <c r="D190" s="160"/>
    </row>
    <row r="191" spans="1:4" x14ac:dyDescent="0.35">
      <c r="A191" s="160"/>
      <c r="B191" s="160"/>
      <c r="C191" s="192"/>
      <c r="D191" s="160"/>
    </row>
    <row r="192" spans="1:4" x14ac:dyDescent="0.35">
      <c r="A192" s="160"/>
      <c r="B192" s="160"/>
      <c r="C192" s="192"/>
      <c r="D192" s="160"/>
    </row>
    <row r="193" spans="1:4" x14ac:dyDescent="0.35">
      <c r="A193" s="160"/>
      <c r="B193" s="160"/>
      <c r="C193" s="192"/>
      <c r="D193" s="160"/>
    </row>
    <row r="194" spans="1:4" x14ac:dyDescent="0.35">
      <c r="A194" s="160"/>
      <c r="B194" s="160"/>
      <c r="C194" s="192"/>
      <c r="D194" s="160"/>
    </row>
    <row r="195" spans="1:4" x14ac:dyDescent="0.35">
      <c r="A195" s="160"/>
      <c r="B195" s="160"/>
      <c r="C195" s="192"/>
      <c r="D195" s="160"/>
    </row>
    <row r="196" spans="1:4" x14ac:dyDescent="0.35">
      <c r="A196" s="160"/>
      <c r="B196" s="160"/>
      <c r="C196" s="192"/>
      <c r="D196" s="160"/>
    </row>
    <row r="197" spans="1:4" x14ac:dyDescent="0.35">
      <c r="A197" s="160"/>
      <c r="B197" s="160"/>
      <c r="C197" s="192"/>
      <c r="D197" s="160"/>
    </row>
    <row r="198" spans="1:4" x14ac:dyDescent="0.35">
      <c r="A198" s="160"/>
      <c r="B198" s="160"/>
      <c r="C198" s="192"/>
      <c r="D198" s="160"/>
    </row>
    <row r="199" spans="1:4" x14ac:dyDescent="0.35">
      <c r="A199" s="160"/>
      <c r="B199" s="160"/>
      <c r="C199" s="192"/>
      <c r="D199" s="160"/>
    </row>
    <row r="200" spans="1:4" x14ac:dyDescent="0.35">
      <c r="A200" s="160"/>
      <c r="B200" s="160"/>
      <c r="C200" s="192"/>
      <c r="D200" s="160"/>
    </row>
    <row r="201" spans="1:4" x14ac:dyDescent="0.35">
      <c r="A201" s="160"/>
      <c r="B201" s="160"/>
      <c r="C201" s="192"/>
      <c r="D201" s="160"/>
    </row>
    <row r="202" spans="1:4" x14ac:dyDescent="0.35">
      <c r="A202" s="160"/>
      <c r="B202" s="160"/>
      <c r="C202" s="192"/>
      <c r="D202" s="160"/>
    </row>
    <row r="203" spans="1:4" x14ac:dyDescent="0.35">
      <c r="A203" s="160"/>
      <c r="B203" s="160"/>
      <c r="C203" s="192"/>
      <c r="D203" s="160"/>
    </row>
    <row r="204" spans="1:4" x14ac:dyDescent="0.35">
      <c r="A204" s="160"/>
      <c r="B204" s="160"/>
      <c r="C204" s="192"/>
      <c r="D204" s="160"/>
    </row>
    <row r="205" spans="1:4" x14ac:dyDescent="0.35">
      <c r="A205" s="160"/>
      <c r="B205" s="160"/>
      <c r="C205" s="192"/>
      <c r="D205" s="160"/>
    </row>
    <row r="206" spans="1:4" x14ac:dyDescent="0.35">
      <c r="A206" s="160"/>
      <c r="B206" s="160"/>
      <c r="C206" s="192"/>
      <c r="D206" s="160"/>
    </row>
    <row r="207" spans="1:4" x14ac:dyDescent="0.35">
      <c r="A207" s="160"/>
      <c r="B207" s="160"/>
      <c r="C207" s="192"/>
      <c r="D207" s="160"/>
    </row>
    <row r="208" spans="1:4" x14ac:dyDescent="0.35">
      <c r="A208" s="160"/>
      <c r="B208" s="160"/>
      <c r="C208" s="192"/>
      <c r="D208" s="160"/>
    </row>
    <row r="209" spans="1:4" x14ac:dyDescent="0.35">
      <c r="A209" s="160"/>
      <c r="B209" s="160"/>
      <c r="C209" s="192"/>
      <c r="D209" s="160"/>
    </row>
    <row r="210" spans="1:4" x14ac:dyDescent="0.35">
      <c r="A210" s="160"/>
      <c r="B210" s="160"/>
      <c r="C210" s="192"/>
      <c r="D210" s="160"/>
    </row>
    <row r="211" spans="1:4" x14ac:dyDescent="0.35">
      <c r="A211" s="160"/>
      <c r="B211" s="160"/>
      <c r="C211" s="192"/>
      <c r="D211" s="160"/>
    </row>
    <row r="212" spans="1:4" x14ac:dyDescent="0.35">
      <c r="A212" s="160"/>
      <c r="B212" s="160"/>
      <c r="C212" s="192"/>
      <c r="D212" s="160"/>
    </row>
    <row r="213" spans="1:4" x14ac:dyDescent="0.35">
      <c r="A213" s="160"/>
      <c r="B213" s="160"/>
      <c r="C213" s="192"/>
      <c r="D213" s="160"/>
    </row>
    <row r="214" spans="1:4" x14ac:dyDescent="0.35">
      <c r="A214" s="160"/>
      <c r="B214" s="160"/>
      <c r="C214" s="192"/>
      <c r="D214" s="160"/>
    </row>
    <row r="215" spans="1:4" x14ac:dyDescent="0.35">
      <c r="A215" s="160"/>
      <c r="B215" s="160"/>
      <c r="C215" s="192"/>
      <c r="D215" s="160"/>
    </row>
    <row r="216" spans="1:4" x14ac:dyDescent="0.35">
      <c r="A216" s="160"/>
      <c r="B216" s="160"/>
      <c r="C216" s="192"/>
      <c r="D216" s="160"/>
    </row>
    <row r="217" spans="1:4" x14ac:dyDescent="0.35">
      <c r="A217" s="160"/>
      <c r="B217" s="160"/>
      <c r="C217" s="192"/>
      <c r="D217" s="160"/>
    </row>
    <row r="218" spans="1:4" x14ac:dyDescent="0.35">
      <c r="A218" s="160"/>
      <c r="B218" s="160"/>
      <c r="C218" s="192"/>
      <c r="D218" s="160"/>
    </row>
    <row r="219" spans="1:4" x14ac:dyDescent="0.35">
      <c r="A219" s="160"/>
      <c r="B219" s="160"/>
      <c r="C219" s="192"/>
      <c r="D219" s="160"/>
    </row>
    <row r="220" spans="1:4" x14ac:dyDescent="0.35">
      <c r="A220" s="160"/>
      <c r="B220" s="160"/>
      <c r="C220" s="192"/>
      <c r="D220" s="160"/>
    </row>
    <row r="221" spans="1:4" x14ac:dyDescent="0.35">
      <c r="A221" s="160"/>
      <c r="B221" s="160"/>
      <c r="C221" s="192"/>
      <c r="D221" s="160"/>
    </row>
    <row r="222" spans="1:4" x14ac:dyDescent="0.35">
      <c r="A222" s="160"/>
      <c r="B222" s="160"/>
      <c r="C222" s="192"/>
      <c r="D222" s="160"/>
    </row>
    <row r="223" spans="1:4" x14ac:dyDescent="0.35">
      <c r="A223" s="160"/>
      <c r="B223" s="160"/>
      <c r="C223" s="192"/>
      <c r="D223" s="160"/>
    </row>
    <row r="224" spans="1:4" x14ac:dyDescent="0.35">
      <c r="A224" s="160"/>
      <c r="B224" s="160"/>
      <c r="C224" s="192"/>
      <c r="D224" s="160"/>
    </row>
    <row r="225" spans="1:4" x14ac:dyDescent="0.35">
      <c r="A225" s="160"/>
      <c r="B225" s="160"/>
      <c r="C225" s="192"/>
      <c r="D225" s="160"/>
    </row>
    <row r="226" spans="1:4" x14ac:dyDescent="0.35">
      <c r="A226" s="160"/>
      <c r="B226" s="160"/>
      <c r="C226" s="192"/>
      <c r="D226" s="160"/>
    </row>
    <row r="227" spans="1:4" x14ac:dyDescent="0.35">
      <c r="A227" s="160"/>
      <c r="B227" s="160"/>
      <c r="C227" s="192"/>
      <c r="D227" s="160"/>
    </row>
    <row r="228" spans="1:4" x14ac:dyDescent="0.35">
      <c r="A228" s="160"/>
      <c r="B228" s="160"/>
      <c r="C228" s="192"/>
      <c r="D228" s="160"/>
    </row>
    <row r="229" spans="1:4" x14ac:dyDescent="0.35">
      <c r="A229" s="160"/>
      <c r="B229" s="160"/>
      <c r="C229" s="192"/>
      <c r="D229" s="160"/>
    </row>
    <row r="230" spans="1:4" x14ac:dyDescent="0.35">
      <c r="A230" s="160"/>
      <c r="B230" s="160"/>
      <c r="C230" s="192"/>
      <c r="D230" s="160"/>
    </row>
    <row r="231" spans="1:4" x14ac:dyDescent="0.35">
      <c r="A231" s="160"/>
      <c r="B231" s="160"/>
      <c r="C231" s="192"/>
      <c r="D231" s="160"/>
    </row>
    <row r="232" spans="1:4" x14ac:dyDescent="0.35">
      <c r="A232" s="160"/>
      <c r="B232" s="160"/>
      <c r="C232" s="192"/>
      <c r="D232" s="160"/>
    </row>
    <row r="233" spans="1:4" x14ac:dyDescent="0.35">
      <c r="A233" s="160"/>
      <c r="B233" s="160"/>
      <c r="C233" s="192"/>
      <c r="D233" s="160"/>
    </row>
    <row r="234" spans="1:4" x14ac:dyDescent="0.35">
      <c r="A234" s="160"/>
      <c r="B234" s="160"/>
      <c r="C234" s="192"/>
      <c r="D234" s="160"/>
    </row>
    <row r="235" spans="1:4" x14ac:dyDescent="0.35">
      <c r="A235" s="160"/>
      <c r="B235" s="160"/>
      <c r="C235" s="192"/>
      <c r="D235" s="160"/>
    </row>
    <row r="236" spans="1:4" x14ac:dyDescent="0.35">
      <c r="A236" s="160"/>
      <c r="B236" s="160"/>
      <c r="C236" s="192"/>
      <c r="D236" s="160"/>
    </row>
    <row r="237" spans="1:4" x14ac:dyDescent="0.35">
      <c r="A237" s="160"/>
      <c r="B237" s="160"/>
      <c r="C237" s="192"/>
      <c r="D237" s="160"/>
    </row>
    <row r="238" spans="1:4" x14ac:dyDescent="0.35">
      <c r="A238" s="160"/>
      <c r="B238" s="160"/>
      <c r="C238" s="192"/>
      <c r="D238" s="160"/>
    </row>
    <row r="239" spans="1:4" x14ac:dyDescent="0.35">
      <c r="A239" s="160"/>
      <c r="B239" s="160"/>
      <c r="C239" s="192"/>
      <c r="D239" s="160"/>
    </row>
    <row r="240" spans="1:4" x14ac:dyDescent="0.35">
      <c r="A240" s="160"/>
      <c r="B240" s="160"/>
      <c r="C240" s="192"/>
      <c r="D240" s="160"/>
    </row>
    <row r="241" spans="1:4" x14ac:dyDescent="0.35">
      <c r="A241" s="160"/>
      <c r="B241" s="160"/>
      <c r="C241" s="192"/>
      <c r="D241" s="160"/>
    </row>
    <row r="242" spans="1:4" x14ac:dyDescent="0.35">
      <c r="A242" s="160"/>
      <c r="B242" s="160"/>
      <c r="C242" s="192"/>
      <c r="D242" s="160"/>
    </row>
    <row r="243" spans="1:4" x14ac:dyDescent="0.35">
      <c r="A243" s="160"/>
      <c r="B243" s="160"/>
      <c r="C243" s="192"/>
      <c r="D243" s="160"/>
    </row>
    <row r="244" spans="1:4" x14ac:dyDescent="0.35">
      <c r="A244" s="160"/>
      <c r="B244" s="160"/>
      <c r="C244" s="192"/>
      <c r="D244" s="160"/>
    </row>
    <row r="245" spans="1:4" x14ac:dyDescent="0.35">
      <c r="A245" s="160"/>
      <c r="B245" s="160"/>
      <c r="C245" s="192"/>
      <c r="D245" s="160"/>
    </row>
    <row r="246" spans="1:4" x14ac:dyDescent="0.35">
      <c r="A246" s="160"/>
      <c r="B246" s="160"/>
      <c r="C246" s="192"/>
      <c r="D246" s="160"/>
    </row>
    <row r="247" spans="1:4" x14ac:dyDescent="0.35">
      <c r="A247" s="160"/>
      <c r="B247" s="160"/>
      <c r="C247" s="192"/>
      <c r="D247" s="160"/>
    </row>
    <row r="248" spans="1:4" x14ac:dyDescent="0.35">
      <c r="A248" s="160"/>
      <c r="B248" s="160"/>
      <c r="C248" s="192"/>
      <c r="D248" s="160"/>
    </row>
    <row r="249" spans="1:4" x14ac:dyDescent="0.35">
      <c r="A249" s="160"/>
      <c r="B249" s="160"/>
      <c r="C249" s="192"/>
      <c r="D249" s="160"/>
    </row>
    <row r="250" spans="1:4" x14ac:dyDescent="0.35">
      <c r="A250" s="160"/>
      <c r="B250" s="160"/>
      <c r="C250" s="192"/>
      <c r="D250" s="160"/>
    </row>
    <row r="251" spans="1:4" x14ac:dyDescent="0.35">
      <c r="A251" s="160"/>
      <c r="B251" s="160"/>
      <c r="C251" s="192"/>
      <c r="D251" s="160"/>
    </row>
    <row r="252" spans="1:4" x14ac:dyDescent="0.35">
      <c r="A252" s="160"/>
      <c r="B252" s="160"/>
      <c r="C252" s="192"/>
      <c r="D252" s="160"/>
    </row>
    <row r="253" spans="1:4" x14ac:dyDescent="0.35">
      <c r="A253" s="160"/>
      <c r="B253" s="160"/>
      <c r="C253" s="192"/>
      <c r="D253" s="160"/>
    </row>
    <row r="254" spans="1:4" x14ac:dyDescent="0.35">
      <c r="A254" s="160"/>
      <c r="B254" s="160"/>
      <c r="C254" s="192"/>
      <c r="D254" s="160"/>
    </row>
    <row r="255" spans="1:4" x14ac:dyDescent="0.35">
      <c r="A255" s="160"/>
      <c r="B255" s="160"/>
      <c r="C255" s="192"/>
      <c r="D255" s="160"/>
    </row>
    <row r="256" spans="1:4" x14ac:dyDescent="0.35">
      <c r="A256" s="160"/>
      <c r="B256" s="160"/>
      <c r="C256" s="192"/>
      <c r="D256" s="160"/>
    </row>
    <row r="257" spans="1:4" x14ac:dyDescent="0.35">
      <c r="A257" s="160"/>
      <c r="B257" s="160"/>
      <c r="C257" s="192"/>
      <c r="D257" s="160"/>
    </row>
    <row r="258" spans="1:4" x14ac:dyDescent="0.35">
      <c r="A258" s="160"/>
      <c r="B258" s="160"/>
      <c r="C258" s="192"/>
      <c r="D258" s="160"/>
    </row>
    <row r="259" spans="1:4" x14ac:dyDescent="0.35">
      <c r="A259" s="160"/>
      <c r="B259" s="160"/>
      <c r="C259" s="192"/>
      <c r="D259" s="160"/>
    </row>
    <row r="260" spans="1:4" x14ac:dyDescent="0.35">
      <c r="A260" s="160"/>
      <c r="B260" s="160"/>
      <c r="C260" s="192"/>
      <c r="D260" s="160"/>
    </row>
    <row r="261" spans="1:4" x14ac:dyDescent="0.35">
      <c r="A261" s="160"/>
      <c r="B261" s="160"/>
      <c r="C261" s="192"/>
      <c r="D261" s="160"/>
    </row>
    <row r="262" spans="1:4" x14ac:dyDescent="0.35">
      <c r="A262" s="160"/>
      <c r="B262" s="160"/>
      <c r="C262" s="192"/>
      <c r="D262" s="160"/>
    </row>
    <row r="263" spans="1:4" x14ac:dyDescent="0.35">
      <c r="A263" s="160"/>
      <c r="B263" s="160"/>
      <c r="C263" s="192"/>
      <c r="D263" s="160"/>
    </row>
    <row r="264" spans="1:4" x14ac:dyDescent="0.35">
      <c r="A264" s="160"/>
      <c r="B264" s="160"/>
      <c r="C264" s="192"/>
      <c r="D264" s="160"/>
    </row>
    <row r="265" spans="1:4" x14ac:dyDescent="0.35">
      <c r="A265" s="160"/>
      <c r="B265" s="160"/>
      <c r="C265" s="192"/>
      <c r="D265" s="160"/>
    </row>
    <row r="266" spans="1:4" x14ac:dyDescent="0.35">
      <c r="A266" s="160"/>
      <c r="B266" s="160"/>
      <c r="C266" s="192"/>
      <c r="D266" s="160"/>
    </row>
    <row r="267" spans="1:4" x14ac:dyDescent="0.35">
      <c r="A267" s="160"/>
      <c r="B267" s="160"/>
      <c r="C267" s="192"/>
      <c r="D267" s="160"/>
    </row>
    <row r="268" spans="1:4" x14ac:dyDescent="0.35">
      <c r="A268" s="160"/>
      <c r="B268" s="160"/>
      <c r="C268" s="192"/>
      <c r="D268" s="160"/>
    </row>
    <row r="269" spans="1:4" x14ac:dyDescent="0.35">
      <c r="A269" s="160"/>
      <c r="B269" s="160"/>
      <c r="C269" s="192"/>
      <c r="D269" s="160"/>
    </row>
    <row r="270" spans="1:4" x14ac:dyDescent="0.35">
      <c r="A270" s="160"/>
      <c r="B270" s="160"/>
      <c r="C270" s="192"/>
      <c r="D270" s="160"/>
    </row>
    <row r="271" spans="1:4" x14ac:dyDescent="0.35">
      <c r="A271" s="160"/>
      <c r="B271" s="160"/>
      <c r="C271" s="192"/>
      <c r="D271" s="160"/>
    </row>
    <row r="272" spans="1:4" x14ac:dyDescent="0.35">
      <c r="A272" s="160"/>
      <c r="B272" s="160"/>
      <c r="C272" s="192"/>
      <c r="D272" s="160"/>
    </row>
    <row r="273" spans="1:4" x14ac:dyDescent="0.35">
      <c r="A273" s="160"/>
      <c r="B273" s="160"/>
      <c r="C273" s="192"/>
      <c r="D273" s="160"/>
    </row>
    <row r="274" spans="1:4" x14ac:dyDescent="0.35">
      <c r="A274" s="160"/>
      <c r="B274" s="160"/>
      <c r="C274" s="192"/>
      <c r="D274" s="160"/>
    </row>
    <row r="275" spans="1:4" x14ac:dyDescent="0.35">
      <c r="A275" s="160"/>
      <c r="B275" s="160"/>
      <c r="C275" s="192"/>
      <c r="D275" s="160"/>
    </row>
    <row r="276" spans="1:4" x14ac:dyDescent="0.35">
      <c r="A276" s="160"/>
      <c r="B276" s="160"/>
      <c r="C276" s="192"/>
      <c r="D276" s="160"/>
    </row>
    <row r="277" spans="1:4" x14ac:dyDescent="0.35">
      <c r="A277" s="160"/>
      <c r="B277" s="160"/>
      <c r="C277" s="192"/>
      <c r="D277" s="160"/>
    </row>
    <row r="278" spans="1:4" x14ac:dyDescent="0.35">
      <c r="A278" s="160"/>
      <c r="B278" s="160"/>
      <c r="C278" s="192"/>
      <c r="D278" s="160"/>
    </row>
    <row r="279" spans="1:4" x14ac:dyDescent="0.35">
      <c r="A279" s="160"/>
      <c r="B279" s="160"/>
      <c r="C279" s="192"/>
      <c r="D279" s="160"/>
    </row>
    <row r="280" spans="1:4" x14ac:dyDescent="0.35">
      <c r="A280" s="160"/>
      <c r="B280" s="160"/>
      <c r="C280" s="192"/>
      <c r="D280" s="160"/>
    </row>
    <row r="281" spans="1:4" x14ac:dyDescent="0.35">
      <c r="A281" s="160"/>
      <c r="B281" s="160"/>
      <c r="C281" s="192"/>
      <c r="D281" s="160"/>
    </row>
    <row r="282" spans="1:4" x14ac:dyDescent="0.35">
      <c r="A282" s="160"/>
      <c r="B282" s="160"/>
      <c r="C282" s="192"/>
      <c r="D282" s="160"/>
    </row>
    <row r="283" spans="1:4" x14ac:dyDescent="0.35">
      <c r="A283" s="160"/>
      <c r="B283" s="160"/>
      <c r="C283" s="192"/>
      <c r="D283" s="160"/>
    </row>
    <row r="284" spans="1:4" x14ac:dyDescent="0.35">
      <c r="A284" s="160"/>
      <c r="B284" s="160"/>
      <c r="C284" s="192"/>
      <c r="D284" s="160"/>
    </row>
    <row r="285" spans="1:4" x14ac:dyDescent="0.35">
      <c r="A285" s="160"/>
      <c r="B285" s="160"/>
      <c r="C285" s="192"/>
      <c r="D285" s="160"/>
    </row>
    <row r="286" spans="1:4" x14ac:dyDescent="0.35">
      <c r="A286" s="160"/>
      <c r="B286" s="160"/>
      <c r="C286" s="192"/>
      <c r="D286" s="160"/>
    </row>
    <row r="287" spans="1:4" x14ac:dyDescent="0.35">
      <c r="A287" s="160"/>
      <c r="B287" s="160"/>
      <c r="C287" s="192"/>
      <c r="D287" s="160"/>
    </row>
    <row r="288" spans="1:4" x14ac:dyDescent="0.35">
      <c r="A288" s="160"/>
      <c r="B288" s="160"/>
      <c r="C288" s="192"/>
      <c r="D288" s="160"/>
    </row>
    <row r="289" spans="1:4" x14ac:dyDescent="0.35">
      <c r="A289" s="160"/>
      <c r="B289" s="160"/>
      <c r="C289" s="192"/>
      <c r="D289" s="160"/>
    </row>
    <row r="290" spans="1:4" x14ac:dyDescent="0.35">
      <c r="A290" s="160"/>
      <c r="B290" s="160"/>
      <c r="C290" s="192"/>
      <c r="D290" s="160"/>
    </row>
    <row r="291" spans="1:4" x14ac:dyDescent="0.35">
      <c r="A291" s="160"/>
      <c r="B291" s="160"/>
      <c r="C291" s="192"/>
      <c r="D291" s="160"/>
    </row>
    <row r="292" spans="1:4" x14ac:dyDescent="0.35">
      <c r="A292" s="160"/>
      <c r="B292" s="160"/>
      <c r="C292" s="192"/>
      <c r="D292" s="160"/>
    </row>
    <row r="293" spans="1:4" x14ac:dyDescent="0.35">
      <c r="A293" s="160"/>
      <c r="B293" s="160"/>
      <c r="C293" s="192"/>
      <c r="D293" s="160"/>
    </row>
    <row r="294" spans="1:4" x14ac:dyDescent="0.35">
      <c r="A294" s="160"/>
      <c r="B294" s="160"/>
      <c r="C294" s="192"/>
      <c r="D294" s="160"/>
    </row>
    <row r="295" spans="1:4" x14ac:dyDescent="0.35">
      <c r="A295" s="160"/>
      <c r="B295" s="160"/>
      <c r="C295" s="192"/>
      <c r="D295" s="160"/>
    </row>
    <row r="296" spans="1:4" x14ac:dyDescent="0.35">
      <c r="A296" s="160"/>
      <c r="B296" s="160"/>
      <c r="C296" s="192"/>
      <c r="D296" s="160"/>
    </row>
    <row r="297" spans="1:4" x14ac:dyDescent="0.35">
      <c r="A297" s="160"/>
      <c r="B297" s="160"/>
      <c r="C297" s="192"/>
      <c r="D297" s="160"/>
    </row>
    <row r="298" spans="1:4" x14ac:dyDescent="0.35">
      <c r="A298" s="160"/>
      <c r="B298" s="160"/>
      <c r="C298" s="192"/>
      <c r="D298" s="160"/>
    </row>
    <row r="299" spans="1:4" x14ac:dyDescent="0.35">
      <c r="A299" s="160"/>
      <c r="B299" s="160"/>
      <c r="C299" s="192"/>
      <c r="D299" s="160"/>
    </row>
    <row r="300" spans="1:4" x14ac:dyDescent="0.35">
      <c r="A300" s="160"/>
      <c r="B300" s="160"/>
      <c r="C300" s="192"/>
      <c r="D300" s="160"/>
    </row>
    <row r="301" spans="1:4" x14ac:dyDescent="0.35">
      <c r="A301" s="160"/>
      <c r="B301" s="160"/>
      <c r="C301" s="192"/>
      <c r="D301" s="160"/>
    </row>
    <row r="302" spans="1:4" x14ac:dyDescent="0.35">
      <c r="A302" s="160"/>
      <c r="B302" s="160"/>
      <c r="C302" s="192"/>
      <c r="D302" s="160"/>
    </row>
    <row r="303" spans="1:4" x14ac:dyDescent="0.35">
      <c r="A303" s="160"/>
      <c r="B303" s="160"/>
      <c r="C303" s="192"/>
      <c r="D303" s="160"/>
    </row>
    <row r="304" spans="1:4" x14ac:dyDescent="0.35">
      <c r="A304" s="160"/>
      <c r="B304" s="160"/>
      <c r="C304" s="192"/>
      <c r="D304" s="160"/>
    </row>
    <row r="305" spans="1:4" x14ac:dyDescent="0.35">
      <c r="A305" s="160"/>
      <c r="B305" s="160"/>
      <c r="C305" s="192"/>
      <c r="D305" s="160"/>
    </row>
    <row r="306" spans="1:4" x14ac:dyDescent="0.35">
      <c r="A306" s="160"/>
      <c r="B306" s="160"/>
      <c r="C306" s="192"/>
      <c r="D306" s="160"/>
    </row>
    <row r="307" spans="1:4" x14ac:dyDescent="0.35">
      <c r="A307" s="160"/>
      <c r="B307" s="160"/>
      <c r="C307" s="192"/>
      <c r="D307" s="160"/>
    </row>
    <row r="308" spans="1:4" x14ac:dyDescent="0.35">
      <c r="A308" s="160"/>
      <c r="B308" s="160"/>
      <c r="C308" s="192"/>
      <c r="D308" s="160"/>
    </row>
    <row r="309" spans="1:4" x14ac:dyDescent="0.35">
      <c r="A309" s="160"/>
      <c r="B309" s="160"/>
      <c r="C309" s="192"/>
      <c r="D309" s="160"/>
    </row>
    <row r="310" spans="1:4" x14ac:dyDescent="0.35">
      <c r="A310" s="160"/>
      <c r="B310" s="160"/>
      <c r="C310" s="192"/>
      <c r="D310" s="160"/>
    </row>
    <row r="311" spans="1:4" x14ac:dyDescent="0.35">
      <c r="A311" s="160"/>
      <c r="B311" s="160"/>
      <c r="C311" s="192"/>
      <c r="D311" s="160"/>
    </row>
    <row r="312" spans="1:4" x14ac:dyDescent="0.35">
      <c r="A312" s="160"/>
      <c r="B312" s="160"/>
      <c r="C312" s="192"/>
      <c r="D312" s="160"/>
    </row>
    <row r="313" spans="1:4" x14ac:dyDescent="0.35">
      <c r="A313" s="160"/>
      <c r="B313" s="160"/>
      <c r="C313" s="192"/>
      <c r="D313" s="160"/>
    </row>
    <row r="314" spans="1:4" x14ac:dyDescent="0.35">
      <c r="A314" s="160"/>
      <c r="B314" s="160"/>
      <c r="C314" s="192"/>
      <c r="D314" s="160"/>
    </row>
    <row r="315" spans="1:4" x14ac:dyDescent="0.35">
      <c r="A315" s="160"/>
      <c r="B315" s="160"/>
      <c r="C315" s="192"/>
      <c r="D315" s="160"/>
    </row>
    <row r="316" spans="1:4" x14ac:dyDescent="0.35">
      <c r="A316" s="160"/>
      <c r="B316" s="160"/>
      <c r="C316" s="192"/>
      <c r="D316" s="160"/>
    </row>
    <row r="317" spans="1:4" x14ac:dyDescent="0.35">
      <c r="A317" s="160"/>
      <c r="B317" s="160"/>
      <c r="C317" s="192"/>
      <c r="D317" s="160"/>
    </row>
    <row r="318" spans="1:4" x14ac:dyDescent="0.35">
      <c r="A318" s="160"/>
      <c r="B318" s="160"/>
      <c r="C318" s="192"/>
      <c r="D318" s="160"/>
    </row>
    <row r="319" spans="1:4" x14ac:dyDescent="0.35">
      <c r="A319" s="160"/>
      <c r="B319" s="160"/>
      <c r="C319" s="192"/>
      <c r="D319" s="160"/>
    </row>
    <row r="320" spans="1:4" x14ac:dyDescent="0.35">
      <c r="A320" s="160"/>
      <c r="B320" s="160"/>
      <c r="C320" s="192"/>
      <c r="D320" s="160"/>
    </row>
    <row r="321" spans="1:4" x14ac:dyDescent="0.35">
      <c r="A321" s="160"/>
      <c r="B321" s="160"/>
      <c r="C321" s="192"/>
      <c r="D321" s="160"/>
    </row>
    <row r="322" spans="1:4" x14ac:dyDescent="0.35">
      <c r="A322" s="160"/>
      <c r="B322" s="160"/>
      <c r="C322" s="192"/>
      <c r="D322" s="160"/>
    </row>
    <row r="323" spans="1:4" x14ac:dyDescent="0.35">
      <c r="A323" s="160"/>
      <c r="B323" s="160"/>
      <c r="C323" s="192"/>
      <c r="D323" s="160"/>
    </row>
    <row r="324" spans="1:4" x14ac:dyDescent="0.35">
      <c r="A324" s="160"/>
      <c r="B324" s="160"/>
      <c r="C324" s="192"/>
      <c r="D324" s="160"/>
    </row>
    <row r="325" spans="1:4" x14ac:dyDescent="0.35">
      <c r="A325" s="160"/>
      <c r="B325" s="160"/>
      <c r="C325" s="192"/>
      <c r="D325" s="160"/>
    </row>
    <row r="326" spans="1:4" x14ac:dyDescent="0.35">
      <c r="A326" s="160"/>
      <c r="B326" s="160"/>
      <c r="C326" s="192"/>
      <c r="D326" s="160"/>
    </row>
    <row r="327" spans="1:4" x14ac:dyDescent="0.35">
      <c r="A327" s="160"/>
      <c r="B327" s="160"/>
      <c r="C327" s="192"/>
      <c r="D327" s="160"/>
    </row>
    <row r="328" spans="1:4" x14ac:dyDescent="0.35">
      <c r="A328" s="160"/>
      <c r="B328" s="160"/>
      <c r="C328" s="192"/>
      <c r="D328" s="160"/>
    </row>
    <row r="329" spans="1:4" x14ac:dyDescent="0.35">
      <c r="A329" s="160"/>
      <c r="B329" s="160"/>
      <c r="C329" s="192"/>
      <c r="D329" s="160"/>
    </row>
    <row r="330" spans="1:4" x14ac:dyDescent="0.35">
      <c r="A330" s="160"/>
      <c r="B330" s="160"/>
      <c r="C330" s="192"/>
      <c r="D330" s="160"/>
    </row>
    <row r="331" spans="1:4" x14ac:dyDescent="0.35">
      <c r="A331" s="160"/>
      <c r="B331" s="160"/>
      <c r="C331" s="192"/>
      <c r="D331" s="160"/>
    </row>
    <row r="332" spans="1:4" x14ac:dyDescent="0.35">
      <c r="A332" s="160"/>
      <c r="B332" s="160"/>
      <c r="C332" s="192"/>
      <c r="D332" s="160"/>
    </row>
    <row r="333" spans="1:4" x14ac:dyDescent="0.35">
      <c r="A333" s="160"/>
      <c r="B333" s="160"/>
      <c r="C333" s="192"/>
      <c r="D333" s="160"/>
    </row>
    <row r="334" spans="1:4" x14ac:dyDescent="0.35">
      <c r="A334" s="160"/>
      <c r="B334" s="160"/>
      <c r="C334" s="192"/>
      <c r="D334" s="160"/>
    </row>
    <row r="335" spans="1:4" x14ac:dyDescent="0.35">
      <c r="A335" s="160"/>
      <c r="B335" s="160"/>
      <c r="C335" s="192"/>
      <c r="D335" s="160"/>
    </row>
    <row r="336" spans="1:4" x14ac:dyDescent="0.35">
      <c r="A336" s="160"/>
      <c r="B336" s="160"/>
      <c r="C336" s="192"/>
      <c r="D336" s="160"/>
    </row>
    <row r="337" spans="1:4" x14ac:dyDescent="0.35">
      <c r="A337" s="160"/>
      <c r="B337" s="160"/>
      <c r="C337" s="192"/>
      <c r="D337" s="160"/>
    </row>
    <row r="338" spans="1:4" x14ac:dyDescent="0.35">
      <c r="A338" s="160"/>
      <c r="B338" s="160"/>
      <c r="C338" s="192"/>
      <c r="D338" s="160"/>
    </row>
    <row r="339" spans="1:4" x14ac:dyDescent="0.35">
      <c r="A339" s="160"/>
      <c r="B339" s="160"/>
      <c r="C339" s="192"/>
      <c r="D339" s="160"/>
    </row>
    <row r="340" spans="1:4" x14ac:dyDescent="0.35">
      <c r="A340" s="160"/>
      <c r="B340" s="160"/>
      <c r="C340" s="192"/>
      <c r="D340" s="160"/>
    </row>
    <row r="341" spans="1:4" x14ac:dyDescent="0.35">
      <c r="A341" s="160"/>
      <c r="B341" s="160"/>
      <c r="C341" s="192"/>
      <c r="D341" s="160"/>
    </row>
    <row r="342" spans="1:4" x14ac:dyDescent="0.35">
      <c r="A342" s="160"/>
      <c r="B342" s="160"/>
      <c r="C342" s="192"/>
      <c r="D342" s="160"/>
    </row>
    <row r="343" spans="1:4" x14ac:dyDescent="0.35">
      <c r="A343" s="160"/>
      <c r="B343" s="160"/>
      <c r="C343" s="192"/>
      <c r="D343" s="160"/>
    </row>
    <row r="344" spans="1:4" x14ac:dyDescent="0.35">
      <c r="A344" s="160"/>
      <c r="B344" s="160"/>
      <c r="C344" s="192"/>
      <c r="D344" s="160"/>
    </row>
    <row r="345" spans="1:4" x14ac:dyDescent="0.35">
      <c r="A345" s="160"/>
      <c r="B345" s="160"/>
      <c r="C345" s="192"/>
      <c r="D345" s="160"/>
    </row>
    <row r="346" spans="1:4" x14ac:dyDescent="0.35">
      <c r="A346" s="160"/>
      <c r="B346" s="160"/>
      <c r="C346" s="192"/>
      <c r="D346" s="160"/>
    </row>
    <row r="347" spans="1:4" x14ac:dyDescent="0.35">
      <c r="A347" s="160"/>
      <c r="B347" s="160"/>
      <c r="C347" s="192"/>
      <c r="D347" s="160"/>
    </row>
    <row r="348" spans="1:4" x14ac:dyDescent="0.35">
      <c r="A348" s="160"/>
      <c r="B348" s="160"/>
      <c r="C348" s="192"/>
      <c r="D348" s="160"/>
    </row>
    <row r="349" spans="1:4" x14ac:dyDescent="0.35">
      <c r="A349" s="160"/>
      <c r="B349" s="160"/>
      <c r="C349" s="192"/>
      <c r="D349" s="160"/>
    </row>
    <row r="350" spans="1:4" x14ac:dyDescent="0.35">
      <c r="A350" s="160"/>
      <c r="B350" s="160"/>
      <c r="C350" s="192"/>
      <c r="D350" s="160"/>
    </row>
    <row r="351" spans="1:4" x14ac:dyDescent="0.35">
      <c r="A351" s="160"/>
      <c r="B351" s="160"/>
      <c r="C351" s="192"/>
      <c r="D351" s="160"/>
    </row>
    <row r="352" spans="1:4" x14ac:dyDescent="0.35">
      <c r="A352" s="160"/>
      <c r="B352" s="160"/>
      <c r="C352" s="192"/>
      <c r="D352" s="160"/>
    </row>
    <row r="353" spans="1:4" x14ac:dyDescent="0.35">
      <c r="A353" s="160"/>
      <c r="B353" s="160"/>
      <c r="C353" s="192"/>
      <c r="D353" s="160"/>
    </row>
    <row r="354" spans="1:4" x14ac:dyDescent="0.35">
      <c r="A354" s="160"/>
      <c r="B354" s="160"/>
      <c r="C354" s="192"/>
      <c r="D354" s="160"/>
    </row>
    <row r="355" spans="1:4" x14ac:dyDescent="0.35">
      <c r="A355" s="160"/>
      <c r="B355" s="160"/>
      <c r="C355" s="192"/>
      <c r="D355" s="160"/>
    </row>
    <row r="356" spans="1:4" x14ac:dyDescent="0.35">
      <c r="A356" s="160"/>
      <c r="B356" s="160"/>
      <c r="C356" s="192"/>
      <c r="D356" s="160"/>
    </row>
    <row r="357" spans="1:4" x14ac:dyDescent="0.35">
      <c r="A357" s="160"/>
      <c r="B357" s="160"/>
      <c r="C357" s="192"/>
      <c r="D357" s="160"/>
    </row>
    <row r="358" spans="1:4" x14ac:dyDescent="0.35">
      <c r="A358" s="160"/>
      <c r="B358" s="160"/>
      <c r="C358" s="192"/>
      <c r="D358" s="160"/>
    </row>
    <row r="359" spans="1:4" x14ac:dyDescent="0.35">
      <c r="A359" s="160"/>
      <c r="B359" s="160"/>
      <c r="C359" s="192"/>
      <c r="D359" s="160"/>
    </row>
    <row r="360" spans="1:4" x14ac:dyDescent="0.35">
      <c r="A360" s="160"/>
      <c r="B360" s="160"/>
      <c r="C360" s="192"/>
      <c r="D360" s="160"/>
    </row>
    <row r="361" spans="1:4" x14ac:dyDescent="0.35">
      <c r="A361" s="160"/>
      <c r="B361" s="160"/>
      <c r="C361" s="192"/>
      <c r="D361" s="160"/>
    </row>
    <row r="362" spans="1:4" x14ac:dyDescent="0.35">
      <c r="A362" s="160"/>
      <c r="B362" s="160"/>
      <c r="C362" s="192"/>
      <c r="D362" s="160"/>
    </row>
    <row r="363" spans="1:4" x14ac:dyDescent="0.35">
      <c r="A363" s="160"/>
      <c r="B363" s="160"/>
      <c r="C363" s="192"/>
      <c r="D363" s="160"/>
    </row>
    <row r="364" spans="1:4" x14ac:dyDescent="0.35">
      <c r="A364" s="160"/>
      <c r="B364" s="160"/>
      <c r="C364" s="192"/>
      <c r="D364" s="160"/>
    </row>
    <row r="365" spans="1:4" x14ac:dyDescent="0.35">
      <c r="A365" s="160"/>
      <c r="B365" s="160"/>
      <c r="C365" s="192"/>
      <c r="D365" s="160"/>
    </row>
    <row r="366" spans="1:4" x14ac:dyDescent="0.35">
      <c r="A366" s="160"/>
      <c r="B366" s="160"/>
      <c r="C366" s="192"/>
      <c r="D366" s="160"/>
    </row>
    <row r="367" spans="1:4" x14ac:dyDescent="0.35">
      <c r="A367" s="160"/>
      <c r="B367" s="160"/>
      <c r="C367" s="192"/>
      <c r="D367" s="160"/>
    </row>
    <row r="368" spans="1:4" x14ac:dyDescent="0.35">
      <c r="A368" s="160"/>
      <c r="B368" s="160"/>
      <c r="C368" s="192"/>
      <c r="D368" s="160"/>
    </row>
    <row r="369" spans="1:4" x14ac:dyDescent="0.35">
      <c r="A369" s="160"/>
      <c r="B369" s="160"/>
      <c r="C369" s="192"/>
      <c r="D369" s="160"/>
    </row>
    <row r="370" spans="1:4" x14ac:dyDescent="0.35">
      <c r="A370" s="160"/>
      <c r="B370" s="160"/>
      <c r="C370" s="192"/>
      <c r="D370" s="160"/>
    </row>
    <row r="371" spans="1:4" x14ac:dyDescent="0.35">
      <c r="A371" s="160"/>
      <c r="B371" s="160"/>
      <c r="C371" s="192"/>
      <c r="D371" s="160"/>
    </row>
    <row r="372" spans="1:4" x14ac:dyDescent="0.35">
      <c r="A372" s="160"/>
      <c r="B372" s="160"/>
      <c r="C372" s="192"/>
      <c r="D372" s="160"/>
    </row>
    <row r="373" spans="1:4" x14ac:dyDescent="0.35">
      <c r="A373" s="160"/>
      <c r="B373" s="160"/>
      <c r="C373" s="192"/>
      <c r="D373" s="160"/>
    </row>
    <row r="374" spans="1:4" x14ac:dyDescent="0.35">
      <c r="A374" s="160"/>
      <c r="B374" s="160"/>
      <c r="C374" s="192"/>
      <c r="D374" s="160"/>
    </row>
    <row r="375" spans="1:4" x14ac:dyDescent="0.35">
      <c r="A375" s="160"/>
      <c r="B375" s="160"/>
      <c r="C375" s="192"/>
      <c r="D375" s="160"/>
    </row>
    <row r="376" spans="1:4" x14ac:dyDescent="0.35">
      <c r="A376" s="160"/>
      <c r="B376" s="160"/>
      <c r="C376" s="192"/>
      <c r="D376" s="160"/>
    </row>
    <row r="377" spans="1:4" x14ac:dyDescent="0.35">
      <c r="A377" s="160"/>
      <c r="B377" s="160"/>
      <c r="C377" s="192"/>
      <c r="D377" s="160"/>
    </row>
    <row r="378" spans="1:4" x14ac:dyDescent="0.35">
      <c r="A378" s="160"/>
      <c r="B378" s="160"/>
      <c r="C378" s="192"/>
      <c r="D378" s="160"/>
    </row>
    <row r="379" spans="1:4" x14ac:dyDescent="0.35">
      <c r="A379" s="160"/>
      <c r="B379" s="160"/>
      <c r="C379" s="192"/>
      <c r="D379" s="160"/>
    </row>
    <row r="380" spans="1:4" x14ac:dyDescent="0.35">
      <c r="A380" s="160"/>
      <c r="B380" s="160"/>
      <c r="C380" s="192"/>
      <c r="D380" s="160"/>
    </row>
    <row r="381" spans="1:4" x14ac:dyDescent="0.35">
      <c r="A381" s="160"/>
      <c r="B381" s="160"/>
      <c r="C381" s="192"/>
      <c r="D381" s="160"/>
    </row>
    <row r="382" spans="1:4" x14ac:dyDescent="0.35">
      <c r="A382" s="160"/>
      <c r="B382" s="160"/>
      <c r="C382" s="192"/>
      <c r="D382" s="160"/>
    </row>
    <row r="383" spans="1:4" x14ac:dyDescent="0.35">
      <c r="A383" s="160"/>
      <c r="B383" s="160"/>
      <c r="C383" s="192"/>
      <c r="D383" s="160"/>
    </row>
    <row r="384" spans="1:4" x14ac:dyDescent="0.35">
      <c r="A384" s="160"/>
      <c r="B384" s="160"/>
      <c r="C384" s="192"/>
      <c r="D384" s="160"/>
    </row>
    <row r="385" spans="1:4" x14ac:dyDescent="0.35">
      <c r="A385" s="160"/>
      <c r="B385" s="160"/>
      <c r="C385" s="192"/>
      <c r="D385" s="160"/>
    </row>
    <row r="386" spans="1:4" x14ac:dyDescent="0.35">
      <c r="A386" s="160"/>
      <c r="B386" s="160"/>
      <c r="C386" s="192"/>
      <c r="D386" s="160"/>
    </row>
    <row r="387" spans="1:4" x14ac:dyDescent="0.35">
      <c r="A387" s="160"/>
      <c r="B387" s="160"/>
      <c r="C387" s="192"/>
      <c r="D387" s="160"/>
    </row>
    <row r="388" spans="1:4" x14ac:dyDescent="0.35">
      <c r="A388" s="160"/>
      <c r="B388" s="160"/>
      <c r="C388" s="192"/>
      <c r="D388" s="160"/>
    </row>
    <row r="389" spans="1:4" x14ac:dyDescent="0.35">
      <c r="A389" s="160"/>
      <c r="B389" s="160"/>
      <c r="C389" s="192"/>
      <c r="D389" s="160"/>
    </row>
    <row r="390" spans="1:4" x14ac:dyDescent="0.35">
      <c r="A390" s="160"/>
      <c r="B390" s="160"/>
      <c r="C390" s="192"/>
      <c r="D390" s="160"/>
    </row>
    <row r="391" spans="1:4" x14ac:dyDescent="0.35">
      <c r="A391" s="160"/>
      <c r="B391" s="160"/>
      <c r="C391" s="192"/>
      <c r="D391" s="160"/>
    </row>
    <row r="392" spans="1:4" x14ac:dyDescent="0.35">
      <c r="A392" s="160"/>
      <c r="B392" s="160"/>
      <c r="C392" s="192"/>
      <c r="D392" s="160"/>
    </row>
    <row r="393" spans="1:4" x14ac:dyDescent="0.35">
      <c r="A393" s="160"/>
      <c r="B393" s="160"/>
      <c r="C393" s="192"/>
      <c r="D393" s="160"/>
    </row>
    <row r="394" spans="1:4" x14ac:dyDescent="0.35">
      <c r="A394" s="160"/>
      <c r="B394" s="160"/>
      <c r="C394" s="192"/>
      <c r="D394" s="160"/>
    </row>
    <row r="395" spans="1:4" x14ac:dyDescent="0.35">
      <c r="A395" s="160"/>
      <c r="B395" s="160"/>
      <c r="C395" s="192"/>
      <c r="D395" s="160"/>
    </row>
    <row r="396" spans="1:4" x14ac:dyDescent="0.35">
      <c r="A396" s="160"/>
      <c r="B396" s="160"/>
      <c r="C396" s="192"/>
      <c r="D396" s="160"/>
    </row>
    <row r="397" spans="1:4" x14ac:dyDescent="0.35">
      <c r="A397" s="160"/>
      <c r="B397" s="160"/>
      <c r="C397" s="192"/>
      <c r="D397" s="160"/>
    </row>
    <row r="398" spans="1:4" x14ac:dyDescent="0.35">
      <c r="A398" s="160"/>
      <c r="B398" s="160"/>
      <c r="C398" s="192"/>
      <c r="D398" s="160"/>
    </row>
    <row r="399" spans="1:4" x14ac:dyDescent="0.35">
      <c r="A399" s="160"/>
      <c r="B399" s="160"/>
      <c r="C399" s="192"/>
      <c r="D399" s="160"/>
    </row>
    <row r="400" spans="1:4" x14ac:dyDescent="0.35">
      <c r="A400" s="160"/>
      <c r="B400" s="160"/>
      <c r="C400" s="192"/>
      <c r="D400" s="160"/>
    </row>
    <row r="401" spans="1:4" x14ac:dyDescent="0.35">
      <c r="A401" s="160"/>
      <c r="B401" s="160"/>
      <c r="C401" s="192"/>
      <c r="D401" s="160"/>
    </row>
    <row r="402" spans="1:4" x14ac:dyDescent="0.35">
      <c r="A402" s="160"/>
      <c r="B402" s="160"/>
      <c r="C402" s="192"/>
      <c r="D402" s="160"/>
    </row>
    <row r="403" spans="1:4" x14ac:dyDescent="0.35">
      <c r="A403" s="160"/>
      <c r="B403" s="160"/>
      <c r="C403" s="192"/>
      <c r="D403" s="160"/>
    </row>
    <row r="404" spans="1:4" x14ac:dyDescent="0.35">
      <c r="A404" s="160"/>
      <c r="B404" s="160"/>
      <c r="C404" s="192"/>
      <c r="D404" s="160"/>
    </row>
    <row r="405" spans="1:4" x14ac:dyDescent="0.35">
      <c r="A405" s="160"/>
      <c r="B405" s="160"/>
      <c r="C405" s="192"/>
      <c r="D405" s="160"/>
    </row>
    <row r="406" spans="1:4" x14ac:dyDescent="0.35">
      <c r="A406" s="160"/>
      <c r="B406" s="160"/>
      <c r="C406" s="192"/>
      <c r="D406" s="160"/>
    </row>
    <row r="407" spans="1:4" x14ac:dyDescent="0.35">
      <c r="A407" s="160"/>
      <c r="B407" s="160"/>
      <c r="C407" s="192"/>
      <c r="D407" s="160"/>
    </row>
    <row r="408" spans="1:4" x14ac:dyDescent="0.35">
      <c r="A408" s="160"/>
      <c r="B408" s="160"/>
      <c r="C408" s="192"/>
      <c r="D408" s="160"/>
    </row>
    <row r="409" spans="1:4" x14ac:dyDescent="0.35">
      <c r="A409" s="160"/>
      <c r="B409" s="160"/>
      <c r="C409" s="192"/>
      <c r="D409" s="160"/>
    </row>
    <row r="410" spans="1:4" x14ac:dyDescent="0.35">
      <c r="A410" s="160"/>
      <c r="B410" s="160"/>
      <c r="C410" s="192"/>
      <c r="D410" s="160"/>
    </row>
    <row r="411" spans="1:4" x14ac:dyDescent="0.35">
      <c r="A411" s="160"/>
      <c r="B411" s="160"/>
      <c r="C411" s="192"/>
      <c r="D411" s="160"/>
    </row>
    <row r="412" spans="1:4" x14ac:dyDescent="0.35">
      <c r="A412" s="160"/>
      <c r="B412" s="160"/>
      <c r="C412" s="192"/>
      <c r="D412" s="160"/>
    </row>
    <row r="413" spans="1:4" x14ac:dyDescent="0.35">
      <c r="A413" s="160"/>
      <c r="B413" s="160"/>
      <c r="C413" s="192"/>
      <c r="D413" s="160"/>
    </row>
    <row r="414" spans="1:4" x14ac:dyDescent="0.35">
      <c r="A414" s="160"/>
      <c r="B414" s="160"/>
      <c r="C414" s="192"/>
      <c r="D414" s="160"/>
    </row>
    <row r="415" spans="1:4" x14ac:dyDescent="0.35">
      <c r="A415" s="160"/>
      <c r="B415" s="160"/>
      <c r="C415" s="192"/>
      <c r="D415" s="160"/>
    </row>
    <row r="416" spans="1:4" x14ac:dyDescent="0.35">
      <c r="A416" s="160"/>
      <c r="B416" s="160"/>
      <c r="C416" s="192"/>
      <c r="D416" s="160"/>
    </row>
    <row r="417" spans="1:4" x14ac:dyDescent="0.35">
      <c r="A417" s="160"/>
      <c r="B417" s="160"/>
      <c r="C417" s="192"/>
      <c r="D417" s="160"/>
    </row>
    <row r="418" spans="1:4" x14ac:dyDescent="0.35">
      <c r="A418" s="160"/>
      <c r="B418" s="160"/>
      <c r="C418" s="192"/>
      <c r="D418" s="160"/>
    </row>
    <row r="419" spans="1:4" x14ac:dyDescent="0.35">
      <c r="A419" s="160"/>
      <c r="B419" s="160"/>
      <c r="C419" s="192"/>
      <c r="D419" s="160"/>
    </row>
    <row r="420" spans="1:4" x14ac:dyDescent="0.35">
      <c r="A420" s="160"/>
      <c r="B420" s="160"/>
      <c r="C420" s="192"/>
      <c r="D420" s="160"/>
    </row>
    <row r="421" spans="1:4" x14ac:dyDescent="0.35">
      <c r="A421" s="160"/>
      <c r="B421" s="160"/>
      <c r="C421" s="192"/>
      <c r="D421" s="160"/>
    </row>
    <row r="422" spans="1:4" x14ac:dyDescent="0.35">
      <c r="A422" s="160"/>
      <c r="B422" s="160"/>
      <c r="C422" s="192"/>
      <c r="D422" s="160"/>
    </row>
    <row r="423" spans="1:4" x14ac:dyDescent="0.35">
      <c r="A423" s="160"/>
      <c r="B423" s="160"/>
      <c r="C423" s="192"/>
      <c r="D423" s="160"/>
    </row>
    <row r="424" spans="1:4" x14ac:dyDescent="0.35">
      <c r="A424" s="160"/>
      <c r="B424" s="160"/>
      <c r="C424" s="192"/>
      <c r="D424" s="160"/>
    </row>
    <row r="425" spans="1:4" x14ac:dyDescent="0.35">
      <c r="A425" s="160"/>
      <c r="B425" s="160"/>
      <c r="C425" s="192"/>
      <c r="D425" s="160"/>
    </row>
    <row r="426" spans="1:4" x14ac:dyDescent="0.35">
      <c r="A426" s="160"/>
      <c r="B426" s="160"/>
      <c r="C426" s="192"/>
      <c r="D426" s="160"/>
    </row>
    <row r="427" spans="1:4" x14ac:dyDescent="0.35">
      <c r="A427" s="160"/>
      <c r="B427" s="160"/>
      <c r="C427" s="192"/>
      <c r="D427" s="160"/>
    </row>
    <row r="428" spans="1:4" x14ac:dyDescent="0.35">
      <c r="A428" s="160"/>
      <c r="B428" s="160"/>
      <c r="C428" s="192"/>
      <c r="D428" s="160"/>
    </row>
    <row r="429" spans="1:4" x14ac:dyDescent="0.35">
      <c r="A429" s="160"/>
      <c r="B429" s="160"/>
      <c r="C429" s="192"/>
      <c r="D429" s="160"/>
    </row>
    <row r="430" spans="1:4" x14ac:dyDescent="0.35">
      <c r="A430" s="160"/>
      <c r="B430" s="160"/>
      <c r="C430" s="192"/>
      <c r="D430" s="160"/>
    </row>
    <row r="431" spans="1:4" x14ac:dyDescent="0.35">
      <c r="A431" s="160"/>
      <c r="B431" s="160"/>
      <c r="C431" s="192"/>
      <c r="D431" s="160"/>
    </row>
    <row r="432" spans="1:4" x14ac:dyDescent="0.35">
      <c r="A432" s="160"/>
      <c r="B432" s="160"/>
      <c r="C432" s="192"/>
      <c r="D432" s="160"/>
    </row>
    <row r="433" spans="1:4" x14ac:dyDescent="0.35">
      <c r="A433" s="160"/>
      <c r="B433" s="160"/>
      <c r="C433" s="192"/>
      <c r="D433" s="160"/>
    </row>
    <row r="434" spans="1:4" x14ac:dyDescent="0.35">
      <c r="A434" s="160"/>
      <c r="B434" s="160"/>
      <c r="C434" s="192"/>
      <c r="D434" s="160"/>
    </row>
    <row r="435" spans="1:4" x14ac:dyDescent="0.35">
      <c r="A435" s="160"/>
      <c r="B435" s="160"/>
      <c r="C435" s="192"/>
      <c r="D435" s="160"/>
    </row>
    <row r="436" spans="1:4" x14ac:dyDescent="0.35">
      <c r="A436" s="160"/>
      <c r="B436" s="160"/>
      <c r="C436" s="192"/>
      <c r="D436" s="160"/>
    </row>
    <row r="437" spans="1:4" x14ac:dyDescent="0.35">
      <c r="A437" s="160"/>
      <c r="B437" s="160"/>
      <c r="C437" s="192"/>
      <c r="D437" s="160"/>
    </row>
    <row r="438" spans="1:4" x14ac:dyDescent="0.35">
      <c r="A438" s="160"/>
      <c r="B438" s="160"/>
      <c r="C438" s="192"/>
      <c r="D438" s="160"/>
    </row>
    <row r="439" spans="1:4" x14ac:dyDescent="0.35">
      <c r="A439" s="160"/>
      <c r="B439" s="160"/>
      <c r="C439" s="192"/>
      <c r="D439" s="160"/>
    </row>
    <row r="440" spans="1:4" x14ac:dyDescent="0.35">
      <c r="A440" s="160"/>
      <c r="B440" s="160"/>
      <c r="C440" s="192"/>
      <c r="D440" s="160"/>
    </row>
    <row r="441" spans="1:4" x14ac:dyDescent="0.35">
      <c r="A441" s="160"/>
      <c r="B441" s="160"/>
      <c r="C441" s="192"/>
      <c r="D441" s="160"/>
    </row>
    <row r="442" spans="1:4" x14ac:dyDescent="0.35">
      <c r="A442" s="160"/>
      <c r="B442" s="160"/>
      <c r="C442" s="192"/>
      <c r="D442" s="160"/>
    </row>
    <row r="443" spans="1:4" x14ac:dyDescent="0.35">
      <c r="A443" s="160"/>
      <c r="B443" s="160"/>
      <c r="C443" s="192"/>
      <c r="D443" s="160"/>
    </row>
    <row r="444" spans="1:4" x14ac:dyDescent="0.35">
      <c r="A444" s="160"/>
      <c r="B444" s="160"/>
      <c r="C444" s="192"/>
      <c r="D444" s="160"/>
    </row>
    <row r="445" spans="1:4" x14ac:dyDescent="0.35">
      <c r="A445" s="160"/>
      <c r="B445" s="160"/>
      <c r="C445" s="192"/>
      <c r="D445" s="160"/>
    </row>
    <row r="446" spans="1:4" x14ac:dyDescent="0.35">
      <c r="A446" s="160"/>
      <c r="B446" s="160"/>
      <c r="C446" s="192"/>
      <c r="D446" s="160"/>
    </row>
    <row r="447" spans="1:4" x14ac:dyDescent="0.35">
      <c r="A447" s="160"/>
      <c r="B447" s="160"/>
      <c r="C447" s="192"/>
      <c r="D447" s="160"/>
    </row>
    <row r="448" spans="1:4" x14ac:dyDescent="0.35">
      <c r="A448" s="160"/>
      <c r="B448" s="160"/>
      <c r="C448" s="192"/>
      <c r="D448" s="160"/>
    </row>
    <row r="449" spans="1:4" x14ac:dyDescent="0.35">
      <c r="A449" s="160"/>
      <c r="B449" s="160"/>
      <c r="C449" s="192"/>
      <c r="D449" s="160"/>
    </row>
    <row r="450" spans="1:4" x14ac:dyDescent="0.35">
      <c r="A450" s="160"/>
      <c r="B450" s="160"/>
      <c r="C450" s="192"/>
      <c r="D450" s="160"/>
    </row>
    <row r="451" spans="1:4" x14ac:dyDescent="0.35">
      <c r="A451" s="160"/>
      <c r="B451" s="160"/>
      <c r="C451" s="192"/>
      <c r="D451" s="160"/>
    </row>
    <row r="452" spans="1:4" x14ac:dyDescent="0.35">
      <c r="A452" s="160"/>
      <c r="B452" s="160"/>
      <c r="C452" s="192"/>
      <c r="D452" s="160"/>
    </row>
    <row r="453" spans="1:4" x14ac:dyDescent="0.35">
      <c r="A453" s="160"/>
      <c r="B453" s="160"/>
      <c r="C453" s="192"/>
      <c r="D453" s="160"/>
    </row>
    <row r="454" spans="1:4" x14ac:dyDescent="0.35">
      <c r="A454" s="160"/>
      <c r="B454" s="160"/>
      <c r="C454" s="192"/>
      <c r="D454" s="160"/>
    </row>
    <row r="455" spans="1:4" x14ac:dyDescent="0.35">
      <c r="A455" s="160"/>
      <c r="B455" s="160"/>
      <c r="C455" s="192"/>
      <c r="D455" s="160"/>
    </row>
    <row r="456" spans="1:4" x14ac:dyDescent="0.35">
      <c r="A456" s="160"/>
      <c r="B456" s="160"/>
      <c r="C456" s="192"/>
      <c r="D456" s="160"/>
    </row>
    <row r="457" spans="1:4" x14ac:dyDescent="0.35">
      <c r="A457" s="160"/>
      <c r="B457" s="160"/>
      <c r="C457" s="192"/>
      <c r="D457" s="160"/>
    </row>
    <row r="458" spans="1:4" x14ac:dyDescent="0.35">
      <c r="A458" s="160"/>
      <c r="B458" s="160"/>
      <c r="C458" s="192"/>
      <c r="D458" s="160"/>
    </row>
    <row r="459" spans="1:4" x14ac:dyDescent="0.35">
      <c r="A459" s="160"/>
      <c r="B459" s="160"/>
      <c r="C459" s="192"/>
      <c r="D459" s="160"/>
    </row>
    <row r="460" spans="1:4" x14ac:dyDescent="0.35">
      <c r="A460" s="160"/>
      <c r="B460" s="160"/>
      <c r="C460" s="192"/>
      <c r="D460" s="160"/>
    </row>
    <row r="461" spans="1:4" x14ac:dyDescent="0.35">
      <c r="A461" s="160"/>
      <c r="B461" s="160"/>
      <c r="C461" s="192"/>
      <c r="D461" s="160"/>
    </row>
    <row r="462" spans="1:4" x14ac:dyDescent="0.35">
      <c r="A462" s="160"/>
      <c r="B462" s="160"/>
      <c r="C462" s="192"/>
      <c r="D462" s="160"/>
    </row>
    <row r="463" spans="1:4" x14ac:dyDescent="0.35">
      <c r="A463" s="160"/>
      <c r="B463" s="160"/>
      <c r="C463" s="192"/>
      <c r="D463" s="160"/>
    </row>
    <row r="464" spans="1:4" x14ac:dyDescent="0.35">
      <c r="A464" s="160"/>
      <c r="B464" s="160"/>
      <c r="C464" s="192"/>
      <c r="D464" s="160"/>
    </row>
    <row r="465" spans="1:4" x14ac:dyDescent="0.35">
      <c r="A465" s="160"/>
      <c r="B465" s="160"/>
      <c r="C465" s="192"/>
      <c r="D465" s="160"/>
    </row>
    <row r="466" spans="1:4" x14ac:dyDescent="0.35">
      <c r="A466" s="160"/>
      <c r="B466" s="160"/>
      <c r="C466" s="192"/>
      <c r="D466" s="160"/>
    </row>
    <row r="467" spans="1:4" x14ac:dyDescent="0.35">
      <c r="A467" s="160"/>
      <c r="B467" s="160"/>
      <c r="C467" s="192"/>
      <c r="D467" s="160"/>
    </row>
    <row r="468" spans="1:4" x14ac:dyDescent="0.35">
      <c r="A468" s="160"/>
      <c r="B468" s="160"/>
      <c r="C468" s="192"/>
      <c r="D468" s="160"/>
    </row>
    <row r="469" spans="1:4" x14ac:dyDescent="0.35">
      <c r="A469" s="160"/>
      <c r="B469" s="160"/>
      <c r="C469" s="192"/>
      <c r="D469" s="160"/>
    </row>
    <row r="470" spans="1:4" x14ac:dyDescent="0.35">
      <c r="A470" s="160"/>
      <c r="B470" s="160"/>
      <c r="C470" s="192"/>
      <c r="D470" s="160"/>
    </row>
    <row r="471" spans="1:4" x14ac:dyDescent="0.35">
      <c r="A471" s="160"/>
      <c r="B471" s="160"/>
      <c r="C471" s="192"/>
      <c r="D471" s="160"/>
    </row>
    <row r="472" spans="1:4" x14ac:dyDescent="0.35">
      <c r="A472" s="160"/>
      <c r="B472" s="160"/>
      <c r="C472" s="192"/>
      <c r="D472" s="160"/>
    </row>
    <row r="473" spans="1:4" x14ac:dyDescent="0.35">
      <c r="A473" s="160"/>
      <c r="B473" s="160"/>
      <c r="C473" s="192"/>
      <c r="D473" s="160"/>
    </row>
    <row r="474" spans="1:4" x14ac:dyDescent="0.35">
      <c r="A474" s="160"/>
      <c r="B474" s="160"/>
      <c r="C474" s="192"/>
      <c r="D474" s="160"/>
    </row>
    <row r="475" spans="1:4" x14ac:dyDescent="0.35">
      <c r="A475" s="160"/>
      <c r="B475" s="160"/>
      <c r="C475" s="192"/>
      <c r="D475" s="160"/>
    </row>
    <row r="476" spans="1:4" x14ac:dyDescent="0.35">
      <c r="A476" s="160"/>
      <c r="B476" s="160"/>
      <c r="C476" s="192"/>
      <c r="D476" s="160"/>
    </row>
    <row r="477" spans="1:4" x14ac:dyDescent="0.35">
      <c r="A477" s="160"/>
      <c r="B477" s="160"/>
      <c r="C477" s="192"/>
      <c r="D477" s="160"/>
    </row>
    <row r="478" spans="1:4" x14ac:dyDescent="0.35">
      <c r="A478" s="160"/>
      <c r="B478" s="160"/>
      <c r="C478" s="192"/>
      <c r="D478" s="160"/>
    </row>
    <row r="479" spans="1:4" x14ac:dyDescent="0.35">
      <c r="A479" s="160"/>
      <c r="B479" s="160"/>
      <c r="C479" s="192"/>
      <c r="D479" s="160"/>
    </row>
    <row r="480" spans="1:4" x14ac:dyDescent="0.35">
      <c r="A480" s="160"/>
      <c r="B480" s="160"/>
      <c r="C480" s="192"/>
      <c r="D480" s="160"/>
    </row>
    <row r="481" spans="1:4" x14ac:dyDescent="0.35">
      <c r="A481" s="160"/>
      <c r="B481" s="160"/>
      <c r="C481" s="192"/>
      <c r="D481" s="160"/>
    </row>
    <row r="482" spans="1:4" x14ac:dyDescent="0.35">
      <c r="A482" s="160"/>
      <c r="B482" s="160"/>
      <c r="C482" s="192"/>
      <c r="D482" s="160"/>
    </row>
    <row r="483" spans="1:4" x14ac:dyDescent="0.35">
      <c r="A483" s="160"/>
      <c r="B483" s="160"/>
      <c r="C483" s="192"/>
      <c r="D483" s="160"/>
    </row>
    <row r="484" spans="1:4" x14ac:dyDescent="0.35">
      <c r="A484" s="160"/>
      <c r="B484" s="160"/>
      <c r="C484" s="192"/>
      <c r="D484" s="160"/>
    </row>
    <row r="485" spans="1:4" x14ac:dyDescent="0.35">
      <c r="A485" s="160"/>
      <c r="B485" s="160"/>
      <c r="C485" s="192"/>
      <c r="D485" s="160"/>
    </row>
    <row r="486" spans="1:4" x14ac:dyDescent="0.35">
      <c r="A486" s="160"/>
      <c r="B486" s="160"/>
      <c r="C486" s="192"/>
      <c r="D486" s="160"/>
    </row>
    <row r="487" spans="1:4" x14ac:dyDescent="0.35">
      <c r="A487" s="160"/>
      <c r="B487" s="160"/>
      <c r="C487" s="192"/>
      <c r="D487" s="160"/>
    </row>
    <row r="488" spans="1:4" x14ac:dyDescent="0.35">
      <c r="A488" s="160"/>
      <c r="B488" s="160"/>
      <c r="C488" s="192"/>
      <c r="D488" s="160"/>
    </row>
    <row r="489" spans="1:4" x14ac:dyDescent="0.35">
      <c r="A489" s="160"/>
      <c r="B489" s="160"/>
      <c r="C489" s="192"/>
      <c r="D489" s="160"/>
    </row>
    <row r="490" spans="1:4" x14ac:dyDescent="0.35">
      <c r="A490" s="160"/>
      <c r="B490" s="160"/>
      <c r="C490" s="192"/>
      <c r="D490" s="160"/>
    </row>
    <row r="491" spans="1:4" x14ac:dyDescent="0.35">
      <c r="A491" s="160"/>
      <c r="B491" s="160"/>
      <c r="C491" s="192"/>
      <c r="D491" s="160"/>
    </row>
    <row r="492" spans="1:4" x14ac:dyDescent="0.35">
      <c r="A492" s="160"/>
      <c r="B492" s="160"/>
      <c r="C492" s="192"/>
      <c r="D492" s="160"/>
    </row>
    <row r="493" spans="1:4" x14ac:dyDescent="0.35">
      <c r="A493" s="160"/>
      <c r="B493" s="160"/>
      <c r="C493" s="192"/>
      <c r="D493" s="160"/>
    </row>
    <row r="494" spans="1:4" x14ac:dyDescent="0.35">
      <c r="A494" s="160"/>
      <c r="B494" s="160"/>
      <c r="C494" s="192"/>
      <c r="D494" s="160"/>
    </row>
    <row r="495" spans="1:4" x14ac:dyDescent="0.35">
      <c r="A495" s="160"/>
      <c r="B495" s="160"/>
      <c r="C495" s="192"/>
      <c r="D495" s="160"/>
    </row>
    <row r="496" spans="1:4" x14ac:dyDescent="0.35">
      <c r="A496" s="160"/>
      <c r="B496" s="160"/>
      <c r="C496" s="192"/>
      <c r="D496" s="160"/>
    </row>
    <row r="497" spans="1:4" x14ac:dyDescent="0.35">
      <c r="A497" s="160"/>
      <c r="B497" s="160"/>
      <c r="C497" s="192"/>
      <c r="D497" s="160"/>
    </row>
    <row r="498" spans="1:4" x14ac:dyDescent="0.35">
      <c r="A498" s="160"/>
      <c r="B498" s="160"/>
      <c r="C498" s="192"/>
      <c r="D498" s="160"/>
    </row>
    <row r="499" spans="1:4" x14ac:dyDescent="0.35">
      <c r="A499" s="160"/>
      <c r="B499" s="160"/>
      <c r="C499" s="192"/>
      <c r="D499" s="160"/>
    </row>
    <row r="500" spans="1:4" x14ac:dyDescent="0.35">
      <c r="A500" s="160"/>
      <c r="B500" s="160"/>
      <c r="C500" s="192"/>
      <c r="D500" s="160"/>
    </row>
    <row r="501" spans="1:4" x14ac:dyDescent="0.35">
      <c r="A501" s="160"/>
      <c r="B501" s="160"/>
      <c r="C501" s="192"/>
      <c r="D501" s="160"/>
    </row>
    <row r="502" spans="1:4" x14ac:dyDescent="0.35">
      <c r="A502" s="160"/>
      <c r="B502" s="160"/>
      <c r="C502" s="192"/>
      <c r="D502" s="160"/>
    </row>
    <row r="503" spans="1:4" x14ac:dyDescent="0.35">
      <c r="A503" s="160"/>
      <c r="B503" s="160"/>
      <c r="C503" s="192"/>
      <c r="D503" s="160"/>
    </row>
    <row r="504" spans="1:4" x14ac:dyDescent="0.35">
      <c r="A504" s="160"/>
      <c r="B504" s="160"/>
      <c r="C504" s="192"/>
      <c r="D504" s="160"/>
    </row>
    <row r="505" spans="1:4" x14ac:dyDescent="0.35">
      <c r="A505" s="160"/>
      <c r="B505" s="160"/>
      <c r="C505" s="192"/>
      <c r="D505" s="160"/>
    </row>
    <row r="506" spans="1:4" x14ac:dyDescent="0.35">
      <c r="A506" s="160"/>
      <c r="B506" s="160"/>
      <c r="C506" s="192"/>
      <c r="D506" s="160"/>
    </row>
    <row r="507" spans="1:4" x14ac:dyDescent="0.35">
      <c r="A507" s="160"/>
      <c r="B507" s="160"/>
      <c r="C507" s="192"/>
      <c r="D507" s="160"/>
    </row>
    <row r="508" spans="1:4" x14ac:dyDescent="0.35">
      <c r="A508" s="160"/>
      <c r="B508" s="160"/>
      <c r="C508" s="192"/>
      <c r="D508" s="160"/>
    </row>
    <row r="509" spans="1:4" x14ac:dyDescent="0.35">
      <c r="A509" s="160"/>
      <c r="B509" s="160"/>
      <c r="C509" s="192"/>
      <c r="D509" s="160"/>
    </row>
    <row r="510" spans="1:4" x14ac:dyDescent="0.35">
      <c r="A510" s="160"/>
      <c r="B510" s="160"/>
      <c r="C510" s="192"/>
      <c r="D510" s="160"/>
    </row>
    <row r="511" spans="1:4" x14ac:dyDescent="0.35">
      <c r="A511" s="160"/>
      <c r="B511" s="160"/>
      <c r="C511" s="192"/>
      <c r="D511" s="160"/>
    </row>
    <row r="512" spans="1:4" x14ac:dyDescent="0.35">
      <c r="A512" s="160"/>
      <c r="B512" s="160"/>
      <c r="C512" s="192"/>
      <c r="D512" s="160"/>
    </row>
    <row r="513" spans="1:4" x14ac:dyDescent="0.35">
      <c r="A513" s="160"/>
      <c r="B513" s="160"/>
      <c r="C513" s="192"/>
      <c r="D513" s="160"/>
    </row>
    <row r="514" spans="1:4" x14ac:dyDescent="0.35">
      <c r="A514" s="160"/>
      <c r="B514" s="160"/>
      <c r="C514" s="192"/>
      <c r="D514" s="160"/>
    </row>
    <row r="515" spans="1:4" x14ac:dyDescent="0.35">
      <c r="A515" s="160"/>
      <c r="B515" s="160"/>
      <c r="C515" s="192"/>
      <c r="D515" s="160"/>
    </row>
    <row r="516" spans="1:4" x14ac:dyDescent="0.35">
      <c r="A516" s="160"/>
      <c r="B516" s="160"/>
      <c r="C516" s="192"/>
      <c r="D516" s="160"/>
    </row>
    <row r="517" spans="1:4" x14ac:dyDescent="0.35">
      <c r="A517" s="160"/>
      <c r="B517" s="160"/>
      <c r="C517" s="192"/>
      <c r="D517" s="160"/>
    </row>
    <row r="518" spans="1:4" x14ac:dyDescent="0.35">
      <c r="A518" s="160"/>
      <c r="B518" s="160"/>
      <c r="C518" s="192"/>
      <c r="D518" s="160"/>
    </row>
    <row r="519" spans="1:4" x14ac:dyDescent="0.35">
      <c r="A519" s="160"/>
      <c r="B519" s="160"/>
      <c r="C519" s="192"/>
      <c r="D519" s="160"/>
    </row>
    <row r="520" spans="1:4" x14ac:dyDescent="0.35">
      <c r="A520" s="160"/>
      <c r="B520" s="160"/>
      <c r="C520" s="192"/>
      <c r="D520" s="160"/>
    </row>
    <row r="521" spans="1:4" x14ac:dyDescent="0.35">
      <c r="A521" s="160"/>
      <c r="B521" s="160"/>
      <c r="C521" s="192"/>
      <c r="D521" s="160"/>
    </row>
    <row r="522" spans="1:4" x14ac:dyDescent="0.35">
      <c r="A522" s="160"/>
      <c r="B522" s="160"/>
      <c r="C522" s="192"/>
      <c r="D522" s="160"/>
    </row>
    <row r="523" spans="1:4" x14ac:dyDescent="0.35">
      <c r="A523" s="160"/>
      <c r="B523" s="160"/>
      <c r="C523" s="192"/>
      <c r="D523" s="160"/>
    </row>
    <row r="524" spans="1:4" x14ac:dyDescent="0.35">
      <c r="A524" s="160"/>
      <c r="B524" s="160"/>
      <c r="C524" s="192"/>
      <c r="D524" s="160"/>
    </row>
    <row r="525" spans="1:4" x14ac:dyDescent="0.35">
      <c r="A525" s="160"/>
      <c r="B525" s="160"/>
      <c r="C525" s="192"/>
      <c r="D525" s="160"/>
    </row>
    <row r="526" spans="1:4" x14ac:dyDescent="0.35">
      <c r="A526" s="160"/>
      <c r="B526" s="160"/>
      <c r="C526" s="192"/>
      <c r="D526" s="160"/>
    </row>
    <row r="527" spans="1:4" x14ac:dyDescent="0.35">
      <c r="A527" s="160"/>
      <c r="B527" s="160"/>
      <c r="C527" s="192"/>
      <c r="D527" s="160"/>
    </row>
    <row r="528" spans="1:4" x14ac:dyDescent="0.35">
      <c r="A528" s="160"/>
      <c r="B528" s="160"/>
      <c r="C528" s="192"/>
      <c r="D528" s="160"/>
    </row>
    <row r="529" spans="1:4" x14ac:dyDescent="0.35">
      <c r="A529" s="160"/>
      <c r="B529" s="160"/>
      <c r="C529" s="192"/>
      <c r="D529" s="160"/>
    </row>
    <row r="530" spans="1:4" x14ac:dyDescent="0.35">
      <c r="A530" s="160"/>
      <c r="B530" s="160"/>
      <c r="C530" s="192"/>
      <c r="D530" s="160"/>
    </row>
    <row r="531" spans="1:4" x14ac:dyDescent="0.35">
      <c r="A531" s="160"/>
      <c r="B531" s="160"/>
      <c r="C531" s="192"/>
      <c r="D531" s="160"/>
    </row>
    <row r="532" spans="1:4" x14ac:dyDescent="0.35">
      <c r="A532" s="160"/>
      <c r="B532" s="160"/>
      <c r="C532" s="192"/>
      <c r="D532" s="160"/>
    </row>
    <row r="533" spans="1:4" x14ac:dyDescent="0.35">
      <c r="A533" s="160"/>
      <c r="B533" s="160"/>
      <c r="C533" s="192"/>
      <c r="D533" s="160"/>
    </row>
    <row r="534" spans="1:4" x14ac:dyDescent="0.35">
      <c r="A534" s="160"/>
      <c r="B534" s="160"/>
      <c r="C534" s="192"/>
      <c r="D534" s="160"/>
    </row>
    <row r="535" spans="1:4" x14ac:dyDescent="0.35">
      <c r="A535" s="160"/>
      <c r="B535" s="160"/>
      <c r="C535" s="192"/>
      <c r="D535" s="160"/>
    </row>
    <row r="536" spans="1:4" x14ac:dyDescent="0.35">
      <c r="A536" s="160"/>
      <c r="B536" s="160"/>
      <c r="C536" s="192"/>
      <c r="D536" s="160"/>
    </row>
    <row r="537" spans="1:4" x14ac:dyDescent="0.35">
      <c r="A537" s="160"/>
      <c r="B537" s="160"/>
      <c r="C537" s="192"/>
      <c r="D537" s="160"/>
    </row>
    <row r="538" spans="1:4" x14ac:dyDescent="0.35">
      <c r="A538" s="160"/>
      <c r="B538" s="160"/>
      <c r="C538" s="192"/>
      <c r="D538" s="160"/>
    </row>
    <row r="539" spans="1:4" x14ac:dyDescent="0.35">
      <c r="A539" s="160"/>
      <c r="B539" s="160"/>
      <c r="C539" s="192"/>
      <c r="D539" s="160"/>
    </row>
    <row r="540" spans="1:4" x14ac:dyDescent="0.35">
      <c r="A540" s="160"/>
      <c r="B540" s="160"/>
      <c r="C540" s="192"/>
      <c r="D540" s="160"/>
    </row>
    <row r="541" spans="1:4" x14ac:dyDescent="0.35">
      <c r="A541" s="160"/>
      <c r="B541" s="160"/>
      <c r="C541" s="192"/>
      <c r="D541" s="160"/>
    </row>
    <row r="542" spans="1:4" x14ac:dyDescent="0.35">
      <c r="A542" s="160"/>
      <c r="B542" s="160"/>
      <c r="C542" s="192"/>
      <c r="D542" s="160"/>
    </row>
    <row r="543" spans="1:4" x14ac:dyDescent="0.35">
      <c r="A543" s="160"/>
      <c r="B543" s="160"/>
      <c r="C543" s="192"/>
      <c r="D543" s="160"/>
    </row>
    <row r="544" spans="1:4" x14ac:dyDescent="0.35">
      <c r="A544" s="160"/>
      <c r="B544" s="160"/>
      <c r="C544" s="192"/>
      <c r="D544" s="160"/>
    </row>
    <row r="545" spans="1:4" x14ac:dyDescent="0.35">
      <c r="A545" s="160"/>
      <c r="B545" s="160"/>
      <c r="C545" s="192"/>
      <c r="D545" s="160"/>
    </row>
    <row r="546" spans="1:4" x14ac:dyDescent="0.35">
      <c r="A546" s="160"/>
      <c r="B546" s="160"/>
      <c r="C546" s="192"/>
      <c r="D546" s="160"/>
    </row>
    <row r="547" spans="1:4" x14ac:dyDescent="0.35">
      <c r="A547" s="160"/>
      <c r="B547" s="160"/>
      <c r="C547" s="192"/>
      <c r="D547" s="160"/>
    </row>
    <row r="548" spans="1:4" x14ac:dyDescent="0.35">
      <c r="A548" s="160"/>
      <c r="B548" s="160"/>
      <c r="C548" s="192"/>
      <c r="D548" s="160"/>
    </row>
    <row r="549" spans="1:4" x14ac:dyDescent="0.35">
      <c r="A549" s="160"/>
      <c r="B549" s="160"/>
      <c r="C549" s="192"/>
      <c r="D549" s="160"/>
    </row>
    <row r="550" spans="1:4" x14ac:dyDescent="0.35">
      <c r="A550" s="160"/>
      <c r="B550" s="160"/>
      <c r="C550" s="192"/>
      <c r="D550" s="160"/>
    </row>
    <row r="551" spans="1:4" x14ac:dyDescent="0.35">
      <c r="A551" s="160"/>
      <c r="B551" s="160"/>
      <c r="C551" s="192"/>
      <c r="D551" s="160"/>
    </row>
    <row r="552" spans="1:4" x14ac:dyDescent="0.35">
      <c r="A552" s="160"/>
      <c r="B552" s="160"/>
      <c r="C552" s="192"/>
      <c r="D552" s="160"/>
    </row>
    <row r="553" spans="1:4" x14ac:dyDescent="0.35">
      <c r="A553" s="160"/>
      <c r="B553" s="160"/>
      <c r="C553" s="192"/>
      <c r="D553" s="160"/>
    </row>
    <row r="554" spans="1:4" x14ac:dyDescent="0.35">
      <c r="A554" s="160"/>
      <c r="B554" s="160"/>
      <c r="C554" s="192"/>
      <c r="D554" s="160"/>
    </row>
    <row r="555" spans="1:4" x14ac:dyDescent="0.35">
      <c r="A555" s="160"/>
      <c r="B555" s="160"/>
      <c r="C555" s="192"/>
      <c r="D555" s="160"/>
    </row>
    <row r="556" spans="1:4" x14ac:dyDescent="0.35">
      <c r="A556" s="160"/>
      <c r="B556" s="160"/>
      <c r="C556" s="192"/>
      <c r="D556" s="160"/>
    </row>
    <row r="557" spans="1:4" x14ac:dyDescent="0.35">
      <c r="A557" s="160"/>
      <c r="B557" s="160"/>
      <c r="C557" s="192"/>
      <c r="D557" s="160"/>
    </row>
    <row r="558" spans="1:4" x14ac:dyDescent="0.35">
      <c r="A558" s="160"/>
      <c r="B558" s="160"/>
      <c r="C558" s="192"/>
      <c r="D558" s="160"/>
    </row>
    <row r="559" spans="1:4" x14ac:dyDescent="0.35">
      <c r="A559" s="160"/>
      <c r="B559" s="160"/>
      <c r="C559" s="192"/>
      <c r="D559" s="160"/>
    </row>
    <row r="560" spans="1:4" x14ac:dyDescent="0.35">
      <c r="A560" s="160"/>
      <c r="B560" s="160"/>
      <c r="C560" s="192"/>
      <c r="D560" s="160"/>
    </row>
    <row r="561" spans="1:4" x14ac:dyDescent="0.35">
      <c r="A561" s="160"/>
      <c r="B561" s="160"/>
      <c r="C561" s="192"/>
      <c r="D561" s="160"/>
    </row>
    <row r="562" spans="1:4" x14ac:dyDescent="0.35">
      <c r="A562" s="160"/>
      <c r="B562" s="160"/>
      <c r="C562" s="192"/>
      <c r="D562" s="160"/>
    </row>
    <row r="563" spans="1:4" x14ac:dyDescent="0.35">
      <c r="A563" s="160"/>
      <c r="B563" s="160"/>
      <c r="C563" s="192"/>
      <c r="D563" s="160"/>
    </row>
    <row r="564" spans="1:4" x14ac:dyDescent="0.35">
      <c r="A564" s="160"/>
      <c r="B564" s="160"/>
      <c r="C564" s="192"/>
      <c r="D564" s="160"/>
    </row>
    <row r="565" spans="1:4" x14ac:dyDescent="0.35">
      <c r="A565" s="160"/>
      <c r="B565" s="160"/>
      <c r="C565" s="192"/>
      <c r="D565" s="160"/>
    </row>
    <row r="566" spans="1:4" x14ac:dyDescent="0.35">
      <c r="A566" s="160"/>
      <c r="B566" s="160"/>
      <c r="C566" s="192"/>
      <c r="D566" s="160"/>
    </row>
    <row r="567" spans="1:4" x14ac:dyDescent="0.35">
      <c r="A567" s="160"/>
      <c r="B567" s="160"/>
      <c r="C567" s="192"/>
      <c r="D567" s="160"/>
    </row>
    <row r="568" spans="1:4" x14ac:dyDescent="0.35">
      <c r="A568" s="160"/>
      <c r="B568" s="160"/>
      <c r="C568" s="192"/>
      <c r="D568" s="160"/>
    </row>
    <row r="569" spans="1:4" x14ac:dyDescent="0.35">
      <c r="A569" s="160"/>
      <c r="B569" s="160"/>
      <c r="C569" s="192"/>
      <c r="D569" s="160"/>
    </row>
    <row r="570" spans="1:4" x14ac:dyDescent="0.35">
      <c r="A570" s="160"/>
      <c r="B570" s="160"/>
      <c r="C570" s="192"/>
      <c r="D570" s="160"/>
    </row>
    <row r="571" spans="1:4" x14ac:dyDescent="0.35">
      <c r="A571" s="160"/>
      <c r="B571" s="160"/>
      <c r="C571" s="192"/>
      <c r="D571" s="160"/>
    </row>
    <row r="572" spans="1:4" x14ac:dyDescent="0.35">
      <c r="A572" s="160"/>
      <c r="B572" s="160"/>
      <c r="C572" s="192"/>
      <c r="D572" s="160"/>
    </row>
    <row r="573" spans="1:4" x14ac:dyDescent="0.35">
      <c r="A573" s="160"/>
      <c r="B573" s="160"/>
      <c r="C573" s="192"/>
      <c r="D573" s="160"/>
    </row>
    <row r="574" spans="1:4" x14ac:dyDescent="0.35">
      <c r="A574" s="160"/>
      <c r="B574" s="160"/>
      <c r="C574" s="192"/>
      <c r="D574" s="160"/>
    </row>
    <row r="575" spans="1:4" x14ac:dyDescent="0.35">
      <c r="A575" s="160"/>
      <c r="B575" s="160"/>
      <c r="C575" s="192"/>
      <c r="D575" s="160"/>
    </row>
    <row r="576" spans="1:4" x14ac:dyDescent="0.35">
      <c r="A576" s="160"/>
      <c r="B576" s="160"/>
      <c r="C576" s="192"/>
      <c r="D576" s="160"/>
    </row>
    <row r="577" spans="1:4" x14ac:dyDescent="0.35">
      <c r="A577" s="160"/>
      <c r="B577" s="160"/>
      <c r="C577" s="192"/>
      <c r="D577" s="160"/>
    </row>
    <row r="578" spans="1:4" x14ac:dyDescent="0.35">
      <c r="A578" s="160"/>
      <c r="B578" s="160"/>
      <c r="C578" s="192"/>
      <c r="D578" s="160"/>
    </row>
    <row r="579" spans="1:4" x14ac:dyDescent="0.35">
      <c r="A579" s="160"/>
      <c r="B579" s="160"/>
      <c r="C579" s="192"/>
      <c r="D579" s="160"/>
    </row>
    <row r="580" spans="1:4" x14ac:dyDescent="0.35">
      <c r="A580" s="160"/>
      <c r="B580" s="160"/>
      <c r="C580" s="192"/>
      <c r="D580" s="160"/>
    </row>
    <row r="581" spans="1:4" x14ac:dyDescent="0.35">
      <c r="A581" s="160"/>
      <c r="B581" s="160"/>
      <c r="C581" s="192"/>
      <c r="D581" s="160"/>
    </row>
    <row r="582" spans="1:4" x14ac:dyDescent="0.35">
      <c r="A582" s="160"/>
      <c r="B582" s="160"/>
      <c r="C582" s="192"/>
      <c r="D582" s="160"/>
    </row>
    <row r="583" spans="1:4" x14ac:dyDescent="0.35">
      <c r="A583" s="160"/>
      <c r="B583" s="160"/>
      <c r="C583" s="192"/>
      <c r="D583" s="160"/>
    </row>
    <row r="584" spans="1:4" x14ac:dyDescent="0.35">
      <c r="A584" s="160"/>
      <c r="B584" s="160"/>
      <c r="C584" s="192"/>
      <c r="D584" s="160"/>
    </row>
    <row r="585" spans="1:4" x14ac:dyDescent="0.35">
      <c r="A585" s="160"/>
      <c r="B585" s="160"/>
      <c r="C585" s="192"/>
      <c r="D585" s="160"/>
    </row>
    <row r="586" spans="1:4" x14ac:dyDescent="0.35">
      <c r="A586" s="160"/>
      <c r="B586" s="160"/>
      <c r="C586" s="192"/>
      <c r="D586" s="160"/>
    </row>
    <row r="587" spans="1:4" x14ac:dyDescent="0.35">
      <c r="A587" s="160"/>
      <c r="B587" s="160"/>
      <c r="C587" s="192"/>
      <c r="D587" s="160"/>
    </row>
    <row r="588" spans="1:4" x14ac:dyDescent="0.35">
      <c r="A588" s="160"/>
      <c r="B588" s="160"/>
      <c r="C588" s="192"/>
      <c r="D588" s="160"/>
    </row>
    <row r="589" spans="1:4" x14ac:dyDescent="0.35">
      <c r="A589" s="160"/>
      <c r="B589" s="160"/>
      <c r="C589" s="192"/>
      <c r="D589" s="160"/>
    </row>
    <row r="590" spans="1:4" x14ac:dyDescent="0.35">
      <c r="A590" s="160"/>
      <c r="B590" s="160"/>
      <c r="C590" s="192"/>
      <c r="D590" s="160"/>
    </row>
    <row r="591" spans="1:4" x14ac:dyDescent="0.35">
      <c r="A591" s="160"/>
      <c r="B591" s="160"/>
      <c r="C591" s="192"/>
      <c r="D591" s="160"/>
    </row>
    <row r="592" spans="1:4" x14ac:dyDescent="0.35">
      <c r="A592" s="160"/>
      <c r="B592" s="160"/>
      <c r="C592" s="192"/>
      <c r="D592" s="160"/>
    </row>
    <row r="593" spans="1:4" x14ac:dyDescent="0.35">
      <c r="A593" s="160"/>
      <c r="B593" s="160"/>
      <c r="C593" s="192"/>
      <c r="D593" s="160"/>
    </row>
    <row r="594" spans="1:4" x14ac:dyDescent="0.35">
      <c r="A594" s="160"/>
      <c r="B594" s="160"/>
      <c r="C594" s="192"/>
      <c r="D594" s="160"/>
    </row>
    <row r="595" spans="1:4" x14ac:dyDescent="0.35">
      <c r="A595" s="160"/>
      <c r="B595" s="160"/>
      <c r="C595" s="192"/>
      <c r="D595" s="160"/>
    </row>
    <row r="596" spans="1:4" x14ac:dyDescent="0.35">
      <c r="A596" s="160"/>
      <c r="B596" s="160"/>
      <c r="C596" s="192"/>
      <c r="D596" s="160"/>
    </row>
    <row r="597" spans="1:4" x14ac:dyDescent="0.35">
      <c r="A597" s="160"/>
      <c r="B597" s="160"/>
      <c r="C597" s="192"/>
      <c r="D597" s="160"/>
    </row>
    <row r="598" spans="1:4" x14ac:dyDescent="0.35">
      <c r="A598" s="160"/>
      <c r="B598" s="160"/>
      <c r="C598" s="192"/>
      <c r="D598" s="160"/>
    </row>
    <row r="599" spans="1:4" x14ac:dyDescent="0.35">
      <c r="A599" s="160"/>
      <c r="B599" s="160"/>
      <c r="C599" s="192"/>
      <c r="D599" s="160"/>
    </row>
    <row r="600" spans="1:4" x14ac:dyDescent="0.35">
      <c r="A600" s="160"/>
      <c r="B600" s="160"/>
      <c r="C600" s="192"/>
      <c r="D600" s="160"/>
    </row>
    <row r="601" spans="1:4" x14ac:dyDescent="0.35">
      <c r="A601" s="160"/>
      <c r="B601" s="160"/>
      <c r="C601" s="192"/>
      <c r="D601" s="160"/>
    </row>
    <row r="602" spans="1:4" x14ac:dyDescent="0.35">
      <c r="A602" s="160"/>
      <c r="B602" s="160"/>
      <c r="C602" s="192"/>
      <c r="D602" s="160"/>
    </row>
    <row r="603" spans="1:4" x14ac:dyDescent="0.35">
      <c r="A603" s="160"/>
      <c r="B603" s="160"/>
      <c r="C603" s="192"/>
      <c r="D603" s="160"/>
    </row>
    <row r="604" spans="1:4" x14ac:dyDescent="0.35">
      <c r="A604" s="160"/>
      <c r="B604" s="160"/>
      <c r="C604" s="192"/>
      <c r="D604" s="160"/>
    </row>
    <row r="605" spans="1:4" x14ac:dyDescent="0.35">
      <c r="A605" s="160"/>
      <c r="B605" s="160"/>
      <c r="C605" s="192"/>
      <c r="D605" s="160"/>
    </row>
    <row r="606" spans="1:4" x14ac:dyDescent="0.35">
      <c r="A606" s="160"/>
      <c r="B606" s="160"/>
      <c r="C606" s="192"/>
      <c r="D606" s="160"/>
    </row>
    <row r="607" spans="1:4" x14ac:dyDescent="0.35">
      <c r="A607" s="160"/>
      <c r="B607" s="160"/>
      <c r="C607" s="192"/>
      <c r="D607" s="160"/>
    </row>
    <row r="608" spans="1:4" x14ac:dyDescent="0.35">
      <c r="A608" s="160"/>
      <c r="B608" s="160"/>
      <c r="C608" s="192"/>
      <c r="D608" s="160"/>
    </row>
    <row r="609" spans="1:4" x14ac:dyDescent="0.35">
      <c r="A609" s="160"/>
      <c r="B609" s="160"/>
      <c r="C609" s="192"/>
      <c r="D609" s="160"/>
    </row>
    <row r="610" spans="1:4" x14ac:dyDescent="0.35">
      <c r="A610" s="160"/>
      <c r="B610" s="160"/>
      <c r="C610" s="192"/>
      <c r="D610" s="160"/>
    </row>
    <row r="611" spans="1:4" x14ac:dyDescent="0.35">
      <c r="A611" s="160"/>
      <c r="B611" s="160"/>
      <c r="C611" s="192"/>
      <c r="D611" s="160"/>
    </row>
    <row r="612" spans="1:4" x14ac:dyDescent="0.35">
      <c r="A612" s="160"/>
      <c r="B612" s="160"/>
      <c r="C612" s="192"/>
      <c r="D612" s="160"/>
    </row>
    <row r="613" spans="1:4" x14ac:dyDescent="0.35">
      <c r="A613" s="160"/>
      <c r="B613" s="160"/>
      <c r="C613" s="192"/>
      <c r="D613" s="160"/>
    </row>
    <row r="614" spans="1:4" x14ac:dyDescent="0.35">
      <c r="A614" s="160"/>
      <c r="B614" s="160"/>
      <c r="C614" s="192"/>
      <c r="D614" s="160"/>
    </row>
    <row r="615" spans="1:4" x14ac:dyDescent="0.35">
      <c r="A615" s="160"/>
      <c r="B615" s="160"/>
      <c r="C615" s="192"/>
      <c r="D615" s="160"/>
    </row>
    <row r="616" spans="1:4" x14ac:dyDescent="0.35">
      <c r="A616" s="160"/>
      <c r="B616" s="160"/>
      <c r="C616" s="192"/>
      <c r="D616" s="160"/>
    </row>
    <row r="617" spans="1:4" x14ac:dyDescent="0.35">
      <c r="A617" s="160"/>
      <c r="B617" s="160"/>
      <c r="C617" s="192"/>
      <c r="D617" s="160"/>
    </row>
    <row r="618" spans="1:4" x14ac:dyDescent="0.35">
      <c r="A618" s="160"/>
      <c r="B618" s="160"/>
      <c r="C618" s="192"/>
      <c r="D618" s="160"/>
    </row>
    <row r="619" spans="1:4" x14ac:dyDescent="0.35">
      <c r="A619" s="160"/>
      <c r="B619" s="160"/>
      <c r="C619" s="192"/>
      <c r="D619" s="160"/>
    </row>
    <row r="620" spans="1:4" x14ac:dyDescent="0.35">
      <c r="A620" s="160"/>
      <c r="B620" s="160"/>
      <c r="C620" s="192"/>
      <c r="D620" s="160"/>
    </row>
    <row r="621" spans="1:4" x14ac:dyDescent="0.35">
      <c r="A621" s="160"/>
      <c r="B621" s="160"/>
      <c r="C621" s="192"/>
      <c r="D621" s="160"/>
    </row>
    <row r="622" spans="1:4" x14ac:dyDescent="0.35">
      <c r="A622" s="160"/>
      <c r="B622" s="160"/>
      <c r="C622" s="192"/>
      <c r="D622" s="160"/>
    </row>
    <row r="623" spans="1:4" x14ac:dyDescent="0.35">
      <c r="A623" s="160"/>
      <c r="B623" s="160"/>
      <c r="C623" s="192"/>
      <c r="D623" s="160"/>
    </row>
    <row r="624" spans="1:4" x14ac:dyDescent="0.35">
      <c r="A624" s="160"/>
      <c r="B624" s="160"/>
      <c r="C624" s="192"/>
      <c r="D624" s="160"/>
    </row>
    <row r="625" spans="1:4" x14ac:dyDescent="0.35">
      <c r="A625" s="160"/>
      <c r="B625" s="160"/>
      <c r="C625" s="192"/>
      <c r="D625" s="160"/>
    </row>
    <row r="626" spans="1:4" x14ac:dyDescent="0.35">
      <c r="A626" s="160"/>
      <c r="B626" s="160"/>
      <c r="C626" s="192"/>
      <c r="D626" s="160"/>
    </row>
    <row r="627" spans="1:4" x14ac:dyDescent="0.35">
      <c r="A627" s="160"/>
      <c r="B627" s="160"/>
      <c r="C627" s="192"/>
      <c r="D627" s="160"/>
    </row>
    <row r="628" spans="1:4" x14ac:dyDescent="0.35">
      <c r="A628" s="160"/>
      <c r="B628" s="160"/>
      <c r="C628" s="192"/>
      <c r="D628" s="160"/>
    </row>
    <row r="629" spans="1:4" x14ac:dyDescent="0.35">
      <c r="A629" s="160"/>
      <c r="B629" s="160"/>
      <c r="C629" s="192"/>
      <c r="D629" s="160"/>
    </row>
    <row r="630" spans="1:4" x14ac:dyDescent="0.35">
      <c r="A630" s="160"/>
      <c r="B630" s="160"/>
      <c r="C630" s="192"/>
      <c r="D630" s="160"/>
    </row>
    <row r="631" spans="1:4" x14ac:dyDescent="0.35">
      <c r="A631" s="160"/>
      <c r="B631" s="160"/>
      <c r="C631" s="192"/>
      <c r="D631" s="160"/>
    </row>
    <row r="632" spans="1:4" x14ac:dyDescent="0.35">
      <c r="A632" s="160"/>
      <c r="B632" s="160"/>
      <c r="C632" s="192"/>
      <c r="D632" s="160"/>
    </row>
    <row r="633" spans="1:4" x14ac:dyDescent="0.35">
      <c r="A633" s="160"/>
      <c r="B633" s="160"/>
      <c r="C633" s="192"/>
      <c r="D633" s="160"/>
    </row>
    <row r="634" spans="1:4" x14ac:dyDescent="0.35">
      <c r="A634" s="160"/>
      <c r="B634" s="160"/>
      <c r="C634" s="192"/>
      <c r="D634" s="160"/>
    </row>
    <row r="635" spans="1:4" x14ac:dyDescent="0.35">
      <c r="A635" s="160"/>
      <c r="B635" s="160"/>
      <c r="C635" s="192"/>
      <c r="D635" s="160"/>
    </row>
    <row r="636" spans="1:4" x14ac:dyDescent="0.35">
      <c r="A636" s="160"/>
      <c r="B636" s="160"/>
      <c r="C636" s="192"/>
      <c r="D636" s="160"/>
    </row>
    <row r="637" spans="1:4" x14ac:dyDescent="0.35">
      <c r="A637" s="160"/>
      <c r="B637" s="160"/>
      <c r="C637" s="192"/>
      <c r="D637" s="160"/>
    </row>
    <row r="638" spans="1:4" x14ac:dyDescent="0.35">
      <c r="A638" s="160"/>
      <c r="B638" s="160"/>
      <c r="C638" s="192"/>
      <c r="D638" s="160"/>
    </row>
    <row r="639" spans="1:4" x14ac:dyDescent="0.35">
      <c r="A639" s="160"/>
      <c r="B639" s="160"/>
      <c r="C639" s="192"/>
      <c r="D639" s="160"/>
    </row>
    <row r="640" spans="1:4" x14ac:dyDescent="0.35">
      <c r="A640" s="160"/>
      <c r="B640" s="160"/>
      <c r="C640" s="192"/>
      <c r="D640" s="160"/>
    </row>
    <row r="641" spans="1:4" x14ac:dyDescent="0.35">
      <c r="A641" s="160"/>
      <c r="B641" s="160"/>
      <c r="C641" s="192"/>
      <c r="D641" s="160"/>
    </row>
    <row r="642" spans="1:4" x14ac:dyDescent="0.35">
      <c r="A642" s="160"/>
      <c r="B642" s="160"/>
      <c r="C642" s="192"/>
      <c r="D642" s="160"/>
    </row>
    <row r="643" spans="1:4" x14ac:dyDescent="0.35">
      <c r="A643" s="160"/>
      <c r="B643" s="160"/>
      <c r="C643" s="192"/>
      <c r="D643" s="160"/>
    </row>
    <row r="644" spans="1:4" x14ac:dyDescent="0.35">
      <c r="A644" s="160"/>
      <c r="B644" s="160"/>
      <c r="C644" s="192"/>
      <c r="D644" s="160"/>
    </row>
    <row r="645" spans="1:4" x14ac:dyDescent="0.35">
      <c r="A645" s="160"/>
      <c r="B645" s="160"/>
      <c r="C645" s="192"/>
      <c r="D645" s="160"/>
    </row>
    <row r="646" spans="1:4" x14ac:dyDescent="0.35">
      <c r="A646" s="160"/>
      <c r="B646" s="160"/>
      <c r="C646" s="192"/>
      <c r="D646" s="160"/>
    </row>
    <row r="647" spans="1:4" x14ac:dyDescent="0.35">
      <c r="A647" s="160"/>
      <c r="B647" s="160"/>
      <c r="C647" s="192"/>
      <c r="D647" s="160"/>
    </row>
    <row r="648" spans="1:4" x14ac:dyDescent="0.35">
      <c r="A648" s="160"/>
      <c r="B648" s="160"/>
      <c r="C648" s="192"/>
      <c r="D648" s="160"/>
    </row>
    <row r="649" spans="1:4" x14ac:dyDescent="0.35">
      <c r="A649" s="160"/>
      <c r="B649" s="160"/>
      <c r="C649" s="192"/>
      <c r="D649" s="160"/>
    </row>
    <row r="650" spans="1:4" x14ac:dyDescent="0.35">
      <c r="A650" s="160"/>
      <c r="B650" s="160"/>
      <c r="C650" s="192"/>
      <c r="D650" s="160"/>
    </row>
    <row r="651" spans="1:4" x14ac:dyDescent="0.35">
      <c r="A651" s="160"/>
      <c r="B651" s="160"/>
      <c r="C651" s="192"/>
      <c r="D651" s="160"/>
    </row>
    <row r="652" spans="1:4" x14ac:dyDescent="0.35">
      <c r="A652" s="160"/>
      <c r="B652" s="160"/>
      <c r="C652" s="192"/>
      <c r="D652" s="160"/>
    </row>
    <row r="653" spans="1:4" x14ac:dyDescent="0.35">
      <c r="A653" s="160"/>
      <c r="B653" s="160"/>
      <c r="C653" s="192"/>
      <c r="D653" s="160"/>
    </row>
    <row r="654" spans="1:4" x14ac:dyDescent="0.35">
      <c r="A654" s="160"/>
      <c r="B654" s="160"/>
      <c r="C654" s="192"/>
      <c r="D654" s="160"/>
    </row>
    <row r="655" spans="1:4" x14ac:dyDescent="0.35">
      <c r="A655" s="160"/>
      <c r="B655" s="160"/>
      <c r="C655" s="192"/>
      <c r="D655" s="160"/>
    </row>
    <row r="656" spans="1:4" x14ac:dyDescent="0.35">
      <c r="A656" s="160"/>
      <c r="B656" s="160"/>
      <c r="C656" s="192"/>
      <c r="D656" s="160"/>
    </row>
    <row r="657" spans="1:4" x14ac:dyDescent="0.35">
      <c r="A657" s="160"/>
      <c r="B657" s="160"/>
      <c r="C657" s="192"/>
      <c r="D657" s="160"/>
    </row>
    <row r="658" spans="1:4" x14ac:dyDescent="0.35">
      <c r="A658" s="160"/>
      <c r="B658" s="160"/>
      <c r="C658" s="192"/>
      <c r="D658" s="160"/>
    </row>
    <row r="659" spans="1:4" x14ac:dyDescent="0.35">
      <c r="A659" s="160"/>
      <c r="B659" s="160"/>
      <c r="C659" s="192"/>
      <c r="D659" s="160"/>
    </row>
    <row r="660" spans="1:4" x14ac:dyDescent="0.35">
      <c r="A660" s="160"/>
      <c r="B660" s="160"/>
      <c r="C660" s="192"/>
      <c r="D660" s="160"/>
    </row>
    <row r="661" spans="1:4" x14ac:dyDescent="0.35">
      <c r="A661" s="160"/>
      <c r="B661" s="160"/>
      <c r="C661" s="192"/>
      <c r="D661" s="160"/>
    </row>
    <row r="662" spans="1:4" x14ac:dyDescent="0.35">
      <c r="A662" s="160"/>
      <c r="B662" s="160"/>
      <c r="C662" s="192"/>
      <c r="D662" s="160"/>
    </row>
    <row r="663" spans="1:4" x14ac:dyDescent="0.35">
      <c r="A663" s="160"/>
      <c r="B663" s="160"/>
      <c r="C663" s="192"/>
      <c r="D663" s="160"/>
    </row>
    <row r="664" spans="1:4" x14ac:dyDescent="0.35">
      <c r="A664" s="160"/>
      <c r="B664" s="160"/>
      <c r="C664" s="192"/>
      <c r="D664" s="160"/>
    </row>
    <row r="665" spans="1:4" x14ac:dyDescent="0.35">
      <c r="A665" s="160"/>
      <c r="B665" s="160"/>
      <c r="C665" s="192"/>
      <c r="D665" s="160"/>
    </row>
    <row r="666" spans="1:4" x14ac:dyDescent="0.35">
      <c r="A666" s="160"/>
      <c r="B666" s="160"/>
      <c r="C666" s="192"/>
      <c r="D666" s="160"/>
    </row>
    <row r="667" spans="1:4" x14ac:dyDescent="0.35">
      <c r="A667" s="160"/>
      <c r="B667" s="160"/>
      <c r="C667" s="192"/>
      <c r="D667" s="160"/>
    </row>
    <row r="668" spans="1:4" x14ac:dyDescent="0.35">
      <c r="A668" s="160"/>
      <c r="B668" s="160"/>
      <c r="C668" s="192"/>
      <c r="D668" s="160"/>
    </row>
    <row r="669" spans="1:4" x14ac:dyDescent="0.35">
      <c r="A669" s="160"/>
      <c r="B669" s="160"/>
      <c r="C669" s="192"/>
      <c r="D669" s="160"/>
    </row>
    <row r="670" spans="1:4" x14ac:dyDescent="0.35">
      <c r="A670" s="160"/>
      <c r="B670" s="160"/>
      <c r="C670" s="192"/>
      <c r="D670" s="160"/>
    </row>
    <row r="671" spans="1:4" x14ac:dyDescent="0.35">
      <c r="A671" s="160"/>
      <c r="B671" s="160"/>
      <c r="C671" s="192"/>
      <c r="D671" s="160"/>
    </row>
    <row r="672" spans="1:4" x14ac:dyDescent="0.35">
      <c r="A672" s="160"/>
      <c r="B672" s="160"/>
      <c r="C672" s="192"/>
      <c r="D672" s="160"/>
    </row>
    <row r="673" spans="1:4" x14ac:dyDescent="0.35">
      <c r="A673" s="160"/>
      <c r="B673" s="160"/>
      <c r="C673" s="192"/>
      <c r="D673" s="160"/>
    </row>
    <row r="674" spans="1:4" x14ac:dyDescent="0.35">
      <c r="A674" s="160"/>
      <c r="B674" s="160"/>
      <c r="C674" s="192"/>
      <c r="D674" s="160"/>
    </row>
    <row r="675" spans="1:4" x14ac:dyDescent="0.35">
      <c r="A675" s="160"/>
      <c r="B675" s="160"/>
      <c r="C675" s="192"/>
      <c r="D675" s="160"/>
    </row>
    <row r="676" spans="1:4" x14ac:dyDescent="0.35">
      <c r="A676" s="160"/>
      <c r="B676" s="160"/>
      <c r="C676" s="192"/>
      <c r="D676" s="160"/>
    </row>
    <row r="677" spans="1:4" x14ac:dyDescent="0.35">
      <c r="A677" s="160"/>
      <c r="B677" s="160"/>
      <c r="C677" s="192"/>
      <c r="D677" s="160"/>
    </row>
    <row r="678" spans="1:4" x14ac:dyDescent="0.35">
      <c r="A678" s="160"/>
      <c r="B678" s="160"/>
      <c r="C678" s="192"/>
      <c r="D678" s="160"/>
    </row>
    <row r="679" spans="1:4" x14ac:dyDescent="0.35">
      <c r="A679" s="160"/>
      <c r="B679" s="160"/>
      <c r="C679" s="192"/>
      <c r="D679" s="160"/>
    </row>
    <row r="680" spans="1:4" x14ac:dyDescent="0.35">
      <c r="A680" s="160"/>
      <c r="B680" s="160"/>
      <c r="C680" s="192"/>
      <c r="D680" s="160"/>
    </row>
    <row r="681" spans="1:4" x14ac:dyDescent="0.35">
      <c r="A681" s="160"/>
      <c r="B681" s="160"/>
      <c r="C681" s="192"/>
      <c r="D681" s="160"/>
    </row>
    <row r="682" spans="1:4" x14ac:dyDescent="0.35">
      <c r="A682" s="160"/>
      <c r="B682" s="160"/>
      <c r="C682" s="192"/>
      <c r="D682" s="160"/>
    </row>
    <row r="683" spans="1:4" x14ac:dyDescent="0.35">
      <c r="A683" s="160"/>
      <c r="B683" s="160"/>
      <c r="C683" s="192"/>
      <c r="D683" s="160"/>
    </row>
    <row r="684" spans="1:4" x14ac:dyDescent="0.35">
      <c r="A684" s="160"/>
      <c r="B684" s="160"/>
      <c r="C684" s="192"/>
      <c r="D684" s="160"/>
    </row>
    <row r="685" spans="1:4" x14ac:dyDescent="0.35">
      <c r="A685" s="160"/>
      <c r="B685" s="160"/>
      <c r="C685" s="192"/>
      <c r="D685" s="160"/>
    </row>
    <row r="686" spans="1:4" x14ac:dyDescent="0.35">
      <c r="A686" s="160"/>
      <c r="B686" s="160"/>
      <c r="C686" s="192"/>
      <c r="D686" s="160"/>
    </row>
    <row r="687" spans="1:4" x14ac:dyDescent="0.35">
      <c r="A687" s="160"/>
      <c r="B687" s="160"/>
      <c r="C687" s="192"/>
      <c r="D687" s="160"/>
    </row>
    <row r="688" spans="1:4" x14ac:dyDescent="0.35">
      <c r="A688" s="160"/>
      <c r="B688" s="160"/>
      <c r="C688" s="192"/>
      <c r="D688" s="160"/>
    </row>
    <row r="689" spans="1:4" x14ac:dyDescent="0.35">
      <c r="A689" s="160"/>
      <c r="B689" s="160"/>
      <c r="C689" s="192"/>
      <c r="D689" s="160"/>
    </row>
    <row r="690" spans="1:4" x14ac:dyDescent="0.35">
      <c r="A690" s="160"/>
      <c r="B690" s="160"/>
      <c r="C690" s="192"/>
      <c r="D690" s="160"/>
    </row>
    <row r="691" spans="1:4" x14ac:dyDescent="0.35">
      <c r="A691" s="160"/>
      <c r="B691" s="160"/>
      <c r="C691" s="192"/>
      <c r="D691" s="160"/>
    </row>
    <row r="692" spans="1:4" x14ac:dyDescent="0.35">
      <c r="A692" s="160"/>
      <c r="B692" s="160"/>
      <c r="C692" s="192"/>
      <c r="D692" s="160"/>
    </row>
    <row r="693" spans="1:4" x14ac:dyDescent="0.35">
      <c r="A693" s="160"/>
      <c r="B693" s="160"/>
      <c r="C693" s="192"/>
      <c r="D693" s="160"/>
    </row>
    <row r="694" spans="1:4" x14ac:dyDescent="0.35">
      <c r="A694" s="160"/>
      <c r="B694" s="160"/>
      <c r="C694" s="192"/>
      <c r="D694" s="160"/>
    </row>
    <row r="695" spans="1:4" x14ac:dyDescent="0.35">
      <c r="A695" s="160"/>
      <c r="B695" s="160"/>
      <c r="C695" s="192"/>
      <c r="D695" s="160"/>
    </row>
    <row r="696" spans="1:4" x14ac:dyDescent="0.35">
      <c r="A696" s="160"/>
      <c r="B696" s="160"/>
      <c r="C696" s="192"/>
      <c r="D696" s="160"/>
    </row>
    <row r="697" spans="1:4" x14ac:dyDescent="0.35">
      <c r="A697" s="160"/>
      <c r="B697" s="160"/>
      <c r="C697" s="192"/>
      <c r="D697" s="160"/>
    </row>
    <row r="698" spans="1:4" x14ac:dyDescent="0.35">
      <c r="A698" s="160"/>
      <c r="B698" s="160"/>
      <c r="C698" s="192"/>
      <c r="D698" s="160"/>
    </row>
    <row r="699" spans="1:4" x14ac:dyDescent="0.35">
      <c r="A699" s="160"/>
      <c r="B699" s="160"/>
      <c r="C699" s="192"/>
      <c r="D699" s="160"/>
    </row>
    <row r="700" spans="1:4" x14ac:dyDescent="0.35">
      <c r="A700" s="160"/>
      <c r="B700" s="160"/>
      <c r="C700" s="192"/>
      <c r="D700" s="160"/>
    </row>
    <row r="701" spans="1:4" x14ac:dyDescent="0.35">
      <c r="A701" s="160"/>
      <c r="B701" s="160"/>
      <c r="C701" s="192"/>
      <c r="D701" s="160"/>
    </row>
    <row r="702" spans="1:4" x14ac:dyDescent="0.35">
      <c r="A702" s="160"/>
      <c r="B702" s="160"/>
      <c r="C702" s="192"/>
      <c r="D702" s="160"/>
    </row>
    <row r="703" spans="1:4" x14ac:dyDescent="0.35">
      <c r="A703" s="160"/>
      <c r="B703" s="160"/>
      <c r="C703" s="192"/>
      <c r="D703" s="160"/>
    </row>
    <row r="704" spans="1:4" x14ac:dyDescent="0.35">
      <c r="A704" s="160"/>
      <c r="B704" s="160"/>
      <c r="C704" s="192"/>
      <c r="D704" s="160"/>
    </row>
    <row r="705" spans="1:4" x14ac:dyDescent="0.35">
      <c r="A705" s="160"/>
      <c r="B705" s="160"/>
      <c r="C705" s="192"/>
      <c r="D705" s="160"/>
    </row>
    <row r="706" spans="1:4" x14ac:dyDescent="0.35">
      <c r="A706" s="160"/>
      <c r="B706" s="160"/>
      <c r="C706" s="192"/>
      <c r="D706" s="160"/>
    </row>
    <row r="707" spans="1:4" x14ac:dyDescent="0.35">
      <c r="A707" s="160"/>
      <c r="B707" s="160"/>
      <c r="C707" s="192"/>
      <c r="D707" s="160"/>
    </row>
    <row r="708" spans="1:4" x14ac:dyDescent="0.35">
      <c r="A708" s="160"/>
      <c r="B708" s="160"/>
      <c r="C708" s="192"/>
      <c r="D708" s="160"/>
    </row>
    <row r="709" spans="1:4" x14ac:dyDescent="0.35">
      <c r="A709" s="160"/>
      <c r="B709" s="160"/>
      <c r="C709" s="192"/>
      <c r="D709" s="160"/>
    </row>
    <row r="710" spans="1:4" x14ac:dyDescent="0.35">
      <c r="A710" s="160"/>
      <c r="B710" s="160"/>
      <c r="C710" s="192"/>
      <c r="D710" s="160"/>
    </row>
    <row r="711" spans="1:4" x14ac:dyDescent="0.35">
      <c r="A711" s="160"/>
      <c r="B711" s="160"/>
      <c r="C711" s="192"/>
      <c r="D711" s="160"/>
    </row>
    <row r="712" spans="1:4" x14ac:dyDescent="0.35">
      <c r="A712" s="160"/>
      <c r="B712" s="160"/>
      <c r="C712" s="192"/>
      <c r="D712" s="160"/>
    </row>
    <row r="713" spans="1:4" x14ac:dyDescent="0.35">
      <c r="A713" s="160"/>
      <c r="B713" s="160"/>
      <c r="C713" s="192"/>
      <c r="D713" s="160"/>
    </row>
    <row r="714" spans="1:4" x14ac:dyDescent="0.35">
      <c r="A714" s="160"/>
      <c r="B714" s="160"/>
      <c r="C714" s="192"/>
      <c r="D714" s="160"/>
    </row>
    <row r="715" spans="1:4" x14ac:dyDescent="0.35">
      <c r="A715" s="160"/>
      <c r="B715" s="160"/>
      <c r="C715" s="192"/>
      <c r="D715" s="160"/>
    </row>
    <row r="716" spans="1:4" x14ac:dyDescent="0.35">
      <c r="A716" s="160"/>
      <c r="B716" s="160"/>
      <c r="C716" s="192"/>
      <c r="D716" s="160"/>
    </row>
    <row r="717" spans="1:4" x14ac:dyDescent="0.35">
      <c r="A717" s="160"/>
      <c r="B717" s="160"/>
      <c r="C717" s="192"/>
      <c r="D717" s="160"/>
    </row>
    <row r="718" spans="1:4" x14ac:dyDescent="0.35">
      <c r="A718" s="160"/>
      <c r="B718" s="160"/>
      <c r="C718" s="192"/>
      <c r="D718" s="160"/>
    </row>
    <row r="719" spans="1:4" x14ac:dyDescent="0.35">
      <c r="A719" s="160"/>
      <c r="B719" s="160"/>
      <c r="C719" s="192"/>
      <c r="D719" s="160"/>
    </row>
    <row r="720" spans="1:4" x14ac:dyDescent="0.35">
      <c r="A720" s="160"/>
      <c r="B720" s="160"/>
      <c r="C720" s="192"/>
      <c r="D720" s="160"/>
    </row>
    <row r="721" spans="1:4" x14ac:dyDescent="0.35">
      <c r="A721" s="160"/>
      <c r="B721" s="160"/>
      <c r="C721" s="192"/>
      <c r="D721" s="160"/>
    </row>
    <row r="722" spans="1:4" x14ac:dyDescent="0.35">
      <c r="A722" s="160"/>
      <c r="B722" s="160"/>
      <c r="C722" s="192"/>
      <c r="D722" s="160"/>
    </row>
    <row r="723" spans="1:4" x14ac:dyDescent="0.35">
      <c r="A723" s="160"/>
      <c r="B723" s="160"/>
      <c r="C723" s="192"/>
      <c r="D723" s="160"/>
    </row>
    <row r="724" spans="1:4" x14ac:dyDescent="0.35">
      <c r="A724" s="160"/>
      <c r="B724" s="160"/>
      <c r="C724" s="192"/>
      <c r="D724" s="160"/>
    </row>
    <row r="725" spans="1:4" x14ac:dyDescent="0.35">
      <c r="A725" s="160"/>
      <c r="B725" s="160"/>
      <c r="C725" s="192"/>
      <c r="D725" s="160"/>
    </row>
    <row r="726" spans="1:4" x14ac:dyDescent="0.35">
      <c r="A726" s="160"/>
      <c r="B726" s="160"/>
      <c r="C726" s="192"/>
      <c r="D726" s="160"/>
    </row>
    <row r="727" spans="1:4" x14ac:dyDescent="0.35">
      <c r="A727" s="160"/>
      <c r="B727" s="160"/>
      <c r="C727" s="192"/>
      <c r="D727" s="160"/>
    </row>
    <row r="728" spans="1:4" x14ac:dyDescent="0.35">
      <c r="A728" s="160"/>
      <c r="B728" s="160"/>
      <c r="C728" s="192"/>
      <c r="D728" s="160"/>
    </row>
    <row r="729" spans="1:4" x14ac:dyDescent="0.35">
      <c r="A729" s="160"/>
      <c r="B729" s="160"/>
      <c r="C729" s="192"/>
      <c r="D729" s="160"/>
    </row>
    <row r="730" spans="1:4" x14ac:dyDescent="0.35">
      <c r="A730" s="160"/>
      <c r="B730" s="160"/>
      <c r="C730" s="192"/>
      <c r="D730" s="160"/>
    </row>
    <row r="731" spans="1:4" x14ac:dyDescent="0.35">
      <c r="A731" s="160"/>
      <c r="B731" s="160"/>
      <c r="C731" s="192"/>
      <c r="D731" s="160"/>
    </row>
    <row r="732" spans="1:4" x14ac:dyDescent="0.35">
      <c r="A732" s="160"/>
      <c r="B732" s="160"/>
      <c r="C732" s="192"/>
      <c r="D732" s="160"/>
    </row>
    <row r="733" spans="1:4" x14ac:dyDescent="0.35">
      <c r="A733" s="160"/>
      <c r="B733" s="160"/>
      <c r="C733" s="192"/>
      <c r="D733" s="160"/>
    </row>
    <row r="734" spans="1:4" x14ac:dyDescent="0.35">
      <c r="A734" s="160"/>
      <c r="B734" s="160"/>
      <c r="C734" s="192"/>
      <c r="D734" s="160"/>
    </row>
    <row r="735" spans="1:4" x14ac:dyDescent="0.35">
      <c r="A735" s="160"/>
      <c r="B735" s="160"/>
      <c r="C735" s="192"/>
      <c r="D735" s="160"/>
    </row>
    <row r="736" spans="1:4" x14ac:dyDescent="0.35">
      <c r="A736" s="160"/>
      <c r="B736" s="160"/>
      <c r="C736" s="192"/>
      <c r="D736" s="160"/>
    </row>
    <row r="737" spans="1:4" x14ac:dyDescent="0.35">
      <c r="A737" s="160"/>
      <c r="B737" s="160"/>
      <c r="C737" s="192"/>
      <c r="D737" s="160"/>
    </row>
    <row r="738" spans="1:4" x14ac:dyDescent="0.35">
      <c r="A738" s="160"/>
      <c r="B738" s="160"/>
      <c r="C738" s="192"/>
      <c r="D738" s="160"/>
    </row>
    <row r="739" spans="1:4" x14ac:dyDescent="0.35">
      <c r="A739" s="160"/>
      <c r="B739" s="160"/>
      <c r="C739" s="192"/>
      <c r="D739" s="160"/>
    </row>
    <row r="740" spans="1:4" x14ac:dyDescent="0.35">
      <c r="A740" s="160"/>
      <c r="B740" s="160"/>
      <c r="C740" s="192"/>
      <c r="D740" s="160"/>
    </row>
    <row r="741" spans="1:4" x14ac:dyDescent="0.35">
      <c r="A741" s="160"/>
      <c r="B741" s="160"/>
      <c r="C741" s="192"/>
      <c r="D741" s="160"/>
    </row>
    <row r="742" spans="1:4" x14ac:dyDescent="0.35">
      <c r="A742" s="160"/>
      <c r="B742" s="160"/>
      <c r="C742" s="192"/>
      <c r="D742" s="160"/>
    </row>
    <row r="743" spans="1:4" x14ac:dyDescent="0.35">
      <c r="A743" s="160"/>
      <c r="B743" s="160"/>
      <c r="C743" s="192"/>
      <c r="D743" s="160"/>
    </row>
    <row r="744" spans="1:4" x14ac:dyDescent="0.35">
      <c r="A744" s="160"/>
      <c r="B744" s="160"/>
      <c r="C744" s="192"/>
      <c r="D744" s="160"/>
    </row>
    <row r="745" spans="1:4" x14ac:dyDescent="0.35">
      <c r="A745" s="160"/>
      <c r="B745" s="160"/>
      <c r="C745" s="192"/>
      <c r="D745" s="160"/>
    </row>
    <row r="746" spans="1:4" x14ac:dyDescent="0.35">
      <c r="A746" s="160"/>
      <c r="B746" s="160"/>
      <c r="C746" s="192"/>
      <c r="D746" s="160"/>
    </row>
    <row r="747" spans="1:4" x14ac:dyDescent="0.35">
      <c r="A747" s="160"/>
      <c r="B747" s="160"/>
      <c r="C747" s="192"/>
      <c r="D747" s="160"/>
    </row>
    <row r="748" spans="1:4" x14ac:dyDescent="0.35">
      <c r="A748" s="160"/>
      <c r="B748" s="160"/>
      <c r="C748" s="192"/>
      <c r="D748" s="160"/>
    </row>
    <row r="749" spans="1:4" x14ac:dyDescent="0.35">
      <c r="A749" s="160"/>
      <c r="B749" s="160"/>
      <c r="C749" s="192"/>
      <c r="D749" s="160"/>
    </row>
    <row r="750" spans="1:4" x14ac:dyDescent="0.35">
      <c r="A750" s="160"/>
      <c r="B750" s="160"/>
      <c r="C750" s="192"/>
      <c r="D750" s="160"/>
    </row>
    <row r="751" spans="1:4" x14ac:dyDescent="0.35">
      <c r="A751" s="160"/>
      <c r="B751" s="160"/>
      <c r="C751" s="192"/>
      <c r="D751" s="160"/>
    </row>
    <row r="752" spans="1:4" x14ac:dyDescent="0.35">
      <c r="A752" s="160"/>
      <c r="B752" s="160"/>
      <c r="C752" s="192"/>
      <c r="D752" s="160"/>
    </row>
    <row r="753" spans="1:4" x14ac:dyDescent="0.35">
      <c r="A753" s="160"/>
      <c r="B753" s="160"/>
      <c r="C753" s="192"/>
      <c r="D753" s="160"/>
    </row>
    <row r="754" spans="1:4" x14ac:dyDescent="0.35">
      <c r="A754" s="160"/>
      <c r="B754" s="160"/>
      <c r="C754" s="192"/>
      <c r="D754" s="160"/>
    </row>
    <row r="755" spans="1:4" x14ac:dyDescent="0.35">
      <c r="A755" s="160"/>
      <c r="B755" s="160"/>
      <c r="C755" s="192"/>
      <c r="D755" s="160"/>
    </row>
    <row r="756" spans="1:4" x14ac:dyDescent="0.35">
      <c r="A756" s="160"/>
      <c r="B756" s="160"/>
      <c r="C756" s="192"/>
      <c r="D756" s="160"/>
    </row>
    <row r="757" spans="1:4" x14ac:dyDescent="0.35">
      <c r="A757" s="160"/>
      <c r="B757" s="160"/>
      <c r="C757" s="192"/>
      <c r="D757" s="160"/>
    </row>
    <row r="758" spans="1:4" x14ac:dyDescent="0.35">
      <c r="A758" s="160"/>
      <c r="B758" s="160"/>
      <c r="C758" s="192"/>
      <c r="D758" s="160"/>
    </row>
    <row r="759" spans="1:4" x14ac:dyDescent="0.35">
      <c r="A759" s="160"/>
      <c r="B759" s="160"/>
      <c r="C759" s="192"/>
      <c r="D759" s="160"/>
    </row>
    <row r="760" spans="1:4" x14ac:dyDescent="0.35">
      <c r="A760" s="160"/>
      <c r="B760" s="160"/>
      <c r="C760" s="192"/>
      <c r="D760" s="160"/>
    </row>
    <row r="761" spans="1:4" x14ac:dyDescent="0.35">
      <c r="A761" s="160"/>
      <c r="B761" s="160"/>
      <c r="C761" s="192"/>
      <c r="D761" s="160"/>
    </row>
    <row r="762" spans="1:4" x14ac:dyDescent="0.35">
      <c r="A762" s="160"/>
      <c r="B762" s="160"/>
      <c r="C762" s="192"/>
      <c r="D762" s="160"/>
    </row>
    <row r="763" spans="1:4" x14ac:dyDescent="0.35">
      <c r="A763" s="160"/>
      <c r="B763" s="160"/>
      <c r="C763" s="192"/>
      <c r="D763" s="160"/>
    </row>
    <row r="764" spans="1:4" x14ac:dyDescent="0.35">
      <c r="A764" s="160"/>
      <c r="B764" s="160"/>
      <c r="C764" s="192"/>
      <c r="D764" s="160"/>
    </row>
    <row r="765" spans="1:4" x14ac:dyDescent="0.35">
      <c r="A765" s="160"/>
      <c r="B765" s="160"/>
      <c r="C765" s="192"/>
      <c r="D765" s="160"/>
    </row>
    <row r="766" spans="1:4" x14ac:dyDescent="0.35">
      <c r="A766" s="160"/>
      <c r="B766" s="160"/>
      <c r="C766" s="192"/>
      <c r="D766" s="160"/>
    </row>
    <row r="767" spans="1:4" x14ac:dyDescent="0.35">
      <c r="A767" s="160"/>
      <c r="B767" s="160"/>
      <c r="C767" s="192"/>
      <c r="D767" s="160"/>
    </row>
    <row r="768" spans="1:4" x14ac:dyDescent="0.35">
      <c r="A768" s="160"/>
      <c r="B768" s="160"/>
      <c r="C768" s="192"/>
      <c r="D768" s="160"/>
    </row>
    <row r="769" spans="1:4" x14ac:dyDescent="0.35">
      <c r="A769" s="160"/>
      <c r="B769" s="160"/>
      <c r="C769" s="192"/>
      <c r="D769" s="160"/>
    </row>
    <row r="770" spans="1:4" x14ac:dyDescent="0.35">
      <c r="A770" s="160"/>
      <c r="B770" s="160"/>
      <c r="C770" s="192"/>
      <c r="D770" s="160"/>
    </row>
    <row r="771" spans="1:4" x14ac:dyDescent="0.35">
      <c r="A771" s="160"/>
      <c r="B771" s="160"/>
      <c r="C771" s="192"/>
      <c r="D771" s="160"/>
    </row>
    <row r="772" spans="1:4" x14ac:dyDescent="0.35">
      <c r="A772" s="160"/>
      <c r="B772" s="160"/>
      <c r="C772" s="192"/>
      <c r="D772" s="160"/>
    </row>
    <row r="773" spans="1:4" x14ac:dyDescent="0.35">
      <c r="A773" s="160"/>
      <c r="B773" s="160"/>
      <c r="C773" s="192"/>
      <c r="D773" s="160"/>
    </row>
    <row r="774" spans="1:4" x14ac:dyDescent="0.35">
      <c r="A774" s="160"/>
      <c r="B774" s="160"/>
      <c r="C774" s="192"/>
      <c r="D774" s="160"/>
    </row>
    <row r="775" spans="1:4" x14ac:dyDescent="0.35">
      <c r="A775" s="160"/>
      <c r="B775" s="160"/>
      <c r="C775" s="192"/>
      <c r="D775" s="160"/>
    </row>
    <row r="776" spans="1:4" x14ac:dyDescent="0.35">
      <c r="A776" s="160"/>
      <c r="B776" s="160"/>
      <c r="C776" s="192"/>
      <c r="D776" s="160"/>
    </row>
    <row r="777" spans="1:4" x14ac:dyDescent="0.35">
      <c r="A777" s="160"/>
      <c r="B777" s="160"/>
      <c r="C777" s="192"/>
      <c r="D777" s="160"/>
    </row>
    <row r="778" spans="1:4" x14ac:dyDescent="0.35">
      <c r="A778" s="160"/>
      <c r="B778" s="160"/>
      <c r="C778" s="192"/>
      <c r="D778" s="160"/>
    </row>
    <row r="779" spans="1:4" x14ac:dyDescent="0.35">
      <c r="A779" s="160"/>
      <c r="B779" s="160"/>
      <c r="C779" s="192"/>
      <c r="D779" s="160"/>
    </row>
    <row r="780" spans="1:4" x14ac:dyDescent="0.35">
      <c r="A780" s="160"/>
      <c r="B780" s="160"/>
      <c r="C780" s="192"/>
      <c r="D780" s="160"/>
    </row>
    <row r="781" spans="1:4" x14ac:dyDescent="0.35">
      <c r="A781" s="160"/>
      <c r="B781" s="160"/>
      <c r="C781" s="192"/>
      <c r="D781" s="160"/>
    </row>
    <row r="782" spans="1:4" x14ac:dyDescent="0.35">
      <c r="A782" s="160"/>
      <c r="B782" s="160"/>
      <c r="C782" s="192"/>
      <c r="D782" s="160"/>
    </row>
    <row r="783" spans="1:4" x14ac:dyDescent="0.35">
      <c r="A783" s="160"/>
      <c r="B783" s="160"/>
      <c r="C783" s="192"/>
      <c r="D783" s="160"/>
    </row>
    <row r="784" spans="1:4" x14ac:dyDescent="0.35">
      <c r="A784" s="160"/>
      <c r="B784" s="160"/>
      <c r="C784" s="192"/>
      <c r="D784" s="160"/>
    </row>
    <row r="785" spans="1:4" x14ac:dyDescent="0.35">
      <c r="A785" s="160"/>
      <c r="B785" s="160"/>
      <c r="C785" s="192"/>
      <c r="D785" s="160"/>
    </row>
    <row r="786" spans="1:4" x14ac:dyDescent="0.35">
      <c r="A786" s="160"/>
      <c r="B786" s="160"/>
      <c r="C786" s="192"/>
      <c r="D786" s="160"/>
    </row>
    <row r="787" spans="1:4" x14ac:dyDescent="0.35">
      <c r="A787" s="160"/>
      <c r="B787" s="160"/>
      <c r="C787" s="192"/>
      <c r="D787" s="160"/>
    </row>
    <row r="788" spans="1:4" x14ac:dyDescent="0.35">
      <c r="A788" s="160"/>
      <c r="B788" s="160"/>
      <c r="C788" s="192"/>
      <c r="D788" s="160"/>
    </row>
    <row r="789" spans="1:4" x14ac:dyDescent="0.35">
      <c r="A789" s="160"/>
      <c r="B789" s="160"/>
      <c r="C789" s="192"/>
      <c r="D789" s="160"/>
    </row>
    <row r="790" spans="1:4" x14ac:dyDescent="0.35">
      <c r="A790" s="160"/>
      <c r="B790" s="160"/>
      <c r="C790" s="192"/>
      <c r="D790" s="160"/>
    </row>
    <row r="791" spans="1:4" x14ac:dyDescent="0.35">
      <c r="A791" s="160"/>
      <c r="B791" s="160"/>
      <c r="C791" s="192"/>
      <c r="D791" s="160"/>
    </row>
    <row r="792" spans="1:4" x14ac:dyDescent="0.35">
      <c r="A792" s="160"/>
      <c r="B792" s="160"/>
      <c r="C792" s="192"/>
      <c r="D792" s="160"/>
    </row>
    <row r="793" spans="1:4" x14ac:dyDescent="0.35">
      <c r="A793" s="160"/>
      <c r="B793" s="160"/>
      <c r="C793" s="192"/>
      <c r="D793" s="160"/>
    </row>
    <row r="794" spans="1:4" x14ac:dyDescent="0.35">
      <c r="A794" s="160"/>
      <c r="B794" s="160"/>
      <c r="C794" s="192"/>
      <c r="D794" s="160"/>
    </row>
    <row r="795" spans="1:4" x14ac:dyDescent="0.35">
      <c r="A795" s="160"/>
      <c r="B795" s="160"/>
      <c r="C795" s="192"/>
      <c r="D795" s="160"/>
    </row>
    <row r="796" spans="1:4" x14ac:dyDescent="0.35">
      <c r="A796" s="160"/>
      <c r="B796" s="160"/>
      <c r="C796" s="192"/>
      <c r="D796" s="160"/>
    </row>
    <row r="797" spans="1:4" x14ac:dyDescent="0.35">
      <c r="A797" s="160"/>
      <c r="B797" s="160"/>
      <c r="C797" s="192"/>
      <c r="D797" s="160"/>
    </row>
    <row r="798" spans="1:4" x14ac:dyDescent="0.35">
      <c r="A798" s="160"/>
      <c r="B798" s="160"/>
      <c r="C798" s="192"/>
      <c r="D798" s="160"/>
    </row>
    <row r="799" spans="1:4" x14ac:dyDescent="0.35">
      <c r="A799" s="160"/>
      <c r="B799" s="160"/>
      <c r="C799" s="192"/>
      <c r="D799" s="160"/>
    </row>
    <row r="800" spans="1:4" x14ac:dyDescent="0.35">
      <c r="A800" s="160"/>
      <c r="B800" s="160"/>
      <c r="C800" s="192"/>
      <c r="D800" s="160"/>
    </row>
    <row r="801" spans="1:4" x14ac:dyDescent="0.35">
      <c r="A801" s="160"/>
      <c r="B801" s="160"/>
      <c r="C801" s="192"/>
      <c r="D801" s="160"/>
    </row>
    <row r="802" spans="1:4" x14ac:dyDescent="0.35">
      <c r="A802" s="160"/>
      <c r="B802" s="160"/>
      <c r="C802" s="192"/>
      <c r="D802" s="160"/>
    </row>
    <row r="803" spans="1:4" x14ac:dyDescent="0.35">
      <c r="A803" s="160"/>
      <c r="B803" s="160"/>
      <c r="C803" s="192"/>
      <c r="D803" s="160"/>
    </row>
    <row r="804" spans="1:4" x14ac:dyDescent="0.35">
      <c r="A804" s="160"/>
      <c r="B804" s="160"/>
      <c r="C804" s="192"/>
      <c r="D804" s="160"/>
    </row>
    <row r="805" spans="1:4" x14ac:dyDescent="0.35">
      <c r="A805" s="160"/>
      <c r="B805" s="160"/>
      <c r="C805" s="192"/>
      <c r="D805" s="160"/>
    </row>
    <row r="806" spans="1:4" x14ac:dyDescent="0.35">
      <c r="A806" s="160"/>
      <c r="B806" s="160"/>
      <c r="C806" s="192"/>
      <c r="D806" s="160"/>
    </row>
    <row r="807" spans="1:4" x14ac:dyDescent="0.35">
      <c r="A807" s="160"/>
      <c r="B807" s="160"/>
      <c r="C807" s="192"/>
      <c r="D807" s="160"/>
    </row>
    <row r="808" spans="1:4" x14ac:dyDescent="0.35">
      <c r="A808" s="160"/>
      <c r="B808" s="160"/>
      <c r="C808" s="192"/>
      <c r="D808" s="160"/>
    </row>
    <row r="809" spans="1:4" x14ac:dyDescent="0.35">
      <c r="A809" s="160"/>
      <c r="B809" s="160"/>
      <c r="C809" s="192"/>
      <c r="D809" s="160"/>
    </row>
    <row r="810" spans="1:4" x14ac:dyDescent="0.35">
      <c r="A810" s="160"/>
      <c r="B810" s="160"/>
      <c r="C810" s="192"/>
      <c r="D810" s="160"/>
    </row>
    <row r="811" spans="1:4" x14ac:dyDescent="0.35">
      <c r="A811" s="160"/>
      <c r="B811" s="160"/>
      <c r="C811" s="192"/>
      <c r="D811" s="160"/>
    </row>
    <row r="812" spans="1:4" x14ac:dyDescent="0.35">
      <c r="A812" s="160"/>
      <c r="B812" s="160"/>
      <c r="C812" s="192"/>
      <c r="D812" s="160"/>
    </row>
    <row r="813" spans="1:4" x14ac:dyDescent="0.35">
      <c r="A813" s="160"/>
      <c r="B813" s="160"/>
      <c r="C813" s="192"/>
      <c r="D813" s="160"/>
    </row>
    <row r="814" spans="1:4" x14ac:dyDescent="0.35">
      <c r="A814" s="160"/>
      <c r="B814" s="160"/>
      <c r="C814" s="192"/>
      <c r="D814" s="160"/>
    </row>
    <row r="815" spans="1:4" x14ac:dyDescent="0.35">
      <c r="A815" s="160"/>
      <c r="B815" s="160"/>
      <c r="C815" s="192"/>
      <c r="D815" s="160"/>
    </row>
    <row r="816" spans="1:4" x14ac:dyDescent="0.35">
      <c r="A816" s="160"/>
      <c r="B816" s="160"/>
      <c r="C816" s="192"/>
      <c r="D816" s="160"/>
    </row>
    <row r="817" spans="1:4" x14ac:dyDescent="0.35">
      <c r="A817" s="160"/>
      <c r="B817" s="160"/>
      <c r="C817" s="192"/>
      <c r="D817" s="160"/>
    </row>
    <row r="818" spans="1:4" x14ac:dyDescent="0.35">
      <c r="A818" s="160"/>
      <c r="B818" s="160"/>
      <c r="C818" s="192"/>
      <c r="D818" s="160"/>
    </row>
    <row r="819" spans="1:4" x14ac:dyDescent="0.35">
      <c r="A819" s="160"/>
      <c r="B819" s="160"/>
      <c r="C819" s="192"/>
      <c r="D819" s="160"/>
    </row>
    <row r="820" spans="1:4" x14ac:dyDescent="0.35">
      <c r="A820" s="160"/>
      <c r="B820" s="160"/>
      <c r="C820" s="192"/>
      <c r="D820" s="160"/>
    </row>
    <row r="821" spans="1:4" x14ac:dyDescent="0.35">
      <c r="A821" s="160"/>
      <c r="B821" s="160"/>
      <c r="C821" s="192"/>
      <c r="D821" s="160"/>
    </row>
    <row r="822" spans="1:4" x14ac:dyDescent="0.35">
      <c r="A822" s="160"/>
      <c r="B822" s="160"/>
      <c r="C822" s="192"/>
      <c r="D822" s="160"/>
    </row>
    <row r="823" spans="1:4" x14ac:dyDescent="0.35">
      <c r="A823" s="160"/>
      <c r="B823" s="160"/>
      <c r="C823" s="192"/>
      <c r="D823" s="160"/>
    </row>
    <row r="824" spans="1:4" x14ac:dyDescent="0.35">
      <c r="A824" s="160"/>
      <c r="B824" s="160"/>
      <c r="C824" s="192"/>
      <c r="D824" s="160"/>
    </row>
    <row r="825" spans="1:4" x14ac:dyDescent="0.35">
      <c r="A825" s="160"/>
      <c r="B825" s="160"/>
      <c r="C825" s="192"/>
      <c r="D825" s="160"/>
    </row>
    <row r="826" spans="1:4" x14ac:dyDescent="0.35">
      <c r="A826" s="160"/>
      <c r="B826" s="160"/>
      <c r="C826" s="192"/>
      <c r="D826" s="160"/>
    </row>
    <row r="827" spans="1:4" x14ac:dyDescent="0.35">
      <c r="A827" s="160"/>
      <c r="B827" s="160"/>
      <c r="C827" s="192"/>
      <c r="D827" s="160"/>
    </row>
    <row r="828" spans="1:4" x14ac:dyDescent="0.35">
      <c r="A828" s="160"/>
      <c r="B828" s="160"/>
      <c r="C828" s="192"/>
      <c r="D828" s="160"/>
    </row>
    <row r="829" spans="1:4" x14ac:dyDescent="0.35">
      <c r="A829" s="160"/>
      <c r="B829" s="160"/>
      <c r="C829" s="192"/>
      <c r="D829" s="160"/>
    </row>
    <row r="830" spans="1:4" x14ac:dyDescent="0.35">
      <c r="A830" s="160"/>
      <c r="B830" s="160"/>
      <c r="C830" s="192"/>
      <c r="D830" s="160"/>
    </row>
    <row r="831" spans="1:4" x14ac:dyDescent="0.35">
      <c r="A831" s="160"/>
      <c r="B831" s="160"/>
      <c r="C831" s="192"/>
      <c r="D831" s="160"/>
    </row>
    <row r="832" spans="1:4" x14ac:dyDescent="0.35">
      <c r="A832" s="160"/>
      <c r="B832" s="160"/>
      <c r="C832" s="192"/>
      <c r="D832" s="160"/>
    </row>
    <row r="833" spans="1:4" x14ac:dyDescent="0.35">
      <c r="A833" s="160"/>
      <c r="B833" s="160"/>
      <c r="C833" s="192"/>
      <c r="D833" s="160"/>
    </row>
    <row r="834" spans="1:4" x14ac:dyDescent="0.35">
      <c r="A834" s="160"/>
      <c r="B834" s="160"/>
      <c r="C834" s="192"/>
      <c r="D834" s="160"/>
    </row>
    <row r="835" spans="1:4" x14ac:dyDescent="0.35">
      <c r="A835" s="160"/>
      <c r="B835" s="160"/>
      <c r="C835" s="192"/>
      <c r="D835" s="160"/>
    </row>
    <row r="836" spans="1:4" x14ac:dyDescent="0.35">
      <c r="A836" s="160"/>
      <c r="B836" s="160"/>
      <c r="C836" s="192"/>
      <c r="D836" s="160"/>
    </row>
    <row r="837" spans="1:4" x14ac:dyDescent="0.35">
      <c r="A837" s="160"/>
      <c r="B837" s="160"/>
      <c r="C837" s="192"/>
      <c r="D837" s="160"/>
    </row>
    <row r="838" spans="1:4" x14ac:dyDescent="0.35">
      <c r="A838" s="160"/>
      <c r="B838" s="160"/>
      <c r="C838" s="192"/>
      <c r="D838" s="160"/>
    </row>
    <row r="839" spans="1:4" x14ac:dyDescent="0.35">
      <c r="A839" s="160"/>
      <c r="B839" s="160"/>
      <c r="C839" s="192"/>
      <c r="D839" s="160"/>
    </row>
    <row r="840" spans="1:4" x14ac:dyDescent="0.35">
      <c r="A840" s="160"/>
      <c r="B840" s="160"/>
      <c r="C840" s="192"/>
      <c r="D840" s="160"/>
    </row>
    <row r="841" spans="1:4" x14ac:dyDescent="0.35">
      <c r="A841" s="160"/>
      <c r="B841" s="160"/>
      <c r="C841" s="192"/>
      <c r="D841" s="160"/>
    </row>
    <row r="842" spans="1:4" x14ac:dyDescent="0.35">
      <c r="A842" s="160"/>
      <c r="B842" s="160"/>
      <c r="C842" s="192"/>
      <c r="D842" s="160"/>
    </row>
    <row r="843" spans="1:4" x14ac:dyDescent="0.35">
      <c r="A843" s="160"/>
      <c r="B843" s="160"/>
      <c r="C843" s="192"/>
      <c r="D843" s="160"/>
    </row>
    <row r="844" spans="1:4" x14ac:dyDescent="0.35">
      <c r="A844" s="160"/>
      <c r="B844" s="160"/>
      <c r="C844" s="192"/>
      <c r="D844" s="160"/>
    </row>
    <row r="845" spans="1:4" x14ac:dyDescent="0.35">
      <c r="A845" s="160"/>
      <c r="B845" s="160"/>
      <c r="C845" s="192"/>
      <c r="D845" s="160"/>
    </row>
    <row r="846" spans="1:4" x14ac:dyDescent="0.35">
      <c r="A846" s="160"/>
      <c r="B846" s="160"/>
      <c r="C846" s="192"/>
      <c r="D846" s="160"/>
    </row>
    <row r="847" spans="1:4" x14ac:dyDescent="0.35">
      <c r="A847" s="160"/>
      <c r="B847" s="160"/>
      <c r="C847" s="192"/>
      <c r="D847" s="160"/>
    </row>
    <row r="848" spans="1:4" x14ac:dyDescent="0.35">
      <c r="A848" s="160"/>
      <c r="B848" s="160"/>
      <c r="C848" s="192"/>
      <c r="D848" s="160"/>
    </row>
    <row r="849" spans="1:4" x14ac:dyDescent="0.35">
      <c r="A849" s="160"/>
      <c r="B849" s="160"/>
      <c r="C849" s="192"/>
      <c r="D849" s="160"/>
    </row>
    <row r="850" spans="1:4" x14ac:dyDescent="0.35">
      <c r="A850" s="160"/>
      <c r="B850" s="160"/>
      <c r="C850" s="192"/>
      <c r="D850" s="160"/>
    </row>
    <row r="851" spans="1:4" x14ac:dyDescent="0.35">
      <c r="A851" s="160"/>
      <c r="B851" s="160"/>
      <c r="C851" s="192"/>
      <c r="D851" s="160"/>
    </row>
    <row r="852" spans="1:4" x14ac:dyDescent="0.35">
      <c r="A852" s="160"/>
      <c r="B852" s="160"/>
      <c r="C852" s="192"/>
      <c r="D852" s="160"/>
    </row>
    <row r="853" spans="1:4" x14ac:dyDescent="0.35">
      <c r="A853" s="160"/>
      <c r="B853" s="160"/>
      <c r="C853" s="192"/>
      <c r="D853" s="160"/>
    </row>
    <row r="854" spans="1:4" x14ac:dyDescent="0.35">
      <c r="A854" s="160"/>
      <c r="B854" s="160"/>
      <c r="C854" s="192"/>
      <c r="D854" s="160"/>
    </row>
    <row r="855" spans="1:4" x14ac:dyDescent="0.35">
      <c r="A855" s="160"/>
      <c r="B855" s="160"/>
      <c r="C855" s="192"/>
      <c r="D855" s="160"/>
    </row>
    <row r="856" spans="1:4" x14ac:dyDescent="0.35">
      <c r="A856" s="160"/>
      <c r="B856" s="160"/>
      <c r="C856" s="192"/>
      <c r="D856" s="160"/>
    </row>
    <row r="857" spans="1:4" x14ac:dyDescent="0.35">
      <c r="A857" s="160"/>
      <c r="B857" s="160"/>
      <c r="C857" s="192"/>
      <c r="D857" s="160"/>
    </row>
    <row r="858" spans="1:4" x14ac:dyDescent="0.35">
      <c r="A858" s="160"/>
      <c r="B858" s="160"/>
      <c r="C858" s="192"/>
      <c r="D858" s="160"/>
    </row>
    <row r="859" spans="1:4" x14ac:dyDescent="0.35">
      <c r="A859" s="160"/>
      <c r="B859" s="160"/>
      <c r="C859" s="192"/>
      <c r="D859" s="160"/>
    </row>
    <row r="860" spans="1:4" x14ac:dyDescent="0.35">
      <c r="A860" s="160"/>
      <c r="B860" s="160"/>
      <c r="C860" s="192"/>
      <c r="D860" s="160"/>
    </row>
    <row r="861" spans="1:4" x14ac:dyDescent="0.35">
      <c r="A861" s="160"/>
      <c r="B861" s="160"/>
      <c r="C861" s="192"/>
      <c r="D861" s="160"/>
    </row>
    <row r="862" spans="1:4" x14ac:dyDescent="0.35">
      <c r="A862" s="160"/>
      <c r="B862" s="160"/>
      <c r="C862" s="192"/>
      <c r="D862" s="160"/>
    </row>
    <row r="863" spans="1:4" x14ac:dyDescent="0.35">
      <c r="A863" s="160"/>
      <c r="B863" s="160"/>
      <c r="C863" s="192"/>
      <c r="D863" s="160"/>
    </row>
    <row r="864" spans="1:4" x14ac:dyDescent="0.35">
      <c r="A864" s="160"/>
      <c r="B864" s="160"/>
      <c r="C864" s="192"/>
      <c r="D864" s="160"/>
    </row>
    <row r="865" spans="1:4" x14ac:dyDescent="0.35">
      <c r="A865" s="160"/>
      <c r="B865" s="160"/>
      <c r="C865" s="192"/>
      <c r="D865" s="160"/>
    </row>
    <row r="866" spans="1:4" x14ac:dyDescent="0.35">
      <c r="A866" s="160"/>
      <c r="B866" s="160"/>
      <c r="C866" s="192"/>
      <c r="D866" s="160"/>
    </row>
    <row r="867" spans="1:4" x14ac:dyDescent="0.35">
      <c r="A867" s="160"/>
      <c r="B867" s="160"/>
      <c r="C867" s="192"/>
      <c r="D867" s="160"/>
    </row>
    <row r="868" spans="1:4" x14ac:dyDescent="0.35">
      <c r="A868" s="160"/>
      <c r="B868" s="160"/>
      <c r="C868" s="192"/>
      <c r="D868" s="160"/>
    </row>
    <row r="869" spans="1:4" x14ac:dyDescent="0.35">
      <c r="A869" s="160"/>
      <c r="B869" s="160"/>
      <c r="C869" s="192"/>
      <c r="D869" s="160"/>
    </row>
    <row r="870" spans="1:4" x14ac:dyDescent="0.35">
      <c r="A870" s="160"/>
      <c r="B870" s="160"/>
      <c r="C870" s="192"/>
      <c r="D870" s="160"/>
    </row>
    <row r="871" spans="1:4" x14ac:dyDescent="0.35">
      <c r="A871" s="160"/>
      <c r="B871" s="160"/>
      <c r="C871" s="192"/>
      <c r="D871" s="160"/>
    </row>
    <row r="872" spans="1:4" x14ac:dyDescent="0.35">
      <c r="A872" s="160"/>
      <c r="B872" s="160"/>
      <c r="C872" s="192"/>
      <c r="D872" s="160"/>
    </row>
    <row r="873" spans="1:4" x14ac:dyDescent="0.35">
      <c r="A873" s="160"/>
      <c r="B873" s="160"/>
      <c r="C873" s="192"/>
      <c r="D873" s="160"/>
    </row>
    <row r="874" spans="1:4" x14ac:dyDescent="0.35">
      <c r="A874" s="160"/>
      <c r="B874" s="160"/>
      <c r="C874" s="192"/>
      <c r="D874" s="160"/>
    </row>
    <row r="875" spans="1:4" x14ac:dyDescent="0.35">
      <c r="A875" s="160"/>
      <c r="B875" s="160"/>
      <c r="C875" s="192"/>
      <c r="D875" s="160"/>
    </row>
    <row r="876" spans="1:4" x14ac:dyDescent="0.35">
      <c r="A876" s="160"/>
      <c r="B876" s="160"/>
      <c r="C876" s="192"/>
      <c r="D876" s="160"/>
    </row>
    <row r="877" spans="1:4" x14ac:dyDescent="0.35">
      <c r="A877" s="160"/>
      <c r="B877" s="160"/>
      <c r="C877" s="192"/>
      <c r="D877" s="160"/>
    </row>
    <row r="878" spans="1:4" x14ac:dyDescent="0.35">
      <c r="A878" s="160"/>
      <c r="B878" s="160"/>
      <c r="C878" s="192"/>
      <c r="D878" s="160"/>
    </row>
    <row r="879" spans="1:4" x14ac:dyDescent="0.35">
      <c r="A879" s="160"/>
      <c r="B879" s="160"/>
      <c r="C879" s="192"/>
      <c r="D879" s="160"/>
    </row>
    <row r="880" spans="1:4" x14ac:dyDescent="0.35">
      <c r="A880" s="160"/>
      <c r="B880" s="160"/>
      <c r="C880" s="192"/>
      <c r="D880" s="160"/>
    </row>
    <row r="881" spans="1:4" x14ac:dyDescent="0.35">
      <c r="A881" s="160"/>
      <c r="B881" s="160"/>
      <c r="C881" s="192"/>
      <c r="D881" s="160"/>
    </row>
    <row r="882" spans="1:4" x14ac:dyDescent="0.35">
      <c r="A882" s="160"/>
      <c r="B882" s="160"/>
      <c r="C882" s="192"/>
      <c r="D882" s="160"/>
    </row>
    <row r="883" spans="1:4" x14ac:dyDescent="0.35">
      <c r="A883" s="160"/>
      <c r="B883" s="160"/>
      <c r="C883" s="192"/>
      <c r="D883" s="160"/>
    </row>
    <row r="884" spans="1:4" x14ac:dyDescent="0.35">
      <c r="A884" s="160"/>
      <c r="B884" s="160"/>
      <c r="C884" s="192"/>
      <c r="D884" s="160"/>
    </row>
    <row r="885" spans="1:4" x14ac:dyDescent="0.35">
      <c r="A885" s="160"/>
      <c r="B885" s="160"/>
      <c r="C885" s="192"/>
      <c r="D885" s="160"/>
    </row>
    <row r="886" spans="1:4" x14ac:dyDescent="0.35">
      <c r="A886" s="160"/>
      <c r="B886" s="160"/>
      <c r="C886" s="192"/>
      <c r="D886" s="160"/>
    </row>
    <row r="887" spans="1:4" x14ac:dyDescent="0.35">
      <c r="A887" s="160"/>
      <c r="B887" s="160"/>
      <c r="C887" s="192"/>
      <c r="D887" s="160"/>
    </row>
    <row r="888" spans="1:4" x14ac:dyDescent="0.35">
      <c r="A888" s="160"/>
      <c r="B888" s="160"/>
      <c r="C888" s="192"/>
      <c r="D888" s="160"/>
    </row>
    <row r="889" spans="1:4" x14ac:dyDescent="0.35">
      <c r="A889" s="160"/>
      <c r="B889" s="160"/>
      <c r="C889" s="192"/>
      <c r="D889" s="160"/>
    </row>
    <row r="890" spans="1:4" x14ac:dyDescent="0.35">
      <c r="A890" s="160"/>
      <c r="B890" s="160"/>
      <c r="C890" s="192"/>
      <c r="D890" s="160"/>
    </row>
    <row r="891" spans="1:4" x14ac:dyDescent="0.35">
      <c r="A891" s="160"/>
      <c r="B891" s="160"/>
      <c r="C891" s="192"/>
      <c r="D891" s="160"/>
    </row>
    <row r="892" spans="1:4" x14ac:dyDescent="0.35">
      <c r="A892" s="160"/>
      <c r="B892" s="160"/>
      <c r="C892" s="192"/>
      <c r="D892" s="160"/>
    </row>
    <row r="893" spans="1:4" x14ac:dyDescent="0.35">
      <c r="A893" s="160"/>
      <c r="B893" s="160"/>
      <c r="C893" s="192"/>
      <c r="D893" s="160"/>
    </row>
    <row r="894" spans="1:4" x14ac:dyDescent="0.35">
      <c r="A894" s="160"/>
      <c r="B894" s="160"/>
      <c r="C894" s="192"/>
      <c r="D894" s="160"/>
    </row>
    <row r="895" spans="1:4" x14ac:dyDescent="0.35">
      <c r="A895" s="160"/>
      <c r="B895" s="160"/>
      <c r="C895" s="192"/>
      <c r="D895" s="160"/>
    </row>
    <row r="896" spans="1:4" x14ac:dyDescent="0.35">
      <c r="A896" s="160"/>
      <c r="B896" s="160"/>
      <c r="C896" s="192"/>
      <c r="D896" s="160"/>
    </row>
    <row r="897" spans="1:4" x14ac:dyDescent="0.35">
      <c r="A897" s="160"/>
      <c r="B897" s="160"/>
      <c r="C897" s="192"/>
      <c r="D897" s="160"/>
    </row>
    <row r="898" spans="1:4" x14ac:dyDescent="0.35">
      <c r="A898" s="160"/>
      <c r="B898" s="160"/>
      <c r="C898" s="192"/>
      <c r="D898" s="160"/>
    </row>
    <row r="899" spans="1:4" x14ac:dyDescent="0.35">
      <c r="A899" s="160"/>
      <c r="B899" s="160"/>
      <c r="C899" s="192"/>
      <c r="D899" s="160"/>
    </row>
    <row r="900" spans="1:4" x14ac:dyDescent="0.35">
      <c r="A900" s="160"/>
      <c r="B900" s="160"/>
      <c r="C900" s="192"/>
      <c r="D900" s="160"/>
    </row>
    <row r="901" spans="1:4" x14ac:dyDescent="0.35">
      <c r="A901" s="160"/>
      <c r="B901" s="160"/>
      <c r="C901" s="192"/>
      <c r="D901" s="160"/>
    </row>
    <row r="902" spans="1:4" x14ac:dyDescent="0.35">
      <c r="A902" s="160"/>
      <c r="B902" s="160"/>
      <c r="C902" s="192"/>
      <c r="D902" s="160"/>
    </row>
    <row r="903" spans="1:4" x14ac:dyDescent="0.35">
      <c r="A903" s="160"/>
      <c r="B903" s="160"/>
      <c r="C903" s="192"/>
      <c r="D903" s="160"/>
    </row>
    <row r="904" spans="1:4" x14ac:dyDescent="0.35">
      <c r="A904" s="160"/>
      <c r="B904" s="160"/>
      <c r="C904" s="192"/>
      <c r="D904" s="160"/>
    </row>
    <row r="905" spans="1:4" x14ac:dyDescent="0.35">
      <c r="A905" s="160"/>
      <c r="B905" s="160"/>
      <c r="C905" s="192"/>
      <c r="D905" s="160"/>
    </row>
    <row r="906" spans="1:4" x14ac:dyDescent="0.35">
      <c r="A906" s="160"/>
      <c r="B906" s="160"/>
      <c r="C906" s="192"/>
      <c r="D906" s="160"/>
    </row>
    <row r="907" spans="1:4" x14ac:dyDescent="0.35">
      <c r="A907" s="160"/>
      <c r="B907" s="160"/>
      <c r="C907" s="192"/>
      <c r="D907" s="160"/>
    </row>
    <row r="908" spans="1:4" x14ac:dyDescent="0.35">
      <c r="A908" s="160"/>
      <c r="B908" s="160"/>
      <c r="C908" s="192"/>
      <c r="D908" s="160"/>
    </row>
    <row r="909" spans="1:4" x14ac:dyDescent="0.35">
      <c r="A909" s="160"/>
      <c r="B909" s="160"/>
      <c r="C909" s="192"/>
      <c r="D909" s="160"/>
    </row>
    <row r="910" spans="1:4" x14ac:dyDescent="0.35">
      <c r="A910" s="160"/>
      <c r="B910" s="160"/>
      <c r="C910" s="192"/>
      <c r="D910" s="160"/>
    </row>
    <row r="911" spans="1:4" x14ac:dyDescent="0.35">
      <c r="A911" s="160"/>
      <c r="B911" s="160"/>
      <c r="C911" s="192"/>
      <c r="D911" s="160"/>
    </row>
    <row r="912" spans="1:4" x14ac:dyDescent="0.35">
      <c r="A912" s="160"/>
      <c r="B912" s="160"/>
      <c r="C912" s="192"/>
      <c r="D912" s="160"/>
    </row>
    <row r="913" spans="1:4" x14ac:dyDescent="0.35">
      <c r="A913" s="160"/>
      <c r="B913" s="160"/>
      <c r="C913" s="192"/>
      <c r="D913" s="160"/>
    </row>
    <row r="914" spans="1:4" x14ac:dyDescent="0.35">
      <c r="A914" s="160"/>
      <c r="B914" s="160"/>
      <c r="C914" s="192"/>
      <c r="D914" s="160"/>
    </row>
    <row r="915" spans="1:4" x14ac:dyDescent="0.35">
      <c r="A915" s="160"/>
      <c r="B915" s="160"/>
      <c r="C915" s="192"/>
      <c r="D915" s="160"/>
    </row>
    <row r="916" spans="1:4" x14ac:dyDescent="0.35">
      <c r="A916" s="160"/>
      <c r="B916" s="160"/>
      <c r="C916" s="192"/>
      <c r="D916" s="160"/>
    </row>
    <row r="917" spans="1:4" x14ac:dyDescent="0.35">
      <c r="A917" s="160"/>
      <c r="B917" s="160"/>
      <c r="C917" s="192"/>
      <c r="D917" s="160"/>
    </row>
    <row r="918" spans="1:4" x14ac:dyDescent="0.35">
      <c r="A918" s="160"/>
      <c r="B918" s="160"/>
      <c r="C918" s="192"/>
      <c r="D918" s="160"/>
    </row>
    <row r="919" spans="1:4" x14ac:dyDescent="0.35">
      <c r="A919" s="160"/>
      <c r="B919" s="160"/>
      <c r="C919" s="192"/>
      <c r="D919" s="160"/>
    </row>
    <row r="920" spans="1:4" x14ac:dyDescent="0.35">
      <c r="A920" s="160"/>
      <c r="B920" s="160"/>
      <c r="C920" s="192"/>
      <c r="D920" s="160"/>
    </row>
    <row r="921" spans="1:4" x14ac:dyDescent="0.35">
      <c r="A921" s="160"/>
      <c r="B921" s="160"/>
      <c r="C921" s="192"/>
      <c r="D921" s="160"/>
    </row>
    <row r="922" spans="1:4" x14ac:dyDescent="0.35">
      <c r="A922" s="160"/>
      <c r="B922" s="160"/>
      <c r="C922" s="192"/>
      <c r="D922" s="160"/>
    </row>
    <row r="923" spans="1:4" x14ac:dyDescent="0.35">
      <c r="A923" s="160"/>
      <c r="B923" s="160"/>
      <c r="C923" s="192"/>
      <c r="D923" s="160"/>
    </row>
    <row r="924" spans="1:4" x14ac:dyDescent="0.35">
      <c r="A924" s="160"/>
      <c r="B924" s="160"/>
      <c r="C924" s="192"/>
      <c r="D924" s="160"/>
    </row>
    <row r="925" spans="1:4" x14ac:dyDescent="0.35">
      <c r="A925" s="160"/>
      <c r="B925" s="160"/>
      <c r="C925" s="192"/>
      <c r="D925" s="160"/>
    </row>
    <row r="926" spans="1:4" x14ac:dyDescent="0.35">
      <c r="A926" s="160"/>
      <c r="B926" s="160"/>
      <c r="C926" s="192"/>
      <c r="D926" s="160"/>
    </row>
    <row r="927" spans="1:4" x14ac:dyDescent="0.35">
      <c r="A927" s="160"/>
      <c r="B927" s="160"/>
      <c r="C927" s="192"/>
      <c r="D927" s="160"/>
    </row>
    <row r="928" spans="1:4" x14ac:dyDescent="0.35">
      <c r="A928" s="160"/>
      <c r="B928" s="160"/>
      <c r="C928" s="192"/>
      <c r="D928" s="160"/>
    </row>
    <row r="929" spans="1:4" x14ac:dyDescent="0.35">
      <c r="A929" s="160"/>
      <c r="B929" s="160"/>
      <c r="C929" s="192"/>
      <c r="D929" s="160"/>
    </row>
    <row r="930" spans="1:4" x14ac:dyDescent="0.35">
      <c r="A930" s="160"/>
      <c r="B930" s="160"/>
      <c r="C930" s="192"/>
      <c r="D930" s="160"/>
    </row>
    <row r="931" spans="1:4" x14ac:dyDescent="0.35">
      <c r="A931" s="160"/>
      <c r="B931" s="160"/>
      <c r="C931" s="192"/>
      <c r="D931" s="160"/>
    </row>
    <row r="932" spans="1:4" x14ac:dyDescent="0.35">
      <c r="A932" s="160"/>
      <c r="B932" s="160"/>
      <c r="C932" s="192"/>
      <c r="D932" s="160"/>
    </row>
    <row r="933" spans="1:4" x14ac:dyDescent="0.35">
      <c r="A933" s="160"/>
      <c r="B933" s="160"/>
      <c r="C933" s="192"/>
      <c r="D933" s="160"/>
    </row>
    <row r="934" spans="1:4" x14ac:dyDescent="0.35">
      <c r="A934" s="160"/>
      <c r="B934" s="160"/>
      <c r="C934" s="192"/>
      <c r="D934" s="160"/>
    </row>
    <row r="935" spans="1:4" x14ac:dyDescent="0.35">
      <c r="A935" s="160"/>
      <c r="B935" s="160"/>
      <c r="C935" s="192"/>
      <c r="D935" s="160"/>
    </row>
    <row r="936" spans="1:4" x14ac:dyDescent="0.35">
      <c r="A936" s="160"/>
      <c r="B936" s="160"/>
      <c r="C936" s="192"/>
      <c r="D936" s="160"/>
    </row>
    <row r="937" spans="1:4" x14ac:dyDescent="0.35">
      <c r="A937" s="160"/>
      <c r="B937" s="160"/>
      <c r="C937" s="192"/>
      <c r="D937" s="160"/>
    </row>
    <row r="938" spans="1:4" x14ac:dyDescent="0.35">
      <c r="A938" s="160"/>
      <c r="B938" s="160"/>
      <c r="C938" s="192"/>
      <c r="D938" s="160"/>
    </row>
    <row r="939" spans="1:4" x14ac:dyDescent="0.35">
      <c r="A939" s="160"/>
      <c r="B939" s="160"/>
      <c r="C939" s="192"/>
      <c r="D939" s="160"/>
    </row>
    <row r="940" spans="1:4" x14ac:dyDescent="0.35">
      <c r="A940" s="160"/>
      <c r="B940" s="160"/>
      <c r="C940" s="192"/>
      <c r="D940" s="160"/>
    </row>
    <row r="941" spans="1:4" x14ac:dyDescent="0.35">
      <c r="A941" s="160"/>
      <c r="B941" s="160"/>
      <c r="C941" s="192"/>
      <c r="D941" s="160"/>
    </row>
    <row r="942" spans="1:4" x14ac:dyDescent="0.35">
      <c r="A942" s="160"/>
      <c r="B942" s="160"/>
      <c r="C942" s="192"/>
      <c r="D942" s="160"/>
    </row>
    <row r="943" spans="1:4" x14ac:dyDescent="0.35">
      <c r="A943" s="160"/>
      <c r="B943" s="160"/>
      <c r="C943" s="192"/>
      <c r="D943" s="160"/>
    </row>
    <row r="944" spans="1:4" x14ac:dyDescent="0.35">
      <c r="A944" s="160"/>
      <c r="B944" s="160"/>
      <c r="C944" s="192"/>
      <c r="D944" s="160"/>
    </row>
    <row r="945" spans="1:4" x14ac:dyDescent="0.35">
      <c r="A945" s="160"/>
      <c r="B945" s="160"/>
      <c r="C945" s="192"/>
      <c r="D945" s="160"/>
    </row>
    <row r="946" spans="1:4" x14ac:dyDescent="0.35">
      <c r="A946" s="160"/>
      <c r="B946" s="160"/>
      <c r="C946" s="192"/>
      <c r="D946" s="160"/>
    </row>
    <row r="947" spans="1:4" x14ac:dyDescent="0.35">
      <c r="A947" s="160"/>
      <c r="B947" s="160"/>
      <c r="C947" s="192"/>
      <c r="D947" s="160"/>
    </row>
    <row r="948" spans="1:4" x14ac:dyDescent="0.35">
      <c r="A948" s="160"/>
      <c r="B948" s="160"/>
      <c r="C948" s="192"/>
      <c r="D948" s="160"/>
    </row>
    <row r="949" spans="1:4" x14ac:dyDescent="0.35">
      <c r="A949" s="160"/>
      <c r="B949" s="160"/>
      <c r="C949" s="192"/>
      <c r="D949" s="160"/>
    </row>
    <row r="950" spans="1:4" x14ac:dyDescent="0.35">
      <c r="A950" s="160"/>
      <c r="B950" s="160"/>
      <c r="C950" s="192"/>
      <c r="D950" s="160"/>
    </row>
    <row r="951" spans="1:4" x14ac:dyDescent="0.35">
      <c r="A951" s="160"/>
      <c r="B951" s="160"/>
      <c r="C951" s="192"/>
      <c r="D951" s="160"/>
    </row>
    <row r="952" spans="1:4" x14ac:dyDescent="0.35">
      <c r="A952" s="160"/>
      <c r="B952" s="160"/>
      <c r="C952" s="192"/>
      <c r="D952" s="160"/>
    </row>
    <row r="953" spans="1:4" x14ac:dyDescent="0.35">
      <c r="A953" s="160"/>
      <c r="B953" s="160"/>
      <c r="C953" s="192"/>
      <c r="D953" s="160"/>
    </row>
    <row r="954" spans="1:4" x14ac:dyDescent="0.35">
      <c r="A954" s="160"/>
      <c r="B954" s="160"/>
      <c r="C954" s="192"/>
      <c r="D954" s="160"/>
    </row>
    <row r="955" spans="1:4" x14ac:dyDescent="0.35">
      <c r="A955" s="160"/>
      <c r="B955" s="160"/>
      <c r="C955" s="192"/>
      <c r="D955" s="160"/>
    </row>
    <row r="956" spans="1:4" x14ac:dyDescent="0.35">
      <c r="A956" s="160"/>
      <c r="B956" s="160"/>
      <c r="C956" s="192"/>
      <c r="D956" s="160"/>
    </row>
    <row r="957" spans="1:4" x14ac:dyDescent="0.35">
      <c r="A957" s="160"/>
      <c r="B957" s="160"/>
      <c r="C957" s="192"/>
      <c r="D957" s="160"/>
    </row>
    <row r="958" spans="1:4" x14ac:dyDescent="0.35">
      <c r="A958" s="160"/>
      <c r="B958" s="160"/>
      <c r="C958" s="192"/>
      <c r="D958" s="160"/>
    </row>
    <row r="959" spans="1:4" x14ac:dyDescent="0.35">
      <c r="A959" s="160"/>
      <c r="B959" s="160"/>
      <c r="C959" s="192"/>
      <c r="D959" s="160"/>
    </row>
    <row r="960" spans="1:4" x14ac:dyDescent="0.35">
      <c r="A960" s="160"/>
      <c r="B960" s="160"/>
      <c r="C960" s="192"/>
      <c r="D960" s="160"/>
    </row>
    <row r="961" spans="1:4" x14ac:dyDescent="0.35">
      <c r="A961" s="160"/>
      <c r="B961" s="160"/>
      <c r="C961" s="192"/>
      <c r="D961" s="160"/>
    </row>
    <row r="962" spans="1:4" x14ac:dyDescent="0.35">
      <c r="A962" s="160"/>
      <c r="B962" s="160"/>
      <c r="C962" s="192"/>
      <c r="D962" s="160"/>
    </row>
    <row r="963" spans="1:4" x14ac:dyDescent="0.35">
      <c r="A963" s="160"/>
      <c r="B963" s="160"/>
      <c r="C963" s="192"/>
      <c r="D963" s="160"/>
    </row>
    <row r="964" spans="1:4" x14ac:dyDescent="0.35">
      <c r="A964" s="160"/>
      <c r="B964" s="160"/>
      <c r="C964" s="192"/>
      <c r="D964" s="160"/>
    </row>
    <row r="965" spans="1:4" x14ac:dyDescent="0.35">
      <c r="A965" s="160"/>
      <c r="B965" s="160"/>
      <c r="C965" s="192"/>
      <c r="D965" s="160"/>
    </row>
    <row r="966" spans="1:4" x14ac:dyDescent="0.35">
      <c r="A966" s="160"/>
      <c r="B966" s="160"/>
      <c r="C966" s="192"/>
      <c r="D966" s="160"/>
    </row>
    <row r="967" spans="1:4" x14ac:dyDescent="0.35">
      <c r="A967" s="160"/>
      <c r="B967" s="160"/>
      <c r="C967" s="192"/>
      <c r="D967" s="160"/>
    </row>
    <row r="968" spans="1:4" x14ac:dyDescent="0.35">
      <c r="A968" s="160"/>
      <c r="B968" s="160"/>
      <c r="C968" s="192"/>
      <c r="D968" s="160"/>
    </row>
    <row r="969" spans="1:4" x14ac:dyDescent="0.35">
      <c r="A969" s="160"/>
      <c r="B969" s="160"/>
      <c r="C969" s="192"/>
      <c r="D969" s="160"/>
    </row>
    <row r="970" spans="1:4" x14ac:dyDescent="0.35">
      <c r="A970" s="160"/>
      <c r="B970" s="160"/>
      <c r="C970" s="192"/>
      <c r="D970" s="160"/>
    </row>
    <row r="971" spans="1:4" x14ac:dyDescent="0.35">
      <c r="A971" s="160"/>
      <c r="B971" s="160"/>
      <c r="C971" s="192"/>
      <c r="D971" s="160"/>
    </row>
    <row r="972" spans="1:4" x14ac:dyDescent="0.35">
      <c r="A972" s="160"/>
      <c r="B972" s="160"/>
      <c r="C972" s="192"/>
      <c r="D972" s="160"/>
    </row>
    <row r="973" spans="1:4" x14ac:dyDescent="0.35">
      <c r="A973" s="160"/>
      <c r="B973" s="160"/>
      <c r="C973" s="192"/>
      <c r="D973" s="160"/>
    </row>
    <row r="974" spans="1:4" x14ac:dyDescent="0.35">
      <c r="A974" s="160"/>
      <c r="B974" s="160"/>
      <c r="C974" s="192"/>
      <c r="D974" s="160"/>
    </row>
    <row r="975" spans="1:4" x14ac:dyDescent="0.35">
      <c r="A975" s="160"/>
      <c r="B975" s="160"/>
      <c r="C975" s="192"/>
      <c r="D975" s="160"/>
    </row>
    <row r="976" spans="1:4" x14ac:dyDescent="0.35">
      <c r="A976" s="160"/>
      <c r="B976" s="160"/>
      <c r="C976" s="192"/>
      <c r="D976" s="160"/>
    </row>
    <row r="977" spans="1:4" x14ac:dyDescent="0.35">
      <c r="A977" s="160"/>
      <c r="B977" s="160"/>
      <c r="C977" s="192"/>
      <c r="D977" s="160"/>
    </row>
    <row r="978" spans="1:4" x14ac:dyDescent="0.35">
      <c r="A978" s="160"/>
      <c r="B978" s="160"/>
      <c r="C978" s="192"/>
      <c r="D978" s="160"/>
    </row>
    <row r="979" spans="1:4" x14ac:dyDescent="0.35">
      <c r="A979" s="160"/>
      <c r="B979" s="160"/>
      <c r="C979" s="192"/>
      <c r="D979" s="160"/>
    </row>
    <row r="980" spans="1:4" x14ac:dyDescent="0.35">
      <c r="A980" s="160"/>
      <c r="B980" s="160"/>
      <c r="C980" s="192"/>
      <c r="D980" s="160"/>
    </row>
    <row r="981" spans="1:4" x14ac:dyDescent="0.35">
      <c r="A981" s="160"/>
      <c r="B981" s="160"/>
      <c r="C981" s="192"/>
      <c r="D981" s="160"/>
    </row>
    <row r="982" spans="1:4" x14ac:dyDescent="0.35">
      <c r="A982" s="160"/>
      <c r="B982" s="160"/>
      <c r="C982" s="192"/>
      <c r="D982" s="160"/>
    </row>
    <row r="983" spans="1:4" x14ac:dyDescent="0.35">
      <c r="A983" s="160"/>
      <c r="B983" s="160"/>
      <c r="C983" s="192"/>
      <c r="D983" s="160"/>
    </row>
    <row r="984" spans="1:4" x14ac:dyDescent="0.35">
      <c r="A984" s="160"/>
      <c r="B984" s="160"/>
      <c r="C984" s="192"/>
      <c r="D984" s="160"/>
    </row>
    <row r="985" spans="1:4" x14ac:dyDescent="0.35">
      <c r="A985" s="160"/>
      <c r="B985" s="160"/>
      <c r="C985" s="192"/>
      <c r="D985" s="160"/>
    </row>
    <row r="986" spans="1:4" x14ac:dyDescent="0.35">
      <c r="A986" s="160"/>
      <c r="B986" s="160"/>
      <c r="C986" s="192"/>
      <c r="D986" s="160"/>
    </row>
    <row r="987" spans="1:4" x14ac:dyDescent="0.35">
      <c r="A987" s="160"/>
      <c r="B987" s="160"/>
      <c r="C987" s="192"/>
      <c r="D987" s="160"/>
    </row>
    <row r="988" spans="1:4" x14ac:dyDescent="0.35">
      <c r="A988" s="160"/>
      <c r="B988" s="160"/>
      <c r="C988" s="192"/>
      <c r="D988" s="160"/>
    </row>
    <row r="989" spans="1:4" x14ac:dyDescent="0.35">
      <c r="A989" s="160"/>
      <c r="B989" s="160"/>
      <c r="C989" s="192"/>
      <c r="D989" s="160"/>
    </row>
    <row r="990" spans="1:4" x14ac:dyDescent="0.35">
      <c r="A990" s="160"/>
      <c r="B990" s="160"/>
      <c r="C990" s="192"/>
      <c r="D990" s="160"/>
    </row>
    <row r="991" spans="1:4" x14ac:dyDescent="0.35">
      <c r="A991" s="160"/>
      <c r="B991" s="160"/>
      <c r="C991" s="192"/>
      <c r="D991" s="160"/>
    </row>
    <row r="992" spans="1:4" x14ac:dyDescent="0.35">
      <c r="A992" s="160"/>
      <c r="B992" s="160"/>
      <c r="C992" s="192"/>
      <c r="D992" s="160"/>
    </row>
    <row r="993" spans="1:4" x14ac:dyDescent="0.35">
      <c r="A993" s="160"/>
      <c r="B993" s="160"/>
      <c r="C993" s="192"/>
      <c r="D993" s="160"/>
    </row>
    <row r="994" spans="1:4" x14ac:dyDescent="0.35">
      <c r="A994" s="160"/>
      <c r="B994" s="160"/>
      <c r="C994" s="192"/>
      <c r="D994" s="160"/>
    </row>
    <row r="995" spans="1:4" x14ac:dyDescent="0.35">
      <c r="A995" s="160"/>
      <c r="B995" s="160"/>
      <c r="C995" s="192"/>
      <c r="D995" s="160"/>
    </row>
    <row r="996" spans="1:4" x14ac:dyDescent="0.35">
      <c r="A996" s="160"/>
      <c r="B996" s="160"/>
      <c r="C996" s="192"/>
      <c r="D996" s="160"/>
    </row>
    <row r="997" spans="1:4" x14ac:dyDescent="0.35">
      <c r="A997" s="160"/>
      <c r="B997" s="160"/>
      <c r="C997" s="192"/>
      <c r="D997" s="160"/>
    </row>
    <row r="998" spans="1:4" x14ac:dyDescent="0.35">
      <c r="A998" s="160"/>
      <c r="B998" s="160"/>
      <c r="C998" s="192"/>
      <c r="D998" s="160"/>
    </row>
    <row r="999" spans="1:4" x14ac:dyDescent="0.35">
      <c r="A999" s="160"/>
      <c r="B999" s="160"/>
      <c r="C999" s="192"/>
      <c r="D999" s="160"/>
    </row>
    <row r="1000" spans="1:4" x14ac:dyDescent="0.35">
      <c r="A1000" s="160"/>
      <c r="B1000" s="160"/>
      <c r="C1000" s="192"/>
      <c r="D1000" s="160"/>
    </row>
    <row r="1001" spans="1:4" x14ac:dyDescent="0.35">
      <c r="A1001" s="160"/>
      <c r="B1001" s="160"/>
      <c r="C1001" s="192"/>
      <c r="D1001" s="160"/>
    </row>
    <row r="1002" spans="1:4" x14ac:dyDescent="0.35">
      <c r="A1002" s="160"/>
      <c r="B1002" s="160"/>
      <c r="C1002" s="192"/>
      <c r="D1002" s="160"/>
    </row>
    <row r="1003" spans="1:4" x14ac:dyDescent="0.35">
      <c r="A1003" s="160"/>
      <c r="B1003" s="160"/>
      <c r="C1003" s="192"/>
      <c r="D1003" s="160"/>
    </row>
    <row r="1004" spans="1:4" x14ac:dyDescent="0.35">
      <c r="A1004" s="160"/>
      <c r="B1004" s="160"/>
      <c r="C1004" s="192"/>
      <c r="D1004" s="160"/>
    </row>
    <row r="1005" spans="1:4" x14ac:dyDescent="0.35">
      <c r="A1005" s="160"/>
      <c r="B1005" s="160"/>
      <c r="C1005" s="192"/>
      <c r="D1005" s="160"/>
    </row>
    <row r="1006" spans="1:4" x14ac:dyDescent="0.35">
      <c r="A1006" s="160"/>
      <c r="B1006" s="160"/>
      <c r="C1006" s="192"/>
      <c r="D1006" s="160"/>
    </row>
    <row r="1007" spans="1:4" x14ac:dyDescent="0.35">
      <c r="A1007" s="160"/>
      <c r="B1007" s="160"/>
      <c r="C1007" s="192"/>
      <c r="D1007" s="160"/>
    </row>
    <row r="1008" spans="1:4" x14ac:dyDescent="0.35">
      <c r="A1008" s="160"/>
      <c r="B1008" s="160"/>
      <c r="C1008" s="192"/>
      <c r="D1008" s="160"/>
    </row>
    <row r="1009" spans="1:4" x14ac:dyDescent="0.35">
      <c r="A1009" s="160"/>
      <c r="B1009" s="160"/>
      <c r="C1009" s="192"/>
      <c r="D1009" s="160"/>
    </row>
    <row r="1010" spans="1:4" x14ac:dyDescent="0.35">
      <c r="A1010" s="160"/>
      <c r="B1010" s="160"/>
      <c r="C1010" s="192"/>
      <c r="D1010" s="160"/>
    </row>
    <row r="1011" spans="1:4" x14ac:dyDescent="0.35">
      <c r="A1011" s="160"/>
      <c r="B1011" s="160"/>
      <c r="C1011" s="192"/>
      <c r="D1011" s="160"/>
    </row>
    <row r="1012" spans="1:4" x14ac:dyDescent="0.35">
      <c r="A1012" s="160"/>
      <c r="B1012" s="160"/>
      <c r="C1012" s="192"/>
      <c r="D1012" s="160"/>
    </row>
    <row r="1013" spans="1:4" x14ac:dyDescent="0.35">
      <c r="A1013" s="160"/>
      <c r="B1013" s="160"/>
      <c r="C1013" s="192"/>
      <c r="D1013" s="160"/>
    </row>
    <row r="1014" spans="1:4" x14ac:dyDescent="0.35">
      <c r="A1014" s="160"/>
      <c r="B1014" s="160"/>
      <c r="C1014" s="192"/>
      <c r="D1014" s="160"/>
    </row>
    <row r="1015" spans="1:4" x14ac:dyDescent="0.35">
      <c r="A1015" s="160"/>
      <c r="B1015" s="160"/>
      <c r="C1015" s="192"/>
      <c r="D1015" s="160"/>
    </row>
    <row r="1016" spans="1:4" x14ac:dyDescent="0.35">
      <c r="A1016" s="160"/>
      <c r="B1016" s="160"/>
      <c r="C1016" s="192"/>
      <c r="D1016" s="160"/>
    </row>
    <row r="1017" spans="1:4" x14ac:dyDescent="0.35">
      <c r="A1017" s="160"/>
      <c r="B1017" s="160"/>
      <c r="C1017" s="192"/>
      <c r="D1017" s="160"/>
    </row>
    <row r="1018" spans="1:4" x14ac:dyDescent="0.35">
      <c r="A1018" s="160"/>
      <c r="B1018" s="160"/>
      <c r="C1018" s="192"/>
      <c r="D1018" s="160"/>
    </row>
    <row r="1019" spans="1:4" x14ac:dyDescent="0.35">
      <c r="A1019" s="160"/>
      <c r="B1019" s="160"/>
      <c r="C1019" s="192"/>
      <c r="D1019" s="160"/>
    </row>
    <row r="1020" spans="1:4" x14ac:dyDescent="0.35">
      <c r="A1020" s="160"/>
      <c r="B1020" s="160"/>
      <c r="C1020" s="192"/>
      <c r="D1020" s="160"/>
    </row>
    <row r="1021" spans="1:4" x14ac:dyDescent="0.35">
      <c r="A1021" s="160"/>
      <c r="B1021" s="160"/>
      <c r="C1021" s="192"/>
      <c r="D1021" s="160"/>
    </row>
    <row r="1022" spans="1:4" x14ac:dyDescent="0.35">
      <c r="A1022" s="160"/>
      <c r="B1022" s="160"/>
      <c r="C1022" s="192"/>
      <c r="D1022" s="160"/>
    </row>
    <row r="1023" spans="1:4" x14ac:dyDescent="0.35">
      <c r="A1023" s="160"/>
      <c r="B1023" s="160"/>
      <c r="C1023" s="192"/>
      <c r="D1023" s="160"/>
    </row>
    <row r="1024" spans="1:4" x14ac:dyDescent="0.35">
      <c r="A1024" s="160"/>
      <c r="B1024" s="160"/>
      <c r="C1024" s="192"/>
      <c r="D1024" s="160"/>
    </row>
    <row r="1025" spans="1:4" x14ac:dyDescent="0.35">
      <c r="A1025" s="160"/>
      <c r="B1025" s="160"/>
      <c r="C1025" s="192"/>
      <c r="D1025" s="160"/>
    </row>
    <row r="1026" spans="1:4" x14ac:dyDescent="0.35">
      <c r="A1026" s="160"/>
      <c r="B1026" s="160"/>
      <c r="C1026" s="192"/>
      <c r="D1026" s="160"/>
    </row>
    <row r="1027" spans="1:4" x14ac:dyDescent="0.35">
      <c r="A1027" s="160"/>
      <c r="B1027" s="160"/>
      <c r="C1027" s="192"/>
      <c r="D1027" s="160"/>
    </row>
    <row r="1028" spans="1:4" x14ac:dyDescent="0.35">
      <c r="A1028" s="160"/>
      <c r="B1028" s="160"/>
      <c r="C1028" s="192"/>
      <c r="D1028" s="160"/>
    </row>
    <row r="1029" spans="1:4" x14ac:dyDescent="0.35">
      <c r="A1029" s="160"/>
      <c r="B1029" s="160"/>
      <c r="C1029" s="192"/>
      <c r="D1029" s="160"/>
    </row>
    <row r="1030" spans="1:4" x14ac:dyDescent="0.35">
      <c r="A1030" s="160"/>
      <c r="B1030" s="160"/>
      <c r="C1030" s="192"/>
      <c r="D1030" s="160"/>
    </row>
    <row r="1031" spans="1:4" x14ac:dyDescent="0.35">
      <c r="A1031" s="160"/>
      <c r="B1031" s="160"/>
      <c r="C1031" s="192"/>
      <c r="D1031" s="160"/>
    </row>
    <row r="1032" spans="1:4" x14ac:dyDescent="0.35">
      <c r="A1032" s="160"/>
      <c r="B1032" s="160"/>
      <c r="C1032" s="192"/>
      <c r="D1032" s="160"/>
    </row>
    <row r="1033" spans="1:4" x14ac:dyDescent="0.35">
      <c r="A1033" s="160"/>
      <c r="B1033" s="160"/>
      <c r="C1033" s="192"/>
      <c r="D1033" s="160"/>
    </row>
    <row r="1034" spans="1:4" x14ac:dyDescent="0.35">
      <c r="A1034" s="160"/>
      <c r="B1034" s="160"/>
      <c r="C1034" s="192"/>
      <c r="D1034" s="160"/>
    </row>
    <row r="1035" spans="1:4" x14ac:dyDescent="0.35">
      <c r="A1035" s="160"/>
      <c r="B1035" s="160"/>
      <c r="C1035" s="192"/>
      <c r="D1035" s="160"/>
    </row>
    <row r="1036" spans="1:4" x14ac:dyDescent="0.35">
      <c r="A1036" s="160"/>
      <c r="B1036" s="160"/>
      <c r="C1036" s="192"/>
      <c r="D1036" s="160"/>
    </row>
    <row r="1037" spans="1:4" x14ac:dyDescent="0.35">
      <c r="A1037" s="160"/>
      <c r="B1037" s="160"/>
      <c r="C1037" s="192"/>
      <c r="D1037" s="160"/>
    </row>
    <row r="1038" spans="1:4" x14ac:dyDescent="0.35">
      <c r="A1038" s="160"/>
      <c r="B1038" s="160"/>
      <c r="C1038" s="192"/>
      <c r="D1038" s="160"/>
    </row>
    <row r="1039" spans="1:4" x14ac:dyDescent="0.35">
      <c r="A1039" s="160"/>
      <c r="B1039" s="160"/>
      <c r="C1039" s="192"/>
      <c r="D1039" s="160"/>
    </row>
    <row r="1040" spans="1:4" x14ac:dyDescent="0.35">
      <c r="A1040" s="160"/>
      <c r="B1040" s="160"/>
      <c r="C1040" s="192"/>
      <c r="D1040" s="160"/>
    </row>
    <row r="1041" spans="1:4" x14ac:dyDescent="0.35">
      <c r="A1041" s="160"/>
      <c r="B1041" s="160"/>
      <c r="C1041" s="192"/>
      <c r="D1041" s="160"/>
    </row>
    <row r="1042" spans="1:4" x14ac:dyDescent="0.35">
      <c r="A1042" s="160"/>
      <c r="B1042" s="160"/>
      <c r="C1042" s="192"/>
      <c r="D1042" s="160"/>
    </row>
    <row r="1043" spans="1:4" x14ac:dyDescent="0.35">
      <c r="A1043" s="160"/>
      <c r="B1043" s="160"/>
      <c r="C1043" s="192"/>
      <c r="D1043" s="160"/>
    </row>
    <row r="1044" spans="1:4" x14ac:dyDescent="0.35">
      <c r="A1044" s="160"/>
      <c r="B1044" s="160"/>
      <c r="C1044" s="192"/>
      <c r="D1044" s="160"/>
    </row>
    <row r="1045" spans="1:4" x14ac:dyDescent="0.35">
      <c r="A1045" s="160"/>
      <c r="B1045" s="160"/>
      <c r="C1045" s="192"/>
      <c r="D1045" s="160"/>
    </row>
    <row r="1046" spans="1:4" x14ac:dyDescent="0.35">
      <c r="A1046" s="160"/>
      <c r="B1046" s="160"/>
      <c r="C1046" s="192"/>
      <c r="D1046" s="160"/>
    </row>
    <row r="1047" spans="1:4" x14ac:dyDescent="0.35">
      <c r="A1047" s="160"/>
      <c r="B1047" s="160"/>
      <c r="C1047" s="192"/>
      <c r="D1047" s="160"/>
    </row>
    <row r="1048" spans="1:4" x14ac:dyDescent="0.35">
      <c r="A1048" s="160"/>
      <c r="B1048" s="160"/>
      <c r="C1048" s="192"/>
      <c r="D1048" s="160"/>
    </row>
    <row r="1049" spans="1:4" x14ac:dyDescent="0.35">
      <c r="A1049" s="160"/>
      <c r="B1049" s="160"/>
      <c r="C1049" s="192"/>
      <c r="D1049" s="160"/>
    </row>
    <row r="1050" spans="1:4" x14ac:dyDescent="0.35">
      <c r="A1050" s="160"/>
      <c r="B1050" s="160"/>
      <c r="C1050" s="192"/>
      <c r="D1050" s="160"/>
    </row>
    <row r="1051" spans="1:4" x14ac:dyDescent="0.35">
      <c r="A1051" s="160"/>
      <c r="B1051" s="160"/>
      <c r="C1051" s="192"/>
      <c r="D1051" s="160"/>
    </row>
    <row r="1052" spans="1:4" x14ac:dyDescent="0.35">
      <c r="A1052" s="160"/>
      <c r="B1052" s="160"/>
      <c r="C1052" s="192"/>
      <c r="D1052" s="160"/>
    </row>
    <row r="1053" spans="1:4" x14ac:dyDescent="0.35">
      <c r="A1053" s="160"/>
      <c r="B1053" s="160"/>
      <c r="C1053" s="192"/>
      <c r="D1053" s="160"/>
    </row>
    <row r="1054" spans="1:4" x14ac:dyDescent="0.35">
      <c r="A1054" s="160"/>
      <c r="B1054" s="160"/>
      <c r="C1054" s="192"/>
      <c r="D1054" s="160"/>
    </row>
    <row r="1055" spans="1:4" x14ac:dyDescent="0.35">
      <c r="A1055" s="160"/>
      <c r="B1055" s="160"/>
      <c r="C1055" s="192"/>
      <c r="D1055" s="160"/>
    </row>
    <row r="1056" spans="1:4" x14ac:dyDescent="0.35">
      <c r="A1056" s="160"/>
      <c r="B1056" s="160"/>
      <c r="C1056" s="192"/>
      <c r="D1056" s="160"/>
    </row>
    <row r="1057" spans="1:4" x14ac:dyDescent="0.35">
      <c r="A1057" s="160"/>
      <c r="B1057" s="160"/>
      <c r="C1057" s="192"/>
      <c r="D1057" s="160"/>
    </row>
    <row r="1058" spans="1:4" x14ac:dyDescent="0.35">
      <c r="A1058" s="160"/>
      <c r="B1058" s="160"/>
      <c r="C1058" s="192"/>
      <c r="D1058" s="160"/>
    </row>
    <row r="1059" spans="1:4" x14ac:dyDescent="0.35">
      <c r="A1059" s="160"/>
      <c r="B1059" s="160"/>
      <c r="C1059" s="192"/>
      <c r="D1059" s="160"/>
    </row>
    <row r="1060" spans="1:4" x14ac:dyDescent="0.35">
      <c r="A1060" s="160"/>
      <c r="B1060" s="160"/>
      <c r="C1060" s="192"/>
      <c r="D1060" s="160"/>
    </row>
    <row r="1061" spans="1:4" x14ac:dyDescent="0.35">
      <c r="A1061" s="160"/>
      <c r="B1061" s="160"/>
      <c r="C1061" s="192"/>
      <c r="D1061" s="160"/>
    </row>
    <row r="1062" spans="1:4" x14ac:dyDescent="0.35">
      <c r="A1062" s="160"/>
      <c r="B1062" s="160"/>
      <c r="C1062" s="192"/>
      <c r="D1062" s="160"/>
    </row>
    <row r="1063" spans="1:4" x14ac:dyDescent="0.35">
      <c r="A1063" s="160"/>
      <c r="B1063" s="160"/>
      <c r="C1063" s="192"/>
      <c r="D1063" s="160"/>
    </row>
    <row r="1064" spans="1:4" x14ac:dyDescent="0.35">
      <c r="A1064" s="160"/>
      <c r="B1064" s="160"/>
      <c r="C1064" s="192"/>
      <c r="D1064" s="160"/>
    </row>
    <row r="1065" spans="1:4" x14ac:dyDescent="0.35">
      <c r="A1065" s="160"/>
      <c r="B1065" s="160"/>
      <c r="C1065" s="192"/>
      <c r="D1065" s="160"/>
    </row>
    <row r="1066" spans="1:4" x14ac:dyDescent="0.35">
      <c r="A1066" s="160"/>
      <c r="B1066" s="160"/>
      <c r="C1066" s="192"/>
      <c r="D1066" s="160"/>
    </row>
    <row r="1067" spans="1:4" x14ac:dyDescent="0.35">
      <c r="A1067" s="160"/>
      <c r="B1067" s="160"/>
      <c r="C1067" s="192"/>
      <c r="D1067" s="160"/>
    </row>
    <row r="1068" spans="1:4" x14ac:dyDescent="0.35">
      <c r="A1068" s="160"/>
      <c r="B1068" s="160"/>
      <c r="C1068" s="192"/>
      <c r="D1068" s="160"/>
    </row>
    <row r="1069" spans="1:4" x14ac:dyDescent="0.35">
      <c r="A1069" s="160"/>
      <c r="B1069" s="160"/>
      <c r="C1069" s="192"/>
      <c r="D1069" s="160"/>
    </row>
    <row r="1070" spans="1:4" x14ac:dyDescent="0.35">
      <c r="A1070" s="160"/>
      <c r="B1070" s="160"/>
      <c r="C1070" s="192"/>
      <c r="D1070" s="160"/>
    </row>
    <row r="1071" spans="1:4" x14ac:dyDescent="0.35">
      <c r="A1071" s="160"/>
      <c r="B1071" s="160"/>
      <c r="C1071" s="192"/>
      <c r="D1071" s="160"/>
    </row>
    <row r="1072" spans="1:4" x14ac:dyDescent="0.35">
      <c r="A1072" s="160"/>
      <c r="B1072" s="160"/>
      <c r="C1072" s="192"/>
      <c r="D1072" s="160"/>
    </row>
    <row r="1073" spans="1:4" x14ac:dyDescent="0.35">
      <c r="A1073" s="160"/>
      <c r="B1073" s="160"/>
      <c r="C1073" s="192"/>
      <c r="D1073" s="160"/>
    </row>
    <row r="1074" spans="1:4" x14ac:dyDescent="0.35">
      <c r="A1074" s="160"/>
      <c r="B1074" s="160"/>
      <c r="C1074" s="192"/>
      <c r="D1074" s="160"/>
    </row>
    <row r="1075" spans="1:4" x14ac:dyDescent="0.35">
      <c r="A1075" s="160"/>
      <c r="B1075" s="160"/>
      <c r="C1075" s="192"/>
      <c r="D1075" s="160"/>
    </row>
    <row r="1076" spans="1:4" x14ac:dyDescent="0.35">
      <c r="A1076" s="160"/>
      <c r="B1076" s="160"/>
      <c r="C1076" s="192"/>
      <c r="D1076" s="160"/>
    </row>
    <row r="1077" spans="1:4" x14ac:dyDescent="0.35">
      <c r="A1077" s="160"/>
      <c r="B1077" s="160"/>
      <c r="C1077" s="192"/>
      <c r="D1077" s="160"/>
    </row>
    <row r="1078" spans="1:4" x14ac:dyDescent="0.35">
      <c r="A1078" s="160"/>
      <c r="B1078" s="160"/>
      <c r="C1078" s="192"/>
      <c r="D1078" s="160"/>
    </row>
    <row r="1079" spans="1:4" x14ac:dyDescent="0.35">
      <c r="A1079" s="160"/>
      <c r="B1079" s="160"/>
      <c r="C1079" s="192"/>
      <c r="D1079" s="160"/>
    </row>
    <row r="1080" spans="1:4" x14ac:dyDescent="0.35">
      <c r="A1080" s="160"/>
      <c r="B1080" s="160"/>
      <c r="C1080" s="192"/>
      <c r="D1080" s="160"/>
    </row>
    <row r="1081" spans="1:4" x14ac:dyDescent="0.35">
      <c r="A1081" s="160"/>
      <c r="B1081" s="160"/>
      <c r="C1081" s="192"/>
      <c r="D1081" s="160"/>
    </row>
    <row r="1082" spans="1:4" x14ac:dyDescent="0.35">
      <c r="A1082" s="160"/>
      <c r="B1082" s="160"/>
      <c r="C1082" s="192"/>
      <c r="D1082" s="160"/>
    </row>
    <row r="1083" spans="1:4" x14ac:dyDescent="0.35">
      <c r="A1083" s="160"/>
      <c r="B1083" s="160"/>
      <c r="C1083" s="192"/>
      <c r="D1083" s="160"/>
    </row>
    <row r="1084" spans="1:4" x14ac:dyDescent="0.35">
      <c r="A1084" s="160"/>
      <c r="B1084" s="160"/>
      <c r="C1084" s="192"/>
      <c r="D1084" s="160"/>
    </row>
    <row r="1085" spans="1:4" x14ac:dyDescent="0.35">
      <c r="A1085" s="160"/>
      <c r="B1085" s="160"/>
      <c r="C1085" s="192"/>
      <c r="D1085" s="160"/>
    </row>
    <row r="1086" spans="1:4" x14ac:dyDescent="0.35">
      <c r="A1086" s="160"/>
      <c r="B1086" s="160"/>
      <c r="C1086" s="192"/>
      <c r="D1086" s="160"/>
    </row>
    <row r="1087" spans="1:4" x14ac:dyDescent="0.35">
      <c r="A1087" s="160"/>
      <c r="B1087" s="160"/>
      <c r="C1087" s="192"/>
      <c r="D1087" s="160"/>
    </row>
    <row r="1088" spans="1:4" x14ac:dyDescent="0.35">
      <c r="A1088" s="160"/>
      <c r="B1088" s="160"/>
      <c r="C1088" s="192"/>
      <c r="D1088" s="160"/>
    </row>
    <row r="1089" spans="1:4" x14ac:dyDescent="0.35">
      <c r="A1089" s="160"/>
      <c r="B1089" s="160"/>
      <c r="C1089" s="192"/>
      <c r="D1089" s="160"/>
    </row>
    <row r="1090" spans="1:4" x14ac:dyDescent="0.35">
      <c r="A1090" s="160"/>
      <c r="B1090" s="160"/>
      <c r="C1090" s="192"/>
      <c r="D1090" s="160"/>
    </row>
    <row r="1091" spans="1:4" x14ac:dyDescent="0.35">
      <c r="A1091" s="160"/>
      <c r="B1091" s="160"/>
      <c r="C1091" s="192"/>
      <c r="D1091" s="160"/>
    </row>
    <row r="1092" spans="1:4" x14ac:dyDescent="0.35">
      <c r="A1092" s="160"/>
      <c r="B1092" s="160"/>
      <c r="C1092" s="192"/>
      <c r="D1092" s="160"/>
    </row>
    <row r="1093" spans="1:4" x14ac:dyDescent="0.35">
      <c r="A1093" s="160"/>
      <c r="B1093" s="160"/>
      <c r="C1093" s="192"/>
      <c r="D1093" s="160"/>
    </row>
    <row r="1094" spans="1:4" x14ac:dyDescent="0.35">
      <c r="A1094" s="160"/>
      <c r="B1094" s="160"/>
      <c r="C1094" s="192"/>
      <c r="D1094" s="160"/>
    </row>
    <row r="1095" spans="1:4" x14ac:dyDescent="0.35">
      <c r="A1095" s="160"/>
      <c r="B1095" s="160"/>
      <c r="C1095" s="192"/>
      <c r="D1095" s="160"/>
    </row>
    <row r="1096" spans="1:4" x14ac:dyDescent="0.35">
      <c r="A1096" s="160"/>
      <c r="B1096" s="160"/>
      <c r="C1096" s="192"/>
      <c r="D1096" s="160"/>
    </row>
    <row r="1097" spans="1:4" x14ac:dyDescent="0.35">
      <c r="A1097" s="160"/>
      <c r="B1097" s="160"/>
      <c r="C1097" s="192"/>
      <c r="D1097" s="160"/>
    </row>
    <row r="1098" spans="1:4" x14ac:dyDescent="0.35">
      <c r="A1098" s="160"/>
      <c r="B1098" s="160"/>
      <c r="C1098" s="192"/>
      <c r="D1098" s="160"/>
    </row>
    <row r="1099" spans="1:4" x14ac:dyDescent="0.35">
      <c r="A1099" s="160"/>
      <c r="B1099" s="160"/>
      <c r="C1099" s="192"/>
      <c r="D1099" s="160"/>
    </row>
    <row r="1100" spans="1:4" x14ac:dyDescent="0.35">
      <c r="A1100" s="160"/>
      <c r="B1100" s="160"/>
      <c r="C1100" s="192"/>
      <c r="D1100" s="160"/>
    </row>
    <row r="1101" spans="1:4" x14ac:dyDescent="0.35">
      <c r="A1101" s="160"/>
      <c r="B1101" s="160"/>
      <c r="C1101" s="192"/>
      <c r="D1101" s="160"/>
    </row>
    <row r="1102" spans="1:4" x14ac:dyDescent="0.35">
      <c r="A1102" s="160"/>
      <c r="B1102" s="160"/>
      <c r="C1102" s="192"/>
      <c r="D1102" s="160"/>
    </row>
    <row r="1103" spans="1:4" x14ac:dyDescent="0.35">
      <c r="A1103" s="160"/>
      <c r="B1103" s="160"/>
      <c r="C1103" s="192"/>
      <c r="D1103" s="160"/>
    </row>
    <row r="1104" spans="1:4" x14ac:dyDescent="0.35">
      <c r="A1104" s="160"/>
      <c r="B1104" s="160"/>
      <c r="C1104" s="192"/>
      <c r="D1104" s="160"/>
    </row>
    <row r="1105" spans="1:4" x14ac:dyDescent="0.35">
      <c r="A1105" s="160"/>
      <c r="B1105" s="160"/>
      <c r="C1105" s="192"/>
      <c r="D1105" s="160"/>
    </row>
    <row r="1106" spans="1:4" x14ac:dyDescent="0.35">
      <c r="A1106" s="160"/>
      <c r="B1106" s="160"/>
      <c r="C1106" s="192"/>
      <c r="D1106" s="160"/>
    </row>
    <row r="1107" spans="1:4" x14ac:dyDescent="0.35">
      <c r="A1107" s="160"/>
      <c r="B1107" s="160"/>
      <c r="C1107" s="192"/>
      <c r="D1107" s="160"/>
    </row>
    <row r="1108" spans="1:4" x14ac:dyDescent="0.35">
      <c r="A1108" s="160"/>
      <c r="B1108" s="160"/>
      <c r="C1108" s="192"/>
      <c r="D1108" s="160"/>
    </row>
    <row r="1109" spans="1:4" x14ac:dyDescent="0.35">
      <c r="A1109" s="160"/>
      <c r="B1109" s="160"/>
      <c r="C1109" s="192"/>
      <c r="D1109" s="160"/>
    </row>
    <row r="1110" spans="1:4" x14ac:dyDescent="0.35">
      <c r="A1110" s="160"/>
      <c r="B1110" s="160"/>
      <c r="C1110" s="192"/>
      <c r="D1110" s="160"/>
    </row>
    <row r="1111" spans="1:4" x14ac:dyDescent="0.35">
      <c r="A1111" s="160"/>
      <c r="B1111" s="160"/>
      <c r="C1111" s="192"/>
      <c r="D1111" s="160"/>
    </row>
    <row r="1112" spans="1:4" x14ac:dyDescent="0.35">
      <c r="A1112" s="160"/>
      <c r="B1112" s="160"/>
      <c r="C1112" s="192"/>
      <c r="D1112" s="160"/>
    </row>
    <row r="1113" spans="1:4" x14ac:dyDescent="0.35">
      <c r="A1113" s="160"/>
      <c r="B1113" s="160"/>
      <c r="C1113" s="192"/>
      <c r="D1113" s="160"/>
    </row>
    <row r="1114" spans="1:4" x14ac:dyDescent="0.35">
      <c r="A1114" s="160"/>
      <c r="B1114" s="160"/>
      <c r="C1114" s="192"/>
      <c r="D1114" s="160"/>
    </row>
    <row r="1115" spans="1:4" x14ac:dyDescent="0.35">
      <c r="A1115" s="160"/>
      <c r="B1115" s="160"/>
      <c r="C1115" s="192"/>
      <c r="D1115" s="160"/>
    </row>
    <row r="1116" spans="1:4" x14ac:dyDescent="0.35">
      <c r="A1116" s="160"/>
      <c r="B1116" s="160"/>
      <c r="C1116" s="192"/>
      <c r="D1116" s="160"/>
    </row>
    <row r="1117" spans="1:4" x14ac:dyDescent="0.35">
      <c r="A1117" s="160"/>
      <c r="B1117" s="160"/>
      <c r="C1117" s="192"/>
      <c r="D1117" s="160"/>
    </row>
    <row r="1118" spans="1:4" x14ac:dyDescent="0.35">
      <c r="A1118" s="160"/>
      <c r="B1118" s="160"/>
      <c r="C1118" s="192"/>
      <c r="D1118" s="160"/>
    </row>
    <row r="1119" spans="1:4" x14ac:dyDescent="0.35">
      <c r="A1119" s="160"/>
      <c r="B1119" s="160"/>
      <c r="C1119" s="192"/>
      <c r="D1119" s="160"/>
    </row>
    <row r="1120" spans="1:4" x14ac:dyDescent="0.35">
      <c r="A1120" s="160"/>
      <c r="B1120" s="160"/>
      <c r="C1120" s="192"/>
      <c r="D1120" s="160"/>
    </row>
    <row r="1121" spans="1:4" x14ac:dyDescent="0.35">
      <c r="A1121" s="160"/>
      <c r="B1121" s="160"/>
      <c r="C1121" s="192"/>
      <c r="D1121" s="160"/>
    </row>
    <row r="1122" spans="1:4" x14ac:dyDescent="0.35">
      <c r="A1122" s="160"/>
      <c r="B1122" s="160"/>
      <c r="C1122" s="192"/>
      <c r="D1122" s="160"/>
    </row>
    <row r="1123" spans="1:4" x14ac:dyDescent="0.35">
      <c r="A1123" s="160"/>
      <c r="B1123" s="160"/>
      <c r="C1123" s="192"/>
      <c r="D1123" s="160"/>
    </row>
    <row r="1124" spans="1:4" x14ac:dyDescent="0.35">
      <c r="A1124" s="160"/>
      <c r="B1124" s="160"/>
      <c r="C1124" s="192"/>
      <c r="D1124" s="160"/>
    </row>
    <row r="1125" spans="1:4" x14ac:dyDescent="0.35">
      <c r="A1125" s="160"/>
      <c r="B1125" s="160"/>
      <c r="C1125" s="192"/>
      <c r="D1125" s="160"/>
    </row>
    <row r="1126" spans="1:4" x14ac:dyDescent="0.35">
      <c r="A1126" s="160"/>
      <c r="B1126" s="160"/>
      <c r="C1126" s="192"/>
      <c r="D1126" s="160"/>
    </row>
    <row r="1127" spans="1:4" x14ac:dyDescent="0.35">
      <c r="A1127" s="160"/>
      <c r="B1127" s="160"/>
      <c r="C1127" s="192"/>
      <c r="D1127" s="160"/>
    </row>
    <row r="1128" spans="1:4" x14ac:dyDescent="0.35">
      <c r="A1128" s="160"/>
      <c r="B1128" s="160"/>
      <c r="C1128" s="192"/>
      <c r="D1128" s="160"/>
    </row>
    <row r="1129" spans="1:4" x14ac:dyDescent="0.35">
      <c r="A1129" s="160"/>
      <c r="B1129" s="160"/>
      <c r="C1129" s="192"/>
      <c r="D1129" s="160"/>
    </row>
    <row r="1130" spans="1:4" x14ac:dyDescent="0.35">
      <c r="A1130" s="160"/>
      <c r="B1130" s="160"/>
      <c r="C1130" s="192"/>
      <c r="D1130" s="160"/>
    </row>
    <row r="1131" spans="1:4" x14ac:dyDescent="0.35">
      <c r="A1131" s="160"/>
      <c r="B1131" s="160"/>
      <c r="C1131" s="192"/>
      <c r="D1131" s="160"/>
    </row>
    <row r="1132" spans="1:4" x14ac:dyDescent="0.35">
      <c r="A1132" s="160"/>
      <c r="B1132" s="160"/>
      <c r="C1132" s="192"/>
      <c r="D1132" s="160"/>
    </row>
    <row r="1133" spans="1:4" x14ac:dyDescent="0.35">
      <c r="A1133" s="160"/>
      <c r="B1133" s="160"/>
      <c r="C1133" s="192"/>
      <c r="D1133" s="160"/>
    </row>
    <row r="1134" spans="1:4" x14ac:dyDescent="0.35">
      <c r="A1134" s="160"/>
      <c r="B1134" s="160"/>
      <c r="C1134" s="192"/>
      <c r="D1134" s="160"/>
    </row>
    <row r="1135" spans="1:4" x14ac:dyDescent="0.35">
      <c r="A1135" s="160"/>
      <c r="B1135" s="160"/>
      <c r="C1135" s="192"/>
      <c r="D1135" s="160"/>
    </row>
    <row r="1136" spans="1:4" x14ac:dyDescent="0.35">
      <c r="A1136" s="160"/>
      <c r="B1136" s="160"/>
      <c r="C1136" s="192"/>
      <c r="D1136" s="160"/>
    </row>
    <row r="1137" spans="1:4" x14ac:dyDescent="0.35">
      <c r="A1137" s="160"/>
      <c r="B1137" s="160"/>
      <c r="C1137" s="192"/>
      <c r="D1137" s="160"/>
    </row>
    <row r="1138" spans="1:4" x14ac:dyDescent="0.35">
      <c r="A1138" s="160"/>
      <c r="B1138" s="160"/>
      <c r="C1138" s="192"/>
      <c r="D1138" s="160"/>
    </row>
    <row r="1139" spans="1:4" x14ac:dyDescent="0.35">
      <c r="A1139" s="160"/>
      <c r="B1139" s="160"/>
      <c r="C1139" s="192"/>
      <c r="D1139" s="160"/>
    </row>
    <row r="1140" spans="1:4" x14ac:dyDescent="0.35">
      <c r="A1140" s="160"/>
      <c r="B1140" s="160"/>
      <c r="C1140" s="192"/>
      <c r="D1140" s="160"/>
    </row>
    <row r="1141" spans="1:4" x14ac:dyDescent="0.35">
      <c r="A1141" s="160"/>
      <c r="B1141" s="160"/>
      <c r="C1141" s="192"/>
      <c r="D1141" s="160"/>
    </row>
    <row r="1142" spans="1:4" x14ac:dyDescent="0.35">
      <c r="A1142" s="160"/>
      <c r="B1142" s="160"/>
      <c r="C1142" s="192"/>
      <c r="D1142" s="160"/>
    </row>
    <row r="1143" spans="1:4" x14ac:dyDescent="0.35">
      <c r="A1143" s="160"/>
      <c r="B1143" s="160"/>
      <c r="C1143" s="192"/>
      <c r="D1143" s="160"/>
    </row>
    <row r="1144" spans="1:4" x14ac:dyDescent="0.35">
      <c r="A1144" s="160"/>
      <c r="B1144" s="160"/>
      <c r="C1144" s="192"/>
      <c r="D1144" s="160"/>
    </row>
    <row r="1145" spans="1:4" x14ac:dyDescent="0.35">
      <c r="A1145" s="160"/>
      <c r="B1145" s="160"/>
      <c r="C1145" s="192"/>
      <c r="D1145" s="160"/>
    </row>
    <row r="1146" spans="1:4" x14ac:dyDescent="0.35">
      <c r="A1146" s="160"/>
      <c r="B1146" s="160"/>
      <c r="C1146" s="192"/>
      <c r="D1146" s="160"/>
    </row>
    <row r="1147" spans="1:4" x14ac:dyDescent="0.35">
      <c r="A1147" s="160"/>
      <c r="B1147" s="160"/>
      <c r="C1147" s="192"/>
      <c r="D1147" s="160"/>
    </row>
    <row r="1148" spans="1:4" x14ac:dyDescent="0.35">
      <c r="A1148" s="160"/>
      <c r="B1148" s="160"/>
      <c r="C1148" s="192"/>
      <c r="D1148" s="160"/>
    </row>
    <row r="1149" spans="1:4" x14ac:dyDescent="0.35">
      <c r="A1149" s="160"/>
      <c r="B1149" s="160"/>
      <c r="C1149" s="192"/>
      <c r="D1149" s="160"/>
    </row>
    <row r="1150" spans="1:4" x14ac:dyDescent="0.35">
      <c r="A1150" s="160"/>
      <c r="B1150" s="160"/>
      <c r="C1150" s="192"/>
      <c r="D1150" s="160"/>
    </row>
    <row r="1151" spans="1:4" x14ac:dyDescent="0.35">
      <c r="A1151" s="160"/>
      <c r="B1151" s="160"/>
      <c r="C1151" s="192"/>
      <c r="D1151" s="160"/>
    </row>
    <row r="1152" spans="1:4" x14ac:dyDescent="0.35">
      <c r="A1152" s="160"/>
      <c r="B1152" s="160"/>
      <c r="C1152" s="192"/>
      <c r="D1152" s="160"/>
    </row>
    <row r="1153" spans="1:4" x14ac:dyDescent="0.35">
      <c r="A1153" s="160"/>
      <c r="B1153" s="160"/>
      <c r="C1153" s="192"/>
      <c r="D1153" s="160"/>
    </row>
    <row r="1154" spans="1:4" x14ac:dyDescent="0.35">
      <c r="A1154" s="160"/>
      <c r="B1154" s="160"/>
      <c r="C1154" s="192"/>
      <c r="D1154" s="160"/>
    </row>
    <row r="1155" spans="1:4" x14ac:dyDescent="0.35">
      <c r="A1155" s="160"/>
      <c r="B1155" s="160"/>
      <c r="C1155" s="192"/>
      <c r="D1155" s="160"/>
    </row>
    <row r="1156" spans="1:4" x14ac:dyDescent="0.35">
      <c r="A1156" s="160"/>
      <c r="B1156" s="160"/>
      <c r="C1156" s="192"/>
      <c r="D1156" s="160"/>
    </row>
    <row r="1157" spans="1:4" x14ac:dyDescent="0.35">
      <c r="A1157" s="160"/>
      <c r="B1157" s="160"/>
      <c r="C1157" s="192"/>
      <c r="D1157" s="160"/>
    </row>
    <row r="1158" spans="1:4" x14ac:dyDescent="0.35">
      <c r="A1158" s="160"/>
      <c r="B1158" s="160"/>
      <c r="C1158" s="192"/>
      <c r="D1158" s="160"/>
    </row>
    <row r="1159" spans="1:4" x14ac:dyDescent="0.35">
      <c r="A1159" s="160"/>
      <c r="B1159" s="160"/>
      <c r="C1159" s="192"/>
      <c r="D1159" s="160"/>
    </row>
    <row r="1160" spans="1:4" x14ac:dyDescent="0.35">
      <c r="A1160" s="160"/>
      <c r="B1160" s="160"/>
      <c r="C1160" s="192"/>
      <c r="D1160" s="160"/>
    </row>
    <row r="1161" spans="1:4" x14ac:dyDescent="0.35">
      <c r="A1161" s="160"/>
      <c r="B1161" s="160"/>
      <c r="C1161" s="192"/>
      <c r="D1161" s="160"/>
    </row>
    <row r="1162" spans="1:4" x14ac:dyDescent="0.35">
      <c r="A1162" s="160"/>
      <c r="B1162" s="160"/>
      <c r="C1162" s="192"/>
      <c r="D1162" s="160"/>
    </row>
    <row r="1163" spans="1:4" x14ac:dyDescent="0.35">
      <c r="A1163" s="160"/>
      <c r="B1163" s="160"/>
      <c r="C1163" s="192"/>
      <c r="D1163" s="160"/>
    </row>
    <row r="1164" spans="1:4" x14ac:dyDescent="0.35">
      <c r="A1164" s="160"/>
      <c r="B1164" s="160"/>
      <c r="C1164" s="192"/>
      <c r="D1164" s="160"/>
    </row>
    <row r="1165" spans="1:4" x14ac:dyDescent="0.35">
      <c r="A1165" s="160"/>
      <c r="B1165" s="160"/>
      <c r="C1165" s="192"/>
      <c r="D1165" s="160"/>
    </row>
    <row r="1166" spans="1:4" x14ac:dyDescent="0.35">
      <c r="A1166" s="160"/>
      <c r="B1166" s="160"/>
      <c r="C1166" s="192"/>
      <c r="D1166" s="160"/>
    </row>
    <row r="1167" spans="1:4" x14ac:dyDescent="0.35">
      <c r="A1167" s="160"/>
      <c r="B1167" s="160"/>
      <c r="C1167" s="192"/>
      <c r="D1167" s="160"/>
    </row>
    <row r="1168" spans="1:4" x14ac:dyDescent="0.35">
      <c r="A1168" s="160"/>
      <c r="B1168" s="160"/>
      <c r="C1168" s="192"/>
      <c r="D1168" s="160"/>
    </row>
    <row r="1169" spans="1:4" x14ac:dyDescent="0.35">
      <c r="A1169" s="160"/>
      <c r="B1169" s="160"/>
      <c r="C1169" s="192"/>
      <c r="D1169" s="160"/>
    </row>
    <row r="1170" spans="1:4" x14ac:dyDescent="0.35">
      <c r="A1170" s="160"/>
      <c r="B1170" s="160"/>
      <c r="C1170" s="192"/>
      <c r="D1170" s="160"/>
    </row>
    <row r="1171" spans="1:4" x14ac:dyDescent="0.35">
      <c r="A1171" s="160"/>
      <c r="B1171" s="160"/>
      <c r="C1171" s="192"/>
      <c r="D1171" s="160"/>
    </row>
    <row r="1172" spans="1:4" x14ac:dyDescent="0.35">
      <c r="A1172" s="160"/>
      <c r="B1172" s="160"/>
      <c r="C1172" s="192"/>
      <c r="D1172" s="160"/>
    </row>
    <row r="1173" spans="1:4" x14ac:dyDescent="0.35">
      <c r="A1173" s="160"/>
      <c r="B1173" s="160"/>
      <c r="C1173" s="192"/>
      <c r="D1173" s="160"/>
    </row>
    <row r="1174" spans="1:4" x14ac:dyDescent="0.35">
      <c r="A1174" s="160"/>
      <c r="B1174" s="160"/>
      <c r="C1174" s="192"/>
      <c r="D1174" s="160"/>
    </row>
    <row r="1175" spans="1:4" x14ac:dyDescent="0.35">
      <c r="A1175" s="160"/>
      <c r="B1175" s="160"/>
      <c r="C1175" s="192"/>
      <c r="D1175" s="160"/>
    </row>
    <row r="1176" spans="1:4" x14ac:dyDescent="0.35">
      <c r="A1176" s="160"/>
      <c r="B1176" s="160"/>
      <c r="C1176" s="192"/>
      <c r="D1176" s="160"/>
    </row>
    <row r="1177" spans="1:4" x14ac:dyDescent="0.35">
      <c r="A1177" s="160"/>
      <c r="B1177" s="160"/>
      <c r="C1177" s="192"/>
      <c r="D1177" s="160"/>
    </row>
    <row r="1178" spans="1:4" x14ac:dyDescent="0.35">
      <c r="A1178" s="160"/>
      <c r="B1178" s="160"/>
      <c r="C1178" s="192"/>
      <c r="D1178" s="160"/>
    </row>
    <row r="1179" spans="1:4" x14ac:dyDescent="0.35">
      <c r="A1179" s="160"/>
      <c r="B1179" s="160"/>
      <c r="C1179" s="192"/>
      <c r="D1179" s="160"/>
    </row>
    <row r="1180" spans="1:4" x14ac:dyDescent="0.35">
      <c r="A1180" s="160"/>
      <c r="B1180" s="160"/>
      <c r="C1180" s="192"/>
      <c r="D1180" s="160"/>
    </row>
    <row r="1181" spans="1:4" x14ac:dyDescent="0.35">
      <c r="A1181" s="160"/>
      <c r="B1181" s="160"/>
      <c r="C1181" s="192"/>
      <c r="D1181" s="160"/>
    </row>
    <row r="1182" spans="1:4" x14ac:dyDescent="0.35">
      <c r="A1182" s="160"/>
      <c r="B1182" s="160"/>
      <c r="C1182" s="192"/>
      <c r="D1182" s="160"/>
    </row>
    <row r="1183" spans="1:4" x14ac:dyDescent="0.35">
      <c r="A1183" s="160"/>
      <c r="B1183" s="160"/>
      <c r="C1183" s="192"/>
      <c r="D1183" s="160"/>
    </row>
    <row r="1184" spans="1:4" x14ac:dyDescent="0.35">
      <c r="A1184" s="160"/>
      <c r="B1184" s="160"/>
      <c r="C1184" s="192"/>
      <c r="D1184" s="160"/>
    </row>
    <row r="1185" spans="1:4" x14ac:dyDescent="0.35">
      <c r="A1185" s="160"/>
      <c r="B1185" s="160"/>
      <c r="C1185" s="192"/>
      <c r="D1185" s="160"/>
    </row>
    <row r="1186" spans="1:4" x14ac:dyDescent="0.35">
      <c r="A1186" s="160"/>
      <c r="B1186" s="160"/>
      <c r="C1186" s="192"/>
      <c r="D1186" s="160"/>
    </row>
    <row r="1187" spans="1:4" x14ac:dyDescent="0.35">
      <c r="A1187" s="160"/>
      <c r="B1187" s="160"/>
      <c r="C1187" s="192"/>
      <c r="D1187" s="160"/>
    </row>
    <row r="1188" spans="1:4" x14ac:dyDescent="0.35">
      <c r="A1188" s="160"/>
      <c r="B1188" s="160"/>
      <c r="C1188" s="192"/>
      <c r="D1188" s="160"/>
    </row>
    <row r="1189" spans="1:4" x14ac:dyDescent="0.35">
      <c r="A1189" s="160"/>
      <c r="B1189" s="160"/>
      <c r="C1189" s="192"/>
      <c r="D1189" s="160"/>
    </row>
    <row r="1190" spans="1:4" x14ac:dyDescent="0.35">
      <c r="A1190" s="160"/>
      <c r="B1190" s="160"/>
      <c r="C1190" s="192"/>
      <c r="D1190" s="160"/>
    </row>
    <row r="1191" spans="1:4" x14ac:dyDescent="0.35">
      <c r="A1191" s="160"/>
      <c r="B1191" s="160"/>
      <c r="C1191" s="192"/>
      <c r="D1191" s="160"/>
    </row>
    <row r="1192" spans="1:4" x14ac:dyDescent="0.35">
      <c r="A1192" s="160"/>
      <c r="B1192" s="160"/>
      <c r="C1192" s="192"/>
      <c r="D1192" s="160"/>
    </row>
    <row r="1193" spans="1:4" x14ac:dyDescent="0.35">
      <c r="A1193" s="160"/>
      <c r="B1193" s="160"/>
      <c r="C1193" s="192"/>
      <c r="D1193" s="160"/>
    </row>
    <row r="1194" spans="1:4" x14ac:dyDescent="0.35">
      <c r="A1194" s="160"/>
      <c r="B1194" s="160"/>
      <c r="C1194" s="192"/>
      <c r="D1194" s="160"/>
    </row>
    <row r="1195" spans="1:4" x14ac:dyDescent="0.35">
      <c r="A1195" s="160"/>
      <c r="B1195" s="160"/>
      <c r="C1195" s="192"/>
      <c r="D1195" s="160"/>
    </row>
    <row r="1196" spans="1:4" x14ac:dyDescent="0.35">
      <c r="A1196" s="160"/>
      <c r="B1196" s="160"/>
      <c r="C1196" s="192"/>
      <c r="D1196" s="160"/>
    </row>
    <row r="1197" spans="1:4" x14ac:dyDescent="0.35">
      <c r="A1197" s="160"/>
      <c r="B1197" s="160"/>
      <c r="C1197" s="192"/>
      <c r="D1197" s="160"/>
    </row>
    <row r="1198" spans="1:4" x14ac:dyDescent="0.35">
      <c r="A1198" s="160"/>
      <c r="B1198" s="160"/>
      <c r="C1198" s="192"/>
      <c r="D1198" s="160"/>
    </row>
    <row r="1199" spans="1:4" x14ac:dyDescent="0.35">
      <c r="A1199" s="160"/>
      <c r="B1199" s="160"/>
      <c r="C1199" s="192"/>
      <c r="D1199" s="160"/>
    </row>
    <row r="1200" spans="1:4" x14ac:dyDescent="0.35">
      <c r="A1200" s="160"/>
      <c r="B1200" s="160"/>
      <c r="C1200" s="192"/>
      <c r="D1200" s="160"/>
    </row>
    <row r="1201" spans="1:4" x14ac:dyDescent="0.35">
      <c r="A1201" s="160"/>
      <c r="B1201" s="160"/>
      <c r="C1201" s="192"/>
      <c r="D1201" s="160"/>
    </row>
    <row r="1202" spans="1:4" x14ac:dyDescent="0.35">
      <c r="A1202" s="160"/>
      <c r="B1202" s="160"/>
      <c r="C1202" s="192"/>
      <c r="D1202" s="160"/>
    </row>
    <row r="1203" spans="1:4" x14ac:dyDescent="0.35">
      <c r="A1203" s="160"/>
      <c r="B1203" s="160"/>
      <c r="C1203" s="192"/>
      <c r="D1203" s="160"/>
    </row>
    <row r="1204" spans="1:4" x14ac:dyDescent="0.35">
      <c r="A1204" s="160"/>
      <c r="B1204" s="160"/>
      <c r="C1204" s="192"/>
      <c r="D1204" s="160"/>
    </row>
    <row r="1205" spans="1:4" x14ac:dyDescent="0.35">
      <c r="A1205" s="160"/>
      <c r="B1205" s="160"/>
      <c r="C1205" s="192"/>
      <c r="D1205" s="160"/>
    </row>
    <row r="1206" spans="1:4" x14ac:dyDescent="0.35">
      <c r="A1206" s="160"/>
      <c r="B1206" s="160"/>
      <c r="C1206" s="192"/>
      <c r="D1206" s="160"/>
    </row>
    <row r="1207" spans="1:4" x14ac:dyDescent="0.35">
      <c r="A1207" s="160"/>
      <c r="B1207" s="160"/>
      <c r="C1207" s="192"/>
      <c r="D1207" s="160"/>
    </row>
    <row r="1208" spans="1:4" x14ac:dyDescent="0.35">
      <c r="A1208" s="160"/>
      <c r="B1208" s="160"/>
      <c r="C1208" s="192"/>
      <c r="D1208" s="160"/>
    </row>
    <row r="1209" spans="1:4" x14ac:dyDescent="0.35">
      <c r="A1209" s="160"/>
      <c r="B1209" s="160"/>
      <c r="C1209" s="192"/>
      <c r="D1209" s="160"/>
    </row>
    <row r="1210" spans="1:4" x14ac:dyDescent="0.35">
      <c r="A1210" s="160"/>
      <c r="B1210" s="160"/>
      <c r="C1210" s="192"/>
      <c r="D1210" s="160"/>
    </row>
    <row r="1211" spans="1:4" x14ac:dyDescent="0.35">
      <c r="A1211" s="160"/>
      <c r="B1211" s="160"/>
      <c r="C1211" s="192"/>
      <c r="D1211" s="160"/>
    </row>
    <row r="1212" spans="1:4" x14ac:dyDescent="0.35">
      <c r="A1212" s="160"/>
      <c r="B1212" s="160"/>
      <c r="C1212" s="192"/>
      <c r="D1212" s="160"/>
    </row>
    <row r="1213" spans="1:4" x14ac:dyDescent="0.35">
      <c r="A1213" s="160"/>
      <c r="B1213" s="160"/>
      <c r="C1213" s="192"/>
      <c r="D1213" s="160"/>
    </row>
    <row r="1214" spans="1:4" x14ac:dyDescent="0.35">
      <c r="A1214" s="160"/>
      <c r="B1214" s="160"/>
      <c r="C1214" s="192"/>
      <c r="D1214" s="160"/>
    </row>
    <row r="1215" spans="1:4" x14ac:dyDescent="0.35">
      <c r="A1215" s="160"/>
      <c r="B1215" s="160"/>
      <c r="C1215" s="192"/>
      <c r="D1215" s="160"/>
    </row>
    <row r="1216" spans="1:4" x14ac:dyDescent="0.35">
      <c r="A1216" s="160"/>
      <c r="B1216" s="160"/>
      <c r="C1216" s="192"/>
      <c r="D1216" s="160"/>
    </row>
    <row r="1217" spans="1:4" x14ac:dyDescent="0.35">
      <c r="A1217" s="160"/>
      <c r="B1217" s="160"/>
      <c r="C1217" s="192"/>
      <c r="D1217" s="160"/>
    </row>
    <row r="1218" spans="1:4" x14ac:dyDescent="0.35">
      <c r="A1218" s="160"/>
      <c r="B1218" s="160"/>
      <c r="C1218" s="192"/>
      <c r="D1218" s="160"/>
    </row>
    <row r="1219" spans="1:4" x14ac:dyDescent="0.35">
      <c r="A1219" s="160"/>
      <c r="B1219" s="160"/>
      <c r="C1219" s="192"/>
      <c r="D1219" s="160"/>
    </row>
    <row r="1220" spans="1:4" x14ac:dyDescent="0.35">
      <c r="A1220" s="160"/>
      <c r="B1220" s="160"/>
      <c r="C1220" s="192"/>
      <c r="D1220" s="160"/>
    </row>
    <row r="1221" spans="1:4" x14ac:dyDescent="0.35">
      <c r="A1221" s="160"/>
      <c r="B1221" s="160"/>
      <c r="C1221" s="192"/>
      <c r="D1221" s="160"/>
    </row>
    <row r="1222" spans="1:4" x14ac:dyDescent="0.35">
      <c r="A1222" s="160"/>
      <c r="B1222" s="160"/>
      <c r="C1222" s="192"/>
      <c r="D1222" s="160"/>
    </row>
    <row r="1223" spans="1:4" x14ac:dyDescent="0.35">
      <c r="A1223" s="160"/>
      <c r="B1223" s="160"/>
      <c r="C1223" s="192"/>
      <c r="D1223" s="160"/>
    </row>
    <row r="1224" spans="1:4" x14ac:dyDescent="0.35">
      <c r="A1224" s="160"/>
      <c r="B1224" s="160"/>
      <c r="C1224" s="192"/>
      <c r="D1224" s="160"/>
    </row>
    <row r="1225" spans="1:4" x14ac:dyDescent="0.35">
      <c r="A1225" s="160"/>
      <c r="B1225" s="160"/>
      <c r="C1225" s="192"/>
      <c r="D1225" s="160"/>
    </row>
    <row r="1226" spans="1:4" x14ac:dyDescent="0.35">
      <c r="A1226" s="160"/>
      <c r="B1226" s="160"/>
      <c r="C1226" s="192"/>
      <c r="D1226" s="160"/>
    </row>
    <row r="1227" spans="1:4" x14ac:dyDescent="0.35">
      <c r="A1227" s="160"/>
      <c r="B1227" s="160"/>
      <c r="C1227" s="192"/>
      <c r="D1227" s="160"/>
    </row>
    <row r="1228" spans="1:4" x14ac:dyDescent="0.35">
      <c r="A1228" s="160"/>
      <c r="B1228" s="160"/>
      <c r="C1228" s="192"/>
      <c r="D1228" s="160"/>
    </row>
    <row r="1229" spans="1:4" x14ac:dyDescent="0.35">
      <c r="A1229" s="160"/>
      <c r="B1229" s="160"/>
      <c r="C1229" s="192"/>
      <c r="D1229" s="160"/>
    </row>
    <row r="1230" spans="1:4" x14ac:dyDescent="0.35">
      <c r="A1230" s="160"/>
      <c r="B1230" s="160"/>
      <c r="C1230" s="192"/>
      <c r="D1230" s="160"/>
    </row>
    <row r="1231" spans="1:4" x14ac:dyDescent="0.35">
      <c r="A1231" s="160"/>
      <c r="B1231" s="160"/>
      <c r="C1231" s="192"/>
      <c r="D1231" s="160"/>
    </row>
    <row r="1232" spans="1:4" x14ac:dyDescent="0.35">
      <c r="A1232" s="160"/>
      <c r="B1232" s="160"/>
      <c r="C1232" s="192"/>
      <c r="D1232" s="160"/>
    </row>
    <row r="1233" spans="1:4" x14ac:dyDescent="0.35">
      <c r="A1233" s="160"/>
      <c r="B1233" s="160"/>
      <c r="C1233" s="192"/>
      <c r="D1233" s="160"/>
    </row>
    <row r="1234" spans="1:4" x14ac:dyDescent="0.35">
      <c r="A1234" s="160"/>
      <c r="B1234" s="160"/>
      <c r="C1234" s="192"/>
      <c r="D1234" s="160"/>
    </row>
    <row r="1235" spans="1:4" x14ac:dyDescent="0.35">
      <c r="A1235" s="160"/>
      <c r="B1235" s="160"/>
      <c r="C1235" s="192"/>
      <c r="D1235" s="160"/>
    </row>
    <row r="1236" spans="1:4" x14ac:dyDescent="0.35">
      <c r="A1236" s="160"/>
      <c r="B1236" s="160"/>
      <c r="C1236" s="192"/>
      <c r="D1236" s="160"/>
    </row>
    <row r="1237" spans="1:4" x14ac:dyDescent="0.35">
      <c r="A1237" s="160"/>
      <c r="B1237" s="160"/>
      <c r="C1237" s="192"/>
      <c r="D1237" s="160"/>
    </row>
    <row r="1238" spans="1:4" x14ac:dyDescent="0.35">
      <c r="A1238" s="160"/>
      <c r="B1238" s="160"/>
      <c r="C1238" s="192"/>
      <c r="D1238" s="160"/>
    </row>
    <row r="1239" spans="1:4" x14ac:dyDescent="0.35">
      <c r="A1239" s="160"/>
      <c r="B1239" s="160"/>
      <c r="C1239" s="192"/>
      <c r="D1239" s="160"/>
    </row>
    <row r="1240" spans="1:4" x14ac:dyDescent="0.35">
      <c r="A1240" s="160"/>
      <c r="B1240" s="160"/>
      <c r="C1240" s="192"/>
      <c r="D1240" s="160"/>
    </row>
    <row r="1241" spans="1:4" x14ac:dyDescent="0.35">
      <c r="A1241" s="160"/>
      <c r="B1241" s="160"/>
      <c r="C1241" s="192"/>
      <c r="D1241" s="160"/>
    </row>
    <row r="1242" spans="1:4" x14ac:dyDescent="0.35">
      <c r="A1242" s="160"/>
      <c r="B1242" s="160"/>
      <c r="C1242" s="192"/>
      <c r="D1242" s="160"/>
    </row>
    <row r="1243" spans="1:4" x14ac:dyDescent="0.35">
      <c r="A1243" s="160"/>
      <c r="B1243" s="160"/>
      <c r="C1243" s="192"/>
      <c r="D1243" s="160"/>
    </row>
    <row r="1244" spans="1:4" x14ac:dyDescent="0.35">
      <c r="A1244" s="160"/>
      <c r="B1244" s="160"/>
      <c r="C1244" s="192"/>
      <c r="D1244" s="160"/>
    </row>
    <row r="1245" spans="1:4" x14ac:dyDescent="0.35">
      <c r="A1245" s="160"/>
      <c r="B1245" s="160"/>
      <c r="C1245" s="192"/>
      <c r="D1245" s="160"/>
    </row>
    <row r="1246" spans="1:4" x14ac:dyDescent="0.35">
      <c r="A1246" s="160"/>
      <c r="B1246" s="160"/>
      <c r="C1246" s="192"/>
      <c r="D1246" s="160"/>
    </row>
    <row r="1247" spans="1:4" x14ac:dyDescent="0.35">
      <c r="A1247" s="160"/>
      <c r="B1247" s="160"/>
      <c r="C1247" s="192"/>
      <c r="D1247" s="160"/>
    </row>
    <row r="1248" spans="1:4" x14ac:dyDescent="0.35">
      <c r="A1248" s="160"/>
      <c r="B1248" s="160"/>
      <c r="C1248" s="192"/>
      <c r="D1248" s="160"/>
    </row>
    <row r="1249" spans="1:4" x14ac:dyDescent="0.35">
      <c r="A1249" s="160"/>
      <c r="B1249" s="160"/>
      <c r="C1249" s="192"/>
      <c r="D1249" s="160"/>
    </row>
    <row r="1250" spans="1:4" x14ac:dyDescent="0.35">
      <c r="A1250" s="160"/>
      <c r="B1250" s="160"/>
      <c r="C1250" s="192"/>
      <c r="D1250" s="160"/>
    </row>
    <row r="1251" spans="1:4" x14ac:dyDescent="0.35">
      <c r="A1251" s="160"/>
      <c r="B1251" s="160"/>
      <c r="C1251" s="192"/>
      <c r="D1251" s="160"/>
    </row>
    <row r="1252" spans="1:4" x14ac:dyDescent="0.35">
      <c r="A1252" s="160"/>
      <c r="B1252" s="160"/>
      <c r="C1252" s="192"/>
      <c r="D1252" s="160"/>
    </row>
    <row r="1253" spans="1:4" x14ac:dyDescent="0.35">
      <c r="A1253" s="160"/>
      <c r="B1253" s="160"/>
      <c r="C1253" s="192"/>
      <c r="D1253" s="160"/>
    </row>
    <row r="1254" spans="1:4" x14ac:dyDescent="0.35">
      <c r="A1254" s="160"/>
      <c r="B1254" s="160"/>
      <c r="C1254" s="192"/>
      <c r="D1254" s="160"/>
    </row>
    <row r="1255" spans="1:4" x14ac:dyDescent="0.35">
      <c r="A1255" s="160"/>
      <c r="B1255" s="160"/>
      <c r="C1255" s="192"/>
      <c r="D1255" s="160"/>
    </row>
    <row r="1256" spans="1:4" x14ac:dyDescent="0.35">
      <c r="A1256" s="160"/>
      <c r="B1256" s="160"/>
      <c r="C1256" s="192"/>
      <c r="D1256" s="160"/>
    </row>
    <row r="1257" spans="1:4" x14ac:dyDescent="0.35">
      <c r="A1257" s="160"/>
      <c r="B1257" s="160"/>
      <c r="C1257" s="192"/>
      <c r="D1257" s="160"/>
    </row>
    <row r="1258" spans="1:4" x14ac:dyDescent="0.35">
      <c r="A1258" s="160"/>
      <c r="B1258" s="160"/>
      <c r="C1258" s="192"/>
      <c r="D1258" s="160"/>
    </row>
    <row r="1259" spans="1:4" x14ac:dyDescent="0.35">
      <c r="A1259" s="160"/>
      <c r="B1259" s="160"/>
      <c r="C1259" s="192"/>
      <c r="D1259" s="160"/>
    </row>
    <row r="1260" spans="1:4" x14ac:dyDescent="0.35">
      <c r="A1260" s="160"/>
      <c r="B1260" s="160"/>
      <c r="C1260" s="192"/>
      <c r="D1260" s="160"/>
    </row>
    <row r="1261" spans="1:4" x14ac:dyDescent="0.35">
      <c r="A1261" s="160"/>
      <c r="B1261" s="160"/>
      <c r="C1261" s="192"/>
      <c r="D1261" s="160"/>
    </row>
    <row r="1262" spans="1:4" x14ac:dyDescent="0.35">
      <c r="A1262" s="160"/>
      <c r="B1262" s="160"/>
      <c r="C1262" s="192"/>
      <c r="D1262" s="160"/>
    </row>
    <row r="1263" spans="1:4" x14ac:dyDescent="0.35">
      <c r="A1263" s="160"/>
      <c r="B1263" s="160"/>
      <c r="C1263" s="192"/>
      <c r="D1263" s="160"/>
    </row>
    <row r="1264" spans="1:4" x14ac:dyDescent="0.35">
      <c r="A1264" s="160"/>
      <c r="B1264" s="160"/>
      <c r="C1264" s="192"/>
      <c r="D1264" s="160"/>
    </row>
    <row r="1265" spans="1:4" x14ac:dyDescent="0.35">
      <c r="A1265" s="160"/>
      <c r="B1265" s="160"/>
      <c r="C1265" s="192"/>
      <c r="D1265" s="160"/>
    </row>
    <row r="1266" spans="1:4" x14ac:dyDescent="0.35">
      <c r="A1266" s="160"/>
      <c r="B1266" s="160"/>
      <c r="C1266" s="192"/>
      <c r="D1266" s="160"/>
    </row>
    <row r="1267" spans="1:4" x14ac:dyDescent="0.35">
      <c r="A1267" s="160"/>
      <c r="B1267" s="160"/>
      <c r="C1267" s="192"/>
      <c r="D1267" s="160"/>
    </row>
    <row r="1268" spans="1:4" x14ac:dyDescent="0.35">
      <c r="A1268" s="160"/>
      <c r="B1268" s="160"/>
      <c r="C1268" s="192"/>
      <c r="D1268" s="160"/>
    </row>
    <row r="1269" spans="1:4" x14ac:dyDescent="0.35">
      <c r="A1269" s="160"/>
      <c r="B1269" s="160"/>
      <c r="C1269" s="192"/>
      <c r="D1269" s="160"/>
    </row>
  </sheetData>
  <mergeCells count="7">
    <mergeCell ref="A55:P55"/>
    <mergeCell ref="C1:P1"/>
    <mergeCell ref="R1:AA1"/>
    <mergeCell ref="R11:AA11"/>
    <mergeCell ref="D2:E2"/>
    <mergeCell ref="I2:K2"/>
    <mergeCell ref="N2:P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2"/>
    <pageSetUpPr fitToPage="1"/>
  </sheetPr>
  <dimension ref="A1:X3712"/>
  <sheetViews>
    <sheetView showGridLines="0" zoomScaleNormal="100" workbookViewId="0">
      <pane xSplit="2" ySplit="3" topLeftCell="C12" activePane="bottomRight" state="frozen"/>
      <selection activeCell="D17" sqref="D17"/>
      <selection pane="topRight" activeCell="D17" sqref="D17"/>
      <selection pane="bottomLeft" activeCell="D17" sqref="D17"/>
      <selection pane="bottomRight" activeCell="D17" sqref="D17"/>
    </sheetView>
  </sheetViews>
  <sheetFormatPr defaultColWidth="9.1796875" defaultRowHeight="15.5" x14ac:dyDescent="0.35"/>
  <cols>
    <col min="1" max="1" width="10.81640625" style="145" hidden="1" customWidth="1"/>
    <col min="2" max="2" width="22.54296875" style="103" customWidth="1"/>
    <col min="3" max="3" width="2.453125" style="103" customWidth="1"/>
    <col min="4" max="4" width="11.26953125" style="103" customWidth="1"/>
    <col min="5" max="5" width="12.81640625" style="105" customWidth="1"/>
    <col min="6" max="6" width="12.26953125" style="105" customWidth="1"/>
    <col min="7" max="7" width="13.26953125" style="105" customWidth="1"/>
    <col min="8" max="8" width="16.81640625" style="103" bestFit="1" customWidth="1"/>
    <col min="9" max="10" width="12.1796875" style="52" customWidth="1"/>
    <col min="11" max="13" width="13.1796875" style="103" customWidth="1"/>
    <col min="14" max="14" width="13.54296875" style="103" customWidth="1"/>
    <col min="15" max="15" width="12.7265625" style="103" customWidth="1"/>
    <col min="16" max="16" width="11.1796875" style="103" customWidth="1"/>
    <col min="17" max="17" width="7.54296875" style="103" customWidth="1"/>
    <col min="18" max="16384" width="9.1796875" style="103"/>
  </cols>
  <sheetData>
    <row r="1" spans="1:24" s="52" customFormat="1" ht="24.75" customHeight="1" x14ac:dyDescent="0.35">
      <c r="A1" s="145"/>
      <c r="B1" s="49" t="s">
        <v>330</v>
      </c>
      <c r="C1" s="50"/>
      <c r="D1" s="50"/>
      <c r="E1" s="51"/>
      <c r="F1" s="51"/>
      <c r="G1" s="51"/>
      <c r="H1" s="50"/>
      <c r="I1" s="50"/>
      <c r="J1" s="50"/>
      <c r="K1" s="50"/>
      <c r="L1" s="50"/>
      <c r="M1" s="50"/>
      <c r="N1" s="50"/>
      <c r="O1" s="50"/>
      <c r="P1" s="50"/>
    </row>
    <row r="2" spans="1:24" s="57" customFormat="1" ht="34.5" customHeight="1" x14ac:dyDescent="0.35">
      <c r="A2" s="145"/>
      <c r="B2" s="54"/>
      <c r="C2" s="55"/>
      <c r="D2" s="275" t="s">
        <v>166</v>
      </c>
      <c r="E2" s="275"/>
      <c r="F2" s="275"/>
      <c r="G2" s="275"/>
      <c r="H2" s="275" t="s">
        <v>167</v>
      </c>
      <c r="I2" s="275"/>
      <c r="J2" s="107"/>
      <c r="K2" s="273" t="s">
        <v>168</v>
      </c>
      <c r="L2" s="273"/>
      <c r="M2" s="273"/>
      <c r="N2" s="273" t="s">
        <v>169</v>
      </c>
      <c r="O2" s="273"/>
      <c r="P2" s="273"/>
    </row>
    <row r="3" spans="1:24" s="57" customFormat="1" ht="30.5" x14ac:dyDescent="0.35">
      <c r="A3" s="145"/>
      <c r="B3" s="54"/>
      <c r="C3" s="59"/>
      <c r="D3" s="60" t="s">
        <v>170</v>
      </c>
      <c r="E3" s="60" t="s">
        <v>304</v>
      </c>
      <c r="F3" s="60" t="s">
        <v>172</v>
      </c>
      <c r="G3" s="60" t="s">
        <v>173</v>
      </c>
      <c r="H3" s="60" t="s">
        <v>303</v>
      </c>
      <c r="I3" s="60" t="s">
        <v>171</v>
      </c>
      <c r="J3" s="60"/>
      <c r="K3" s="61" t="s">
        <v>175</v>
      </c>
      <c r="L3" s="61" t="s">
        <v>235</v>
      </c>
      <c r="M3" s="60" t="s">
        <v>302</v>
      </c>
      <c r="N3" s="60" t="s">
        <v>301</v>
      </c>
      <c r="O3" s="60" t="s">
        <v>179</v>
      </c>
      <c r="P3" s="60" t="s">
        <v>180</v>
      </c>
    </row>
    <row r="4" spans="1:24" s="67" customFormat="1" ht="25.5" customHeight="1" x14ac:dyDescent="0.35">
      <c r="A4" s="145"/>
      <c r="B4" s="62" t="s">
        <v>181</v>
      </c>
      <c r="C4" s="63"/>
      <c r="D4" s="64">
        <v>29178</v>
      </c>
      <c r="E4" s="64">
        <v>14224</v>
      </c>
      <c r="F4" s="64">
        <v>1555</v>
      </c>
      <c r="G4" s="64">
        <v>9357</v>
      </c>
      <c r="H4" s="64">
        <v>663</v>
      </c>
      <c r="I4" s="64">
        <v>772</v>
      </c>
      <c r="J4" s="75" t="s">
        <v>3</v>
      </c>
      <c r="K4" s="64">
        <v>2087</v>
      </c>
      <c r="L4" s="64">
        <v>141</v>
      </c>
      <c r="M4" s="64">
        <v>1095</v>
      </c>
      <c r="N4" s="64">
        <v>5380</v>
      </c>
      <c r="O4" s="64">
        <v>322</v>
      </c>
      <c r="P4" s="64">
        <v>257</v>
      </c>
      <c r="Q4" s="62"/>
      <c r="R4" s="65"/>
      <c r="S4" s="65"/>
      <c r="T4" s="65"/>
      <c r="U4" s="81"/>
      <c r="V4" s="65"/>
      <c r="W4" s="65"/>
      <c r="X4" s="65"/>
    </row>
    <row r="5" spans="1:24" s="71" customFormat="1" ht="25.5" customHeight="1" x14ac:dyDescent="0.35">
      <c r="A5" s="147"/>
      <c r="B5" s="62" t="s">
        <v>182</v>
      </c>
      <c r="C5" s="69"/>
      <c r="D5" s="70">
        <v>15857</v>
      </c>
      <c r="E5" s="70">
        <v>13647</v>
      </c>
      <c r="F5" s="70">
        <v>1120</v>
      </c>
      <c r="G5" s="70">
        <v>5812</v>
      </c>
      <c r="H5" s="70">
        <v>377</v>
      </c>
      <c r="I5" s="70">
        <v>751</v>
      </c>
      <c r="J5" s="75" t="s">
        <v>3</v>
      </c>
      <c r="K5" s="70">
        <v>1615</v>
      </c>
      <c r="L5" s="70">
        <v>101</v>
      </c>
      <c r="M5" s="70">
        <v>905</v>
      </c>
      <c r="N5" s="70">
        <v>4015</v>
      </c>
      <c r="O5" s="70">
        <v>256</v>
      </c>
      <c r="P5" s="70">
        <v>172</v>
      </c>
      <c r="U5" s="81"/>
      <c r="V5" s="81"/>
      <c r="W5" s="81"/>
    </row>
    <row r="6" spans="1:24" s="81" customFormat="1" ht="14.25" customHeight="1" x14ac:dyDescent="0.35">
      <c r="A6" s="145">
        <v>51</v>
      </c>
      <c r="B6" s="82" t="s">
        <v>77</v>
      </c>
      <c r="C6" s="74"/>
      <c r="D6" s="75">
        <v>664</v>
      </c>
      <c r="E6" s="75">
        <v>251</v>
      </c>
      <c r="F6" s="75">
        <v>35</v>
      </c>
      <c r="G6" s="75">
        <v>156</v>
      </c>
      <c r="H6" s="75">
        <v>11</v>
      </c>
      <c r="I6" s="75">
        <v>12</v>
      </c>
      <c r="J6" s="75" t="s">
        <v>3</v>
      </c>
      <c r="K6" s="75">
        <v>37</v>
      </c>
      <c r="L6" s="75">
        <v>4</v>
      </c>
      <c r="M6" s="75">
        <v>32</v>
      </c>
      <c r="N6" s="75">
        <v>114</v>
      </c>
      <c r="O6" s="75">
        <v>8</v>
      </c>
      <c r="P6" s="75">
        <v>2</v>
      </c>
    </row>
    <row r="7" spans="1:24" s="81" customFormat="1" ht="14.25" customHeight="1" x14ac:dyDescent="0.35">
      <c r="A7" s="145">
        <v>52</v>
      </c>
      <c r="B7" s="82" t="s">
        <v>75</v>
      </c>
      <c r="C7" s="74"/>
      <c r="D7" s="75">
        <v>316</v>
      </c>
      <c r="E7" s="75">
        <v>159</v>
      </c>
      <c r="F7" s="75">
        <v>29</v>
      </c>
      <c r="G7" s="75">
        <v>145</v>
      </c>
      <c r="H7" s="75">
        <v>7</v>
      </c>
      <c r="I7" s="75">
        <v>7</v>
      </c>
      <c r="J7" s="75" t="s">
        <v>3</v>
      </c>
      <c r="K7" s="75">
        <v>22</v>
      </c>
      <c r="L7" s="75">
        <v>2</v>
      </c>
      <c r="M7" s="75">
        <v>14</v>
      </c>
      <c r="N7" s="75">
        <v>48</v>
      </c>
      <c r="O7" s="75">
        <v>2</v>
      </c>
      <c r="P7" s="75">
        <v>2</v>
      </c>
    </row>
    <row r="8" spans="1:24" s="81" customFormat="1" ht="14.25" customHeight="1" x14ac:dyDescent="0.35">
      <c r="A8" s="145">
        <v>86</v>
      </c>
      <c r="B8" s="82" t="s">
        <v>73</v>
      </c>
      <c r="C8" s="74"/>
      <c r="D8" s="75">
        <v>427</v>
      </c>
      <c r="E8" s="75">
        <v>107</v>
      </c>
      <c r="F8" s="75">
        <v>34</v>
      </c>
      <c r="G8" s="75">
        <v>143</v>
      </c>
      <c r="H8" s="75">
        <v>11</v>
      </c>
      <c r="I8" s="75">
        <v>7</v>
      </c>
      <c r="J8" s="75" t="s">
        <v>3</v>
      </c>
      <c r="K8" s="75">
        <v>22</v>
      </c>
      <c r="L8" s="75">
        <v>2</v>
      </c>
      <c r="M8" s="75">
        <v>14</v>
      </c>
      <c r="N8" s="75">
        <v>65</v>
      </c>
      <c r="O8" s="75">
        <v>7</v>
      </c>
      <c r="P8" s="75">
        <v>4</v>
      </c>
    </row>
    <row r="9" spans="1:24" s="81" customFormat="1" ht="14.25" customHeight="1" x14ac:dyDescent="0.35">
      <c r="A9" s="145">
        <v>53</v>
      </c>
      <c r="B9" s="82" t="s">
        <v>71</v>
      </c>
      <c r="C9" s="74"/>
      <c r="D9" s="75">
        <v>348</v>
      </c>
      <c r="E9" s="75">
        <v>207</v>
      </c>
      <c r="F9" s="75">
        <v>27</v>
      </c>
      <c r="G9" s="75">
        <v>127</v>
      </c>
      <c r="H9" s="75">
        <v>10</v>
      </c>
      <c r="I9" s="75">
        <v>10</v>
      </c>
      <c r="J9" s="75" t="s">
        <v>3</v>
      </c>
      <c r="K9" s="75">
        <v>30</v>
      </c>
      <c r="L9" s="75">
        <v>2</v>
      </c>
      <c r="M9" s="75">
        <v>15</v>
      </c>
      <c r="N9" s="75">
        <v>116</v>
      </c>
      <c r="O9" s="75">
        <v>4</v>
      </c>
      <c r="P9" s="75">
        <v>3</v>
      </c>
    </row>
    <row r="10" spans="1:24" s="81" customFormat="1" ht="14.25" customHeight="1" x14ac:dyDescent="0.35">
      <c r="A10" s="145">
        <v>54</v>
      </c>
      <c r="B10" s="82" t="s">
        <v>69</v>
      </c>
      <c r="C10" s="74"/>
      <c r="D10" s="75">
        <v>272</v>
      </c>
      <c r="E10" s="75">
        <v>339</v>
      </c>
      <c r="F10" s="75">
        <v>33</v>
      </c>
      <c r="G10" s="75">
        <v>154</v>
      </c>
      <c r="H10" s="75">
        <v>7</v>
      </c>
      <c r="I10" s="75">
        <v>20</v>
      </c>
      <c r="J10" s="75" t="s">
        <v>3</v>
      </c>
      <c r="K10" s="75">
        <v>37</v>
      </c>
      <c r="L10" s="75">
        <v>2</v>
      </c>
      <c r="M10" s="75">
        <v>16</v>
      </c>
      <c r="N10" s="75">
        <v>98</v>
      </c>
      <c r="O10" s="75">
        <v>6</v>
      </c>
      <c r="P10" s="75">
        <v>2</v>
      </c>
    </row>
    <row r="11" spans="1:24" s="81" customFormat="1" ht="14.25" customHeight="1" x14ac:dyDescent="0.35">
      <c r="A11" s="145">
        <v>55</v>
      </c>
      <c r="B11" s="82" t="s">
        <v>67</v>
      </c>
      <c r="C11" s="74"/>
      <c r="D11" s="75">
        <v>526</v>
      </c>
      <c r="E11" s="75">
        <v>212</v>
      </c>
      <c r="F11" s="75">
        <v>25</v>
      </c>
      <c r="G11" s="75">
        <v>247</v>
      </c>
      <c r="H11" s="75">
        <v>14</v>
      </c>
      <c r="I11" s="75">
        <v>10</v>
      </c>
      <c r="J11" s="75" t="s">
        <v>3</v>
      </c>
      <c r="K11" s="75">
        <v>37</v>
      </c>
      <c r="L11" s="75">
        <v>3</v>
      </c>
      <c r="M11" s="75">
        <v>28</v>
      </c>
      <c r="N11" s="75">
        <v>127</v>
      </c>
      <c r="O11" s="75">
        <v>5</v>
      </c>
      <c r="P11" s="75">
        <v>3</v>
      </c>
    </row>
    <row r="12" spans="1:24" s="81" customFormat="1" ht="14.25" customHeight="1" x14ac:dyDescent="0.35">
      <c r="A12" s="145">
        <v>56</v>
      </c>
      <c r="B12" s="82" t="s">
        <v>65</v>
      </c>
      <c r="C12" s="74"/>
      <c r="D12" s="75">
        <v>461</v>
      </c>
      <c r="E12" s="75">
        <v>83</v>
      </c>
      <c r="F12" s="75">
        <v>28</v>
      </c>
      <c r="G12" s="75">
        <v>129</v>
      </c>
      <c r="H12" s="75">
        <v>9</v>
      </c>
      <c r="I12" s="75">
        <v>6</v>
      </c>
      <c r="J12" s="75" t="s">
        <v>3</v>
      </c>
      <c r="K12" s="75">
        <v>21</v>
      </c>
      <c r="L12" s="75">
        <v>2</v>
      </c>
      <c r="M12" s="75">
        <v>13</v>
      </c>
      <c r="N12" s="75">
        <v>84</v>
      </c>
      <c r="O12" s="75">
        <v>6</v>
      </c>
      <c r="P12" s="75">
        <v>3</v>
      </c>
    </row>
    <row r="13" spans="1:24" s="81" customFormat="1" ht="14.25" customHeight="1" x14ac:dyDescent="0.35">
      <c r="A13" s="145">
        <v>57</v>
      </c>
      <c r="B13" s="82" t="s">
        <v>108</v>
      </c>
      <c r="C13" s="74"/>
      <c r="D13" s="75">
        <v>207</v>
      </c>
      <c r="E13" s="75">
        <v>429</v>
      </c>
      <c r="F13" s="75">
        <v>17</v>
      </c>
      <c r="G13" s="75">
        <v>85</v>
      </c>
      <c r="H13" s="75">
        <v>7</v>
      </c>
      <c r="I13" s="75">
        <v>24</v>
      </c>
      <c r="J13" s="75" t="s">
        <v>3</v>
      </c>
      <c r="K13" s="75">
        <v>66</v>
      </c>
      <c r="L13" s="75">
        <v>3</v>
      </c>
      <c r="M13" s="75">
        <v>47</v>
      </c>
      <c r="N13" s="75">
        <v>103</v>
      </c>
      <c r="O13" s="75">
        <v>6</v>
      </c>
      <c r="P13" s="75">
        <v>4</v>
      </c>
    </row>
    <row r="14" spans="1:24" s="81" customFormat="1" ht="14.25" customHeight="1" x14ac:dyDescent="0.35">
      <c r="A14" s="145">
        <v>59</v>
      </c>
      <c r="B14" s="82" t="s">
        <v>329</v>
      </c>
      <c r="C14" s="74"/>
      <c r="D14" s="75">
        <v>236</v>
      </c>
      <c r="E14" s="75">
        <v>439</v>
      </c>
      <c r="F14" s="75">
        <v>16</v>
      </c>
      <c r="G14" s="75">
        <v>96</v>
      </c>
      <c r="H14" s="75">
        <v>5</v>
      </c>
      <c r="I14" s="75">
        <v>33</v>
      </c>
      <c r="J14" s="75" t="s">
        <v>3</v>
      </c>
      <c r="K14" s="75">
        <v>55</v>
      </c>
      <c r="L14" s="75">
        <v>0</v>
      </c>
      <c r="M14" s="75">
        <v>19</v>
      </c>
      <c r="N14" s="75">
        <v>106</v>
      </c>
      <c r="O14" s="75">
        <v>7</v>
      </c>
      <c r="P14" s="75">
        <v>4</v>
      </c>
    </row>
    <row r="15" spans="1:24" s="81" customFormat="1" ht="14.25" customHeight="1" x14ac:dyDescent="0.35">
      <c r="A15" s="145">
        <v>60</v>
      </c>
      <c r="B15" s="82" t="s">
        <v>63</v>
      </c>
      <c r="C15" s="74"/>
      <c r="D15" s="75">
        <v>429</v>
      </c>
      <c r="E15" s="75">
        <v>298</v>
      </c>
      <c r="F15" s="75">
        <v>38</v>
      </c>
      <c r="G15" s="75">
        <v>191</v>
      </c>
      <c r="H15" s="75">
        <v>12</v>
      </c>
      <c r="I15" s="75">
        <v>19</v>
      </c>
      <c r="J15" s="75" t="s">
        <v>3</v>
      </c>
      <c r="K15" s="75">
        <v>42</v>
      </c>
      <c r="L15" s="75">
        <v>3</v>
      </c>
      <c r="M15" s="75">
        <v>17</v>
      </c>
      <c r="N15" s="75">
        <v>119</v>
      </c>
      <c r="O15" s="75">
        <v>6</v>
      </c>
      <c r="P15" s="75">
        <v>4</v>
      </c>
    </row>
    <row r="16" spans="1:24" s="81" customFormat="1" ht="14.25" customHeight="1" x14ac:dyDescent="0.35">
      <c r="A16" s="145">
        <v>61</v>
      </c>
      <c r="B16" s="82" t="s">
        <v>183</v>
      </c>
      <c r="C16" s="74"/>
      <c r="D16" s="75">
        <v>727</v>
      </c>
      <c r="E16" s="75">
        <v>1255</v>
      </c>
      <c r="F16" s="75">
        <v>56</v>
      </c>
      <c r="G16" s="75">
        <v>290</v>
      </c>
      <c r="H16" s="75">
        <v>15</v>
      </c>
      <c r="I16" s="75">
        <v>67</v>
      </c>
      <c r="J16" s="75" t="s">
        <v>3</v>
      </c>
      <c r="K16" s="75">
        <v>122</v>
      </c>
      <c r="L16" s="75">
        <v>8</v>
      </c>
      <c r="M16" s="75">
        <v>55</v>
      </c>
      <c r="N16" s="75">
        <v>317</v>
      </c>
      <c r="O16" s="75">
        <v>18</v>
      </c>
      <c r="P16" s="75">
        <v>15</v>
      </c>
    </row>
    <row r="17" spans="1:16" s="81" customFormat="1" ht="14.25" customHeight="1" x14ac:dyDescent="0.35">
      <c r="A17" s="145">
        <v>62</v>
      </c>
      <c r="B17" s="266" t="s">
        <v>404</v>
      </c>
      <c r="C17" s="267"/>
      <c r="D17" s="268">
        <f>D68+D69</f>
        <v>500</v>
      </c>
      <c r="E17" s="268">
        <f t="shared" ref="E17:P17" si="0">E68+E69</f>
        <v>690</v>
      </c>
      <c r="F17" s="268">
        <f t="shared" si="0"/>
        <v>50</v>
      </c>
      <c r="G17" s="268">
        <f t="shared" si="0"/>
        <v>260</v>
      </c>
      <c r="H17" s="268">
        <f t="shared" si="0"/>
        <v>13</v>
      </c>
      <c r="I17" s="268">
        <f t="shared" si="0"/>
        <v>37</v>
      </c>
      <c r="J17" s="268" t="s">
        <v>3</v>
      </c>
      <c r="K17" s="268">
        <f t="shared" si="0"/>
        <v>74</v>
      </c>
      <c r="L17" s="268">
        <f t="shared" si="0"/>
        <v>4</v>
      </c>
      <c r="M17" s="268">
        <f t="shared" si="0"/>
        <v>64</v>
      </c>
      <c r="N17" s="268">
        <f t="shared" si="0"/>
        <v>147</v>
      </c>
      <c r="O17" s="268">
        <f t="shared" si="0"/>
        <v>10</v>
      </c>
      <c r="P17" s="268">
        <f t="shared" si="0"/>
        <v>8</v>
      </c>
    </row>
    <row r="18" spans="1:16" s="81" customFormat="1" ht="14.25" customHeight="1" x14ac:dyDescent="0.35">
      <c r="A18" s="145">
        <v>58</v>
      </c>
      <c r="B18" s="82" t="s">
        <v>286</v>
      </c>
      <c r="C18" s="74"/>
      <c r="D18" s="75">
        <v>381</v>
      </c>
      <c r="E18" s="75">
        <v>171</v>
      </c>
      <c r="F18" s="75">
        <v>27</v>
      </c>
      <c r="G18" s="75">
        <v>89</v>
      </c>
      <c r="H18" s="75">
        <v>9</v>
      </c>
      <c r="I18" s="75">
        <v>6</v>
      </c>
      <c r="J18" s="75" t="s">
        <v>3</v>
      </c>
      <c r="K18" s="75">
        <v>27</v>
      </c>
      <c r="L18" s="75">
        <v>2</v>
      </c>
      <c r="M18" s="75">
        <v>12</v>
      </c>
      <c r="N18" s="75">
        <v>106</v>
      </c>
      <c r="O18" s="75">
        <v>5</v>
      </c>
      <c r="P18" s="75">
        <v>2</v>
      </c>
    </row>
    <row r="19" spans="1:16" s="81" customFormat="1" ht="14.25" customHeight="1" x14ac:dyDescent="0.35">
      <c r="A19" s="145">
        <v>63</v>
      </c>
      <c r="B19" s="82" t="s">
        <v>55</v>
      </c>
      <c r="C19" s="74"/>
      <c r="D19" s="75">
        <v>431</v>
      </c>
      <c r="E19" s="75">
        <v>274</v>
      </c>
      <c r="F19" s="75">
        <v>28</v>
      </c>
      <c r="G19" s="75">
        <v>190</v>
      </c>
      <c r="H19" s="75">
        <v>12</v>
      </c>
      <c r="I19" s="75">
        <v>12</v>
      </c>
      <c r="J19" s="75" t="s">
        <v>3</v>
      </c>
      <c r="K19" s="75">
        <v>37</v>
      </c>
      <c r="L19" s="75">
        <v>3</v>
      </c>
      <c r="M19" s="75">
        <v>38</v>
      </c>
      <c r="N19" s="75">
        <v>92</v>
      </c>
      <c r="O19" s="75">
        <v>5</v>
      </c>
      <c r="P19" s="75">
        <v>3</v>
      </c>
    </row>
    <row r="20" spans="1:16" s="81" customFormat="1" ht="14.25" customHeight="1" x14ac:dyDescent="0.35">
      <c r="A20" s="145">
        <v>64</v>
      </c>
      <c r="B20" s="82" t="s">
        <v>283</v>
      </c>
      <c r="C20" s="74"/>
      <c r="D20" s="75">
        <v>874</v>
      </c>
      <c r="E20" s="75">
        <v>485</v>
      </c>
      <c r="F20" s="75">
        <v>44</v>
      </c>
      <c r="G20" s="75">
        <v>268</v>
      </c>
      <c r="H20" s="75">
        <v>17</v>
      </c>
      <c r="I20" s="75">
        <v>33</v>
      </c>
      <c r="J20" s="75" t="s">
        <v>3</v>
      </c>
      <c r="K20" s="75">
        <v>74</v>
      </c>
      <c r="L20" s="75">
        <v>5</v>
      </c>
      <c r="M20" s="75">
        <v>31</v>
      </c>
      <c r="N20" s="75">
        <v>193</v>
      </c>
      <c r="O20" s="75">
        <v>16</v>
      </c>
      <c r="P20" s="75">
        <v>14</v>
      </c>
    </row>
    <row r="21" spans="1:16" s="81" customFormat="1" ht="14.25" customHeight="1" x14ac:dyDescent="0.35">
      <c r="A21" s="145">
        <v>65</v>
      </c>
      <c r="B21" s="82" t="s">
        <v>104</v>
      </c>
      <c r="C21" s="74"/>
      <c r="D21" s="75">
        <v>217</v>
      </c>
      <c r="E21" s="75">
        <v>281</v>
      </c>
      <c r="F21" s="75">
        <v>23</v>
      </c>
      <c r="G21" s="75">
        <v>79</v>
      </c>
      <c r="H21" s="75">
        <v>4</v>
      </c>
      <c r="I21" s="75">
        <v>16</v>
      </c>
      <c r="J21" s="75" t="s">
        <v>3</v>
      </c>
      <c r="K21" s="75">
        <v>33</v>
      </c>
      <c r="L21" s="75">
        <v>2</v>
      </c>
      <c r="M21" s="75">
        <v>22</v>
      </c>
      <c r="N21" s="75">
        <v>50</v>
      </c>
      <c r="O21" s="75">
        <v>6</v>
      </c>
      <c r="P21" s="75">
        <v>2</v>
      </c>
    </row>
    <row r="22" spans="1:16" s="81" customFormat="1" ht="14.25" customHeight="1" x14ac:dyDescent="0.35">
      <c r="A22" s="145">
        <v>67</v>
      </c>
      <c r="B22" s="82" t="s">
        <v>51</v>
      </c>
      <c r="C22" s="74"/>
      <c r="D22" s="75">
        <v>784</v>
      </c>
      <c r="E22" s="75">
        <v>730</v>
      </c>
      <c r="F22" s="75">
        <v>45</v>
      </c>
      <c r="G22" s="75">
        <v>377</v>
      </c>
      <c r="H22" s="75">
        <v>13</v>
      </c>
      <c r="I22" s="75">
        <v>38</v>
      </c>
      <c r="J22" s="75" t="s">
        <v>3</v>
      </c>
      <c r="K22" s="75">
        <v>76</v>
      </c>
      <c r="L22" s="75">
        <v>3</v>
      </c>
      <c r="M22" s="75">
        <v>50</v>
      </c>
      <c r="N22" s="75">
        <v>122</v>
      </c>
      <c r="O22" s="75">
        <v>16</v>
      </c>
      <c r="P22" s="75">
        <v>11</v>
      </c>
    </row>
    <row r="23" spans="1:16" s="81" customFormat="1" ht="14.25" customHeight="1" x14ac:dyDescent="0.35">
      <c r="A23" s="145">
        <v>68</v>
      </c>
      <c r="B23" s="82" t="s">
        <v>231</v>
      </c>
      <c r="C23" s="74"/>
      <c r="D23" s="75">
        <v>313</v>
      </c>
      <c r="E23" s="75">
        <v>380</v>
      </c>
      <c r="F23" s="75">
        <v>25</v>
      </c>
      <c r="G23" s="75">
        <v>137</v>
      </c>
      <c r="H23" s="75">
        <v>8</v>
      </c>
      <c r="I23" s="75">
        <v>19</v>
      </c>
      <c r="J23" s="75" t="s">
        <v>3</v>
      </c>
      <c r="K23" s="75">
        <v>43</v>
      </c>
      <c r="L23" s="75">
        <v>4</v>
      </c>
      <c r="M23" s="75">
        <v>20</v>
      </c>
      <c r="N23" s="75">
        <v>99</v>
      </c>
      <c r="O23" s="75">
        <v>5</v>
      </c>
      <c r="P23" s="75">
        <v>2</v>
      </c>
    </row>
    <row r="24" spans="1:16" s="81" customFormat="1" ht="14.25" customHeight="1" x14ac:dyDescent="0.35">
      <c r="A24" s="145">
        <v>69</v>
      </c>
      <c r="B24" s="82" t="s">
        <v>102</v>
      </c>
      <c r="C24" s="74"/>
      <c r="D24" s="75">
        <v>570</v>
      </c>
      <c r="E24" s="75">
        <v>252</v>
      </c>
      <c r="F24" s="75">
        <v>29</v>
      </c>
      <c r="G24" s="75">
        <v>148</v>
      </c>
      <c r="H24" s="75">
        <v>16</v>
      </c>
      <c r="I24" s="75">
        <v>14</v>
      </c>
      <c r="J24" s="75" t="s">
        <v>3</v>
      </c>
      <c r="K24" s="75">
        <v>41</v>
      </c>
      <c r="L24" s="75">
        <v>2</v>
      </c>
      <c r="M24" s="75">
        <v>8</v>
      </c>
      <c r="N24" s="75">
        <v>120</v>
      </c>
      <c r="O24" s="75">
        <v>6</v>
      </c>
      <c r="P24" s="75">
        <v>9</v>
      </c>
    </row>
    <row r="25" spans="1:16" s="81" customFormat="1" ht="14.25" customHeight="1" x14ac:dyDescent="0.35">
      <c r="A25" s="145">
        <v>70</v>
      </c>
      <c r="B25" s="82" t="s">
        <v>47</v>
      </c>
      <c r="C25" s="74"/>
      <c r="D25" s="75">
        <v>632</v>
      </c>
      <c r="E25" s="75">
        <v>379</v>
      </c>
      <c r="F25" s="75">
        <v>33</v>
      </c>
      <c r="G25" s="75">
        <v>254</v>
      </c>
      <c r="H25" s="75">
        <v>12</v>
      </c>
      <c r="I25" s="75">
        <v>18</v>
      </c>
      <c r="J25" s="75" t="s">
        <v>3</v>
      </c>
      <c r="K25" s="75">
        <v>48</v>
      </c>
      <c r="L25" s="75">
        <v>4</v>
      </c>
      <c r="M25" s="75">
        <v>17</v>
      </c>
      <c r="N25" s="75">
        <v>150</v>
      </c>
      <c r="O25" s="75">
        <v>13</v>
      </c>
      <c r="P25" s="75">
        <v>6</v>
      </c>
    </row>
    <row r="26" spans="1:16" s="81" customFormat="1" ht="14.25" customHeight="1" x14ac:dyDescent="0.35">
      <c r="A26" s="145">
        <v>71</v>
      </c>
      <c r="B26" s="148" t="s">
        <v>100</v>
      </c>
      <c r="C26" s="74"/>
      <c r="D26" s="75">
        <v>76</v>
      </c>
      <c r="E26" s="75">
        <v>125</v>
      </c>
      <c r="F26" s="75">
        <v>13</v>
      </c>
      <c r="G26" s="75">
        <v>20</v>
      </c>
      <c r="H26" s="75">
        <v>2</v>
      </c>
      <c r="I26" s="75">
        <v>8</v>
      </c>
      <c r="J26" s="75" t="s">
        <v>3</v>
      </c>
      <c r="K26" s="75">
        <v>15</v>
      </c>
      <c r="L26" s="75">
        <v>2</v>
      </c>
      <c r="M26" s="75">
        <v>10</v>
      </c>
      <c r="N26" s="75">
        <v>11</v>
      </c>
      <c r="O26" s="75">
        <v>1</v>
      </c>
      <c r="P26" s="75">
        <v>1</v>
      </c>
    </row>
    <row r="27" spans="1:16" s="81" customFormat="1" ht="14.25" customHeight="1" x14ac:dyDescent="0.35">
      <c r="A27" s="145">
        <v>73</v>
      </c>
      <c r="B27" s="82" t="s">
        <v>45</v>
      </c>
      <c r="C27" s="74"/>
      <c r="D27" s="75">
        <v>838</v>
      </c>
      <c r="E27" s="75">
        <v>714</v>
      </c>
      <c r="F27" s="75">
        <v>38</v>
      </c>
      <c r="G27" s="75">
        <v>275</v>
      </c>
      <c r="H27" s="75">
        <v>23</v>
      </c>
      <c r="I27" s="75">
        <v>43</v>
      </c>
      <c r="J27" s="75" t="s">
        <v>3</v>
      </c>
      <c r="K27" s="75">
        <v>87</v>
      </c>
      <c r="L27" s="75">
        <v>5</v>
      </c>
      <c r="M27" s="75">
        <v>23</v>
      </c>
      <c r="N27" s="75">
        <v>220</v>
      </c>
      <c r="O27" s="75">
        <v>13</v>
      </c>
      <c r="P27" s="75">
        <v>5</v>
      </c>
    </row>
    <row r="28" spans="1:16" s="81" customFormat="1" ht="14.25" customHeight="1" x14ac:dyDescent="0.35">
      <c r="A28" s="145">
        <v>74</v>
      </c>
      <c r="B28" s="82" t="s">
        <v>328</v>
      </c>
      <c r="C28" s="74"/>
      <c r="D28" s="75">
        <v>829</v>
      </c>
      <c r="E28" s="75">
        <v>444</v>
      </c>
      <c r="F28" s="75">
        <v>46</v>
      </c>
      <c r="G28" s="75">
        <v>299</v>
      </c>
      <c r="H28" s="75">
        <v>22</v>
      </c>
      <c r="I28" s="75">
        <v>17</v>
      </c>
      <c r="J28" s="75" t="s">
        <v>3</v>
      </c>
      <c r="K28" s="75">
        <v>60</v>
      </c>
      <c r="L28" s="75">
        <v>4</v>
      </c>
      <c r="M28" s="75">
        <v>34</v>
      </c>
      <c r="N28" s="75">
        <v>91</v>
      </c>
      <c r="O28" s="75">
        <v>7</v>
      </c>
      <c r="P28" s="75">
        <v>15</v>
      </c>
    </row>
    <row r="29" spans="1:16" s="81" customFormat="1" ht="14.25" customHeight="1" x14ac:dyDescent="0.35">
      <c r="A29" s="145">
        <v>75</v>
      </c>
      <c r="B29" s="82" t="s">
        <v>41</v>
      </c>
      <c r="C29" s="74"/>
      <c r="D29" s="75">
        <v>462</v>
      </c>
      <c r="E29" s="75">
        <v>258</v>
      </c>
      <c r="F29" s="75">
        <v>38</v>
      </c>
      <c r="G29" s="75">
        <v>174</v>
      </c>
      <c r="H29" s="75">
        <v>9</v>
      </c>
      <c r="I29" s="75">
        <v>11</v>
      </c>
      <c r="J29" s="75" t="s">
        <v>3</v>
      </c>
      <c r="K29" s="75">
        <v>30</v>
      </c>
      <c r="L29" s="75">
        <v>2</v>
      </c>
      <c r="M29" s="75">
        <v>17</v>
      </c>
      <c r="N29" s="75">
        <v>130</v>
      </c>
      <c r="O29" s="75">
        <v>3</v>
      </c>
      <c r="P29" s="75">
        <v>5</v>
      </c>
    </row>
    <row r="30" spans="1:16" s="81" customFormat="1" ht="14.25" customHeight="1" x14ac:dyDescent="0.35">
      <c r="A30" s="145">
        <v>76</v>
      </c>
      <c r="B30" s="82" t="s">
        <v>98</v>
      </c>
      <c r="C30" s="74"/>
      <c r="D30" s="75">
        <v>225</v>
      </c>
      <c r="E30" s="75">
        <v>529</v>
      </c>
      <c r="F30" s="75">
        <v>24</v>
      </c>
      <c r="G30" s="75">
        <v>101</v>
      </c>
      <c r="H30" s="75">
        <v>6</v>
      </c>
      <c r="I30" s="75">
        <v>32</v>
      </c>
      <c r="J30" s="75" t="s">
        <v>3</v>
      </c>
      <c r="K30" s="75">
        <v>48</v>
      </c>
      <c r="L30" s="75">
        <v>3</v>
      </c>
      <c r="M30" s="75">
        <v>11</v>
      </c>
      <c r="N30" s="75">
        <v>122</v>
      </c>
      <c r="O30" s="75">
        <v>6</v>
      </c>
      <c r="P30" s="75">
        <v>2</v>
      </c>
    </row>
    <row r="31" spans="1:16" s="81" customFormat="1" ht="14.25" customHeight="1" x14ac:dyDescent="0.35">
      <c r="A31" s="145">
        <v>79</v>
      </c>
      <c r="B31" s="82" t="s">
        <v>96</v>
      </c>
      <c r="C31" s="74"/>
      <c r="D31" s="75">
        <v>289</v>
      </c>
      <c r="E31" s="75">
        <v>513</v>
      </c>
      <c r="F31" s="75">
        <v>30</v>
      </c>
      <c r="G31" s="75">
        <v>139</v>
      </c>
      <c r="H31" s="75">
        <v>6</v>
      </c>
      <c r="I31" s="75">
        <v>35</v>
      </c>
      <c r="J31" s="75" t="s">
        <v>3</v>
      </c>
      <c r="K31" s="75">
        <v>34</v>
      </c>
      <c r="L31" s="75">
        <v>4</v>
      </c>
      <c r="M31" s="75">
        <v>46</v>
      </c>
      <c r="N31" s="75">
        <v>106</v>
      </c>
      <c r="O31" s="75">
        <v>7</v>
      </c>
      <c r="P31" s="75">
        <v>3</v>
      </c>
    </row>
    <row r="32" spans="1:16" s="81" customFormat="1" ht="14.25" customHeight="1" x14ac:dyDescent="0.35">
      <c r="A32" s="145">
        <v>80</v>
      </c>
      <c r="B32" s="82" t="s">
        <v>39</v>
      </c>
      <c r="C32" s="74"/>
      <c r="D32" s="75">
        <v>344</v>
      </c>
      <c r="E32" s="75">
        <v>407</v>
      </c>
      <c r="F32" s="75">
        <v>26</v>
      </c>
      <c r="G32" s="75">
        <v>113</v>
      </c>
      <c r="H32" s="75">
        <v>11</v>
      </c>
      <c r="I32" s="75">
        <v>26</v>
      </c>
      <c r="J32" s="75" t="s">
        <v>3</v>
      </c>
      <c r="K32" s="75">
        <v>47</v>
      </c>
      <c r="L32" s="75">
        <v>3</v>
      </c>
      <c r="M32" s="75">
        <v>21</v>
      </c>
      <c r="N32" s="75">
        <v>109</v>
      </c>
      <c r="O32" s="75">
        <v>4</v>
      </c>
      <c r="P32" s="75">
        <v>6</v>
      </c>
    </row>
    <row r="33" spans="1:20" s="81" customFormat="1" ht="14.25" customHeight="1" x14ac:dyDescent="0.35">
      <c r="A33" s="145">
        <v>81</v>
      </c>
      <c r="B33" s="82" t="s">
        <v>94</v>
      </c>
      <c r="C33" s="74"/>
      <c r="D33" s="75">
        <v>302</v>
      </c>
      <c r="E33" s="75">
        <v>270</v>
      </c>
      <c r="F33" s="75">
        <v>24</v>
      </c>
      <c r="G33" s="75">
        <v>91</v>
      </c>
      <c r="H33" s="75">
        <v>8</v>
      </c>
      <c r="I33" s="75">
        <v>14</v>
      </c>
      <c r="J33" s="75" t="s">
        <v>3</v>
      </c>
      <c r="K33" s="75">
        <v>28</v>
      </c>
      <c r="L33" s="75">
        <v>2</v>
      </c>
      <c r="M33" s="75">
        <v>12</v>
      </c>
      <c r="N33" s="75">
        <v>86</v>
      </c>
      <c r="O33" s="75">
        <v>5</v>
      </c>
      <c r="P33" s="75">
        <v>1</v>
      </c>
    </row>
    <row r="34" spans="1:20" s="81" customFormat="1" ht="14.25" customHeight="1" x14ac:dyDescent="0.35">
      <c r="A34" s="145">
        <v>83</v>
      </c>
      <c r="B34" s="82" t="s">
        <v>92</v>
      </c>
      <c r="C34" s="74"/>
      <c r="D34" s="75">
        <v>167</v>
      </c>
      <c r="E34" s="75">
        <v>202</v>
      </c>
      <c r="F34" s="75">
        <v>19</v>
      </c>
      <c r="G34" s="75">
        <v>54</v>
      </c>
      <c r="H34" s="75">
        <v>4</v>
      </c>
      <c r="I34" s="75">
        <v>15</v>
      </c>
      <c r="J34" s="75" t="s">
        <v>3</v>
      </c>
      <c r="K34" s="75">
        <v>24</v>
      </c>
      <c r="L34" s="75">
        <v>0</v>
      </c>
      <c r="M34" s="75">
        <v>18</v>
      </c>
      <c r="N34" s="75">
        <v>42</v>
      </c>
      <c r="O34" s="75">
        <v>3</v>
      </c>
      <c r="P34" s="75">
        <v>2</v>
      </c>
    </row>
    <row r="35" spans="1:20" s="81" customFormat="1" ht="14.25" customHeight="1" x14ac:dyDescent="0.35">
      <c r="A35" s="145">
        <v>84</v>
      </c>
      <c r="B35" s="82" t="s">
        <v>37</v>
      </c>
      <c r="C35" s="74"/>
      <c r="D35" s="75">
        <v>551</v>
      </c>
      <c r="E35" s="75">
        <v>356</v>
      </c>
      <c r="F35" s="75">
        <v>36</v>
      </c>
      <c r="G35" s="75">
        <v>185</v>
      </c>
      <c r="H35" s="75">
        <v>11</v>
      </c>
      <c r="I35" s="75">
        <v>13</v>
      </c>
      <c r="J35" s="75" t="s">
        <v>3</v>
      </c>
      <c r="K35" s="75">
        <v>37</v>
      </c>
      <c r="L35" s="75">
        <v>2</v>
      </c>
      <c r="M35" s="75">
        <v>16</v>
      </c>
      <c r="N35" s="75">
        <v>97</v>
      </c>
      <c r="O35" s="75">
        <v>8</v>
      </c>
      <c r="P35" s="75">
        <v>3</v>
      </c>
    </row>
    <row r="36" spans="1:20" s="81" customFormat="1" ht="14.25" customHeight="1" x14ac:dyDescent="0.35">
      <c r="A36" s="145">
        <v>85</v>
      </c>
      <c r="B36" s="82" t="s">
        <v>90</v>
      </c>
      <c r="C36" s="74"/>
      <c r="D36" s="75">
        <v>249</v>
      </c>
      <c r="E36" s="75">
        <v>360</v>
      </c>
      <c r="F36" s="75">
        <v>27</v>
      </c>
      <c r="G36" s="75">
        <v>66</v>
      </c>
      <c r="H36" s="75">
        <v>6</v>
      </c>
      <c r="I36" s="75">
        <v>18</v>
      </c>
      <c r="J36" s="75" t="s">
        <v>3</v>
      </c>
      <c r="K36" s="75">
        <v>35</v>
      </c>
      <c r="L36" s="75">
        <v>1</v>
      </c>
      <c r="M36" s="75">
        <v>16</v>
      </c>
      <c r="N36" s="75">
        <v>88</v>
      </c>
      <c r="O36" s="75">
        <v>6</v>
      </c>
      <c r="P36" s="75">
        <v>4</v>
      </c>
    </row>
    <row r="37" spans="1:20" s="81" customFormat="1" ht="14.25" customHeight="1" x14ac:dyDescent="0.35">
      <c r="A37" s="145">
        <v>87</v>
      </c>
      <c r="B37" s="82" t="s">
        <v>35</v>
      </c>
      <c r="C37" s="74"/>
      <c r="D37" s="75">
        <v>206</v>
      </c>
      <c r="E37" s="75">
        <v>339</v>
      </c>
      <c r="F37" s="75">
        <v>17</v>
      </c>
      <c r="G37" s="75">
        <v>81</v>
      </c>
      <c r="H37" s="75">
        <v>4</v>
      </c>
      <c r="I37" s="75">
        <v>22</v>
      </c>
      <c r="J37" s="75" t="s">
        <v>3</v>
      </c>
      <c r="K37" s="75">
        <v>27</v>
      </c>
      <c r="L37" s="75">
        <v>2</v>
      </c>
      <c r="M37" s="75">
        <v>21</v>
      </c>
      <c r="N37" s="75">
        <v>61</v>
      </c>
      <c r="O37" s="75">
        <v>5</v>
      </c>
      <c r="P37" s="75">
        <v>2</v>
      </c>
      <c r="R37" s="67"/>
      <c r="S37" s="67"/>
      <c r="T37" s="67"/>
    </row>
    <row r="38" spans="1:20" s="81" customFormat="1" ht="14.25" customHeight="1" x14ac:dyDescent="0.35">
      <c r="A38" s="145">
        <v>90</v>
      </c>
      <c r="B38" s="82" t="s">
        <v>33</v>
      </c>
      <c r="C38" s="74"/>
      <c r="D38" s="75">
        <v>447</v>
      </c>
      <c r="E38" s="75">
        <v>483</v>
      </c>
      <c r="F38" s="75">
        <v>28</v>
      </c>
      <c r="G38" s="75">
        <v>203</v>
      </c>
      <c r="H38" s="75">
        <v>10</v>
      </c>
      <c r="I38" s="75">
        <v>23</v>
      </c>
      <c r="J38" s="75" t="s">
        <v>3</v>
      </c>
      <c r="K38" s="75">
        <v>47</v>
      </c>
      <c r="L38" s="75">
        <v>3</v>
      </c>
      <c r="M38" s="75">
        <v>19</v>
      </c>
      <c r="N38" s="75">
        <v>131</v>
      </c>
      <c r="O38" s="75">
        <v>7</v>
      </c>
      <c r="P38" s="75">
        <v>5</v>
      </c>
      <c r="R38" s="65"/>
      <c r="S38" s="65"/>
      <c r="T38" s="65"/>
    </row>
    <row r="39" spans="1:20" s="81" customFormat="1" ht="14.25" customHeight="1" x14ac:dyDescent="0.35">
      <c r="A39" s="145">
        <v>91</v>
      </c>
      <c r="B39" s="82" t="s">
        <v>88</v>
      </c>
      <c r="C39" s="74"/>
      <c r="D39" s="75">
        <v>246</v>
      </c>
      <c r="E39" s="75">
        <v>481</v>
      </c>
      <c r="F39" s="75">
        <v>23</v>
      </c>
      <c r="G39" s="75">
        <v>131</v>
      </c>
      <c r="H39" s="75">
        <v>7</v>
      </c>
      <c r="I39" s="75">
        <v>28</v>
      </c>
      <c r="J39" s="75" t="s">
        <v>3</v>
      </c>
      <c r="K39" s="75">
        <v>44</v>
      </c>
      <c r="L39" s="75">
        <v>2</v>
      </c>
      <c r="M39" s="75">
        <v>19</v>
      </c>
      <c r="N39" s="75">
        <v>91</v>
      </c>
      <c r="O39" s="75">
        <v>4</v>
      </c>
      <c r="P39" s="75">
        <v>3</v>
      </c>
    </row>
    <row r="40" spans="1:20" s="81" customFormat="1" ht="14.25" customHeight="1" x14ac:dyDescent="0.35">
      <c r="A40" s="145">
        <v>92</v>
      </c>
      <c r="B40" s="82" t="s">
        <v>86</v>
      </c>
      <c r="C40" s="74"/>
      <c r="D40" s="75">
        <v>641</v>
      </c>
      <c r="E40" s="75">
        <v>128</v>
      </c>
      <c r="F40" s="75">
        <v>30</v>
      </c>
      <c r="G40" s="75">
        <v>76</v>
      </c>
      <c r="H40" s="75">
        <v>17</v>
      </c>
      <c r="I40" s="75">
        <v>7</v>
      </c>
      <c r="J40" s="75" t="s">
        <v>3</v>
      </c>
      <c r="K40" s="75">
        <v>40</v>
      </c>
      <c r="L40" s="75">
        <v>2</v>
      </c>
      <c r="M40" s="75">
        <v>20</v>
      </c>
      <c r="N40" s="75">
        <v>102</v>
      </c>
      <c r="O40" s="75">
        <v>8</v>
      </c>
      <c r="P40" s="75">
        <v>3</v>
      </c>
    </row>
    <row r="41" spans="1:20" s="81" customFormat="1" ht="14.25" customHeight="1" x14ac:dyDescent="0.35">
      <c r="A41" s="145">
        <v>94</v>
      </c>
      <c r="B41" s="82" t="s">
        <v>84</v>
      </c>
      <c r="C41" s="74"/>
      <c r="D41" s="75">
        <v>275</v>
      </c>
      <c r="E41" s="75">
        <v>183</v>
      </c>
      <c r="F41" s="75">
        <v>21</v>
      </c>
      <c r="G41" s="75">
        <v>98</v>
      </c>
      <c r="H41" s="75">
        <v>7</v>
      </c>
      <c r="I41" s="75">
        <v>12</v>
      </c>
      <c r="J41" s="75" t="s">
        <v>3</v>
      </c>
      <c r="K41" s="75">
        <v>25</v>
      </c>
      <c r="L41" s="75">
        <v>2</v>
      </c>
      <c r="M41" s="75">
        <v>14</v>
      </c>
      <c r="N41" s="75">
        <v>32</v>
      </c>
      <c r="O41" s="75">
        <v>4</v>
      </c>
      <c r="P41" s="75">
        <v>3</v>
      </c>
      <c r="R41" s="65"/>
      <c r="S41" s="65"/>
      <c r="T41" s="65"/>
    </row>
    <row r="42" spans="1:20" s="81" customFormat="1" ht="14.25" customHeight="1" x14ac:dyDescent="0.35">
      <c r="A42" s="145">
        <v>96</v>
      </c>
      <c r="B42" s="82" t="s">
        <v>82</v>
      </c>
      <c r="C42" s="74"/>
      <c r="D42" s="75">
        <v>383</v>
      </c>
      <c r="E42" s="75">
        <v>395</v>
      </c>
      <c r="F42" s="75">
        <v>38</v>
      </c>
      <c r="G42" s="75">
        <v>139</v>
      </c>
      <c r="H42" s="75">
        <v>11</v>
      </c>
      <c r="I42" s="75">
        <v>14</v>
      </c>
      <c r="J42" s="75" t="s">
        <v>3</v>
      </c>
      <c r="K42" s="75">
        <v>40</v>
      </c>
      <c r="L42" s="75">
        <v>2</v>
      </c>
      <c r="M42" s="75">
        <v>57</v>
      </c>
      <c r="N42" s="75">
        <v>116</v>
      </c>
      <c r="O42" s="75">
        <v>6</v>
      </c>
      <c r="P42" s="75">
        <v>6</v>
      </c>
      <c r="Q42" s="82"/>
      <c r="R42" s="65"/>
      <c r="S42" s="65"/>
      <c r="T42" s="65"/>
    </row>
    <row r="43" spans="1:20" s="81" customFormat="1" ht="14.25" customHeight="1" x14ac:dyDescent="0.35">
      <c r="A43" s="145">
        <v>72</v>
      </c>
      <c r="B43" s="148" t="s">
        <v>327</v>
      </c>
      <c r="C43" s="74"/>
      <c r="D43" s="75">
        <v>12</v>
      </c>
      <c r="E43" s="75">
        <v>39</v>
      </c>
      <c r="F43" s="75">
        <v>0</v>
      </c>
      <c r="G43" s="75">
        <v>2</v>
      </c>
      <c r="H43" s="75">
        <v>1</v>
      </c>
      <c r="I43" s="75">
        <v>5</v>
      </c>
      <c r="J43" s="75" t="s">
        <v>3</v>
      </c>
      <c r="K43" s="75">
        <v>3</v>
      </c>
      <c r="L43" s="75">
        <v>0</v>
      </c>
      <c r="M43" s="75">
        <v>4</v>
      </c>
      <c r="N43" s="75">
        <v>2</v>
      </c>
      <c r="O43" s="75">
        <v>2</v>
      </c>
      <c r="P43" s="75">
        <v>0</v>
      </c>
    </row>
    <row r="44" spans="1:20" s="67" customFormat="1" ht="14.25" customHeight="1" x14ac:dyDescent="0.35">
      <c r="A44" s="147"/>
      <c r="B44" s="62" t="s">
        <v>188</v>
      </c>
      <c r="C44" s="70"/>
      <c r="D44" s="70">
        <v>13321</v>
      </c>
      <c r="E44" s="70">
        <v>577</v>
      </c>
      <c r="F44" s="70">
        <v>435</v>
      </c>
      <c r="G44" s="70">
        <v>3545</v>
      </c>
      <c r="H44" s="70">
        <v>286</v>
      </c>
      <c r="I44" s="70">
        <v>21</v>
      </c>
      <c r="J44" s="75" t="s">
        <v>3</v>
      </c>
      <c r="K44" s="70">
        <v>472</v>
      </c>
      <c r="L44" s="70">
        <v>40</v>
      </c>
      <c r="M44" s="70">
        <v>190</v>
      </c>
      <c r="N44" s="70">
        <v>1365</v>
      </c>
      <c r="O44" s="70">
        <v>66</v>
      </c>
      <c r="P44" s="70">
        <v>85</v>
      </c>
    </row>
    <row r="45" spans="1:20" s="81" customFormat="1" ht="14.25" customHeight="1" x14ac:dyDescent="0.35">
      <c r="A45" s="145">
        <v>66</v>
      </c>
      <c r="B45" s="73" t="s">
        <v>28</v>
      </c>
      <c r="C45" s="74"/>
      <c r="D45" s="87">
        <v>1815</v>
      </c>
      <c r="E45" s="87">
        <v>40</v>
      </c>
      <c r="F45" s="87">
        <v>65</v>
      </c>
      <c r="G45" s="75">
        <v>542</v>
      </c>
      <c r="H45" s="75">
        <v>40</v>
      </c>
      <c r="I45" s="75">
        <v>1</v>
      </c>
      <c r="J45" s="75" t="s">
        <v>3</v>
      </c>
      <c r="K45" s="75">
        <v>66</v>
      </c>
      <c r="L45" s="75">
        <v>6</v>
      </c>
      <c r="M45" s="75">
        <v>21</v>
      </c>
      <c r="N45" s="75">
        <v>160</v>
      </c>
      <c r="O45" s="75">
        <v>14</v>
      </c>
      <c r="P45" s="75">
        <v>7</v>
      </c>
    </row>
    <row r="46" spans="1:20" s="81" customFormat="1" ht="14.25" customHeight="1" x14ac:dyDescent="0.35">
      <c r="A46" s="145">
        <v>78</v>
      </c>
      <c r="B46" s="73" t="s">
        <v>26</v>
      </c>
      <c r="C46" s="74"/>
      <c r="D46" s="87">
        <v>901</v>
      </c>
      <c r="E46" s="87">
        <v>242</v>
      </c>
      <c r="F46" s="87">
        <v>49</v>
      </c>
      <c r="G46" s="75">
        <v>452</v>
      </c>
      <c r="H46" s="75">
        <v>26</v>
      </c>
      <c r="I46" s="75">
        <v>0</v>
      </c>
      <c r="J46" s="75" t="s">
        <v>3</v>
      </c>
      <c r="K46" s="75">
        <v>42</v>
      </c>
      <c r="L46" s="75">
        <v>5</v>
      </c>
      <c r="M46" s="75">
        <v>18</v>
      </c>
      <c r="N46" s="75">
        <v>142</v>
      </c>
      <c r="O46" s="75">
        <v>11</v>
      </c>
      <c r="P46" s="75">
        <v>5</v>
      </c>
    </row>
    <row r="47" spans="1:20" s="81" customFormat="1" ht="14.25" customHeight="1" x14ac:dyDescent="0.35">
      <c r="A47" s="145">
        <v>89</v>
      </c>
      <c r="B47" s="73" t="s">
        <v>24</v>
      </c>
      <c r="C47" s="74"/>
      <c r="D47" s="75">
        <v>755</v>
      </c>
      <c r="E47" s="75">
        <v>107</v>
      </c>
      <c r="F47" s="75">
        <v>42</v>
      </c>
      <c r="G47" s="75">
        <v>242</v>
      </c>
      <c r="H47" s="75">
        <v>17</v>
      </c>
      <c r="I47" s="75">
        <v>6</v>
      </c>
      <c r="J47" s="75" t="s">
        <v>3</v>
      </c>
      <c r="K47" s="75">
        <v>29</v>
      </c>
      <c r="L47" s="75">
        <v>3</v>
      </c>
      <c r="M47" s="75">
        <v>8</v>
      </c>
      <c r="N47" s="75">
        <v>145</v>
      </c>
      <c r="O47" s="75">
        <v>7</v>
      </c>
      <c r="P47" s="75">
        <v>4</v>
      </c>
    </row>
    <row r="48" spans="1:20" s="81" customFormat="1" ht="14.25" customHeight="1" x14ac:dyDescent="0.35">
      <c r="A48" s="145">
        <v>93</v>
      </c>
      <c r="B48" s="73" t="s">
        <v>189</v>
      </c>
      <c r="C48" s="74"/>
      <c r="D48" s="75">
        <v>858</v>
      </c>
      <c r="E48" s="75">
        <v>20</v>
      </c>
      <c r="F48" s="75">
        <v>39</v>
      </c>
      <c r="G48" s="75">
        <v>290</v>
      </c>
      <c r="H48" s="75">
        <v>16</v>
      </c>
      <c r="I48" s="75">
        <v>1</v>
      </c>
      <c r="J48" s="75" t="s">
        <v>3</v>
      </c>
      <c r="K48" s="75">
        <v>30</v>
      </c>
      <c r="L48" s="75">
        <v>3</v>
      </c>
      <c r="M48" s="75">
        <v>15</v>
      </c>
      <c r="N48" s="75">
        <v>97</v>
      </c>
      <c r="O48" s="75">
        <v>6</v>
      </c>
      <c r="P48" s="75">
        <v>2</v>
      </c>
    </row>
    <row r="49" spans="1:24" s="81" customFormat="1" ht="14.25" customHeight="1" x14ac:dyDescent="0.35">
      <c r="A49" s="145">
        <v>95</v>
      </c>
      <c r="B49" s="73" t="s">
        <v>20</v>
      </c>
      <c r="C49" s="74"/>
      <c r="D49" s="75">
        <v>1788</v>
      </c>
      <c r="E49" s="75">
        <v>0</v>
      </c>
      <c r="F49" s="75">
        <v>64</v>
      </c>
      <c r="G49" s="75">
        <v>601</v>
      </c>
      <c r="H49" s="75">
        <v>39</v>
      </c>
      <c r="I49" s="75">
        <v>0</v>
      </c>
      <c r="J49" s="75" t="s">
        <v>3</v>
      </c>
      <c r="K49" s="75">
        <v>60</v>
      </c>
      <c r="L49" s="75">
        <v>4</v>
      </c>
      <c r="M49" s="75">
        <v>22</v>
      </c>
      <c r="N49" s="75">
        <v>106</v>
      </c>
      <c r="O49" s="75">
        <v>17</v>
      </c>
      <c r="P49" s="75">
        <v>10</v>
      </c>
    </row>
    <row r="50" spans="1:24" s="81" customFormat="1" ht="14.25" customHeight="1" x14ac:dyDescent="0.35">
      <c r="A50" s="145">
        <v>97</v>
      </c>
      <c r="B50" s="82" t="s">
        <v>18</v>
      </c>
      <c r="C50" s="74"/>
      <c r="D50" s="75">
        <v>1415</v>
      </c>
      <c r="E50" s="75">
        <v>168</v>
      </c>
      <c r="F50" s="75">
        <v>56</v>
      </c>
      <c r="G50" s="75">
        <v>383</v>
      </c>
      <c r="H50" s="75">
        <v>35</v>
      </c>
      <c r="I50" s="75">
        <v>13</v>
      </c>
      <c r="J50" s="75" t="s">
        <v>3</v>
      </c>
      <c r="K50" s="75">
        <v>76</v>
      </c>
      <c r="L50" s="75">
        <v>8</v>
      </c>
      <c r="M50" s="75">
        <v>22</v>
      </c>
      <c r="N50" s="75">
        <v>297</v>
      </c>
      <c r="O50" s="75">
        <v>11</v>
      </c>
      <c r="P50" s="75">
        <v>19</v>
      </c>
    </row>
    <row r="51" spans="1:24" s="81" customFormat="1" ht="14.25" customHeight="1" x14ac:dyDescent="0.35">
      <c r="A51" s="146">
        <v>77</v>
      </c>
      <c r="B51" s="89" t="s">
        <v>190</v>
      </c>
      <c r="C51" s="90"/>
      <c r="D51" s="91">
        <v>5789</v>
      </c>
      <c r="E51" s="91">
        <v>0</v>
      </c>
      <c r="F51" s="91">
        <v>120</v>
      </c>
      <c r="G51" s="92">
        <v>1035</v>
      </c>
      <c r="H51" s="92">
        <v>113</v>
      </c>
      <c r="I51" s="92">
        <v>0</v>
      </c>
      <c r="J51" s="75" t="s">
        <v>3</v>
      </c>
      <c r="K51" s="92">
        <v>169</v>
      </c>
      <c r="L51" s="92">
        <v>11</v>
      </c>
      <c r="M51" s="92">
        <v>84</v>
      </c>
      <c r="N51" s="92">
        <v>418</v>
      </c>
      <c r="O51" s="92">
        <v>0</v>
      </c>
      <c r="P51" s="92">
        <v>38</v>
      </c>
    </row>
    <row r="52" spans="1:24" s="65" customFormat="1" ht="6" customHeight="1" x14ac:dyDescent="0.35">
      <c r="A52" s="145"/>
      <c r="B52" s="93"/>
      <c r="C52" s="93"/>
      <c r="D52" s="94"/>
      <c r="E52" s="95"/>
      <c r="F52" s="95"/>
      <c r="G52" s="95"/>
      <c r="H52" s="96"/>
      <c r="I52" s="93"/>
      <c r="J52" s="93"/>
      <c r="K52" s="93"/>
      <c r="L52" s="93"/>
      <c r="M52" s="93"/>
      <c r="N52" s="93"/>
      <c r="O52" s="93"/>
      <c r="P52" s="93"/>
      <c r="Q52" s="93"/>
      <c r="U52" s="81"/>
      <c r="V52" s="81"/>
      <c r="W52" s="81"/>
      <c r="X52" s="81"/>
    </row>
    <row r="53" spans="1:24" s="81" customFormat="1" ht="14" x14ac:dyDescent="0.35">
      <c r="A53" s="145"/>
      <c r="B53" s="82" t="s">
        <v>250</v>
      </c>
      <c r="C53" s="82"/>
      <c r="D53" s="98"/>
      <c r="E53" s="98"/>
      <c r="F53" s="87"/>
      <c r="G53" s="87"/>
      <c r="H53" s="73"/>
      <c r="I53" s="82"/>
      <c r="J53" s="82"/>
      <c r="K53" s="82"/>
      <c r="L53" s="82"/>
      <c r="M53" s="82"/>
      <c r="N53" s="82"/>
      <c r="O53" s="82"/>
      <c r="P53" s="82"/>
      <c r="Q53" s="82"/>
      <c r="R53" s="65"/>
      <c r="S53" s="65"/>
      <c r="T53" s="65"/>
      <c r="U53" s="65"/>
    </row>
    <row r="54" spans="1:24" s="81" customFormat="1" ht="14" x14ac:dyDescent="0.35">
      <c r="A54" s="145"/>
      <c r="B54" s="82" t="s">
        <v>249</v>
      </c>
      <c r="C54" s="82"/>
      <c r="D54" s="98"/>
      <c r="E54" s="98"/>
      <c r="F54" s="87"/>
      <c r="G54" s="87"/>
      <c r="H54" s="73"/>
      <c r="I54" s="82"/>
      <c r="J54" s="82"/>
      <c r="K54" s="82"/>
      <c r="L54" s="82"/>
      <c r="M54" s="82"/>
      <c r="N54" s="82"/>
      <c r="O54" s="82"/>
      <c r="P54" s="82"/>
      <c r="Q54" s="82"/>
      <c r="R54" s="65"/>
      <c r="S54" s="65"/>
      <c r="T54" s="65"/>
      <c r="U54" s="65"/>
    </row>
    <row r="55" spans="1:24" s="81" customFormat="1" ht="15" customHeight="1" x14ac:dyDescent="0.35">
      <c r="A55" s="145"/>
      <c r="B55" s="100" t="s">
        <v>248</v>
      </c>
      <c r="C55" s="82"/>
      <c r="D55" s="98"/>
      <c r="E55" s="98"/>
      <c r="F55" s="87"/>
      <c r="G55" s="87"/>
      <c r="H55" s="73"/>
      <c r="I55" s="82"/>
      <c r="J55" s="82"/>
      <c r="K55" s="82"/>
      <c r="L55" s="82"/>
      <c r="M55" s="82"/>
      <c r="N55" s="82"/>
      <c r="O55" s="82"/>
      <c r="P55" s="82"/>
      <c r="Q55" s="82"/>
      <c r="R55" s="65"/>
      <c r="S55" s="65"/>
      <c r="T55" s="65"/>
      <c r="U55" s="65"/>
    </row>
    <row r="56" spans="1:24" s="81" customFormat="1" ht="14" x14ac:dyDescent="0.35">
      <c r="A56" s="145"/>
      <c r="B56" s="82" t="s">
        <v>247</v>
      </c>
      <c r="C56" s="82"/>
      <c r="D56" s="98"/>
      <c r="E56" s="98"/>
      <c r="F56" s="87"/>
      <c r="G56" s="87"/>
      <c r="H56" s="73"/>
      <c r="I56" s="82"/>
      <c r="J56" s="82"/>
      <c r="K56" s="82"/>
      <c r="L56" s="82"/>
      <c r="M56" s="82"/>
      <c r="N56" s="82"/>
      <c r="O56" s="82"/>
      <c r="P56" s="82"/>
      <c r="Q56" s="82"/>
      <c r="R56" s="65"/>
      <c r="S56" s="65"/>
      <c r="T56" s="65"/>
      <c r="U56" s="65"/>
    </row>
    <row r="57" spans="1:24" s="81" customFormat="1" ht="24" customHeight="1" x14ac:dyDescent="0.35">
      <c r="A57" s="145"/>
      <c r="B57" s="272" t="s">
        <v>326</v>
      </c>
      <c r="C57" s="272"/>
      <c r="D57" s="272"/>
      <c r="E57" s="272"/>
      <c r="F57" s="272"/>
      <c r="G57" s="272"/>
      <c r="H57" s="272"/>
      <c r="I57" s="272"/>
      <c r="J57" s="272"/>
      <c r="K57" s="272"/>
      <c r="L57" s="272"/>
      <c r="M57" s="272"/>
      <c r="N57" s="272"/>
      <c r="O57" s="272"/>
      <c r="P57" s="272"/>
      <c r="Q57" s="82"/>
      <c r="R57" s="65"/>
      <c r="S57" s="65"/>
      <c r="T57" s="65"/>
      <c r="U57" s="65"/>
    </row>
    <row r="58" spans="1:24" s="81" customFormat="1" ht="14" x14ac:dyDescent="0.35">
      <c r="A58" s="145"/>
      <c r="B58" s="82" t="s">
        <v>245</v>
      </c>
      <c r="C58" s="82"/>
      <c r="D58" s="98"/>
      <c r="E58" s="98"/>
      <c r="F58" s="87"/>
      <c r="G58" s="87"/>
      <c r="H58" s="73"/>
      <c r="I58" s="82"/>
      <c r="J58" s="82"/>
      <c r="K58" s="82"/>
      <c r="L58" s="82"/>
      <c r="M58" s="82"/>
      <c r="N58" s="82"/>
      <c r="O58" s="82"/>
      <c r="P58" s="82"/>
      <c r="Q58" s="82"/>
      <c r="R58" s="65"/>
      <c r="S58" s="65"/>
      <c r="T58" s="65"/>
      <c r="U58" s="65"/>
    </row>
    <row r="59" spans="1:24" s="81" customFormat="1" ht="14" x14ac:dyDescent="0.35">
      <c r="A59" s="145"/>
      <c r="B59" s="82" t="s">
        <v>325</v>
      </c>
      <c r="C59" s="82"/>
      <c r="D59" s="98"/>
      <c r="E59" s="98"/>
      <c r="F59" s="87"/>
      <c r="G59" s="87"/>
      <c r="H59" s="73"/>
      <c r="I59" s="82"/>
      <c r="J59" s="82"/>
      <c r="K59" s="82"/>
      <c r="L59" s="82"/>
      <c r="M59" s="82"/>
      <c r="N59" s="82"/>
      <c r="O59" s="82"/>
      <c r="P59" s="82"/>
      <c r="Q59" s="82"/>
      <c r="R59" s="65"/>
      <c r="S59" s="65"/>
      <c r="T59" s="65"/>
      <c r="U59" s="65"/>
    </row>
    <row r="60" spans="1:24" s="81" customFormat="1" ht="14" x14ac:dyDescent="0.35">
      <c r="A60" s="145"/>
      <c r="B60" s="82" t="s">
        <v>243</v>
      </c>
      <c r="C60" s="82"/>
      <c r="D60" s="98"/>
      <c r="E60" s="98"/>
      <c r="F60" s="87"/>
      <c r="G60" s="87"/>
      <c r="H60" s="73"/>
      <c r="I60" s="82"/>
      <c r="J60" s="82"/>
      <c r="K60" s="82"/>
      <c r="L60" s="82"/>
      <c r="M60" s="82"/>
      <c r="N60" s="82"/>
      <c r="O60" s="82"/>
      <c r="P60" s="82"/>
      <c r="Q60" s="82"/>
      <c r="R60" s="65"/>
      <c r="S60" s="65"/>
      <c r="T60" s="65"/>
      <c r="U60" s="65"/>
    </row>
    <row r="61" spans="1:24" s="81" customFormat="1" ht="14" x14ac:dyDescent="0.35">
      <c r="A61" s="145"/>
      <c r="B61" s="82" t="s">
        <v>242</v>
      </c>
      <c r="C61" s="82"/>
      <c r="D61" s="98"/>
      <c r="E61" s="98"/>
      <c r="F61" s="87"/>
      <c r="G61" s="87"/>
      <c r="H61" s="73"/>
      <c r="I61" s="82"/>
      <c r="J61" s="93"/>
      <c r="K61" s="82"/>
      <c r="L61" s="82"/>
      <c r="M61" s="82"/>
      <c r="N61" s="82"/>
      <c r="O61" s="82"/>
      <c r="P61" s="82"/>
      <c r="Q61" s="82"/>
      <c r="R61" s="65"/>
      <c r="S61" s="65"/>
      <c r="T61" s="65"/>
      <c r="U61" s="65"/>
    </row>
    <row r="62" spans="1:24" s="81" customFormat="1" ht="14" x14ac:dyDescent="0.35">
      <c r="A62" s="145"/>
      <c r="B62" s="100" t="s">
        <v>241</v>
      </c>
      <c r="C62" s="82"/>
      <c r="D62" s="98"/>
      <c r="E62" s="98"/>
      <c r="F62" s="87"/>
      <c r="G62" s="87"/>
      <c r="H62" s="73"/>
      <c r="I62" s="82"/>
      <c r="J62" s="93"/>
      <c r="K62" s="82"/>
      <c r="L62" s="82"/>
      <c r="M62" s="82"/>
      <c r="N62" s="82"/>
      <c r="O62" s="82"/>
      <c r="P62" s="82"/>
      <c r="Q62" s="82"/>
      <c r="R62" s="65"/>
      <c r="S62" s="65"/>
      <c r="T62" s="65"/>
      <c r="U62" s="65"/>
    </row>
    <row r="63" spans="1:24" s="81" customFormat="1" ht="15" customHeight="1" x14ac:dyDescent="0.35">
      <c r="A63" s="145">
        <v>11</v>
      </c>
      <c r="B63" s="100"/>
      <c r="C63" s="82"/>
      <c r="D63" s="98"/>
      <c r="E63" s="98"/>
      <c r="F63" s="87"/>
      <c r="G63" s="87"/>
      <c r="H63" s="73"/>
      <c r="I63" s="82"/>
      <c r="J63" s="93"/>
      <c r="K63" s="82"/>
      <c r="L63" s="82"/>
      <c r="M63" s="82"/>
      <c r="N63" s="82"/>
      <c r="O63" s="82"/>
      <c r="P63" s="82"/>
      <c r="Q63" s="82"/>
      <c r="R63" s="65"/>
      <c r="S63" s="65"/>
      <c r="T63" s="65"/>
      <c r="U63" s="65"/>
    </row>
    <row r="64" spans="1:24" s="81" customFormat="1" ht="14" x14ac:dyDescent="0.35">
      <c r="A64" s="145"/>
      <c r="B64" s="82" t="s">
        <v>224</v>
      </c>
      <c r="C64" s="82"/>
      <c r="D64" s="98"/>
      <c r="E64" s="87"/>
      <c r="F64" s="87"/>
      <c r="G64" s="87"/>
      <c r="H64" s="73"/>
      <c r="I64" s="82"/>
      <c r="J64" s="93"/>
      <c r="K64" s="82"/>
      <c r="L64" s="82"/>
      <c r="M64" s="82"/>
      <c r="N64" s="82"/>
      <c r="O64" s="82"/>
      <c r="P64" s="82"/>
      <c r="Q64" s="82"/>
      <c r="R64" s="65"/>
      <c r="S64" s="65"/>
      <c r="T64" s="65"/>
      <c r="U64" s="65"/>
      <c r="V64" s="65"/>
      <c r="W64" s="65"/>
      <c r="X64" s="65"/>
    </row>
    <row r="65" spans="1:16" s="65" customFormat="1" ht="14" x14ac:dyDescent="0.35">
      <c r="A65" s="145"/>
      <c r="C65" s="93"/>
      <c r="D65" s="101"/>
      <c r="E65" s="95"/>
      <c r="F65" s="95"/>
      <c r="G65" s="95"/>
      <c r="H65" s="93"/>
      <c r="I65" s="93"/>
      <c r="J65" s="93"/>
    </row>
    <row r="66" spans="1:16" s="65" customFormat="1" ht="14" x14ac:dyDescent="0.35">
      <c r="A66" s="145"/>
      <c r="B66" s="93"/>
      <c r="C66" s="93"/>
      <c r="D66" s="94"/>
      <c r="E66" s="95"/>
      <c r="F66" s="95"/>
      <c r="G66" s="95"/>
      <c r="H66" s="93"/>
      <c r="I66" s="93"/>
      <c r="J66" s="93"/>
    </row>
    <row r="67" spans="1:16" s="65" customFormat="1" ht="14" x14ac:dyDescent="0.35">
      <c r="A67" s="145"/>
      <c r="B67" s="93"/>
      <c r="C67" s="93"/>
      <c r="D67" s="94"/>
      <c r="E67" s="95"/>
      <c r="F67" s="95"/>
      <c r="G67" s="95"/>
      <c r="H67" s="93"/>
      <c r="I67" s="93"/>
      <c r="J67" s="93"/>
    </row>
    <row r="68" spans="1:16" s="65" customFormat="1" ht="14" x14ac:dyDescent="0.35">
      <c r="A68" s="145"/>
      <c r="B68" s="266" t="s">
        <v>59</v>
      </c>
      <c r="C68" s="267"/>
      <c r="D68" s="268">
        <v>285</v>
      </c>
      <c r="E68" s="268">
        <v>362</v>
      </c>
      <c r="F68" s="268">
        <v>25</v>
      </c>
      <c r="G68" s="268">
        <v>138</v>
      </c>
      <c r="H68" s="268">
        <v>7</v>
      </c>
      <c r="I68" s="268">
        <v>19</v>
      </c>
      <c r="J68" s="268" t="s">
        <v>3</v>
      </c>
      <c r="K68" s="268">
        <v>40</v>
      </c>
      <c r="L68" s="268">
        <v>2</v>
      </c>
      <c r="M68" s="268">
        <v>39</v>
      </c>
      <c r="N68" s="268">
        <v>77</v>
      </c>
      <c r="O68" s="268">
        <v>5</v>
      </c>
      <c r="P68" s="268">
        <v>6</v>
      </c>
    </row>
    <row r="69" spans="1:16" s="65" customFormat="1" ht="14" x14ac:dyDescent="0.35">
      <c r="A69" s="145"/>
      <c r="B69" s="266" t="s">
        <v>30</v>
      </c>
      <c r="C69" s="267"/>
      <c r="D69" s="268">
        <v>215</v>
      </c>
      <c r="E69" s="268">
        <v>328</v>
      </c>
      <c r="F69" s="268">
        <v>25</v>
      </c>
      <c r="G69" s="268">
        <v>122</v>
      </c>
      <c r="H69" s="268">
        <v>6</v>
      </c>
      <c r="I69" s="268">
        <v>18</v>
      </c>
      <c r="J69" s="268" t="s">
        <v>3</v>
      </c>
      <c r="K69" s="268">
        <v>34</v>
      </c>
      <c r="L69" s="268">
        <v>2</v>
      </c>
      <c r="M69" s="268">
        <v>25</v>
      </c>
      <c r="N69" s="268">
        <v>70</v>
      </c>
      <c r="O69" s="268">
        <v>5</v>
      </c>
      <c r="P69" s="268">
        <v>2</v>
      </c>
    </row>
    <row r="70" spans="1:16" s="65" customFormat="1" ht="14" x14ac:dyDescent="0.35">
      <c r="A70" s="145"/>
      <c r="B70" s="93"/>
      <c r="C70" s="93"/>
      <c r="D70" s="94"/>
      <c r="E70" s="95"/>
      <c r="F70" s="95"/>
      <c r="G70" s="95"/>
      <c r="H70" s="93"/>
      <c r="I70" s="93"/>
      <c r="J70" s="93"/>
    </row>
    <row r="71" spans="1:16" s="65" customFormat="1" ht="14" x14ac:dyDescent="0.35">
      <c r="A71" s="145"/>
      <c r="B71" s="93"/>
      <c r="C71" s="93"/>
      <c r="D71" s="94"/>
      <c r="E71" s="95"/>
      <c r="F71" s="95"/>
      <c r="G71" s="95"/>
      <c r="H71" s="93"/>
      <c r="I71" s="93"/>
      <c r="J71" s="93"/>
    </row>
    <row r="72" spans="1:16" s="65" customFormat="1" ht="14" x14ac:dyDescent="0.35">
      <c r="A72" s="145"/>
      <c r="B72" s="93"/>
      <c r="C72" s="93"/>
      <c r="D72" s="93"/>
      <c r="E72" s="95"/>
      <c r="F72" s="95"/>
      <c r="G72" s="95"/>
      <c r="H72" s="93"/>
      <c r="I72" s="93"/>
      <c r="J72" s="93"/>
    </row>
    <row r="73" spans="1:16" s="65" customFormat="1" ht="14" x14ac:dyDescent="0.35">
      <c r="A73" s="145"/>
      <c r="B73" s="93"/>
      <c r="C73" s="93"/>
      <c r="D73" s="93"/>
      <c r="E73" s="95"/>
      <c r="F73" s="95"/>
      <c r="G73" s="95"/>
      <c r="H73" s="93"/>
      <c r="I73" s="93"/>
      <c r="J73" s="93"/>
    </row>
    <row r="74" spans="1:16" s="65" customFormat="1" ht="14" x14ac:dyDescent="0.35">
      <c r="A74" s="145"/>
      <c r="B74" s="93"/>
      <c r="C74" s="93"/>
      <c r="D74" s="93"/>
      <c r="E74" s="95"/>
      <c r="F74" s="95"/>
      <c r="G74" s="95"/>
      <c r="H74" s="93"/>
      <c r="I74" s="93"/>
      <c r="J74" s="93"/>
    </row>
    <row r="75" spans="1:16" s="65" customFormat="1" ht="14" x14ac:dyDescent="0.35">
      <c r="A75" s="145"/>
      <c r="B75" s="93"/>
      <c r="C75" s="93"/>
      <c r="D75" s="93"/>
      <c r="E75" s="95"/>
      <c r="F75" s="95"/>
      <c r="G75" s="95"/>
      <c r="H75" s="93"/>
      <c r="I75" s="93"/>
      <c r="J75" s="93"/>
    </row>
    <row r="76" spans="1:16" s="65" customFormat="1" ht="14" x14ac:dyDescent="0.35">
      <c r="A76" s="145"/>
      <c r="B76" s="93"/>
      <c r="C76" s="93"/>
      <c r="D76" s="93"/>
      <c r="E76" s="95"/>
      <c r="F76" s="95"/>
      <c r="G76" s="95"/>
      <c r="H76" s="93"/>
      <c r="I76" s="93"/>
      <c r="J76" s="93"/>
    </row>
    <row r="77" spans="1:16" s="65" customFormat="1" ht="14" x14ac:dyDescent="0.35">
      <c r="A77" s="145"/>
      <c r="B77" s="93"/>
      <c r="C77" s="93"/>
      <c r="D77" s="93"/>
      <c r="E77" s="95"/>
      <c r="F77" s="95"/>
      <c r="G77" s="95"/>
      <c r="H77" s="93"/>
      <c r="I77" s="93"/>
      <c r="J77" s="93"/>
    </row>
    <row r="78" spans="1:16" s="65" customFormat="1" ht="14" x14ac:dyDescent="0.35">
      <c r="A78" s="145"/>
      <c r="B78" s="93"/>
      <c r="C78" s="93"/>
      <c r="D78" s="93"/>
      <c r="E78" s="95"/>
      <c r="F78" s="95"/>
      <c r="G78" s="95"/>
      <c r="H78" s="93"/>
      <c r="I78" s="93"/>
      <c r="J78" s="93"/>
    </row>
    <row r="79" spans="1:16" s="65" customFormat="1" ht="14" x14ac:dyDescent="0.35">
      <c r="A79" s="145"/>
      <c r="B79" s="93"/>
      <c r="C79" s="93"/>
      <c r="D79" s="93"/>
      <c r="E79" s="95"/>
      <c r="F79" s="95"/>
      <c r="G79" s="95"/>
      <c r="H79" s="93"/>
      <c r="I79" s="93"/>
      <c r="J79" s="93"/>
    </row>
    <row r="80" spans="1:16" s="65" customFormat="1" ht="14" x14ac:dyDescent="0.35">
      <c r="A80" s="145"/>
      <c r="B80" s="93"/>
      <c r="C80" s="93"/>
      <c r="D80" s="93"/>
      <c r="E80" s="95"/>
      <c r="F80" s="95"/>
      <c r="G80" s="95"/>
      <c r="H80" s="93"/>
      <c r="I80" s="93"/>
      <c r="J80" s="93"/>
    </row>
    <row r="81" spans="1:10" s="65" customFormat="1" ht="14" x14ac:dyDescent="0.35">
      <c r="A81" s="145"/>
      <c r="B81" s="93"/>
      <c r="C81" s="93"/>
      <c r="D81" s="93"/>
      <c r="E81" s="95"/>
      <c r="F81" s="95"/>
      <c r="G81" s="95"/>
      <c r="H81" s="93"/>
      <c r="I81" s="93"/>
      <c r="J81" s="93"/>
    </row>
    <row r="82" spans="1:10" s="65" customFormat="1" ht="14" x14ac:dyDescent="0.35">
      <c r="A82" s="145"/>
      <c r="B82" s="93"/>
      <c r="C82" s="93"/>
      <c r="D82" s="93"/>
      <c r="E82" s="95"/>
      <c r="F82" s="95"/>
      <c r="G82" s="95"/>
      <c r="H82" s="93"/>
      <c r="I82" s="93"/>
      <c r="J82" s="93"/>
    </row>
    <row r="83" spans="1:10" s="65" customFormat="1" ht="14" x14ac:dyDescent="0.35">
      <c r="A83" s="145"/>
      <c r="B83" s="93"/>
      <c r="C83" s="93"/>
      <c r="D83" s="93"/>
      <c r="E83" s="95"/>
      <c r="F83" s="95"/>
      <c r="G83" s="95"/>
      <c r="H83" s="93"/>
      <c r="I83" s="93"/>
      <c r="J83" s="93"/>
    </row>
    <row r="84" spans="1:10" s="65" customFormat="1" ht="14" x14ac:dyDescent="0.35">
      <c r="A84" s="145"/>
      <c r="B84" s="93"/>
      <c r="C84" s="93"/>
      <c r="D84" s="93"/>
      <c r="E84" s="95"/>
      <c r="F84" s="95"/>
      <c r="G84" s="95"/>
      <c r="H84" s="93"/>
      <c r="I84" s="93"/>
      <c r="J84" s="93"/>
    </row>
    <row r="85" spans="1:10" s="65" customFormat="1" ht="14" x14ac:dyDescent="0.35">
      <c r="A85" s="145"/>
      <c r="B85" s="93"/>
      <c r="C85" s="93"/>
      <c r="D85" s="93"/>
      <c r="E85" s="95"/>
      <c r="F85" s="95"/>
      <c r="G85" s="95"/>
      <c r="H85" s="93"/>
      <c r="I85" s="93"/>
      <c r="J85" s="93"/>
    </row>
    <row r="86" spans="1:10" s="65" customFormat="1" ht="14" x14ac:dyDescent="0.35">
      <c r="A86" s="145"/>
      <c r="B86" s="93"/>
      <c r="C86" s="93"/>
      <c r="D86" s="93"/>
      <c r="E86" s="95"/>
      <c r="F86" s="95"/>
      <c r="G86" s="95"/>
      <c r="H86" s="93"/>
      <c r="I86" s="93"/>
      <c r="J86" s="93"/>
    </row>
    <row r="87" spans="1:10" s="65" customFormat="1" ht="14" x14ac:dyDescent="0.35">
      <c r="A87" s="145"/>
      <c r="B87" s="93"/>
      <c r="C87" s="93"/>
      <c r="D87" s="93"/>
      <c r="E87" s="95"/>
      <c r="F87" s="95"/>
      <c r="G87" s="95"/>
      <c r="H87" s="93"/>
      <c r="I87" s="93"/>
      <c r="J87" s="93"/>
    </row>
    <row r="88" spans="1:10" s="65" customFormat="1" ht="14" x14ac:dyDescent="0.35">
      <c r="A88" s="145"/>
      <c r="B88" s="93"/>
      <c r="C88" s="93"/>
      <c r="D88" s="93"/>
      <c r="E88" s="95"/>
      <c r="F88" s="95"/>
      <c r="G88" s="95"/>
      <c r="H88" s="93"/>
      <c r="I88" s="93"/>
      <c r="J88" s="93"/>
    </row>
    <row r="89" spans="1:10" s="65" customFormat="1" ht="14" x14ac:dyDescent="0.35">
      <c r="A89" s="145"/>
      <c r="B89" s="93"/>
      <c r="C89" s="93"/>
      <c r="D89" s="93"/>
      <c r="E89" s="95"/>
      <c r="F89" s="95"/>
      <c r="G89" s="95"/>
      <c r="H89" s="93"/>
      <c r="I89" s="93"/>
      <c r="J89" s="93"/>
    </row>
    <row r="90" spans="1:10" s="65" customFormat="1" ht="14" x14ac:dyDescent="0.35">
      <c r="A90" s="145"/>
      <c r="B90" s="93"/>
      <c r="C90" s="93"/>
      <c r="D90" s="93"/>
      <c r="E90" s="95"/>
      <c r="F90" s="95"/>
      <c r="G90" s="95"/>
      <c r="H90" s="93"/>
      <c r="I90" s="93"/>
      <c r="J90" s="93"/>
    </row>
    <row r="91" spans="1:10" s="65" customFormat="1" ht="14" x14ac:dyDescent="0.35">
      <c r="A91" s="145"/>
      <c r="B91" s="93"/>
      <c r="C91" s="93"/>
      <c r="D91" s="93"/>
      <c r="E91" s="95"/>
      <c r="F91" s="95"/>
      <c r="G91" s="95"/>
      <c r="H91" s="93"/>
      <c r="I91" s="93"/>
      <c r="J91" s="93"/>
    </row>
    <row r="92" spans="1:10" s="65" customFormat="1" ht="14" x14ac:dyDescent="0.35">
      <c r="A92" s="145"/>
      <c r="B92" s="93"/>
      <c r="C92" s="93"/>
      <c r="D92" s="93"/>
      <c r="E92" s="95"/>
      <c r="F92" s="95"/>
      <c r="G92" s="95"/>
      <c r="H92" s="93"/>
      <c r="I92" s="93"/>
      <c r="J92" s="93"/>
    </row>
    <row r="93" spans="1:10" s="65" customFormat="1" ht="14" x14ac:dyDescent="0.35">
      <c r="A93" s="145"/>
      <c r="B93" s="93"/>
      <c r="C93" s="93"/>
      <c r="D93" s="93"/>
      <c r="E93" s="95"/>
      <c r="F93" s="95"/>
      <c r="G93" s="95"/>
      <c r="H93" s="93"/>
      <c r="I93" s="93"/>
      <c r="J93" s="93"/>
    </row>
    <row r="94" spans="1:10" s="65" customFormat="1" ht="14" x14ac:dyDescent="0.35">
      <c r="A94" s="145"/>
      <c r="B94" s="93"/>
      <c r="C94" s="93"/>
      <c r="D94" s="93"/>
      <c r="E94" s="95"/>
      <c r="F94" s="95"/>
      <c r="G94" s="95"/>
      <c r="H94" s="93"/>
      <c r="I94" s="93"/>
      <c r="J94" s="93"/>
    </row>
    <row r="95" spans="1:10" s="65" customFormat="1" ht="14" x14ac:dyDescent="0.35">
      <c r="A95" s="145"/>
      <c r="B95" s="93"/>
      <c r="C95" s="93"/>
      <c r="D95" s="93"/>
      <c r="E95" s="95"/>
      <c r="F95" s="95"/>
      <c r="G95" s="95"/>
      <c r="H95" s="93"/>
      <c r="I95" s="93"/>
      <c r="J95" s="93"/>
    </row>
    <row r="96" spans="1:10" s="65" customFormat="1" ht="14" x14ac:dyDescent="0.35">
      <c r="A96" s="145"/>
      <c r="B96" s="93"/>
      <c r="C96" s="93"/>
      <c r="D96" s="93"/>
      <c r="E96" s="95"/>
      <c r="F96" s="95"/>
      <c r="G96" s="95"/>
      <c r="H96" s="93"/>
      <c r="I96" s="93"/>
      <c r="J96" s="93"/>
    </row>
    <row r="97" spans="1:10" s="65" customFormat="1" ht="14" x14ac:dyDescent="0.35">
      <c r="A97" s="145"/>
      <c r="B97" s="93"/>
      <c r="C97" s="93"/>
      <c r="D97" s="93"/>
      <c r="E97" s="95"/>
      <c r="F97" s="95"/>
      <c r="G97" s="95"/>
      <c r="H97" s="93"/>
      <c r="I97" s="93"/>
      <c r="J97" s="93"/>
    </row>
    <row r="98" spans="1:10" s="65" customFormat="1" ht="14" x14ac:dyDescent="0.35">
      <c r="A98" s="145"/>
      <c r="B98" s="93"/>
      <c r="C98" s="93"/>
      <c r="D98" s="93"/>
      <c r="E98" s="95"/>
      <c r="F98" s="95"/>
      <c r="G98" s="95"/>
      <c r="H98" s="93"/>
      <c r="I98" s="93"/>
      <c r="J98" s="93"/>
    </row>
    <row r="99" spans="1:10" s="65" customFormat="1" ht="14" x14ac:dyDescent="0.35">
      <c r="A99" s="145"/>
      <c r="B99" s="93"/>
      <c r="C99" s="93"/>
      <c r="D99" s="93"/>
      <c r="E99" s="95"/>
      <c r="F99" s="95"/>
      <c r="G99" s="95"/>
      <c r="H99" s="93"/>
      <c r="I99" s="93"/>
      <c r="J99" s="93"/>
    </row>
    <row r="100" spans="1:10" s="65" customFormat="1" ht="14" x14ac:dyDescent="0.35">
      <c r="A100" s="145"/>
      <c r="B100" s="93"/>
      <c r="C100" s="93"/>
      <c r="D100" s="93"/>
      <c r="E100" s="95"/>
      <c r="F100" s="95"/>
      <c r="G100" s="95"/>
      <c r="H100" s="93"/>
      <c r="I100" s="93"/>
      <c r="J100" s="93"/>
    </row>
    <row r="101" spans="1:10" s="65" customFormat="1" ht="14" x14ac:dyDescent="0.35">
      <c r="A101" s="145"/>
      <c r="B101" s="93"/>
      <c r="C101" s="93"/>
      <c r="D101" s="93"/>
      <c r="E101" s="95"/>
      <c r="F101" s="95"/>
      <c r="G101" s="95"/>
      <c r="H101" s="93"/>
      <c r="I101" s="93"/>
      <c r="J101" s="93"/>
    </row>
    <row r="102" spans="1:10" s="65" customFormat="1" ht="14" x14ac:dyDescent="0.35">
      <c r="A102" s="145"/>
      <c r="B102" s="93"/>
      <c r="C102" s="93"/>
      <c r="D102" s="93"/>
      <c r="E102" s="95"/>
      <c r="F102" s="95"/>
      <c r="G102" s="95"/>
      <c r="H102" s="93"/>
      <c r="I102" s="93"/>
      <c r="J102" s="93"/>
    </row>
    <row r="103" spans="1:10" s="65" customFormat="1" ht="14" x14ac:dyDescent="0.35">
      <c r="A103" s="145"/>
      <c r="B103" s="93"/>
      <c r="C103" s="93"/>
      <c r="D103" s="93"/>
      <c r="E103" s="95"/>
      <c r="F103" s="95"/>
      <c r="G103" s="95"/>
      <c r="H103" s="93"/>
      <c r="I103" s="93"/>
      <c r="J103" s="93"/>
    </row>
    <row r="104" spans="1:10" s="65" customFormat="1" ht="14" x14ac:dyDescent="0.35">
      <c r="A104" s="145"/>
      <c r="B104" s="93"/>
      <c r="C104" s="93"/>
      <c r="D104" s="93"/>
      <c r="E104" s="95"/>
      <c r="F104" s="95"/>
      <c r="G104" s="95"/>
      <c r="H104" s="93"/>
      <c r="I104" s="93"/>
      <c r="J104" s="93"/>
    </row>
    <row r="105" spans="1:10" s="65" customFormat="1" ht="14" x14ac:dyDescent="0.35">
      <c r="A105" s="145"/>
      <c r="B105" s="93"/>
      <c r="C105" s="93"/>
      <c r="D105" s="93"/>
      <c r="E105" s="95"/>
      <c r="F105" s="95"/>
      <c r="G105" s="95"/>
      <c r="H105" s="93"/>
      <c r="I105" s="93"/>
      <c r="J105" s="93"/>
    </row>
    <row r="106" spans="1:10" s="65" customFormat="1" ht="14" x14ac:dyDescent="0.35">
      <c r="A106" s="145"/>
      <c r="B106" s="93"/>
      <c r="C106" s="93"/>
      <c r="D106" s="93"/>
      <c r="E106" s="95"/>
      <c r="F106" s="95"/>
      <c r="G106" s="95"/>
      <c r="H106" s="93"/>
      <c r="I106" s="93"/>
      <c r="J106" s="93"/>
    </row>
    <row r="107" spans="1:10" s="65" customFormat="1" ht="14" x14ac:dyDescent="0.35">
      <c r="A107" s="145"/>
      <c r="B107" s="93"/>
      <c r="C107" s="93"/>
      <c r="D107" s="93"/>
      <c r="E107" s="95"/>
      <c r="F107" s="95"/>
      <c r="G107" s="95"/>
      <c r="H107" s="93"/>
      <c r="I107" s="93"/>
      <c r="J107" s="93"/>
    </row>
    <row r="108" spans="1:10" s="65" customFormat="1" ht="14" x14ac:dyDescent="0.35">
      <c r="A108" s="145"/>
      <c r="B108" s="93"/>
      <c r="C108" s="93"/>
      <c r="D108" s="93"/>
      <c r="E108" s="95"/>
      <c r="F108" s="95"/>
      <c r="G108" s="95"/>
      <c r="H108" s="93"/>
      <c r="I108" s="93"/>
      <c r="J108" s="93"/>
    </row>
    <row r="109" spans="1:10" s="65" customFormat="1" ht="14" x14ac:dyDescent="0.35">
      <c r="A109" s="145"/>
      <c r="B109" s="93"/>
      <c r="C109" s="93"/>
      <c r="D109" s="93"/>
      <c r="E109" s="95"/>
      <c r="F109" s="95"/>
      <c r="G109" s="95"/>
      <c r="H109" s="93"/>
      <c r="I109" s="93"/>
      <c r="J109" s="93"/>
    </row>
    <row r="110" spans="1:10" s="65" customFormat="1" ht="14" x14ac:dyDescent="0.35">
      <c r="A110" s="145"/>
      <c r="B110" s="93"/>
      <c r="C110" s="93"/>
      <c r="D110" s="93"/>
      <c r="E110" s="95"/>
      <c r="F110" s="95"/>
      <c r="G110" s="95"/>
      <c r="H110" s="93"/>
      <c r="I110" s="93"/>
      <c r="J110" s="93"/>
    </row>
    <row r="111" spans="1:10" s="65" customFormat="1" ht="14" x14ac:dyDescent="0.35">
      <c r="A111" s="145"/>
      <c r="B111" s="93"/>
      <c r="C111" s="93"/>
      <c r="D111" s="93"/>
      <c r="E111" s="95"/>
      <c r="F111" s="95"/>
      <c r="G111" s="95"/>
      <c r="H111" s="93"/>
      <c r="I111" s="93"/>
      <c r="J111" s="93"/>
    </row>
    <row r="112" spans="1:10" s="65" customFormat="1" ht="14" x14ac:dyDescent="0.35">
      <c r="A112" s="145"/>
      <c r="B112" s="93"/>
      <c r="C112" s="93"/>
      <c r="D112" s="93"/>
      <c r="E112" s="95"/>
      <c r="F112" s="95"/>
      <c r="G112" s="95"/>
      <c r="H112" s="93"/>
      <c r="I112" s="93"/>
      <c r="J112" s="93"/>
    </row>
    <row r="113" spans="1:10" s="65" customFormat="1" ht="14" x14ac:dyDescent="0.35">
      <c r="A113" s="145"/>
      <c r="B113" s="93"/>
      <c r="C113" s="93"/>
      <c r="D113" s="93"/>
      <c r="E113" s="95"/>
      <c r="F113" s="95"/>
      <c r="G113" s="95"/>
      <c r="H113" s="93"/>
      <c r="I113" s="93"/>
      <c r="J113" s="93"/>
    </row>
    <row r="114" spans="1:10" s="65" customFormat="1" ht="14" x14ac:dyDescent="0.35">
      <c r="A114" s="145"/>
      <c r="B114" s="93"/>
      <c r="C114" s="93"/>
      <c r="D114" s="93"/>
      <c r="E114" s="95"/>
      <c r="F114" s="95"/>
      <c r="G114" s="95"/>
      <c r="H114" s="93"/>
      <c r="I114" s="93"/>
      <c r="J114" s="93"/>
    </row>
    <row r="115" spans="1:10" s="65" customFormat="1" ht="14" x14ac:dyDescent="0.35">
      <c r="A115" s="145"/>
      <c r="B115" s="93"/>
      <c r="C115" s="93"/>
      <c r="D115" s="93"/>
      <c r="E115" s="95"/>
      <c r="F115" s="95"/>
      <c r="G115" s="95"/>
      <c r="H115" s="93"/>
      <c r="I115" s="93"/>
      <c r="J115" s="93"/>
    </row>
    <row r="116" spans="1:10" s="65" customFormat="1" ht="14" x14ac:dyDescent="0.35">
      <c r="A116" s="145"/>
      <c r="B116" s="93"/>
      <c r="C116" s="93"/>
      <c r="D116" s="93"/>
      <c r="E116" s="95"/>
      <c r="F116" s="95"/>
      <c r="G116" s="95"/>
      <c r="H116" s="93"/>
      <c r="I116" s="93"/>
      <c r="J116" s="93"/>
    </row>
    <row r="117" spans="1:10" s="65" customFormat="1" ht="14" x14ac:dyDescent="0.35">
      <c r="A117" s="145"/>
      <c r="B117" s="93"/>
      <c r="C117" s="93"/>
      <c r="D117" s="93"/>
      <c r="E117" s="95"/>
      <c r="F117" s="95"/>
      <c r="G117" s="95"/>
      <c r="H117" s="93"/>
      <c r="I117" s="93"/>
      <c r="J117" s="93"/>
    </row>
    <row r="118" spans="1:10" s="65" customFormat="1" ht="14" x14ac:dyDescent="0.35">
      <c r="A118" s="145"/>
      <c r="B118" s="93"/>
      <c r="C118" s="93"/>
      <c r="D118" s="93"/>
      <c r="E118" s="95"/>
      <c r="F118" s="95"/>
      <c r="G118" s="95"/>
      <c r="H118" s="93"/>
      <c r="I118" s="93"/>
      <c r="J118" s="93"/>
    </row>
    <row r="119" spans="1:10" s="65" customFormat="1" ht="14" x14ac:dyDescent="0.35">
      <c r="A119" s="145"/>
      <c r="B119" s="93"/>
      <c r="C119" s="93"/>
      <c r="D119" s="93"/>
      <c r="E119" s="95"/>
      <c r="F119" s="95"/>
      <c r="G119" s="95"/>
      <c r="H119" s="93"/>
      <c r="I119" s="93"/>
      <c r="J119" s="93"/>
    </row>
    <row r="120" spans="1:10" s="65" customFormat="1" ht="14" x14ac:dyDescent="0.35">
      <c r="A120" s="145"/>
      <c r="B120" s="93"/>
      <c r="C120" s="93"/>
      <c r="D120" s="93"/>
      <c r="E120" s="95"/>
      <c r="F120" s="95"/>
      <c r="G120" s="95"/>
      <c r="H120" s="93"/>
      <c r="I120" s="93"/>
      <c r="J120" s="93"/>
    </row>
    <row r="121" spans="1:10" s="65" customFormat="1" ht="14" x14ac:dyDescent="0.35">
      <c r="A121" s="145"/>
      <c r="B121" s="93"/>
      <c r="C121" s="93"/>
      <c r="D121" s="93"/>
      <c r="E121" s="95"/>
      <c r="F121" s="95"/>
      <c r="G121" s="95"/>
      <c r="H121" s="93"/>
      <c r="I121" s="93"/>
      <c r="J121" s="93"/>
    </row>
    <row r="122" spans="1:10" s="65" customFormat="1" ht="14" x14ac:dyDescent="0.35">
      <c r="A122" s="145"/>
      <c r="B122" s="93"/>
      <c r="C122" s="93"/>
      <c r="D122" s="93"/>
      <c r="E122" s="95"/>
      <c r="F122" s="95"/>
      <c r="G122" s="95"/>
      <c r="H122" s="93"/>
      <c r="I122" s="93"/>
      <c r="J122" s="93"/>
    </row>
    <row r="123" spans="1:10" s="65" customFormat="1" ht="14" x14ac:dyDescent="0.35">
      <c r="A123" s="145"/>
      <c r="B123" s="93"/>
      <c r="C123" s="93"/>
      <c r="D123" s="93"/>
      <c r="E123" s="95"/>
      <c r="F123" s="95"/>
      <c r="G123" s="95"/>
      <c r="H123" s="93"/>
      <c r="I123" s="93"/>
      <c r="J123" s="93"/>
    </row>
    <row r="124" spans="1:10" s="65" customFormat="1" ht="14" x14ac:dyDescent="0.35">
      <c r="A124" s="145"/>
      <c r="B124" s="93"/>
      <c r="C124" s="93"/>
      <c r="D124" s="93"/>
      <c r="E124" s="95"/>
      <c r="F124" s="95"/>
      <c r="G124" s="95"/>
      <c r="H124" s="93"/>
      <c r="I124" s="93"/>
      <c r="J124" s="93"/>
    </row>
    <row r="125" spans="1:10" s="65" customFormat="1" ht="14" x14ac:dyDescent="0.35">
      <c r="A125" s="145"/>
      <c r="B125" s="93"/>
      <c r="C125" s="93"/>
      <c r="D125" s="93"/>
      <c r="E125" s="95"/>
      <c r="F125" s="95"/>
      <c r="G125" s="95"/>
      <c r="H125" s="93"/>
      <c r="I125" s="93"/>
      <c r="J125" s="93"/>
    </row>
    <row r="126" spans="1:10" s="65" customFormat="1" ht="14" x14ac:dyDescent="0.35">
      <c r="A126" s="145"/>
      <c r="B126" s="93"/>
      <c r="C126" s="93"/>
      <c r="D126" s="93"/>
      <c r="E126" s="95"/>
      <c r="F126" s="95"/>
      <c r="G126" s="95"/>
      <c r="H126" s="93"/>
      <c r="I126" s="93"/>
      <c r="J126" s="93"/>
    </row>
    <row r="127" spans="1:10" s="65" customFormat="1" ht="14" x14ac:dyDescent="0.35">
      <c r="A127" s="145"/>
      <c r="B127" s="93"/>
      <c r="C127" s="93"/>
      <c r="D127" s="93"/>
      <c r="E127" s="95"/>
      <c r="F127" s="95"/>
      <c r="G127" s="95"/>
      <c r="H127" s="93"/>
      <c r="I127" s="93"/>
      <c r="J127" s="93"/>
    </row>
    <row r="128" spans="1:10" s="65" customFormat="1" ht="14" x14ac:dyDescent="0.35">
      <c r="A128" s="145"/>
      <c r="B128" s="93"/>
      <c r="C128" s="93"/>
      <c r="D128" s="93"/>
      <c r="E128" s="95"/>
      <c r="F128" s="95"/>
      <c r="G128" s="95"/>
      <c r="H128" s="93"/>
      <c r="I128" s="93"/>
      <c r="J128" s="93"/>
    </row>
    <row r="129" spans="1:10" s="65" customFormat="1" ht="14" x14ac:dyDescent="0.35">
      <c r="A129" s="145"/>
      <c r="B129" s="93"/>
      <c r="C129" s="93"/>
      <c r="D129" s="93"/>
      <c r="E129" s="95"/>
      <c r="F129" s="95"/>
      <c r="G129" s="95"/>
      <c r="H129" s="93"/>
      <c r="I129" s="93"/>
      <c r="J129" s="93"/>
    </row>
    <row r="130" spans="1:10" s="65" customFormat="1" ht="14" x14ac:dyDescent="0.35">
      <c r="A130" s="145"/>
      <c r="B130" s="93"/>
      <c r="C130" s="93"/>
      <c r="D130" s="93"/>
      <c r="E130" s="95"/>
      <c r="F130" s="95"/>
      <c r="G130" s="95"/>
      <c r="H130" s="93"/>
      <c r="I130" s="93"/>
      <c r="J130" s="93"/>
    </row>
    <row r="131" spans="1:10" s="65" customFormat="1" ht="14" x14ac:dyDescent="0.35">
      <c r="A131" s="145"/>
      <c r="B131" s="93"/>
      <c r="C131" s="93"/>
      <c r="D131" s="93"/>
      <c r="E131" s="95"/>
      <c r="F131" s="95"/>
      <c r="G131" s="95"/>
      <c r="H131" s="93"/>
      <c r="I131" s="93"/>
      <c r="J131" s="93"/>
    </row>
    <row r="132" spans="1:10" s="65" customFormat="1" ht="14" x14ac:dyDescent="0.35">
      <c r="A132" s="145"/>
      <c r="B132" s="93"/>
      <c r="C132" s="93"/>
      <c r="D132" s="93"/>
      <c r="E132" s="95"/>
      <c r="F132" s="95"/>
      <c r="G132" s="95"/>
      <c r="H132" s="93"/>
      <c r="I132" s="93"/>
      <c r="J132" s="93"/>
    </row>
    <row r="133" spans="1:10" s="65" customFormat="1" ht="14" x14ac:dyDescent="0.35">
      <c r="A133" s="145"/>
      <c r="B133" s="93"/>
      <c r="C133" s="93"/>
      <c r="D133" s="93"/>
      <c r="E133" s="95"/>
      <c r="F133" s="95"/>
      <c r="G133" s="95"/>
      <c r="H133" s="93"/>
      <c r="I133" s="93"/>
      <c r="J133" s="93"/>
    </row>
    <row r="134" spans="1:10" s="65" customFormat="1" ht="14" x14ac:dyDescent="0.35">
      <c r="A134" s="145"/>
      <c r="B134" s="93"/>
      <c r="C134" s="93"/>
      <c r="D134" s="93"/>
      <c r="E134" s="95"/>
      <c r="F134" s="95"/>
      <c r="G134" s="95"/>
      <c r="H134" s="93"/>
      <c r="I134" s="93"/>
      <c r="J134" s="93"/>
    </row>
    <row r="135" spans="1:10" s="65" customFormat="1" ht="14" x14ac:dyDescent="0.35">
      <c r="A135" s="145"/>
      <c r="B135" s="93"/>
      <c r="C135" s="93"/>
      <c r="D135" s="93"/>
      <c r="E135" s="95"/>
      <c r="F135" s="95"/>
      <c r="G135" s="95"/>
      <c r="H135" s="93"/>
      <c r="I135" s="93"/>
      <c r="J135" s="93"/>
    </row>
    <row r="136" spans="1:10" s="65" customFormat="1" ht="14" x14ac:dyDescent="0.35">
      <c r="A136" s="145"/>
      <c r="B136" s="93"/>
      <c r="C136" s="93"/>
      <c r="D136" s="93"/>
      <c r="E136" s="95"/>
      <c r="F136" s="95"/>
      <c r="G136" s="95"/>
      <c r="H136" s="93"/>
      <c r="I136" s="93"/>
      <c r="J136" s="93"/>
    </row>
    <row r="137" spans="1:10" s="65" customFormat="1" ht="14" x14ac:dyDescent="0.35">
      <c r="A137" s="145"/>
      <c r="B137" s="93"/>
      <c r="C137" s="93"/>
      <c r="D137" s="93"/>
      <c r="E137" s="95"/>
      <c r="F137" s="95"/>
      <c r="G137" s="95"/>
      <c r="H137" s="93"/>
      <c r="I137" s="93"/>
      <c r="J137" s="93"/>
    </row>
    <row r="138" spans="1:10" s="65" customFormat="1" ht="14" x14ac:dyDescent="0.35">
      <c r="A138" s="145"/>
      <c r="B138" s="93"/>
      <c r="C138" s="93"/>
      <c r="D138" s="93"/>
      <c r="E138" s="95"/>
      <c r="F138" s="95"/>
      <c r="G138" s="95"/>
      <c r="H138" s="93"/>
      <c r="I138" s="93"/>
      <c r="J138" s="93"/>
    </row>
    <row r="139" spans="1:10" s="65" customFormat="1" ht="14" x14ac:dyDescent="0.35">
      <c r="A139" s="145"/>
      <c r="B139" s="93"/>
      <c r="C139" s="93"/>
      <c r="D139" s="93"/>
      <c r="E139" s="95"/>
      <c r="F139" s="95"/>
      <c r="G139" s="95"/>
      <c r="H139" s="93"/>
      <c r="I139" s="93"/>
      <c r="J139" s="93"/>
    </row>
    <row r="140" spans="1:10" s="65" customFormat="1" ht="14" x14ac:dyDescent="0.35">
      <c r="A140" s="145"/>
      <c r="B140" s="93"/>
      <c r="C140" s="93"/>
      <c r="D140" s="93"/>
      <c r="E140" s="95"/>
      <c r="F140" s="95"/>
      <c r="G140" s="95"/>
      <c r="H140" s="93"/>
      <c r="I140" s="93"/>
      <c r="J140" s="93"/>
    </row>
    <row r="141" spans="1:10" s="65" customFormat="1" ht="14" x14ac:dyDescent="0.35">
      <c r="A141" s="145"/>
      <c r="B141" s="93"/>
      <c r="C141" s="93"/>
      <c r="D141" s="93"/>
      <c r="E141" s="95"/>
      <c r="F141" s="95"/>
      <c r="G141" s="95"/>
      <c r="H141" s="93"/>
      <c r="I141" s="93"/>
      <c r="J141" s="93"/>
    </row>
    <row r="142" spans="1:10" s="65" customFormat="1" ht="14" x14ac:dyDescent="0.35">
      <c r="A142" s="145"/>
      <c r="B142" s="93"/>
      <c r="C142" s="93"/>
      <c r="D142" s="93"/>
      <c r="E142" s="95"/>
      <c r="F142" s="95"/>
      <c r="G142" s="95"/>
      <c r="H142" s="93"/>
      <c r="I142" s="93"/>
      <c r="J142" s="93"/>
    </row>
    <row r="143" spans="1:10" s="65" customFormat="1" ht="14" x14ac:dyDescent="0.35">
      <c r="A143" s="145"/>
      <c r="B143" s="93"/>
      <c r="C143" s="93"/>
      <c r="D143" s="93"/>
      <c r="E143" s="95"/>
      <c r="F143" s="95"/>
      <c r="G143" s="95"/>
      <c r="H143" s="93"/>
      <c r="I143" s="93"/>
      <c r="J143" s="93"/>
    </row>
    <row r="144" spans="1:10" s="65" customFormat="1" ht="14" x14ac:dyDescent="0.35">
      <c r="A144" s="145"/>
      <c r="B144" s="93"/>
      <c r="C144" s="93"/>
      <c r="D144" s="93"/>
      <c r="E144" s="95"/>
      <c r="F144" s="95"/>
      <c r="G144" s="95"/>
      <c r="H144" s="93"/>
      <c r="I144" s="93"/>
      <c r="J144" s="93"/>
    </row>
    <row r="145" spans="1:10" s="65" customFormat="1" ht="14" x14ac:dyDescent="0.35">
      <c r="A145" s="145"/>
      <c r="B145" s="93"/>
      <c r="C145" s="93"/>
      <c r="D145" s="93"/>
      <c r="E145" s="95"/>
      <c r="F145" s="95"/>
      <c r="G145" s="95"/>
      <c r="H145" s="93"/>
      <c r="I145" s="93"/>
      <c r="J145" s="93"/>
    </row>
    <row r="146" spans="1:10" s="65" customFormat="1" ht="14" x14ac:dyDescent="0.35">
      <c r="A146" s="145"/>
      <c r="B146" s="93"/>
      <c r="C146" s="93"/>
      <c r="D146" s="93"/>
      <c r="E146" s="95"/>
      <c r="F146" s="95"/>
      <c r="G146" s="95"/>
      <c r="H146" s="93"/>
      <c r="I146" s="93"/>
      <c r="J146" s="93"/>
    </row>
    <row r="147" spans="1:10" s="65" customFormat="1" ht="14" x14ac:dyDescent="0.35">
      <c r="A147" s="145"/>
      <c r="B147" s="93"/>
      <c r="C147" s="93"/>
      <c r="D147" s="93"/>
      <c r="E147" s="95"/>
      <c r="F147" s="95"/>
      <c r="G147" s="95"/>
      <c r="H147" s="93"/>
      <c r="I147" s="93"/>
      <c r="J147" s="93"/>
    </row>
    <row r="148" spans="1:10" s="65" customFormat="1" ht="14" x14ac:dyDescent="0.35">
      <c r="A148" s="145"/>
      <c r="B148" s="93"/>
      <c r="C148" s="93"/>
      <c r="D148" s="93"/>
      <c r="E148" s="95"/>
      <c r="F148" s="95"/>
      <c r="G148" s="95"/>
      <c r="H148" s="93"/>
      <c r="I148" s="93"/>
      <c r="J148" s="93"/>
    </row>
    <row r="149" spans="1:10" s="65" customFormat="1" ht="14" x14ac:dyDescent="0.35">
      <c r="A149" s="145"/>
      <c r="B149" s="93"/>
      <c r="C149" s="93"/>
      <c r="D149" s="93"/>
      <c r="E149" s="95"/>
      <c r="F149" s="95"/>
      <c r="G149" s="95"/>
      <c r="H149" s="93"/>
      <c r="I149" s="93"/>
      <c r="J149" s="93"/>
    </row>
    <row r="150" spans="1:10" s="65" customFormat="1" ht="14" x14ac:dyDescent="0.35">
      <c r="A150" s="145"/>
      <c r="B150" s="93"/>
      <c r="C150" s="93"/>
      <c r="D150" s="93"/>
      <c r="E150" s="95"/>
      <c r="F150" s="95"/>
      <c r="G150" s="95"/>
      <c r="H150" s="93"/>
      <c r="I150" s="93"/>
      <c r="J150" s="93"/>
    </row>
    <row r="151" spans="1:10" s="65" customFormat="1" ht="14" x14ac:dyDescent="0.35">
      <c r="A151" s="145"/>
      <c r="B151" s="93"/>
      <c r="C151" s="93"/>
      <c r="D151" s="93"/>
      <c r="E151" s="95"/>
      <c r="F151" s="95"/>
      <c r="G151" s="95"/>
      <c r="H151" s="93"/>
      <c r="I151" s="93"/>
      <c r="J151" s="93"/>
    </row>
    <row r="152" spans="1:10" s="65" customFormat="1" ht="14" x14ac:dyDescent="0.35">
      <c r="A152" s="145"/>
      <c r="B152" s="93"/>
      <c r="C152" s="93"/>
      <c r="D152" s="93"/>
      <c r="E152" s="95"/>
      <c r="F152" s="95"/>
      <c r="G152" s="95"/>
      <c r="H152" s="93"/>
      <c r="I152" s="93"/>
      <c r="J152" s="93"/>
    </row>
    <row r="153" spans="1:10" s="65" customFormat="1" ht="14" x14ac:dyDescent="0.35">
      <c r="A153" s="145"/>
      <c r="B153" s="93"/>
      <c r="C153" s="93"/>
      <c r="D153" s="93"/>
      <c r="E153" s="95"/>
      <c r="F153" s="95"/>
      <c r="G153" s="95"/>
      <c r="H153" s="93"/>
      <c r="I153" s="93"/>
      <c r="J153" s="93"/>
    </row>
    <row r="154" spans="1:10" s="65" customFormat="1" ht="14" x14ac:dyDescent="0.35">
      <c r="A154" s="145"/>
      <c r="B154" s="93"/>
      <c r="C154" s="93"/>
      <c r="D154" s="93"/>
      <c r="E154" s="95"/>
      <c r="F154" s="95"/>
      <c r="G154" s="95"/>
      <c r="H154" s="93"/>
      <c r="I154" s="93"/>
      <c r="J154" s="93"/>
    </row>
    <row r="155" spans="1:10" s="65" customFormat="1" ht="14" x14ac:dyDescent="0.35">
      <c r="A155" s="145"/>
      <c r="B155" s="93"/>
      <c r="C155" s="93"/>
      <c r="D155" s="93"/>
      <c r="E155" s="95"/>
      <c r="F155" s="95"/>
      <c r="G155" s="95"/>
      <c r="H155" s="93"/>
      <c r="I155" s="93"/>
      <c r="J155" s="93"/>
    </row>
    <row r="156" spans="1:10" s="65" customFormat="1" ht="14" x14ac:dyDescent="0.35">
      <c r="A156" s="145"/>
      <c r="B156" s="93"/>
      <c r="C156" s="93"/>
      <c r="D156" s="93"/>
      <c r="E156" s="95"/>
      <c r="F156" s="95"/>
      <c r="G156" s="95"/>
      <c r="H156" s="93"/>
      <c r="I156" s="93"/>
      <c r="J156" s="93"/>
    </row>
    <row r="157" spans="1:10" s="65" customFormat="1" ht="14" x14ac:dyDescent="0.35">
      <c r="A157" s="145"/>
      <c r="B157" s="93"/>
      <c r="C157" s="93"/>
      <c r="D157" s="93"/>
      <c r="E157" s="95"/>
      <c r="F157" s="95"/>
      <c r="G157" s="95"/>
      <c r="H157" s="93"/>
      <c r="I157" s="93"/>
      <c r="J157" s="93"/>
    </row>
    <row r="158" spans="1:10" s="65" customFormat="1" ht="14" x14ac:dyDescent="0.35">
      <c r="A158" s="145"/>
      <c r="B158" s="93"/>
      <c r="C158" s="93"/>
      <c r="D158" s="93"/>
      <c r="E158" s="95"/>
      <c r="F158" s="95"/>
      <c r="G158" s="95"/>
      <c r="H158" s="93"/>
      <c r="I158" s="93"/>
      <c r="J158" s="93"/>
    </row>
    <row r="159" spans="1:10" s="65" customFormat="1" ht="14" x14ac:dyDescent="0.35">
      <c r="A159" s="145"/>
      <c r="B159" s="93"/>
      <c r="C159" s="93"/>
      <c r="D159" s="93"/>
      <c r="E159" s="95"/>
      <c r="F159" s="95"/>
      <c r="G159" s="95"/>
      <c r="H159" s="93"/>
      <c r="I159" s="93"/>
      <c r="J159" s="93"/>
    </row>
    <row r="160" spans="1:10" s="65" customFormat="1" ht="14" x14ac:dyDescent="0.35">
      <c r="A160" s="145"/>
      <c r="B160" s="93"/>
      <c r="C160" s="93"/>
      <c r="D160" s="93"/>
      <c r="E160" s="95"/>
      <c r="F160" s="95"/>
      <c r="G160" s="95"/>
      <c r="H160" s="93"/>
      <c r="I160" s="93"/>
      <c r="J160" s="93"/>
    </row>
    <row r="161" spans="1:10" s="65" customFormat="1" ht="14" x14ac:dyDescent="0.35">
      <c r="A161" s="145"/>
      <c r="B161" s="93"/>
      <c r="C161" s="93"/>
      <c r="D161" s="93"/>
      <c r="E161" s="95"/>
      <c r="F161" s="95"/>
      <c r="G161" s="95"/>
      <c r="H161" s="93"/>
      <c r="I161" s="93"/>
      <c r="J161" s="93"/>
    </row>
    <row r="162" spans="1:10" s="65" customFormat="1" ht="14" x14ac:dyDescent="0.35">
      <c r="A162" s="145"/>
      <c r="B162" s="93"/>
      <c r="C162" s="93"/>
      <c r="D162" s="93"/>
      <c r="E162" s="95"/>
      <c r="F162" s="95"/>
      <c r="G162" s="95"/>
      <c r="H162" s="93"/>
      <c r="I162" s="93"/>
      <c r="J162" s="93"/>
    </row>
    <row r="163" spans="1:10" s="65" customFormat="1" ht="14" x14ac:dyDescent="0.35">
      <c r="A163" s="145"/>
      <c r="B163" s="93"/>
      <c r="C163" s="93"/>
      <c r="D163" s="93"/>
      <c r="E163" s="95"/>
      <c r="F163" s="95"/>
      <c r="G163" s="95"/>
      <c r="H163" s="93"/>
      <c r="I163" s="93"/>
      <c r="J163" s="93"/>
    </row>
    <row r="164" spans="1:10" s="65" customFormat="1" ht="14" x14ac:dyDescent="0.35">
      <c r="A164" s="145"/>
      <c r="B164" s="93"/>
      <c r="C164" s="93"/>
      <c r="D164" s="93"/>
      <c r="E164" s="95"/>
      <c r="F164" s="95"/>
      <c r="G164" s="95"/>
      <c r="H164" s="93"/>
      <c r="I164" s="93"/>
      <c r="J164" s="93"/>
    </row>
    <row r="165" spans="1:10" s="65" customFormat="1" ht="14" x14ac:dyDescent="0.35">
      <c r="A165" s="145"/>
      <c r="B165" s="93"/>
      <c r="C165" s="93"/>
      <c r="D165" s="93"/>
      <c r="E165" s="95"/>
      <c r="F165" s="95"/>
      <c r="G165" s="95"/>
      <c r="H165" s="93"/>
      <c r="I165" s="93"/>
      <c r="J165" s="93"/>
    </row>
    <row r="166" spans="1:10" s="65" customFormat="1" ht="14" x14ac:dyDescent="0.35">
      <c r="A166" s="145"/>
      <c r="B166" s="93"/>
      <c r="C166" s="93"/>
      <c r="D166" s="93"/>
      <c r="E166" s="95"/>
      <c r="F166" s="95"/>
      <c r="G166" s="95"/>
      <c r="H166" s="93"/>
      <c r="I166" s="93"/>
      <c r="J166" s="93"/>
    </row>
    <row r="167" spans="1:10" s="65" customFormat="1" ht="14" x14ac:dyDescent="0.35">
      <c r="A167" s="145"/>
      <c r="B167" s="93"/>
      <c r="C167" s="93"/>
      <c r="D167" s="93"/>
      <c r="E167" s="95"/>
      <c r="F167" s="95"/>
      <c r="G167" s="95"/>
      <c r="H167" s="93"/>
      <c r="I167" s="93"/>
      <c r="J167" s="93"/>
    </row>
    <row r="168" spans="1:10" s="65" customFormat="1" ht="14" x14ac:dyDescent="0.35">
      <c r="A168" s="145"/>
      <c r="B168" s="93"/>
      <c r="C168" s="93"/>
      <c r="D168" s="93"/>
      <c r="E168" s="95"/>
      <c r="F168" s="95"/>
      <c r="G168" s="95"/>
      <c r="H168" s="93"/>
      <c r="I168" s="93"/>
      <c r="J168" s="93"/>
    </row>
    <row r="169" spans="1:10" s="65" customFormat="1" ht="14" x14ac:dyDescent="0.35">
      <c r="A169" s="145"/>
      <c r="B169" s="93"/>
      <c r="C169" s="93"/>
      <c r="D169" s="93"/>
      <c r="E169" s="95"/>
      <c r="F169" s="95"/>
      <c r="G169" s="95"/>
      <c r="H169" s="93"/>
      <c r="I169" s="93"/>
      <c r="J169" s="93"/>
    </row>
    <row r="170" spans="1:10" s="65" customFormat="1" ht="14" x14ac:dyDescent="0.35">
      <c r="A170" s="145"/>
      <c r="B170" s="93"/>
      <c r="C170" s="93"/>
      <c r="D170" s="93"/>
      <c r="E170" s="95"/>
      <c r="F170" s="95"/>
      <c r="G170" s="95"/>
      <c r="H170" s="93"/>
      <c r="I170" s="93"/>
      <c r="J170" s="93"/>
    </row>
    <row r="171" spans="1:10" s="65" customFormat="1" ht="14" x14ac:dyDescent="0.35">
      <c r="A171" s="145"/>
      <c r="B171" s="93"/>
      <c r="C171" s="93"/>
      <c r="D171" s="93"/>
      <c r="E171" s="95"/>
      <c r="F171" s="95"/>
      <c r="G171" s="95"/>
      <c r="H171" s="93"/>
      <c r="I171" s="93"/>
      <c r="J171" s="93"/>
    </row>
    <row r="172" spans="1:10" s="65" customFormat="1" ht="14" x14ac:dyDescent="0.35">
      <c r="A172" s="145"/>
      <c r="B172" s="93"/>
      <c r="C172" s="93"/>
      <c r="D172" s="93"/>
      <c r="E172" s="95"/>
      <c r="F172" s="95"/>
      <c r="G172" s="95"/>
      <c r="H172" s="93"/>
      <c r="I172" s="93"/>
      <c r="J172" s="93"/>
    </row>
    <row r="173" spans="1:10" s="65" customFormat="1" ht="14" x14ac:dyDescent="0.35">
      <c r="A173" s="145"/>
      <c r="B173" s="93"/>
      <c r="C173" s="93"/>
      <c r="D173" s="93"/>
      <c r="E173" s="95"/>
      <c r="F173" s="95"/>
      <c r="G173" s="95"/>
      <c r="H173" s="93"/>
      <c r="I173" s="93"/>
      <c r="J173" s="93"/>
    </row>
    <row r="174" spans="1:10" s="65" customFormat="1" ht="14" x14ac:dyDescent="0.35">
      <c r="A174" s="145"/>
      <c r="B174" s="93"/>
      <c r="C174" s="93"/>
      <c r="D174" s="93"/>
      <c r="E174" s="95"/>
      <c r="F174" s="95"/>
      <c r="G174" s="95"/>
      <c r="H174" s="93"/>
      <c r="I174" s="93"/>
      <c r="J174" s="93"/>
    </row>
    <row r="175" spans="1:10" s="65" customFormat="1" ht="14" x14ac:dyDescent="0.35">
      <c r="A175" s="145"/>
      <c r="B175" s="93"/>
      <c r="C175" s="93"/>
      <c r="D175" s="93"/>
      <c r="E175" s="95"/>
      <c r="F175" s="95"/>
      <c r="G175" s="95"/>
      <c r="H175" s="93"/>
      <c r="I175" s="93"/>
      <c r="J175" s="93"/>
    </row>
    <row r="176" spans="1:10" s="65" customFormat="1" ht="14" x14ac:dyDescent="0.35">
      <c r="A176" s="145"/>
      <c r="B176" s="93"/>
      <c r="C176" s="93"/>
      <c r="D176" s="93"/>
      <c r="E176" s="95"/>
      <c r="F176" s="95"/>
      <c r="G176" s="95"/>
      <c r="H176" s="93"/>
      <c r="I176" s="93"/>
      <c r="J176" s="93"/>
    </row>
    <row r="177" spans="1:10" s="65" customFormat="1" ht="14" x14ac:dyDescent="0.35">
      <c r="A177" s="145"/>
      <c r="B177" s="93"/>
      <c r="C177" s="93"/>
      <c r="D177" s="93"/>
      <c r="E177" s="95"/>
      <c r="F177" s="95"/>
      <c r="G177" s="95"/>
      <c r="H177" s="93"/>
      <c r="I177" s="93"/>
      <c r="J177" s="93"/>
    </row>
    <row r="178" spans="1:10" s="65" customFormat="1" ht="14" x14ac:dyDescent="0.35">
      <c r="A178" s="145"/>
      <c r="B178" s="93"/>
      <c r="C178" s="93"/>
      <c r="D178" s="93"/>
      <c r="E178" s="95"/>
      <c r="F178" s="95"/>
      <c r="G178" s="95"/>
      <c r="H178" s="93"/>
      <c r="I178" s="93"/>
      <c r="J178" s="93"/>
    </row>
    <row r="179" spans="1:10" s="65" customFormat="1" ht="14" x14ac:dyDescent="0.35">
      <c r="A179" s="145"/>
      <c r="B179" s="93"/>
      <c r="C179" s="93"/>
      <c r="D179" s="93"/>
      <c r="E179" s="95"/>
      <c r="F179" s="95"/>
      <c r="G179" s="95"/>
      <c r="H179" s="93"/>
      <c r="I179" s="93"/>
      <c r="J179" s="93"/>
    </row>
    <row r="180" spans="1:10" s="65" customFormat="1" ht="14" x14ac:dyDescent="0.35">
      <c r="A180" s="145"/>
      <c r="B180" s="93"/>
      <c r="C180" s="93"/>
      <c r="D180" s="93"/>
      <c r="E180" s="95"/>
      <c r="F180" s="95"/>
      <c r="G180" s="95"/>
      <c r="H180" s="93"/>
      <c r="I180" s="93"/>
      <c r="J180" s="93"/>
    </row>
    <row r="181" spans="1:10" s="65" customFormat="1" ht="14" x14ac:dyDescent="0.35">
      <c r="A181" s="145"/>
      <c r="B181" s="93"/>
      <c r="C181" s="93"/>
      <c r="D181" s="93"/>
      <c r="E181" s="95"/>
      <c r="F181" s="95"/>
      <c r="G181" s="95"/>
      <c r="H181" s="93"/>
      <c r="I181" s="93"/>
      <c r="J181" s="93"/>
    </row>
    <row r="182" spans="1:10" s="65" customFormat="1" ht="14" x14ac:dyDescent="0.35">
      <c r="A182" s="145"/>
      <c r="B182" s="93"/>
      <c r="C182" s="93"/>
      <c r="D182" s="93"/>
      <c r="E182" s="95"/>
      <c r="F182" s="95"/>
      <c r="G182" s="95"/>
      <c r="H182" s="93"/>
      <c r="I182" s="93"/>
      <c r="J182" s="93"/>
    </row>
    <row r="183" spans="1:10" s="65" customFormat="1" ht="14" x14ac:dyDescent="0.35">
      <c r="A183" s="145"/>
      <c r="B183" s="93"/>
      <c r="C183" s="93"/>
      <c r="D183" s="93"/>
      <c r="E183" s="95"/>
      <c r="F183" s="95"/>
      <c r="G183" s="95"/>
      <c r="H183" s="93"/>
      <c r="I183" s="93"/>
      <c r="J183" s="93"/>
    </row>
    <row r="184" spans="1:10" s="65" customFormat="1" ht="14" x14ac:dyDescent="0.35">
      <c r="A184" s="145"/>
      <c r="B184" s="93"/>
      <c r="C184" s="93"/>
      <c r="D184" s="93"/>
      <c r="E184" s="95"/>
      <c r="F184" s="95"/>
      <c r="G184" s="95"/>
      <c r="H184" s="93"/>
      <c r="I184" s="93"/>
      <c r="J184" s="93"/>
    </row>
    <row r="185" spans="1:10" s="65" customFormat="1" ht="14" x14ac:dyDescent="0.35">
      <c r="A185" s="145"/>
      <c r="B185" s="93"/>
      <c r="C185" s="93"/>
      <c r="D185" s="93"/>
      <c r="E185" s="95"/>
      <c r="F185" s="95"/>
      <c r="G185" s="95"/>
      <c r="H185" s="93"/>
      <c r="I185" s="93"/>
      <c r="J185" s="93"/>
    </row>
    <row r="186" spans="1:10" s="65" customFormat="1" ht="14" x14ac:dyDescent="0.35">
      <c r="A186" s="145"/>
      <c r="B186" s="93"/>
      <c r="C186" s="93"/>
      <c r="D186" s="93"/>
      <c r="E186" s="95"/>
      <c r="F186" s="95"/>
      <c r="G186" s="95"/>
      <c r="H186" s="93"/>
      <c r="I186" s="93"/>
      <c r="J186" s="93"/>
    </row>
    <row r="187" spans="1:10" s="65" customFormat="1" ht="14" x14ac:dyDescent="0.35">
      <c r="A187" s="145"/>
      <c r="B187" s="93"/>
      <c r="C187" s="93"/>
      <c r="D187" s="93"/>
      <c r="E187" s="95"/>
      <c r="F187" s="95"/>
      <c r="G187" s="95"/>
      <c r="H187" s="93"/>
      <c r="I187" s="93"/>
      <c r="J187" s="93"/>
    </row>
    <row r="188" spans="1:10" s="65" customFormat="1" ht="14" x14ac:dyDescent="0.35">
      <c r="A188" s="145"/>
      <c r="B188" s="93"/>
      <c r="C188" s="93"/>
      <c r="D188" s="93"/>
      <c r="E188" s="95"/>
      <c r="F188" s="95"/>
      <c r="G188" s="95"/>
      <c r="H188" s="93"/>
      <c r="I188" s="93"/>
      <c r="J188" s="93"/>
    </row>
    <row r="189" spans="1:10" s="65" customFormat="1" ht="14" x14ac:dyDescent="0.35">
      <c r="A189" s="145"/>
      <c r="B189" s="93"/>
      <c r="C189" s="93"/>
      <c r="D189" s="93"/>
      <c r="E189" s="95"/>
      <c r="F189" s="95"/>
      <c r="G189" s="95"/>
      <c r="H189" s="93"/>
      <c r="I189" s="93"/>
      <c r="J189" s="93"/>
    </row>
    <row r="190" spans="1:10" s="65" customFormat="1" ht="14" x14ac:dyDescent="0.35">
      <c r="A190" s="145"/>
      <c r="B190" s="93"/>
      <c r="C190" s="93"/>
      <c r="D190" s="93"/>
      <c r="E190" s="95"/>
      <c r="F190" s="95"/>
      <c r="G190" s="95"/>
      <c r="H190" s="93"/>
      <c r="I190" s="93"/>
      <c r="J190" s="93"/>
    </row>
    <row r="191" spans="1:10" s="65" customFormat="1" ht="14" x14ac:dyDescent="0.35">
      <c r="A191" s="145"/>
      <c r="B191" s="93"/>
      <c r="C191" s="93"/>
      <c r="D191" s="93"/>
      <c r="E191" s="95"/>
      <c r="F191" s="95"/>
      <c r="G191" s="95"/>
      <c r="H191" s="93"/>
      <c r="I191" s="93"/>
      <c r="J191" s="93"/>
    </row>
    <row r="192" spans="1:10" s="65" customFormat="1" ht="14" x14ac:dyDescent="0.35">
      <c r="A192" s="145"/>
      <c r="B192" s="93"/>
      <c r="C192" s="93"/>
      <c r="D192" s="93"/>
      <c r="E192" s="95"/>
      <c r="F192" s="95"/>
      <c r="G192" s="95"/>
      <c r="H192" s="93"/>
      <c r="I192" s="93"/>
      <c r="J192" s="93"/>
    </row>
    <row r="193" spans="1:10" s="65" customFormat="1" ht="14" x14ac:dyDescent="0.35">
      <c r="A193" s="145"/>
      <c r="B193" s="93"/>
      <c r="C193" s="93"/>
      <c r="D193" s="93"/>
      <c r="E193" s="95"/>
      <c r="F193" s="95"/>
      <c r="G193" s="95"/>
      <c r="H193" s="93"/>
      <c r="I193" s="93"/>
      <c r="J193" s="93"/>
    </row>
    <row r="194" spans="1:10" s="65" customFormat="1" ht="14" x14ac:dyDescent="0.35">
      <c r="A194" s="145"/>
      <c r="B194" s="93"/>
      <c r="C194" s="93"/>
      <c r="D194" s="93"/>
      <c r="E194" s="95"/>
      <c r="F194" s="95"/>
      <c r="G194" s="95"/>
      <c r="H194" s="93"/>
      <c r="I194" s="93"/>
      <c r="J194" s="93"/>
    </row>
    <row r="195" spans="1:10" s="65" customFormat="1" ht="14" x14ac:dyDescent="0.35">
      <c r="A195" s="145"/>
      <c r="B195" s="93"/>
      <c r="C195" s="93"/>
      <c r="D195" s="93"/>
      <c r="E195" s="95"/>
      <c r="F195" s="95"/>
      <c r="G195" s="95"/>
      <c r="H195" s="93"/>
      <c r="I195" s="93"/>
      <c r="J195" s="93"/>
    </row>
    <row r="196" spans="1:10" s="65" customFormat="1" ht="14" x14ac:dyDescent="0.35">
      <c r="A196" s="145"/>
      <c r="B196" s="93"/>
      <c r="C196" s="93"/>
      <c r="D196" s="93"/>
      <c r="E196" s="95"/>
      <c r="F196" s="95"/>
      <c r="G196" s="95"/>
      <c r="H196" s="93"/>
      <c r="I196" s="93"/>
      <c r="J196" s="93"/>
    </row>
    <row r="197" spans="1:10" s="65" customFormat="1" ht="14" x14ac:dyDescent="0.35">
      <c r="A197" s="145"/>
      <c r="B197" s="93"/>
      <c r="C197" s="93"/>
      <c r="D197" s="93"/>
      <c r="E197" s="95"/>
      <c r="F197" s="95"/>
      <c r="G197" s="95"/>
      <c r="H197" s="93"/>
      <c r="I197" s="93"/>
      <c r="J197" s="93"/>
    </row>
    <row r="198" spans="1:10" s="65" customFormat="1" ht="14" x14ac:dyDescent="0.35">
      <c r="A198" s="145"/>
      <c r="B198" s="93"/>
      <c r="C198" s="93"/>
      <c r="D198" s="93"/>
      <c r="E198" s="95"/>
      <c r="F198" s="95"/>
      <c r="G198" s="95"/>
      <c r="H198" s="93"/>
      <c r="I198" s="93"/>
      <c r="J198" s="93"/>
    </row>
    <row r="199" spans="1:10" s="65" customFormat="1" ht="14" x14ac:dyDescent="0.35">
      <c r="A199" s="145"/>
      <c r="B199" s="93"/>
      <c r="C199" s="93"/>
      <c r="D199" s="93"/>
      <c r="E199" s="95"/>
      <c r="F199" s="95"/>
      <c r="G199" s="95"/>
      <c r="H199" s="93"/>
      <c r="I199" s="93"/>
      <c r="J199" s="93"/>
    </row>
    <row r="200" spans="1:10" s="65" customFormat="1" ht="14" x14ac:dyDescent="0.35">
      <c r="A200" s="145"/>
      <c r="B200" s="93"/>
      <c r="C200" s="93"/>
      <c r="D200" s="93"/>
      <c r="E200" s="95"/>
      <c r="F200" s="95"/>
      <c r="G200" s="95"/>
      <c r="H200" s="93"/>
      <c r="I200" s="93"/>
      <c r="J200" s="93"/>
    </row>
    <row r="201" spans="1:10" s="65" customFormat="1" ht="14" x14ac:dyDescent="0.35">
      <c r="A201" s="145"/>
      <c r="B201" s="93"/>
      <c r="C201" s="93"/>
      <c r="D201" s="93"/>
      <c r="E201" s="95"/>
      <c r="F201" s="95"/>
      <c r="G201" s="95"/>
      <c r="H201" s="93"/>
      <c r="I201" s="93"/>
      <c r="J201" s="93"/>
    </row>
    <row r="202" spans="1:10" s="65" customFormat="1" ht="14" x14ac:dyDescent="0.35">
      <c r="A202" s="145"/>
      <c r="B202" s="93"/>
      <c r="C202" s="93"/>
      <c r="D202" s="93"/>
      <c r="E202" s="95"/>
      <c r="F202" s="95"/>
      <c r="G202" s="95"/>
      <c r="H202" s="93"/>
      <c r="I202" s="93"/>
      <c r="J202" s="93"/>
    </row>
    <row r="203" spans="1:10" s="65" customFormat="1" ht="14" x14ac:dyDescent="0.35">
      <c r="A203" s="145"/>
      <c r="B203" s="93"/>
      <c r="C203" s="93"/>
      <c r="D203" s="93"/>
      <c r="E203" s="95"/>
      <c r="F203" s="95"/>
      <c r="G203" s="95"/>
      <c r="H203" s="93"/>
      <c r="I203" s="93"/>
      <c r="J203" s="93"/>
    </row>
    <row r="204" spans="1:10" s="65" customFormat="1" ht="14" x14ac:dyDescent="0.35">
      <c r="A204" s="145"/>
      <c r="B204" s="93"/>
      <c r="C204" s="93"/>
      <c r="D204" s="93"/>
      <c r="E204" s="95"/>
      <c r="F204" s="95"/>
      <c r="G204" s="95"/>
      <c r="H204" s="93"/>
      <c r="I204" s="93"/>
      <c r="J204" s="93"/>
    </row>
    <row r="205" spans="1:10" s="65" customFormat="1" ht="14" x14ac:dyDescent="0.35">
      <c r="A205" s="145"/>
      <c r="B205" s="93"/>
      <c r="C205" s="93"/>
      <c r="D205" s="93"/>
      <c r="E205" s="95"/>
      <c r="F205" s="95"/>
      <c r="G205" s="95"/>
      <c r="H205" s="93"/>
      <c r="I205" s="93"/>
      <c r="J205" s="93"/>
    </row>
    <row r="206" spans="1:10" s="65" customFormat="1" ht="14" x14ac:dyDescent="0.35">
      <c r="A206" s="145"/>
      <c r="B206" s="93"/>
      <c r="C206" s="93"/>
      <c r="D206" s="93"/>
      <c r="E206" s="95"/>
      <c r="F206" s="95"/>
      <c r="G206" s="95"/>
      <c r="H206" s="93"/>
      <c r="I206" s="93"/>
      <c r="J206" s="93"/>
    </row>
    <row r="207" spans="1:10" s="65" customFormat="1" ht="14" x14ac:dyDescent="0.35">
      <c r="A207" s="145"/>
      <c r="B207" s="93"/>
      <c r="C207" s="93"/>
      <c r="D207" s="93"/>
      <c r="E207" s="95"/>
      <c r="F207" s="95"/>
      <c r="G207" s="95"/>
      <c r="H207" s="93"/>
      <c r="I207" s="93"/>
      <c r="J207" s="93"/>
    </row>
    <row r="208" spans="1:10" s="65" customFormat="1" ht="14" x14ac:dyDescent="0.35">
      <c r="A208" s="145"/>
      <c r="B208" s="93"/>
      <c r="C208" s="93"/>
      <c r="D208" s="93"/>
      <c r="E208" s="95"/>
      <c r="F208" s="95"/>
      <c r="G208" s="95"/>
      <c r="H208" s="93"/>
      <c r="I208" s="93"/>
      <c r="J208" s="93"/>
    </row>
    <row r="209" spans="1:10" s="65" customFormat="1" ht="14" x14ac:dyDescent="0.35">
      <c r="A209" s="145"/>
      <c r="B209" s="93"/>
      <c r="C209" s="93"/>
      <c r="D209" s="93"/>
      <c r="E209" s="95"/>
      <c r="F209" s="95"/>
      <c r="G209" s="95"/>
      <c r="H209" s="93"/>
      <c r="I209" s="93"/>
      <c r="J209" s="93"/>
    </row>
    <row r="210" spans="1:10" s="65" customFormat="1" ht="14" x14ac:dyDescent="0.35">
      <c r="A210" s="145"/>
      <c r="B210" s="93"/>
      <c r="C210" s="93"/>
      <c r="D210" s="93"/>
      <c r="E210" s="95"/>
      <c r="F210" s="95"/>
      <c r="G210" s="95"/>
      <c r="H210" s="93"/>
      <c r="I210" s="93"/>
      <c r="J210" s="93"/>
    </row>
    <row r="211" spans="1:10" s="65" customFormat="1" ht="14" x14ac:dyDescent="0.35">
      <c r="A211" s="145"/>
      <c r="B211" s="93"/>
      <c r="C211" s="93"/>
      <c r="D211" s="93"/>
      <c r="E211" s="95"/>
      <c r="F211" s="95"/>
      <c r="G211" s="95"/>
      <c r="H211" s="93"/>
      <c r="I211" s="93"/>
      <c r="J211" s="93"/>
    </row>
    <row r="212" spans="1:10" s="65" customFormat="1" ht="14" x14ac:dyDescent="0.35">
      <c r="A212" s="145"/>
      <c r="B212" s="93"/>
      <c r="C212" s="93"/>
      <c r="D212" s="93"/>
      <c r="E212" s="95"/>
      <c r="F212" s="95"/>
      <c r="G212" s="95"/>
      <c r="H212" s="93"/>
      <c r="I212" s="93"/>
      <c r="J212" s="93"/>
    </row>
    <row r="213" spans="1:10" s="65" customFormat="1" ht="14" x14ac:dyDescent="0.35">
      <c r="A213" s="145"/>
      <c r="B213" s="93"/>
      <c r="C213" s="93"/>
      <c r="D213" s="93"/>
      <c r="E213" s="95"/>
      <c r="F213" s="95"/>
      <c r="G213" s="95"/>
      <c r="H213" s="93"/>
      <c r="I213" s="93"/>
      <c r="J213" s="93"/>
    </row>
    <row r="214" spans="1:10" s="65" customFormat="1" ht="14" x14ac:dyDescent="0.35">
      <c r="A214" s="145"/>
      <c r="B214" s="93"/>
      <c r="C214" s="93"/>
      <c r="D214" s="93"/>
      <c r="E214" s="95"/>
      <c r="F214" s="95"/>
      <c r="G214" s="95"/>
      <c r="H214" s="93"/>
      <c r="I214" s="93"/>
      <c r="J214" s="93"/>
    </row>
    <row r="215" spans="1:10" s="65" customFormat="1" ht="14" x14ac:dyDescent="0.35">
      <c r="A215" s="145"/>
      <c r="B215" s="93"/>
      <c r="C215" s="93"/>
      <c r="D215" s="93"/>
      <c r="E215" s="95"/>
      <c r="F215" s="95"/>
      <c r="G215" s="95"/>
      <c r="H215" s="93"/>
      <c r="I215" s="93"/>
      <c r="J215" s="93"/>
    </row>
    <row r="216" spans="1:10" s="65" customFormat="1" ht="14" x14ac:dyDescent="0.35">
      <c r="A216" s="145"/>
      <c r="B216" s="93"/>
      <c r="C216" s="93"/>
      <c r="D216" s="93"/>
      <c r="E216" s="95"/>
      <c r="F216" s="95"/>
      <c r="G216" s="95"/>
      <c r="H216" s="93"/>
      <c r="I216" s="93"/>
      <c r="J216" s="93"/>
    </row>
    <row r="217" spans="1:10" s="65" customFormat="1" ht="14" x14ac:dyDescent="0.35">
      <c r="A217" s="145"/>
      <c r="B217" s="93"/>
      <c r="C217" s="93"/>
      <c r="D217" s="93"/>
      <c r="E217" s="95"/>
      <c r="F217" s="95"/>
      <c r="G217" s="95"/>
      <c r="H217" s="93"/>
      <c r="I217" s="93"/>
      <c r="J217" s="93"/>
    </row>
    <row r="218" spans="1:10" s="65" customFormat="1" ht="14" x14ac:dyDescent="0.35">
      <c r="A218" s="145"/>
      <c r="B218" s="93"/>
      <c r="C218" s="93"/>
      <c r="D218" s="93"/>
      <c r="E218" s="95"/>
      <c r="F218" s="95"/>
      <c r="G218" s="95"/>
      <c r="H218" s="93"/>
      <c r="I218" s="93"/>
      <c r="J218" s="93"/>
    </row>
    <row r="219" spans="1:10" s="65" customFormat="1" ht="14" x14ac:dyDescent="0.35">
      <c r="A219" s="145"/>
      <c r="B219" s="93"/>
      <c r="C219" s="93"/>
      <c r="D219" s="93"/>
      <c r="E219" s="95"/>
      <c r="F219" s="95"/>
      <c r="G219" s="95"/>
      <c r="H219" s="93"/>
      <c r="I219" s="93"/>
      <c r="J219" s="93"/>
    </row>
    <row r="220" spans="1:10" s="65" customFormat="1" ht="14" x14ac:dyDescent="0.35">
      <c r="A220" s="145"/>
      <c r="B220" s="93"/>
      <c r="C220" s="93"/>
      <c r="D220" s="93"/>
      <c r="E220" s="95"/>
      <c r="F220" s="95"/>
      <c r="G220" s="95"/>
      <c r="H220" s="93"/>
      <c r="I220" s="93"/>
      <c r="J220" s="93"/>
    </row>
    <row r="221" spans="1:10" s="65" customFormat="1" ht="14" x14ac:dyDescent="0.35">
      <c r="A221" s="145"/>
      <c r="B221" s="93"/>
      <c r="C221" s="93"/>
      <c r="D221" s="93"/>
      <c r="E221" s="95"/>
      <c r="F221" s="95"/>
      <c r="G221" s="95"/>
      <c r="H221" s="93"/>
      <c r="I221" s="93"/>
      <c r="J221" s="93"/>
    </row>
    <row r="222" spans="1:10" s="65" customFormat="1" ht="14" x14ac:dyDescent="0.35">
      <c r="A222" s="145"/>
      <c r="B222" s="93"/>
      <c r="C222" s="93"/>
      <c r="D222" s="93"/>
      <c r="E222" s="95"/>
      <c r="F222" s="95"/>
      <c r="G222" s="95"/>
      <c r="H222" s="93"/>
      <c r="I222" s="93"/>
      <c r="J222" s="93"/>
    </row>
    <row r="223" spans="1:10" s="65" customFormat="1" ht="14" x14ac:dyDescent="0.35">
      <c r="A223" s="145"/>
      <c r="B223" s="93"/>
      <c r="C223" s="93"/>
      <c r="D223" s="93"/>
      <c r="E223" s="95"/>
      <c r="F223" s="95"/>
      <c r="G223" s="95"/>
      <c r="H223" s="93"/>
      <c r="I223" s="93"/>
      <c r="J223" s="93"/>
    </row>
    <row r="224" spans="1:10" s="65" customFormat="1" ht="14" x14ac:dyDescent="0.35">
      <c r="A224" s="145"/>
      <c r="B224" s="93"/>
      <c r="C224" s="93"/>
      <c r="D224" s="93"/>
      <c r="E224" s="95"/>
      <c r="F224" s="95"/>
      <c r="G224" s="95"/>
      <c r="H224" s="93"/>
      <c r="I224" s="93"/>
      <c r="J224" s="93"/>
    </row>
    <row r="225" spans="1:10" s="65" customFormat="1" ht="14" x14ac:dyDescent="0.35">
      <c r="A225" s="145"/>
      <c r="B225" s="93"/>
      <c r="C225" s="93"/>
      <c r="D225" s="93"/>
      <c r="E225" s="95"/>
      <c r="F225" s="95"/>
      <c r="G225" s="95"/>
      <c r="H225" s="93"/>
      <c r="I225" s="93"/>
      <c r="J225" s="93"/>
    </row>
    <row r="226" spans="1:10" s="65" customFormat="1" ht="14" x14ac:dyDescent="0.35">
      <c r="A226" s="145"/>
      <c r="B226" s="93"/>
      <c r="C226" s="93"/>
      <c r="D226" s="93"/>
      <c r="E226" s="95"/>
      <c r="F226" s="95"/>
      <c r="G226" s="95"/>
      <c r="H226" s="93"/>
      <c r="I226" s="93"/>
      <c r="J226" s="93"/>
    </row>
    <row r="227" spans="1:10" s="65" customFormat="1" ht="14" x14ac:dyDescent="0.35">
      <c r="A227" s="145"/>
      <c r="B227" s="93"/>
      <c r="C227" s="93"/>
      <c r="D227" s="93"/>
      <c r="E227" s="95"/>
      <c r="F227" s="95"/>
      <c r="G227" s="95"/>
      <c r="H227" s="93"/>
      <c r="I227" s="93"/>
      <c r="J227" s="93"/>
    </row>
    <row r="228" spans="1:10" s="65" customFormat="1" ht="14" x14ac:dyDescent="0.35">
      <c r="A228" s="145"/>
      <c r="B228" s="93"/>
      <c r="C228" s="93"/>
      <c r="D228" s="93"/>
      <c r="E228" s="95"/>
      <c r="F228" s="95"/>
      <c r="G228" s="95"/>
      <c r="H228" s="93"/>
      <c r="I228" s="93"/>
      <c r="J228" s="93"/>
    </row>
    <row r="229" spans="1:10" s="65" customFormat="1" ht="14" x14ac:dyDescent="0.35">
      <c r="A229" s="145"/>
      <c r="B229" s="93"/>
      <c r="C229" s="93"/>
      <c r="D229" s="93"/>
      <c r="E229" s="95"/>
      <c r="F229" s="95"/>
      <c r="G229" s="95"/>
      <c r="H229" s="93"/>
      <c r="I229" s="93"/>
      <c r="J229" s="93"/>
    </row>
    <row r="230" spans="1:10" s="65" customFormat="1" ht="14" x14ac:dyDescent="0.35">
      <c r="A230" s="145"/>
      <c r="B230" s="93"/>
      <c r="C230" s="93"/>
      <c r="D230" s="93"/>
      <c r="E230" s="95"/>
      <c r="F230" s="95"/>
      <c r="G230" s="95"/>
      <c r="H230" s="93"/>
      <c r="I230" s="93"/>
      <c r="J230" s="93"/>
    </row>
    <row r="231" spans="1:10" s="65" customFormat="1" ht="14" x14ac:dyDescent="0.35">
      <c r="A231" s="145"/>
      <c r="B231" s="93"/>
      <c r="C231" s="93"/>
      <c r="D231" s="93"/>
      <c r="E231" s="95"/>
      <c r="F231" s="95"/>
      <c r="G231" s="95"/>
      <c r="H231" s="93"/>
      <c r="I231" s="93"/>
      <c r="J231" s="93"/>
    </row>
    <row r="232" spans="1:10" s="65" customFormat="1" ht="14" x14ac:dyDescent="0.35">
      <c r="A232" s="145"/>
      <c r="B232" s="93"/>
      <c r="C232" s="93"/>
      <c r="D232" s="93"/>
      <c r="E232" s="95"/>
      <c r="F232" s="95"/>
      <c r="G232" s="95"/>
      <c r="H232" s="93"/>
      <c r="I232" s="93"/>
      <c r="J232" s="93"/>
    </row>
    <row r="233" spans="1:10" s="65" customFormat="1" ht="14" x14ac:dyDescent="0.35">
      <c r="A233" s="145"/>
      <c r="B233" s="93"/>
      <c r="C233" s="93"/>
      <c r="D233" s="93"/>
      <c r="E233" s="95"/>
      <c r="F233" s="95"/>
      <c r="G233" s="95"/>
      <c r="H233" s="93"/>
      <c r="I233" s="93"/>
      <c r="J233" s="93"/>
    </row>
    <row r="234" spans="1:10" s="65" customFormat="1" ht="14" x14ac:dyDescent="0.35">
      <c r="A234" s="145"/>
      <c r="B234" s="93"/>
      <c r="C234" s="93"/>
      <c r="D234" s="93"/>
      <c r="E234" s="95"/>
      <c r="F234" s="95"/>
      <c r="G234" s="95"/>
      <c r="H234" s="93"/>
      <c r="I234" s="93"/>
      <c r="J234" s="93"/>
    </row>
    <row r="235" spans="1:10" s="65" customFormat="1" ht="14" x14ac:dyDescent="0.35">
      <c r="A235" s="145"/>
      <c r="B235" s="93"/>
      <c r="C235" s="93"/>
      <c r="D235" s="93"/>
      <c r="E235" s="95"/>
      <c r="F235" s="95"/>
      <c r="G235" s="95"/>
      <c r="H235" s="93"/>
      <c r="I235" s="93"/>
      <c r="J235" s="93"/>
    </row>
    <row r="236" spans="1:10" s="65" customFormat="1" ht="14" x14ac:dyDescent="0.35">
      <c r="A236" s="145"/>
      <c r="B236" s="93"/>
      <c r="C236" s="93"/>
      <c r="D236" s="93"/>
      <c r="E236" s="95"/>
      <c r="F236" s="95"/>
      <c r="G236" s="95"/>
      <c r="H236" s="93"/>
      <c r="I236" s="93"/>
      <c r="J236" s="93"/>
    </row>
    <row r="237" spans="1:10" s="65" customFormat="1" ht="14" x14ac:dyDescent="0.35">
      <c r="A237" s="145"/>
      <c r="B237" s="93"/>
      <c r="C237" s="93"/>
      <c r="D237" s="93"/>
      <c r="E237" s="95"/>
      <c r="F237" s="95"/>
      <c r="G237" s="95"/>
      <c r="H237" s="93"/>
      <c r="I237" s="93"/>
      <c r="J237" s="93"/>
    </row>
    <row r="238" spans="1:10" s="65" customFormat="1" ht="14" x14ac:dyDescent="0.35">
      <c r="A238" s="145"/>
      <c r="B238" s="93"/>
      <c r="C238" s="93"/>
      <c r="D238" s="93"/>
      <c r="E238" s="95"/>
      <c r="F238" s="95"/>
      <c r="G238" s="95"/>
      <c r="H238" s="93"/>
      <c r="I238" s="93"/>
      <c r="J238" s="93"/>
    </row>
    <row r="239" spans="1:10" s="65" customFormat="1" ht="14" x14ac:dyDescent="0.35">
      <c r="A239" s="145"/>
      <c r="B239" s="93"/>
      <c r="C239" s="93"/>
      <c r="D239" s="93"/>
      <c r="E239" s="95"/>
      <c r="F239" s="95"/>
      <c r="G239" s="95"/>
      <c r="H239" s="93"/>
      <c r="I239" s="93"/>
      <c r="J239" s="93"/>
    </row>
    <row r="240" spans="1:10" s="65" customFormat="1" ht="14" x14ac:dyDescent="0.35">
      <c r="A240" s="145"/>
      <c r="B240" s="93"/>
      <c r="C240" s="93"/>
      <c r="D240" s="93"/>
      <c r="E240" s="95"/>
      <c r="F240" s="95"/>
      <c r="G240" s="95"/>
      <c r="H240" s="93"/>
      <c r="I240" s="93"/>
      <c r="J240" s="93"/>
    </row>
    <row r="241" spans="1:10" s="65" customFormat="1" ht="14" x14ac:dyDescent="0.35">
      <c r="A241" s="145"/>
      <c r="B241" s="93"/>
      <c r="C241" s="93"/>
      <c r="D241" s="93"/>
      <c r="E241" s="95"/>
      <c r="F241" s="95"/>
      <c r="G241" s="95"/>
      <c r="H241" s="93"/>
      <c r="I241" s="93"/>
      <c r="J241" s="93"/>
    </row>
    <row r="242" spans="1:10" s="65" customFormat="1" ht="14" x14ac:dyDescent="0.35">
      <c r="A242" s="145"/>
      <c r="B242" s="93"/>
      <c r="C242" s="93"/>
      <c r="D242" s="93"/>
      <c r="E242" s="95"/>
      <c r="F242" s="95"/>
      <c r="G242" s="95"/>
      <c r="H242" s="93"/>
      <c r="I242" s="93"/>
      <c r="J242" s="93"/>
    </row>
    <row r="243" spans="1:10" s="65" customFormat="1" ht="14" x14ac:dyDescent="0.35">
      <c r="A243" s="145"/>
      <c r="B243" s="93"/>
      <c r="C243" s="93"/>
      <c r="D243" s="93"/>
      <c r="E243" s="95"/>
      <c r="F243" s="95"/>
      <c r="G243" s="95"/>
      <c r="H243" s="93"/>
      <c r="I243" s="93"/>
      <c r="J243" s="93"/>
    </row>
    <row r="244" spans="1:10" s="65" customFormat="1" ht="14" x14ac:dyDescent="0.35">
      <c r="A244" s="145"/>
      <c r="B244" s="93"/>
      <c r="C244" s="93"/>
      <c r="D244" s="93"/>
      <c r="E244" s="95"/>
      <c r="F244" s="95"/>
      <c r="G244" s="95"/>
      <c r="H244" s="93"/>
      <c r="I244" s="93"/>
      <c r="J244" s="93"/>
    </row>
    <row r="245" spans="1:10" s="65" customFormat="1" ht="14" x14ac:dyDescent="0.35">
      <c r="A245" s="145"/>
      <c r="B245" s="93"/>
      <c r="C245" s="93"/>
      <c r="D245" s="93"/>
      <c r="E245" s="95"/>
      <c r="F245" s="95"/>
      <c r="G245" s="95"/>
      <c r="H245" s="93"/>
      <c r="I245" s="93"/>
      <c r="J245" s="93"/>
    </row>
    <row r="246" spans="1:10" s="65" customFormat="1" ht="14" x14ac:dyDescent="0.35">
      <c r="A246" s="145"/>
      <c r="B246" s="93"/>
      <c r="C246" s="93"/>
      <c r="D246" s="93"/>
      <c r="E246" s="95"/>
      <c r="F246" s="95"/>
      <c r="G246" s="95"/>
      <c r="H246" s="93"/>
      <c r="I246" s="93"/>
      <c r="J246" s="93"/>
    </row>
    <row r="247" spans="1:10" s="65" customFormat="1" ht="14" x14ac:dyDescent="0.35">
      <c r="A247" s="145"/>
      <c r="B247" s="93"/>
      <c r="C247" s="93"/>
      <c r="D247" s="93"/>
      <c r="E247" s="95"/>
      <c r="F247" s="95"/>
      <c r="G247" s="95"/>
      <c r="H247" s="93"/>
      <c r="I247" s="93"/>
      <c r="J247" s="93"/>
    </row>
    <row r="248" spans="1:10" s="65" customFormat="1" ht="14" x14ac:dyDescent="0.35">
      <c r="A248" s="145"/>
      <c r="B248" s="93"/>
      <c r="C248" s="93"/>
      <c r="D248" s="93"/>
      <c r="E248" s="95"/>
      <c r="F248" s="95"/>
      <c r="G248" s="95"/>
      <c r="H248" s="93"/>
      <c r="I248" s="93"/>
      <c r="J248" s="93"/>
    </row>
    <row r="249" spans="1:10" s="65" customFormat="1" ht="14" x14ac:dyDescent="0.35">
      <c r="A249" s="145"/>
      <c r="B249" s="93"/>
      <c r="C249" s="93"/>
      <c r="D249" s="93"/>
      <c r="E249" s="95"/>
      <c r="F249" s="95"/>
      <c r="G249" s="95"/>
      <c r="H249" s="93"/>
      <c r="I249" s="93"/>
      <c r="J249" s="93"/>
    </row>
    <row r="250" spans="1:10" s="65" customFormat="1" ht="14" x14ac:dyDescent="0.35">
      <c r="A250" s="145"/>
      <c r="B250" s="93"/>
      <c r="C250" s="93"/>
      <c r="D250" s="93"/>
      <c r="E250" s="95"/>
      <c r="F250" s="95"/>
      <c r="G250" s="95"/>
      <c r="H250" s="93"/>
      <c r="I250" s="93"/>
      <c r="J250" s="93"/>
    </row>
    <row r="251" spans="1:10" s="65" customFormat="1" ht="14" x14ac:dyDescent="0.35">
      <c r="A251" s="145"/>
      <c r="B251" s="93"/>
      <c r="C251" s="93"/>
      <c r="D251" s="93"/>
      <c r="E251" s="95"/>
      <c r="F251" s="95"/>
      <c r="G251" s="95"/>
      <c r="H251" s="93"/>
      <c r="I251" s="93"/>
      <c r="J251" s="93"/>
    </row>
    <row r="252" spans="1:10" s="65" customFormat="1" ht="14" x14ac:dyDescent="0.35">
      <c r="A252" s="145"/>
      <c r="B252" s="93"/>
      <c r="C252" s="93"/>
      <c r="D252" s="93"/>
      <c r="E252" s="95"/>
      <c r="F252" s="95"/>
      <c r="G252" s="95"/>
      <c r="H252" s="93"/>
      <c r="I252" s="93"/>
      <c r="J252" s="93"/>
    </row>
    <row r="253" spans="1:10" s="65" customFormat="1" ht="14" x14ac:dyDescent="0.35">
      <c r="A253" s="145"/>
      <c r="B253" s="93"/>
      <c r="C253" s="93"/>
      <c r="D253" s="93"/>
      <c r="E253" s="95"/>
      <c r="F253" s="95"/>
      <c r="G253" s="95"/>
      <c r="H253" s="93"/>
      <c r="I253" s="93"/>
      <c r="J253" s="93"/>
    </row>
    <row r="254" spans="1:10" s="65" customFormat="1" ht="14" x14ac:dyDescent="0.35">
      <c r="A254" s="145"/>
      <c r="B254" s="93"/>
      <c r="C254" s="93"/>
      <c r="D254" s="93"/>
      <c r="E254" s="95"/>
      <c r="F254" s="95"/>
      <c r="G254" s="95"/>
      <c r="H254" s="93"/>
      <c r="I254" s="93"/>
      <c r="J254" s="93"/>
    </row>
    <row r="255" spans="1:10" s="65" customFormat="1" ht="14" x14ac:dyDescent="0.35">
      <c r="A255" s="145"/>
      <c r="B255" s="93"/>
      <c r="C255" s="93"/>
      <c r="D255" s="93"/>
      <c r="E255" s="95"/>
      <c r="F255" s="95"/>
      <c r="G255" s="95"/>
      <c r="H255" s="93"/>
      <c r="I255" s="93"/>
      <c r="J255" s="93"/>
    </row>
    <row r="256" spans="1:10" s="65" customFormat="1" ht="14" x14ac:dyDescent="0.35">
      <c r="A256" s="145"/>
      <c r="B256" s="93"/>
      <c r="C256" s="93"/>
      <c r="D256" s="93"/>
      <c r="E256" s="95"/>
      <c r="F256" s="95"/>
      <c r="G256" s="95"/>
      <c r="H256" s="93"/>
      <c r="I256" s="93"/>
      <c r="J256" s="93"/>
    </row>
    <row r="257" spans="1:10" s="65" customFormat="1" ht="14" x14ac:dyDescent="0.35">
      <c r="A257" s="145"/>
      <c r="B257" s="93"/>
      <c r="C257" s="93"/>
      <c r="D257" s="93"/>
      <c r="E257" s="95"/>
      <c r="F257" s="95"/>
      <c r="G257" s="95"/>
      <c r="H257" s="93"/>
      <c r="I257" s="93"/>
      <c r="J257" s="93"/>
    </row>
    <row r="258" spans="1:10" s="65" customFormat="1" ht="14" x14ac:dyDescent="0.35">
      <c r="A258" s="145"/>
      <c r="B258" s="93"/>
      <c r="C258" s="93"/>
      <c r="D258" s="93"/>
      <c r="E258" s="95"/>
      <c r="F258" s="95"/>
      <c r="G258" s="95"/>
      <c r="H258" s="93"/>
      <c r="I258" s="93"/>
      <c r="J258" s="93"/>
    </row>
    <row r="259" spans="1:10" s="65" customFormat="1" ht="14" x14ac:dyDescent="0.35">
      <c r="A259" s="145"/>
      <c r="B259" s="93"/>
      <c r="C259" s="93"/>
      <c r="D259" s="93"/>
      <c r="E259" s="95"/>
      <c r="F259" s="95"/>
      <c r="G259" s="95"/>
      <c r="H259" s="93"/>
      <c r="I259" s="93"/>
      <c r="J259" s="93"/>
    </row>
    <row r="260" spans="1:10" s="65" customFormat="1" ht="14" x14ac:dyDescent="0.35">
      <c r="A260" s="145"/>
      <c r="B260" s="93"/>
      <c r="C260" s="93"/>
      <c r="D260" s="93"/>
      <c r="E260" s="95"/>
      <c r="F260" s="95"/>
      <c r="G260" s="95"/>
      <c r="H260" s="93"/>
      <c r="I260" s="93"/>
      <c r="J260" s="93"/>
    </row>
    <row r="261" spans="1:10" s="65" customFormat="1" ht="14" x14ac:dyDescent="0.35">
      <c r="A261" s="145"/>
      <c r="B261" s="93"/>
      <c r="C261" s="93"/>
      <c r="D261" s="93"/>
      <c r="E261" s="95"/>
      <c r="F261" s="95"/>
      <c r="G261" s="95"/>
      <c r="H261" s="93"/>
      <c r="I261" s="93"/>
      <c r="J261" s="93"/>
    </row>
    <row r="262" spans="1:10" s="65" customFormat="1" ht="14" x14ac:dyDescent="0.35">
      <c r="A262" s="145"/>
      <c r="B262" s="93"/>
      <c r="C262" s="93"/>
      <c r="D262" s="93"/>
      <c r="E262" s="95"/>
      <c r="F262" s="95"/>
      <c r="G262" s="95"/>
      <c r="H262" s="93"/>
      <c r="I262" s="93"/>
      <c r="J262" s="93"/>
    </row>
    <row r="263" spans="1:10" s="65" customFormat="1" ht="14" x14ac:dyDescent="0.35">
      <c r="A263" s="145"/>
      <c r="B263" s="93"/>
      <c r="C263" s="93"/>
      <c r="D263" s="93"/>
      <c r="E263" s="95"/>
      <c r="F263" s="95"/>
      <c r="G263" s="95"/>
      <c r="H263" s="93"/>
      <c r="I263" s="93"/>
      <c r="J263" s="93"/>
    </row>
    <row r="264" spans="1:10" s="65" customFormat="1" ht="14" x14ac:dyDescent="0.35">
      <c r="A264" s="145"/>
      <c r="B264" s="93"/>
      <c r="C264" s="93"/>
      <c r="D264" s="93"/>
      <c r="E264" s="95"/>
      <c r="F264" s="95"/>
      <c r="G264" s="95"/>
      <c r="H264" s="93"/>
      <c r="I264" s="93"/>
      <c r="J264" s="93"/>
    </row>
    <row r="265" spans="1:10" s="65" customFormat="1" ht="14" x14ac:dyDescent="0.35">
      <c r="A265" s="145"/>
      <c r="B265" s="93"/>
      <c r="C265" s="93"/>
      <c r="D265" s="93"/>
      <c r="E265" s="95"/>
      <c r="F265" s="95"/>
      <c r="G265" s="95"/>
      <c r="H265" s="93"/>
      <c r="I265" s="93"/>
      <c r="J265" s="93"/>
    </row>
    <row r="266" spans="1:10" s="65" customFormat="1" ht="14" x14ac:dyDescent="0.35">
      <c r="A266" s="145"/>
      <c r="B266" s="93"/>
      <c r="C266" s="93"/>
      <c r="D266" s="93"/>
      <c r="E266" s="95"/>
      <c r="F266" s="95"/>
      <c r="G266" s="95"/>
      <c r="H266" s="93"/>
      <c r="I266" s="93"/>
      <c r="J266" s="93"/>
    </row>
    <row r="267" spans="1:10" s="65" customFormat="1" ht="14" x14ac:dyDescent="0.35">
      <c r="A267" s="145"/>
      <c r="B267" s="93"/>
      <c r="C267" s="93"/>
      <c r="D267" s="93"/>
      <c r="E267" s="95"/>
      <c r="F267" s="95"/>
      <c r="G267" s="95"/>
      <c r="H267" s="93"/>
      <c r="I267" s="93"/>
      <c r="J267" s="93"/>
    </row>
    <row r="268" spans="1:10" s="65" customFormat="1" ht="14" x14ac:dyDescent="0.35">
      <c r="A268" s="145"/>
      <c r="B268" s="93"/>
      <c r="C268" s="93"/>
      <c r="D268" s="93"/>
      <c r="E268" s="95"/>
      <c r="F268" s="95"/>
      <c r="G268" s="95"/>
      <c r="H268" s="93"/>
      <c r="I268" s="93"/>
      <c r="J268" s="93"/>
    </row>
    <row r="269" spans="1:10" s="65" customFormat="1" ht="14" x14ac:dyDescent="0.35">
      <c r="A269" s="145"/>
      <c r="B269" s="93"/>
      <c r="C269" s="93"/>
      <c r="D269" s="93"/>
      <c r="E269" s="95"/>
      <c r="F269" s="95"/>
      <c r="G269" s="95"/>
      <c r="H269" s="93"/>
      <c r="I269" s="93"/>
      <c r="J269" s="93"/>
    </row>
    <row r="270" spans="1:10" s="65" customFormat="1" ht="14" x14ac:dyDescent="0.35">
      <c r="A270" s="145"/>
      <c r="B270" s="93"/>
      <c r="C270" s="93"/>
      <c r="D270" s="93"/>
      <c r="E270" s="95"/>
      <c r="F270" s="95"/>
      <c r="G270" s="95"/>
      <c r="H270" s="93"/>
      <c r="I270" s="93"/>
      <c r="J270" s="93"/>
    </row>
    <row r="271" spans="1:10" s="65" customFormat="1" ht="14" x14ac:dyDescent="0.35">
      <c r="A271" s="145"/>
      <c r="B271" s="93"/>
      <c r="C271" s="93"/>
      <c r="D271" s="93"/>
      <c r="E271" s="95"/>
      <c r="F271" s="95"/>
      <c r="G271" s="95"/>
      <c r="H271" s="93"/>
      <c r="I271" s="93"/>
      <c r="J271" s="93"/>
    </row>
    <row r="272" spans="1:10" s="65" customFormat="1" ht="14" x14ac:dyDescent="0.35">
      <c r="A272" s="145"/>
      <c r="B272" s="93"/>
      <c r="C272" s="93"/>
      <c r="D272" s="93"/>
      <c r="E272" s="95"/>
      <c r="F272" s="95"/>
      <c r="G272" s="95"/>
      <c r="H272" s="93"/>
      <c r="I272" s="93"/>
      <c r="J272" s="93"/>
    </row>
    <row r="273" spans="1:10" s="65" customFormat="1" ht="14" x14ac:dyDescent="0.35">
      <c r="A273" s="145"/>
      <c r="B273" s="93"/>
      <c r="C273" s="93"/>
      <c r="D273" s="93"/>
      <c r="E273" s="95"/>
      <c r="F273" s="95"/>
      <c r="G273" s="95"/>
      <c r="H273" s="93"/>
      <c r="I273" s="93"/>
      <c r="J273" s="93"/>
    </row>
    <row r="274" spans="1:10" s="65" customFormat="1" ht="14" x14ac:dyDescent="0.35">
      <c r="A274" s="145"/>
      <c r="B274" s="93"/>
      <c r="C274" s="93"/>
      <c r="D274" s="93"/>
      <c r="E274" s="95"/>
      <c r="F274" s="95"/>
      <c r="G274" s="95"/>
      <c r="H274" s="93"/>
      <c r="I274" s="93"/>
      <c r="J274" s="93"/>
    </row>
    <row r="275" spans="1:10" s="65" customFormat="1" ht="14" x14ac:dyDescent="0.35">
      <c r="A275" s="145"/>
      <c r="B275" s="93"/>
      <c r="C275" s="93"/>
      <c r="D275" s="93"/>
      <c r="E275" s="95"/>
      <c r="F275" s="95"/>
      <c r="G275" s="95"/>
      <c r="H275" s="93"/>
      <c r="I275" s="93"/>
      <c r="J275" s="93"/>
    </row>
    <row r="276" spans="1:10" s="65" customFormat="1" ht="14" x14ac:dyDescent="0.35">
      <c r="A276" s="145"/>
      <c r="B276" s="93"/>
      <c r="C276" s="93"/>
      <c r="D276" s="93"/>
      <c r="E276" s="95"/>
      <c r="F276" s="95"/>
      <c r="G276" s="95"/>
      <c r="H276" s="93"/>
      <c r="I276" s="93"/>
      <c r="J276" s="93"/>
    </row>
    <row r="277" spans="1:10" s="65" customFormat="1" ht="14" x14ac:dyDescent="0.35">
      <c r="A277" s="145"/>
      <c r="B277" s="93"/>
      <c r="C277" s="93"/>
      <c r="D277" s="93"/>
      <c r="E277" s="95"/>
      <c r="F277" s="95"/>
      <c r="G277" s="95"/>
      <c r="H277" s="93"/>
      <c r="I277" s="93"/>
      <c r="J277" s="93"/>
    </row>
    <row r="278" spans="1:10" s="65" customFormat="1" ht="14" x14ac:dyDescent="0.35">
      <c r="A278" s="145"/>
      <c r="B278" s="93"/>
      <c r="C278" s="93"/>
      <c r="D278" s="93"/>
      <c r="E278" s="95"/>
      <c r="F278" s="95"/>
      <c r="G278" s="95"/>
      <c r="H278" s="93"/>
      <c r="I278" s="93"/>
      <c r="J278" s="93"/>
    </row>
    <row r="279" spans="1:10" s="65" customFormat="1" ht="14" x14ac:dyDescent="0.35">
      <c r="A279" s="145"/>
      <c r="B279" s="93"/>
      <c r="C279" s="93"/>
      <c r="D279" s="93"/>
      <c r="E279" s="95"/>
      <c r="F279" s="95"/>
      <c r="G279" s="95"/>
      <c r="H279" s="93"/>
      <c r="I279" s="93"/>
      <c r="J279" s="93"/>
    </row>
    <row r="280" spans="1:10" s="65" customFormat="1" ht="14" x14ac:dyDescent="0.35">
      <c r="A280" s="145"/>
      <c r="B280" s="93"/>
      <c r="C280" s="93"/>
      <c r="D280" s="93"/>
      <c r="E280" s="95"/>
      <c r="F280" s="95"/>
      <c r="G280" s="95"/>
      <c r="H280" s="93"/>
      <c r="I280" s="93"/>
      <c r="J280" s="93"/>
    </row>
    <row r="281" spans="1:10" s="65" customFormat="1" ht="14" x14ac:dyDescent="0.35">
      <c r="A281" s="145"/>
      <c r="B281" s="93"/>
      <c r="C281" s="93"/>
      <c r="D281" s="93"/>
      <c r="E281" s="95"/>
      <c r="F281" s="95"/>
      <c r="G281" s="95"/>
      <c r="H281" s="93"/>
      <c r="I281" s="93"/>
      <c r="J281" s="93"/>
    </row>
    <row r="282" spans="1:10" s="65" customFormat="1" ht="14" x14ac:dyDescent="0.35">
      <c r="A282" s="145"/>
      <c r="B282" s="93"/>
      <c r="C282" s="93"/>
      <c r="D282" s="93"/>
      <c r="E282" s="95"/>
      <c r="F282" s="95"/>
      <c r="G282" s="95"/>
      <c r="H282" s="93"/>
      <c r="I282" s="93"/>
      <c r="J282" s="93"/>
    </row>
    <row r="283" spans="1:10" s="65" customFormat="1" ht="14" x14ac:dyDescent="0.35">
      <c r="A283" s="145"/>
      <c r="B283" s="93"/>
      <c r="C283" s="93"/>
      <c r="D283" s="93"/>
      <c r="E283" s="95"/>
      <c r="F283" s="95"/>
      <c r="G283" s="95"/>
      <c r="H283" s="93"/>
      <c r="I283" s="93"/>
      <c r="J283" s="93"/>
    </row>
    <row r="284" spans="1:10" s="65" customFormat="1" ht="14" x14ac:dyDescent="0.35">
      <c r="A284" s="145"/>
      <c r="B284" s="93"/>
      <c r="C284" s="93"/>
      <c r="D284" s="93"/>
      <c r="E284" s="95"/>
      <c r="F284" s="95"/>
      <c r="G284" s="95"/>
      <c r="H284" s="93"/>
      <c r="I284" s="93"/>
      <c r="J284" s="93"/>
    </row>
    <row r="285" spans="1:10" s="65" customFormat="1" ht="14" x14ac:dyDescent="0.35">
      <c r="A285" s="145"/>
      <c r="B285" s="93"/>
      <c r="C285" s="93"/>
      <c r="D285" s="93"/>
      <c r="E285" s="95"/>
      <c r="F285" s="95"/>
      <c r="G285" s="95"/>
      <c r="H285" s="93"/>
      <c r="I285" s="93"/>
      <c r="J285" s="93"/>
    </row>
    <row r="286" spans="1:10" s="65" customFormat="1" ht="14" x14ac:dyDescent="0.35">
      <c r="A286" s="145"/>
      <c r="B286" s="93"/>
      <c r="C286" s="93"/>
      <c r="D286" s="93"/>
      <c r="E286" s="95"/>
      <c r="F286" s="95"/>
      <c r="G286" s="95"/>
      <c r="H286" s="93"/>
      <c r="I286" s="93"/>
      <c r="J286" s="93"/>
    </row>
    <row r="287" spans="1:10" s="65" customFormat="1" ht="14" x14ac:dyDescent="0.35">
      <c r="A287" s="145"/>
      <c r="B287" s="93"/>
      <c r="C287" s="93"/>
      <c r="D287" s="93"/>
      <c r="E287" s="95"/>
      <c r="F287" s="95"/>
      <c r="G287" s="95"/>
      <c r="H287" s="93"/>
      <c r="I287" s="93"/>
      <c r="J287" s="93"/>
    </row>
    <row r="288" spans="1:10" s="65" customFormat="1" ht="14" x14ac:dyDescent="0.35">
      <c r="A288" s="145"/>
      <c r="B288" s="93"/>
      <c r="C288" s="93"/>
      <c r="D288" s="93"/>
      <c r="E288" s="95"/>
      <c r="F288" s="95"/>
      <c r="G288" s="95"/>
      <c r="H288" s="93"/>
      <c r="I288" s="93"/>
      <c r="J288" s="93"/>
    </row>
    <row r="289" spans="1:10" s="65" customFormat="1" ht="14" x14ac:dyDescent="0.35">
      <c r="A289" s="145"/>
      <c r="B289" s="93"/>
      <c r="C289" s="93"/>
      <c r="D289" s="93"/>
      <c r="E289" s="95"/>
      <c r="F289" s="95"/>
      <c r="G289" s="95"/>
      <c r="H289" s="93"/>
      <c r="I289" s="93"/>
      <c r="J289" s="93"/>
    </row>
    <row r="290" spans="1:10" s="65" customFormat="1" ht="14" x14ac:dyDescent="0.35">
      <c r="A290" s="145"/>
      <c r="B290" s="93"/>
      <c r="C290" s="93"/>
      <c r="D290" s="93"/>
      <c r="E290" s="95"/>
      <c r="F290" s="95"/>
      <c r="G290" s="95"/>
      <c r="H290" s="93"/>
      <c r="I290" s="93"/>
      <c r="J290" s="93"/>
    </row>
    <row r="291" spans="1:10" s="65" customFormat="1" ht="14" x14ac:dyDescent="0.35">
      <c r="A291" s="145"/>
      <c r="B291" s="93"/>
      <c r="C291" s="93"/>
      <c r="D291" s="93"/>
      <c r="E291" s="95"/>
      <c r="F291" s="95"/>
      <c r="G291" s="95"/>
      <c r="H291" s="93"/>
      <c r="I291" s="93"/>
      <c r="J291" s="93"/>
    </row>
    <row r="292" spans="1:10" s="65" customFormat="1" ht="14" x14ac:dyDescent="0.35">
      <c r="A292" s="145"/>
      <c r="B292" s="93"/>
      <c r="C292" s="93"/>
      <c r="D292" s="93"/>
      <c r="E292" s="95"/>
      <c r="F292" s="95"/>
      <c r="G292" s="95"/>
      <c r="H292" s="93"/>
      <c r="I292" s="93"/>
      <c r="J292" s="93"/>
    </row>
    <row r="293" spans="1:10" s="65" customFormat="1" ht="14" x14ac:dyDescent="0.35">
      <c r="A293" s="145"/>
      <c r="B293" s="93"/>
      <c r="C293" s="93"/>
      <c r="D293" s="93"/>
      <c r="E293" s="95"/>
      <c r="F293" s="95"/>
      <c r="G293" s="95"/>
      <c r="H293" s="93"/>
      <c r="I293" s="93"/>
      <c r="J293" s="93"/>
    </row>
    <row r="294" spans="1:10" s="65" customFormat="1" ht="14" x14ac:dyDescent="0.35">
      <c r="A294" s="145"/>
      <c r="B294" s="93"/>
      <c r="C294" s="93"/>
      <c r="D294" s="93"/>
      <c r="E294" s="95"/>
      <c r="F294" s="95"/>
      <c r="G294" s="95"/>
      <c r="H294" s="93"/>
      <c r="I294" s="93"/>
      <c r="J294" s="93"/>
    </row>
    <row r="295" spans="1:10" s="65" customFormat="1" ht="14" x14ac:dyDescent="0.35">
      <c r="A295" s="145"/>
      <c r="B295" s="93"/>
      <c r="C295" s="93"/>
      <c r="D295" s="93"/>
      <c r="E295" s="95"/>
      <c r="F295" s="95"/>
      <c r="G295" s="95"/>
      <c r="H295" s="93"/>
      <c r="I295" s="93"/>
      <c r="J295" s="93"/>
    </row>
    <row r="296" spans="1:10" s="65" customFormat="1" ht="14" x14ac:dyDescent="0.35">
      <c r="A296" s="145"/>
      <c r="B296" s="93"/>
      <c r="C296" s="93"/>
      <c r="D296" s="93"/>
      <c r="E296" s="95"/>
      <c r="F296" s="95"/>
      <c r="G296" s="95"/>
      <c r="H296" s="93"/>
      <c r="I296" s="93"/>
      <c r="J296" s="93"/>
    </row>
    <row r="297" spans="1:10" s="65" customFormat="1" ht="14" x14ac:dyDescent="0.35">
      <c r="A297" s="145"/>
      <c r="B297" s="93"/>
      <c r="C297" s="93"/>
      <c r="D297" s="93"/>
      <c r="E297" s="95"/>
      <c r="F297" s="95"/>
      <c r="G297" s="95"/>
      <c r="H297" s="93"/>
      <c r="I297" s="93"/>
      <c r="J297" s="93"/>
    </row>
    <row r="298" spans="1:10" s="65" customFormat="1" ht="14" x14ac:dyDescent="0.35">
      <c r="A298" s="145"/>
      <c r="B298" s="93"/>
      <c r="C298" s="93"/>
      <c r="D298" s="93"/>
      <c r="E298" s="95"/>
      <c r="F298" s="95"/>
      <c r="G298" s="95"/>
      <c r="H298" s="93"/>
      <c r="I298" s="93"/>
      <c r="J298" s="93"/>
    </row>
    <row r="299" spans="1:10" s="65" customFormat="1" ht="14" x14ac:dyDescent="0.35">
      <c r="A299" s="145"/>
      <c r="B299" s="93"/>
      <c r="C299" s="93"/>
      <c r="D299" s="93"/>
      <c r="E299" s="95"/>
      <c r="F299" s="95"/>
      <c r="G299" s="95"/>
      <c r="H299" s="93"/>
      <c r="I299" s="93"/>
      <c r="J299" s="93"/>
    </row>
    <row r="300" spans="1:10" s="65" customFormat="1" ht="14" x14ac:dyDescent="0.35">
      <c r="A300" s="145"/>
      <c r="B300" s="93"/>
      <c r="C300" s="93"/>
      <c r="D300" s="93"/>
      <c r="E300" s="95"/>
      <c r="F300" s="95"/>
      <c r="G300" s="95"/>
      <c r="H300" s="93"/>
      <c r="I300" s="93"/>
      <c r="J300" s="93"/>
    </row>
    <row r="301" spans="1:10" s="65" customFormat="1" ht="14" x14ac:dyDescent="0.35">
      <c r="A301" s="145"/>
      <c r="B301" s="93"/>
      <c r="C301" s="93"/>
      <c r="D301" s="93"/>
      <c r="E301" s="95"/>
      <c r="F301" s="95"/>
      <c r="G301" s="95"/>
      <c r="H301" s="93"/>
      <c r="I301" s="93"/>
      <c r="J301" s="93"/>
    </row>
    <row r="302" spans="1:10" s="65" customFormat="1" ht="14" x14ac:dyDescent="0.35">
      <c r="A302" s="145"/>
      <c r="B302" s="93"/>
      <c r="C302" s="93"/>
      <c r="D302" s="93"/>
      <c r="E302" s="95"/>
      <c r="F302" s="95"/>
      <c r="G302" s="95"/>
      <c r="H302" s="93"/>
      <c r="I302" s="93"/>
      <c r="J302" s="93"/>
    </row>
    <row r="303" spans="1:10" s="65" customFormat="1" ht="14" x14ac:dyDescent="0.35">
      <c r="A303" s="145"/>
      <c r="B303" s="93"/>
      <c r="C303" s="93"/>
      <c r="D303" s="93"/>
      <c r="E303" s="95"/>
      <c r="F303" s="95"/>
      <c r="G303" s="95"/>
      <c r="H303" s="93"/>
      <c r="I303" s="93"/>
      <c r="J303" s="93"/>
    </row>
    <row r="304" spans="1:10" s="65" customFormat="1" ht="14" x14ac:dyDescent="0.35">
      <c r="A304" s="145"/>
      <c r="B304" s="93"/>
      <c r="C304" s="93"/>
      <c r="D304" s="93"/>
      <c r="E304" s="95"/>
      <c r="F304" s="95"/>
      <c r="G304" s="95"/>
      <c r="H304" s="93"/>
      <c r="I304" s="93"/>
      <c r="J304" s="93"/>
    </row>
    <row r="305" spans="1:10" s="65" customFormat="1" ht="14" x14ac:dyDescent="0.35">
      <c r="A305" s="145"/>
      <c r="B305" s="93"/>
      <c r="C305" s="93"/>
      <c r="D305" s="93"/>
      <c r="E305" s="95"/>
      <c r="F305" s="95"/>
      <c r="G305" s="95"/>
      <c r="H305" s="93"/>
      <c r="I305" s="93"/>
      <c r="J305" s="93"/>
    </row>
    <row r="306" spans="1:10" s="65" customFormat="1" ht="14" x14ac:dyDescent="0.35">
      <c r="A306" s="145"/>
      <c r="B306" s="93"/>
      <c r="C306" s="93"/>
      <c r="D306" s="93"/>
      <c r="E306" s="95"/>
      <c r="F306" s="95"/>
      <c r="G306" s="95"/>
      <c r="H306" s="93"/>
      <c r="I306" s="93"/>
      <c r="J306" s="93"/>
    </row>
    <row r="307" spans="1:10" s="65" customFormat="1" ht="14" x14ac:dyDescent="0.35">
      <c r="A307" s="145"/>
      <c r="B307" s="93"/>
      <c r="C307" s="93"/>
      <c r="D307" s="93"/>
      <c r="E307" s="95"/>
      <c r="F307" s="95"/>
      <c r="G307" s="95"/>
      <c r="H307" s="93"/>
      <c r="I307" s="93"/>
      <c r="J307" s="93"/>
    </row>
    <row r="308" spans="1:10" s="65" customFormat="1" ht="14" x14ac:dyDescent="0.35">
      <c r="A308" s="145"/>
      <c r="B308" s="93"/>
      <c r="C308" s="93"/>
      <c r="D308" s="93"/>
      <c r="E308" s="95"/>
      <c r="F308" s="95"/>
      <c r="G308" s="95"/>
      <c r="H308" s="93"/>
      <c r="I308" s="93"/>
      <c r="J308" s="93"/>
    </row>
    <row r="309" spans="1:10" s="65" customFormat="1" ht="14" x14ac:dyDescent="0.35">
      <c r="A309" s="145"/>
      <c r="B309" s="93"/>
      <c r="C309" s="93"/>
      <c r="D309" s="93"/>
      <c r="E309" s="95"/>
      <c r="F309" s="95"/>
      <c r="G309" s="95"/>
      <c r="H309" s="93"/>
      <c r="I309" s="93"/>
      <c r="J309" s="93"/>
    </row>
    <row r="310" spans="1:10" s="65" customFormat="1" ht="14" x14ac:dyDescent="0.35">
      <c r="A310" s="145"/>
      <c r="B310" s="93"/>
      <c r="C310" s="93"/>
      <c r="D310" s="93"/>
      <c r="E310" s="95"/>
      <c r="F310" s="95"/>
      <c r="G310" s="95"/>
      <c r="H310" s="93"/>
      <c r="I310" s="93"/>
      <c r="J310" s="93"/>
    </row>
    <row r="311" spans="1:10" s="65" customFormat="1" ht="14" x14ac:dyDescent="0.35">
      <c r="A311" s="145"/>
      <c r="B311" s="93"/>
      <c r="C311" s="93"/>
      <c r="D311" s="93"/>
      <c r="E311" s="95"/>
      <c r="F311" s="95"/>
      <c r="G311" s="95"/>
      <c r="H311" s="93"/>
      <c r="I311" s="93"/>
      <c r="J311" s="93"/>
    </row>
    <row r="312" spans="1:10" s="65" customFormat="1" ht="14" x14ac:dyDescent="0.35">
      <c r="A312" s="145"/>
      <c r="B312" s="93"/>
      <c r="C312" s="93"/>
      <c r="D312" s="93"/>
      <c r="E312" s="95"/>
      <c r="F312" s="95"/>
      <c r="G312" s="95"/>
      <c r="H312" s="93"/>
      <c r="I312" s="93"/>
      <c r="J312" s="93"/>
    </row>
    <row r="313" spans="1:10" s="65" customFormat="1" ht="14" x14ac:dyDescent="0.35">
      <c r="A313" s="145"/>
      <c r="B313" s="93"/>
      <c r="C313" s="93"/>
      <c r="D313" s="93"/>
      <c r="E313" s="95"/>
      <c r="F313" s="95"/>
      <c r="G313" s="95"/>
      <c r="H313" s="93"/>
      <c r="I313" s="93"/>
      <c r="J313" s="93"/>
    </row>
    <row r="314" spans="1:10" s="65" customFormat="1" ht="14" x14ac:dyDescent="0.35">
      <c r="A314" s="145"/>
      <c r="B314" s="93"/>
      <c r="C314" s="93"/>
      <c r="D314" s="93"/>
      <c r="E314" s="95"/>
      <c r="F314" s="95"/>
      <c r="G314" s="95"/>
      <c r="H314" s="93"/>
      <c r="I314" s="93"/>
      <c r="J314" s="93"/>
    </row>
    <row r="315" spans="1:10" s="65" customFormat="1" ht="14" x14ac:dyDescent="0.35">
      <c r="A315" s="145"/>
      <c r="B315" s="93"/>
      <c r="C315" s="93"/>
      <c r="D315" s="93"/>
      <c r="E315" s="95"/>
      <c r="F315" s="95"/>
      <c r="G315" s="95"/>
      <c r="H315" s="93"/>
      <c r="I315" s="93"/>
      <c r="J315" s="93"/>
    </row>
    <row r="316" spans="1:10" s="65" customFormat="1" ht="14" x14ac:dyDescent="0.35">
      <c r="A316" s="145"/>
      <c r="B316" s="93"/>
      <c r="C316" s="93"/>
      <c r="D316" s="93"/>
      <c r="E316" s="95"/>
      <c r="F316" s="95"/>
      <c r="G316" s="95"/>
      <c r="H316" s="93"/>
      <c r="I316" s="93"/>
      <c r="J316" s="93"/>
    </row>
    <row r="317" spans="1:10" s="65" customFormat="1" ht="14" x14ac:dyDescent="0.35">
      <c r="A317" s="145"/>
      <c r="B317" s="93"/>
      <c r="C317" s="93"/>
      <c r="D317" s="93"/>
      <c r="E317" s="95"/>
      <c r="F317" s="95"/>
      <c r="G317" s="95"/>
      <c r="H317" s="93"/>
      <c r="I317" s="93"/>
      <c r="J317" s="93"/>
    </row>
    <row r="318" spans="1:10" s="65" customFormat="1" ht="14" x14ac:dyDescent="0.35">
      <c r="A318" s="145"/>
      <c r="B318" s="93"/>
      <c r="C318" s="93"/>
      <c r="D318" s="93"/>
      <c r="E318" s="95"/>
      <c r="F318" s="95"/>
      <c r="G318" s="95"/>
      <c r="H318" s="93"/>
      <c r="I318" s="93"/>
      <c r="J318" s="93"/>
    </row>
    <row r="319" spans="1:10" s="65" customFormat="1" ht="14" x14ac:dyDescent="0.35">
      <c r="A319" s="145"/>
      <c r="B319" s="93"/>
      <c r="C319" s="93"/>
      <c r="D319" s="93"/>
      <c r="E319" s="95"/>
      <c r="F319" s="95"/>
      <c r="G319" s="95"/>
      <c r="H319" s="93"/>
      <c r="I319" s="93"/>
      <c r="J319" s="93"/>
    </row>
    <row r="320" spans="1:10" s="65" customFormat="1" ht="14" x14ac:dyDescent="0.35">
      <c r="A320" s="145"/>
      <c r="B320" s="93"/>
      <c r="C320" s="93"/>
      <c r="D320" s="93"/>
      <c r="E320" s="95"/>
      <c r="F320" s="95"/>
      <c r="G320" s="95"/>
      <c r="H320" s="93"/>
      <c r="I320" s="93"/>
      <c r="J320" s="93"/>
    </row>
    <row r="321" spans="1:10" s="65" customFormat="1" ht="14" x14ac:dyDescent="0.35">
      <c r="A321" s="145"/>
      <c r="B321" s="93"/>
      <c r="C321" s="93"/>
      <c r="D321" s="93"/>
      <c r="E321" s="95"/>
      <c r="F321" s="95"/>
      <c r="G321" s="95"/>
      <c r="H321" s="93"/>
      <c r="I321" s="93"/>
      <c r="J321" s="93"/>
    </row>
    <row r="322" spans="1:10" s="65" customFormat="1" ht="14" x14ac:dyDescent="0.35">
      <c r="A322" s="145"/>
      <c r="B322" s="93"/>
      <c r="C322" s="93"/>
      <c r="D322" s="93"/>
      <c r="E322" s="95"/>
      <c r="F322" s="95"/>
      <c r="G322" s="95"/>
      <c r="H322" s="93"/>
      <c r="I322" s="93"/>
      <c r="J322" s="93"/>
    </row>
    <row r="323" spans="1:10" s="65" customFormat="1" ht="14" x14ac:dyDescent="0.35">
      <c r="A323" s="145"/>
      <c r="B323" s="93"/>
      <c r="C323" s="93"/>
      <c r="D323" s="93"/>
      <c r="E323" s="95"/>
      <c r="F323" s="95"/>
      <c r="G323" s="95"/>
      <c r="H323" s="93"/>
      <c r="I323" s="93"/>
      <c r="J323" s="93"/>
    </row>
    <row r="324" spans="1:10" s="65" customFormat="1" ht="14" x14ac:dyDescent="0.35">
      <c r="A324" s="145"/>
      <c r="B324" s="93"/>
      <c r="C324" s="93"/>
      <c r="D324" s="93"/>
      <c r="E324" s="95"/>
      <c r="F324" s="95"/>
      <c r="G324" s="95"/>
      <c r="H324" s="93"/>
      <c r="I324" s="93"/>
      <c r="J324" s="93"/>
    </row>
    <row r="325" spans="1:10" s="65" customFormat="1" ht="14" x14ac:dyDescent="0.35">
      <c r="A325" s="145"/>
      <c r="B325" s="93"/>
      <c r="C325" s="93"/>
      <c r="D325" s="93"/>
      <c r="E325" s="95"/>
      <c r="F325" s="95"/>
      <c r="G325" s="95"/>
      <c r="H325" s="93"/>
      <c r="I325" s="93"/>
      <c r="J325" s="93"/>
    </row>
    <row r="326" spans="1:10" s="65" customFormat="1" ht="14" x14ac:dyDescent="0.35">
      <c r="A326" s="145"/>
      <c r="B326" s="93"/>
      <c r="C326" s="93"/>
      <c r="D326" s="93"/>
      <c r="E326" s="95"/>
      <c r="F326" s="95"/>
      <c r="G326" s="95"/>
      <c r="H326" s="93"/>
      <c r="I326" s="93"/>
      <c r="J326" s="93"/>
    </row>
    <row r="327" spans="1:10" s="65" customFormat="1" ht="14" x14ac:dyDescent="0.35">
      <c r="A327" s="145"/>
      <c r="B327" s="93"/>
      <c r="C327" s="93"/>
      <c r="D327" s="93"/>
      <c r="E327" s="95"/>
      <c r="F327" s="95"/>
      <c r="G327" s="95"/>
      <c r="H327" s="93"/>
      <c r="I327" s="93"/>
      <c r="J327" s="93"/>
    </row>
    <row r="328" spans="1:10" s="65" customFormat="1" ht="14" x14ac:dyDescent="0.35">
      <c r="A328" s="145"/>
      <c r="B328" s="93"/>
      <c r="C328" s="93"/>
      <c r="D328" s="93"/>
      <c r="E328" s="95"/>
      <c r="F328" s="95"/>
      <c r="G328" s="95"/>
      <c r="H328" s="93"/>
      <c r="I328" s="93"/>
      <c r="J328" s="93"/>
    </row>
    <row r="329" spans="1:10" s="65" customFormat="1" ht="14" x14ac:dyDescent="0.35">
      <c r="A329" s="145"/>
      <c r="B329" s="93"/>
      <c r="C329" s="93"/>
      <c r="D329" s="93"/>
      <c r="E329" s="95"/>
      <c r="F329" s="95"/>
      <c r="G329" s="95"/>
      <c r="H329" s="93"/>
      <c r="I329" s="93"/>
      <c r="J329" s="93"/>
    </row>
    <row r="330" spans="1:10" s="65" customFormat="1" ht="14" x14ac:dyDescent="0.35">
      <c r="A330" s="145"/>
      <c r="B330" s="93"/>
      <c r="C330" s="93"/>
      <c r="D330" s="93"/>
      <c r="E330" s="95"/>
      <c r="F330" s="95"/>
      <c r="G330" s="95"/>
      <c r="H330" s="93"/>
      <c r="I330" s="93"/>
      <c r="J330" s="93"/>
    </row>
    <row r="331" spans="1:10" s="65" customFormat="1" ht="14" x14ac:dyDescent="0.35">
      <c r="A331" s="145"/>
      <c r="B331" s="93"/>
      <c r="C331" s="93"/>
      <c r="D331" s="93"/>
      <c r="E331" s="95"/>
      <c r="F331" s="95"/>
      <c r="G331" s="95"/>
      <c r="H331" s="93"/>
      <c r="I331" s="93"/>
      <c r="J331" s="93"/>
    </row>
    <row r="332" spans="1:10" s="65" customFormat="1" ht="14" x14ac:dyDescent="0.35">
      <c r="A332" s="145"/>
      <c r="B332" s="93"/>
      <c r="C332" s="93"/>
      <c r="D332" s="93"/>
      <c r="E332" s="95"/>
      <c r="F332" s="95"/>
      <c r="G332" s="95"/>
      <c r="H332" s="93"/>
      <c r="I332" s="93"/>
      <c r="J332" s="93"/>
    </row>
    <row r="333" spans="1:10" s="65" customFormat="1" ht="14" x14ac:dyDescent="0.35">
      <c r="A333" s="145"/>
      <c r="B333" s="93"/>
      <c r="C333" s="93"/>
      <c r="D333" s="93"/>
      <c r="E333" s="95"/>
      <c r="F333" s="95"/>
      <c r="G333" s="95"/>
      <c r="H333" s="93"/>
      <c r="I333" s="93"/>
      <c r="J333" s="93"/>
    </row>
    <row r="334" spans="1:10" s="65" customFormat="1" ht="14" x14ac:dyDescent="0.35">
      <c r="A334" s="145"/>
      <c r="B334" s="93"/>
      <c r="C334" s="93"/>
      <c r="D334" s="93"/>
      <c r="E334" s="95"/>
      <c r="F334" s="95"/>
      <c r="G334" s="95"/>
      <c r="H334" s="93"/>
      <c r="I334" s="93"/>
      <c r="J334" s="93"/>
    </row>
    <row r="335" spans="1:10" s="65" customFormat="1" ht="14" x14ac:dyDescent="0.35">
      <c r="A335" s="145"/>
      <c r="B335" s="93"/>
      <c r="C335" s="93"/>
      <c r="D335" s="93"/>
      <c r="E335" s="95"/>
      <c r="F335" s="95"/>
      <c r="G335" s="95"/>
      <c r="H335" s="93"/>
      <c r="I335" s="93"/>
      <c r="J335" s="93"/>
    </row>
    <row r="336" spans="1:10" s="65" customFormat="1" ht="14" x14ac:dyDescent="0.35">
      <c r="A336" s="145"/>
      <c r="B336" s="93"/>
      <c r="C336" s="93"/>
      <c r="D336" s="93"/>
      <c r="E336" s="95"/>
      <c r="F336" s="95"/>
      <c r="G336" s="95"/>
      <c r="H336" s="93"/>
      <c r="I336" s="93"/>
      <c r="J336" s="93"/>
    </row>
    <row r="337" spans="1:10" s="65" customFormat="1" ht="14" x14ac:dyDescent="0.35">
      <c r="A337" s="145"/>
      <c r="B337" s="93"/>
      <c r="C337" s="93"/>
      <c r="D337" s="93"/>
      <c r="E337" s="95"/>
      <c r="F337" s="95"/>
      <c r="G337" s="95"/>
      <c r="H337" s="93"/>
      <c r="I337" s="93"/>
      <c r="J337" s="93"/>
    </row>
    <row r="338" spans="1:10" s="65" customFormat="1" ht="14" x14ac:dyDescent="0.35">
      <c r="A338" s="145"/>
      <c r="B338" s="93"/>
      <c r="C338" s="93"/>
      <c r="D338" s="93"/>
      <c r="E338" s="95"/>
      <c r="F338" s="95"/>
      <c r="G338" s="95"/>
      <c r="H338" s="93"/>
      <c r="I338" s="93"/>
      <c r="J338" s="93"/>
    </row>
    <row r="339" spans="1:10" s="65" customFormat="1" ht="14" x14ac:dyDescent="0.35">
      <c r="A339" s="145"/>
      <c r="B339" s="93"/>
      <c r="C339" s="93"/>
      <c r="D339" s="93"/>
      <c r="E339" s="95"/>
      <c r="F339" s="95"/>
      <c r="G339" s="95"/>
      <c r="H339" s="93"/>
      <c r="I339" s="93"/>
      <c r="J339" s="93"/>
    </row>
    <row r="340" spans="1:10" s="65" customFormat="1" ht="14" x14ac:dyDescent="0.35">
      <c r="A340" s="145"/>
      <c r="B340" s="93"/>
      <c r="C340" s="93"/>
      <c r="D340" s="93"/>
      <c r="E340" s="95"/>
      <c r="F340" s="95"/>
      <c r="G340" s="95"/>
      <c r="H340" s="93"/>
      <c r="I340" s="93"/>
      <c r="J340" s="93"/>
    </row>
    <row r="341" spans="1:10" s="65" customFormat="1" ht="14" x14ac:dyDescent="0.35">
      <c r="A341" s="145"/>
      <c r="B341" s="93"/>
      <c r="C341" s="93"/>
      <c r="D341" s="93"/>
      <c r="E341" s="95"/>
      <c r="F341" s="95"/>
      <c r="G341" s="95"/>
      <c r="H341" s="93"/>
      <c r="I341" s="93"/>
      <c r="J341" s="93"/>
    </row>
    <row r="342" spans="1:10" s="65" customFormat="1" ht="14" x14ac:dyDescent="0.35">
      <c r="A342" s="145"/>
      <c r="B342" s="93"/>
      <c r="C342" s="93"/>
      <c r="D342" s="93"/>
      <c r="E342" s="95"/>
      <c r="F342" s="95"/>
      <c r="G342" s="95"/>
      <c r="H342" s="93"/>
      <c r="I342" s="93"/>
      <c r="J342" s="93"/>
    </row>
    <row r="343" spans="1:10" s="65" customFormat="1" ht="14" x14ac:dyDescent="0.35">
      <c r="A343" s="145"/>
      <c r="B343" s="93"/>
      <c r="C343" s="93"/>
      <c r="D343" s="93"/>
      <c r="E343" s="95"/>
      <c r="F343" s="95"/>
      <c r="G343" s="95"/>
      <c r="H343" s="93"/>
      <c r="I343" s="93"/>
      <c r="J343" s="93"/>
    </row>
    <row r="344" spans="1:10" s="65" customFormat="1" ht="14" x14ac:dyDescent="0.35">
      <c r="A344" s="145"/>
      <c r="B344" s="93"/>
      <c r="C344" s="93"/>
      <c r="D344" s="93"/>
      <c r="E344" s="95"/>
      <c r="F344" s="95"/>
      <c r="G344" s="95"/>
      <c r="H344" s="93"/>
      <c r="I344" s="93"/>
      <c r="J344" s="93"/>
    </row>
    <row r="345" spans="1:10" s="65" customFormat="1" ht="14" x14ac:dyDescent="0.35">
      <c r="A345" s="145"/>
      <c r="B345" s="93"/>
      <c r="C345" s="93"/>
      <c r="D345" s="93"/>
      <c r="E345" s="95"/>
      <c r="F345" s="95"/>
      <c r="G345" s="95"/>
      <c r="H345" s="93"/>
      <c r="I345" s="93"/>
      <c r="J345" s="93"/>
    </row>
    <row r="346" spans="1:10" s="65" customFormat="1" ht="14" x14ac:dyDescent="0.35">
      <c r="A346" s="145"/>
      <c r="B346" s="93"/>
      <c r="C346" s="93"/>
      <c r="D346" s="93"/>
      <c r="E346" s="95"/>
      <c r="F346" s="95"/>
      <c r="G346" s="95"/>
      <c r="H346" s="93"/>
      <c r="I346" s="93"/>
      <c r="J346" s="93"/>
    </row>
    <row r="347" spans="1:10" s="65" customFormat="1" ht="14" x14ac:dyDescent="0.35">
      <c r="A347" s="145"/>
      <c r="B347" s="93"/>
      <c r="C347" s="93"/>
      <c r="D347" s="93"/>
      <c r="E347" s="95"/>
      <c r="F347" s="95"/>
      <c r="G347" s="95"/>
      <c r="H347" s="93"/>
      <c r="I347" s="93"/>
      <c r="J347" s="93"/>
    </row>
    <row r="348" spans="1:10" s="65" customFormat="1" ht="14" x14ac:dyDescent="0.35">
      <c r="A348" s="145"/>
      <c r="B348" s="93"/>
      <c r="C348" s="93"/>
      <c r="D348" s="93"/>
      <c r="E348" s="95"/>
      <c r="F348" s="95"/>
      <c r="G348" s="95"/>
      <c r="H348" s="93"/>
      <c r="I348" s="93"/>
      <c r="J348" s="93"/>
    </row>
    <row r="349" spans="1:10" s="65" customFormat="1" ht="14" x14ac:dyDescent="0.35">
      <c r="A349" s="145"/>
      <c r="B349" s="93"/>
      <c r="C349" s="93"/>
      <c r="D349" s="93"/>
      <c r="E349" s="95"/>
      <c r="F349" s="95"/>
      <c r="G349" s="95"/>
      <c r="H349" s="93"/>
      <c r="I349" s="93"/>
      <c r="J349" s="93"/>
    </row>
    <row r="350" spans="1:10" s="65" customFormat="1" ht="14" x14ac:dyDescent="0.35">
      <c r="A350" s="145"/>
      <c r="B350" s="93"/>
      <c r="C350" s="93"/>
      <c r="D350" s="93"/>
      <c r="E350" s="95"/>
      <c r="F350" s="95"/>
      <c r="G350" s="95"/>
      <c r="H350" s="93"/>
      <c r="I350" s="93"/>
      <c r="J350" s="93"/>
    </row>
    <row r="351" spans="1:10" s="65" customFormat="1" ht="14" x14ac:dyDescent="0.35">
      <c r="A351" s="145"/>
      <c r="B351" s="93"/>
      <c r="C351" s="93"/>
      <c r="D351" s="93"/>
      <c r="E351" s="95"/>
      <c r="F351" s="95"/>
      <c r="G351" s="95"/>
      <c r="H351" s="93"/>
      <c r="I351" s="93"/>
      <c r="J351" s="93"/>
    </row>
    <row r="352" spans="1:10" s="65" customFormat="1" ht="14" x14ac:dyDescent="0.35">
      <c r="A352" s="145"/>
      <c r="B352" s="93"/>
      <c r="C352" s="93"/>
      <c r="D352" s="93"/>
      <c r="E352" s="95"/>
      <c r="F352" s="95"/>
      <c r="G352" s="95"/>
      <c r="H352" s="93"/>
      <c r="I352" s="93"/>
      <c r="J352" s="93"/>
    </row>
    <row r="353" spans="1:10" s="65" customFormat="1" ht="14" x14ac:dyDescent="0.35">
      <c r="A353" s="145"/>
      <c r="B353" s="93"/>
      <c r="C353" s="93"/>
      <c r="D353" s="93"/>
      <c r="E353" s="95"/>
      <c r="F353" s="95"/>
      <c r="G353" s="95"/>
      <c r="H353" s="93"/>
      <c r="I353" s="93"/>
      <c r="J353" s="93"/>
    </row>
    <row r="354" spans="1:10" s="65" customFormat="1" ht="14" x14ac:dyDescent="0.35">
      <c r="A354" s="145"/>
      <c r="B354" s="93"/>
      <c r="C354" s="93"/>
      <c r="D354" s="93"/>
      <c r="E354" s="95"/>
      <c r="F354" s="95"/>
      <c r="G354" s="95"/>
      <c r="H354" s="93"/>
      <c r="I354" s="93"/>
      <c r="J354" s="93"/>
    </row>
    <row r="355" spans="1:10" s="65" customFormat="1" ht="14" x14ac:dyDescent="0.35">
      <c r="A355" s="145"/>
      <c r="B355" s="93"/>
      <c r="C355" s="93"/>
      <c r="D355" s="93"/>
      <c r="E355" s="95"/>
      <c r="F355" s="95"/>
      <c r="G355" s="95"/>
      <c r="H355" s="93"/>
      <c r="I355" s="93"/>
      <c r="J355" s="93"/>
    </row>
    <row r="356" spans="1:10" s="65" customFormat="1" ht="14" x14ac:dyDescent="0.35">
      <c r="A356" s="145"/>
      <c r="B356" s="93"/>
      <c r="C356" s="93"/>
      <c r="D356" s="93"/>
      <c r="E356" s="95"/>
      <c r="F356" s="95"/>
      <c r="G356" s="95"/>
      <c r="H356" s="93"/>
      <c r="I356" s="93"/>
      <c r="J356" s="93"/>
    </row>
    <row r="357" spans="1:10" s="65" customFormat="1" ht="14" x14ac:dyDescent="0.35">
      <c r="A357" s="145"/>
      <c r="B357" s="93"/>
      <c r="C357" s="93"/>
      <c r="D357" s="93"/>
      <c r="E357" s="95"/>
      <c r="F357" s="95"/>
      <c r="G357" s="95"/>
      <c r="H357" s="93"/>
      <c r="I357" s="93"/>
      <c r="J357" s="93"/>
    </row>
    <row r="358" spans="1:10" s="65" customFormat="1" ht="14" x14ac:dyDescent="0.35">
      <c r="A358" s="145"/>
      <c r="B358" s="93"/>
      <c r="C358" s="93"/>
      <c r="D358" s="93"/>
      <c r="E358" s="95"/>
      <c r="F358" s="95"/>
      <c r="G358" s="95"/>
      <c r="H358" s="93"/>
      <c r="I358" s="93"/>
      <c r="J358" s="93"/>
    </row>
    <row r="359" spans="1:10" s="65" customFormat="1" ht="14" x14ac:dyDescent="0.35">
      <c r="A359" s="145"/>
      <c r="B359" s="93"/>
      <c r="C359" s="93"/>
      <c r="D359" s="93"/>
      <c r="E359" s="95"/>
      <c r="F359" s="95"/>
      <c r="G359" s="95"/>
      <c r="H359" s="93"/>
      <c r="I359" s="93"/>
      <c r="J359" s="93"/>
    </row>
    <row r="360" spans="1:10" s="65" customFormat="1" ht="14" x14ac:dyDescent="0.35">
      <c r="A360" s="145"/>
      <c r="B360" s="93"/>
      <c r="C360" s="93"/>
      <c r="D360" s="93"/>
      <c r="E360" s="95"/>
      <c r="F360" s="95"/>
      <c r="G360" s="95"/>
      <c r="H360" s="93"/>
      <c r="I360" s="93"/>
      <c r="J360" s="93"/>
    </row>
    <row r="361" spans="1:10" s="65" customFormat="1" ht="14" x14ac:dyDescent="0.35">
      <c r="A361" s="145"/>
      <c r="B361" s="93"/>
      <c r="C361" s="93"/>
      <c r="D361" s="93"/>
      <c r="E361" s="95"/>
      <c r="F361" s="95"/>
      <c r="G361" s="95"/>
      <c r="H361" s="93"/>
      <c r="I361" s="93"/>
      <c r="J361" s="93"/>
    </row>
    <row r="362" spans="1:10" s="65" customFormat="1" ht="14" x14ac:dyDescent="0.35">
      <c r="A362" s="145"/>
      <c r="B362" s="93"/>
      <c r="C362" s="93"/>
      <c r="D362" s="93"/>
      <c r="E362" s="95"/>
      <c r="F362" s="95"/>
      <c r="G362" s="95"/>
      <c r="H362" s="93"/>
      <c r="I362" s="93"/>
      <c r="J362" s="93"/>
    </row>
    <row r="363" spans="1:10" s="65" customFormat="1" ht="14" x14ac:dyDescent="0.35">
      <c r="A363" s="145"/>
      <c r="B363" s="93"/>
      <c r="C363" s="93"/>
      <c r="D363" s="93"/>
      <c r="E363" s="95"/>
      <c r="F363" s="95"/>
      <c r="G363" s="95"/>
      <c r="H363" s="93"/>
      <c r="I363" s="93"/>
      <c r="J363" s="93"/>
    </row>
    <row r="364" spans="1:10" s="65" customFormat="1" ht="14" x14ac:dyDescent="0.35">
      <c r="A364" s="145"/>
      <c r="B364" s="93"/>
      <c r="C364" s="93"/>
      <c r="D364" s="93"/>
      <c r="E364" s="95"/>
      <c r="F364" s="95"/>
      <c r="G364" s="95"/>
      <c r="H364" s="93"/>
      <c r="I364" s="93"/>
      <c r="J364" s="93"/>
    </row>
    <row r="365" spans="1:10" s="65" customFormat="1" ht="14" x14ac:dyDescent="0.35">
      <c r="A365" s="145"/>
      <c r="B365" s="93"/>
      <c r="C365" s="93"/>
      <c r="D365" s="93"/>
      <c r="E365" s="95"/>
      <c r="F365" s="95"/>
      <c r="G365" s="95"/>
      <c r="H365" s="93"/>
      <c r="I365" s="93"/>
      <c r="J365" s="93"/>
    </row>
    <row r="366" spans="1:10" s="65" customFormat="1" ht="14" x14ac:dyDescent="0.35">
      <c r="A366" s="145"/>
      <c r="B366" s="93"/>
      <c r="C366" s="93"/>
      <c r="D366" s="93"/>
      <c r="E366" s="95"/>
      <c r="F366" s="95"/>
      <c r="G366" s="95"/>
      <c r="H366" s="93"/>
      <c r="I366" s="93"/>
      <c r="J366" s="93"/>
    </row>
    <row r="367" spans="1:10" s="65" customFormat="1" ht="14" x14ac:dyDescent="0.35">
      <c r="A367" s="145"/>
      <c r="B367" s="93"/>
      <c r="C367" s="93"/>
      <c r="D367" s="93"/>
      <c r="E367" s="95"/>
      <c r="F367" s="95"/>
      <c r="G367" s="95"/>
      <c r="H367" s="93"/>
      <c r="I367" s="93"/>
      <c r="J367" s="93"/>
    </row>
    <row r="368" spans="1:10" s="65" customFormat="1" ht="14" x14ac:dyDescent="0.35">
      <c r="A368" s="145"/>
      <c r="B368" s="93"/>
      <c r="C368" s="93"/>
      <c r="D368" s="93"/>
      <c r="E368" s="95"/>
      <c r="F368" s="95"/>
      <c r="G368" s="95"/>
      <c r="H368" s="93"/>
      <c r="I368" s="93"/>
      <c r="J368" s="93"/>
    </row>
    <row r="369" spans="1:10" s="65" customFormat="1" ht="14" x14ac:dyDescent="0.35">
      <c r="A369" s="145"/>
      <c r="B369" s="93"/>
      <c r="C369" s="93"/>
      <c r="D369" s="93"/>
      <c r="E369" s="95"/>
      <c r="F369" s="95"/>
      <c r="G369" s="95"/>
      <c r="H369" s="93"/>
      <c r="I369" s="93"/>
      <c r="J369" s="93"/>
    </row>
    <row r="370" spans="1:10" s="65" customFormat="1" ht="14" x14ac:dyDescent="0.35">
      <c r="A370" s="145"/>
      <c r="B370" s="93"/>
      <c r="C370" s="93"/>
      <c r="D370" s="93"/>
      <c r="E370" s="95"/>
      <c r="F370" s="95"/>
      <c r="G370" s="95"/>
      <c r="H370" s="93"/>
      <c r="I370" s="93"/>
      <c r="J370" s="93"/>
    </row>
    <row r="371" spans="1:10" s="65" customFormat="1" ht="14" x14ac:dyDescent="0.35">
      <c r="A371" s="145"/>
      <c r="B371" s="93"/>
      <c r="C371" s="93"/>
      <c r="D371" s="93"/>
      <c r="E371" s="95"/>
      <c r="F371" s="95"/>
      <c r="G371" s="95"/>
      <c r="H371" s="93"/>
      <c r="I371" s="93"/>
      <c r="J371" s="93"/>
    </row>
    <row r="372" spans="1:10" s="65" customFormat="1" ht="14" x14ac:dyDescent="0.35">
      <c r="A372" s="145"/>
      <c r="B372" s="93"/>
      <c r="C372" s="93"/>
      <c r="D372" s="93"/>
      <c r="E372" s="95"/>
      <c r="F372" s="95"/>
      <c r="G372" s="95"/>
      <c r="H372" s="93"/>
      <c r="I372" s="93"/>
      <c r="J372" s="93"/>
    </row>
    <row r="373" spans="1:10" s="65" customFormat="1" ht="14" x14ac:dyDescent="0.35">
      <c r="A373" s="145"/>
      <c r="B373" s="93"/>
      <c r="C373" s="93"/>
      <c r="D373" s="93"/>
      <c r="E373" s="95"/>
      <c r="F373" s="95"/>
      <c r="G373" s="95"/>
      <c r="H373" s="93"/>
      <c r="I373" s="93"/>
      <c r="J373" s="93"/>
    </row>
    <row r="374" spans="1:10" s="65" customFormat="1" ht="14" x14ac:dyDescent="0.35">
      <c r="A374" s="145"/>
      <c r="B374" s="93"/>
      <c r="C374" s="93"/>
      <c r="D374" s="93"/>
      <c r="E374" s="95"/>
      <c r="F374" s="95"/>
      <c r="G374" s="95"/>
      <c r="H374" s="93"/>
      <c r="I374" s="93"/>
      <c r="J374" s="93"/>
    </row>
    <row r="375" spans="1:10" s="65" customFormat="1" ht="14" x14ac:dyDescent="0.35">
      <c r="A375" s="145"/>
      <c r="B375" s="93"/>
      <c r="C375" s="93"/>
      <c r="D375" s="93"/>
      <c r="E375" s="95"/>
      <c r="F375" s="95"/>
      <c r="G375" s="95"/>
      <c r="H375" s="93"/>
      <c r="I375" s="93"/>
      <c r="J375" s="93"/>
    </row>
    <row r="376" spans="1:10" s="65" customFormat="1" ht="14" x14ac:dyDescent="0.35">
      <c r="A376" s="145"/>
      <c r="B376" s="93"/>
      <c r="C376" s="93"/>
      <c r="D376" s="93"/>
      <c r="E376" s="95"/>
      <c r="F376" s="95"/>
      <c r="G376" s="95"/>
      <c r="H376" s="93"/>
      <c r="I376" s="93"/>
      <c r="J376" s="93"/>
    </row>
    <row r="377" spans="1:10" s="65" customFormat="1" ht="14" x14ac:dyDescent="0.35">
      <c r="A377" s="145"/>
      <c r="B377" s="93"/>
      <c r="C377" s="93"/>
      <c r="D377" s="93"/>
      <c r="E377" s="95"/>
      <c r="F377" s="95"/>
      <c r="G377" s="95"/>
      <c r="H377" s="93"/>
      <c r="I377" s="93"/>
      <c r="J377" s="93"/>
    </row>
    <row r="378" spans="1:10" s="65" customFormat="1" ht="14" x14ac:dyDescent="0.35">
      <c r="A378" s="145"/>
      <c r="B378" s="93"/>
      <c r="C378" s="93"/>
      <c r="D378" s="93"/>
      <c r="E378" s="95"/>
      <c r="F378" s="95"/>
      <c r="G378" s="95"/>
      <c r="H378" s="93"/>
      <c r="I378" s="93"/>
      <c r="J378" s="93"/>
    </row>
    <row r="379" spans="1:10" s="65" customFormat="1" ht="14" x14ac:dyDescent="0.35">
      <c r="A379" s="145"/>
      <c r="B379" s="93"/>
      <c r="C379" s="93"/>
      <c r="D379" s="93"/>
      <c r="E379" s="95"/>
      <c r="F379" s="95"/>
      <c r="G379" s="95"/>
      <c r="H379" s="93"/>
      <c r="I379" s="93"/>
      <c r="J379" s="93"/>
    </row>
    <row r="380" spans="1:10" s="65" customFormat="1" ht="14" x14ac:dyDescent="0.35">
      <c r="A380" s="145"/>
      <c r="B380" s="93"/>
      <c r="C380" s="93"/>
      <c r="D380" s="93"/>
      <c r="E380" s="95"/>
      <c r="F380" s="95"/>
      <c r="G380" s="95"/>
      <c r="H380" s="93"/>
      <c r="I380" s="93"/>
      <c r="J380" s="93"/>
    </row>
    <row r="381" spans="1:10" s="65" customFormat="1" ht="14" x14ac:dyDescent="0.35">
      <c r="A381" s="145"/>
      <c r="B381" s="93"/>
      <c r="C381" s="93"/>
      <c r="D381" s="93"/>
      <c r="E381" s="95"/>
      <c r="F381" s="95"/>
      <c r="G381" s="95"/>
      <c r="H381" s="93"/>
      <c r="I381" s="93"/>
      <c r="J381" s="93"/>
    </row>
    <row r="382" spans="1:10" s="65" customFormat="1" ht="14" x14ac:dyDescent="0.35">
      <c r="A382" s="145"/>
      <c r="B382" s="93"/>
      <c r="C382" s="93"/>
      <c r="D382" s="93"/>
      <c r="E382" s="95"/>
      <c r="F382" s="95"/>
      <c r="G382" s="95"/>
      <c r="H382" s="93"/>
      <c r="I382" s="93"/>
      <c r="J382" s="93"/>
    </row>
    <row r="383" spans="1:10" s="65" customFormat="1" ht="14" x14ac:dyDescent="0.35">
      <c r="A383" s="145"/>
      <c r="B383" s="93"/>
      <c r="C383" s="93"/>
      <c r="D383" s="93"/>
      <c r="E383" s="95"/>
      <c r="F383" s="95"/>
      <c r="G383" s="95"/>
      <c r="H383" s="93"/>
      <c r="I383" s="93"/>
      <c r="J383" s="93"/>
    </row>
    <row r="384" spans="1:10" s="65" customFormat="1" ht="14" x14ac:dyDescent="0.35">
      <c r="A384" s="145"/>
      <c r="B384" s="93"/>
      <c r="C384" s="93"/>
      <c r="D384" s="93"/>
      <c r="E384" s="95"/>
      <c r="F384" s="95"/>
      <c r="G384" s="95"/>
      <c r="H384" s="93"/>
      <c r="I384" s="93"/>
      <c r="J384" s="93"/>
    </row>
    <row r="385" spans="1:10" s="65" customFormat="1" ht="14" x14ac:dyDescent="0.35">
      <c r="A385" s="145"/>
      <c r="B385" s="93"/>
      <c r="C385" s="93"/>
      <c r="D385" s="93"/>
      <c r="E385" s="95"/>
      <c r="F385" s="95"/>
      <c r="G385" s="95"/>
      <c r="H385" s="93"/>
      <c r="I385" s="93"/>
      <c r="J385" s="93"/>
    </row>
    <row r="386" spans="1:10" s="65" customFormat="1" ht="14" x14ac:dyDescent="0.35">
      <c r="A386" s="145"/>
      <c r="B386" s="93"/>
      <c r="C386" s="93"/>
      <c r="D386" s="93"/>
      <c r="E386" s="95"/>
      <c r="F386" s="95"/>
      <c r="G386" s="95"/>
      <c r="H386" s="93"/>
      <c r="I386" s="93"/>
      <c r="J386" s="93"/>
    </row>
    <row r="387" spans="1:10" s="65" customFormat="1" ht="14" x14ac:dyDescent="0.35">
      <c r="A387" s="145"/>
      <c r="B387" s="93"/>
      <c r="C387" s="93"/>
      <c r="D387" s="93"/>
      <c r="E387" s="95"/>
      <c r="F387" s="95"/>
      <c r="G387" s="95"/>
      <c r="H387" s="93"/>
      <c r="I387" s="93"/>
      <c r="J387" s="93"/>
    </row>
    <row r="388" spans="1:10" s="65" customFormat="1" ht="14" x14ac:dyDescent="0.35">
      <c r="A388" s="145"/>
      <c r="B388" s="93"/>
      <c r="C388" s="93"/>
      <c r="D388" s="93"/>
      <c r="E388" s="95"/>
      <c r="F388" s="95"/>
      <c r="G388" s="95"/>
      <c r="H388" s="93"/>
      <c r="I388" s="93"/>
      <c r="J388" s="93"/>
    </row>
    <row r="389" spans="1:10" s="65" customFormat="1" ht="14" x14ac:dyDescent="0.35">
      <c r="A389" s="145"/>
      <c r="B389" s="93"/>
      <c r="C389" s="93"/>
      <c r="D389" s="93"/>
      <c r="E389" s="95"/>
      <c r="F389" s="95"/>
      <c r="G389" s="95"/>
      <c r="H389" s="93"/>
      <c r="I389" s="93"/>
      <c r="J389" s="93"/>
    </row>
    <row r="390" spans="1:10" s="65" customFormat="1" ht="14" x14ac:dyDescent="0.35">
      <c r="A390" s="145"/>
      <c r="B390" s="93"/>
      <c r="C390" s="93"/>
      <c r="D390" s="93"/>
      <c r="E390" s="95"/>
      <c r="F390" s="95"/>
      <c r="G390" s="95"/>
      <c r="H390" s="93"/>
      <c r="I390" s="93"/>
      <c r="J390" s="93"/>
    </row>
    <row r="391" spans="1:10" s="65" customFormat="1" ht="14" x14ac:dyDescent="0.35">
      <c r="A391" s="145"/>
      <c r="B391" s="93"/>
      <c r="C391" s="93"/>
      <c r="D391" s="93"/>
      <c r="E391" s="95"/>
      <c r="F391" s="95"/>
      <c r="G391" s="95"/>
      <c r="H391" s="93"/>
      <c r="I391" s="93"/>
      <c r="J391" s="93"/>
    </row>
    <row r="392" spans="1:10" s="65" customFormat="1" ht="14" x14ac:dyDescent="0.35">
      <c r="A392" s="145"/>
      <c r="B392" s="93"/>
      <c r="C392" s="93"/>
      <c r="D392" s="93"/>
      <c r="E392" s="95"/>
      <c r="F392" s="95"/>
      <c r="G392" s="95"/>
      <c r="H392" s="93"/>
      <c r="I392" s="93"/>
      <c r="J392" s="93"/>
    </row>
    <row r="393" spans="1:10" s="65" customFormat="1" ht="14" x14ac:dyDescent="0.35">
      <c r="A393" s="145"/>
      <c r="B393" s="93"/>
      <c r="C393" s="93"/>
      <c r="D393" s="93"/>
      <c r="E393" s="95"/>
      <c r="F393" s="95"/>
      <c r="G393" s="95"/>
      <c r="H393" s="93"/>
      <c r="I393" s="93"/>
      <c r="J393" s="93"/>
    </row>
    <row r="394" spans="1:10" s="65" customFormat="1" ht="14" x14ac:dyDescent="0.35">
      <c r="A394" s="145"/>
      <c r="B394" s="93"/>
      <c r="C394" s="93"/>
      <c r="D394" s="93"/>
      <c r="E394" s="95"/>
      <c r="F394" s="95"/>
      <c r="G394" s="95"/>
      <c r="H394" s="93"/>
      <c r="I394" s="93"/>
      <c r="J394" s="93"/>
    </row>
    <row r="395" spans="1:10" s="65" customFormat="1" ht="14" x14ac:dyDescent="0.35">
      <c r="A395" s="145"/>
      <c r="B395" s="93"/>
      <c r="C395" s="93"/>
      <c r="D395" s="93"/>
      <c r="E395" s="95"/>
      <c r="F395" s="95"/>
      <c r="G395" s="95"/>
      <c r="H395" s="93"/>
      <c r="I395" s="93"/>
      <c r="J395" s="93"/>
    </row>
    <row r="396" spans="1:10" s="65" customFormat="1" ht="14" x14ac:dyDescent="0.35">
      <c r="A396" s="145"/>
      <c r="B396" s="93"/>
      <c r="C396" s="93"/>
      <c r="D396" s="93"/>
      <c r="E396" s="95"/>
      <c r="F396" s="95"/>
      <c r="G396" s="95"/>
      <c r="H396" s="93"/>
      <c r="I396" s="93"/>
      <c r="J396" s="93"/>
    </row>
    <row r="397" spans="1:10" s="65" customFormat="1" ht="14" x14ac:dyDescent="0.35">
      <c r="A397" s="145"/>
      <c r="B397" s="93"/>
      <c r="C397" s="93"/>
      <c r="D397" s="93"/>
      <c r="E397" s="95"/>
      <c r="F397" s="95"/>
      <c r="G397" s="95"/>
      <c r="H397" s="93"/>
      <c r="I397" s="93"/>
      <c r="J397" s="93"/>
    </row>
    <row r="398" spans="1:10" s="65" customFormat="1" ht="14" x14ac:dyDescent="0.35">
      <c r="A398" s="145"/>
      <c r="B398" s="93"/>
      <c r="C398" s="93"/>
      <c r="D398" s="93"/>
      <c r="E398" s="95"/>
      <c r="F398" s="95"/>
      <c r="G398" s="95"/>
      <c r="H398" s="93"/>
      <c r="I398" s="93"/>
      <c r="J398" s="93"/>
    </row>
    <row r="399" spans="1:10" s="65" customFormat="1" ht="14" x14ac:dyDescent="0.35">
      <c r="A399" s="145"/>
      <c r="B399" s="93"/>
      <c r="C399" s="93"/>
      <c r="D399" s="93"/>
      <c r="E399" s="95"/>
      <c r="F399" s="95"/>
      <c r="G399" s="95"/>
      <c r="H399" s="93"/>
      <c r="I399" s="93"/>
      <c r="J399" s="93"/>
    </row>
    <row r="400" spans="1:10" s="65" customFormat="1" ht="14" x14ac:dyDescent="0.35">
      <c r="A400" s="145"/>
      <c r="B400" s="93"/>
      <c r="C400" s="93"/>
      <c r="D400" s="93"/>
      <c r="E400" s="95"/>
      <c r="F400" s="95"/>
      <c r="G400" s="95"/>
      <c r="H400" s="93"/>
      <c r="I400" s="93"/>
      <c r="J400" s="93"/>
    </row>
    <row r="401" spans="1:10" s="65" customFormat="1" ht="14" x14ac:dyDescent="0.35">
      <c r="A401" s="145"/>
      <c r="B401" s="93"/>
      <c r="C401" s="93"/>
      <c r="D401" s="93"/>
      <c r="E401" s="95"/>
      <c r="F401" s="95"/>
      <c r="G401" s="95"/>
      <c r="H401" s="93"/>
      <c r="I401" s="93"/>
      <c r="J401" s="93"/>
    </row>
    <row r="402" spans="1:10" s="65" customFormat="1" ht="14" x14ac:dyDescent="0.35">
      <c r="A402" s="145"/>
      <c r="B402" s="93"/>
      <c r="C402" s="93"/>
      <c r="D402" s="93"/>
      <c r="E402" s="95"/>
      <c r="F402" s="95"/>
      <c r="G402" s="95"/>
      <c r="H402" s="93"/>
      <c r="I402" s="93"/>
      <c r="J402" s="93"/>
    </row>
    <row r="403" spans="1:10" s="65" customFormat="1" ht="14" x14ac:dyDescent="0.35">
      <c r="A403" s="145"/>
      <c r="B403" s="93"/>
      <c r="C403" s="93"/>
      <c r="D403" s="93"/>
      <c r="E403" s="95"/>
      <c r="F403" s="95"/>
      <c r="G403" s="95"/>
      <c r="H403" s="93"/>
      <c r="I403" s="93"/>
      <c r="J403" s="93"/>
    </row>
    <row r="404" spans="1:10" s="65" customFormat="1" ht="14" x14ac:dyDescent="0.35">
      <c r="A404" s="145"/>
      <c r="B404" s="93"/>
      <c r="C404" s="93"/>
      <c r="D404" s="93"/>
      <c r="E404" s="95"/>
      <c r="F404" s="95"/>
      <c r="G404" s="95"/>
      <c r="H404" s="93"/>
      <c r="I404" s="93"/>
      <c r="J404" s="93"/>
    </row>
    <row r="405" spans="1:10" s="65" customFormat="1" ht="14" x14ac:dyDescent="0.35">
      <c r="A405" s="145"/>
      <c r="B405" s="93"/>
      <c r="C405" s="93"/>
      <c r="D405" s="93"/>
      <c r="E405" s="95"/>
      <c r="F405" s="95"/>
      <c r="G405" s="95"/>
      <c r="H405" s="93"/>
      <c r="I405" s="93"/>
      <c r="J405" s="93"/>
    </row>
    <row r="406" spans="1:10" s="65" customFormat="1" ht="14" x14ac:dyDescent="0.35">
      <c r="A406" s="145"/>
      <c r="B406" s="93"/>
      <c r="C406" s="93"/>
      <c r="D406" s="93"/>
      <c r="E406" s="95"/>
      <c r="F406" s="95"/>
      <c r="G406" s="95"/>
      <c r="H406" s="93"/>
      <c r="I406" s="93"/>
      <c r="J406" s="93"/>
    </row>
    <row r="407" spans="1:10" s="65" customFormat="1" ht="14" x14ac:dyDescent="0.35">
      <c r="A407" s="145"/>
      <c r="B407" s="93"/>
      <c r="C407" s="93"/>
      <c r="D407" s="93"/>
      <c r="E407" s="95"/>
      <c r="F407" s="95"/>
      <c r="G407" s="95"/>
      <c r="H407" s="93"/>
      <c r="I407" s="93"/>
      <c r="J407" s="93"/>
    </row>
    <row r="408" spans="1:10" s="65" customFormat="1" ht="14" x14ac:dyDescent="0.35">
      <c r="A408" s="145"/>
      <c r="B408" s="93"/>
      <c r="C408" s="93"/>
      <c r="D408" s="93"/>
      <c r="E408" s="95"/>
      <c r="F408" s="95"/>
      <c r="G408" s="95"/>
      <c r="H408" s="93"/>
      <c r="I408" s="93"/>
      <c r="J408" s="93"/>
    </row>
    <row r="409" spans="1:10" s="65" customFormat="1" ht="14" x14ac:dyDescent="0.35">
      <c r="A409" s="145"/>
      <c r="B409" s="93"/>
      <c r="C409" s="93"/>
      <c r="D409" s="93"/>
      <c r="E409" s="95"/>
      <c r="F409" s="95"/>
      <c r="G409" s="95"/>
      <c r="H409" s="93"/>
      <c r="I409" s="93"/>
      <c r="J409" s="93"/>
    </row>
    <row r="410" spans="1:10" s="65" customFormat="1" ht="14" x14ac:dyDescent="0.35">
      <c r="A410" s="145"/>
      <c r="B410" s="93"/>
      <c r="C410" s="93"/>
      <c r="D410" s="93"/>
      <c r="E410" s="95"/>
      <c r="F410" s="95"/>
      <c r="G410" s="95"/>
      <c r="H410" s="93"/>
      <c r="I410" s="93"/>
      <c r="J410" s="93"/>
    </row>
    <row r="411" spans="1:10" s="65" customFormat="1" ht="14" x14ac:dyDescent="0.35">
      <c r="A411" s="145"/>
      <c r="B411" s="93"/>
      <c r="C411" s="93"/>
      <c r="D411" s="93"/>
      <c r="E411" s="95"/>
      <c r="F411" s="95"/>
      <c r="G411" s="95"/>
      <c r="H411" s="93"/>
      <c r="I411" s="93"/>
      <c r="J411" s="93"/>
    </row>
    <row r="412" spans="1:10" s="65" customFormat="1" ht="14" x14ac:dyDescent="0.35">
      <c r="A412" s="145"/>
      <c r="B412" s="93"/>
      <c r="C412" s="93"/>
      <c r="D412" s="93"/>
      <c r="E412" s="95"/>
      <c r="F412" s="95"/>
      <c r="G412" s="95"/>
      <c r="H412" s="93"/>
      <c r="I412" s="93"/>
      <c r="J412" s="93"/>
    </row>
    <row r="413" spans="1:10" s="65" customFormat="1" ht="14" x14ac:dyDescent="0.35">
      <c r="A413" s="145"/>
      <c r="B413" s="93"/>
      <c r="C413" s="93"/>
      <c r="D413" s="93"/>
      <c r="E413" s="95"/>
      <c r="F413" s="95"/>
      <c r="G413" s="95"/>
      <c r="H413" s="93"/>
      <c r="I413" s="93"/>
      <c r="J413" s="93"/>
    </row>
    <row r="414" spans="1:10" s="65" customFormat="1" ht="14" x14ac:dyDescent="0.35">
      <c r="A414" s="145"/>
      <c r="B414" s="93"/>
      <c r="C414" s="93"/>
      <c r="D414" s="93"/>
      <c r="E414" s="95"/>
      <c r="F414" s="95"/>
      <c r="G414" s="95"/>
      <c r="H414" s="93"/>
      <c r="I414" s="93"/>
      <c r="J414" s="93"/>
    </row>
    <row r="415" spans="1:10" s="65" customFormat="1" ht="14" x14ac:dyDescent="0.35">
      <c r="A415" s="145"/>
      <c r="B415" s="93"/>
      <c r="C415" s="93"/>
      <c r="D415" s="93"/>
      <c r="E415" s="95"/>
      <c r="F415" s="95"/>
      <c r="G415" s="95"/>
      <c r="H415" s="93"/>
      <c r="I415" s="93"/>
      <c r="J415" s="93"/>
    </row>
    <row r="416" spans="1:10" s="65" customFormat="1" ht="14" x14ac:dyDescent="0.35">
      <c r="A416" s="145"/>
      <c r="B416" s="93"/>
      <c r="C416" s="93"/>
      <c r="D416" s="93"/>
      <c r="E416" s="95"/>
      <c r="F416" s="95"/>
      <c r="G416" s="95"/>
      <c r="H416" s="93"/>
      <c r="I416" s="93"/>
      <c r="J416" s="93"/>
    </row>
    <row r="417" spans="1:10" s="65" customFormat="1" ht="14" x14ac:dyDescent="0.35">
      <c r="A417" s="145"/>
      <c r="B417" s="93"/>
      <c r="C417" s="93"/>
      <c r="D417" s="93"/>
      <c r="E417" s="95"/>
      <c r="F417" s="95"/>
      <c r="G417" s="95"/>
      <c r="H417" s="93"/>
      <c r="I417" s="93"/>
      <c r="J417" s="93"/>
    </row>
    <row r="418" spans="1:10" s="65" customFormat="1" ht="14" x14ac:dyDescent="0.35">
      <c r="A418" s="145"/>
      <c r="B418" s="93"/>
      <c r="C418" s="93"/>
      <c r="D418" s="93"/>
      <c r="E418" s="95"/>
      <c r="F418" s="95"/>
      <c r="G418" s="95"/>
      <c r="H418" s="93"/>
      <c r="I418" s="93"/>
      <c r="J418" s="93"/>
    </row>
    <row r="419" spans="1:10" s="65" customFormat="1" ht="14" x14ac:dyDescent="0.35">
      <c r="A419" s="145"/>
      <c r="B419" s="93"/>
      <c r="C419" s="93"/>
      <c r="D419" s="93"/>
      <c r="E419" s="95"/>
      <c r="F419" s="95"/>
      <c r="G419" s="95"/>
      <c r="H419" s="93"/>
      <c r="I419" s="93"/>
      <c r="J419" s="93"/>
    </row>
    <row r="420" spans="1:10" s="65" customFormat="1" ht="14" x14ac:dyDescent="0.35">
      <c r="A420" s="145"/>
      <c r="B420" s="93"/>
      <c r="C420" s="93"/>
      <c r="D420" s="93"/>
      <c r="E420" s="95"/>
      <c r="F420" s="95"/>
      <c r="G420" s="95"/>
      <c r="H420" s="93"/>
      <c r="I420" s="93"/>
      <c r="J420" s="93"/>
    </row>
    <row r="421" spans="1:10" s="65" customFormat="1" ht="14" x14ac:dyDescent="0.35">
      <c r="A421" s="145"/>
      <c r="B421" s="93"/>
      <c r="C421" s="93"/>
      <c r="D421" s="93"/>
      <c r="E421" s="95"/>
      <c r="F421" s="95"/>
      <c r="G421" s="95"/>
      <c r="H421" s="93"/>
      <c r="I421" s="93"/>
      <c r="J421" s="93"/>
    </row>
    <row r="422" spans="1:10" s="65" customFormat="1" ht="14" x14ac:dyDescent="0.35">
      <c r="A422" s="145"/>
      <c r="B422" s="93"/>
      <c r="C422" s="93"/>
      <c r="D422" s="93"/>
      <c r="E422" s="95"/>
      <c r="F422" s="95"/>
      <c r="G422" s="95"/>
      <c r="H422" s="93"/>
      <c r="I422" s="93"/>
      <c r="J422" s="93"/>
    </row>
    <row r="423" spans="1:10" s="65" customFormat="1" ht="14" x14ac:dyDescent="0.35">
      <c r="A423" s="145"/>
      <c r="B423" s="93"/>
      <c r="C423" s="93"/>
      <c r="D423" s="93"/>
      <c r="E423" s="95"/>
      <c r="F423" s="95"/>
      <c r="G423" s="95"/>
      <c r="H423" s="93"/>
      <c r="I423" s="93"/>
      <c r="J423" s="93"/>
    </row>
    <row r="424" spans="1:10" s="65" customFormat="1" ht="14" x14ac:dyDescent="0.35">
      <c r="A424" s="145"/>
      <c r="B424" s="93"/>
      <c r="C424" s="93"/>
      <c r="D424" s="93"/>
      <c r="E424" s="95"/>
      <c r="F424" s="95"/>
      <c r="G424" s="95"/>
      <c r="H424" s="93"/>
      <c r="I424" s="93"/>
      <c r="J424" s="93"/>
    </row>
    <row r="425" spans="1:10" s="65" customFormat="1" ht="14" x14ac:dyDescent="0.35">
      <c r="A425" s="145"/>
      <c r="B425" s="93"/>
      <c r="C425" s="93"/>
      <c r="D425" s="93"/>
      <c r="E425" s="95"/>
      <c r="F425" s="95"/>
      <c r="G425" s="95"/>
      <c r="H425" s="93"/>
      <c r="I425" s="93"/>
      <c r="J425" s="93"/>
    </row>
    <row r="426" spans="1:10" s="65" customFormat="1" ht="14" x14ac:dyDescent="0.35">
      <c r="A426" s="145"/>
      <c r="B426" s="93"/>
      <c r="C426" s="93"/>
      <c r="D426" s="93"/>
      <c r="E426" s="95"/>
      <c r="F426" s="95"/>
      <c r="G426" s="95"/>
      <c r="H426" s="93"/>
      <c r="I426" s="93"/>
      <c r="J426" s="93"/>
    </row>
    <row r="427" spans="1:10" s="65" customFormat="1" ht="14" x14ac:dyDescent="0.35">
      <c r="A427" s="145"/>
      <c r="B427" s="93"/>
      <c r="C427" s="93"/>
      <c r="D427" s="93"/>
      <c r="E427" s="95"/>
      <c r="F427" s="95"/>
      <c r="G427" s="95"/>
      <c r="H427" s="93"/>
      <c r="I427" s="93"/>
      <c r="J427" s="93"/>
    </row>
    <row r="428" spans="1:10" s="65" customFormat="1" ht="14" x14ac:dyDescent="0.35">
      <c r="A428" s="145"/>
      <c r="B428" s="93"/>
      <c r="C428" s="93"/>
      <c r="D428" s="93"/>
      <c r="E428" s="95"/>
      <c r="F428" s="95"/>
      <c r="G428" s="95"/>
      <c r="H428" s="93"/>
      <c r="I428" s="93"/>
      <c r="J428" s="93"/>
    </row>
    <row r="429" spans="1:10" s="65" customFormat="1" ht="14" x14ac:dyDescent="0.35">
      <c r="A429" s="145"/>
      <c r="B429" s="93"/>
      <c r="C429" s="93"/>
      <c r="D429" s="93"/>
      <c r="E429" s="95"/>
      <c r="F429" s="95"/>
      <c r="G429" s="95"/>
      <c r="H429" s="93"/>
      <c r="I429" s="93"/>
      <c r="J429" s="93"/>
    </row>
    <row r="430" spans="1:10" s="65" customFormat="1" ht="14" x14ac:dyDescent="0.35">
      <c r="A430" s="145"/>
      <c r="B430" s="93"/>
      <c r="C430" s="93"/>
      <c r="D430" s="93"/>
      <c r="E430" s="95"/>
      <c r="F430" s="95"/>
      <c r="G430" s="95"/>
      <c r="H430" s="93"/>
      <c r="I430" s="93"/>
      <c r="J430" s="93"/>
    </row>
    <row r="431" spans="1:10" s="65" customFormat="1" ht="14" x14ac:dyDescent="0.35">
      <c r="A431" s="145"/>
      <c r="B431" s="93"/>
      <c r="C431" s="93"/>
      <c r="D431" s="93"/>
      <c r="E431" s="95"/>
      <c r="F431" s="95"/>
      <c r="G431" s="95"/>
      <c r="H431" s="93"/>
      <c r="I431" s="93"/>
      <c r="J431" s="93"/>
    </row>
    <row r="432" spans="1:10" s="65" customFormat="1" ht="14" x14ac:dyDescent="0.35">
      <c r="A432" s="145"/>
      <c r="B432" s="93"/>
      <c r="C432" s="93"/>
      <c r="D432" s="93"/>
      <c r="E432" s="95"/>
      <c r="F432" s="95"/>
      <c r="G432" s="95"/>
      <c r="H432" s="93"/>
      <c r="I432" s="93"/>
      <c r="J432" s="93"/>
    </row>
    <row r="433" spans="1:10" s="65" customFormat="1" ht="14" x14ac:dyDescent="0.35">
      <c r="A433" s="145"/>
      <c r="B433" s="93"/>
      <c r="C433" s="93"/>
      <c r="D433" s="93"/>
      <c r="E433" s="95"/>
      <c r="F433" s="95"/>
      <c r="G433" s="95"/>
      <c r="H433" s="93"/>
      <c r="I433" s="93"/>
      <c r="J433" s="93"/>
    </row>
    <row r="434" spans="1:10" s="65" customFormat="1" ht="14" x14ac:dyDescent="0.35">
      <c r="A434" s="145"/>
      <c r="B434" s="93"/>
      <c r="C434" s="93"/>
      <c r="D434" s="93"/>
      <c r="E434" s="95"/>
      <c r="F434" s="95"/>
      <c r="G434" s="95"/>
      <c r="H434" s="93"/>
      <c r="I434" s="93"/>
      <c r="J434" s="93"/>
    </row>
    <row r="435" spans="1:10" s="65" customFormat="1" ht="14" x14ac:dyDescent="0.35">
      <c r="A435" s="145"/>
      <c r="B435" s="93"/>
      <c r="C435" s="93"/>
      <c r="D435" s="93"/>
      <c r="E435" s="95"/>
      <c r="F435" s="95"/>
      <c r="G435" s="95"/>
      <c r="H435" s="93"/>
      <c r="I435" s="93"/>
      <c r="J435" s="93"/>
    </row>
    <row r="436" spans="1:10" s="65" customFormat="1" ht="14" x14ac:dyDescent="0.35">
      <c r="A436" s="145"/>
      <c r="B436" s="93"/>
      <c r="C436" s="93"/>
      <c r="D436" s="93"/>
      <c r="E436" s="95"/>
      <c r="F436" s="95"/>
      <c r="G436" s="95"/>
      <c r="H436" s="93"/>
      <c r="I436" s="93"/>
      <c r="J436" s="93"/>
    </row>
    <row r="437" spans="1:10" s="65" customFormat="1" ht="14" x14ac:dyDescent="0.35">
      <c r="A437" s="145"/>
      <c r="B437" s="93"/>
      <c r="C437" s="93"/>
      <c r="D437" s="93"/>
      <c r="E437" s="95"/>
      <c r="F437" s="95"/>
      <c r="G437" s="95"/>
      <c r="H437" s="93"/>
      <c r="I437" s="93"/>
      <c r="J437" s="93"/>
    </row>
    <row r="438" spans="1:10" s="65" customFormat="1" ht="14" x14ac:dyDescent="0.35">
      <c r="A438" s="145"/>
      <c r="B438" s="93"/>
      <c r="C438" s="93"/>
      <c r="D438" s="93"/>
      <c r="E438" s="95"/>
      <c r="F438" s="95"/>
      <c r="G438" s="95"/>
      <c r="H438" s="93"/>
      <c r="I438" s="93"/>
      <c r="J438" s="93"/>
    </row>
    <row r="439" spans="1:10" s="65" customFormat="1" ht="14" x14ac:dyDescent="0.35">
      <c r="A439" s="145"/>
      <c r="B439" s="93"/>
      <c r="C439" s="93"/>
      <c r="D439" s="93"/>
      <c r="E439" s="95"/>
      <c r="F439" s="95"/>
      <c r="G439" s="95"/>
      <c r="H439" s="93"/>
      <c r="I439" s="93"/>
      <c r="J439" s="93"/>
    </row>
    <row r="440" spans="1:10" s="65" customFormat="1" ht="14" x14ac:dyDescent="0.35">
      <c r="A440" s="145"/>
      <c r="B440" s="93"/>
      <c r="C440" s="93"/>
      <c r="D440" s="93"/>
      <c r="E440" s="95"/>
      <c r="F440" s="95"/>
      <c r="G440" s="95"/>
      <c r="H440" s="93"/>
      <c r="I440" s="93"/>
      <c r="J440" s="93"/>
    </row>
    <row r="441" spans="1:10" s="65" customFormat="1" ht="14" x14ac:dyDescent="0.35">
      <c r="A441" s="145"/>
      <c r="B441" s="93"/>
      <c r="C441" s="93"/>
      <c r="D441" s="93"/>
      <c r="E441" s="95"/>
      <c r="F441" s="95"/>
      <c r="G441" s="95"/>
      <c r="H441" s="93"/>
      <c r="I441" s="93"/>
      <c r="J441" s="93"/>
    </row>
    <row r="442" spans="1:10" s="65" customFormat="1" ht="14" x14ac:dyDescent="0.35">
      <c r="A442" s="145"/>
      <c r="B442" s="93"/>
      <c r="C442" s="93"/>
      <c r="D442" s="93"/>
      <c r="E442" s="95"/>
      <c r="F442" s="95"/>
      <c r="G442" s="95"/>
      <c r="H442" s="93"/>
      <c r="I442" s="93"/>
      <c r="J442" s="93"/>
    </row>
    <row r="443" spans="1:10" s="65" customFormat="1" ht="14" x14ac:dyDescent="0.35">
      <c r="A443" s="145"/>
      <c r="B443" s="93"/>
      <c r="C443" s="93"/>
      <c r="D443" s="93"/>
      <c r="E443" s="95"/>
      <c r="F443" s="95"/>
      <c r="G443" s="95"/>
      <c r="H443" s="93"/>
      <c r="I443" s="93"/>
      <c r="J443" s="93"/>
    </row>
    <row r="444" spans="1:10" s="65" customFormat="1" ht="14" x14ac:dyDescent="0.35">
      <c r="A444" s="145"/>
      <c r="B444" s="93"/>
      <c r="C444" s="93"/>
      <c r="D444" s="93"/>
      <c r="E444" s="95"/>
      <c r="F444" s="95"/>
      <c r="G444" s="95"/>
      <c r="H444" s="93"/>
      <c r="I444" s="93"/>
      <c r="J444" s="93"/>
    </row>
    <row r="445" spans="1:10" s="65" customFormat="1" ht="14" x14ac:dyDescent="0.35">
      <c r="A445" s="145"/>
      <c r="B445" s="93"/>
      <c r="C445" s="93"/>
      <c r="D445" s="93"/>
      <c r="E445" s="95"/>
      <c r="F445" s="95"/>
      <c r="G445" s="95"/>
      <c r="H445" s="93"/>
      <c r="I445" s="93"/>
      <c r="J445" s="93"/>
    </row>
    <row r="446" spans="1:10" s="65" customFormat="1" ht="14" x14ac:dyDescent="0.35">
      <c r="A446" s="145"/>
      <c r="B446" s="93"/>
      <c r="C446" s="93"/>
      <c r="D446" s="93"/>
      <c r="E446" s="95"/>
      <c r="F446" s="95"/>
      <c r="G446" s="95"/>
      <c r="H446" s="93"/>
      <c r="I446" s="93"/>
      <c r="J446" s="93"/>
    </row>
    <row r="447" spans="1:10" s="65" customFormat="1" ht="14" x14ac:dyDescent="0.35">
      <c r="A447" s="145"/>
      <c r="B447" s="93"/>
      <c r="C447" s="93"/>
      <c r="D447" s="93"/>
      <c r="E447" s="95"/>
      <c r="F447" s="95"/>
      <c r="G447" s="95"/>
      <c r="H447" s="93"/>
      <c r="I447" s="93"/>
      <c r="J447" s="93"/>
    </row>
    <row r="448" spans="1:10" s="65" customFormat="1" ht="14" x14ac:dyDescent="0.35">
      <c r="A448" s="145"/>
      <c r="B448" s="93"/>
      <c r="C448" s="93"/>
      <c r="D448" s="93"/>
      <c r="E448" s="95"/>
      <c r="F448" s="95"/>
      <c r="G448" s="95"/>
      <c r="H448" s="93"/>
      <c r="I448" s="93"/>
      <c r="J448" s="93"/>
    </row>
    <row r="449" spans="1:10" s="65" customFormat="1" ht="14" x14ac:dyDescent="0.35">
      <c r="A449" s="145"/>
      <c r="B449" s="93"/>
      <c r="C449" s="93"/>
      <c r="D449" s="93"/>
      <c r="E449" s="95"/>
      <c r="F449" s="95"/>
      <c r="G449" s="95"/>
      <c r="H449" s="93"/>
      <c r="I449" s="93"/>
      <c r="J449" s="93"/>
    </row>
    <row r="450" spans="1:10" s="65" customFormat="1" ht="14" x14ac:dyDescent="0.35">
      <c r="A450" s="145"/>
      <c r="B450" s="93"/>
      <c r="C450" s="93"/>
      <c r="D450" s="93"/>
      <c r="E450" s="95"/>
      <c r="F450" s="95"/>
      <c r="G450" s="95"/>
      <c r="H450" s="93"/>
      <c r="I450" s="93"/>
      <c r="J450" s="93"/>
    </row>
    <row r="451" spans="1:10" s="65" customFormat="1" ht="14" x14ac:dyDescent="0.35">
      <c r="A451" s="145"/>
      <c r="B451" s="93"/>
      <c r="C451" s="93"/>
      <c r="D451" s="93"/>
      <c r="E451" s="95"/>
      <c r="F451" s="95"/>
      <c r="G451" s="95"/>
      <c r="H451" s="93"/>
      <c r="I451" s="93"/>
      <c r="J451" s="93"/>
    </row>
    <row r="452" spans="1:10" s="65" customFormat="1" ht="14" x14ac:dyDescent="0.35">
      <c r="A452" s="145"/>
      <c r="B452" s="93"/>
      <c r="C452" s="93"/>
      <c r="D452" s="93"/>
      <c r="E452" s="95"/>
      <c r="F452" s="95"/>
      <c r="G452" s="95"/>
      <c r="H452" s="93"/>
      <c r="I452" s="93"/>
      <c r="J452" s="93"/>
    </row>
    <row r="453" spans="1:10" s="65" customFormat="1" ht="14" x14ac:dyDescent="0.35">
      <c r="A453" s="145"/>
      <c r="B453" s="93"/>
      <c r="C453" s="93"/>
      <c r="D453" s="93"/>
      <c r="E453" s="95"/>
      <c r="F453" s="95"/>
      <c r="G453" s="95"/>
      <c r="H453" s="93"/>
      <c r="I453" s="93"/>
      <c r="J453" s="93"/>
    </row>
    <row r="454" spans="1:10" s="65" customFormat="1" ht="14" x14ac:dyDescent="0.35">
      <c r="A454" s="145"/>
      <c r="B454" s="93"/>
      <c r="C454" s="93"/>
      <c r="D454" s="93"/>
      <c r="E454" s="95"/>
      <c r="F454" s="95"/>
      <c r="G454" s="95"/>
      <c r="H454" s="93"/>
      <c r="I454" s="93"/>
      <c r="J454" s="93"/>
    </row>
    <row r="455" spans="1:10" s="65" customFormat="1" ht="14" x14ac:dyDescent="0.35">
      <c r="A455" s="145"/>
      <c r="B455" s="93"/>
      <c r="C455" s="93"/>
      <c r="D455" s="93"/>
      <c r="E455" s="95"/>
      <c r="F455" s="95"/>
      <c r="G455" s="95"/>
      <c r="H455" s="93"/>
      <c r="I455" s="93"/>
      <c r="J455" s="93"/>
    </row>
    <row r="456" spans="1:10" s="65" customFormat="1" ht="14" x14ac:dyDescent="0.35">
      <c r="A456" s="145"/>
      <c r="B456" s="93"/>
      <c r="C456" s="93"/>
      <c r="D456" s="93"/>
      <c r="E456" s="95"/>
      <c r="F456" s="95"/>
      <c r="G456" s="95"/>
      <c r="H456" s="93"/>
      <c r="I456" s="93"/>
      <c r="J456" s="93"/>
    </row>
    <row r="457" spans="1:10" s="65" customFormat="1" ht="14" x14ac:dyDescent="0.35">
      <c r="A457" s="145"/>
      <c r="B457" s="93"/>
      <c r="C457" s="93"/>
      <c r="D457" s="93"/>
      <c r="E457" s="95"/>
      <c r="F457" s="95"/>
      <c r="G457" s="95"/>
      <c r="H457" s="93"/>
      <c r="I457" s="93"/>
      <c r="J457" s="93"/>
    </row>
    <row r="458" spans="1:10" s="65" customFormat="1" ht="14" x14ac:dyDescent="0.35">
      <c r="A458" s="145"/>
      <c r="B458" s="93"/>
      <c r="C458" s="93"/>
      <c r="D458" s="93"/>
      <c r="E458" s="95"/>
      <c r="F458" s="95"/>
      <c r="G458" s="95"/>
      <c r="H458" s="93"/>
      <c r="I458" s="93"/>
      <c r="J458" s="93"/>
    </row>
    <row r="459" spans="1:10" s="65" customFormat="1" ht="14" x14ac:dyDescent="0.35">
      <c r="A459" s="145"/>
      <c r="B459" s="93"/>
      <c r="C459" s="93"/>
      <c r="D459" s="93"/>
      <c r="E459" s="95"/>
      <c r="F459" s="95"/>
      <c r="G459" s="95"/>
      <c r="H459" s="93"/>
      <c r="I459" s="93"/>
      <c r="J459" s="93"/>
    </row>
    <row r="460" spans="1:10" s="65" customFormat="1" ht="14" x14ac:dyDescent="0.35">
      <c r="A460" s="145"/>
      <c r="B460" s="93"/>
      <c r="C460" s="93"/>
      <c r="D460" s="93"/>
      <c r="E460" s="95"/>
      <c r="F460" s="95"/>
      <c r="G460" s="95"/>
      <c r="H460" s="93"/>
      <c r="I460" s="93"/>
      <c r="J460" s="93"/>
    </row>
    <row r="461" spans="1:10" s="65" customFormat="1" ht="14" x14ac:dyDescent="0.35">
      <c r="A461" s="145"/>
      <c r="B461" s="93"/>
      <c r="C461" s="93"/>
      <c r="D461" s="93"/>
      <c r="E461" s="95"/>
      <c r="F461" s="95"/>
      <c r="G461" s="95"/>
      <c r="H461" s="93"/>
      <c r="I461" s="93"/>
      <c r="J461" s="93"/>
    </row>
    <row r="462" spans="1:10" s="65" customFormat="1" ht="14" x14ac:dyDescent="0.35">
      <c r="A462" s="145"/>
      <c r="B462" s="93"/>
      <c r="C462" s="93"/>
      <c r="D462" s="93"/>
      <c r="E462" s="95"/>
      <c r="F462" s="95"/>
      <c r="G462" s="95"/>
      <c r="H462" s="93"/>
      <c r="I462" s="93"/>
      <c r="J462" s="93"/>
    </row>
    <row r="463" spans="1:10" s="65" customFormat="1" ht="14" x14ac:dyDescent="0.35">
      <c r="A463" s="145"/>
      <c r="B463" s="93"/>
      <c r="C463" s="93"/>
      <c r="D463" s="93"/>
      <c r="E463" s="95"/>
      <c r="F463" s="95"/>
      <c r="G463" s="95"/>
      <c r="H463" s="93"/>
      <c r="I463" s="93"/>
      <c r="J463" s="93"/>
    </row>
    <row r="464" spans="1:10" s="65" customFormat="1" ht="14" x14ac:dyDescent="0.35">
      <c r="A464" s="145"/>
      <c r="B464" s="93"/>
      <c r="C464" s="93"/>
      <c r="D464" s="93"/>
      <c r="E464" s="95"/>
      <c r="F464" s="95"/>
      <c r="G464" s="95"/>
      <c r="H464" s="93"/>
      <c r="I464" s="93"/>
      <c r="J464" s="93"/>
    </row>
    <row r="465" spans="1:10" s="65" customFormat="1" ht="14" x14ac:dyDescent="0.35">
      <c r="A465" s="145"/>
      <c r="B465" s="93"/>
      <c r="C465" s="93"/>
      <c r="D465" s="93"/>
      <c r="E465" s="95"/>
      <c r="F465" s="95"/>
      <c r="G465" s="95"/>
      <c r="H465" s="93"/>
      <c r="I465" s="93"/>
      <c r="J465" s="93"/>
    </row>
    <row r="466" spans="1:10" s="65" customFormat="1" ht="14" x14ac:dyDescent="0.35">
      <c r="A466" s="145"/>
      <c r="B466" s="93"/>
      <c r="C466" s="93"/>
      <c r="D466" s="93"/>
      <c r="E466" s="95"/>
      <c r="F466" s="95"/>
      <c r="G466" s="95"/>
      <c r="H466" s="93"/>
      <c r="I466" s="93"/>
      <c r="J466" s="93"/>
    </row>
    <row r="467" spans="1:10" s="65" customFormat="1" ht="14" x14ac:dyDescent="0.35">
      <c r="A467" s="145"/>
      <c r="B467" s="93"/>
      <c r="C467" s="93"/>
      <c r="D467" s="93"/>
      <c r="E467" s="95"/>
      <c r="F467" s="95"/>
      <c r="G467" s="95"/>
      <c r="H467" s="93"/>
      <c r="I467" s="93"/>
      <c r="J467" s="93"/>
    </row>
    <row r="468" spans="1:10" s="65" customFormat="1" ht="14" x14ac:dyDescent="0.35">
      <c r="A468" s="145"/>
      <c r="B468" s="93"/>
      <c r="C468" s="93"/>
      <c r="D468" s="93"/>
      <c r="E468" s="95"/>
      <c r="F468" s="95"/>
      <c r="G468" s="95"/>
      <c r="H468" s="93"/>
      <c r="I468" s="93"/>
      <c r="J468" s="93"/>
    </row>
    <row r="469" spans="1:10" s="65" customFormat="1" ht="14" x14ac:dyDescent="0.35">
      <c r="A469" s="145"/>
      <c r="B469" s="93"/>
      <c r="C469" s="93"/>
      <c r="D469" s="93"/>
      <c r="E469" s="95"/>
      <c r="F469" s="95"/>
      <c r="G469" s="95"/>
      <c r="H469" s="93"/>
      <c r="I469" s="93"/>
      <c r="J469" s="93"/>
    </row>
    <row r="470" spans="1:10" s="65" customFormat="1" ht="14" x14ac:dyDescent="0.35">
      <c r="A470" s="145"/>
      <c r="B470" s="93"/>
      <c r="C470" s="93"/>
      <c r="D470" s="93"/>
      <c r="E470" s="95"/>
      <c r="F470" s="95"/>
      <c r="G470" s="95"/>
      <c r="H470" s="93"/>
      <c r="I470" s="93"/>
      <c r="J470" s="93"/>
    </row>
    <row r="471" spans="1:10" s="65" customFormat="1" ht="14" x14ac:dyDescent="0.35">
      <c r="A471" s="145"/>
      <c r="B471" s="93"/>
      <c r="C471" s="93"/>
      <c r="D471" s="93"/>
      <c r="E471" s="95"/>
      <c r="F471" s="95"/>
      <c r="G471" s="95"/>
      <c r="H471" s="93"/>
      <c r="I471" s="93"/>
      <c r="J471" s="93"/>
    </row>
    <row r="472" spans="1:10" s="65" customFormat="1" ht="14" x14ac:dyDescent="0.35">
      <c r="A472" s="145"/>
      <c r="B472" s="93"/>
      <c r="C472" s="93"/>
      <c r="D472" s="93"/>
      <c r="E472" s="95"/>
      <c r="F472" s="95"/>
      <c r="G472" s="95"/>
      <c r="H472" s="93"/>
      <c r="I472" s="93"/>
      <c r="J472" s="93"/>
    </row>
    <row r="473" spans="1:10" s="65" customFormat="1" ht="14" x14ac:dyDescent="0.35">
      <c r="A473" s="145"/>
      <c r="B473" s="93"/>
      <c r="C473" s="93"/>
      <c r="D473" s="93"/>
      <c r="E473" s="95"/>
      <c r="F473" s="95"/>
      <c r="G473" s="95"/>
      <c r="H473" s="93"/>
      <c r="I473" s="93"/>
      <c r="J473" s="93"/>
    </row>
    <row r="474" spans="1:10" s="65" customFormat="1" ht="14" x14ac:dyDescent="0.35">
      <c r="A474" s="145"/>
      <c r="B474" s="93"/>
      <c r="C474" s="93"/>
      <c r="D474" s="93"/>
      <c r="E474" s="95"/>
      <c r="F474" s="95"/>
      <c r="G474" s="95"/>
      <c r="H474" s="93"/>
      <c r="I474" s="93"/>
      <c r="J474" s="93"/>
    </row>
    <row r="475" spans="1:10" s="65" customFormat="1" ht="14" x14ac:dyDescent="0.35">
      <c r="A475" s="145"/>
      <c r="B475" s="93"/>
      <c r="C475" s="93"/>
      <c r="D475" s="93"/>
      <c r="E475" s="95"/>
      <c r="F475" s="95"/>
      <c r="G475" s="95"/>
      <c r="H475" s="93"/>
      <c r="I475" s="93"/>
      <c r="J475" s="93"/>
    </row>
    <row r="476" spans="1:10" s="65" customFormat="1" ht="14" x14ac:dyDescent="0.35">
      <c r="A476" s="145"/>
      <c r="B476" s="93"/>
      <c r="C476" s="93"/>
      <c r="D476" s="93"/>
      <c r="E476" s="95"/>
      <c r="F476" s="95"/>
      <c r="G476" s="95"/>
      <c r="H476" s="93"/>
      <c r="I476" s="93"/>
      <c r="J476" s="93"/>
    </row>
    <row r="477" spans="1:10" s="65" customFormat="1" ht="14" x14ac:dyDescent="0.35">
      <c r="A477" s="145"/>
      <c r="B477" s="93"/>
      <c r="C477" s="93"/>
      <c r="D477" s="93"/>
      <c r="E477" s="95"/>
      <c r="F477" s="95"/>
      <c r="G477" s="95"/>
      <c r="H477" s="93"/>
      <c r="I477" s="93"/>
      <c r="J477" s="93"/>
    </row>
    <row r="478" spans="1:10" s="65" customFormat="1" ht="14" x14ac:dyDescent="0.35">
      <c r="A478" s="145"/>
      <c r="B478" s="93"/>
      <c r="C478" s="93"/>
      <c r="D478" s="93"/>
      <c r="E478" s="95"/>
      <c r="F478" s="95"/>
      <c r="G478" s="95"/>
      <c r="H478" s="93"/>
      <c r="I478" s="93"/>
      <c r="J478" s="93"/>
    </row>
    <row r="479" spans="1:10" s="65" customFormat="1" ht="14" x14ac:dyDescent="0.35">
      <c r="A479" s="145"/>
      <c r="B479" s="93"/>
      <c r="C479" s="93"/>
      <c r="D479" s="93"/>
      <c r="E479" s="95"/>
      <c r="F479" s="95"/>
      <c r="G479" s="95"/>
      <c r="H479" s="93"/>
      <c r="I479" s="93"/>
      <c r="J479" s="93"/>
    </row>
    <row r="480" spans="1:10" s="65" customFormat="1" ht="14" x14ac:dyDescent="0.35">
      <c r="A480" s="145"/>
      <c r="B480" s="93"/>
      <c r="C480" s="93"/>
      <c r="D480" s="93"/>
      <c r="E480" s="95"/>
      <c r="F480" s="95"/>
      <c r="G480" s="95"/>
      <c r="H480" s="93"/>
      <c r="I480" s="93"/>
      <c r="J480" s="93"/>
    </row>
    <row r="481" spans="1:10" s="65" customFormat="1" ht="14" x14ac:dyDescent="0.35">
      <c r="A481" s="145"/>
      <c r="B481" s="93"/>
      <c r="C481" s="93"/>
      <c r="D481" s="93"/>
      <c r="E481" s="95"/>
      <c r="F481" s="95"/>
      <c r="G481" s="95"/>
      <c r="H481" s="93"/>
      <c r="I481" s="93"/>
      <c r="J481" s="93"/>
    </row>
    <row r="482" spans="1:10" s="65" customFormat="1" ht="14" x14ac:dyDescent="0.35">
      <c r="A482" s="145"/>
      <c r="B482" s="93"/>
      <c r="C482" s="93"/>
      <c r="D482" s="93"/>
      <c r="E482" s="95"/>
      <c r="F482" s="95"/>
      <c r="G482" s="95"/>
      <c r="H482" s="93"/>
      <c r="I482" s="93"/>
      <c r="J482" s="93"/>
    </row>
    <row r="483" spans="1:10" s="65" customFormat="1" ht="14" x14ac:dyDescent="0.35">
      <c r="A483" s="145"/>
      <c r="B483" s="93"/>
      <c r="C483" s="93"/>
      <c r="D483" s="93"/>
      <c r="E483" s="95"/>
      <c r="F483" s="95"/>
      <c r="G483" s="95"/>
      <c r="H483" s="93"/>
      <c r="I483" s="93"/>
      <c r="J483" s="93"/>
    </row>
    <row r="484" spans="1:10" s="65" customFormat="1" ht="14" x14ac:dyDescent="0.35">
      <c r="A484" s="145"/>
      <c r="B484" s="93"/>
      <c r="C484" s="93"/>
      <c r="D484" s="93"/>
      <c r="E484" s="95"/>
      <c r="F484" s="95"/>
      <c r="G484" s="95"/>
      <c r="H484" s="93"/>
      <c r="I484" s="93"/>
      <c r="J484" s="93"/>
    </row>
    <row r="485" spans="1:10" s="65" customFormat="1" ht="14" x14ac:dyDescent="0.35">
      <c r="A485" s="145"/>
      <c r="B485" s="93"/>
      <c r="C485" s="93"/>
      <c r="D485" s="93"/>
      <c r="E485" s="95"/>
      <c r="F485" s="95"/>
      <c r="G485" s="95"/>
      <c r="H485" s="93"/>
      <c r="I485" s="93"/>
      <c r="J485" s="93"/>
    </row>
    <row r="486" spans="1:10" s="65" customFormat="1" ht="14" x14ac:dyDescent="0.35">
      <c r="A486" s="145"/>
      <c r="B486" s="93"/>
      <c r="C486" s="93"/>
      <c r="D486" s="93"/>
      <c r="E486" s="95"/>
      <c r="F486" s="95"/>
      <c r="G486" s="95"/>
      <c r="H486" s="93"/>
      <c r="I486" s="93"/>
      <c r="J486" s="93"/>
    </row>
    <row r="487" spans="1:10" s="65" customFormat="1" ht="14" x14ac:dyDescent="0.35">
      <c r="A487" s="145"/>
      <c r="B487" s="93"/>
      <c r="C487" s="93"/>
      <c r="D487" s="93"/>
      <c r="E487" s="95"/>
      <c r="F487" s="95"/>
      <c r="G487" s="95"/>
      <c r="H487" s="93"/>
      <c r="I487" s="93"/>
      <c r="J487" s="93"/>
    </row>
    <row r="488" spans="1:10" s="65" customFormat="1" ht="14" x14ac:dyDescent="0.35">
      <c r="A488" s="145"/>
      <c r="B488" s="93"/>
      <c r="C488" s="93"/>
      <c r="D488" s="93"/>
      <c r="E488" s="95"/>
      <c r="F488" s="95"/>
      <c r="G488" s="95"/>
      <c r="H488" s="93"/>
      <c r="I488" s="93"/>
      <c r="J488" s="93"/>
    </row>
    <row r="489" spans="1:10" s="65" customFormat="1" ht="14" x14ac:dyDescent="0.35">
      <c r="A489" s="145"/>
      <c r="B489" s="93"/>
      <c r="C489" s="93"/>
      <c r="D489" s="93"/>
      <c r="E489" s="95"/>
      <c r="F489" s="95"/>
      <c r="G489" s="95"/>
      <c r="H489" s="93"/>
      <c r="I489" s="93"/>
      <c r="J489" s="93"/>
    </row>
    <row r="490" spans="1:10" s="65" customFormat="1" ht="14" x14ac:dyDescent="0.35">
      <c r="A490" s="145"/>
      <c r="B490" s="93"/>
      <c r="C490" s="93"/>
      <c r="D490" s="93"/>
      <c r="E490" s="95"/>
      <c r="F490" s="95"/>
      <c r="G490" s="95"/>
      <c r="H490" s="93"/>
      <c r="I490" s="93"/>
      <c r="J490" s="93"/>
    </row>
    <row r="491" spans="1:10" s="65" customFormat="1" ht="14" x14ac:dyDescent="0.35">
      <c r="A491" s="145"/>
      <c r="B491" s="93"/>
      <c r="C491" s="93"/>
      <c r="D491" s="93"/>
      <c r="E491" s="95"/>
      <c r="F491" s="95"/>
      <c r="G491" s="95"/>
      <c r="H491" s="93"/>
      <c r="I491" s="93"/>
      <c r="J491" s="93"/>
    </row>
    <row r="492" spans="1:10" s="65" customFormat="1" ht="14" x14ac:dyDescent="0.35">
      <c r="A492" s="145"/>
      <c r="B492" s="93"/>
      <c r="C492" s="93"/>
      <c r="D492" s="93"/>
      <c r="E492" s="95"/>
      <c r="F492" s="95"/>
      <c r="G492" s="95"/>
      <c r="H492" s="93"/>
      <c r="I492" s="93"/>
      <c r="J492" s="93"/>
    </row>
    <row r="493" spans="1:10" s="65" customFormat="1" ht="14" x14ac:dyDescent="0.35">
      <c r="A493" s="145"/>
      <c r="B493" s="93"/>
      <c r="C493" s="93"/>
      <c r="D493" s="93"/>
      <c r="E493" s="95"/>
      <c r="F493" s="95"/>
      <c r="G493" s="95"/>
      <c r="H493" s="93"/>
      <c r="I493" s="93"/>
      <c r="J493" s="93"/>
    </row>
    <row r="494" spans="1:10" s="65" customFormat="1" ht="14" x14ac:dyDescent="0.35">
      <c r="A494" s="145"/>
      <c r="B494" s="93"/>
      <c r="C494" s="93"/>
      <c r="D494" s="93"/>
      <c r="E494" s="95"/>
      <c r="F494" s="95"/>
      <c r="G494" s="95"/>
      <c r="H494" s="93"/>
      <c r="I494" s="93"/>
      <c r="J494" s="93"/>
    </row>
    <row r="495" spans="1:10" s="65" customFormat="1" ht="14" x14ac:dyDescent="0.35">
      <c r="A495" s="145"/>
      <c r="B495" s="93"/>
      <c r="C495" s="93"/>
      <c r="D495" s="93"/>
      <c r="E495" s="95"/>
      <c r="F495" s="95"/>
      <c r="G495" s="95"/>
      <c r="H495" s="93"/>
      <c r="I495" s="93"/>
      <c r="J495" s="93"/>
    </row>
    <row r="496" spans="1:10" s="65" customFormat="1" ht="14" x14ac:dyDescent="0.35">
      <c r="A496" s="145"/>
      <c r="B496" s="93"/>
      <c r="C496" s="93"/>
      <c r="D496" s="93"/>
      <c r="E496" s="95"/>
      <c r="F496" s="95"/>
      <c r="G496" s="95"/>
      <c r="H496" s="93"/>
      <c r="I496" s="93"/>
      <c r="J496" s="93"/>
    </row>
    <row r="497" spans="1:10" s="65" customFormat="1" ht="14" x14ac:dyDescent="0.35">
      <c r="A497" s="145"/>
      <c r="B497" s="93"/>
      <c r="C497" s="93"/>
      <c r="D497" s="93"/>
      <c r="E497" s="95"/>
      <c r="F497" s="95"/>
      <c r="G497" s="95"/>
      <c r="H497" s="93"/>
      <c r="I497" s="93"/>
      <c r="J497" s="93"/>
    </row>
    <row r="498" spans="1:10" s="65" customFormat="1" ht="14" x14ac:dyDescent="0.35">
      <c r="A498" s="145"/>
      <c r="B498" s="93"/>
      <c r="C498" s="93"/>
      <c r="D498" s="93"/>
      <c r="E498" s="95"/>
      <c r="F498" s="95"/>
      <c r="G498" s="95"/>
      <c r="H498" s="93"/>
      <c r="I498" s="93"/>
      <c r="J498" s="93"/>
    </row>
    <row r="499" spans="1:10" s="65" customFormat="1" ht="14" x14ac:dyDescent="0.35">
      <c r="A499" s="145"/>
      <c r="B499" s="93"/>
      <c r="C499" s="93"/>
      <c r="D499" s="93"/>
      <c r="E499" s="95"/>
      <c r="F499" s="95"/>
      <c r="G499" s="95"/>
      <c r="H499" s="93"/>
      <c r="I499" s="93"/>
      <c r="J499" s="93"/>
    </row>
    <row r="500" spans="1:10" s="65" customFormat="1" ht="14" x14ac:dyDescent="0.35">
      <c r="A500" s="145"/>
      <c r="B500" s="93"/>
      <c r="C500" s="93"/>
      <c r="D500" s="93"/>
      <c r="E500" s="95"/>
      <c r="F500" s="95"/>
      <c r="G500" s="95"/>
      <c r="H500" s="93"/>
      <c r="I500" s="93"/>
      <c r="J500" s="93"/>
    </row>
    <row r="501" spans="1:10" s="65" customFormat="1" ht="14" x14ac:dyDescent="0.35">
      <c r="A501" s="145"/>
      <c r="B501" s="93"/>
      <c r="C501" s="93"/>
      <c r="D501" s="93"/>
      <c r="E501" s="95"/>
      <c r="F501" s="95"/>
      <c r="G501" s="95"/>
      <c r="H501" s="93"/>
      <c r="I501" s="93"/>
      <c r="J501" s="93"/>
    </row>
    <row r="502" spans="1:10" s="65" customFormat="1" ht="14" x14ac:dyDescent="0.35">
      <c r="A502" s="145"/>
      <c r="B502" s="93"/>
      <c r="C502" s="93"/>
      <c r="D502" s="93"/>
      <c r="E502" s="95"/>
      <c r="F502" s="95"/>
      <c r="G502" s="95"/>
      <c r="H502" s="93"/>
      <c r="I502" s="93"/>
      <c r="J502" s="93"/>
    </row>
    <row r="503" spans="1:10" s="65" customFormat="1" ht="14" x14ac:dyDescent="0.35">
      <c r="A503" s="145"/>
      <c r="B503" s="93"/>
      <c r="C503" s="93"/>
      <c r="D503" s="93"/>
      <c r="E503" s="95"/>
      <c r="F503" s="95"/>
      <c r="G503" s="95"/>
      <c r="H503" s="93"/>
      <c r="I503" s="93"/>
      <c r="J503" s="93"/>
    </row>
    <row r="504" spans="1:10" s="65" customFormat="1" ht="14" x14ac:dyDescent="0.35">
      <c r="A504" s="145"/>
      <c r="B504" s="93"/>
      <c r="C504" s="93"/>
      <c r="D504" s="93"/>
      <c r="E504" s="95"/>
      <c r="F504" s="95"/>
      <c r="G504" s="95"/>
      <c r="H504" s="93"/>
      <c r="I504" s="93"/>
      <c r="J504" s="93"/>
    </row>
    <row r="505" spans="1:10" s="65" customFormat="1" ht="14" x14ac:dyDescent="0.35">
      <c r="A505" s="145"/>
      <c r="B505" s="93"/>
      <c r="C505" s="93"/>
      <c r="D505" s="93"/>
      <c r="E505" s="95"/>
      <c r="F505" s="95"/>
      <c r="G505" s="95"/>
      <c r="H505" s="93"/>
      <c r="I505" s="93"/>
      <c r="J505" s="93"/>
    </row>
    <row r="506" spans="1:10" s="65" customFormat="1" ht="14" x14ac:dyDescent="0.35">
      <c r="A506" s="145"/>
      <c r="B506" s="93"/>
      <c r="C506" s="93"/>
      <c r="D506" s="93"/>
      <c r="E506" s="95"/>
      <c r="F506" s="95"/>
      <c r="G506" s="95"/>
      <c r="H506" s="93"/>
      <c r="I506" s="93"/>
      <c r="J506" s="93"/>
    </row>
    <row r="507" spans="1:10" s="65" customFormat="1" ht="14" x14ac:dyDescent="0.35">
      <c r="A507" s="145"/>
      <c r="B507" s="93"/>
      <c r="C507" s="93"/>
      <c r="D507" s="93"/>
      <c r="E507" s="95"/>
      <c r="F507" s="95"/>
      <c r="G507" s="95"/>
      <c r="H507" s="93"/>
      <c r="I507" s="93"/>
      <c r="J507" s="93"/>
    </row>
    <row r="508" spans="1:10" s="65" customFormat="1" ht="14" x14ac:dyDescent="0.35">
      <c r="A508" s="145"/>
      <c r="B508" s="93"/>
      <c r="C508" s="93"/>
      <c r="D508" s="93"/>
      <c r="E508" s="95"/>
      <c r="F508" s="95"/>
      <c r="G508" s="95"/>
      <c r="H508" s="93"/>
      <c r="I508" s="93"/>
      <c r="J508" s="93"/>
    </row>
    <row r="509" spans="1:10" s="65" customFormat="1" ht="14" x14ac:dyDescent="0.35">
      <c r="A509" s="145"/>
      <c r="B509" s="93"/>
      <c r="C509" s="93"/>
      <c r="D509" s="93"/>
      <c r="E509" s="95"/>
      <c r="F509" s="95"/>
      <c r="G509" s="95"/>
      <c r="H509" s="93"/>
      <c r="I509" s="93"/>
      <c r="J509" s="93"/>
    </row>
    <row r="510" spans="1:10" s="65" customFormat="1" ht="14" x14ac:dyDescent="0.35">
      <c r="A510" s="145"/>
      <c r="B510" s="93"/>
      <c r="C510" s="93"/>
      <c r="D510" s="93"/>
      <c r="E510" s="95"/>
      <c r="F510" s="95"/>
      <c r="G510" s="95"/>
      <c r="H510" s="93"/>
      <c r="I510" s="93"/>
      <c r="J510" s="93"/>
    </row>
    <row r="511" spans="1:10" s="65" customFormat="1" ht="14" x14ac:dyDescent="0.35">
      <c r="A511" s="145"/>
      <c r="B511" s="93"/>
      <c r="C511" s="93"/>
      <c r="D511" s="93"/>
      <c r="E511" s="95"/>
      <c r="F511" s="95"/>
      <c r="G511" s="95"/>
      <c r="H511" s="93"/>
      <c r="I511" s="93"/>
      <c r="J511" s="93"/>
    </row>
    <row r="512" spans="1:10" s="65" customFormat="1" ht="14" x14ac:dyDescent="0.35">
      <c r="A512" s="145"/>
      <c r="B512" s="93"/>
      <c r="C512" s="93"/>
      <c r="D512" s="93"/>
      <c r="E512" s="95"/>
      <c r="F512" s="95"/>
      <c r="G512" s="95"/>
      <c r="H512" s="93"/>
      <c r="I512" s="93"/>
      <c r="J512" s="93"/>
    </row>
    <row r="513" spans="1:10" s="65" customFormat="1" ht="14" x14ac:dyDescent="0.35">
      <c r="A513" s="145"/>
      <c r="B513" s="93"/>
      <c r="C513" s="93"/>
      <c r="D513" s="93"/>
      <c r="E513" s="95"/>
      <c r="F513" s="95"/>
      <c r="G513" s="95"/>
      <c r="H513" s="93"/>
      <c r="I513" s="93"/>
      <c r="J513" s="93"/>
    </row>
    <row r="514" spans="1:10" s="65" customFormat="1" ht="14" x14ac:dyDescent="0.35">
      <c r="A514" s="145"/>
      <c r="B514" s="93"/>
      <c r="C514" s="93"/>
      <c r="D514" s="93"/>
      <c r="E514" s="95"/>
      <c r="F514" s="95"/>
      <c r="G514" s="95"/>
      <c r="H514" s="93"/>
      <c r="I514" s="93"/>
      <c r="J514" s="93"/>
    </row>
    <row r="515" spans="1:10" s="65" customFormat="1" ht="14" x14ac:dyDescent="0.35">
      <c r="A515" s="145"/>
      <c r="B515" s="93"/>
      <c r="C515" s="93"/>
      <c r="D515" s="93"/>
      <c r="E515" s="95"/>
      <c r="F515" s="95"/>
      <c r="G515" s="95"/>
      <c r="H515" s="93"/>
      <c r="I515" s="93"/>
      <c r="J515" s="93"/>
    </row>
    <row r="516" spans="1:10" s="65" customFormat="1" ht="14" x14ac:dyDescent="0.35">
      <c r="A516" s="145"/>
      <c r="B516" s="93"/>
      <c r="C516" s="93"/>
      <c r="D516" s="93"/>
      <c r="E516" s="95"/>
      <c r="F516" s="95"/>
      <c r="G516" s="95"/>
      <c r="H516" s="93"/>
      <c r="I516" s="93"/>
      <c r="J516" s="93"/>
    </row>
    <row r="517" spans="1:10" s="65" customFormat="1" ht="14" x14ac:dyDescent="0.35">
      <c r="A517" s="145"/>
      <c r="B517" s="93"/>
      <c r="C517" s="93"/>
      <c r="D517" s="93"/>
      <c r="E517" s="95"/>
      <c r="F517" s="95"/>
      <c r="G517" s="95"/>
      <c r="H517" s="93"/>
      <c r="I517" s="93"/>
      <c r="J517" s="93"/>
    </row>
    <row r="518" spans="1:10" s="65" customFormat="1" ht="14" x14ac:dyDescent="0.35">
      <c r="A518" s="145"/>
      <c r="B518" s="93"/>
      <c r="C518" s="93"/>
      <c r="D518" s="93"/>
      <c r="E518" s="95"/>
      <c r="F518" s="95"/>
      <c r="G518" s="95"/>
      <c r="H518" s="93"/>
      <c r="I518" s="93"/>
      <c r="J518" s="93"/>
    </row>
    <row r="519" spans="1:10" s="65" customFormat="1" ht="14" x14ac:dyDescent="0.35">
      <c r="A519" s="145"/>
      <c r="B519" s="93"/>
      <c r="C519" s="93"/>
      <c r="D519" s="93"/>
      <c r="E519" s="95"/>
      <c r="F519" s="95"/>
      <c r="G519" s="95"/>
      <c r="H519" s="93"/>
      <c r="I519" s="93"/>
      <c r="J519" s="93"/>
    </row>
    <row r="520" spans="1:10" s="65" customFormat="1" ht="14" x14ac:dyDescent="0.35">
      <c r="A520" s="145"/>
      <c r="B520" s="93"/>
      <c r="C520" s="93"/>
      <c r="D520" s="93"/>
      <c r="E520" s="95"/>
      <c r="F520" s="95"/>
      <c r="G520" s="95"/>
      <c r="H520" s="93"/>
      <c r="I520" s="93"/>
      <c r="J520" s="93"/>
    </row>
    <row r="521" spans="1:10" s="65" customFormat="1" ht="14" x14ac:dyDescent="0.35">
      <c r="A521" s="145"/>
      <c r="B521" s="93"/>
      <c r="C521" s="93"/>
      <c r="D521" s="93"/>
      <c r="E521" s="95"/>
      <c r="F521" s="95"/>
      <c r="G521" s="95"/>
      <c r="H521" s="93"/>
      <c r="I521" s="93"/>
      <c r="J521" s="93"/>
    </row>
    <row r="522" spans="1:10" s="65" customFormat="1" ht="14" x14ac:dyDescent="0.35">
      <c r="A522" s="145"/>
      <c r="B522" s="93"/>
      <c r="C522" s="93"/>
      <c r="D522" s="93"/>
      <c r="E522" s="95"/>
      <c r="F522" s="95"/>
      <c r="G522" s="95"/>
      <c r="H522" s="93"/>
      <c r="I522" s="93"/>
      <c r="J522" s="93"/>
    </row>
    <row r="523" spans="1:10" s="65" customFormat="1" ht="14" x14ac:dyDescent="0.35">
      <c r="A523" s="145"/>
      <c r="B523" s="93"/>
      <c r="C523" s="93"/>
      <c r="D523" s="93"/>
      <c r="E523" s="95"/>
      <c r="F523" s="95"/>
      <c r="G523" s="95"/>
      <c r="H523" s="93"/>
      <c r="I523" s="93"/>
      <c r="J523" s="93"/>
    </row>
    <row r="524" spans="1:10" s="65" customFormat="1" ht="14" x14ac:dyDescent="0.35">
      <c r="A524" s="145"/>
      <c r="B524" s="93"/>
      <c r="C524" s="93"/>
      <c r="D524" s="93"/>
      <c r="E524" s="95"/>
      <c r="F524" s="95"/>
      <c r="G524" s="95"/>
      <c r="H524" s="93"/>
      <c r="I524" s="93"/>
      <c r="J524" s="93"/>
    </row>
    <row r="525" spans="1:10" s="65" customFormat="1" ht="14" x14ac:dyDescent="0.35">
      <c r="A525" s="145"/>
      <c r="B525" s="93"/>
      <c r="C525" s="93"/>
      <c r="D525" s="93"/>
      <c r="E525" s="95"/>
      <c r="F525" s="95"/>
      <c r="G525" s="95"/>
      <c r="H525" s="93"/>
      <c r="I525" s="93"/>
      <c r="J525" s="93"/>
    </row>
    <row r="526" spans="1:10" s="65" customFormat="1" ht="14" x14ac:dyDescent="0.35">
      <c r="A526" s="145"/>
      <c r="B526" s="93"/>
      <c r="C526" s="93"/>
      <c r="D526" s="93"/>
      <c r="E526" s="95"/>
      <c r="F526" s="95"/>
      <c r="G526" s="95"/>
      <c r="H526" s="93"/>
      <c r="I526" s="93"/>
      <c r="J526" s="93"/>
    </row>
    <row r="527" spans="1:10" s="65" customFormat="1" ht="14" x14ac:dyDescent="0.35">
      <c r="A527" s="145"/>
      <c r="B527" s="93"/>
      <c r="C527" s="93"/>
      <c r="D527" s="93"/>
      <c r="E527" s="95"/>
      <c r="F527" s="95"/>
      <c r="G527" s="95"/>
      <c r="H527" s="93"/>
      <c r="I527" s="93"/>
      <c r="J527" s="93"/>
    </row>
    <row r="528" spans="1:10" s="65" customFormat="1" ht="14" x14ac:dyDescent="0.35">
      <c r="A528" s="145"/>
      <c r="B528" s="93"/>
      <c r="C528" s="93"/>
      <c r="D528" s="93"/>
      <c r="E528" s="95"/>
      <c r="F528" s="95"/>
      <c r="G528" s="95"/>
      <c r="H528" s="93"/>
      <c r="I528" s="93"/>
      <c r="J528" s="93"/>
    </row>
    <row r="529" spans="1:10" s="65" customFormat="1" ht="14" x14ac:dyDescent="0.35">
      <c r="A529" s="145"/>
      <c r="B529" s="93"/>
      <c r="C529" s="93"/>
      <c r="D529" s="93"/>
      <c r="E529" s="95"/>
      <c r="F529" s="95"/>
      <c r="G529" s="95"/>
      <c r="H529" s="93"/>
      <c r="I529" s="93"/>
      <c r="J529" s="93"/>
    </row>
    <row r="530" spans="1:10" s="65" customFormat="1" ht="14" x14ac:dyDescent="0.35">
      <c r="A530" s="145"/>
      <c r="B530" s="93"/>
      <c r="C530" s="93"/>
      <c r="D530" s="93"/>
      <c r="E530" s="95"/>
      <c r="F530" s="95"/>
      <c r="G530" s="95"/>
      <c r="H530" s="93"/>
      <c r="I530" s="93"/>
      <c r="J530" s="93"/>
    </row>
    <row r="531" spans="1:10" s="65" customFormat="1" ht="14" x14ac:dyDescent="0.35">
      <c r="A531" s="145"/>
      <c r="B531" s="93"/>
      <c r="C531" s="93"/>
      <c r="D531" s="93"/>
      <c r="E531" s="95"/>
      <c r="F531" s="95"/>
      <c r="G531" s="95"/>
      <c r="H531" s="93"/>
      <c r="I531" s="93"/>
      <c r="J531" s="93"/>
    </row>
    <row r="532" spans="1:10" s="65" customFormat="1" ht="14" x14ac:dyDescent="0.35">
      <c r="A532" s="145"/>
      <c r="B532" s="93"/>
      <c r="C532" s="93"/>
      <c r="D532" s="93"/>
      <c r="E532" s="95"/>
      <c r="F532" s="95"/>
      <c r="G532" s="95"/>
      <c r="H532" s="93"/>
      <c r="I532" s="93"/>
      <c r="J532" s="93"/>
    </row>
    <row r="533" spans="1:10" s="65" customFormat="1" ht="14" x14ac:dyDescent="0.35">
      <c r="A533" s="145"/>
      <c r="B533" s="93"/>
      <c r="C533" s="93"/>
      <c r="D533" s="93"/>
      <c r="E533" s="95"/>
      <c r="F533" s="95"/>
      <c r="G533" s="95"/>
      <c r="H533" s="93"/>
      <c r="I533" s="93"/>
      <c r="J533" s="93"/>
    </row>
    <row r="534" spans="1:10" s="65" customFormat="1" ht="14" x14ac:dyDescent="0.35">
      <c r="A534" s="145"/>
      <c r="B534" s="93"/>
      <c r="C534" s="93"/>
      <c r="D534" s="93"/>
      <c r="E534" s="95"/>
      <c r="F534" s="95"/>
      <c r="G534" s="95"/>
      <c r="H534" s="93"/>
      <c r="I534" s="93"/>
      <c r="J534" s="93"/>
    </row>
    <row r="535" spans="1:10" s="65" customFormat="1" ht="14" x14ac:dyDescent="0.35">
      <c r="A535" s="145"/>
      <c r="B535" s="93"/>
      <c r="C535" s="93"/>
      <c r="D535" s="93"/>
      <c r="E535" s="95"/>
      <c r="F535" s="95"/>
      <c r="G535" s="95"/>
      <c r="H535" s="93"/>
      <c r="I535" s="93"/>
      <c r="J535" s="93"/>
    </row>
    <row r="536" spans="1:10" s="65" customFormat="1" ht="14" x14ac:dyDescent="0.35">
      <c r="A536" s="145"/>
      <c r="B536" s="93"/>
      <c r="C536" s="93"/>
      <c r="D536" s="93"/>
      <c r="E536" s="95"/>
      <c r="F536" s="95"/>
      <c r="G536" s="95"/>
      <c r="H536" s="93"/>
      <c r="I536" s="93"/>
      <c r="J536" s="93"/>
    </row>
    <row r="537" spans="1:10" s="65" customFormat="1" ht="14" x14ac:dyDescent="0.35">
      <c r="A537" s="145"/>
      <c r="B537" s="93"/>
      <c r="C537" s="93"/>
      <c r="D537" s="93"/>
      <c r="E537" s="95"/>
      <c r="F537" s="95"/>
      <c r="G537" s="95"/>
      <c r="H537" s="93"/>
      <c r="I537" s="93"/>
      <c r="J537" s="93"/>
    </row>
    <row r="538" spans="1:10" s="65" customFormat="1" ht="14" x14ac:dyDescent="0.35">
      <c r="A538" s="145"/>
      <c r="B538" s="93"/>
      <c r="C538" s="93"/>
      <c r="D538" s="93"/>
      <c r="E538" s="95"/>
      <c r="F538" s="95"/>
      <c r="G538" s="95"/>
      <c r="H538" s="93"/>
      <c r="I538" s="93"/>
      <c r="J538" s="93"/>
    </row>
    <row r="539" spans="1:10" s="65" customFormat="1" ht="14" x14ac:dyDescent="0.35">
      <c r="A539" s="145"/>
      <c r="B539" s="93"/>
      <c r="C539" s="93"/>
      <c r="D539" s="93"/>
      <c r="E539" s="95"/>
      <c r="F539" s="95"/>
      <c r="G539" s="95"/>
      <c r="H539" s="93"/>
      <c r="I539" s="93"/>
      <c r="J539" s="93"/>
    </row>
    <row r="540" spans="1:10" s="65" customFormat="1" ht="14" x14ac:dyDescent="0.35">
      <c r="A540" s="145"/>
      <c r="B540" s="93"/>
      <c r="C540" s="93"/>
      <c r="D540" s="93"/>
      <c r="E540" s="95"/>
      <c r="F540" s="95"/>
      <c r="G540" s="95"/>
      <c r="H540" s="93"/>
      <c r="I540" s="93"/>
      <c r="J540" s="93"/>
    </row>
    <row r="541" spans="1:10" s="65" customFormat="1" ht="14" x14ac:dyDescent="0.35">
      <c r="A541" s="145"/>
      <c r="B541" s="93"/>
      <c r="C541" s="93"/>
      <c r="D541" s="93"/>
      <c r="E541" s="95"/>
      <c r="F541" s="95"/>
      <c r="G541" s="95"/>
      <c r="H541" s="93"/>
      <c r="I541" s="93"/>
      <c r="J541" s="93"/>
    </row>
    <row r="542" spans="1:10" s="65" customFormat="1" ht="14" x14ac:dyDescent="0.35">
      <c r="A542" s="145"/>
      <c r="B542" s="93"/>
      <c r="C542" s="93"/>
      <c r="D542" s="93"/>
      <c r="E542" s="95"/>
      <c r="F542" s="95"/>
      <c r="G542" s="95"/>
      <c r="H542" s="93"/>
      <c r="I542" s="93"/>
      <c r="J542" s="93"/>
    </row>
    <row r="543" spans="1:10" s="65" customFormat="1" ht="14" x14ac:dyDescent="0.35">
      <c r="A543" s="145"/>
      <c r="B543" s="93"/>
      <c r="C543" s="93"/>
      <c r="D543" s="93"/>
      <c r="E543" s="95"/>
      <c r="F543" s="95"/>
      <c r="G543" s="95"/>
      <c r="H543" s="93"/>
      <c r="I543" s="93"/>
      <c r="J543" s="93"/>
    </row>
    <row r="544" spans="1:10" s="65" customFormat="1" ht="14" x14ac:dyDescent="0.35">
      <c r="A544" s="145"/>
      <c r="B544" s="93"/>
      <c r="C544" s="93"/>
      <c r="D544" s="93"/>
      <c r="E544" s="95"/>
      <c r="F544" s="95"/>
      <c r="G544" s="95"/>
      <c r="H544" s="93"/>
      <c r="I544" s="93"/>
      <c r="J544" s="93"/>
    </row>
    <row r="545" spans="1:10" s="65" customFormat="1" ht="14" x14ac:dyDescent="0.35">
      <c r="A545" s="145"/>
      <c r="B545" s="93"/>
      <c r="C545" s="93"/>
      <c r="D545" s="93"/>
      <c r="E545" s="95"/>
      <c r="F545" s="95"/>
      <c r="G545" s="95"/>
      <c r="H545" s="93"/>
      <c r="I545" s="93"/>
      <c r="J545" s="93"/>
    </row>
    <row r="546" spans="1:10" s="65" customFormat="1" ht="14" x14ac:dyDescent="0.35">
      <c r="A546" s="145"/>
      <c r="B546" s="93"/>
      <c r="C546" s="93"/>
      <c r="D546" s="93"/>
      <c r="E546" s="95"/>
      <c r="F546" s="95"/>
      <c r="G546" s="95"/>
      <c r="H546" s="93"/>
      <c r="I546" s="93"/>
      <c r="J546" s="93"/>
    </row>
    <row r="547" spans="1:10" s="65" customFormat="1" ht="14" x14ac:dyDescent="0.35">
      <c r="A547" s="145"/>
      <c r="B547" s="93"/>
      <c r="C547" s="93"/>
      <c r="D547" s="93"/>
      <c r="E547" s="95"/>
      <c r="F547" s="95"/>
      <c r="G547" s="95"/>
      <c r="H547" s="93"/>
      <c r="I547" s="93"/>
      <c r="J547" s="93"/>
    </row>
    <row r="548" spans="1:10" s="65" customFormat="1" ht="14" x14ac:dyDescent="0.35">
      <c r="A548" s="145"/>
      <c r="B548" s="93"/>
      <c r="C548" s="93"/>
      <c r="D548" s="93"/>
      <c r="E548" s="95"/>
      <c r="F548" s="95"/>
      <c r="G548" s="95"/>
      <c r="H548" s="93"/>
      <c r="I548" s="93"/>
      <c r="J548" s="93"/>
    </row>
    <row r="549" spans="1:10" s="65" customFormat="1" ht="14" x14ac:dyDescent="0.35">
      <c r="A549" s="145"/>
      <c r="B549" s="93"/>
      <c r="C549" s="93"/>
      <c r="D549" s="93"/>
      <c r="E549" s="95"/>
      <c r="F549" s="95"/>
      <c r="G549" s="95"/>
      <c r="H549" s="93"/>
      <c r="I549" s="93"/>
      <c r="J549" s="93"/>
    </row>
    <row r="550" spans="1:10" s="65" customFormat="1" ht="14" x14ac:dyDescent="0.35">
      <c r="A550" s="145"/>
      <c r="B550" s="93"/>
      <c r="C550" s="93"/>
      <c r="D550" s="93"/>
      <c r="E550" s="95"/>
      <c r="F550" s="95"/>
      <c r="G550" s="95"/>
      <c r="H550" s="93"/>
      <c r="I550" s="93"/>
      <c r="J550" s="93"/>
    </row>
    <row r="551" spans="1:10" s="65" customFormat="1" ht="14" x14ac:dyDescent="0.35">
      <c r="A551" s="145"/>
      <c r="B551" s="93"/>
      <c r="C551" s="93"/>
      <c r="D551" s="93"/>
      <c r="E551" s="95"/>
      <c r="F551" s="95"/>
      <c r="G551" s="95"/>
      <c r="H551" s="93"/>
      <c r="I551" s="93"/>
      <c r="J551" s="93"/>
    </row>
    <row r="552" spans="1:10" s="65" customFormat="1" ht="14" x14ac:dyDescent="0.35">
      <c r="A552" s="145"/>
      <c r="B552" s="93"/>
      <c r="C552" s="93"/>
      <c r="D552" s="93"/>
      <c r="E552" s="95"/>
      <c r="F552" s="95"/>
      <c r="G552" s="95"/>
      <c r="H552" s="93"/>
      <c r="I552" s="93"/>
      <c r="J552" s="93"/>
    </row>
    <row r="553" spans="1:10" s="65" customFormat="1" ht="14" x14ac:dyDescent="0.35">
      <c r="A553" s="145"/>
      <c r="B553" s="93"/>
      <c r="C553" s="93"/>
      <c r="D553" s="93"/>
      <c r="E553" s="95"/>
      <c r="F553" s="95"/>
      <c r="G553" s="95"/>
      <c r="H553" s="93"/>
      <c r="I553" s="93"/>
      <c r="J553" s="93"/>
    </row>
    <row r="554" spans="1:10" s="65" customFormat="1" ht="14" x14ac:dyDescent="0.35">
      <c r="A554" s="145"/>
      <c r="B554" s="93"/>
      <c r="C554" s="93"/>
      <c r="D554" s="93"/>
      <c r="E554" s="95"/>
      <c r="F554" s="95"/>
      <c r="G554" s="95"/>
      <c r="H554" s="93"/>
      <c r="I554" s="93"/>
      <c r="J554" s="93"/>
    </row>
    <row r="555" spans="1:10" s="65" customFormat="1" ht="14" x14ac:dyDescent="0.35">
      <c r="A555" s="145"/>
      <c r="B555" s="93"/>
      <c r="C555" s="93"/>
      <c r="D555" s="93"/>
      <c r="E555" s="95"/>
      <c r="F555" s="95"/>
      <c r="G555" s="95"/>
      <c r="H555" s="93"/>
      <c r="I555" s="93"/>
      <c r="J555" s="93"/>
    </row>
    <row r="556" spans="1:10" s="65" customFormat="1" ht="14" x14ac:dyDescent="0.35">
      <c r="A556" s="145"/>
      <c r="B556" s="93"/>
      <c r="C556" s="93"/>
      <c r="D556" s="93"/>
      <c r="E556" s="95"/>
      <c r="F556" s="95"/>
      <c r="G556" s="95"/>
      <c r="H556" s="93"/>
      <c r="I556" s="93"/>
      <c r="J556" s="93"/>
    </row>
    <row r="557" spans="1:10" s="65" customFormat="1" ht="14" x14ac:dyDescent="0.35">
      <c r="A557" s="145"/>
      <c r="B557" s="93"/>
      <c r="C557" s="93"/>
      <c r="D557" s="93"/>
      <c r="E557" s="95"/>
      <c r="F557" s="95"/>
      <c r="G557" s="95"/>
      <c r="H557" s="93"/>
      <c r="I557" s="93"/>
      <c r="J557" s="93"/>
    </row>
    <row r="558" spans="1:10" s="65" customFormat="1" ht="14" x14ac:dyDescent="0.35">
      <c r="A558" s="145"/>
      <c r="B558" s="93"/>
      <c r="C558" s="93"/>
      <c r="D558" s="93"/>
      <c r="E558" s="95"/>
      <c r="F558" s="95"/>
      <c r="G558" s="95"/>
      <c r="H558" s="93"/>
      <c r="I558" s="93"/>
      <c r="J558" s="93"/>
    </row>
    <row r="559" spans="1:10" s="65" customFormat="1" ht="14" x14ac:dyDescent="0.35">
      <c r="A559" s="145"/>
      <c r="B559" s="93"/>
      <c r="C559" s="93"/>
      <c r="D559" s="93"/>
      <c r="E559" s="95"/>
      <c r="F559" s="95"/>
      <c r="G559" s="95"/>
      <c r="H559" s="93"/>
      <c r="I559" s="93"/>
      <c r="J559" s="93"/>
    </row>
    <row r="560" spans="1:10" s="65" customFormat="1" ht="14" x14ac:dyDescent="0.35">
      <c r="A560" s="145"/>
      <c r="B560" s="93"/>
      <c r="C560" s="93"/>
      <c r="D560" s="93"/>
      <c r="E560" s="95"/>
      <c r="F560" s="95"/>
      <c r="G560" s="95"/>
      <c r="H560" s="93"/>
      <c r="I560" s="93"/>
      <c r="J560" s="93"/>
    </row>
    <row r="561" spans="1:10" s="65" customFormat="1" ht="14" x14ac:dyDescent="0.35">
      <c r="A561" s="145"/>
      <c r="B561" s="93"/>
      <c r="C561" s="93"/>
      <c r="D561" s="93"/>
      <c r="E561" s="95"/>
      <c r="F561" s="95"/>
      <c r="G561" s="95"/>
      <c r="H561" s="93"/>
      <c r="I561" s="93"/>
      <c r="J561" s="93"/>
    </row>
    <row r="562" spans="1:10" s="65" customFormat="1" ht="14" x14ac:dyDescent="0.35">
      <c r="A562" s="145"/>
      <c r="B562" s="93"/>
      <c r="C562" s="93"/>
      <c r="D562" s="93"/>
      <c r="E562" s="95"/>
      <c r="F562" s="95"/>
      <c r="G562" s="95"/>
      <c r="H562" s="93"/>
      <c r="I562" s="93"/>
      <c r="J562" s="93"/>
    </row>
    <row r="563" spans="1:10" s="65" customFormat="1" ht="14" x14ac:dyDescent="0.35">
      <c r="A563" s="145"/>
      <c r="B563" s="93"/>
      <c r="C563" s="93"/>
      <c r="D563" s="93"/>
      <c r="E563" s="95"/>
      <c r="F563" s="95"/>
      <c r="G563" s="95"/>
      <c r="H563" s="93"/>
      <c r="I563" s="93"/>
      <c r="J563" s="93"/>
    </row>
    <row r="564" spans="1:10" s="65" customFormat="1" ht="14" x14ac:dyDescent="0.35">
      <c r="A564" s="145"/>
      <c r="B564" s="93"/>
      <c r="C564" s="93"/>
      <c r="D564" s="93"/>
      <c r="E564" s="95"/>
      <c r="F564" s="95"/>
      <c r="G564" s="95"/>
      <c r="H564" s="93"/>
      <c r="I564" s="93"/>
      <c r="J564" s="93"/>
    </row>
    <row r="565" spans="1:10" s="65" customFormat="1" ht="14" x14ac:dyDescent="0.35">
      <c r="A565" s="145"/>
      <c r="B565" s="93"/>
      <c r="C565" s="93"/>
      <c r="D565" s="93"/>
      <c r="E565" s="95"/>
      <c r="F565" s="95"/>
      <c r="G565" s="95"/>
      <c r="H565" s="93"/>
      <c r="I565" s="93"/>
      <c r="J565" s="93"/>
    </row>
    <row r="566" spans="1:10" s="65" customFormat="1" ht="14" x14ac:dyDescent="0.35">
      <c r="A566" s="145"/>
      <c r="B566" s="93"/>
      <c r="C566" s="93"/>
      <c r="D566" s="93"/>
      <c r="E566" s="95"/>
      <c r="F566" s="95"/>
      <c r="G566" s="95"/>
      <c r="H566" s="93"/>
      <c r="I566" s="93"/>
      <c r="J566" s="93"/>
    </row>
    <row r="567" spans="1:10" s="65" customFormat="1" ht="14" x14ac:dyDescent="0.35">
      <c r="A567" s="145"/>
      <c r="B567" s="93"/>
      <c r="C567" s="93"/>
      <c r="D567" s="93"/>
      <c r="E567" s="95"/>
      <c r="F567" s="95"/>
      <c r="G567" s="95"/>
      <c r="H567" s="93"/>
      <c r="I567" s="93"/>
      <c r="J567" s="93"/>
    </row>
    <row r="568" spans="1:10" s="65" customFormat="1" ht="14" x14ac:dyDescent="0.35">
      <c r="A568" s="145"/>
      <c r="B568" s="93"/>
      <c r="C568" s="93"/>
      <c r="D568" s="93"/>
      <c r="E568" s="95"/>
      <c r="F568" s="95"/>
      <c r="G568" s="95"/>
      <c r="H568" s="93"/>
      <c r="I568" s="93"/>
      <c r="J568" s="93"/>
    </row>
    <row r="569" spans="1:10" s="65" customFormat="1" ht="14" x14ac:dyDescent="0.35">
      <c r="A569" s="145"/>
      <c r="B569" s="93"/>
      <c r="C569" s="93"/>
      <c r="D569" s="93"/>
      <c r="E569" s="95"/>
      <c r="F569" s="95"/>
      <c r="G569" s="95"/>
      <c r="H569" s="93"/>
      <c r="I569" s="93"/>
      <c r="J569" s="93"/>
    </row>
    <row r="570" spans="1:10" s="65" customFormat="1" ht="14" x14ac:dyDescent="0.35">
      <c r="A570" s="145"/>
      <c r="B570" s="93"/>
      <c r="C570" s="93"/>
      <c r="D570" s="93"/>
      <c r="E570" s="95"/>
      <c r="F570" s="95"/>
      <c r="G570" s="95"/>
      <c r="H570" s="93"/>
      <c r="I570" s="93"/>
      <c r="J570" s="93"/>
    </row>
    <row r="571" spans="1:10" s="65" customFormat="1" ht="14" x14ac:dyDescent="0.35">
      <c r="A571" s="145"/>
      <c r="B571" s="93"/>
      <c r="C571" s="93"/>
      <c r="D571" s="93"/>
      <c r="E571" s="95"/>
      <c r="F571" s="95"/>
      <c r="G571" s="95"/>
      <c r="H571" s="93"/>
      <c r="I571" s="93"/>
      <c r="J571" s="93"/>
    </row>
    <row r="572" spans="1:10" s="65" customFormat="1" ht="14" x14ac:dyDescent="0.35">
      <c r="A572" s="145"/>
      <c r="B572" s="93"/>
      <c r="C572" s="93"/>
      <c r="D572" s="93"/>
      <c r="E572" s="95"/>
      <c r="F572" s="95"/>
      <c r="G572" s="95"/>
      <c r="H572" s="93"/>
      <c r="I572" s="93"/>
      <c r="J572" s="93"/>
    </row>
    <row r="573" spans="1:10" s="65" customFormat="1" ht="14" x14ac:dyDescent="0.35">
      <c r="A573" s="145"/>
      <c r="B573" s="93"/>
      <c r="C573" s="93"/>
      <c r="D573" s="93"/>
      <c r="E573" s="95"/>
      <c r="F573" s="95"/>
      <c r="G573" s="95"/>
      <c r="H573" s="93"/>
      <c r="I573" s="93"/>
      <c r="J573" s="93"/>
    </row>
    <row r="574" spans="1:10" s="65" customFormat="1" ht="14" x14ac:dyDescent="0.35">
      <c r="A574" s="145"/>
      <c r="B574" s="93"/>
      <c r="C574" s="93"/>
      <c r="D574" s="93"/>
      <c r="E574" s="95"/>
      <c r="F574" s="95"/>
      <c r="G574" s="95"/>
      <c r="H574" s="93"/>
      <c r="I574" s="93"/>
      <c r="J574" s="93"/>
    </row>
    <row r="575" spans="1:10" s="65" customFormat="1" ht="14" x14ac:dyDescent="0.35">
      <c r="A575" s="145"/>
      <c r="B575" s="93"/>
      <c r="C575" s="93"/>
      <c r="D575" s="93"/>
      <c r="E575" s="95"/>
      <c r="F575" s="95"/>
      <c r="G575" s="95"/>
      <c r="H575" s="93"/>
      <c r="I575" s="93"/>
      <c r="J575" s="93"/>
    </row>
    <row r="576" spans="1:10" s="65" customFormat="1" ht="14" x14ac:dyDescent="0.35">
      <c r="A576" s="145"/>
      <c r="B576" s="93"/>
      <c r="C576" s="93"/>
      <c r="D576" s="93"/>
      <c r="E576" s="95"/>
      <c r="F576" s="95"/>
      <c r="G576" s="95"/>
      <c r="H576" s="93"/>
      <c r="I576" s="93"/>
      <c r="J576" s="93"/>
    </row>
    <row r="577" spans="1:10" s="65" customFormat="1" ht="14" x14ac:dyDescent="0.35">
      <c r="A577" s="145"/>
      <c r="B577" s="93"/>
      <c r="C577" s="93"/>
      <c r="D577" s="93"/>
      <c r="E577" s="95"/>
      <c r="F577" s="95"/>
      <c r="G577" s="95"/>
      <c r="H577" s="93"/>
      <c r="I577" s="93"/>
      <c r="J577" s="93"/>
    </row>
    <row r="578" spans="1:10" s="65" customFormat="1" ht="14" x14ac:dyDescent="0.35">
      <c r="A578" s="145"/>
      <c r="B578" s="93"/>
      <c r="C578" s="93"/>
      <c r="D578" s="93"/>
      <c r="E578" s="95"/>
      <c r="F578" s="95"/>
      <c r="G578" s="95"/>
      <c r="H578" s="93"/>
      <c r="I578" s="93"/>
      <c r="J578" s="93"/>
    </row>
    <row r="579" spans="1:10" s="65" customFormat="1" ht="14" x14ac:dyDescent="0.35">
      <c r="A579" s="145"/>
      <c r="B579" s="93"/>
      <c r="C579" s="93"/>
      <c r="D579" s="93"/>
      <c r="E579" s="95"/>
      <c r="F579" s="95"/>
      <c r="G579" s="95"/>
      <c r="H579" s="93"/>
      <c r="I579" s="93"/>
      <c r="J579" s="93"/>
    </row>
    <row r="580" spans="1:10" s="65" customFormat="1" ht="14" x14ac:dyDescent="0.35">
      <c r="A580" s="145"/>
      <c r="B580" s="93"/>
      <c r="C580" s="93"/>
      <c r="D580" s="93"/>
      <c r="E580" s="95"/>
      <c r="F580" s="95"/>
      <c r="G580" s="95"/>
      <c r="H580" s="93"/>
      <c r="I580" s="93"/>
      <c r="J580" s="93"/>
    </row>
    <row r="581" spans="1:10" s="65" customFormat="1" ht="14" x14ac:dyDescent="0.35">
      <c r="A581" s="145"/>
      <c r="B581" s="93"/>
      <c r="C581" s="93"/>
      <c r="D581" s="93"/>
      <c r="E581" s="95"/>
      <c r="F581" s="95"/>
      <c r="G581" s="95"/>
      <c r="H581" s="93"/>
      <c r="I581" s="93"/>
      <c r="J581" s="93"/>
    </row>
    <row r="582" spans="1:10" s="65" customFormat="1" ht="14" x14ac:dyDescent="0.35">
      <c r="A582" s="145"/>
      <c r="B582" s="93"/>
      <c r="C582" s="93"/>
      <c r="D582" s="93"/>
      <c r="E582" s="95"/>
      <c r="F582" s="95"/>
      <c r="G582" s="95"/>
      <c r="H582" s="93"/>
      <c r="I582" s="93"/>
      <c r="J582" s="93"/>
    </row>
    <row r="583" spans="1:10" s="65" customFormat="1" ht="14" x14ac:dyDescent="0.35">
      <c r="A583" s="145"/>
      <c r="B583" s="93"/>
      <c r="C583" s="93"/>
      <c r="D583" s="93"/>
      <c r="E583" s="95"/>
      <c r="F583" s="95"/>
      <c r="G583" s="95"/>
      <c r="H583" s="93"/>
      <c r="I583" s="93"/>
      <c r="J583" s="93"/>
    </row>
    <row r="584" spans="1:10" s="65" customFormat="1" ht="14" x14ac:dyDescent="0.35">
      <c r="A584" s="145"/>
      <c r="B584" s="93"/>
      <c r="C584" s="93"/>
      <c r="D584" s="93"/>
      <c r="E584" s="95"/>
      <c r="F584" s="95"/>
      <c r="G584" s="95"/>
      <c r="H584" s="93"/>
      <c r="I584" s="93"/>
      <c r="J584" s="93"/>
    </row>
    <row r="585" spans="1:10" s="65" customFormat="1" ht="14" x14ac:dyDescent="0.35">
      <c r="A585" s="145"/>
      <c r="B585" s="93"/>
      <c r="C585" s="93"/>
      <c r="D585" s="93"/>
      <c r="E585" s="95"/>
      <c r="F585" s="95"/>
      <c r="G585" s="95"/>
      <c r="H585" s="93"/>
      <c r="I585" s="93"/>
      <c r="J585" s="93"/>
    </row>
    <row r="586" spans="1:10" s="65" customFormat="1" ht="14" x14ac:dyDescent="0.35">
      <c r="A586" s="145"/>
      <c r="B586" s="93"/>
      <c r="C586" s="93"/>
      <c r="D586" s="93"/>
      <c r="E586" s="95"/>
      <c r="F586" s="95"/>
      <c r="G586" s="95"/>
      <c r="H586" s="93"/>
      <c r="I586" s="93"/>
      <c r="J586" s="93"/>
    </row>
    <row r="587" spans="1:10" s="65" customFormat="1" ht="14" x14ac:dyDescent="0.35">
      <c r="A587" s="145"/>
      <c r="B587" s="93"/>
      <c r="C587" s="93"/>
      <c r="D587" s="93"/>
      <c r="E587" s="95"/>
      <c r="F587" s="95"/>
      <c r="G587" s="95"/>
      <c r="H587" s="93"/>
      <c r="I587" s="93"/>
      <c r="J587" s="93"/>
    </row>
    <row r="588" spans="1:10" s="65" customFormat="1" ht="14" x14ac:dyDescent="0.35">
      <c r="A588" s="145"/>
      <c r="B588" s="93"/>
      <c r="C588" s="93"/>
      <c r="D588" s="93"/>
      <c r="E588" s="95"/>
      <c r="F588" s="95"/>
      <c r="G588" s="95"/>
      <c r="H588" s="93"/>
      <c r="I588" s="93"/>
      <c r="J588" s="93"/>
    </row>
    <row r="589" spans="1:10" s="65" customFormat="1" ht="14" x14ac:dyDescent="0.35">
      <c r="A589" s="145"/>
      <c r="B589" s="93"/>
      <c r="C589" s="93"/>
      <c r="D589" s="93"/>
      <c r="E589" s="95"/>
      <c r="F589" s="95"/>
      <c r="G589" s="95"/>
      <c r="H589" s="93"/>
      <c r="I589" s="93"/>
      <c r="J589" s="93"/>
    </row>
    <row r="590" spans="1:10" s="65" customFormat="1" ht="14" x14ac:dyDescent="0.35">
      <c r="A590" s="145"/>
      <c r="B590" s="93"/>
      <c r="C590" s="93"/>
      <c r="D590" s="93"/>
      <c r="E590" s="95"/>
      <c r="F590" s="95"/>
      <c r="G590" s="95"/>
      <c r="H590" s="93"/>
      <c r="I590" s="93"/>
      <c r="J590" s="93"/>
    </row>
    <row r="591" spans="1:10" s="65" customFormat="1" ht="14" x14ac:dyDescent="0.35">
      <c r="A591" s="145"/>
      <c r="B591" s="93"/>
      <c r="C591" s="93"/>
      <c r="D591" s="93"/>
      <c r="E591" s="95"/>
      <c r="F591" s="95"/>
      <c r="G591" s="95"/>
      <c r="H591" s="93"/>
      <c r="I591" s="93"/>
      <c r="J591" s="93"/>
    </row>
    <row r="592" spans="1:10" s="65" customFormat="1" ht="14" x14ac:dyDescent="0.35">
      <c r="A592" s="145"/>
      <c r="B592" s="93"/>
      <c r="C592" s="93"/>
      <c r="D592" s="93"/>
      <c r="E592" s="95"/>
      <c r="F592" s="95"/>
      <c r="G592" s="95"/>
      <c r="H592" s="93"/>
      <c r="I592" s="93"/>
      <c r="J592" s="93"/>
    </row>
    <row r="593" spans="1:10" s="65" customFormat="1" ht="14" x14ac:dyDescent="0.35">
      <c r="A593" s="145"/>
      <c r="B593" s="93"/>
      <c r="C593" s="93"/>
      <c r="D593" s="93"/>
      <c r="E593" s="95"/>
      <c r="F593" s="95"/>
      <c r="G593" s="95"/>
      <c r="H593" s="93"/>
      <c r="I593" s="93"/>
      <c r="J593" s="93"/>
    </row>
    <row r="594" spans="1:10" s="65" customFormat="1" ht="14" x14ac:dyDescent="0.35">
      <c r="A594" s="145"/>
      <c r="B594" s="93"/>
      <c r="C594" s="93"/>
      <c r="D594" s="93"/>
      <c r="E594" s="95"/>
      <c r="F594" s="95"/>
      <c r="G594" s="95"/>
      <c r="H594" s="93"/>
      <c r="I594" s="93"/>
      <c r="J594" s="93"/>
    </row>
    <row r="595" spans="1:10" s="65" customFormat="1" ht="14" x14ac:dyDescent="0.35">
      <c r="A595" s="145"/>
      <c r="B595" s="93"/>
      <c r="C595" s="93"/>
      <c r="D595" s="93"/>
      <c r="E595" s="95"/>
      <c r="F595" s="95"/>
      <c r="G595" s="95"/>
      <c r="H595" s="93"/>
      <c r="I595" s="93"/>
      <c r="J595" s="93"/>
    </row>
    <row r="596" spans="1:10" s="65" customFormat="1" ht="14" x14ac:dyDescent="0.35">
      <c r="A596" s="145"/>
      <c r="B596" s="93"/>
      <c r="C596" s="93"/>
      <c r="D596" s="93"/>
      <c r="E596" s="95"/>
      <c r="F596" s="95"/>
      <c r="G596" s="95"/>
      <c r="H596" s="93"/>
      <c r="I596" s="93"/>
      <c r="J596" s="93"/>
    </row>
    <row r="597" spans="1:10" s="65" customFormat="1" ht="14" x14ac:dyDescent="0.35">
      <c r="A597" s="145"/>
      <c r="B597" s="93"/>
      <c r="C597" s="93"/>
      <c r="D597" s="93"/>
      <c r="E597" s="95"/>
      <c r="F597" s="95"/>
      <c r="G597" s="95"/>
      <c r="H597" s="93"/>
      <c r="I597" s="93"/>
      <c r="J597" s="93"/>
    </row>
    <row r="598" spans="1:10" s="65" customFormat="1" ht="14" x14ac:dyDescent="0.35">
      <c r="A598" s="145"/>
      <c r="B598" s="93"/>
      <c r="C598" s="93"/>
      <c r="D598" s="93"/>
      <c r="E598" s="95"/>
      <c r="F598" s="95"/>
      <c r="G598" s="95"/>
      <c r="H598" s="93"/>
      <c r="I598" s="93"/>
      <c r="J598" s="93"/>
    </row>
    <row r="599" spans="1:10" s="65" customFormat="1" ht="14" x14ac:dyDescent="0.35">
      <c r="A599" s="145"/>
      <c r="B599" s="93"/>
      <c r="C599" s="93"/>
      <c r="D599" s="93"/>
      <c r="E599" s="95"/>
      <c r="F599" s="95"/>
      <c r="G599" s="95"/>
      <c r="H599" s="93"/>
      <c r="I599" s="93"/>
      <c r="J599" s="93"/>
    </row>
    <row r="600" spans="1:10" s="65" customFormat="1" ht="14" x14ac:dyDescent="0.35">
      <c r="A600" s="145"/>
      <c r="B600" s="93"/>
      <c r="C600" s="93"/>
      <c r="D600" s="93"/>
      <c r="E600" s="95"/>
      <c r="F600" s="95"/>
      <c r="G600" s="95"/>
      <c r="H600" s="93"/>
      <c r="I600" s="93"/>
      <c r="J600" s="93"/>
    </row>
    <row r="601" spans="1:10" s="65" customFormat="1" ht="14" x14ac:dyDescent="0.35">
      <c r="A601" s="145"/>
      <c r="B601" s="93"/>
      <c r="C601" s="93"/>
      <c r="D601" s="93"/>
      <c r="E601" s="95"/>
      <c r="F601" s="95"/>
      <c r="G601" s="95"/>
      <c r="H601" s="93"/>
      <c r="I601" s="93"/>
      <c r="J601" s="93"/>
    </row>
    <row r="602" spans="1:10" s="65" customFormat="1" ht="14" x14ac:dyDescent="0.35">
      <c r="A602" s="145"/>
      <c r="B602" s="93"/>
      <c r="C602" s="93"/>
      <c r="D602" s="93"/>
      <c r="E602" s="95"/>
      <c r="F602" s="95"/>
      <c r="G602" s="95"/>
      <c r="H602" s="93"/>
      <c r="I602" s="93"/>
      <c r="J602" s="93"/>
    </row>
    <row r="603" spans="1:10" s="65" customFormat="1" ht="14" x14ac:dyDescent="0.35">
      <c r="A603" s="145"/>
      <c r="B603" s="93"/>
      <c r="C603" s="93"/>
      <c r="D603" s="93"/>
      <c r="E603" s="95"/>
      <c r="F603" s="95"/>
      <c r="G603" s="95"/>
      <c r="H603" s="93"/>
      <c r="I603" s="93"/>
      <c r="J603" s="93"/>
    </row>
    <row r="604" spans="1:10" s="65" customFormat="1" ht="14" x14ac:dyDescent="0.35">
      <c r="A604" s="145"/>
      <c r="B604" s="93"/>
      <c r="C604" s="93"/>
      <c r="D604" s="93"/>
      <c r="E604" s="95"/>
      <c r="F604" s="95"/>
      <c r="G604" s="95"/>
      <c r="H604" s="93"/>
      <c r="I604" s="93"/>
      <c r="J604" s="93"/>
    </row>
    <row r="605" spans="1:10" s="65" customFormat="1" ht="14" x14ac:dyDescent="0.35">
      <c r="A605" s="145"/>
      <c r="B605" s="93"/>
      <c r="C605" s="93"/>
      <c r="D605" s="93"/>
      <c r="E605" s="95"/>
      <c r="F605" s="95"/>
      <c r="G605" s="95"/>
      <c r="H605" s="93"/>
      <c r="I605" s="93"/>
      <c r="J605" s="93"/>
    </row>
    <row r="606" spans="1:10" s="65" customFormat="1" ht="14" x14ac:dyDescent="0.35">
      <c r="A606" s="145"/>
      <c r="B606" s="93"/>
      <c r="C606" s="93"/>
      <c r="D606" s="93"/>
      <c r="E606" s="95"/>
      <c r="F606" s="95"/>
      <c r="G606" s="95"/>
      <c r="H606" s="93"/>
      <c r="I606" s="93"/>
      <c r="J606" s="93"/>
    </row>
    <row r="607" spans="1:10" s="65" customFormat="1" ht="14" x14ac:dyDescent="0.35">
      <c r="A607" s="145"/>
      <c r="B607" s="93"/>
      <c r="C607" s="93"/>
      <c r="D607" s="93"/>
      <c r="E607" s="95"/>
      <c r="F607" s="95"/>
      <c r="G607" s="95"/>
      <c r="H607" s="93"/>
      <c r="I607" s="93"/>
      <c r="J607" s="93"/>
    </row>
    <row r="608" spans="1:10" s="65" customFormat="1" ht="14" x14ac:dyDescent="0.35">
      <c r="A608" s="145"/>
      <c r="B608" s="93"/>
      <c r="C608" s="93"/>
      <c r="D608" s="93"/>
      <c r="E608" s="95"/>
      <c r="F608" s="95"/>
      <c r="G608" s="95"/>
      <c r="H608" s="93"/>
      <c r="I608" s="93"/>
      <c r="J608" s="93"/>
    </row>
    <row r="609" spans="1:10" s="65" customFormat="1" ht="14" x14ac:dyDescent="0.35">
      <c r="A609" s="145"/>
      <c r="B609" s="93"/>
      <c r="C609" s="93"/>
      <c r="D609" s="93"/>
      <c r="E609" s="95"/>
      <c r="F609" s="95"/>
      <c r="G609" s="95"/>
      <c r="H609" s="93"/>
      <c r="I609" s="93"/>
      <c r="J609" s="93"/>
    </row>
    <row r="610" spans="1:10" s="65" customFormat="1" ht="14" x14ac:dyDescent="0.35">
      <c r="A610" s="145"/>
      <c r="B610" s="93"/>
      <c r="C610" s="93"/>
      <c r="D610" s="93"/>
      <c r="E610" s="95"/>
      <c r="F610" s="95"/>
      <c r="G610" s="95"/>
      <c r="H610" s="93"/>
      <c r="I610" s="93"/>
      <c r="J610" s="93"/>
    </row>
    <row r="611" spans="1:10" s="65" customFormat="1" ht="14" x14ac:dyDescent="0.35">
      <c r="A611" s="145"/>
      <c r="B611" s="93"/>
      <c r="C611" s="93"/>
      <c r="D611" s="93"/>
      <c r="E611" s="95"/>
      <c r="F611" s="95"/>
      <c r="G611" s="95"/>
      <c r="H611" s="93"/>
      <c r="I611" s="93"/>
      <c r="J611" s="93"/>
    </row>
    <row r="612" spans="1:10" s="65" customFormat="1" ht="14" x14ac:dyDescent="0.35">
      <c r="A612" s="145"/>
      <c r="B612" s="93"/>
      <c r="C612" s="93"/>
      <c r="D612" s="93"/>
      <c r="E612" s="95"/>
      <c r="F612" s="95"/>
      <c r="G612" s="95"/>
      <c r="H612" s="93"/>
      <c r="I612" s="93"/>
      <c r="J612" s="93"/>
    </row>
    <row r="613" spans="1:10" s="65" customFormat="1" ht="14" x14ac:dyDescent="0.35">
      <c r="A613" s="145"/>
      <c r="B613" s="93"/>
      <c r="C613" s="93"/>
      <c r="D613" s="93"/>
      <c r="E613" s="95"/>
      <c r="F613" s="95"/>
      <c r="G613" s="95"/>
      <c r="H613" s="93"/>
      <c r="I613" s="93"/>
      <c r="J613" s="93"/>
    </row>
    <row r="614" spans="1:10" s="65" customFormat="1" ht="14" x14ac:dyDescent="0.35">
      <c r="A614" s="145"/>
      <c r="B614" s="93"/>
      <c r="C614" s="93"/>
      <c r="D614" s="93"/>
      <c r="E614" s="95"/>
      <c r="F614" s="95"/>
      <c r="G614" s="95"/>
      <c r="H614" s="93"/>
      <c r="I614" s="93"/>
      <c r="J614" s="93"/>
    </row>
    <row r="615" spans="1:10" s="65" customFormat="1" ht="14" x14ac:dyDescent="0.35">
      <c r="A615" s="145"/>
      <c r="B615" s="93"/>
      <c r="C615" s="93"/>
      <c r="D615" s="93"/>
      <c r="E615" s="95"/>
      <c r="F615" s="95"/>
      <c r="G615" s="95"/>
      <c r="H615" s="93"/>
      <c r="I615" s="93"/>
      <c r="J615" s="93"/>
    </row>
    <row r="616" spans="1:10" s="65" customFormat="1" ht="14" x14ac:dyDescent="0.35">
      <c r="A616" s="145"/>
      <c r="B616" s="93"/>
      <c r="C616" s="93"/>
      <c r="D616" s="93"/>
      <c r="E616" s="95"/>
      <c r="F616" s="95"/>
      <c r="G616" s="95"/>
      <c r="H616" s="93"/>
      <c r="I616" s="93"/>
      <c r="J616" s="93"/>
    </row>
    <row r="617" spans="1:10" s="65" customFormat="1" ht="14" x14ac:dyDescent="0.35">
      <c r="A617" s="145"/>
      <c r="B617" s="93"/>
      <c r="C617" s="93"/>
      <c r="D617" s="93"/>
      <c r="E617" s="95"/>
      <c r="F617" s="95"/>
      <c r="G617" s="95"/>
      <c r="H617" s="93"/>
      <c r="I617" s="93"/>
      <c r="J617" s="93"/>
    </row>
    <row r="618" spans="1:10" s="65" customFormat="1" ht="14" x14ac:dyDescent="0.35">
      <c r="A618" s="145"/>
      <c r="B618" s="93"/>
      <c r="C618" s="93"/>
      <c r="D618" s="93"/>
      <c r="E618" s="95"/>
      <c r="F618" s="95"/>
      <c r="G618" s="95"/>
      <c r="H618" s="93"/>
      <c r="I618" s="93"/>
      <c r="J618" s="93"/>
    </row>
    <row r="619" spans="1:10" s="65" customFormat="1" ht="14" x14ac:dyDescent="0.35">
      <c r="A619" s="145"/>
      <c r="B619" s="93"/>
      <c r="C619" s="93"/>
      <c r="D619" s="93"/>
      <c r="E619" s="95"/>
      <c r="F619" s="95"/>
      <c r="G619" s="95"/>
      <c r="H619" s="93"/>
      <c r="I619" s="93"/>
      <c r="J619" s="93"/>
    </row>
    <row r="620" spans="1:10" s="65" customFormat="1" ht="14" x14ac:dyDescent="0.35">
      <c r="A620" s="145"/>
      <c r="B620" s="93"/>
      <c r="C620" s="93"/>
      <c r="D620" s="93"/>
      <c r="E620" s="95"/>
      <c r="F620" s="95"/>
      <c r="G620" s="95"/>
      <c r="H620" s="93"/>
      <c r="I620" s="93"/>
      <c r="J620" s="93"/>
    </row>
    <row r="621" spans="1:10" s="65" customFormat="1" ht="14" x14ac:dyDescent="0.35">
      <c r="A621" s="145"/>
      <c r="B621" s="93"/>
      <c r="C621" s="93"/>
      <c r="D621" s="93"/>
      <c r="E621" s="95"/>
      <c r="F621" s="95"/>
      <c r="G621" s="95"/>
      <c r="H621" s="93"/>
      <c r="I621" s="93"/>
      <c r="J621" s="93"/>
    </row>
    <row r="622" spans="1:10" s="65" customFormat="1" ht="14" x14ac:dyDescent="0.35">
      <c r="A622" s="145"/>
      <c r="B622" s="93"/>
      <c r="C622" s="93"/>
      <c r="D622" s="93"/>
      <c r="E622" s="95"/>
      <c r="F622" s="95"/>
      <c r="G622" s="95"/>
      <c r="H622" s="93"/>
      <c r="I622" s="93"/>
      <c r="J622" s="93"/>
    </row>
    <row r="623" spans="1:10" s="65" customFormat="1" ht="14" x14ac:dyDescent="0.35">
      <c r="A623" s="145"/>
      <c r="B623" s="93"/>
      <c r="C623" s="93"/>
      <c r="D623" s="93"/>
      <c r="E623" s="95"/>
      <c r="F623" s="95"/>
      <c r="G623" s="95"/>
      <c r="H623" s="93"/>
      <c r="I623" s="93"/>
      <c r="J623" s="93"/>
    </row>
    <row r="624" spans="1:10" s="65" customFormat="1" ht="14" x14ac:dyDescent="0.35">
      <c r="A624" s="145"/>
      <c r="B624" s="93"/>
      <c r="C624" s="93"/>
      <c r="D624" s="93"/>
      <c r="E624" s="95"/>
      <c r="F624" s="95"/>
      <c r="G624" s="95"/>
      <c r="H624" s="93"/>
      <c r="I624" s="93"/>
      <c r="J624" s="93"/>
    </row>
    <row r="625" spans="1:10" s="65" customFormat="1" ht="14" x14ac:dyDescent="0.35">
      <c r="A625" s="145"/>
      <c r="B625" s="93"/>
      <c r="C625" s="93"/>
      <c r="D625" s="93"/>
      <c r="E625" s="95"/>
      <c r="F625" s="95"/>
      <c r="G625" s="95"/>
      <c r="H625" s="93"/>
      <c r="I625" s="93"/>
      <c r="J625" s="93"/>
    </row>
    <row r="626" spans="1:10" s="65" customFormat="1" ht="14" x14ac:dyDescent="0.35">
      <c r="A626" s="145"/>
      <c r="B626" s="93"/>
      <c r="C626" s="93"/>
      <c r="D626" s="93"/>
      <c r="E626" s="95"/>
      <c r="F626" s="95"/>
      <c r="G626" s="95"/>
      <c r="H626" s="93"/>
      <c r="I626" s="93"/>
      <c r="J626" s="93"/>
    </row>
    <row r="627" spans="1:10" s="65" customFormat="1" ht="14" x14ac:dyDescent="0.35">
      <c r="A627" s="145"/>
      <c r="B627" s="93"/>
      <c r="C627" s="93"/>
      <c r="D627" s="93"/>
      <c r="E627" s="95"/>
      <c r="F627" s="95"/>
      <c r="G627" s="95"/>
      <c r="H627" s="93"/>
      <c r="I627" s="93"/>
      <c r="J627" s="93"/>
    </row>
    <row r="628" spans="1:10" s="65" customFormat="1" ht="14" x14ac:dyDescent="0.35">
      <c r="A628" s="145"/>
      <c r="B628" s="93"/>
      <c r="C628" s="93"/>
      <c r="D628" s="93"/>
      <c r="E628" s="95"/>
      <c r="F628" s="95"/>
      <c r="G628" s="95"/>
      <c r="H628" s="93"/>
      <c r="I628" s="93"/>
      <c r="J628" s="93"/>
    </row>
    <row r="629" spans="1:10" s="65" customFormat="1" ht="14" x14ac:dyDescent="0.35">
      <c r="A629" s="145"/>
      <c r="B629" s="93"/>
      <c r="C629" s="93"/>
      <c r="D629" s="93"/>
      <c r="E629" s="95"/>
      <c r="F629" s="95"/>
      <c r="G629" s="95"/>
      <c r="H629" s="93"/>
      <c r="I629" s="93"/>
      <c r="J629" s="93"/>
    </row>
    <row r="630" spans="1:10" s="65" customFormat="1" ht="14" x14ac:dyDescent="0.35">
      <c r="A630" s="145"/>
      <c r="B630" s="93"/>
      <c r="C630" s="93"/>
      <c r="D630" s="93"/>
      <c r="E630" s="95"/>
      <c r="F630" s="95"/>
      <c r="G630" s="95"/>
      <c r="H630" s="93"/>
      <c r="I630" s="93"/>
      <c r="J630" s="93"/>
    </row>
    <row r="631" spans="1:10" s="65" customFormat="1" ht="14" x14ac:dyDescent="0.35">
      <c r="A631" s="145"/>
      <c r="B631" s="93"/>
      <c r="C631" s="93"/>
      <c r="D631" s="93"/>
      <c r="E631" s="95"/>
      <c r="F631" s="95"/>
      <c r="G631" s="95"/>
      <c r="H631" s="93"/>
      <c r="I631" s="93"/>
      <c r="J631" s="93"/>
    </row>
    <row r="632" spans="1:10" s="65" customFormat="1" ht="14" x14ac:dyDescent="0.35">
      <c r="A632" s="145"/>
      <c r="B632" s="93"/>
      <c r="C632" s="93"/>
      <c r="D632" s="93"/>
      <c r="E632" s="95"/>
      <c r="F632" s="95"/>
      <c r="G632" s="95"/>
      <c r="H632" s="93"/>
      <c r="I632" s="93"/>
      <c r="J632" s="93"/>
    </row>
    <row r="633" spans="1:10" s="65" customFormat="1" ht="14" x14ac:dyDescent="0.35">
      <c r="A633" s="145"/>
      <c r="B633" s="93"/>
      <c r="C633" s="93"/>
      <c r="D633" s="93"/>
      <c r="E633" s="95"/>
      <c r="F633" s="95"/>
      <c r="G633" s="95"/>
      <c r="H633" s="93"/>
      <c r="I633" s="93"/>
      <c r="J633" s="93"/>
    </row>
    <row r="634" spans="1:10" s="65" customFormat="1" ht="14" x14ac:dyDescent="0.35">
      <c r="A634" s="145"/>
      <c r="B634" s="93"/>
      <c r="C634" s="93"/>
      <c r="D634" s="93"/>
      <c r="E634" s="95"/>
      <c r="F634" s="95"/>
      <c r="G634" s="95"/>
      <c r="H634" s="93"/>
      <c r="I634" s="93"/>
      <c r="J634" s="93"/>
    </row>
    <row r="635" spans="1:10" s="65" customFormat="1" ht="14" x14ac:dyDescent="0.35">
      <c r="A635" s="145"/>
      <c r="B635" s="93"/>
      <c r="C635" s="93"/>
      <c r="D635" s="93"/>
      <c r="E635" s="95"/>
      <c r="F635" s="95"/>
      <c r="G635" s="95"/>
      <c r="H635" s="93"/>
      <c r="I635" s="93"/>
      <c r="J635" s="93"/>
    </row>
    <row r="636" spans="1:10" s="65" customFormat="1" ht="14" x14ac:dyDescent="0.35">
      <c r="A636" s="145"/>
      <c r="B636" s="93"/>
      <c r="C636" s="93"/>
      <c r="D636" s="93"/>
      <c r="E636" s="95"/>
      <c r="F636" s="95"/>
      <c r="G636" s="95"/>
      <c r="H636" s="93"/>
      <c r="I636" s="93"/>
      <c r="J636" s="93"/>
    </row>
    <row r="637" spans="1:10" s="65" customFormat="1" ht="14" x14ac:dyDescent="0.35">
      <c r="A637" s="145"/>
      <c r="B637" s="93"/>
      <c r="C637" s="93"/>
      <c r="D637" s="93"/>
      <c r="E637" s="95"/>
      <c r="F637" s="95"/>
      <c r="G637" s="95"/>
      <c r="H637" s="93"/>
      <c r="I637" s="93"/>
      <c r="J637" s="93"/>
    </row>
    <row r="638" spans="1:10" s="65" customFormat="1" ht="14" x14ac:dyDescent="0.35">
      <c r="A638" s="145"/>
      <c r="B638" s="93"/>
      <c r="C638" s="93"/>
      <c r="D638" s="93"/>
      <c r="E638" s="95"/>
      <c r="F638" s="95"/>
      <c r="G638" s="95"/>
      <c r="H638" s="93"/>
      <c r="I638" s="93"/>
      <c r="J638" s="93"/>
    </row>
    <row r="639" spans="1:10" s="65" customFormat="1" ht="14" x14ac:dyDescent="0.35">
      <c r="A639" s="145"/>
      <c r="B639" s="93"/>
      <c r="C639" s="93"/>
      <c r="D639" s="93"/>
      <c r="E639" s="95"/>
      <c r="F639" s="95"/>
      <c r="G639" s="95"/>
      <c r="H639" s="93"/>
      <c r="I639" s="93"/>
      <c r="J639" s="93"/>
    </row>
    <row r="640" spans="1:10" s="65" customFormat="1" ht="14" x14ac:dyDescent="0.35">
      <c r="A640" s="145"/>
      <c r="B640" s="93"/>
      <c r="C640" s="93"/>
      <c r="D640" s="93"/>
      <c r="E640" s="95"/>
      <c r="F640" s="95"/>
      <c r="G640" s="95"/>
      <c r="H640" s="93"/>
      <c r="I640" s="93"/>
      <c r="J640" s="93"/>
    </row>
    <row r="641" spans="1:10" s="65" customFormat="1" ht="14" x14ac:dyDescent="0.35">
      <c r="A641" s="145"/>
      <c r="B641" s="93"/>
      <c r="C641" s="93"/>
      <c r="D641" s="93"/>
      <c r="E641" s="95"/>
      <c r="F641" s="95"/>
      <c r="G641" s="95"/>
      <c r="H641" s="93"/>
      <c r="I641" s="93"/>
      <c r="J641" s="93"/>
    </row>
    <row r="642" spans="1:10" s="65" customFormat="1" ht="14" x14ac:dyDescent="0.35">
      <c r="A642" s="145"/>
      <c r="B642" s="93"/>
      <c r="C642" s="93"/>
      <c r="D642" s="93"/>
      <c r="E642" s="95"/>
      <c r="F642" s="95"/>
      <c r="G642" s="95"/>
      <c r="H642" s="93"/>
      <c r="I642" s="93"/>
      <c r="J642" s="93"/>
    </row>
    <row r="643" spans="1:10" s="65" customFormat="1" ht="14" x14ac:dyDescent="0.35">
      <c r="A643" s="145"/>
      <c r="B643" s="93"/>
      <c r="C643" s="93"/>
      <c r="D643" s="93"/>
      <c r="E643" s="95"/>
      <c r="F643" s="95"/>
      <c r="G643" s="95"/>
      <c r="H643" s="93"/>
      <c r="I643" s="93"/>
      <c r="J643" s="93"/>
    </row>
    <row r="644" spans="1:10" s="65" customFormat="1" ht="14" x14ac:dyDescent="0.35">
      <c r="A644" s="145"/>
      <c r="B644" s="93"/>
      <c r="C644" s="93"/>
      <c r="D644" s="93"/>
      <c r="E644" s="95"/>
      <c r="F644" s="95"/>
      <c r="G644" s="95"/>
      <c r="H644" s="93"/>
      <c r="I644" s="93"/>
      <c r="J644" s="93"/>
    </row>
    <row r="645" spans="1:10" s="65" customFormat="1" ht="14" x14ac:dyDescent="0.35">
      <c r="A645" s="145"/>
      <c r="B645" s="93"/>
      <c r="C645" s="93"/>
      <c r="D645" s="93"/>
      <c r="E645" s="95"/>
      <c r="F645" s="95"/>
      <c r="G645" s="95"/>
      <c r="H645" s="93"/>
      <c r="I645" s="93"/>
      <c r="J645" s="93"/>
    </row>
    <row r="646" spans="1:10" s="65" customFormat="1" ht="14" x14ac:dyDescent="0.35">
      <c r="A646" s="145"/>
      <c r="B646" s="93"/>
      <c r="C646" s="93"/>
      <c r="D646" s="93"/>
      <c r="E646" s="95"/>
      <c r="F646" s="95"/>
      <c r="G646" s="95"/>
      <c r="H646" s="93"/>
      <c r="I646" s="93"/>
      <c r="J646" s="93"/>
    </row>
    <row r="647" spans="1:10" s="65" customFormat="1" ht="14" x14ac:dyDescent="0.35">
      <c r="A647" s="145"/>
      <c r="B647" s="93"/>
      <c r="C647" s="93"/>
      <c r="D647" s="93"/>
      <c r="E647" s="95"/>
      <c r="F647" s="95"/>
      <c r="G647" s="95"/>
      <c r="H647" s="93"/>
      <c r="I647" s="93"/>
      <c r="J647" s="93"/>
    </row>
    <row r="648" spans="1:10" s="65" customFormat="1" ht="14" x14ac:dyDescent="0.35">
      <c r="A648" s="145"/>
      <c r="B648" s="93"/>
      <c r="C648" s="93"/>
      <c r="D648" s="93"/>
      <c r="E648" s="95"/>
      <c r="F648" s="95"/>
      <c r="G648" s="95"/>
      <c r="H648" s="93"/>
      <c r="I648" s="93"/>
      <c r="J648" s="93"/>
    </row>
    <row r="649" spans="1:10" s="65" customFormat="1" ht="14" x14ac:dyDescent="0.35">
      <c r="A649" s="145"/>
      <c r="B649" s="93"/>
      <c r="C649" s="93"/>
      <c r="D649" s="93"/>
      <c r="E649" s="95"/>
      <c r="F649" s="95"/>
      <c r="G649" s="95"/>
      <c r="H649" s="93"/>
      <c r="I649" s="93"/>
      <c r="J649" s="93"/>
    </row>
    <row r="650" spans="1:10" s="65" customFormat="1" ht="14" x14ac:dyDescent="0.35">
      <c r="A650" s="145"/>
      <c r="B650" s="93"/>
      <c r="C650" s="93"/>
      <c r="D650" s="93"/>
      <c r="E650" s="95"/>
      <c r="F650" s="95"/>
      <c r="G650" s="95"/>
      <c r="H650" s="93"/>
      <c r="I650" s="93"/>
      <c r="J650" s="93"/>
    </row>
    <row r="651" spans="1:10" s="65" customFormat="1" ht="14" x14ac:dyDescent="0.35">
      <c r="A651" s="145"/>
      <c r="B651" s="93"/>
      <c r="C651" s="93"/>
      <c r="D651" s="93"/>
      <c r="E651" s="95"/>
      <c r="F651" s="95"/>
      <c r="G651" s="95"/>
      <c r="H651" s="93"/>
      <c r="I651" s="93"/>
      <c r="J651" s="93"/>
    </row>
    <row r="652" spans="1:10" s="65" customFormat="1" ht="14" x14ac:dyDescent="0.35">
      <c r="A652" s="145"/>
      <c r="B652" s="93"/>
      <c r="C652" s="93"/>
      <c r="D652" s="93"/>
      <c r="E652" s="95"/>
      <c r="F652" s="95"/>
      <c r="G652" s="95"/>
      <c r="H652" s="93"/>
      <c r="I652" s="93"/>
      <c r="J652" s="93"/>
    </row>
    <row r="653" spans="1:10" s="65" customFormat="1" ht="14" x14ac:dyDescent="0.35">
      <c r="A653" s="145"/>
      <c r="B653" s="93"/>
      <c r="C653" s="93"/>
      <c r="D653" s="93"/>
      <c r="E653" s="95"/>
      <c r="F653" s="95"/>
      <c r="G653" s="95"/>
      <c r="H653" s="93"/>
      <c r="I653" s="93"/>
      <c r="J653" s="93"/>
    </row>
    <row r="654" spans="1:10" s="65" customFormat="1" ht="14" x14ac:dyDescent="0.35">
      <c r="A654" s="145"/>
      <c r="B654" s="93"/>
      <c r="C654" s="93"/>
      <c r="D654" s="93"/>
      <c r="E654" s="95"/>
      <c r="F654" s="95"/>
      <c r="G654" s="95"/>
      <c r="H654" s="93"/>
      <c r="I654" s="93"/>
      <c r="J654" s="93"/>
    </row>
    <row r="655" spans="1:10" s="65" customFormat="1" ht="14" x14ac:dyDescent="0.35">
      <c r="A655" s="145"/>
      <c r="B655" s="93"/>
      <c r="C655" s="93"/>
      <c r="D655" s="93"/>
      <c r="E655" s="95"/>
      <c r="F655" s="95"/>
      <c r="G655" s="95"/>
      <c r="H655" s="93"/>
      <c r="I655" s="93"/>
      <c r="J655" s="93"/>
    </row>
    <row r="656" spans="1:10" s="65" customFormat="1" ht="14" x14ac:dyDescent="0.35">
      <c r="A656" s="145"/>
      <c r="B656" s="93"/>
      <c r="C656" s="93"/>
      <c r="D656" s="93"/>
      <c r="E656" s="95"/>
      <c r="F656" s="95"/>
      <c r="G656" s="95"/>
      <c r="H656" s="93"/>
      <c r="I656" s="93"/>
      <c r="J656" s="93"/>
    </row>
    <row r="657" spans="1:10" s="65" customFormat="1" ht="14" x14ac:dyDescent="0.35">
      <c r="A657" s="145"/>
      <c r="B657" s="93"/>
      <c r="C657" s="93"/>
      <c r="D657" s="93"/>
      <c r="E657" s="95"/>
      <c r="F657" s="95"/>
      <c r="G657" s="95"/>
      <c r="H657" s="93"/>
      <c r="I657" s="93"/>
      <c r="J657" s="93"/>
    </row>
    <row r="658" spans="1:10" s="65" customFormat="1" ht="14" x14ac:dyDescent="0.35">
      <c r="A658" s="145"/>
      <c r="B658" s="93"/>
      <c r="C658" s="93"/>
      <c r="D658" s="93"/>
      <c r="E658" s="95"/>
      <c r="F658" s="95"/>
      <c r="G658" s="95"/>
      <c r="H658" s="93"/>
      <c r="I658" s="93"/>
      <c r="J658" s="93"/>
    </row>
    <row r="659" spans="1:10" s="65" customFormat="1" ht="14" x14ac:dyDescent="0.35">
      <c r="A659" s="145"/>
      <c r="B659" s="93"/>
      <c r="C659" s="93"/>
      <c r="D659" s="93"/>
      <c r="E659" s="95"/>
      <c r="F659" s="95"/>
      <c r="G659" s="95"/>
      <c r="H659" s="93"/>
      <c r="I659" s="93"/>
      <c r="J659" s="93"/>
    </row>
    <row r="660" spans="1:10" s="65" customFormat="1" ht="14" x14ac:dyDescent="0.35">
      <c r="A660" s="145"/>
      <c r="B660" s="93"/>
      <c r="C660" s="93"/>
      <c r="D660" s="93"/>
      <c r="E660" s="95"/>
      <c r="F660" s="95"/>
      <c r="G660" s="95"/>
      <c r="H660" s="93"/>
      <c r="I660" s="93"/>
      <c r="J660" s="93"/>
    </row>
    <row r="661" spans="1:10" s="65" customFormat="1" ht="14" x14ac:dyDescent="0.35">
      <c r="A661" s="145"/>
      <c r="B661" s="93"/>
      <c r="C661" s="93"/>
      <c r="D661" s="93"/>
      <c r="E661" s="95"/>
      <c r="F661" s="95"/>
      <c r="G661" s="95"/>
      <c r="H661" s="93"/>
      <c r="I661" s="93"/>
      <c r="J661" s="93"/>
    </row>
    <row r="662" spans="1:10" s="65" customFormat="1" ht="14" x14ac:dyDescent="0.35">
      <c r="A662" s="145"/>
      <c r="B662" s="93"/>
      <c r="C662" s="93"/>
      <c r="D662" s="93"/>
      <c r="E662" s="95"/>
      <c r="F662" s="95"/>
      <c r="G662" s="95"/>
      <c r="H662" s="93"/>
      <c r="I662" s="93"/>
      <c r="J662" s="93"/>
    </row>
    <row r="663" spans="1:10" s="65" customFormat="1" ht="14" x14ac:dyDescent="0.35">
      <c r="A663" s="145"/>
      <c r="B663" s="93"/>
      <c r="C663" s="93"/>
      <c r="D663" s="93"/>
      <c r="E663" s="95"/>
      <c r="F663" s="95"/>
      <c r="G663" s="95"/>
      <c r="H663" s="93"/>
      <c r="I663" s="93"/>
      <c r="J663" s="93"/>
    </row>
    <row r="664" spans="1:10" s="65" customFormat="1" ht="14" x14ac:dyDescent="0.35">
      <c r="A664" s="145"/>
      <c r="B664" s="93"/>
      <c r="C664" s="93"/>
      <c r="D664" s="93"/>
      <c r="E664" s="95"/>
      <c r="F664" s="95"/>
      <c r="G664" s="95"/>
      <c r="H664" s="93"/>
      <c r="I664" s="93"/>
      <c r="J664" s="93"/>
    </row>
    <row r="665" spans="1:10" s="65" customFormat="1" ht="14" x14ac:dyDescent="0.35">
      <c r="A665" s="145"/>
      <c r="B665" s="93"/>
      <c r="C665" s="93"/>
      <c r="D665" s="93"/>
      <c r="E665" s="95"/>
      <c r="F665" s="95"/>
      <c r="G665" s="95"/>
      <c r="H665" s="93"/>
      <c r="I665" s="93"/>
      <c r="J665" s="93"/>
    </row>
    <row r="666" spans="1:10" s="65" customFormat="1" ht="14" x14ac:dyDescent="0.35">
      <c r="A666" s="145"/>
      <c r="B666" s="93"/>
      <c r="C666" s="93"/>
      <c r="D666" s="93"/>
      <c r="E666" s="95"/>
      <c r="F666" s="95"/>
      <c r="G666" s="95"/>
      <c r="H666" s="93"/>
      <c r="I666" s="93"/>
      <c r="J666" s="93"/>
    </row>
    <row r="667" spans="1:10" s="65" customFormat="1" ht="14" x14ac:dyDescent="0.35">
      <c r="A667" s="145"/>
      <c r="B667" s="93"/>
      <c r="C667" s="93"/>
      <c r="D667" s="93"/>
      <c r="E667" s="95"/>
      <c r="F667" s="95"/>
      <c r="G667" s="95"/>
      <c r="H667" s="93"/>
      <c r="I667" s="93"/>
      <c r="J667" s="93"/>
    </row>
    <row r="668" spans="1:10" s="65" customFormat="1" ht="14" x14ac:dyDescent="0.35">
      <c r="A668" s="145"/>
      <c r="B668" s="93"/>
      <c r="C668" s="93"/>
      <c r="D668" s="93"/>
      <c r="E668" s="95"/>
      <c r="F668" s="95"/>
      <c r="G668" s="95"/>
      <c r="H668" s="93"/>
      <c r="I668" s="93"/>
      <c r="J668" s="93"/>
    </row>
    <row r="669" spans="1:10" s="65" customFormat="1" ht="14" x14ac:dyDescent="0.35">
      <c r="A669" s="145"/>
      <c r="B669" s="93"/>
      <c r="C669" s="93"/>
      <c r="D669" s="93"/>
      <c r="E669" s="95"/>
      <c r="F669" s="95"/>
      <c r="G669" s="95"/>
      <c r="H669" s="93"/>
      <c r="I669" s="93"/>
      <c r="J669" s="93"/>
    </row>
    <row r="670" spans="1:10" s="65" customFormat="1" ht="14" x14ac:dyDescent="0.35">
      <c r="A670" s="145"/>
      <c r="B670" s="93"/>
      <c r="C670" s="93"/>
      <c r="D670" s="93"/>
      <c r="E670" s="95"/>
      <c r="F670" s="95"/>
      <c r="G670" s="95"/>
      <c r="H670" s="93"/>
      <c r="I670" s="93"/>
      <c r="J670" s="93"/>
    </row>
    <row r="671" spans="1:10" s="65" customFormat="1" ht="14" x14ac:dyDescent="0.35">
      <c r="A671" s="145"/>
      <c r="B671" s="93"/>
      <c r="C671" s="93"/>
      <c r="D671" s="93"/>
      <c r="E671" s="95"/>
      <c r="F671" s="95"/>
      <c r="G671" s="95"/>
      <c r="H671" s="93"/>
      <c r="I671" s="93"/>
      <c r="J671" s="93"/>
    </row>
    <row r="672" spans="1:10" s="65" customFormat="1" ht="14" x14ac:dyDescent="0.35">
      <c r="A672" s="145"/>
      <c r="B672" s="93"/>
      <c r="C672" s="93"/>
      <c r="D672" s="93"/>
      <c r="E672" s="95"/>
      <c r="F672" s="95"/>
      <c r="G672" s="95"/>
      <c r="H672" s="93"/>
      <c r="I672" s="93"/>
      <c r="J672" s="93"/>
    </row>
    <row r="673" spans="1:10" s="65" customFormat="1" ht="14" x14ac:dyDescent="0.35">
      <c r="A673" s="145"/>
      <c r="B673" s="93"/>
      <c r="C673" s="93"/>
      <c r="D673" s="93"/>
      <c r="E673" s="95"/>
      <c r="F673" s="95"/>
      <c r="G673" s="95"/>
      <c r="H673" s="93"/>
      <c r="I673" s="93"/>
      <c r="J673" s="93"/>
    </row>
    <row r="674" spans="1:10" s="65" customFormat="1" ht="14" x14ac:dyDescent="0.35">
      <c r="A674" s="145"/>
      <c r="B674" s="93"/>
      <c r="C674" s="93"/>
      <c r="D674" s="93"/>
      <c r="E674" s="95"/>
      <c r="F674" s="95"/>
      <c r="G674" s="95"/>
      <c r="H674" s="93"/>
      <c r="I674" s="93"/>
      <c r="J674" s="93"/>
    </row>
    <row r="675" spans="1:10" s="65" customFormat="1" ht="14" x14ac:dyDescent="0.35">
      <c r="A675" s="145"/>
      <c r="B675" s="93"/>
      <c r="C675" s="93"/>
      <c r="D675" s="93"/>
      <c r="E675" s="95"/>
      <c r="F675" s="95"/>
      <c r="G675" s="95"/>
      <c r="H675" s="93"/>
      <c r="I675" s="93"/>
      <c r="J675" s="93"/>
    </row>
    <row r="676" spans="1:10" s="65" customFormat="1" ht="14" x14ac:dyDescent="0.35">
      <c r="A676" s="145"/>
      <c r="B676" s="93"/>
      <c r="C676" s="93"/>
      <c r="D676" s="93"/>
      <c r="E676" s="95"/>
      <c r="F676" s="95"/>
      <c r="G676" s="95"/>
      <c r="H676" s="93"/>
      <c r="I676" s="93"/>
      <c r="J676" s="93"/>
    </row>
    <row r="677" spans="1:10" s="65" customFormat="1" ht="14" x14ac:dyDescent="0.35">
      <c r="A677" s="145"/>
      <c r="B677" s="93"/>
      <c r="C677" s="93"/>
      <c r="D677" s="93"/>
      <c r="E677" s="95"/>
      <c r="F677" s="95"/>
      <c r="G677" s="95"/>
      <c r="H677" s="93"/>
      <c r="I677" s="93"/>
      <c r="J677" s="93"/>
    </row>
    <row r="678" spans="1:10" s="65" customFormat="1" ht="14" x14ac:dyDescent="0.35">
      <c r="A678" s="145"/>
      <c r="B678" s="93"/>
      <c r="C678" s="93"/>
      <c r="D678" s="93"/>
      <c r="E678" s="95"/>
      <c r="F678" s="95"/>
      <c r="G678" s="95"/>
      <c r="H678" s="93"/>
      <c r="I678" s="93"/>
      <c r="J678" s="93"/>
    </row>
    <row r="679" spans="1:10" s="65" customFormat="1" ht="14" x14ac:dyDescent="0.35">
      <c r="A679" s="145"/>
      <c r="B679" s="93"/>
      <c r="C679" s="93"/>
      <c r="D679" s="93"/>
      <c r="E679" s="95"/>
      <c r="F679" s="95"/>
      <c r="G679" s="95"/>
      <c r="H679" s="93"/>
      <c r="I679" s="93"/>
      <c r="J679" s="93"/>
    </row>
    <row r="680" spans="1:10" s="65" customFormat="1" ht="14" x14ac:dyDescent="0.35">
      <c r="A680" s="145"/>
      <c r="B680" s="93"/>
      <c r="C680" s="93"/>
      <c r="D680" s="93"/>
      <c r="E680" s="95"/>
      <c r="F680" s="95"/>
      <c r="G680" s="95"/>
      <c r="H680" s="93"/>
      <c r="I680" s="93"/>
      <c r="J680" s="93"/>
    </row>
    <row r="681" spans="1:10" s="65" customFormat="1" ht="14" x14ac:dyDescent="0.35">
      <c r="A681" s="145"/>
      <c r="B681" s="93"/>
      <c r="C681" s="93"/>
      <c r="D681" s="93"/>
      <c r="E681" s="95"/>
      <c r="F681" s="95"/>
      <c r="G681" s="95"/>
      <c r="H681" s="93"/>
      <c r="I681" s="93"/>
      <c r="J681" s="93"/>
    </row>
    <row r="682" spans="1:10" s="65" customFormat="1" ht="14" x14ac:dyDescent="0.35">
      <c r="A682" s="145"/>
      <c r="B682" s="93"/>
      <c r="C682" s="93"/>
      <c r="D682" s="93"/>
      <c r="E682" s="95"/>
      <c r="F682" s="95"/>
      <c r="G682" s="95"/>
      <c r="H682" s="93"/>
      <c r="I682" s="93"/>
      <c r="J682" s="93"/>
    </row>
    <row r="683" spans="1:10" s="65" customFormat="1" ht="14" x14ac:dyDescent="0.35">
      <c r="A683" s="145"/>
      <c r="B683" s="93"/>
      <c r="C683" s="93"/>
      <c r="D683" s="93"/>
      <c r="E683" s="95"/>
      <c r="F683" s="95"/>
      <c r="G683" s="95"/>
      <c r="H683" s="93"/>
      <c r="I683" s="93"/>
      <c r="J683" s="93"/>
    </row>
    <row r="684" spans="1:10" s="65" customFormat="1" ht="14" x14ac:dyDescent="0.35">
      <c r="A684" s="145"/>
      <c r="B684" s="93"/>
      <c r="C684" s="93"/>
      <c r="D684" s="93"/>
      <c r="E684" s="95"/>
      <c r="F684" s="95"/>
      <c r="G684" s="95"/>
      <c r="H684" s="93"/>
      <c r="I684" s="93"/>
      <c r="J684" s="93"/>
    </row>
    <row r="685" spans="1:10" s="65" customFormat="1" ht="14" x14ac:dyDescent="0.35">
      <c r="A685" s="145"/>
      <c r="B685" s="93"/>
      <c r="C685" s="93"/>
      <c r="D685" s="93"/>
      <c r="E685" s="95"/>
      <c r="F685" s="95"/>
      <c r="G685" s="95"/>
      <c r="H685" s="93"/>
      <c r="I685" s="93"/>
      <c r="J685" s="93"/>
    </row>
    <row r="686" spans="1:10" s="65" customFormat="1" ht="14" x14ac:dyDescent="0.35">
      <c r="A686" s="145"/>
      <c r="B686" s="93"/>
      <c r="C686" s="93"/>
      <c r="D686" s="93"/>
      <c r="E686" s="95"/>
      <c r="F686" s="95"/>
      <c r="G686" s="95"/>
      <c r="H686" s="93"/>
      <c r="I686" s="93"/>
      <c r="J686" s="93"/>
    </row>
    <row r="687" spans="1:10" s="65" customFormat="1" ht="14" x14ac:dyDescent="0.35">
      <c r="A687" s="145"/>
      <c r="B687" s="93"/>
      <c r="C687" s="93"/>
      <c r="D687" s="93"/>
      <c r="E687" s="95"/>
      <c r="F687" s="95"/>
      <c r="G687" s="95"/>
      <c r="H687" s="93"/>
      <c r="I687" s="93"/>
      <c r="J687" s="93"/>
    </row>
    <row r="688" spans="1:10" s="65" customFormat="1" ht="14" x14ac:dyDescent="0.35">
      <c r="A688" s="145"/>
      <c r="B688" s="93"/>
      <c r="C688" s="93"/>
      <c r="D688" s="93"/>
      <c r="E688" s="95"/>
      <c r="F688" s="95"/>
      <c r="G688" s="95"/>
      <c r="H688" s="93"/>
      <c r="I688" s="93"/>
      <c r="J688" s="93"/>
    </row>
    <row r="689" spans="1:10" s="65" customFormat="1" ht="14" x14ac:dyDescent="0.35">
      <c r="A689" s="145"/>
      <c r="B689" s="93"/>
      <c r="C689" s="93"/>
      <c r="D689" s="93"/>
      <c r="E689" s="95"/>
      <c r="F689" s="95"/>
      <c r="G689" s="95"/>
      <c r="H689" s="93"/>
      <c r="I689" s="93"/>
      <c r="J689" s="93"/>
    </row>
    <row r="690" spans="1:10" s="65" customFormat="1" ht="14" x14ac:dyDescent="0.35">
      <c r="A690" s="145"/>
      <c r="B690" s="93"/>
      <c r="C690" s="93"/>
      <c r="D690" s="93"/>
      <c r="E690" s="95"/>
      <c r="F690" s="95"/>
      <c r="G690" s="95"/>
      <c r="H690" s="93"/>
      <c r="I690" s="93"/>
      <c r="J690" s="93"/>
    </row>
    <row r="691" spans="1:10" s="65" customFormat="1" ht="14" x14ac:dyDescent="0.35">
      <c r="A691" s="145"/>
      <c r="B691" s="93"/>
      <c r="C691" s="93"/>
      <c r="D691" s="93"/>
      <c r="E691" s="95"/>
      <c r="F691" s="95"/>
      <c r="G691" s="95"/>
      <c r="H691" s="93"/>
      <c r="I691" s="93"/>
      <c r="J691" s="93"/>
    </row>
    <row r="692" spans="1:10" s="65" customFormat="1" ht="14" x14ac:dyDescent="0.35">
      <c r="A692" s="145"/>
      <c r="B692" s="93"/>
      <c r="C692" s="93"/>
      <c r="D692" s="93"/>
      <c r="E692" s="95"/>
      <c r="F692" s="95"/>
      <c r="G692" s="95"/>
      <c r="H692" s="93"/>
      <c r="I692" s="93"/>
      <c r="J692" s="93"/>
    </row>
    <row r="693" spans="1:10" s="65" customFormat="1" ht="14" x14ac:dyDescent="0.35">
      <c r="A693" s="145"/>
      <c r="B693" s="93"/>
      <c r="C693" s="93"/>
      <c r="D693" s="93"/>
      <c r="E693" s="95"/>
      <c r="F693" s="95"/>
      <c r="G693" s="95"/>
      <c r="H693" s="93"/>
      <c r="I693" s="93"/>
      <c r="J693" s="93"/>
    </row>
    <row r="694" spans="1:10" s="65" customFormat="1" ht="14" x14ac:dyDescent="0.35">
      <c r="A694" s="145"/>
      <c r="B694" s="93"/>
      <c r="C694" s="93"/>
      <c r="D694" s="93"/>
      <c r="E694" s="95"/>
      <c r="F694" s="95"/>
      <c r="G694" s="95"/>
      <c r="H694" s="93"/>
      <c r="I694" s="93"/>
      <c r="J694" s="93"/>
    </row>
    <row r="695" spans="1:10" s="65" customFormat="1" ht="14" x14ac:dyDescent="0.35">
      <c r="A695" s="145"/>
      <c r="B695" s="93"/>
      <c r="C695" s="93"/>
      <c r="D695" s="93"/>
      <c r="E695" s="95"/>
      <c r="F695" s="95"/>
      <c r="G695" s="95"/>
      <c r="H695" s="93"/>
      <c r="I695" s="93"/>
      <c r="J695" s="93"/>
    </row>
    <row r="696" spans="1:10" s="65" customFormat="1" ht="14" x14ac:dyDescent="0.35">
      <c r="A696" s="145"/>
      <c r="B696" s="93"/>
      <c r="C696" s="93"/>
      <c r="D696" s="93"/>
      <c r="E696" s="95"/>
      <c r="F696" s="95"/>
      <c r="G696" s="95"/>
      <c r="H696" s="93"/>
      <c r="I696" s="93"/>
      <c r="J696" s="93"/>
    </row>
    <row r="697" spans="1:10" s="65" customFormat="1" ht="14" x14ac:dyDescent="0.35">
      <c r="A697" s="145"/>
      <c r="B697" s="93"/>
      <c r="C697" s="93"/>
      <c r="D697" s="93"/>
      <c r="E697" s="95"/>
      <c r="F697" s="95"/>
      <c r="G697" s="95"/>
      <c r="H697" s="93"/>
      <c r="I697" s="93"/>
      <c r="J697" s="93"/>
    </row>
    <row r="698" spans="1:10" s="65" customFormat="1" ht="14" x14ac:dyDescent="0.35">
      <c r="A698" s="145"/>
      <c r="B698" s="93"/>
      <c r="C698" s="93"/>
      <c r="D698" s="93"/>
      <c r="E698" s="95"/>
      <c r="F698" s="95"/>
      <c r="G698" s="95"/>
      <c r="H698" s="93"/>
      <c r="I698" s="93"/>
      <c r="J698" s="93"/>
    </row>
    <row r="699" spans="1:10" s="65" customFormat="1" ht="14" x14ac:dyDescent="0.35">
      <c r="A699" s="145"/>
      <c r="B699" s="93"/>
      <c r="C699" s="93"/>
      <c r="D699" s="93"/>
      <c r="E699" s="95"/>
      <c r="F699" s="95"/>
      <c r="G699" s="95"/>
      <c r="H699" s="93"/>
      <c r="I699" s="93"/>
      <c r="J699" s="93"/>
    </row>
    <row r="700" spans="1:10" s="65" customFormat="1" ht="14" x14ac:dyDescent="0.35">
      <c r="A700" s="145"/>
      <c r="B700" s="93"/>
      <c r="C700" s="93"/>
      <c r="D700" s="93"/>
      <c r="E700" s="95"/>
      <c r="F700" s="95"/>
      <c r="G700" s="95"/>
      <c r="H700" s="93"/>
      <c r="I700" s="93"/>
      <c r="J700" s="93"/>
    </row>
    <row r="701" spans="1:10" s="65" customFormat="1" ht="14" x14ac:dyDescent="0.35">
      <c r="A701" s="145"/>
      <c r="B701" s="93"/>
      <c r="C701" s="93"/>
      <c r="D701" s="93"/>
      <c r="E701" s="95"/>
      <c r="F701" s="95"/>
      <c r="G701" s="95"/>
      <c r="H701" s="93"/>
      <c r="I701" s="93"/>
      <c r="J701" s="93"/>
    </row>
    <row r="702" spans="1:10" s="65" customFormat="1" ht="14" x14ac:dyDescent="0.35">
      <c r="A702" s="145"/>
      <c r="B702" s="93"/>
      <c r="C702" s="93"/>
      <c r="D702" s="93"/>
      <c r="E702" s="95"/>
      <c r="F702" s="95"/>
      <c r="G702" s="95"/>
      <c r="H702" s="93"/>
      <c r="I702" s="93"/>
      <c r="J702" s="93"/>
    </row>
    <row r="703" spans="1:10" s="65" customFormat="1" ht="14" x14ac:dyDescent="0.35">
      <c r="A703" s="145"/>
      <c r="B703" s="93"/>
      <c r="C703" s="93"/>
      <c r="D703" s="93"/>
      <c r="E703" s="95"/>
      <c r="F703" s="95"/>
      <c r="G703" s="95"/>
      <c r="H703" s="93"/>
      <c r="I703" s="93"/>
      <c r="J703" s="93"/>
    </row>
    <row r="704" spans="1:10" s="65" customFormat="1" ht="14" x14ac:dyDescent="0.35">
      <c r="A704" s="145"/>
      <c r="B704" s="93"/>
      <c r="C704" s="93"/>
      <c r="D704" s="93"/>
      <c r="E704" s="95"/>
      <c r="F704" s="95"/>
      <c r="G704" s="95"/>
      <c r="H704" s="93"/>
      <c r="I704" s="93"/>
      <c r="J704" s="93"/>
    </row>
    <row r="705" spans="1:10" s="65" customFormat="1" ht="14" x14ac:dyDescent="0.35">
      <c r="A705" s="145"/>
      <c r="B705" s="93"/>
      <c r="C705" s="93"/>
      <c r="D705" s="93"/>
      <c r="E705" s="95"/>
      <c r="F705" s="95"/>
      <c r="G705" s="95"/>
      <c r="H705" s="93"/>
      <c r="I705" s="93"/>
      <c r="J705" s="93"/>
    </row>
    <row r="706" spans="1:10" s="65" customFormat="1" ht="14" x14ac:dyDescent="0.35">
      <c r="A706" s="145"/>
      <c r="B706" s="93"/>
      <c r="C706" s="93"/>
      <c r="D706" s="93"/>
      <c r="E706" s="95"/>
      <c r="F706" s="95"/>
      <c r="G706" s="95"/>
      <c r="H706" s="93"/>
      <c r="I706" s="93"/>
      <c r="J706" s="93"/>
    </row>
    <row r="707" spans="1:10" s="65" customFormat="1" ht="14" x14ac:dyDescent="0.35">
      <c r="A707" s="145"/>
      <c r="B707" s="93"/>
      <c r="C707" s="93"/>
      <c r="D707" s="93"/>
      <c r="E707" s="95"/>
      <c r="F707" s="95"/>
      <c r="G707" s="95"/>
      <c r="H707" s="93"/>
      <c r="I707" s="93"/>
      <c r="J707" s="93"/>
    </row>
    <row r="708" spans="1:10" s="65" customFormat="1" ht="14" x14ac:dyDescent="0.35">
      <c r="A708" s="145"/>
      <c r="B708" s="93"/>
      <c r="C708" s="93"/>
      <c r="D708" s="93"/>
      <c r="E708" s="95"/>
      <c r="F708" s="95"/>
      <c r="G708" s="95"/>
      <c r="H708" s="93"/>
      <c r="I708" s="93"/>
      <c r="J708" s="93"/>
    </row>
    <row r="709" spans="1:10" s="65" customFormat="1" ht="14" x14ac:dyDescent="0.35">
      <c r="A709" s="145"/>
      <c r="B709" s="93"/>
      <c r="C709" s="93"/>
      <c r="D709" s="93"/>
      <c r="E709" s="95"/>
      <c r="F709" s="95"/>
      <c r="G709" s="95"/>
      <c r="H709" s="93"/>
      <c r="I709" s="93"/>
      <c r="J709" s="93"/>
    </row>
    <row r="710" spans="1:10" s="65" customFormat="1" ht="14" x14ac:dyDescent="0.35">
      <c r="A710" s="145"/>
      <c r="B710" s="93"/>
      <c r="C710" s="93"/>
      <c r="D710" s="93"/>
      <c r="E710" s="95"/>
      <c r="F710" s="95"/>
      <c r="G710" s="95"/>
      <c r="H710" s="93"/>
      <c r="I710" s="93"/>
      <c r="J710" s="93"/>
    </row>
    <row r="711" spans="1:10" s="65" customFormat="1" ht="14" x14ac:dyDescent="0.35">
      <c r="A711" s="145"/>
      <c r="B711" s="93"/>
      <c r="C711" s="93"/>
      <c r="D711" s="93"/>
      <c r="E711" s="95"/>
      <c r="F711" s="95"/>
      <c r="G711" s="95"/>
      <c r="H711" s="93"/>
      <c r="I711" s="93"/>
      <c r="J711" s="93"/>
    </row>
    <row r="712" spans="1:10" s="65" customFormat="1" ht="14" x14ac:dyDescent="0.35">
      <c r="A712" s="145"/>
      <c r="B712" s="93"/>
      <c r="C712" s="93"/>
      <c r="D712" s="93"/>
      <c r="E712" s="95"/>
      <c r="F712" s="95"/>
      <c r="G712" s="95"/>
      <c r="H712" s="93"/>
      <c r="I712" s="93"/>
      <c r="J712" s="93"/>
    </row>
    <row r="713" spans="1:10" s="65" customFormat="1" ht="14" x14ac:dyDescent="0.35">
      <c r="A713" s="145"/>
      <c r="B713" s="93"/>
      <c r="C713" s="93"/>
      <c r="D713" s="93"/>
      <c r="E713" s="95"/>
      <c r="F713" s="95"/>
      <c r="G713" s="95"/>
      <c r="H713" s="93"/>
      <c r="I713" s="93"/>
      <c r="J713" s="93"/>
    </row>
    <row r="714" spans="1:10" s="65" customFormat="1" ht="14" x14ac:dyDescent="0.35">
      <c r="A714" s="145"/>
      <c r="B714" s="93"/>
      <c r="C714" s="93"/>
      <c r="D714" s="93"/>
      <c r="E714" s="95"/>
      <c r="F714" s="95"/>
      <c r="G714" s="95"/>
      <c r="H714" s="93"/>
      <c r="I714" s="93"/>
      <c r="J714" s="93"/>
    </row>
    <row r="715" spans="1:10" s="65" customFormat="1" ht="14" x14ac:dyDescent="0.35">
      <c r="A715" s="145"/>
      <c r="B715" s="93"/>
      <c r="C715" s="93"/>
      <c r="D715" s="93"/>
      <c r="E715" s="95"/>
      <c r="F715" s="95"/>
      <c r="G715" s="95"/>
      <c r="H715" s="93"/>
      <c r="I715" s="93"/>
      <c r="J715" s="93"/>
    </row>
    <row r="716" spans="1:10" s="65" customFormat="1" ht="14" x14ac:dyDescent="0.35">
      <c r="A716" s="145"/>
      <c r="B716" s="93"/>
      <c r="C716" s="93"/>
      <c r="D716" s="93"/>
      <c r="E716" s="95"/>
      <c r="F716" s="95"/>
      <c r="G716" s="95"/>
      <c r="H716" s="93"/>
      <c r="I716" s="93"/>
      <c r="J716" s="93"/>
    </row>
    <row r="717" spans="1:10" s="65" customFormat="1" ht="14" x14ac:dyDescent="0.35">
      <c r="A717" s="145"/>
      <c r="B717" s="93"/>
      <c r="C717" s="93"/>
      <c r="D717" s="93"/>
      <c r="E717" s="95"/>
      <c r="F717" s="95"/>
      <c r="G717" s="95"/>
      <c r="H717" s="93"/>
      <c r="I717" s="93"/>
      <c r="J717" s="93"/>
    </row>
    <row r="718" spans="1:10" s="65" customFormat="1" ht="14" x14ac:dyDescent="0.35">
      <c r="A718" s="145"/>
      <c r="B718" s="93"/>
      <c r="C718" s="93"/>
      <c r="D718" s="93"/>
      <c r="E718" s="95"/>
      <c r="F718" s="95"/>
      <c r="G718" s="95"/>
      <c r="H718" s="93"/>
      <c r="I718" s="93"/>
      <c r="J718" s="93"/>
    </row>
    <row r="719" spans="1:10" s="65" customFormat="1" ht="14" x14ac:dyDescent="0.35">
      <c r="A719" s="145"/>
      <c r="B719" s="93"/>
      <c r="C719" s="93"/>
      <c r="D719" s="93"/>
      <c r="E719" s="95"/>
      <c r="F719" s="95"/>
      <c r="G719" s="95"/>
      <c r="H719" s="93"/>
      <c r="I719" s="93"/>
      <c r="J719" s="93"/>
    </row>
    <row r="720" spans="1:10" s="65" customFormat="1" ht="14" x14ac:dyDescent="0.35">
      <c r="A720" s="145"/>
      <c r="B720" s="93"/>
      <c r="C720" s="93"/>
      <c r="D720" s="93"/>
      <c r="E720" s="95"/>
      <c r="F720" s="95"/>
      <c r="G720" s="95"/>
      <c r="H720" s="93"/>
      <c r="I720" s="93"/>
      <c r="J720" s="93"/>
    </row>
    <row r="721" spans="1:10" s="65" customFormat="1" ht="14" x14ac:dyDescent="0.35">
      <c r="A721" s="145"/>
      <c r="B721" s="93"/>
      <c r="C721" s="93"/>
      <c r="D721" s="93"/>
      <c r="E721" s="95"/>
      <c r="F721" s="95"/>
      <c r="G721" s="95"/>
      <c r="H721" s="93"/>
      <c r="I721" s="93"/>
      <c r="J721" s="93"/>
    </row>
    <row r="722" spans="1:10" s="65" customFormat="1" ht="14" x14ac:dyDescent="0.35">
      <c r="A722" s="145"/>
      <c r="B722" s="93"/>
      <c r="C722" s="93"/>
      <c r="D722" s="93"/>
      <c r="E722" s="95"/>
      <c r="F722" s="95"/>
      <c r="G722" s="95"/>
      <c r="H722" s="93"/>
      <c r="I722" s="93"/>
      <c r="J722" s="93"/>
    </row>
    <row r="723" spans="1:10" s="65" customFormat="1" ht="14" x14ac:dyDescent="0.35">
      <c r="A723" s="145"/>
      <c r="B723" s="93"/>
      <c r="C723" s="93"/>
      <c r="D723" s="93"/>
      <c r="E723" s="95"/>
      <c r="F723" s="95"/>
      <c r="G723" s="95"/>
      <c r="H723" s="93"/>
      <c r="I723" s="93"/>
      <c r="J723" s="93"/>
    </row>
    <row r="724" spans="1:10" s="65" customFormat="1" ht="14" x14ac:dyDescent="0.35">
      <c r="A724" s="145"/>
      <c r="B724" s="93"/>
      <c r="C724" s="93"/>
      <c r="D724" s="93"/>
      <c r="E724" s="95"/>
      <c r="F724" s="95"/>
      <c r="G724" s="95"/>
      <c r="H724" s="93"/>
      <c r="I724" s="93"/>
      <c r="J724" s="93"/>
    </row>
    <row r="725" spans="1:10" s="65" customFormat="1" ht="14" x14ac:dyDescent="0.35">
      <c r="A725" s="145"/>
      <c r="B725" s="93"/>
      <c r="C725" s="93"/>
      <c r="D725" s="93"/>
      <c r="E725" s="95"/>
      <c r="F725" s="95"/>
      <c r="G725" s="95"/>
      <c r="H725" s="93"/>
      <c r="I725" s="93"/>
      <c r="J725" s="93"/>
    </row>
    <row r="726" spans="1:10" s="65" customFormat="1" ht="14" x14ac:dyDescent="0.35">
      <c r="A726" s="145"/>
      <c r="B726" s="93"/>
      <c r="C726" s="93"/>
      <c r="D726" s="93"/>
      <c r="E726" s="95"/>
      <c r="F726" s="95"/>
      <c r="G726" s="95"/>
      <c r="H726" s="93"/>
      <c r="I726" s="93"/>
      <c r="J726" s="93"/>
    </row>
    <row r="727" spans="1:10" s="65" customFormat="1" ht="14" x14ac:dyDescent="0.35">
      <c r="A727" s="145"/>
      <c r="B727" s="93"/>
      <c r="C727" s="93"/>
      <c r="D727" s="93"/>
      <c r="E727" s="95"/>
      <c r="F727" s="95"/>
      <c r="G727" s="95"/>
      <c r="H727" s="93"/>
      <c r="I727" s="93"/>
      <c r="J727" s="93"/>
    </row>
    <row r="728" spans="1:10" s="65" customFormat="1" ht="14" x14ac:dyDescent="0.35">
      <c r="A728" s="145"/>
      <c r="B728" s="93"/>
      <c r="C728" s="93"/>
      <c r="D728" s="93"/>
      <c r="E728" s="95"/>
      <c r="F728" s="95"/>
      <c r="G728" s="95"/>
      <c r="H728" s="93"/>
      <c r="I728" s="93"/>
      <c r="J728" s="93"/>
    </row>
    <row r="729" spans="1:10" s="65" customFormat="1" ht="14" x14ac:dyDescent="0.35">
      <c r="A729" s="145"/>
      <c r="B729" s="93"/>
      <c r="C729" s="93"/>
      <c r="D729" s="93"/>
      <c r="E729" s="95"/>
      <c r="F729" s="95"/>
      <c r="G729" s="95"/>
      <c r="H729" s="93"/>
      <c r="I729" s="93"/>
      <c r="J729" s="93"/>
    </row>
    <row r="730" spans="1:10" s="65" customFormat="1" ht="14" x14ac:dyDescent="0.35">
      <c r="A730" s="145"/>
      <c r="B730" s="93"/>
      <c r="C730" s="93"/>
      <c r="D730" s="93"/>
      <c r="E730" s="95"/>
      <c r="F730" s="95"/>
      <c r="G730" s="95"/>
      <c r="H730" s="93"/>
      <c r="I730" s="93"/>
      <c r="J730" s="93"/>
    </row>
    <row r="731" spans="1:10" s="65" customFormat="1" ht="14" x14ac:dyDescent="0.35">
      <c r="A731" s="145"/>
      <c r="B731" s="93"/>
      <c r="C731" s="93"/>
      <c r="D731" s="93"/>
      <c r="E731" s="95"/>
      <c r="F731" s="95"/>
      <c r="G731" s="95"/>
      <c r="H731" s="93"/>
      <c r="I731" s="93"/>
      <c r="J731" s="93"/>
    </row>
    <row r="732" spans="1:10" s="65" customFormat="1" ht="14" x14ac:dyDescent="0.35">
      <c r="A732" s="145"/>
      <c r="B732" s="93"/>
      <c r="C732" s="93"/>
      <c r="D732" s="93"/>
      <c r="E732" s="95"/>
      <c r="F732" s="95"/>
      <c r="G732" s="95"/>
      <c r="H732" s="93"/>
      <c r="I732" s="93"/>
      <c r="J732" s="93"/>
    </row>
    <row r="733" spans="1:10" s="65" customFormat="1" ht="14" x14ac:dyDescent="0.35">
      <c r="A733" s="145"/>
      <c r="B733" s="93"/>
      <c r="C733" s="93"/>
      <c r="D733" s="93"/>
      <c r="E733" s="95"/>
      <c r="F733" s="95"/>
      <c r="G733" s="95"/>
      <c r="H733" s="93"/>
      <c r="I733" s="93"/>
      <c r="J733" s="93"/>
    </row>
    <row r="734" spans="1:10" s="65" customFormat="1" ht="14" x14ac:dyDescent="0.35">
      <c r="A734" s="145"/>
      <c r="B734" s="93"/>
      <c r="C734" s="93"/>
      <c r="D734" s="93"/>
      <c r="E734" s="95"/>
      <c r="F734" s="95"/>
      <c r="G734" s="95"/>
      <c r="H734" s="93"/>
      <c r="I734" s="93"/>
      <c r="J734" s="93"/>
    </row>
    <row r="735" spans="1:10" s="65" customFormat="1" ht="14" x14ac:dyDescent="0.35">
      <c r="A735" s="145"/>
      <c r="B735" s="93"/>
      <c r="C735" s="93"/>
      <c r="D735" s="93"/>
      <c r="E735" s="95"/>
      <c r="F735" s="95"/>
      <c r="G735" s="95"/>
      <c r="H735" s="93"/>
      <c r="I735" s="93"/>
      <c r="J735" s="93"/>
    </row>
    <row r="736" spans="1:10" s="65" customFormat="1" ht="14" x14ac:dyDescent="0.35">
      <c r="A736" s="145"/>
      <c r="B736" s="93"/>
      <c r="C736" s="93"/>
      <c r="D736" s="93"/>
      <c r="E736" s="95"/>
      <c r="F736" s="95"/>
      <c r="G736" s="95"/>
      <c r="H736" s="93"/>
      <c r="I736" s="93"/>
      <c r="J736" s="93"/>
    </row>
    <row r="737" spans="1:10" s="65" customFormat="1" ht="14" x14ac:dyDescent="0.35">
      <c r="A737" s="145"/>
      <c r="B737" s="93"/>
      <c r="C737" s="93"/>
      <c r="D737" s="93"/>
      <c r="E737" s="95"/>
      <c r="F737" s="95"/>
      <c r="G737" s="95"/>
      <c r="H737" s="93"/>
      <c r="I737" s="93"/>
      <c r="J737" s="93"/>
    </row>
    <row r="738" spans="1:10" s="65" customFormat="1" ht="14" x14ac:dyDescent="0.35">
      <c r="A738" s="145"/>
      <c r="B738" s="93"/>
      <c r="C738" s="93"/>
      <c r="D738" s="93"/>
      <c r="E738" s="95"/>
      <c r="F738" s="95"/>
      <c r="G738" s="95"/>
      <c r="H738" s="93"/>
      <c r="I738" s="93"/>
      <c r="J738" s="93"/>
    </row>
    <row r="739" spans="1:10" s="65" customFormat="1" ht="14" x14ac:dyDescent="0.35">
      <c r="A739" s="145"/>
      <c r="B739" s="93"/>
      <c r="C739" s="93"/>
      <c r="D739" s="93"/>
      <c r="E739" s="95"/>
      <c r="F739" s="95"/>
      <c r="G739" s="95"/>
      <c r="H739" s="93"/>
      <c r="I739" s="93"/>
      <c r="J739" s="93"/>
    </row>
    <row r="740" spans="1:10" s="65" customFormat="1" ht="14" x14ac:dyDescent="0.35">
      <c r="A740" s="145"/>
      <c r="B740" s="93"/>
      <c r="C740" s="93"/>
      <c r="D740" s="93"/>
      <c r="E740" s="95"/>
      <c r="F740" s="95"/>
      <c r="G740" s="95"/>
      <c r="H740" s="93"/>
      <c r="I740" s="93"/>
      <c r="J740" s="93"/>
    </row>
    <row r="741" spans="1:10" s="65" customFormat="1" ht="14" x14ac:dyDescent="0.35">
      <c r="A741" s="145"/>
      <c r="B741" s="93"/>
      <c r="C741" s="93"/>
      <c r="D741" s="93"/>
      <c r="E741" s="95"/>
      <c r="F741" s="95"/>
      <c r="G741" s="95"/>
      <c r="H741" s="93"/>
      <c r="I741" s="93"/>
      <c r="J741" s="93"/>
    </row>
    <row r="742" spans="1:10" s="65" customFormat="1" ht="14" x14ac:dyDescent="0.35">
      <c r="A742" s="145"/>
      <c r="B742" s="93"/>
      <c r="C742" s="93"/>
      <c r="D742" s="93"/>
      <c r="E742" s="95"/>
      <c r="F742" s="95"/>
      <c r="G742" s="95"/>
      <c r="H742" s="93"/>
      <c r="I742" s="93"/>
      <c r="J742" s="93"/>
    </row>
    <row r="743" spans="1:10" s="65" customFormat="1" ht="14" x14ac:dyDescent="0.35">
      <c r="A743" s="145"/>
      <c r="B743" s="93"/>
      <c r="C743" s="93"/>
      <c r="D743" s="93"/>
      <c r="E743" s="95"/>
      <c r="F743" s="95"/>
      <c r="G743" s="95"/>
      <c r="H743" s="93"/>
      <c r="I743" s="93"/>
      <c r="J743" s="93"/>
    </row>
    <row r="744" spans="1:10" s="65" customFormat="1" ht="14" x14ac:dyDescent="0.35">
      <c r="A744" s="145"/>
      <c r="B744" s="93"/>
      <c r="C744" s="93"/>
      <c r="D744" s="93"/>
      <c r="E744" s="95"/>
      <c r="F744" s="95"/>
      <c r="G744" s="95"/>
      <c r="H744" s="93"/>
      <c r="I744" s="93"/>
      <c r="J744" s="93"/>
    </row>
    <row r="745" spans="1:10" s="65" customFormat="1" ht="14" x14ac:dyDescent="0.35">
      <c r="A745" s="145"/>
      <c r="B745" s="93"/>
      <c r="C745" s="93"/>
      <c r="D745" s="93"/>
      <c r="E745" s="95"/>
      <c r="F745" s="95"/>
      <c r="G745" s="95"/>
      <c r="H745" s="93"/>
      <c r="I745" s="93"/>
      <c r="J745" s="93"/>
    </row>
    <row r="746" spans="1:10" s="65" customFormat="1" ht="14" x14ac:dyDescent="0.35">
      <c r="A746" s="145"/>
      <c r="B746" s="93"/>
      <c r="C746" s="93"/>
      <c r="D746" s="93"/>
      <c r="E746" s="95"/>
      <c r="F746" s="95"/>
      <c r="G746" s="95"/>
      <c r="H746" s="93"/>
      <c r="I746" s="93"/>
      <c r="J746" s="93"/>
    </row>
    <row r="747" spans="1:10" s="65" customFormat="1" ht="14" x14ac:dyDescent="0.35">
      <c r="A747" s="145"/>
      <c r="B747" s="93"/>
      <c r="C747" s="93"/>
      <c r="D747" s="93"/>
      <c r="E747" s="95"/>
      <c r="F747" s="95"/>
      <c r="G747" s="95"/>
      <c r="H747" s="93"/>
      <c r="I747" s="93"/>
      <c r="J747" s="93"/>
    </row>
    <row r="748" spans="1:10" s="65" customFormat="1" ht="14" x14ac:dyDescent="0.35">
      <c r="A748" s="145"/>
      <c r="B748" s="93"/>
      <c r="C748" s="93"/>
      <c r="D748" s="93"/>
      <c r="E748" s="95"/>
      <c r="F748" s="95"/>
      <c r="G748" s="95"/>
      <c r="H748" s="93"/>
      <c r="I748" s="93"/>
      <c r="J748" s="93"/>
    </row>
    <row r="749" spans="1:10" s="65" customFormat="1" ht="14" x14ac:dyDescent="0.35">
      <c r="A749" s="145"/>
      <c r="B749" s="93"/>
      <c r="C749" s="93"/>
      <c r="D749" s="93"/>
      <c r="E749" s="95"/>
      <c r="F749" s="95"/>
      <c r="G749" s="95"/>
      <c r="H749" s="93"/>
      <c r="I749" s="93"/>
      <c r="J749" s="93"/>
    </row>
    <row r="750" spans="1:10" s="65" customFormat="1" ht="14" x14ac:dyDescent="0.35">
      <c r="A750" s="145"/>
      <c r="B750" s="93"/>
      <c r="C750" s="93"/>
      <c r="D750" s="93"/>
      <c r="E750" s="95"/>
      <c r="F750" s="95"/>
      <c r="G750" s="95"/>
      <c r="H750" s="93"/>
      <c r="I750" s="93"/>
      <c r="J750" s="93"/>
    </row>
    <row r="751" spans="1:10" s="65" customFormat="1" ht="14" x14ac:dyDescent="0.35">
      <c r="A751" s="145"/>
      <c r="B751" s="93"/>
      <c r="C751" s="93"/>
      <c r="D751" s="93"/>
      <c r="E751" s="95"/>
      <c r="F751" s="95"/>
      <c r="G751" s="95"/>
      <c r="H751" s="93"/>
      <c r="I751" s="93"/>
      <c r="J751" s="93"/>
    </row>
    <row r="752" spans="1:10" s="65" customFormat="1" ht="14" x14ac:dyDescent="0.35">
      <c r="A752" s="145"/>
      <c r="B752" s="93"/>
      <c r="C752" s="93"/>
      <c r="D752" s="93"/>
      <c r="E752" s="95"/>
      <c r="F752" s="95"/>
      <c r="G752" s="95"/>
      <c r="H752" s="93"/>
      <c r="I752" s="93"/>
      <c r="J752" s="93"/>
    </row>
    <row r="753" spans="1:10" s="65" customFormat="1" ht="14" x14ac:dyDescent="0.35">
      <c r="A753" s="145"/>
      <c r="B753" s="93"/>
      <c r="C753" s="93"/>
      <c r="D753" s="93"/>
      <c r="E753" s="95"/>
      <c r="F753" s="95"/>
      <c r="G753" s="95"/>
      <c r="H753" s="93"/>
      <c r="I753" s="93"/>
      <c r="J753" s="93"/>
    </row>
    <row r="754" spans="1:10" s="65" customFormat="1" ht="14" x14ac:dyDescent="0.35">
      <c r="A754" s="145"/>
      <c r="B754" s="93"/>
      <c r="C754" s="93"/>
      <c r="D754" s="93"/>
      <c r="E754" s="95"/>
      <c r="F754" s="95"/>
      <c r="G754" s="95"/>
      <c r="H754" s="93"/>
      <c r="I754" s="93"/>
      <c r="J754" s="93"/>
    </row>
    <row r="755" spans="1:10" s="65" customFormat="1" ht="14" x14ac:dyDescent="0.35">
      <c r="A755" s="145"/>
      <c r="B755" s="93"/>
      <c r="C755" s="93"/>
      <c r="D755" s="93"/>
      <c r="E755" s="95"/>
      <c r="F755" s="95"/>
      <c r="G755" s="95"/>
      <c r="H755" s="93"/>
      <c r="I755" s="93"/>
      <c r="J755" s="93"/>
    </row>
    <row r="756" spans="1:10" s="65" customFormat="1" ht="14" x14ac:dyDescent="0.35">
      <c r="A756" s="145"/>
      <c r="B756" s="93"/>
      <c r="C756" s="93"/>
      <c r="D756" s="93"/>
      <c r="E756" s="95"/>
      <c r="F756" s="95"/>
      <c r="G756" s="95"/>
      <c r="H756" s="93"/>
      <c r="I756" s="93"/>
      <c r="J756" s="93"/>
    </row>
    <row r="757" spans="1:10" s="65" customFormat="1" ht="14" x14ac:dyDescent="0.35">
      <c r="A757" s="145"/>
      <c r="B757" s="93"/>
      <c r="C757" s="93"/>
      <c r="D757" s="93"/>
      <c r="E757" s="95"/>
      <c r="F757" s="95"/>
      <c r="G757" s="95"/>
      <c r="H757" s="93"/>
      <c r="I757" s="93"/>
      <c r="J757" s="93"/>
    </row>
    <row r="758" spans="1:10" s="65" customFormat="1" ht="14" x14ac:dyDescent="0.35">
      <c r="A758" s="145"/>
      <c r="B758" s="93"/>
      <c r="C758" s="93"/>
      <c r="D758" s="93"/>
      <c r="E758" s="95"/>
      <c r="F758" s="95"/>
      <c r="G758" s="95"/>
      <c r="H758" s="93"/>
      <c r="I758" s="93"/>
      <c r="J758" s="93"/>
    </row>
    <row r="759" spans="1:10" s="65" customFormat="1" ht="14" x14ac:dyDescent="0.35">
      <c r="A759" s="145"/>
      <c r="B759" s="93"/>
      <c r="C759" s="93"/>
      <c r="D759" s="93"/>
      <c r="E759" s="95"/>
      <c r="F759" s="95"/>
      <c r="G759" s="95"/>
      <c r="H759" s="93"/>
      <c r="I759" s="93"/>
      <c r="J759" s="93"/>
    </row>
    <row r="760" spans="1:10" s="65" customFormat="1" ht="14" x14ac:dyDescent="0.35">
      <c r="A760" s="145"/>
      <c r="B760" s="93"/>
      <c r="C760" s="93"/>
      <c r="D760" s="93"/>
      <c r="E760" s="95"/>
      <c r="F760" s="95"/>
      <c r="G760" s="95"/>
      <c r="H760" s="93"/>
      <c r="I760" s="93"/>
      <c r="J760" s="93"/>
    </row>
    <row r="761" spans="1:10" s="65" customFormat="1" ht="14" x14ac:dyDescent="0.35">
      <c r="A761" s="145"/>
      <c r="B761" s="93"/>
      <c r="C761" s="93"/>
      <c r="D761" s="93"/>
      <c r="E761" s="95"/>
      <c r="F761" s="95"/>
      <c r="G761" s="95"/>
      <c r="H761" s="93"/>
      <c r="I761" s="93"/>
      <c r="J761" s="93"/>
    </row>
    <row r="762" spans="1:10" s="65" customFormat="1" ht="14" x14ac:dyDescent="0.35">
      <c r="A762" s="145"/>
      <c r="B762" s="93"/>
      <c r="C762" s="93"/>
      <c r="D762" s="93"/>
      <c r="E762" s="95"/>
      <c r="F762" s="95"/>
      <c r="G762" s="95"/>
      <c r="H762" s="93"/>
      <c r="I762" s="93"/>
      <c r="J762" s="93"/>
    </row>
    <row r="763" spans="1:10" s="65" customFormat="1" ht="14" x14ac:dyDescent="0.35">
      <c r="A763" s="145"/>
      <c r="B763" s="93"/>
      <c r="C763" s="93"/>
      <c r="D763" s="93"/>
      <c r="E763" s="95"/>
      <c r="F763" s="95"/>
      <c r="G763" s="95"/>
      <c r="H763" s="93"/>
      <c r="I763" s="93"/>
      <c r="J763" s="93"/>
    </row>
    <row r="764" spans="1:10" s="65" customFormat="1" ht="14" x14ac:dyDescent="0.35">
      <c r="A764" s="145"/>
      <c r="B764" s="93"/>
      <c r="C764" s="93"/>
      <c r="D764" s="93"/>
      <c r="E764" s="95"/>
      <c r="F764" s="95"/>
      <c r="G764" s="95"/>
      <c r="H764" s="93"/>
      <c r="I764" s="93"/>
      <c r="J764" s="93"/>
    </row>
    <row r="765" spans="1:10" s="65" customFormat="1" ht="14" x14ac:dyDescent="0.35">
      <c r="A765" s="145"/>
      <c r="B765" s="93"/>
      <c r="C765" s="93"/>
      <c r="D765" s="93"/>
      <c r="E765" s="95"/>
      <c r="F765" s="95"/>
      <c r="G765" s="95"/>
      <c r="H765" s="93"/>
      <c r="I765" s="93"/>
      <c r="J765" s="93"/>
    </row>
    <row r="766" spans="1:10" s="65" customFormat="1" ht="14" x14ac:dyDescent="0.35">
      <c r="A766" s="145"/>
      <c r="B766" s="93"/>
      <c r="C766" s="93"/>
      <c r="D766" s="93"/>
      <c r="E766" s="95"/>
      <c r="F766" s="95"/>
      <c r="G766" s="95"/>
      <c r="H766" s="93"/>
      <c r="I766" s="93"/>
      <c r="J766" s="93"/>
    </row>
    <row r="767" spans="1:10" s="65" customFormat="1" ht="14" x14ac:dyDescent="0.35">
      <c r="A767" s="145"/>
      <c r="B767" s="93"/>
      <c r="C767" s="93"/>
      <c r="D767" s="93"/>
      <c r="E767" s="95"/>
      <c r="F767" s="95"/>
      <c r="G767" s="95"/>
      <c r="H767" s="93"/>
      <c r="I767" s="93"/>
      <c r="J767" s="93"/>
    </row>
    <row r="768" spans="1:10" s="65" customFormat="1" ht="14" x14ac:dyDescent="0.35">
      <c r="A768" s="145"/>
      <c r="B768" s="93"/>
      <c r="C768" s="93"/>
      <c r="D768" s="93"/>
      <c r="E768" s="95"/>
      <c r="F768" s="95"/>
      <c r="G768" s="95"/>
      <c r="H768" s="93"/>
      <c r="I768" s="93"/>
      <c r="J768" s="93"/>
    </row>
    <row r="769" spans="1:10" s="65" customFormat="1" ht="14" x14ac:dyDescent="0.35">
      <c r="A769" s="145"/>
      <c r="B769" s="93"/>
      <c r="C769" s="93"/>
      <c r="D769" s="93"/>
      <c r="E769" s="95"/>
      <c r="F769" s="95"/>
      <c r="G769" s="95"/>
      <c r="H769" s="93"/>
      <c r="I769" s="93"/>
      <c r="J769" s="93"/>
    </row>
    <row r="770" spans="1:10" s="65" customFormat="1" ht="14" x14ac:dyDescent="0.35">
      <c r="A770" s="145"/>
      <c r="B770" s="93"/>
      <c r="C770" s="93"/>
      <c r="D770" s="93"/>
      <c r="E770" s="95"/>
      <c r="F770" s="95"/>
      <c r="G770" s="95"/>
      <c r="H770" s="93"/>
      <c r="I770" s="93"/>
      <c r="J770" s="93"/>
    </row>
    <row r="771" spans="1:10" s="65" customFormat="1" ht="14" x14ac:dyDescent="0.35">
      <c r="A771" s="145"/>
      <c r="B771" s="93"/>
      <c r="C771" s="93"/>
      <c r="D771" s="93"/>
      <c r="E771" s="95"/>
      <c r="F771" s="95"/>
      <c r="G771" s="95"/>
      <c r="H771" s="93"/>
      <c r="I771" s="93"/>
      <c r="J771" s="93"/>
    </row>
    <row r="772" spans="1:10" s="65" customFormat="1" ht="14" x14ac:dyDescent="0.35">
      <c r="A772" s="145"/>
      <c r="B772" s="93"/>
      <c r="C772" s="93"/>
      <c r="D772" s="93"/>
      <c r="E772" s="95"/>
      <c r="F772" s="95"/>
      <c r="G772" s="95"/>
      <c r="H772" s="93"/>
      <c r="I772" s="93"/>
      <c r="J772" s="93"/>
    </row>
    <row r="773" spans="1:10" s="65" customFormat="1" ht="14" x14ac:dyDescent="0.35">
      <c r="A773" s="145"/>
      <c r="B773" s="93"/>
      <c r="C773" s="93"/>
      <c r="D773" s="93"/>
      <c r="E773" s="95"/>
      <c r="F773" s="95"/>
      <c r="G773" s="95"/>
      <c r="H773" s="93"/>
      <c r="I773" s="93"/>
      <c r="J773" s="93"/>
    </row>
    <row r="774" spans="1:10" s="65" customFormat="1" ht="14" x14ac:dyDescent="0.35">
      <c r="A774" s="145"/>
      <c r="B774" s="93"/>
      <c r="C774" s="93"/>
      <c r="D774" s="93"/>
      <c r="E774" s="95"/>
      <c r="F774" s="95"/>
      <c r="G774" s="95"/>
      <c r="H774" s="93"/>
      <c r="I774" s="93"/>
      <c r="J774" s="93"/>
    </row>
    <row r="775" spans="1:10" s="65" customFormat="1" ht="14" x14ac:dyDescent="0.35">
      <c r="A775" s="145"/>
      <c r="B775" s="93"/>
      <c r="C775" s="93"/>
      <c r="D775" s="93"/>
      <c r="E775" s="95"/>
      <c r="F775" s="95"/>
      <c r="G775" s="95"/>
      <c r="H775" s="93"/>
      <c r="I775" s="93"/>
      <c r="J775" s="93"/>
    </row>
    <row r="776" spans="1:10" s="65" customFormat="1" ht="14" x14ac:dyDescent="0.35">
      <c r="A776" s="145"/>
      <c r="B776" s="93"/>
      <c r="C776" s="93"/>
      <c r="D776" s="93"/>
      <c r="E776" s="95"/>
      <c r="F776" s="95"/>
      <c r="G776" s="95"/>
      <c r="H776" s="93"/>
      <c r="I776" s="93"/>
      <c r="J776" s="93"/>
    </row>
    <row r="777" spans="1:10" s="65" customFormat="1" ht="14" x14ac:dyDescent="0.35">
      <c r="A777" s="145"/>
      <c r="B777" s="93"/>
      <c r="C777" s="93"/>
      <c r="D777" s="93"/>
      <c r="E777" s="95"/>
      <c r="F777" s="95"/>
      <c r="G777" s="95"/>
      <c r="H777" s="93"/>
      <c r="I777" s="93"/>
      <c r="J777" s="93"/>
    </row>
    <row r="778" spans="1:10" s="65" customFormat="1" ht="14" x14ac:dyDescent="0.35">
      <c r="A778" s="145"/>
      <c r="B778" s="93"/>
      <c r="C778" s="93"/>
      <c r="D778" s="93"/>
      <c r="E778" s="95"/>
      <c r="F778" s="95"/>
      <c r="G778" s="95"/>
      <c r="H778" s="93"/>
      <c r="I778" s="93"/>
      <c r="J778" s="93"/>
    </row>
    <row r="779" spans="1:10" s="65" customFormat="1" ht="14" x14ac:dyDescent="0.35">
      <c r="A779" s="145"/>
      <c r="B779" s="93"/>
      <c r="C779" s="93"/>
      <c r="D779" s="93"/>
      <c r="E779" s="95"/>
      <c r="F779" s="95"/>
      <c r="G779" s="95"/>
      <c r="H779" s="93"/>
      <c r="I779" s="93"/>
      <c r="J779" s="93"/>
    </row>
    <row r="780" spans="1:10" s="65" customFormat="1" ht="14" x14ac:dyDescent="0.35">
      <c r="A780" s="145"/>
      <c r="B780" s="93"/>
      <c r="C780" s="93"/>
      <c r="D780" s="93"/>
      <c r="E780" s="95"/>
      <c r="F780" s="95"/>
      <c r="G780" s="95"/>
      <c r="H780" s="93"/>
      <c r="I780" s="93"/>
      <c r="J780" s="93"/>
    </row>
    <row r="781" spans="1:10" s="65" customFormat="1" ht="14" x14ac:dyDescent="0.35">
      <c r="A781" s="145"/>
      <c r="B781" s="93"/>
      <c r="C781" s="93"/>
      <c r="D781" s="93"/>
      <c r="E781" s="95"/>
      <c r="F781" s="95"/>
      <c r="G781" s="95"/>
      <c r="H781" s="93"/>
      <c r="I781" s="93"/>
      <c r="J781" s="93"/>
    </row>
    <row r="782" spans="1:10" s="65" customFormat="1" ht="14" x14ac:dyDescent="0.35">
      <c r="A782" s="145"/>
      <c r="B782" s="93"/>
      <c r="C782" s="93"/>
      <c r="D782" s="93"/>
      <c r="E782" s="95"/>
      <c r="F782" s="95"/>
      <c r="G782" s="95"/>
      <c r="H782" s="93"/>
      <c r="I782" s="93"/>
      <c r="J782" s="93"/>
    </row>
    <row r="783" spans="1:10" s="65" customFormat="1" ht="14" x14ac:dyDescent="0.35">
      <c r="A783" s="145"/>
      <c r="B783" s="93"/>
      <c r="C783" s="93"/>
      <c r="D783" s="93"/>
      <c r="E783" s="95"/>
      <c r="F783" s="95"/>
      <c r="G783" s="95"/>
      <c r="H783" s="93"/>
      <c r="I783" s="93"/>
      <c r="J783" s="93"/>
    </row>
    <row r="784" spans="1:10" s="65" customFormat="1" ht="14" x14ac:dyDescent="0.35">
      <c r="A784" s="145"/>
      <c r="B784" s="93"/>
      <c r="C784" s="93"/>
      <c r="D784" s="93"/>
      <c r="E784" s="95"/>
      <c r="F784" s="95"/>
      <c r="G784" s="95"/>
      <c r="H784" s="93"/>
      <c r="I784" s="93"/>
      <c r="J784" s="93"/>
    </row>
    <row r="785" spans="1:10" s="65" customFormat="1" ht="14" x14ac:dyDescent="0.35">
      <c r="A785" s="145"/>
      <c r="B785" s="93"/>
      <c r="C785" s="93"/>
      <c r="D785" s="93"/>
      <c r="E785" s="95"/>
      <c r="F785" s="95"/>
      <c r="G785" s="95"/>
      <c r="H785" s="93"/>
      <c r="I785" s="93"/>
      <c r="J785" s="93"/>
    </row>
    <row r="786" spans="1:10" s="65" customFormat="1" ht="14" x14ac:dyDescent="0.35">
      <c r="A786" s="145"/>
      <c r="B786" s="93"/>
      <c r="C786" s="93"/>
      <c r="D786" s="93"/>
      <c r="E786" s="95"/>
      <c r="F786" s="95"/>
      <c r="G786" s="95"/>
      <c r="H786" s="93"/>
      <c r="I786" s="93"/>
      <c r="J786" s="93"/>
    </row>
    <row r="787" spans="1:10" s="65" customFormat="1" ht="14" x14ac:dyDescent="0.35">
      <c r="A787" s="145"/>
      <c r="B787" s="93"/>
      <c r="C787" s="93"/>
      <c r="D787" s="93"/>
      <c r="E787" s="95"/>
      <c r="F787" s="95"/>
      <c r="G787" s="95"/>
      <c r="H787" s="93"/>
      <c r="I787" s="93"/>
      <c r="J787" s="93"/>
    </row>
    <row r="788" spans="1:10" s="65" customFormat="1" ht="14" x14ac:dyDescent="0.35">
      <c r="A788" s="145"/>
      <c r="B788" s="93"/>
      <c r="C788" s="93"/>
      <c r="D788" s="93"/>
      <c r="E788" s="95"/>
      <c r="F788" s="95"/>
      <c r="G788" s="95"/>
      <c r="H788" s="93"/>
      <c r="I788" s="93"/>
      <c r="J788" s="93"/>
    </row>
    <row r="789" spans="1:10" s="65" customFormat="1" ht="14" x14ac:dyDescent="0.35">
      <c r="A789" s="145"/>
      <c r="B789" s="93"/>
      <c r="C789" s="93"/>
      <c r="D789" s="93"/>
      <c r="E789" s="95"/>
      <c r="F789" s="95"/>
      <c r="G789" s="95"/>
      <c r="H789" s="93"/>
      <c r="I789" s="93"/>
      <c r="J789" s="93"/>
    </row>
    <row r="790" spans="1:10" s="65" customFormat="1" ht="14" x14ac:dyDescent="0.35">
      <c r="A790" s="145"/>
      <c r="B790" s="93"/>
      <c r="C790" s="93"/>
      <c r="D790" s="93"/>
      <c r="E790" s="95"/>
      <c r="F790" s="95"/>
      <c r="G790" s="95"/>
      <c r="H790" s="93"/>
      <c r="I790" s="93"/>
      <c r="J790" s="93"/>
    </row>
    <row r="791" spans="1:10" s="65" customFormat="1" ht="14" x14ac:dyDescent="0.35">
      <c r="A791" s="145"/>
      <c r="B791" s="93"/>
      <c r="C791" s="93"/>
      <c r="D791" s="93"/>
      <c r="E791" s="95"/>
      <c r="F791" s="95"/>
      <c r="G791" s="95"/>
      <c r="H791" s="93"/>
      <c r="I791" s="93"/>
      <c r="J791" s="93"/>
    </row>
    <row r="792" spans="1:10" s="65" customFormat="1" ht="14" x14ac:dyDescent="0.35">
      <c r="A792" s="145"/>
      <c r="B792" s="93"/>
      <c r="C792" s="93"/>
      <c r="D792" s="93"/>
      <c r="E792" s="95"/>
      <c r="F792" s="95"/>
      <c r="G792" s="95"/>
      <c r="H792" s="93"/>
      <c r="I792" s="93"/>
      <c r="J792" s="93"/>
    </row>
    <row r="793" spans="1:10" s="65" customFormat="1" ht="14" x14ac:dyDescent="0.35">
      <c r="A793" s="145"/>
      <c r="B793" s="93"/>
      <c r="C793" s="93"/>
      <c r="D793" s="93"/>
      <c r="E793" s="95"/>
      <c r="F793" s="95"/>
      <c r="G793" s="95"/>
      <c r="H793" s="93"/>
      <c r="I793" s="93"/>
      <c r="J793" s="93"/>
    </row>
    <row r="794" spans="1:10" s="65" customFormat="1" ht="14" x14ac:dyDescent="0.35">
      <c r="A794" s="145"/>
      <c r="B794" s="93"/>
      <c r="C794" s="93"/>
      <c r="D794" s="93"/>
      <c r="E794" s="95"/>
      <c r="F794" s="95"/>
      <c r="G794" s="95"/>
      <c r="H794" s="93"/>
      <c r="I794" s="93"/>
      <c r="J794" s="93"/>
    </row>
    <row r="795" spans="1:10" s="65" customFormat="1" ht="14" x14ac:dyDescent="0.35">
      <c r="A795" s="145"/>
      <c r="B795" s="93"/>
      <c r="C795" s="93"/>
      <c r="D795" s="93"/>
      <c r="E795" s="95"/>
      <c r="F795" s="95"/>
      <c r="G795" s="95"/>
      <c r="H795" s="93"/>
      <c r="I795" s="93"/>
      <c r="J795" s="93"/>
    </row>
    <row r="796" spans="1:10" s="65" customFormat="1" ht="14" x14ac:dyDescent="0.35">
      <c r="A796" s="145"/>
      <c r="B796" s="93"/>
      <c r="C796" s="93"/>
      <c r="D796" s="93"/>
      <c r="E796" s="95"/>
      <c r="F796" s="95"/>
      <c r="G796" s="95"/>
      <c r="H796" s="93"/>
      <c r="I796" s="93"/>
      <c r="J796" s="93"/>
    </row>
    <row r="797" spans="1:10" s="65" customFormat="1" ht="14" x14ac:dyDescent="0.35">
      <c r="A797" s="145"/>
      <c r="B797" s="93"/>
      <c r="C797" s="93"/>
      <c r="D797" s="93"/>
      <c r="E797" s="95"/>
      <c r="F797" s="95"/>
      <c r="G797" s="95"/>
      <c r="H797" s="93"/>
      <c r="I797" s="93"/>
      <c r="J797" s="93"/>
    </row>
    <row r="798" spans="1:10" s="65" customFormat="1" ht="14" x14ac:dyDescent="0.35">
      <c r="A798" s="145"/>
      <c r="B798" s="93"/>
      <c r="C798" s="93"/>
      <c r="D798" s="93"/>
      <c r="E798" s="95"/>
      <c r="F798" s="95"/>
      <c r="G798" s="95"/>
      <c r="H798" s="93"/>
      <c r="I798" s="93"/>
      <c r="J798" s="93"/>
    </row>
    <row r="799" spans="1:10" s="65" customFormat="1" ht="14" x14ac:dyDescent="0.35">
      <c r="A799" s="145"/>
      <c r="B799" s="93"/>
      <c r="C799" s="93"/>
      <c r="D799" s="93"/>
      <c r="E799" s="95"/>
      <c r="F799" s="95"/>
      <c r="G799" s="95"/>
      <c r="H799" s="93"/>
      <c r="I799" s="93"/>
      <c r="J799" s="93"/>
    </row>
    <row r="800" spans="1:10" s="65" customFormat="1" ht="14" x14ac:dyDescent="0.35">
      <c r="A800" s="145"/>
      <c r="B800" s="93"/>
      <c r="C800" s="93"/>
      <c r="D800" s="93"/>
      <c r="E800" s="95"/>
      <c r="F800" s="95"/>
      <c r="G800" s="95"/>
      <c r="H800" s="93"/>
      <c r="I800" s="93"/>
      <c r="J800" s="93"/>
    </row>
    <row r="801" spans="1:10" s="65" customFormat="1" ht="14" x14ac:dyDescent="0.35">
      <c r="A801" s="145"/>
      <c r="B801" s="93"/>
      <c r="C801" s="93"/>
      <c r="D801" s="93"/>
      <c r="E801" s="95"/>
      <c r="F801" s="95"/>
      <c r="G801" s="95"/>
      <c r="H801" s="93"/>
      <c r="I801" s="93"/>
      <c r="J801" s="93"/>
    </row>
    <row r="802" spans="1:10" s="65" customFormat="1" ht="14" x14ac:dyDescent="0.35">
      <c r="A802" s="145"/>
      <c r="B802" s="93"/>
      <c r="C802" s="93"/>
      <c r="D802" s="93"/>
      <c r="E802" s="95"/>
      <c r="F802" s="95"/>
      <c r="G802" s="95"/>
      <c r="H802" s="93"/>
      <c r="I802" s="93"/>
      <c r="J802" s="93"/>
    </row>
    <row r="803" spans="1:10" s="65" customFormat="1" ht="14" x14ac:dyDescent="0.35">
      <c r="A803" s="145"/>
      <c r="B803" s="93"/>
      <c r="C803" s="93"/>
      <c r="D803" s="93"/>
      <c r="E803" s="95"/>
      <c r="F803" s="95"/>
      <c r="G803" s="95"/>
      <c r="H803" s="93"/>
      <c r="I803" s="93"/>
      <c r="J803" s="93"/>
    </row>
    <row r="804" spans="1:10" s="65" customFormat="1" ht="14" x14ac:dyDescent="0.35">
      <c r="A804" s="145"/>
      <c r="B804" s="93"/>
      <c r="C804" s="93"/>
      <c r="D804" s="93"/>
      <c r="E804" s="95"/>
      <c r="F804" s="95"/>
      <c r="G804" s="95"/>
      <c r="H804" s="93"/>
      <c r="I804" s="93"/>
      <c r="J804" s="93"/>
    </row>
    <row r="805" spans="1:10" s="65" customFormat="1" ht="14" x14ac:dyDescent="0.35">
      <c r="A805" s="145"/>
      <c r="B805" s="93"/>
      <c r="C805" s="93"/>
      <c r="D805" s="93"/>
      <c r="E805" s="95"/>
      <c r="F805" s="95"/>
      <c r="G805" s="95"/>
      <c r="H805" s="93"/>
      <c r="I805" s="93"/>
      <c r="J805" s="93"/>
    </row>
    <row r="806" spans="1:10" s="65" customFormat="1" ht="14" x14ac:dyDescent="0.35">
      <c r="A806" s="145"/>
      <c r="B806" s="93"/>
      <c r="C806" s="93"/>
      <c r="D806" s="93"/>
      <c r="E806" s="95"/>
      <c r="F806" s="95"/>
      <c r="G806" s="95"/>
      <c r="H806" s="93"/>
      <c r="I806" s="93"/>
      <c r="J806" s="93"/>
    </row>
    <row r="807" spans="1:10" s="65" customFormat="1" ht="14" x14ac:dyDescent="0.35">
      <c r="A807" s="145"/>
      <c r="B807" s="93"/>
      <c r="C807" s="93"/>
      <c r="D807" s="93"/>
      <c r="E807" s="95"/>
      <c r="F807" s="95"/>
      <c r="G807" s="95"/>
      <c r="H807" s="93"/>
      <c r="I807" s="93"/>
      <c r="J807" s="93"/>
    </row>
    <row r="808" spans="1:10" s="65" customFormat="1" ht="14" x14ac:dyDescent="0.35">
      <c r="A808" s="145"/>
      <c r="B808" s="93"/>
      <c r="C808" s="93"/>
      <c r="D808" s="93"/>
      <c r="E808" s="95"/>
      <c r="F808" s="95"/>
      <c r="G808" s="95"/>
      <c r="H808" s="93"/>
      <c r="I808" s="93"/>
      <c r="J808" s="93"/>
    </row>
    <row r="809" spans="1:10" s="65" customFormat="1" ht="14" x14ac:dyDescent="0.35">
      <c r="A809" s="145"/>
      <c r="B809" s="93"/>
      <c r="C809" s="93"/>
      <c r="D809" s="93"/>
      <c r="E809" s="95"/>
      <c r="F809" s="95"/>
      <c r="G809" s="95"/>
      <c r="H809" s="93"/>
      <c r="I809" s="93"/>
      <c r="J809" s="93"/>
    </row>
    <row r="810" spans="1:10" s="65" customFormat="1" ht="14" x14ac:dyDescent="0.35">
      <c r="A810" s="145"/>
      <c r="B810" s="93"/>
      <c r="C810" s="93"/>
      <c r="D810" s="93"/>
      <c r="E810" s="95"/>
      <c r="F810" s="95"/>
      <c r="G810" s="95"/>
      <c r="H810" s="93"/>
      <c r="I810" s="93"/>
      <c r="J810" s="93"/>
    </row>
    <row r="811" spans="1:10" s="65" customFormat="1" ht="14" x14ac:dyDescent="0.35">
      <c r="A811" s="145"/>
      <c r="B811" s="93"/>
      <c r="C811" s="93"/>
      <c r="D811" s="93"/>
      <c r="E811" s="95"/>
      <c r="F811" s="95"/>
      <c r="G811" s="95"/>
      <c r="H811" s="93"/>
      <c r="I811" s="93"/>
      <c r="J811" s="93"/>
    </row>
    <row r="812" spans="1:10" s="65" customFormat="1" ht="14" x14ac:dyDescent="0.35">
      <c r="A812" s="145"/>
      <c r="B812" s="93"/>
      <c r="C812" s="93"/>
      <c r="D812" s="93"/>
      <c r="E812" s="95"/>
      <c r="F812" s="95"/>
      <c r="G812" s="95"/>
      <c r="H812" s="93"/>
      <c r="I812" s="93"/>
      <c r="J812" s="93"/>
    </row>
    <row r="813" spans="1:10" s="65" customFormat="1" ht="14" x14ac:dyDescent="0.35">
      <c r="A813" s="145"/>
      <c r="B813" s="93"/>
      <c r="C813" s="93"/>
      <c r="D813" s="93"/>
      <c r="E813" s="95"/>
      <c r="F813" s="95"/>
      <c r="G813" s="95"/>
      <c r="H813" s="93"/>
      <c r="I813" s="93"/>
      <c r="J813" s="93"/>
    </row>
    <row r="814" spans="1:10" s="65" customFormat="1" ht="14" x14ac:dyDescent="0.35">
      <c r="A814" s="145"/>
      <c r="B814" s="93"/>
      <c r="C814" s="93"/>
      <c r="D814" s="93"/>
      <c r="E814" s="95"/>
      <c r="F814" s="95"/>
      <c r="G814" s="95"/>
      <c r="H814" s="93"/>
      <c r="I814" s="93"/>
      <c r="J814" s="93"/>
    </row>
    <row r="815" spans="1:10" s="65" customFormat="1" ht="14" x14ac:dyDescent="0.35">
      <c r="A815" s="145"/>
      <c r="B815" s="93"/>
      <c r="C815" s="93"/>
      <c r="D815" s="93"/>
      <c r="E815" s="95"/>
      <c r="F815" s="95"/>
      <c r="G815" s="95"/>
      <c r="H815" s="93"/>
      <c r="I815" s="93"/>
      <c r="J815" s="93"/>
    </row>
    <row r="816" spans="1:10" s="65" customFormat="1" ht="14" x14ac:dyDescent="0.35">
      <c r="A816" s="145"/>
      <c r="B816" s="93"/>
      <c r="C816" s="93"/>
      <c r="D816" s="93"/>
      <c r="E816" s="95"/>
      <c r="F816" s="95"/>
      <c r="G816" s="95"/>
      <c r="H816" s="93"/>
      <c r="I816" s="93"/>
      <c r="J816" s="93"/>
    </row>
    <row r="817" spans="1:10" s="65" customFormat="1" ht="14" x14ac:dyDescent="0.35">
      <c r="A817" s="145"/>
      <c r="B817" s="93"/>
      <c r="C817" s="93"/>
      <c r="D817" s="93"/>
      <c r="E817" s="95"/>
      <c r="F817" s="95"/>
      <c r="G817" s="95"/>
      <c r="H817" s="93"/>
      <c r="I817" s="93"/>
      <c r="J817" s="93"/>
    </row>
    <row r="818" spans="1:10" s="65" customFormat="1" ht="14" x14ac:dyDescent="0.35">
      <c r="A818" s="145"/>
      <c r="B818" s="93"/>
      <c r="C818" s="93"/>
      <c r="D818" s="93"/>
      <c r="E818" s="95"/>
      <c r="F818" s="95"/>
      <c r="G818" s="95"/>
      <c r="H818" s="93"/>
      <c r="I818" s="93"/>
      <c r="J818" s="93"/>
    </row>
    <row r="819" spans="1:10" s="65" customFormat="1" ht="14" x14ac:dyDescent="0.35">
      <c r="A819" s="145"/>
      <c r="B819" s="93"/>
      <c r="C819" s="93"/>
      <c r="D819" s="93"/>
      <c r="E819" s="95"/>
      <c r="F819" s="95"/>
      <c r="G819" s="95"/>
      <c r="H819" s="93"/>
      <c r="I819" s="93"/>
      <c r="J819" s="93"/>
    </row>
    <row r="820" spans="1:10" s="65" customFormat="1" ht="14" x14ac:dyDescent="0.35">
      <c r="A820" s="145"/>
      <c r="B820" s="93"/>
      <c r="C820" s="93"/>
      <c r="D820" s="93"/>
      <c r="E820" s="95"/>
      <c r="F820" s="95"/>
      <c r="G820" s="95"/>
      <c r="H820" s="93"/>
      <c r="I820" s="93"/>
      <c r="J820" s="93"/>
    </row>
    <row r="821" spans="1:10" s="65" customFormat="1" ht="14" x14ac:dyDescent="0.35">
      <c r="A821" s="145"/>
      <c r="B821" s="93"/>
      <c r="C821" s="93"/>
      <c r="D821" s="93"/>
      <c r="E821" s="95"/>
      <c r="F821" s="95"/>
      <c r="G821" s="95"/>
      <c r="H821" s="93"/>
      <c r="I821" s="93"/>
      <c r="J821" s="93"/>
    </row>
    <row r="822" spans="1:10" s="65" customFormat="1" ht="14" x14ac:dyDescent="0.35">
      <c r="A822" s="145"/>
      <c r="B822" s="93"/>
      <c r="C822" s="93"/>
      <c r="D822" s="93"/>
      <c r="E822" s="95"/>
      <c r="F822" s="95"/>
      <c r="G822" s="95"/>
      <c r="H822" s="93"/>
      <c r="I822" s="93"/>
      <c r="J822" s="93"/>
    </row>
    <row r="823" spans="1:10" s="65" customFormat="1" ht="14" x14ac:dyDescent="0.35">
      <c r="A823" s="145"/>
      <c r="B823" s="93"/>
      <c r="C823" s="93"/>
      <c r="D823" s="93"/>
      <c r="E823" s="95"/>
      <c r="F823" s="95"/>
      <c r="G823" s="95"/>
      <c r="H823" s="93"/>
      <c r="I823" s="93"/>
      <c r="J823" s="93"/>
    </row>
    <row r="824" spans="1:10" s="65" customFormat="1" ht="14" x14ac:dyDescent="0.35">
      <c r="A824" s="145"/>
      <c r="B824" s="93"/>
      <c r="C824" s="93"/>
      <c r="D824" s="93"/>
      <c r="E824" s="95"/>
      <c r="F824" s="95"/>
      <c r="G824" s="95"/>
      <c r="H824" s="93"/>
      <c r="I824" s="93"/>
      <c r="J824" s="93"/>
    </row>
    <row r="825" spans="1:10" s="65" customFormat="1" ht="14" x14ac:dyDescent="0.35">
      <c r="A825" s="145"/>
      <c r="B825" s="93"/>
      <c r="C825" s="93"/>
      <c r="D825" s="93"/>
      <c r="E825" s="95"/>
      <c r="F825" s="95"/>
      <c r="G825" s="95"/>
      <c r="H825" s="93"/>
      <c r="I825" s="93"/>
      <c r="J825" s="93"/>
    </row>
    <row r="826" spans="1:10" s="65" customFormat="1" ht="14" x14ac:dyDescent="0.35">
      <c r="A826" s="145"/>
      <c r="B826" s="93"/>
      <c r="C826" s="93"/>
      <c r="D826" s="93"/>
      <c r="E826" s="95"/>
      <c r="F826" s="95"/>
      <c r="G826" s="95"/>
      <c r="H826" s="93"/>
      <c r="I826" s="93"/>
      <c r="J826" s="93"/>
    </row>
    <row r="827" spans="1:10" s="65" customFormat="1" ht="14" x14ac:dyDescent="0.35">
      <c r="A827" s="145"/>
      <c r="B827" s="93"/>
      <c r="C827" s="93"/>
      <c r="D827" s="93"/>
      <c r="E827" s="95"/>
      <c r="F827" s="95"/>
      <c r="G827" s="95"/>
      <c r="H827" s="93"/>
      <c r="I827" s="93"/>
      <c r="J827" s="93"/>
    </row>
    <row r="828" spans="1:10" s="65" customFormat="1" ht="14" x14ac:dyDescent="0.35">
      <c r="A828" s="145"/>
      <c r="B828" s="93"/>
      <c r="C828" s="93"/>
      <c r="D828" s="93"/>
      <c r="E828" s="95"/>
      <c r="F828" s="95"/>
      <c r="G828" s="95"/>
      <c r="H828" s="93"/>
      <c r="I828" s="93"/>
      <c r="J828" s="93"/>
    </row>
    <row r="829" spans="1:10" s="65" customFormat="1" ht="14" x14ac:dyDescent="0.35">
      <c r="A829" s="145"/>
      <c r="B829" s="93"/>
      <c r="C829" s="93"/>
      <c r="D829" s="93"/>
      <c r="E829" s="95"/>
      <c r="F829" s="95"/>
      <c r="G829" s="95"/>
      <c r="H829" s="93"/>
      <c r="I829" s="93"/>
      <c r="J829" s="93"/>
    </row>
    <row r="830" spans="1:10" s="65" customFormat="1" ht="14" x14ac:dyDescent="0.35">
      <c r="A830" s="145"/>
      <c r="B830" s="93"/>
      <c r="C830" s="93"/>
      <c r="D830" s="93"/>
      <c r="E830" s="95"/>
      <c r="F830" s="95"/>
      <c r="G830" s="95"/>
      <c r="H830" s="93"/>
      <c r="I830" s="93"/>
      <c r="J830" s="93"/>
    </row>
    <row r="831" spans="1:10" s="65" customFormat="1" ht="14" x14ac:dyDescent="0.35">
      <c r="A831" s="145"/>
      <c r="B831" s="93"/>
      <c r="C831" s="93"/>
      <c r="D831" s="93"/>
      <c r="E831" s="95"/>
      <c r="F831" s="95"/>
      <c r="G831" s="95"/>
      <c r="H831" s="93"/>
      <c r="I831" s="93"/>
      <c r="J831" s="93"/>
    </row>
    <row r="832" spans="1:10" s="65" customFormat="1" ht="14" x14ac:dyDescent="0.35">
      <c r="A832" s="145"/>
      <c r="B832" s="93"/>
      <c r="C832" s="93"/>
      <c r="D832" s="93"/>
      <c r="E832" s="95"/>
      <c r="F832" s="95"/>
      <c r="G832" s="95"/>
      <c r="H832" s="93"/>
      <c r="I832" s="93"/>
      <c r="J832" s="93"/>
    </row>
    <row r="833" spans="1:10" s="65" customFormat="1" ht="14" x14ac:dyDescent="0.35">
      <c r="A833" s="145"/>
      <c r="B833" s="93"/>
      <c r="C833" s="93"/>
      <c r="D833" s="93"/>
      <c r="E833" s="95"/>
      <c r="F833" s="95"/>
      <c r="G833" s="95"/>
      <c r="H833" s="93"/>
      <c r="I833" s="93"/>
      <c r="J833" s="93"/>
    </row>
    <row r="834" spans="1:10" s="65" customFormat="1" ht="14" x14ac:dyDescent="0.35">
      <c r="A834" s="145"/>
      <c r="B834" s="93"/>
      <c r="C834" s="93"/>
      <c r="D834" s="93"/>
      <c r="E834" s="95"/>
      <c r="F834" s="95"/>
      <c r="G834" s="95"/>
      <c r="H834" s="93"/>
      <c r="I834" s="93"/>
      <c r="J834" s="93"/>
    </row>
    <row r="835" spans="1:10" s="65" customFormat="1" ht="14" x14ac:dyDescent="0.35">
      <c r="A835" s="145"/>
      <c r="B835" s="93"/>
      <c r="C835" s="93"/>
      <c r="D835" s="93"/>
      <c r="E835" s="95"/>
      <c r="F835" s="95"/>
      <c r="G835" s="95"/>
      <c r="H835" s="93"/>
      <c r="I835" s="93"/>
      <c r="J835" s="93"/>
    </row>
    <row r="836" spans="1:10" s="65" customFormat="1" ht="14" x14ac:dyDescent="0.35">
      <c r="A836" s="145"/>
      <c r="B836" s="93"/>
      <c r="C836" s="93"/>
      <c r="D836" s="93"/>
      <c r="E836" s="95"/>
      <c r="F836" s="95"/>
      <c r="G836" s="95"/>
      <c r="H836" s="93"/>
      <c r="I836" s="93"/>
      <c r="J836" s="93"/>
    </row>
    <row r="837" spans="1:10" s="65" customFormat="1" ht="14" x14ac:dyDescent="0.35">
      <c r="A837" s="145"/>
      <c r="B837" s="93"/>
      <c r="C837" s="93"/>
      <c r="D837" s="93"/>
      <c r="E837" s="95"/>
      <c r="F837" s="95"/>
      <c r="G837" s="95"/>
      <c r="H837" s="93"/>
      <c r="I837" s="93"/>
      <c r="J837" s="93"/>
    </row>
    <row r="838" spans="1:10" s="65" customFormat="1" ht="14" x14ac:dyDescent="0.35">
      <c r="A838" s="145"/>
      <c r="B838" s="93"/>
      <c r="C838" s="93"/>
      <c r="D838" s="93"/>
      <c r="E838" s="95"/>
      <c r="F838" s="95"/>
      <c r="G838" s="95"/>
      <c r="H838" s="93"/>
      <c r="I838" s="93"/>
      <c r="J838" s="93"/>
    </row>
    <row r="839" spans="1:10" s="65" customFormat="1" ht="14" x14ac:dyDescent="0.35">
      <c r="A839" s="145"/>
      <c r="B839" s="93"/>
      <c r="C839" s="93"/>
      <c r="D839" s="93"/>
      <c r="E839" s="95"/>
      <c r="F839" s="95"/>
      <c r="G839" s="95"/>
      <c r="H839" s="93"/>
      <c r="I839" s="93"/>
      <c r="J839" s="93"/>
    </row>
    <row r="840" spans="1:10" s="65" customFormat="1" ht="14" x14ac:dyDescent="0.35">
      <c r="A840" s="145"/>
      <c r="B840" s="93"/>
      <c r="C840" s="93"/>
      <c r="D840" s="93"/>
      <c r="E840" s="95"/>
      <c r="F840" s="95"/>
      <c r="G840" s="95"/>
      <c r="H840" s="93"/>
      <c r="I840" s="93"/>
      <c r="J840" s="93"/>
    </row>
    <row r="841" spans="1:10" s="65" customFormat="1" ht="14" x14ac:dyDescent="0.35">
      <c r="A841" s="145"/>
      <c r="B841" s="93"/>
      <c r="C841" s="93"/>
      <c r="D841" s="93"/>
      <c r="E841" s="95"/>
      <c r="F841" s="95"/>
      <c r="G841" s="95"/>
      <c r="H841" s="93"/>
      <c r="I841" s="93"/>
      <c r="J841" s="93"/>
    </row>
    <row r="842" spans="1:10" s="65" customFormat="1" ht="14" x14ac:dyDescent="0.35">
      <c r="A842" s="145"/>
      <c r="B842" s="93"/>
      <c r="C842" s="93"/>
      <c r="D842" s="93"/>
      <c r="E842" s="95"/>
      <c r="F842" s="95"/>
      <c r="G842" s="95"/>
      <c r="H842" s="93"/>
      <c r="I842" s="93"/>
      <c r="J842" s="93"/>
    </row>
    <row r="843" spans="1:10" s="65" customFormat="1" ht="14" x14ac:dyDescent="0.35">
      <c r="A843" s="145"/>
      <c r="B843" s="93"/>
      <c r="C843" s="93"/>
      <c r="D843" s="93"/>
      <c r="E843" s="95"/>
      <c r="F843" s="95"/>
      <c r="G843" s="95"/>
      <c r="H843" s="93"/>
      <c r="I843" s="93"/>
      <c r="J843" s="93"/>
    </row>
    <row r="844" spans="1:10" s="65" customFormat="1" ht="14" x14ac:dyDescent="0.35">
      <c r="A844" s="145"/>
      <c r="B844" s="93"/>
      <c r="C844" s="93"/>
      <c r="D844" s="93"/>
      <c r="E844" s="95"/>
      <c r="F844" s="95"/>
      <c r="G844" s="95"/>
      <c r="H844" s="93"/>
      <c r="I844" s="93"/>
      <c r="J844" s="93"/>
    </row>
    <row r="845" spans="1:10" s="65" customFormat="1" ht="14" x14ac:dyDescent="0.35">
      <c r="A845" s="145"/>
      <c r="B845" s="93"/>
      <c r="C845" s="93"/>
      <c r="D845" s="93"/>
      <c r="E845" s="95"/>
      <c r="F845" s="95"/>
      <c r="G845" s="95"/>
      <c r="H845" s="93"/>
      <c r="I845" s="93"/>
      <c r="J845" s="93"/>
    </row>
    <row r="846" spans="1:10" s="65" customFormat="1" ht="14" x14ac:dyDescent="0.35">
      <c r="A846" s="145"/>
      <c r="B846" s="93"/>
      <c r="C846" s="93"/>
      <c r="D846" s="93"/>
      <c r="E846" s="95"/>
      <c r="F846" s="95"/>
      <c r="G846" s="95"/>
      <c r="H846" s="93"/>
      <c r="I846" s="93"/>
      <c r="J846" s="93"/>
    </row>
    <row r="847" spans="1:10" s="65" customFormat="1" ht="14" x14ac:dyDescent="0.35">
      <c r="A847" s="145"/>
      <c r="B847" s="93"/>
      <c r="C847" s="93"/>
      <c r="D847" s="93"/>
      <c r="E847" s="95"/>
      <c r="F847" s="95"/>
      <c r="G847" s="95"/>
      <c r="H847" s="93"/>
      <c r="I847" s="93"/>
      <c r="J847" s="93"/>
    </row>
    <row r="848" spans="1:10" s="65" customFormat="1" ht="14" x14ac:dyDescent="0.35">
      <c r="A848" s="145"/>
      <c r="B848" s="93"/>
      <c r="C848" s="93"/>
      <c r="D848" s="93"/>
      <c r="E848" s="95"/>
      <c r="F848" s="95"/>
      <c r="G848" s="95"/>
      <c r="H848" s="93"/>
      <c r="I848" s="93"/>
      <c r="J848" s="93"/>
    </row>
    <row r="849" spans="1:10" s="65" customFormat="1" ht="14" x14ac:dyDescent="0.35">
      <c r="A849" s="145"/>
      <c r="B849" s="93"/>
      <c r="C849" s="93"/>
      <c r="D849" s="93"/>
      <c r="E849" s="95"/>
      <c r="F849" s="95"/>
      <c r="G849" s="95"/>
      <c r="H849" s="93"/>
      <c r="I849" s="93"/>
      <c r="J849" s="93"/>
    </row>
    <row r="850" spans="1:10" s="65" customFormat="1" ht="14" x14ac:dyDescent="0.35">
      <c r="A850" s="145"/>
      <c r="B850" s="93"/>
      <c r="C850" s="93"/>
      <c r="D850" s="93"/>
      <c r="E850" s="95"/>
      <c r="F850" s="95"/>
      <c r="G850" s="95"/>
      <c r="H850" s="93"/>
      <c r="I850" s="93"/>
      <c r="J850" s="93"/>
    </row>
    <row r="851" spans="1:10" s="65" customFormat="1" ht="14" x14ac:dyDescent="0.35">
      <c r="A851" s="145"/>
      <c r="B851" s="93"/>
      <c r="C851" s="93"/>
      <c r="D851" s="93"/>
      <c r="E851" s="95"/>
      <c r="F851" s="95"/>
      <c r="G851" s="95"/>
      <c r="H851" s="93"/>
      <c r="I851" s="93"/>
      <c r="J851" s="93"/>
    </row>
    <row r="852" spans="1:10" s="65" customFormat="1" ht="14" x14ac:dyDescent="0.35">
      <c r="A852" s="145"/>
      <c r="B852" s="93"/>
      <c r="C852" s="93"/>
      <c r="D852" s="93"/>
      <c r="E852" s="95"/>
      <c r="F852" s="95"/>
      <c r="G852" s="95"/>
      <c r="H852" s="93"/>
      <c r="I852" s="93"/>
      <c r="J852" s="93"/>
    </row>
    <row r="853" spans="1:10" s="65" customFormat="1" ht="14" x14ac:dyDescent="0.35">
      <c r="A853" s="145"/>
      <c r="B853" s="93"/>
      <c r="C853" s="93"/>
      <c r="D853" s="93"/>
      <c r="E853" s="95"/>
      <c r="F853" s="95"/>
      <c r="G853" s="95"/>
      <c r="H853" s="93"/>
      <c r="I853" s="93"/>
      <c r="J853" s="93"/>
    </row>
    <row r="854" spans="1:10" s="65" customFormat="1" ht="14" x14ac:dyDescent="0.35">
      <c r="A854" s="145"/>
      <c r="B854" s="93"/>
      <c r="C854" s="93"/>
      <c r="D854" s="93"/>
      <c r="E854" s="95"/>
      <c r="F854" s="95"/>
      <c r="G854" s="95"/>
      <c r="H854" s="93"/>
      <c r="I854" s="93"/>
      <c r="J854" s="93"/>
    </row>
    <row r="855" spans="1:10" s="65" customFormat="1" ht="14" x14ac:dyDescent="0.35">
      <c r="A855" s="145"/>
      <c r="B855" s="93"/>
      <c r="C855" s="93"/>
      <c r="D855" s="93"/>
      <c r="E855" s="95"/>
      <c r="F855" s="95"/>
      <c r="G855" s="95"/>
      <c r="H855" s="93"/>
      <c r="I855" s="93"/>
      <c r="J855" s="93"/>
    </row>
    <row r="856" spans="1:10" s="65" customFormat="1" ht="14" x14ac:dyDescent="0.35">
      <c r="A856" s="145"/>
      <c r="B856" s="93"/>
      <c r="C856" s="93"/>
      <c r="D856" s="93"/>
      <c r="E856" s="95"/>
      <c r="F856" s="95"/>
      <c r="G856" s="95"/>
      <c r="H856" s="93"/>
      <c r="I856" s="93"/>
      <c r="J856" s="93"/>
    </row>
    <row r="857" spans="1:10" s="65" customFormat="1" ht="14" x14ac:dyDescent="0.35">
      <c r="A857" s="145"/>
      <c r="B857" s="93"/>
      <c r="C857" s="93"/>
      <c r="D857" s="93"/>
      <c r="E857" s="95"/>
      <c r="F857" s="95"/>
      <c r="G857" s="95"/>
      <c r="H857" s="93"/>
      <c r="I857" s="93"/>
      <c r="J857" s="93"/>
    </row>
    <row r="858" spans="1:10" s="65" customFormat="1" ht="14" x14ac:dyDescent="0.35">
      <c r="A858" s="145"/>
      <c r="B858" s="93"/>
      <c r="C858" s="93"/>
      <c r="D858" s="93"/>
      <c r="E858" s="95"/>
      <c r="F858" s="95"/>
      <c r="G858" s="95"/>
      <c r="H858" s="93"/>
      <c r="I858" s="93"/>
      <c r="J858" s="93"/>
    </row>
    <row r="859" spans="1:10" s="65" customFormat="1" ht="14" x14ac:dyDescent="0.35">
      <c r="A859" s="145"/>
      <c r="B859" s="93"/>
      <c r="C859" s="93"/>
      <c r="D859" s="93"/>
      <c r="E859" s="95"/>
      <c r="F859" s="95"/>
      <c r="G859" s="95"/>
      <c r="H859" s="93"/>
      <c r="I859" s="93"/>
      <c r="J859" s="93"/>
    </row>
    <row r="860" spans="1:10" s="65" customFormat="1" ht="14" x14ac:dyDescent="0.35">
      <c r="A860" s="145"/>
      <c r="B860" s="93"/>
      <c r="C860" s="93"/>
      <c r="D860" s="93"/>
      <c r="E860" s="95"/>
      <c r="F860" s="95"/>
      <c r="G860" s="95"/>
      <c r="H860" s="93"/>
      <c r="I860" s="93"/>
      <c r="J860" s="93"/>
    </row>
    <row r="861" spans="1:10" s="65" customFormat="1" ht="14" x14ac:dyDescent="0.35">
      <c r="A861" s="145"/>
      <c r="B861" s="93"/>
      <c r="C861" s="93"/>
      <c r="D861" s="93"/>
      <c r="E861" s="95"/>
      <c r="F861" s="95"/>
      <c r="G861" s="95"/>
      <c r="H861" s="93"/>
      <c r="I861" s="93"/>
      <c r="J861" s="93"/>
    </row>
    <row r="862" spans="1:10" s="65" customFormat="1" ht="14" x14ac:dyDescent="0.35">
      <c r="A862" s="145"/>
      <c r="B862" s="93"/>
      <c r="C862" s="93"/>
      <c r="D862" s="93"/>
      <c r="E862" s="95"/>
      <c r="F862" s="95"/>
      <c r="G862" s="95"/>
      <c r="H862" s="93"/>
      <c r="I862" s="93"/>
      <c r="J862" s="93"/>
    </row>
    <row r="863" spans="1:10" s="65" customFormat="1" ht="14" x14ac:dyDescent="0.35">
      <c r="A863" s="145"/>
      <c r="B863" s="93"/>
      <c r="C863" s="93"/>
      <c r="D863" s="93"/>
      <c r="E863" s="95"/>
      <c r="F863" s="95"/>
      <c r="G863" s="95"/>
      <c r="H863" s="93"/>
      <c r="I863" s="93"/>
      <c r="J863" s="93"/>
    </row>
    <row r="864" spans="1:10" s="65" customFormat="1" ht="14" x14ac:dyDescent="0.35">
      <c r="A864" s="145"/>
      <c r="B864" s="93"/>
      <c r="C864" s="93"/>
      <c r="D864" s="93"/>
      <c r="E864" s="95"/>
      <c r="F864" s="95"/>
      <c r="G864" s="95"/>
      <c r="H864" s="93"/>
      <c r="I864" s="93"/>
      <c r="J864" s="93"/>
    </row>
    <row r="865" spans="1:10" s="65" customFormat="1" ht="14" x14ac:dyDescent="0.35">
      <c r="A865" s="145"/>
      <c r="B865" s="93"/>
      <c r="C865" s="93"/>
      <c r="D865" s="93"/>
      <c r="E865" s="95"/>
      <c r="F865" s="95"/>
      <c r="G865" s="95"/>
      <c r="H865" s="93"/>
      <c r="I865" s="93"/>
      <c r="J865" s="93"/>
    </row>
    <row r="866" spans="1:10" s="65" customFormat="1" ht="14" x14ac:dyDescent="0.35">
      <c r="A866" s="145"/>
      <c r="B866" s="93"/>
      <c r="C866" s="93"/>
      <c r="D866" s="93"/>
      <c r="E866" s="95"/>
      <c r="F866" s="95"/>
      <c r="G866" s="95"/>
      <c r="H866" s="93"/>
      <c r="I866" s="93"/>
      <c r="J866" s="93"/>
    </row>
    <row r="867" spans="1:10" s="65" customFormat="1" ht="14" x14ac:dyDescent="0.35">
      <c r="A867" s="145"/>
      <c r="B867" s="93"/>
      <c r="C867" s="93"/>
      <c r="D867" s="93"/>
      <c r="E867" s="95"/>
      <c r="F867" s="95"/>
      <c r="G867" s="95"/>
      <c r="H867" s="93"/>
      <c r="I867" s="93"/>
      <c r="J867" s="93"/>
    </row>
    <row r="868" spans="1:10" s="65" customFormat="1" ht="14" x14ac:dyDescent="0.35">
      <c r="A868" s="145"/>
      <c r="B868" s="93"/>
      <c r="C868" s="93"/>
      <c r="D868" s="93"/>
      <c r="E868" s="95"/>
      <c r="F868" s="95"/>
      <c r="G868" s="95"/>
      <c r="H868" s="93"/>
      <c r="I868" s="93"/>
      <c r="J868" s="93"/>
    </row>
    <row r="869" spans="1:10" s="65" customFormat="1" ht="14" x14ac:dyDescent="0.35">
      <c r="A869" s="145"/>
      <c r="B869" s="93"/>
      <c r="C869" s="93"/>
      <c r="D869" s="93"/>
      <c r="E869" s="95"/>
      <c r="F869" s="95"/>
      <c r="G869" s="95"/>
      <c r="H869" s="93"/>
      <c r="I869" s="93"/>
      <c r="J869" s="93"/>
    </row>
    <row r="870" spans="1:10" s="65" customFormat="1" ht="14" x14ac:dyDescent="0.35">
      <c r="A870" s="145"/>
      <c r="B870" s="93"/>
      <c r="C870" s="93"/>
      <c r="D870" s="93"/>
      <c r="E870" s="95"/>
      <c r="F870" s="95"/>
      <c r="G870" s="95"/>
      <c r="H870" s="93"/>
      <c r="I870" s="93"/>
      <c r="J870" s="93"/>
    </row>
    <row r="871" spans="1:10" s="65" customFormat="1" ht="14" x14ac:dyDescent="0.35">
      <c r="A871" s="145"/>
      <c r="B871" s="93"/>
      <c r="C871" s="93"/>
      <c r="D871" s="93"/>
      <c r="E871" s="95"/>
      <c r="F871" s="95"/>
      <c r="G871" s="95"/>
      <c r="H871" s="93"/>
      <c r="I871" s="93"/>
      <c r="J871" s="93"/>
    </row>
    <row r="872" spans="1:10" s="65" customFormat="1" ht="14" x14ac:dyDescent="0.35">
      <c r="A872" s="145"/>
      <c r="B872" s="93"/>
      <c r="C872" s="93"/>
      <c r="D872" s="93"/>
      <c r="E872" s="95"/>
      <c r="F872" s="95"/>
      <c r="G872" s="95"/>
      <c r="H872" s="93"/>
      <c r="I872" s="93"/>
      <c r="J872" s="93"/>
    </row>
    <row r="873" spans="1:10" s="65" customFormat="1" ht="14" x14ac:dyDescent="0.35">
      <c r="A873" s="145"/>
      <c r="B873" s="93"/>
      <c r="C873" s="93"/>
      <c r="D873" s="93"/>
      <c r="E873" s="95"/>
      <c r="F873" s="95"/>
      <c r="G873" s="95"/>
      <c r="H873" s="93"/>
      <c r="I873" s="93"/>
      <c r="J873" s="93"/>
    </row>
    <row r="874" spans="1:10" s="65" customFormat="1" ht="14" x14ac:dyDescent="0.35">
      <c r="A874" s="145"/>
      <c r="B874" s="93"/>
      <c r="C874" s="93"/>
      <c r="D874" s="93"/>
      <c r="E874" s="95"/>
      <c r="F874" s="95"/>
      <c r="G874" s="95"/>
      <c r="H874" s="93"/>
      <c r="I874" s="93"/>
      <c r="J874" s="93"/>
    </row>
    <row r="875" spans="1:10" s="65" customFormat="1" ht="14" x14ac:dyDescent="0.35">
      <c r="A875" s="145"/>
      <c r="B875" s="93"/>
      <c r="C875" s="93"/>
      <c r="D875" s="93"/>
      <c r="E875" s="95"/>
      <c r="F875" s="95"/>
      <c r="G875" s="95"/>
      <c r="H875" s="93"/>
      <c r="I875" s="93"/>
      <c r="J875" s="93"/>
    </row>
    <row r="876" spans="1:10" s="65" customFormat="1" ht="14" x14ac:dyDescent="0.35">
      <c r="A876" s="145"/>
      <c r="B876" s="93"/>
      <c r="C876" s="93"/>
      <c r="D876" s="93"/>
      <c r="E876" s="95"/>
      <c r="F876" s="95"/>
      <c r="G876" s="95"/>
      <c r="H876" s="93"/>
      <c r="I876" s="93"/>
      <c r="J876" s="93"/>
    </row>
    <row r="877" spans="1:10" s="65" customFormat="1" ht="14" x14ac:dyDescent="0.35">
      <c r="A877" s="145"/>
      <c r="B877" s="93"/>
      <c r="C877" s="93"/>
      <c r="D877" s="93"/>
      <c r="E877" s="95"/>
      <c r="F877" s="95"/>
      <c r="G877" s="95"/>
      <c r="H877" s="93"/>
      <c r="I877" s="93"/>
      <c r="J877" s="93"/>
    </row>
    <row r="878" spans="1:10" s="65" customFormat="1" ht="14" x14ac:dyDescent="0.35">
      <c r="A878" s="145"/>
      <c r="B878" s="93"/>
      <c r="C878" s="93"/>
      <c r="D878" s="93"/>
      <c r="E878" s="95"/>
      <c r="F878" s="95"/>
      <c r="G878" s="95"/>
      <c r="H878" s="93"/>
      <c r="I878" s="93"/>
      <c r="J878" s="93"/>
    </row>
    <row r="879" spans="1:10" s="65" customFormat="1" ht="14" x14ac:dyDescent="0.35">
      <c r="A879" s="145"/>
      <c r="B879" s="93"/>
      <c r="C879" s="93"/>
      <c r="D879" s="93"/>
      <c r="E879" s="95"/>
      <c r="F879" s="95"/>
      <c r="G879" s="95"/>
      <c r="H879" s="93"/>
      <c r="I879" s="93"/>
      <c r="J879" s="93"/>
    </row>
    <row r="880" spans="1:10" s="65" customFormat="1" ht="14" x14ac:dyDescent="0.35">
      <c r="A880" s="145"/>
      <c r="B880" s="93"/>
      <c r="C880" s="93"/>
      <c r="D880" s="93"/>
      <c r="E880" s="95"/>
      <c r="F880" s="95"/>
      <c r="G880" s="95"/>
      <c r="H880" s="93"/>
      <c r="I880" s="93"/>
      <c r="J880" s="93"/>
    </row>
    <row r="881" spans="1:10" s="65" customFormat="1" ht="14" x14ac:dyDescent="0.35">
      <c r="A881" s="145"/>
      <c r="B881" s="93"/>
      <c r="C881" s="93"/>
      <c r="D881" s="93"/>
      <c r="E881" s="95"/>
      <c r="F881" s="95"/>
      <c r="G881" s="95"/>
      <c r="H881" s="93"/>
      <c r="I881" s="93"/>
      <c r="J881" s="93"/>
    </row>
    <row r="882" spans="1:10" s="65" customFormat="1" ht="14" x14ac:dyDescent="0.35">
      <c r="A882" s="145"/>
      <c r="B882" s="93"/>
      <c r="C882" s="93"/>
      <c r="D882" s="93"/>
      <c r="E882" s="95"/>
      <c r="F882" s="95"/>
      <c r="G882" s="95"/>
      <c r="H882" s="93"/>
      <c r="I882" s="93"/>
      <c r="J882" s="93"/>
    </row>
    <row r="883" spans="1:10" s="65" customFormat="1" ht="14" x14ac:dyDescent="0.35">
      <c r="A883" s="145"/>
      <c r="B883" s="93"/>
      <c r="C883" s="93"/>
      <c r="D883" s="93"/>
      <c r="E883" s="95"/>
      <c r="F883" s="95"/>
      <c r="G883" s="95"/>
      <c r="H883" s="93"/>
      <c r="I883" s="93"/>
      <c r="J883" s="93"/>
    </row>
    <row r="884" spans="1:10" s="65" customFormat="1" ht="14" x14ac:dyDescent="0.35">
      <c r="A884" s="145"/>
      <c r="B884" s="93"/>
      <c r="C884" s="93"/>
      <c r="D884" s="93"/>
      <c r="E884" s="95"/>
      <c r="F884" s="95"/>
      <c r="G884" s="95"/>
      <c r="H884" s="93"/>
      <c r="I884" s="93"/>
      <c r="J884" s="93"/>
    </row>
    <row r="885" spans="1:10" s="65" customFormat="1" ht="14" x14ac:dyDescent="0.35">
      <c r="A885" s="145"/>
      <c r="B885" s="93"/>
      <c r="C885" s="93"/>
      <c r="D885" s="93"/>
      <c r="E885" s="95"/>
      <c r="F885" s="95"/>
      <c r="G885" s="95"/>
      <c r="H885" s="93"/>
      <c r="I885" s="93"/>
      <c r="J885" s="93"/>
    </row>
    <row r="886" spans="1:10" s="65" customFormat="1" ht="14" x14ac:dyDescent="0.35">
      <c r="A886" s="145"/>
      <c r="B886" s="93"/>
      <c r="C886" s="93"/>
      <c r="D886" s="93"/>
      <c r="E886" s="95"/>
      <c r="F886" s="95"/>
      <c r="G886" s="95"/>
      <c r="H886" s="93"/>
      <c r="I886" s="93"/>
      <c r="J886" s="93"/>
    </row>
    <row r="887" spans="1:10" s="65" customFormat="1" ht="14" x14ac:dyDescent="0.35">
      <c r="A887" s="145"/>
      <c r="B887" s="93"/>
      <c r="C887" s="93"/>
      <c r="D887" s="93"/>
      <c r="E887" s="95"/>
      <c r="F887" s="95"/>
      <c r="G887" s="95"/>
      <c r="H887" s="93"/>
      <c r="I887" s="93"/>
      <c r="J887" s="93"/>
    </row>
    <row r="888" spans="1:10" s="65" customFormat="1" ht="14" x14ac:dyDescent="0.35">
      <c r="A888" s="145"/>
      <c r="B888" s="93"/>
      <c r="C888" s="93"/>
      <c r="D888" s="93"/>
      <c r="E888" s="95"/>
      <c r="F888" s="95"/>
      <c r="G888" s="95"/>
      <c r="H888" s="93"/>
      <c r="I888" s="93"/>
      <c r="J888" s="93"/>
    </row>
    <row r="889" spans="1:10" s="65" customFormat="1" ht="14" x14ac:dyDescent="0.35">
      <c r="A889" s="145"/>
      <c r="B889" s="93"/>
      <c r="C889" s="93"/>
      <c r="D889" s="93"/>
      <c r="E889" s="95"/>
      <c r="F889" s="95"/>
      <c r="G889" s="95"/>
      <c r="H889" s="93"/>
      <c r="I889" s="93"/>
      <c r="J889" s="93"/>
    </row>
    <row r="890" spans="1:10" s="65" customFormat="1" ht="14" x14ac:dyDescent="0.35">
      <c r="A890" s="145"/>
      <c r="B890" s="93"/>
      <c r="C890" s="93"/>
      <c r="D890" s="93"/>
      <c r="E890" s="95"/>
      <c r="F890" s="95"/>
      <c r="G890" s="95"/>
      <c r="H890" s="93"/>
      <c r="I890" s="93"/>
      <c r="J890" s="93"/>
    </row>
    <row r="891" spans="1:10" s="65" customFormat="1" ht="14" x14ac:dyDescent="0.35">
      <c r="A891" s="145"/>
      <c r="B891" s="93"/>
      <c r="C891" s="93"/>
      <c r="D891" s="93"/>
      <c r="E891" s="95"/>
      <c r="F891" s="95"/>
      <c r="G891" s="95"/>
      <c r="H891" s="93"/>
      <c r="I891" s="93"/>
      <c r="J891" s="93"/>
    </row>
    <row r="892" spans="1:10" s="65" customFormat="1" ht="14" x14ac:dyDescent="0.35">
      <c r="A892" s="145"/>
      <c r="B892" s="93"/>
      <c r="C892" s="93"/>
      <c r="D892" s="93"/>
      <c r="E892" s="95"/>
      <c r="F892" s="95"/>
      <c r="G892" s="95"/>
      <c r="H892" s="93"/>
      <c r="I892" s="93"/>
      <c r="J892" s="93"/>
    </row>
    <row r="893" spans="1:10" s="65" customFormat="1" ht="14" x14ac:dyDescent="0.35">
      <c r="A893" s="145"/>
      <c r="B893" s="93"/>
      <c r="C893" s="93"/>
      <c r="D893" s="93"/>
      <c r="E893" s="95"/>
      <c r="F893" s="95"/>
      <c r="G893" s="95"/>
      <c r="H893" s="93"/>
      <c r="I893" s="93"/>
      <c r="J893" s="93"/>
    </row>
    <row r="894" spans="1:10" s="65" customFormat="1" ht="14" x14ac:dyDescent="0.35">
      <c r="A894" s="145"/>
      <c r="B894" s="93"/>
      <c r="C894" s="93"/>
      <c r="D894" s="93"/>
      <c r="E894" s="95"/>
      <c r="F894" s="95"/>
      <c r="G894" s="95"/>
      <c r="H894" s="93"/>
      <c r="I894" s="93"/>
      <c r="J894" s="93"/>
    </row>
    <row r="895" spans="1:10" s="65" customFormat="1" ht="14" x14ac:dyDescent="0.35">
      <c r="A895" s="145"/>
      <c r="B895" s="93"/>
      <c r="C895" s="93"/>
      <c r="D895" s="93"/>
      <c r="E895" s="95"/>
      <c r="F895" s="95"/>
      <c r="G895" s="95"/>
      <c r="H895" s="93"/>
      <c r="I895" s="93"/>
      <c r="J895" s="93"/>
    </row>
    <row r="896" spans="1:10" s="65" customFormat="1" ht="14" x14ac:dyDescent="0.35">
      <c r="A896" s="145"/>
      <c r="B896" s="93"/>
      <c r="C896" s="93"/>
      <c r="D896" s="93"/>
      <c r="E896" s="95"/>
      <c r="F896" s="95"/>
      <c r="G896" s="95"/>
      <c r="H896" s="93"/>
      <c r="I896" s="93"/>
      <c r="J896" s="93"/>
    </row>
    <row r="897" spans="1:10" s="65" customFormat="1" ht="14" x14ac:dyDescent="0.35">
      <c r="A897" s="145"/>
      <c r="B897" s="93"/>
      <c r="C897" s="93"/>
      <c r="D897" s="93"/>
      <c r="E897" s="95"/>
      <c r="F897" s="95"/>
      <c r="G897" s="95"/>
      <c r="H897" s="93"/>
      <c r="I897" s="93"/>
      <c r="J897" s="93"/>
    </row>
    <row r="898" spans="1:10" s="65" customFormat="1" ht="14" x14ac:dyDescent="0.35">
      <c r="A898" s="145"/>
      <c r="B898" s="93"/>
      <c r="C898" s="93"/>
      <c r="D898" s="93"/>
      <c r="E898" s="95"/>
      <c r="F898" s="95"/>
      <c r="G898" s="95"/>
      <c r="H898" s="93"/>
      <c r="I898" s="93"/>
      <c r="J898" s="93"/>
    </row>
    <row r="899" spans="1:10" s="65" customFormat="1" ht="14" x14ac:dyDescent="0.35">
      <c r="A899" s="145"/>
      <c r="B899" s="93"/>
      <c r="C899" s="93"/>
      <c r="D899" s="93"/>
      <c r="E899" s="95"/>
      <c r="F899" s="95"/>
      <c r="G899" s="95"/>
      <c r="H899" s="93"/>
      <c r="I899" s="93"/>
      <c r="J899" s="93"/>
    </row>
    <row r="900" spans="1:10" s="65" customFormat="1" ht="14" x14ac:dyDescent="0.35">
      <c r="A900" s="145"/>
      <c r="B900" s="93"/>
      <c r="C900" s="93"/>
      <c r="D900" s="93"/>
      <c r="E900" s="95"/>
      <c r="F900" s="95"/>
      <c r="G900" s="95"/>
      <c r="H900" s="93"/>
      <c r="I900" s="93"/>
      <c r="J900" s="93"/>
    </row>
    <row r="901" spans="1:10" s="65" customFormat="1" ht="14" x14ac:dyDescent="0.35">
      <c r="A901" s="145"/>
      <c r="B901" s="93"/>
      <c r="C901" s="93"/>
      <c r="D901" s="93"/>
      <c r="E901" s="95"/>
      <c r="F901" s="95"/>
      <c r="G901" s="95"/>
      <c r="H901" s="93"/>
      <c r="I901" s="93"/>
      <c r="J901" s="93"/>
    </row>
    <row r="902" spans="1:10" s="65" customFormat="1" ht="14" x14ac:dyDescent="0.35">
      <c r="A902" s="145"/>
      <c r="B902" s="93"/>
      <c r="C902" s="93"/>
      <c r="D902" s="93"/>
      <c r="E902" s="95"/>
      <c r="F902" s="95"/>
      <c r="G902" s="95"/>
      <c r="H902" s="93"/>
      <c r="I902" s="93"/>
      <c r="J902" s="93"/>
    </row>
    <row r="903" spans="1:10" s="65" customFormat="1" ht="14" x14ac:dyDescent="0.35">
      <c r="A903" s="145"/>
      <c r="B903" s="93"/>
      <c r="C903" s="93"/>
      <c r="D903" s="93"/>
      <c r="E903" s="95"/>
      <c r="F903" s="95"/>
      <c r="G903" s="95"/>
      <c r="H903" s="93"/>
      <c r="I903" s="93"/>
      <c r="J903" s="93"/>
    </row>
    <row r="904" spans="1:10" s="65" customFormat="1" ht="14" x14ac:dyDescent="0.35">
      <c r="A904" s="145"/>
      <c r="B904" s="93"/>
      <c r="C904" s="93"/>
      <c r="D904" s="93"/>
      <c r="E904" s="95"/>
      <c r="F904" s="95"/>
      <c r="G904" s="95"/>
      <c r="H904" s="93"/>
      <c r="I904" s="93"/>
      <c r="J904" s="93"/>
    </row>
    <row r="905" spans="1:10" s="65" customFormat="1" ht="14" x14ac:dyDescent="0.35">
      <c r="A905" s="145"/>
      <c r="B905" s="93"/>
      <c r="C905" s="93"/>
      <c r="D905" s="93"/>
      <c r="E905" s="95"/>
      <c r="F905" s="95"/>
      <c r="G905" s="95"/>
      <c r="H905" s="93"/>
      <c r="I905" s="93"/>
      <c r="J905" s="93"/>
    </row>
    <row r="906" spans="1:10" s="65" customFormat="1" ht="14" x14ac:dyDescent="0.35">
      <c r="A906" s="145"/>
      <c r="B906" s="93"/>
      <c r="C906" s="93"/>
      <c r="D906" s="93"/>
      <c r="E906" s="95"/>
      <c r="F906" s="95"/>
      <c r="G906" s="95"/>
      <c r="H906" s="93"/>
      <c r="I906" s="93"/>
      <c r="J906" s="93"/>
    </row>
    <row r="907" spans="1:10" s="65" customFormat="1" ht="14" x14ac:dyDescent="0.35">
      <c r="A907" s="145"/>
      <c r="B907" s="93"/>
      <c r="C907" s="93"/>
      <c r="D907" s="93"/>
      <c r="E907" s="95"/>
      <c r="F907" s="95"/>
      <c r="G907" s="95"/>
      <c r="H907" s="93"/>
      <c r="I907" s="93"/>
      <c r="J907" s="93"/>
    </row>
    <row r="908" spans="1:10" s="65" customFormat="1" ht="14" x14ac:dyDescent="0.35">
      <c r="A908" s="145"/>
      <c r="B908" s="93"/>
      <c r="C908" s="93"/>
      <c r="D908" s="93"/>
      <c r="E908" s="95"/>
      <c r="F908" s="95"/>
      <c r="G908" s="95"/>
      <c r="H908" s="93"/>
      <c r="I908" s="93"/>
      <c r="J908" s="93"/>
    </row>
    <row r="909" spans="1:10" s="65" customFormat="1" ht="14" x14ac:dyDescent="0.35">
      <c r="A909" s="145"/>
      <c r="B909" s="93"/>
      <c r="C909" s="93"/>
      <c r="D909" s="93"/>
      <c r="E909" s="95"/>
      <c r="F909" s="95"/>
      <c r="G909" s="95"/>
      <c r="H909" s="93"/>
      <c r="I909" s="93"/>
      <c r="J909" s="93"/>
    </row>
    <row r="910" spans="1:10" s="65" customFormat="1" ht="14" x14ac:dyDescent="0.35">
      <c r="A910" s="145"/>
      <c r="B910" s="93"/>
      <c r="C910" s="93"/>
      <c r="D910" s="93"/>
      <c r="E910" s="95"/>
      <c r="F910" s="95"/>
      <c r="G910" s="95"/>
      <c r="H910" s="93"/>
      <c r="I910" s="93"/>
      <c r="J910" s="93"/>
    </row>
    <row r="911" spans="1:10" s="65" customFormat="1" ht="14" x14ac:dyDescent="0.35">
      <c r="A911" s="145"/>
      <c r="B911" s="93"/>
      <c r="C911" s="93"/>
      <c r="D911" s="93"/>
      <c r="E911" s="95"/>
      <c r="F911" s="95"/>
      <c r="G911" s="95"/>
      <c r="H911" s="93"/>
      <c r="I911" s="93"/>
      <c r="J911" s="93"/>
    </row>
    <row r="912" spans="1:10" s="65" customFormat="1" ht="14" x14ac:dyDescent="0.35">
      <c r="A912" s="145"/>
      <c r="B912" s="93"/>
      <c r="C912" s="93"/>
      <c r="D912" s="93"/>
      <c r="E912" s="95"/>
      <c r="F912" s="95"/>
      <c r="G912" s="95"/>
      <c r="H912" s="93"/>
      <c r="I912" s="93"/>
      <c r="J912" s="93"/>
    </row>
    <row r="913" spans="1:10" s="65" customFormat="1" ht="14" x14ac:dyDescent="0.35">
      <c r="A913" s="145"/>
      <c r="B913" s="93"/>
      <c r="C913" s="93"/>
      <c r="D913" s="93"/>
      <c r="E913" s="95"/>
      <c r="F913" s="95"/>
      <c r="G913" s="95"/>
      <c r="H913" s="93"/>
      <c r="I913" s="93"/>
      <c r="J913" s="93"/>
    </row>
    <row r="914" spans="1:10" s="65" customFormat="1" ht="14" x14ac:dyDescent="0.35">
      <c r="A914" s="145"/>
      <c r="B914" s="93"/>
      <c r="C914" s="93"/>
      <c r="D914" s="93"/>
      <c r="E914" s="95"/>
      <c r="F914" s="95"/>
      <c r="G914" s="95"/>
      <c r="H914" s="93"/>
      <c r="I914" s="93"/>
      <c r="J914" s="93"/>
    </row>
    <row r="915" spans="1:10" s="65" customFormat="1" ht="14" x14ac:dyDescent="0.35">
      <c r="A915" s="145"/>
      <c r="B915" s="93"/>
      <c r="C915" s="93"/>
      <c r="D915" s="93"/>
      <c r="E915" s="95"/>
      <c r="F915" s="95"/>
      <c r="G915" s="95"/>
      <c r="H915" s="93"/>
      <c r="I915" s="93"/>
      <c r="J915" s="93"/>
    </row>
    <row r="916" spans="1:10" s="65" customFormat="1" ht="14" x14ac:dyDescent="0.35">
      <c r="A916" s="145"/>
      <c r="B916" s="93"/>
      <c r="C916" s="93"/>
      <c r="D916" s="93"/>
      <c r="E916" s="95"/>
      <c r="F916" s="95"/>
      <c r="G916" s="95"/>
      <c r="H916" s="93"/>
      <c r="I916" s="93"/>
      <c r="J916" s="93"/>
    </row>
    <row r="917" spans="1:10" s="65" customFormat="1" ht="14" x14ac:dyDescent="0.35">
      <c r="A917" s="145"/>
      <c r="B917" s="93"/>
      <c r="C917" s="93"/>
      <c r="D917" s="93"/>
      <c r="E917" s="95"/>
      <c r="F917" s="95"/>
      <c r="G917" s="95"/>
      <c r="H917" s="93"/>
      <c r="I917" s="93"/>
      <c r="J917" s="93"/>
    </row>
    <row r="918" spans="1:10" s="65" customFormat="1" ht="14" x14ac:dyDescent="0.35">
      <c r="A918" s="145"/>
      <c r="B918" s="93"/>
      <c r="C918" s="93"/>
      <c r="D918" s="93"/>
      <c r="E918" s="95"/>
      <c r="F918" s="95"/>
      <c r="G918" s="95"/>
      <c r="H918" s="93"/>
      <c r="I918" s="93"/>
      <c r="J918" s="93"/>
    </row>
    <row r="919" spans="1:10" s="65" customFormat="1" ht="14" x14ac:dyDescent="0.35">
      <c r="A919" s="145"/>
      <c r="B919" s="93"/>
      <c r="C919" s="93"/>
      <c r="D919" s="93"/>
      <c r="E919" s="95"/>
      <c r="F919" s="95"/>
      <c r="G919" s="95"/>
      <c r="H919" s="93"/>
      <c r="I919" s="93"/>
      <c r="J919" s="93"/>
    </row>
    <row r="920" spans="1:10" s="65" customFormat="1" ht="14" x14ac:dyDescent="0.35">
      <c r="A920" s="145"/>
      <c r="B920" s="93"/>
      <c r="C920" s="93"/>
      <c r="D920" s="93"/>
      <c r="E920" s="95"/>
      <c r="F920" s="95"/>
      <c r="G920" s="95"/>
      <c r="H920" s="93"/>
      <c r="I920" s="93"/>
      <c r="J920" s="93"/>
    </row>
    <row r="921" spans="1:10" s="65" customFormat="1" ht="14" x14ac:dyDescent="0.35">
      <c r="A921" s="145"/>
      <c r="B921" s="93"/>
      <c r="C921" s="93"/>
      <c r="D921" s="93"/>
      <c r="E921" s="95"/>
      <c r="F921" s="95"/>
      <c r="G921" s="95"/>
      <c r="H921" s="93"/>
      <c r="I921" s="93"/>
      <c r="J921" s="93"/>
    </row>
    <row r="922" spans="1:10" s="65" customFormat="1" ht="14" x14ac:dyDescent="0.35">
      <c r="A922" s="145"/>
      <c r="B922" s="93"/>
      <c r="C922" s="93"/>
      <c r="D922" s="93"/>
      <c r="E922" s="95"/>
      <c r="F922" s="95"/>
      <c r="G922" s="95"/>
      <c r="H922" s="93"/>
      <c r="I922" s="93"/>
      <c r="J922" s="93"/>
    </row>
    <row r="923" spans="1:10" s="65" customFormat="1" ht="14" x14ac:dyDescent="0.35">
      <c r="A923" s="145"/>
      <c r="B923" s="93"/>
      <c r="C923" s="93"/>
      <c r="D923" s="93"/>
      <c r="E923" s="95"/>
      <c r="F923" s="95"/>
      <c r="G923" s="95"/>
      <c r="H923" s="93"/>
      <c r="I923" s="93"/>
      <c r="J923" s="93"/>
    </row>
    <row r="924" spans="1:10" s="65" customFormat="1" ht="14" x14ac:dyDescent="0.35">
      <c r="A924" s="145"/>
      <c r="B924" s="93"/>
      <c r="C924" s="93"/>
      <c r="D924" s="93"/>
      <c r="E924" s="95"/>
      <c r="F924" s="95"/>
      <c r="G924" s="95"/>
      <c r="H924" s="93"/>
      <c r="I924" s="93"/>
      <c r="J924" s="93"/>
    </row>
    <row r="925" spans="1:10" s="65" customFormat="1" ht="14" x14ac:dyDescent="0.35">
      <c r="A925" s="145"/>
      <c r="B925" s="93"/>
      <c r="C925" s="93"/>
      <c r="D925" s="93"/>
      <c r="E925" s="95"/>
      <c r="F925" s="95"/>
      <c r="G925" s="95"/>
      <c r="H925" s="93"/>
      <c r="I925" s="93"/>
      <c r="J925" s="93"/>
    </row>
    <row r="926" spans="1:10" s="65" customFormat="1" ht="14" x14ac:dyDescent="0.35">
      <c r="A926" s="145"/>
      <c r="B926" s="93"/>
      <c r="C926" s="93"/>
      <c r="D926" s="93"/>
      <c r="E926" s="95"/>
      <c r="F926" s="95"/>
      <c r="G926" s="95"/>
      <c r="H926" s="93"/>
      <c r="I926" s="93"/>
      <c r="J926" s="93"/>
    </row>
    <row r="927" spans="1:10" s="65" customFormat="1" ht="14" x14ac:dyDescent="0.35">
      <c r="A927" s="145"/>
      <c r="B927" s="93"/>
      <c r="C927" s="93"/>
      <c r="D927" s="93"/>
      <c r="E927" s="95"/>
      <c r="F927" s="95"/>
      <c r="G927" s="95"/>
      <c r="H927" s="93"/>
      <c r="I927" s="93"/>
      <c r="J927" s="93"/>
    </row>
    <row r="928" spans="1:10" s="65" customFormat="1" ht="14" x14ac:dyDescent="0.35">
      <c r="A928" s="145"/>
      <c r="B928" s="93"/>
      <c r="C928" s="93"/>
      <c r="D928" s="93"/>
      <c r="E928" s="95"/>
      <c r="F928" s="95"/>
      <c r="G928" s="95"/>
      <c r="H928" s="93"/>
      <c r="I928" s="93"/>
      <c r="J928" s="93"/>
    </row>
    <row r="929" spans="1:10" s="65" customFormat="1" ht="14" x14ac:dyDescent="0.35">
      <c r="A929" s="145"/>
      <c r="B929" s="93"/>
      <c r="C929" s="93"/>
      <c r="D929" s="93"/>
      <c r="E929" s="95"/>
      <c r="F929" s="95"/>
      <c r="G929" s="95"/>
      <c r="H929" s="93"/>
      <c r="I929" s="93"/>
      <c r="J929" s="93"/>
    </row>
    <row r="930" spans="1:10" s="65" customFormat="1" ht="14" x14ac:dyDescent="0.35">
      <c r="A930" s="145"/>
      <c r="B930" s="93"/>
      <c r="C930" s="93"/>
      <c r="D930" s="93"/>
      <c r="E930" s="95"/>
      <c r="F930" s="95"/>
      <c r="G930" s="95"/>
      <c r="H930" s="93"/>
      <c r="I930" s="93"/>
      <c r="J930" s="93"/>
    </row>
    <row r="931" spans="1:10" s="65" customFormat="1" ht="14" x14ac:dyDescent="0.35">
      <c r="A931" s="145"/>
      <c r="B931" s="93"/>
      <c r="C931" s="93"/>
      <c r="D931" s="93"/>
      <c r="E931" s="95"/>
      <c r="F931" s="95"/>
      <c r="G931" s="95"/>
      <c r="H931" s="93"/>
      <c r="I931" s="93"/>
      <c r="J931" s="93"/>
    </row>
    <row r="932" spans="1:10" s="65" customFormat="1" ht="14" x14ac:dyDescent="0.35">
      <c r="A932" s="145"/>
      <c r="B932" s="93"/>
      <c r="C932" s="93"/>
      <c r="D932" s="93"/>
      <c r="E932" s="95"/>
      <c r="F932" s="95"/>
      <c r="G932" s="95"/>
      <c r="H932" s="93"/>
      <c r="I932" s="93"/>
      <c r="J932" s="93"/>
    </row>
    <row r="933" spans="1:10" s="65" customFormat="1" ht="14" x14ac:dyDescent="0.35">
      <c r="A933" s="145"/>
      <c r="B933" s="93"/>
      <c r="C933" s="93"/>
      <c r="D933" s="93"/>
      <c r="E933" s="95"/>
      <c r="F933" s="95"/>
      <c r="G933" s="95"/>
      <c r="H933" s="93"/>
      <c r="I933" s="93"/>
      <c r="J933" s="93"/>
    </row>
    <row r="934" spans="1:10" s="65" customFormat="1" ht="14" x14ac:dyDescent="0.35">
      <c r="A934" s="145"/>
      <c r="B934" s="93"/>
      <c r="C934" s="93"/>
      <c r="D934" s="93"/>
      <c r="E934" s="95"/>
      <c r="F934" s="95"/>
      <c r="G934" s="95"/>
      <c r="H934" s="93"/>
      <c r="I934" s="93"/>
      <c r="J934" s="93"/>
    </row>
    <row r="935" spans="1:10" s="65" customFormat="1" ht="14" x14ac:dyDescent="0.35">
      <c r="A935" s="145"/>
      <c r="B935" s="93"/>
      <c r="C935" s="93"/>
      <c r="D935" s="93"/>
      <c r="E935" s="95"/>
      <c r="F935" s="95"/>
      <c r="G935" s="95"/>
      <c r="H935" s="93"/>
      <c r="I935" s="93"/>
      <c r="J935" s="93"/>
    </row>
    <row r="936" spans="1:10" s="65" customFormat="1" ht="14" x14ac:dyDescent="0.35">
      <c r="A936" s="145"/>
      <c r="B936" s="93"/>
      <c r="C936" s="93"/>
      <c r="D936" s="93"/>
      <c r="E936" s="95"/>
      <c r="F936" s="95"/>
      <c r="G936" s="95"/>
      <c r="H936" s="93"/>
      <c r="I936" s="93"/>
      <c r="J936" s="93"/>
    </row>
    <row r="937" spans="1:10" s="65" customFormat="1" ht="14" x14ac:dyDescent="0.35">
      <c r="A937" s="145"/>
      <c r="B937" s="93"/>
      <c r="C937" s="93"/>
      <c r="D937" s="93"/>
      <c r="E937" s="95"/>
      <c r="F937" s="95"/>
      <c r="G937" s="95"/>
      <c r="H937" s="93"/>
      <c r="I937" s="93"/>
      <c r="J937" s="93"/>
    </row>
    <row r="938" spans="1:10" s="65" customFormat="1" ht="14" x14ac:dyDescent="0.35">
      <c r="A938" s="145"/>
      <c r="B938" s="93"/>
      <c r="C938" s="93"/>
      <c r="D938" s="93"/>
      <c r="E938" s="95"/>
      <c r="F938" s="95"/>
      <c r="G938" s="95"/>
      <c r="H938" s="93"/>
      <c r="I938" s="93"/>
      <c r="J938" s="93"/>
    </row>
    <row r="939" spans="1:10" s="65" customFormat="1" ht="14" x14ac:dyDescent="0.35">
      <c r="A939" s="145"/>
      <c r="B939" s="93"/>
      <c r="C939" s="93"/>
      <c r="D939" s="93"/>
      <c r="E939" s="95"/>
      <c r="F939" s="95"/>
      <c r="G939" s="95"/>
      <c r="H939" s="93"/>
      <c r="I939" s="93"/>
      <c r="J939" s="93"/>
    </row>
    <row r="940" spans="1:10" s="65" customFormat="1" ht="14" x14ac:dyDescent="0.35">
      <c r="A940" s="145"/>
      <c r="B940" s="93"/>
      <c r="C940" s="93"/>
      <c r="D940" s="93"/>
      <c r="E940" s="95"/>
      <c r="F940" s="95"/>
      <c r="G940" s="95"/>
      <c r="H940" s="93"/>
      <c r="I940" s="93"/>
      <c r="J940" s="93"/>
    </row>
    <row r="941" spans="1:10" s="65" customFormat="1" ht="14" x14ac:dyDescent="0.35">
      <c r="A941" s="145"/>
      <c r="B941" s="93"/>
      <c r="C941" s="93"/>
      <c r="D941" s="93"/>
      <c r="E941" s="95"/>
      <c r="F941" s="95"/>
      <c r="G941" s="95"/>
      <c r="H941" s="93"/>
      <c r="I941" s="93"/>
      <c r="J941" s="93"/>
    </row>
    <row r="942" spans="1:10" s="65" customFormat="1" ht="14" x14ac:dyDescent="0.35">
      <c r="A942" s="145"/>
      <c r="B942" s="93"/>
      <c r="C942" s="93"/>
      <c r="D942" s="93"/>
      <c r="E942" s="95"/>
      <c r="F942" s="95"/>
      <c r="G942" s="95"/>
      <c r="H942" s="93"/>
      <c r="I942" s="93"/>
      <c r="J942" s="93"/>
    </row>
    <row r="943" spans="1:10" s="65" customFormat="1" ht="14" x14ac:dyDescent="0.35">
      <c r="A943" s="145"/>
      <c r="B943" s="93"/>
      <c r="C943" s="93"/>
      <c r="D943" s="93"/>
      <c r="E943" s="95"/>
      <c r="F943" s="95"/>
      <c r="G943" s="95"/>
      <c r="H943" s="93"/>
      <c r="I943" s="93"/>
      <c r="J943" s="93"/>
    </row>
    <row r="944" spans="1:10" s="65" customFormat="1" ht="14" x14ac:dyDescent="0.35">
      <c r="A944" s="145"/>
      <c r="B944" s="93"/>
      <c r="C944" s="93"/>
      <c r="D944" s="93"/>
      <c r="E944" s="95"/>
      <c r="F944" s="95"/>
      <c r="G944" s="95"/>
      <c r="H944" s="93"/>
      <c r="I944" s="93"/>
      <c r="J944" s="93"/>
    </row>
    <row r="945" spans="1:10" s="65" customFormat="1" ht="14" x14ac:dyDescent="0.35">
      <c r="A945" s="145"/>
      <c r="B945" s="93"/>
      <c r="C945" s="93"/>
      <c r="D945" s="93"/>
      <c r="E945" s="95"/>
      <c r="F945" s="95"/>
      <c r="G945" s="95"/>
      <c r="H945" s="93"/>
      <c r="I945" s="93"/>
      <c r="J945" s="93"/>
    </row>
    <row r="946" spans="1:10" s="65" customFormat="1" ht="14" x14ac:dyDescent="0.35">
      <c r="A946" s="145"/>
      <c r="B946" s="93"/>
      <c r="C946" s="93"/>
      <c r="D946" s="93"/>
      <c r="E946" s="95"/>
      <c r="F946" s="95"/>
      <c r="G946" s="95"/>
      <c r="H946" s="93"/>
      <c r="I946" s="93"/>
      <c r="J946" s="93"/>
    </row>
    <row r="947" spans="1:10" s="65" customFormat="1" ht="14" x14ac:dyDescent="0.35">
      <c r="A947" s="145"/>
      <c r="B947" s="93"/>
      <c r="C947" s="93"/>
      <c r="D947" s="93"/>
      <c r="E947" s="95"/>
      <c r="F947" s="95"/>
      <c r="G947" s="95"/>
      <c r="H947" s="93"/>
      <c r="I947" s="93"/>
      <c r="J947" s="93"/>
    </row>
    <row r="948" spans="1:10" s="65" customFormat="1" ht="14" x14ac:dyDescent="0.35">
      <c r="A948" s="145"/>
      <c r="B948" s="93"/>
      <c r="C948" s="93"/>
      <c r="D948" s="93"/>
      <c r="E948" s="95"/>
      <c r="F948" s="95"/>
      <c r="G948" s="95"/>
      <c r="H948" s="93"/>
      <c r="I948" s="93"/>
      <c r="J948" s="93"/>
    </row>
    <row r="949" spans="1:10" s="65" customFormat="1" ht="14" x14ac:dyDescent="0.35">
      <c r="A949" s="145"/>
      <c r="B949" s="93"/>
      <c r="C949" s="93"/>
      <c r="D949" s="93"/>
      <c r="E949" s="95"/>
      <c r="F949" s="95"/>
      <c r="G949" s="95"/>
      <c r="H949" s="93"/>
      <c r="I949" s="93"/>
      <c r="J949" s="93"/>
    </row>
    <row r="950" spans="1:10" s="65" customFormat="1" ht="14" x14ac:dyDescent="0.35">
      <c r="A950" s="145"/>
      <c r="B950" s="93"/>
      <c r="C950" s="93"/>
      <c r="D950" s="93"/>
      <c r="E950" s="95"/>
      <c r="F950" s="95"/>
      <c r="G950" s="95"/>
      <c r="H950" s="93"/>
      <c r="I950" s="93"/>
      <c r="J950" s="93"/>
    </row>
    <row r="951" spans="1:10" s="65" customFormat="1" ht="14" x14ac:dyDescent="0.35">
      <c r="A951" s="145"/>
      <c r="B951" s="93"/>
      <c r="C951" s="93"/>
      <c r="D951" s="93"/>
      <c r="E951" s="95"/>
      <c r="F951" s="95"/>
      <c r="G951" s="95"/>
      <c r="H951" s="93"/>
      <c r="I951" s="93"/>
      <c r="J951" s="93"/>
    </row>
    <row r="952" spans="1:10" s="65" customFormat="1" ht="14" x14ac:dyDescent="0.35">
      <c r="A952" s="145"/>
      <c r="B952" s="93"/>
      <c r="C952" s="93"/>
      <c r="D952" s="93"/>
      <c r="E952" s="95"/>
      <c r="F952" s="95"/>
      <c r="G952" s="95"/>
      <c r="H952" s="93"/>
      <c r="I952" s="93"/>
      <c r="J952" s="93"/>
    </row>
    <row r="953" spans="1:10" s="65" customFormat="1" ht="14" x14ac:dyDescent="0.35">
      <c r="A953" s="145"/>
      <c r="B953" s="93"/>
      <c r="C953" s="93"/>
      <c r="D953" s="93"/>
      <c r="E953" s="95"/>
      <c r="F953" s="95"/>
      <c r="G953" s="95"/>
      <c r="H953" s="93"/>
      <c r="I953" s="93"/>
      <c r="J953" s="93"/>
    </row>
    <row r="954" spans="1:10" s="65" customFormat="1" ht="14" x14ac:dyDescent="0.35">
      <c r="A954" s="145"/>
      <c r="B954" s="93"/>
      <c r="C954" s="93"/>
      <c r="D954" s="93"/>
      <c r="E954" s="95"/>
      <c r="F954" s="95"/>
      <c r="G954" s="95"/>
      <c r="H954" s="93"/>
      <c r="I954" s="93"/>
      <c r="J954" s="93"/>
    </row>
    <row r="955" spans="1:10" s="65" customFormat="1" ht="14" x14ac:dyDescent="0.35">
      <c r="A955" s="145"/>
      <c r="B955" s="93"/>
      <c r="C955" s="93"/>
      <c r="D955" s="93"/>
      <c r="E955" s="95"/>
      <c r="F955" s="95"/>
      <c r="G955" s="95"/>
      <c r="H955" s="93"/>
      <c r="I955" s="93"/>
      <c r="J955" s="93"/>
    </row>
    <row r="956" spans="1:10" s="65" customFormat="1" ht="14" x14ac:dyDescent="0.35">
      <c r="A956" s="145"/>
      <c r="B956" s="93"/>
      <c r="C956" s="93"/>
      <c r="D956" s="93"/>
      <c r="E956" s="95"/>
      <c r="F956" s="95"/>
      <c r="G956" s="95"/>
      <c r="H956" s="93"/>
      <c r="I956" s="93"/>
      <c r="J956" s="93"/>
    </row>
    <row r="957" spans="1:10" s="65" customFormat="1" ht="14" x14ac:dyDescent="0.35">
      <c r="A957" s="145"/>
      <c r="B957" s="93"/>
      <c r="C957" s="93"/>
      <c r="D957" s="93"/>
      <c r="E957" s="95"/>
      <c r="F957" s="95"/>
      <c r="G957" s="95"/>
      <c r="H957" s="93"/>
      <c r="I957" s="93"/>
      <c r="J957" s="93"/>
    </row>
    <row r="958" spans="1:10" s="65" customFormat="1" ht="14" x14ac:dyDescent="0.35">
      <c r="A958" s="145"/>
      <c r="B958" s="93"/>
      <c r="C958" s="93"/>
      <c r="D958" s="93"/>
      <c r="E958" s="95"/>
      <c r="F958" s="95"/>
      <c r="G958" s="95"/>
      <c r="H958" s="93"/>
      <c r="I958" s="93"/>
      <c r="J958" s="93"/>
    </row>
    <row r="959" spans="1:10" s="65" customFormat="1" ht="14" x14ac:dyDescent="0.35">
      <c r="A959" s="145"/>
      <c r="B959" s="93"/>
      <c r="C959" s="93"/>
      <c r="D959" s="93"/>
      <c r="E959" s="95"/>
      <c r="F959" s="95"/>
      <c r="G959" s="95"/>
      <c r="H959" s="93"/>
      <c r="I959" s="93"/>
      <c r="J959" s="93"/>
    </row>
    <row r="960" spans="1:10" s="65" customFormat="1" ht="14" x14ac:dyDescent="0.35">
      <c r="A960" s="145"/>
      <c r="B960" s="93"/>
      <c r="C960" s="93"/>
      <c r="D960" s="93"/>
      <c r="E960" s="95"/>
      <c r="F960" s="95"/>
      <c r="G960" s="95"/>
      <c r="H960" s="93"/>
      <c r="I960" s="93"/>
      <c r="J960" s="93"/>
    </row>
    <row r="961" spans="1:10" s="65" customFormat="1" ht="14" x14ac:dyDescent="0.35">
      <c r="A961" s="145"/>
      <c r="B961" s="93"/>
      <c r="C961" s="93"/>
      <c r="D961" s="93"/>
      <c r="E961" s="95"/>
      <c r="F961" s="95"/>
      <c r="G961" s="95"/>
      <c r="H961" s="93"/>
      <c r="I961" s="93"/>
      <c r="J961" s="93"/>
    </row>
    <row r="962" spans="1:10" s="65" customFormat="1" ht="14" x14ac:dyDescent="0.35">
      <c r="A962" s="145"/>
      <c r="B962" s="93"/>
      <c r="C962" s="93"/>
      <c r="D962" s="93"/>
      <c r="E962" s="95"/>
      <c r="F962" s="95"/>
      <c r="G962" s="95"/>
      <c r="H962" s="93"/>
      <c r="I962" s="93"/>
      <c r="J962" s="93"/>
    </row>
    <row r="963" spans="1:10" s="65" customFormat="1" ht="14" x14ac:dyDescent="0.35">
      <c r="A963" s="145"/>
      <c r="B963" s="93"/>
      <c r="C963" s="93"/>
      <c r="D963" s="93"/>
      <c r="E963" s="95"/>
      <c r="F963" s="95"/>
      <c r="G963" s="95"/>
      <c r="H963" s="93"/>
      <c r="I963" s="93"/>
      <c r="J963" s="93"/>
    </row>
    <row r="964" spans="1:10" s="65" customFormat="1" ht="14" x14ac:dyDescent="0.35">
      <c r="A964" s="145"/>
      <c r="B964" s="93"/>
      <c r="C964" s="93"/>
      <c r="D964" s="93"/>
      <c r="E964" s="95"/>
      <c r="F964" s="95"/>
      <c r="G964" s="95"/>
      <c r="H964" s="93"/>
      <c r="I964" s="93"/>
      <c r="J964" s="93"/>
    </row>
    <row r="965" spans="1:10" s="65" customFormat="1" ht="14" x14ac:dyDescent="0.35">
      <c r="A965" s="145"/>
      <c r="B965" s="93"/>
      <c r="C965" s="93"/>
      <c r="D965" s="93"/>
      <c r="E965" s="95"/>
      <c r="F965" s="95"/>
      <c r="G965" s="95"/>
      <c r="H965" s="93"/>
      <c r="I965" s="93"/>
      <c r="J965" s="93"/>
    </row>
    <row r="966" spans="1:10" s="65" customFormat="1" ht="14" x14ac:dyDescent="0.35">
      <c r="A966" s="145"/>
      <c r="B966" s="93"/>
      <c r="C966" s="93"/>
      <c r="D966" s="93"/>
      <c r="E966" s="95"/>
      <c r="F966" s="95"/>
      <c r="G966" s="95"/>
      <c r="H966" s="93"/>
      <c r="I966" s="93"/>
      <c r="J966" s="93"/>
    </row>
    <row r="967" spans="1:10" s="65" customFormat="1" ht="14" x14ac:dyDescent="0.35">
      <c r="A967" s="145"/>
      <c r="B967" s="93"/>
      <c r="C967" s="93"/>
      <c r="D967" s="93"/>
      <c r="E967" s="95"/>
      <c r="F967" s="95"/>
      <c r="G967" s="95"/>
      <c r="H967" s="93"/>
      <c r="I967" s="93"/>
      <c r="J967" s="93"/>
    </row>
    <row r="968" spans="1:10" s="65" customFormat="1" ht="14" x14ac:dyDescent="0.35">
      <c r="A968" s="145"/>
      <c r="B968" s="93"/>
      <c r="C968" s="93"/>
      <c r="D968" s="93"/>
      <c r="E968" s="95"/>
      <c r="F968" s="95"/>
      <c r="G968" s="95"/>
      <c r="H968" s="93"/>
      <c r="I968" s="93"/>
      <c r="J968" s="93"/>
    </row>
    <row r="969" spans="1:10" s="65" customFormat="1" ht="14" x14ac:dyDescent="0.35">
      <c r="A969" s="145"/>
      <c r="B969" s="93"/>
      <c r="C969" s="93"/>
      <c r="D969" s="93"/>
      <c r="E969" s="95"/>
      <c r="F969" s="95"/>
      <c r="G969" s="95"/>
      <c r="H969" s="93"/>
      <c r="I969" s="93"/>
      <c r="J969" s="93"/>
    </row>
    <row r="970" spans="1:10" s="65" customFormat="1" ht="14" x14ac:dyDescent="0.35">
      <c r="A970" s="145"/>
      <c r="B970" s="93"/>
      <c r="C970" s="93"/>
      <c r="D970" s="93"/>
      <c r="E970" s="95"/>
      <c r="F970" s="95"/>
      <c r="G970" s="95"/>
      <c r="H970" s="93"/>
      <c r="I970" s="93"/>
      <c r="J970" s="93"/>
    </row>
    <row r="971" spans="1:10" s="65" customFormat="1" ht="14" x14ac:dyDescent="0.35">
      <c r="A971" s="145"/>
      <c r="B971" s="93"/>
      <c r="C971" s="93"/>
      <c r="D971" s="93"/>
      <c r="E971" s="95"/>
      <c r="F971" s="95"/>
      <c r="G971" s="95"/>
      <c r="H971" s="93"/>
      <c r="I971" s="93"/>
      <c r="J971" s="93"/>
    </row>
    <row r="972" spans="1:10" s="65" customFormat="1" ht="14" x14ac:dyDescent="0.35">
      <c r="A972" s="145"/>
      <c r="B972" s="93"/>
      <c r="C972" s="93"/>
      <c r="D972" s="93"/>
      <c r="E972" s="95"/>
      <c r="F972" s="95"/>
      <c r="G972" s="95"/>
      <c r="H972" s="93"/>
      <c r="I972" s="93"/>
      <c r="J972" s="93"/>
    </row>
    <row r="973" spans="1:10" s="65" customFormat="1" ht="14" x14ac:dyDescent="0.35">
      <c r="A973" s="145"/>
      <c r="B973" s="93"/>
      <c r="C973" s="93"/>
      <c r="D973" s="93"/>
      <c r="E973" s="95"/>
      <c r="F973" s="95"/>
      <c r="G973" s="95"/>
      <c r="H973" s="93"/>
      <c r="I973" s="93"/>
      <c r="J973" s="93"/>
    </row>
    <row r="974" spans="1:10" s="65" customFormat="1" ht="14" x14ac:dyDescent="0.35">
      <c r="A974" s="145"/>
      <c r="B974" s="93"/>
      <c r="C974" s="93"/>
      <c r="D974" s="93"/>
      <c r="E974" s="95"/>
      <c r="F974" s="95"/>
      <c r="G974" s="95"/>
      <c r="H974" s="93"/>
      <c r="I974" s="93"/>
      <c r="J974" s="93"/>
    </row>
    <row r="975" spans="1:10" s="65" customFormat="1" ht="14" x14ac:dyDescent="0.35">
      <c r="A975" s="145"/>
      <c r="B975" s="93"/>
      <c r="C975" s="93"/>
      <c r="D975" s="93"/>
      <c r="E975" s="95"/>
      <c r="F975" s="95"/>
      <c r="G975" s="95"/>
      <c r="H975" s="93"/>
      <c r="I975" s="93"/>
      <c r="J975" s="93"/>
    </row>
    <row r="976" spans="1:10" s="65" customFormat="1" ht="14" x14ac:dyDescent="0.35">
      <c r="A976" s="145"/>
      <c r="B976" s="93"/>
      <c r="C976" s="93"/>
      <c r="D976" s="93"/>
      <c r="E976" s="95"/>
      <c r="F976" s="95"/>
      <c r="G976" s="95"/>
      <c r="H976" s="93"/>
      <c r="I976" s="93"/>
      <c r="J976" s="93"/>
    </row>
    <row r="977" spans="1:10" s="65" customFormat="1" ht="14" x14ac:dyDescent="0.35">
      <c r="A977" s="145"/>
      <c r="B977" s="93"/>
      <c r="C977" s="93"/>
      <c r="D977" s="93"/>
      <c r="E977" s="95"/>
      <c r="F977" s="95"/>
      <c r="G977" s="95"/>
      <c r="H977" s="93"/>
      <c r="I977" s="93"/>
      <c r="J977" s="93"/>
    </row>
    <row r="978" spans="1:10" s="65" customFormat="1" ht="14" x14ac:dyDescent="0.35">
      <c r="A978" s="145"/>
      <c r="B978" s="93"/>
      <c r="C978" s="93"/>
      <c r="D978" s="93"/>
      <c r="E978" s="95"/>
      <c r="F978" s="95"/>
      <c r="G978" s="95"/>
      <c r="H978" s="93"/>
      <c r="I978" s="93"/>
      <c r="J978" s="93"/>
    </row>
    <row r="979" spans="1:10" s="65" customFormat="1" ht="14" x14ac:dyDescent="0.35">
      <c r="A979" s="145"/>
      <c r="B979" s="93"/>
      <c r="C979" s="93"/>
      <c r="D979" s="93"/>
      <c r="E979" s="95"/>
      <c r="F979" s="95"/>
      <c r="G979" s="95"/>
      <c r="H979" s="93"/>
      <c r="I979" s="93"/>
      <c r="J979" s="93"/>
    </row>
    <row r="980" spans="1:10" s="65" customFormat="1" ht="14" x14ac:dyDescent="0.35">
      <c r="A980" s="145"/>
      <c r="B980" s="93"/>
      <c r="C980" s="93"/>
      <c r="D980" s="93"/>
      <c r="E980" s="95"/>
      <c r="F980" s="95"/>
      <c r="G980" s="95"/>
      <c r="H980" s="93"/>
      <c r="I980" s="93"/>
      <c r="J980" s="93"/>
    </row>
    <row r="981" spans="1:10" s="65" customFormat="1" ht="14" x14ac:dyDescent="0.35">
      <c r="A981" s="145"/>
      <c r="B981" s="93"/>
      <c r="C981" s="93"/>
      <c r="D981" s="93"/>
      <c r="E981" s="95"/>
      <c r="F981" s="95"/>
      <c r="G981" s="95"/>
      <c r="H981" s="93"/>
      <c r="I981" s="93"/>
      <c r="J981" s="93"/>
    </row>
    <row r="982" spans="1:10" s="65" customFormat="1" ht="14" x14ac:dyDescent="0.35">
      <c r="A982" s="145"/>
      <c r="B982" s="93"/>
      <c r="C982" s="93"/>
      <c r="D982" s="93"/>
      <c r="E982" s="95"/>
      <c r="F982" s="95"/>
      <c r="G982" s="95"/>
      <c r="H982" s="93"/>
      <c r="I982" s="93"/>
      <c r="J982" s="93"/>
    </row>
    <row r="983" spans="1:10" s="65" customFormat="1" ht="14" x14ac:dyDescent="0.35">
      <c r="A983" s="145"/>
      <c r="B983" s="93"/>
      <c r="C983" s="93"/>
      <c r="D983" s="93"/>
      <c r="E983" s="95"/>
      <c r="F983" s="95"/>
      <c r="G983" s="95"/>
      <c r="H983" s="93"/>
      <c r="I983" s="93"/>
      <c r="J983" s="93"/>
    </row>
    <row r="984" spans="1:10" s="65" customFormat="1" ht="14" x14ac:dyDescent="0.35">
      <c r="A984" s="145"/>
      <c r="B984" s="93"/>
      <c r="C984" s="93"/>
      <c r="D984" s="93"/>
      <c r="E984" s="95"/>
      <c r="F984" s="95"/>
      <c r="G984" s="95"/>
      <c r="H984" s="93"/>
      <c r="I984" s="93"/>
      <c r="J984" s="93"/>
    </row>
    <row r="985" spans="1:10" s="65" customFormat="1" ht="14" x14ac:dyDescent="0.35">
      <c r="A985" s="145"/>
      <c r="B985" s="93"/>
      <c r="C985" s="93"/>
      <c r="D985" s="93"/>
      <c r="E985" s="95"/>
      <c r="F985" s="95"/>
      <c r="G985" s="95"/>
      <c r="H985" s="93"/>
      <c r="I985" s="93"/>
      <c r="J985" s="93"/>
    </row>
    <row r="986" spans="1:10" s="65" customFormat="1" ht="14" x14ac:dyDescent="0.35">
      <c r="A986" s="145"/>
      <c r="B986" s="93"/>
      <c r="C986" s="93"/>
      <c r="D986" s="93"/>
      <c r="E986" s="95"/>
      <c r="F986" s="95"/>
      <c r="G986" s="95"/>
      <c r="H986" s="93"/>
      <c r="I986" s="93"/>
      <c r="J986" s="93"/>
    </row>
    <row r="987" spans="1:10" s="65" customFormat="1" ht="14" x14ac:dyDescent="0.35">
      <c r="A987" s="145"/>
      <c r="B987" s="93"/>
      <c r="C987" s="93"/>
      <c r="D987" s="93"/>
      <c r="E987" s="95"/>
      <c r="F987" s="95"/>
      <c r="G987" s="95"/>
      <c r="H987" s="93"/>
      <c r="I987" s="93"/>
      <c r="J987" s="93"/>
    </row>
    <row r="988" spans="1:10" s="65" customFormat="1" ht="14" x14ac:dyDescent="0.35">
      <c r="A988" s="145"/>
      <c r="B988" s="93"/>
      <c r="C988" s="93"/>
      <c r="D988" s="93"/>
      <c r="E988" s="95"/>
      <c r="F988" s="95"/>
      <c r="G988" s="95"/>
      <c r="H988" s="93"/>
      <c r="I988" s="93"/>
      <c r="J988" s="93"/>
    </row>
    <row r="989" spans="1:10" s="65" customFormat="1" ht="14" x14ac:dyDescent="0.35">
      <c r="A989" s="145"/>
      <c r="B989" s="93"/>
      <c r="C989" s="93"/>
      <c r="D989" s="93"/>
      <c r="E989" s="95"/>
      <c r="F989" s="95"/>
      <c r="G989" s="95"/>
      <c r="H989" s="93"/>
      <c r="I989" s="93"/>
      <c r="J989" s="93"/>
    </row>
    <row r="990" spans="1:10" s="65" customFormat="1" ht="14" x14ac:dyDescent="0.35">
      <c r="A990" s="145"/>
      <c r="B990" s="93"/>
      <c r="C990" s="93"/>
      <c r="D990" s="93"/>
      <c r="E990" s="95"/>
      <c r="F990" s="95"/>
      <c r="G990" s="95"/>
      <c r="H990" s="93"/>
      <c r="I990" s="93"/>
      <c r="J990" s="93"/>
    </row>
    <row r="991" spans="1:10" s="65" customFormat="1" ht="14" x14ac:dyDescent="0.35">
      <c r="A991" s="145"/>
      <c r="B991" s="93"/>
      <c r="C991" s="93"/>
      <c r="D991" s="93"/>
      <c r="E991" s="95"/>
      <c r="F991" s="95"/>
      <c r="G991" s="95"/>
      <c r="H991" s="93"/>
      <c r="I991" s="93"/>
      <c r="J991" s="93"/>
    </row>
    <row r="992" spans="1:10" s="65" customFormat="1" ht="14" x14ac:dyDescent="0.35">
      <c r="A992" s="145"/>
      <c r="B992" s="93"/>
      <c r="C992" s="93"/>
      <c r="D992" s="93"/>
      <c r="E992" s="95"/>
      <c r="F992" s="95"/>
      <c r="G992" s="95"/>
      <c r="H992" s="93"/>
      <c r="I992" s="93"/>
      <c r="J992" s="93"/>
    </row>
    <row r="993" spans="1:10" s="65" customFormat="1" ht="14" x14ac:dyDescent="0.35">
      <c r="A993" s="145"/>
      <c r="B993" s="93"/>
      <c r="C993" s="93"/>
      <c r="D993" s="93"/>
      <c r="E993" s="95"/>
      <c r="F993" s="95"/>
      <c r="G993" s="95"/>
      <c r="H993" s="93"/>
      <c r="I993" s="93"/>
      <c r="J993" s="93"/>
    </row>
    <row r="994" spans="1:10" s="65" customFormat="1" ht="14" x14ac:dyDescent="0.35">
      <c r="A994" s="145"/>
      <c r="B994" s="93"/>
      <c r="C994" s="93"/>
      <c r="D994" s="93"/>
      <c r="E994" s="95"/>
      <c r="F994" s="95"/>
      <c r="G994" s="95"/>
      <c r="H994" s="93"/>
      <c r="I994" s="93"/>
      <c r="J994" s="93"/>
    </row>
    <row r="995" spans="1:10" s="65" customFormat="1" ht="14" x14ac:dyDescent="0.35">
      <c r="A995" s="145"/>
      <c r="B995" s="93"/>
      <c r="C995" s="93"/>
      <c r="D995" s="93"/>
      <c r="E995" s="95"/>
      <c r="F995" s="95"/>
      <c r="G995" s="95"/>
      <c r="H995" s="93"/>
      <c r="I995" s="93"/>
      <c r="J995" s="93"/>
    </row>
    <row r="996" spans="1:10" s="65" customFormat="1" ht="14" x14ac:dyDescent="0.35">
      <c r="A996" s="145"/>
      <c r="B996" s="93"/>
      <c r="C996" s="93"/>
      <c r="D996" s="93"/>
      <c r="E996" s="95"/>
      <c r="F996" s="95"/>
      <c r="G996" s="95"/>
      <c r="H996" s="93"/>
      <c r="I996" s="93"/>
      <c r="J996" s="93"/>
    </row>
    <row r="997" spans="1:10" s="65" customFormat="1" ht="14" x14ac:dyDescent="0.35">
      <c r="A997" s="145"/>
      <c r="B997" s="93"/>
      <c r="C997" s="93"/>
      <c r="D997" s="93"/>
      <c r="E997" s="95"/>
      <c r="F997" s="95"/>
      <c r="G997" s="95"/>
      <c r="H997" s="93"/>
      <c r="I997" s="93"/>
      <c r="J997" s="93"/>
    </row>
    <row r="998" spans="1:10" s="65" customFormat="1" ht="14" x14ac:dyDescent="0.35">
      <c r="A998" s="145"/>
      <c r="B998" s="93"/>
      <c r="C998" s="93"/>
      <c r="D998" s="93"/>
      <c r="E998" s="95"/>
      <c r="F998" s="95"/>
      <c r="G998" s="95"/>
      <c r="H998" s="93"/>
      <c r="I998" s="93"/>
      <c r="J998" s="93"/>
    </row>
    <row r="999" spans="1:10" s="65" customFormat="1" ht="14" x14ac:dyDescent="0.35">
      <c r="A999" s="145"/>
      <c r="B999" s="93"/>
      <c r="C999" s="93"/>
      <c r="D999" s="93"/>
      <c r="E999" s="95"/>
      <c r="F999" s="95"/>
      <c r="G999" s="95"/>
      <c r="H999" s="93"/>
      <c r="I999" s="93"/>
      <c r="J999" s="93"/>
    </row>
    <row r="1000" spans="1:10" s="65" customFormat="1" ht="14" x14ac:dyDescent="0.35">
      <c r="A1000" s="145"/>
      <c r="B1000" s="93"/>
      <c r="C1000" s="93"/>
      <c r="D1000" s="93"/>
      <c r="E1000" s="95"/>
      <c r="F1000" s="95"/>
      <c r="G1000" s="95"/>
      <c r="H1000" s="93"/>
      <c r="I1000" s="93"/>
      <c r="J1000" s="93"/>
    </row>
    <row r="1001" spans="1:10" s="65" customFormat="1" ht="14" x14ac:dyDescent="0.35">
      <c r="A1001" s="145"/>
      <c r="B1001" s="93"/>
      <c r="C1001" s="93"/>
      <c r="D1001" s="93"/>
      <c r="E1001" s="95"/>
      <c r="F1001" s="95"/>
      <c r="G1001" s="95"/>
      <c r="H1001" s="93"/>
      <c r="I1001" s="93"/>
      <c r="J1001" s="93"/>
    </row>
    <row r="1002" spans="1:10" s="65" customFormat="1" ht="14" x14ac:dyDescent="0.35">
      <c r="A1002" s="145"/>
      <c r="B1002" s="93"/>
      <c r="C1002" s="93"/>
      <c r="D1002" s="93"/>
      <c r="E1002" s="95"/>
      <c r="F1002" s="95"/>
      <c r="G1002" s="95"/>
      <c r="H1002" s="93"/>
      <c r="I1002" s="93"/>
      <c r="J1002" s="93"/>
    </row>
    <row r="1003" spans="1:10" s="65" customFormat="1" ht="14" x14ac:dyDescent="0.35">
      <c r="A1003" s="145"/>
      <c r="B1003" s="93"/>
      <c r="C1003" s="93"/>
      <c r="D1003" s="93"/>
      <c r="E1003" s="95"/>
      <c r="F1003" s="95"/>
      <c r="G1003" s="95"/>
      <c r="H1003" s="93"/>
      <c r="I1003" s="93"/>
      <c r="J1003" s="93"/>
    </row>
    <row r="1004" spans="1:10" s="65" customFormat="1" ht="14" x14ac:dyDescent="0.35">
      <c r="A1004" s="145"/>
      <c r="B1004" s="93"/>
      <c r="C1004" s="93"/>
      <c r="D1004" s="93"/>
      <c r="E1004" s="95"/>
      <c r="F1004" s="95"/>
      <c r="G1004" s="95"/>
      <c r="H1004" s="93"/>
      <c r="I1004" s="93"/>
      <c r="J1004" s="93"/>
    </row>
    <row r="1005" spans="1:10" s="65" customFormat="1" ht="14" x14ac:dyDescent="0.35">
      <c r="A1005" s="145"/>
      <c r="B1005" s="93"/>
      <c r="C1005" s="93"/>
      <c r="D1005" s="93"/>
      <c r="E1005" s="95"/>
      <c r="F1005" s="95"/>
      <c r="G1005" s="95"/>
      <c r="H1005" s="93"/>
      <c r="I1005" s="93"/>
      <c r="J1005" s="93"/>
    </row>
    <row r="1006" spans="1:10" s="65" customFormat="1" ht="14" x14ac:dyDescent="0.35">
      <c r="A1006" s="145"/>
      <c r="B1006" s="93"/>
      <c r="C1006" s="93"/>
      <c r="D1006" s="93"/>
      <c r="E1006" s="95"/>
      <c r="F1006" s="95"/>
      <c r="G1006" s="95"/>
      <c r="H1006" s="93"/>
      <c r="I1006" s="93"/>
      <c r="J1006" s="93"/>
    </row>
    <row r="1007" spans="1:10" s="65" customFormat="1" ht="14" x14ac:dyDescent="0.35">
      <c r="A1007" s="145"/>
      <c r="B1007" s="93"/>
      <c r="C1007" s="93"/>
      <c r="D1007" s="93"/>
      <c r="E1007" s="95"/>
      <c r="F1007" s="95"/>
      <c r="G1007" s="95"/>
      <c r="H1007" s="93"/>
      <c r="I1007" s="93"/>
      <c r="J1007" s="93"/>
    </row>
    <row r="1008" spans="1:10" s="65" customFormat="1" ht="14" x14ac:dyDescent="0.35">
      <c r="A1008" s="145"/>
      <c r="B1008" s="93"/>
      <c r="C1008" s="93"/>
      <c r="D1008" s="93"/>
      <c r="E1008" s="95"/>
      <c r="F1008" s="95"/>
      <c r="G1008" s="95"/>
      <c r="H1008" s="93"/>
      <c r="I1008" s="93"/>
      <c r="J1008" s="93"/>
    </row>
    <row r="1009" spans="1:10" s="65" customFormat="1" ht="14" x14ac:dyDescent="0.35">
      <c r="A1009" s="145"/>
      <c r="B1009" s="93"/>
      <c r="C1009" s="93"/>
      <c r="D1009" s="93"/>
      <c r="E1009" s="95"/>
      <c r="F1009" s="95"/>
      <c r="G1009" s="95"/>
      <c r="H1009" s="93"/>
      <c r="I1009" s="93"/>
      <c r="J1009" s="93"/>
    </row>
    <row r="1010" spans="1:10" s="65" customFormat="1" ht="14" x14ac:dyDescent="0.35">
      <c r="A1010" s="145"/>
      <c r="B1010" s="93"/>
      <c r="C1010" s="93"/>
      <c r="D1010" s="93"/>
      <c r="E1010" s="95"/>
      <c r="F1010" s="95"/>
      <c r="G1010" s="95"/>
      <c r="H1010" s="93"/>
      <c r="I1010" s="93"/>
      <c r="J1010" s="93"/>
    </row>
    <row r="1011" spans="1:10" s="65" customFormat="1" ht="14" x14ac:dyDescent="0.35">
      <c r="A1011" s="145"/>
      <c r="B1011" s="93"/>
      <c r="C1011" s="93"/>
      <c r="D1011" s="93"/>
      <c r="E1011" s="95"/>
      <c r="F1011" s="95"/>
      <c r="G1011" s="95"/>
      <c r="H1011" s="93"/>
      <c r="I1011" s="93"/>
      <c r="J1011" s="93"/>
    </row>
    <row r="1012" spans="1:10" s="65" customFormat="1" ht="14" x14ac:dyDescent="0.35">
      <c r="A1012" s="145"/>
      <c r="B1012" s="93"/>
      <c r="C1012" s="93"/>
      <c r="D1012" s="93"/>
      <c r="E1012" s="95"/>
      <c r="F1012" s="95"/>
      <c r="G1012" s="95"/>
      <c r="H1012" s="93"/>
      <c r="I1012" s="93"/>
      <c r="J1012" s="93"/>
    </row>
    <row r="1013" spans="1:10" s="65" customFormat="1" ht="14" x14ac:dyDescent="0.35">
      <c r="A1013" s="145"/>
      <c r="B1013" s="93"/>
      <c r="C1013" s="93"/>
      <c r="D1013" s="93"/>
      <c r="E1013" s="95"/>
      <c r="F1013" s="95"/>
      <c r="G1013" s="95"/>
      <c r="H1013" s="93"/>
      <c r="I1013" s="93"/>
      <c r="J1013" s="93"/>
    </row>
    <row r="1014" spans="1:10" s="65" customFormat="1" ht="14" x14ac:dyDescent="0.35">
      <c r="A1014" s="145"/>
      <c r="B1014" s="93"/>
      <c r="C1014" s="93"/>
      <c r="D1014" s="93"/>
      <c r="E1014" s="95"/>
      <c r="F1014" s="95"/>
      <c r="G1014" s="95"/>
      <c r="H1014" s="93"/>
      <c r="I1014" s="93"/>
      <c r="J1014" s="93"/>
    </row>
    <row r="1015" spans="1:10" s="65" customFormat="1" ht="14" x14ac:dyDescent="0.35">
      <c r="A1015" s="145"/>
      <c r="B1015" s="93"/>
      <c r="C1015" s="93"/>
      <c r="D1015" s="93"/>
      <c r="E1015" s="95"/>
      <c r="F1015" s="95"/>
      <c r="G1015" s="95"/>
      <c r="H1015" s="93"/>
      <c r="I1015" s="93"/>
      <c r="J1015" s="93"/>
    </row>
    <row r="1016" spans="1:10" s="65" customFormat="1" ht="14" x14ac:dyDescent="0.35">
      <c r="A1016" s="145"/>
      <c r="B1016" s="93"/>
      <c r="C1016" s="93"/>
      <c r="D1016" s="93"/>
      <c r="E1016" s="95"/>
      <c r="F1016" s="95"/>
      <c r="G1016" s="95"/>
      <c r="H1016" s="93"/>
      <c r="I1016" s="93"/>
      <c r="J1016" s="93"/>
    </row>
    <row r="1017" spans="1:10" s="65" customFormat="1" ht="14" x14ac:dyDescent="0.35">
      <c r="A1017" s="145"/>
      <c r="B1017" s="93"/>
      <c r="C1017" s="93"/>
      <c r="D1017" s="93"/>
      <c r="E1017" s="95"/>
      <c r="F1017" s="95"/>
      <c r="G1017" s="95"/>
      <c r="H1017" s="93"/>
      <c r="I1017" s="93"/>
      <c r="J1017" s="93"/>
    </row>
    <row r="1018" spans="1:10" s="65" customFormat="1" ht="14" x14ac:dyDescent="0.35">
      <c r="A1018" s="145"/>
      <c r="B1018" s="93"/>
      <c r="C1018" s="93"/>
      <c r="D1018" s="93"/>
      <c r="E1018" s="95"/>
      <c r="F1018" s="95"/>
      <c r="G1018" s="95"/>
      <c r="H1018" s="93"/>
      <c r="I1018" s="93"/>
      <c r="J1018" s="93"/>
    </row>
    <row r="1019" spans="1:10" s="65" customFormat="1" ht="14" x14ac:dyDescent="0.35">
      <c r="A1019" s="145"/>
      <c r="B1019" s="93"/>
      <c r="C1019" s="93"/>
      <c r="D1019" s="93"/>
      <c r="E1019" s="95"/>
      <c r="F1019" s="95"/>
      <c r="G1019" s="95"/>
      <c r="H1019" s="93"/>
      <c r="I1019" s="93"/>
      <c r="J1019" s="93"/>
    </row>
    <row r="1020" spans="1:10" s="65" customFormat="1" ht="14" x14ac:dyDescent="0.35">
      <c r="A1020" s="145"/>
      <c r="B1020" s="93"/>
      <c r="C1020" s="93"/>
      <c r="D1020" s="93"/>
      <c r="E1020" s="95"/>
      <c r="F1020" s="95"/>
      <c r="G1020" s="95"/>
      <c r="H1020" s="93"/>
      <c r="I1020" s="93"/>
      <c r="J1020" s="93"/>
    </row>
    <row r="1021" spans="1:10" s="65" customFormat="1" ht="14" x14ac:dyDescent="0.35">
      <c r="A1021" s="145"/>
      <c r="B1021" s="93"/>
      <c r="C1021" s="93"/>
      <c r="D1021" s="93"/>
      <c r="E1021" s="95"/>
      <c r="F1021" s="95"/>
      <c r="G1021" s="95"/>
      <c r="H1021" s="93"/>
      <c r="I1021" s="93"/>
      <c r="J1021" s="93"/>
    </row>
    <row r="1022" spans="1:10" s="65" customFormat="1" ht="14" x14ac:dyDescent="0.35">
      <c r="A1022" s="145"/>
      <c r="B1022" s="93"/>
      <c r="C1022" s="93"/>
      <c r="D1022" s="93"/>
      <c r="E1022" s="95"/>
      <c r="F1022" s="95"/>
      <c r="G1022" s="95"/>
      <c r="H1022" s="93"/>
      <c r="I1022" s="93"/>
      <c r="J1022" s="93"/>
    </row>
    <row r="1023" spans="1:10" s="65" customFormat="1" ht="14" x14ac:dyDescent="0.35">
      <c r="A1023" s="145"/>
      <c r="B1023" s="93"/>
      <c r="C1023" s="93"/>
      <c r="D1023" s="93"/>
      <c r="E1023" s="95"/>
      <c r="F1023" s="95"/>
      <c r="G1023" s="95"/>
      <c r="H1023" s="93"/>
      <c r="I1023" s="93"/>
      <c r="J1023" s="93"/>
    </row>
    <row r="1024" spans="1:10" s="65" customFormat="1" ht="14" x14ac:dyDescent="0.35">
      <c r="A1024" s="145"/>
      <c r="B1024" s="93"/>
      <c r="C1024" s="93"/>
      <c r="D1024" s="93"/>
      <c r="E1024" s="95"/>
      <c r="F1024" s="95"/>
      <c r="G1024" s="95"/>
      <c r="H1024" s="93"/>
      <c r="I1024" s="93"/>
      <c r="J1024" s="93"/>
    </row>
    <row r="1025" spans="1:10" s="65" customFormat="1" ht="14" x14ac:dyDescent="0.35">
      <c r="A1025" s="145"/>
      <c r="B1025" s="93"/>
      <c r="C1025" s="93"/>
      <c r="D1025" s="93"/>
      <c r="E1025" s="95"/>
      <c r="F1025" s="95"/>
      <c r="G1025" s="95"/>
      <c r="H1025" s="93"/>
      <c r="I1025" s="93"/>
      <c r="J1025" s="93"/>
    </row>
    <row r="1026" spans="1:10" s="65" customFormat="1" ht="14" x14ac:dyDescent="0.35">
      <c r="A1026" s="145"/>
      <c r="B1026" s="93"/>
      <c r="C1026" s="93"/>
      <c r="D1026" s="93"/>
      <c r="E1026" s="95"/>
      <c r="F1026" s="95"/>
      <c r="G1026" s="95"/>
      <c r="H1026" s="93"/>
      <c r="I1026" s="93"/>
      <c r="J1026" s="93"/>
    </row>
    <row r="1027" spans="1:10" s="65" customFormat="1" ht="14" x14ac:dyDescent="0.35">
      <c r="A1027" s="145"/>
      <c r="B1027" s="93"/>
      <c r="C1027" s="93"/>
      <c r="D1027" s="93"/>
      <c r="E1027" s="95"/>
      <c r="F1027" s="95"/>
      <c r="G1027" s="95"/>
      <c r="H1027" s="93"/>
      <c r="I1027" s="93"/>
      <c r="J1027" s="93"/>
    </row>
    <row r="1028" spans="1:10" s="65" customFormat="1" ht="14" x14ac:dyDescent="0.35">
      <c r="A1028" s="145"/>
      <c r="B1028" s="93"/>
      <c r="C1028" s="93"/>
      <c r="D1028" s="93"/>
      <c r="E1028" s="95"/>
      <c r="F1028" s="95"/>
      <c r="G1028" s="95"/>
      <c r="H1028" s="93"/>
      <c r="I1028" s="93"/>
      <c r="J1028" s="93"/>
    </row>
    <row r="1029" spans="1:10" s="65" customFormat="1" ht="14" x14ac:dyDescent="0.35">
      <c r="A1029" s="145"/>
      <c r="B1029" s="93"/>
      <c r="C1029" s="93"/>
      <c r="D1029" s="93"/>
      <c r="E1029" s="95"/>
      <c r="F1029" s="95"/>
      <c r="G1029" s="95"/>
      <c r="H1029" s="93"/>
      <c r="I1029" s="93"/>
      <c r="J1029" s="93"/>
    </row>
    <row r="1030" spans="1:10" s="65" customFormat="1" ht="14" x14ac:dyDescent="0.35">
      <c r="A1030" s="145"/>
      <c r="B1030" s="93"/>
      <c r="C1030" s="93"/>
      <c r="D1030" s="93"/>
      <c r="E1030" s="95"/>
      <c r="F1030" s="95"/>
      <c r="G1030" s="95"/>
      <c r="H1030" s="93"/>
      <c r="I1030" s="93"/>
      <c r="J1030" s="93"/>
    </row>
    <row r="1031" spans="1:10" s="65" customFormat="1" ht="14" x14ac:dyDescent="0.35">
      <c r="A1031" s="145"/>
      <c r="B1031" s="93"/>
      <c r="C1031" s="93"/>
      <c r="D1031" s="93"/>
      <c r="E1031" s="95"/>
      <c r="F1031" s="95"/>
      <c r="G1031" s="95"/>
      <c r="H1031" s="93"/>
      <c r="I1031" s="93"/>
      <c r="J1031" s="93"/>
    </row>
    <row r="1032" spans="1:10" s="65" customFormat="1" ht="14" x14ac:dyDescent="0.35">
      <c r="A1032" s="145"/>
      <c r="B1032" s="93"/>
      <c r="C1032" s="93"/>
      <c r="D1032" s="93"/>
      <c r="E1032" s="95"/>
      <c r="F1032" s="95"/>
      <c r="G1032" s="95"/>
      <c r="H1032" s="93"/>
      <c r="I1032" s="93"/>
      <c r="J1032" s="93"/>
    </row>
    <row r="1033" spans="1:10" s="65" customFormat="1" ht="14" x14ac:dyDescent="0.35">
      <c r="A1033" s="145"/>
      <c r="B1033" s="93"/>
      <c r="C1033" s="93"/>
      <c r="D1033" s="93"/>
      <c r="E1033" s="95"/>
      <c r="F1033" s="95"/>
      <c r="G1033" s="95"/>
      <c r="H1033" s="93"/>
      <c r="I1033" s="93"/>
      <c r="J1033" s="93"/>
    </row>
    <row r="1034" spans="1:10" s="65" customFormat="1" ht="14" x14ac:dyDescent="0.35">
      <c r="A1034" s="145"/>
      <c r="B1034" s="93"/>
      <c r="C1034" s="93"/>
      <c r="D1034" s="93"/>
      <c r="E1034" s="95"/>
      <c r="F1034" s="95"/>
      <c r="G1034" s="95"/>
      <c r="H1034" s="93"/>
      <c r="I1034" s="93"/>
      <c r="J1034" s="93"/>
    </row>
    <row r="1035" spans="1:10" s="65" customFormat="1" ht="14" x14ac:dyDescent="0.35">
      <c r="A1035" s="145"/>
      <c r="B1035" s="93"/>
      <c r="C1035" s="93"/>
      <c r="D1035" s="93"/>
      <c r="E1035" s="95"/>
      <c r="F1035" s="95"/>
      <c r="G1035" s="95"/>
      <c r="H1035" s="93"/>
      <c r="I1035" s="93"/>
      <c r="J1035" s="93"/>
    </row>
    <row r="1036" spans="1:10" s="65" customFormat="1" ht="14" x14ac:dyDescent="0.35">
      <c r="A1036" s="145"/>
      <c r="B1036" s="93"/>
      <c r="C1036" s="93"/>
      <c r="D1036" s="93"/>
      <c r="E1036" s="95"/>
      <c r="F1036" s="95"/>
      <c r="G1036" s="95"/>
      <c r="H1036" s="93"/>
      <c r="I1036" s="93"/>
      <c r="J1036" s="93"/>
    </row>
    <row r="1037" spans="1:10" s="65" customFormat="1" ht="14" x14ac:dyDescent="0.35">
      <c r="A1037" s="145"/>
      <c r="B1037" s="93"/>
      <c r="C1037" s="93"/>
      <c r="D1037" s="93"/>
      <c r="E1037" s="95"/>
      <c r="F1037" s="95"/>
      <c r="G1037" s="95"/>
      <c r="H1037" s="93"/>
      <c r="I1037" s="93"/>
      <c r="J1037" s="93"/>
    </row>
    <row r="1038" spans="1:10" s="65" customFormat="1" ht="14" x14ac:dyDescent="0.35">
      <c r="A1038" s="145"/>
      <c r="B1038" s="93"/>
      <c r="C1038" s="93"/>
      <c r="D1038" s="93"/>
      <c r="E1038" s="95"/>
      <c r="F1038" s="95"/>
      <c r="G1038" s="95"/>
      <c r="H1038" s="93"/>
      <c r="I1038" s="93"/>
      <c r="J1038" s="93"/>
    </row>
    <row r="1039" spans="1:10" s="65" customFormat="1" ht="14" x14ac:dyDescent="0.35">
      <c r="A1039" s="145"/>
      <c r="B1039" s="93"/>
      <c r="C1039" s="93"/>
      <c r="D1039" s="93"/>
      <c r="E1039" s="95"/>
      <c r="F1039" s="95"/>
      <c r="G1039" s="95"/>
      <c r="H1039" s="93"/>
      <c r="I1039" s="93"/>
      <c r="J1039" s="93"/>
    </row>
    <row r="1040" spans="1:10" s="65" customFormat="1" ht="14" x14ac:dyDescent="0.35">
      <c r="A1040" s="145"/>
      <c r="B1040" s="93"/>
      <c r="C1040" s="93"/>
      <c r="D1040" s="93"/>
      <c r="E1040" s="95"/>
      <c r="F1040" s="95"/>
      <c r="G1040" s="95"/>
      <c r="H1040" s="93"/>
      <c r="I1040" s="93"/>
      <c r="J1040" s="93"/>
    </row>
    <row r="1041" spans="1:10" s="65" customFormat="1" ht="14" x14ac:dyDescent="0.35">
      <c r="A1041" s="145"/>
      <c r="B1041" s="93"/>
      <c r="C1041" s="93"/>
      <c r="D1041" s="93"/>
      <c r="E1041" s="95"/>
      <c r="F1041" s="95"/>
      <c r="G1041" s="95"/>
      <c r="H1041" s="93"/>
      <c r="I1041" s="93"/>
      <c r="J1041" s="93"/>
    </row>
    <row r="1042" spans="1:10" s="65" customFormat="1" ht="14" x14ac:dyDescent="0.35">
      <c r="A1042" s="145"/>
      <c r="B1042" s="93"/>
      <c r="C1042" s="93"/>
      <c r="D1042" s="93"/>
      <c r="E1042" s="95"/>
      <c r="F1042" s="95"/>
      <c r="G1042" s="95"/>
      <c r="H1042" s="93"/>
      <c r="I1042" s="93"/>
      <c r="J1042" s="93"/>
    </row>
    <row r="1043" spans="1:10" s="65" customFormat="1" ht="14" x14ac:dyDescent="0.35">
      <c r="A1043" s="145"/>
      <c r="B1043" s="93"/>
      <c r="C1043" s="93"/>
      <c r="D1043" s="93"/>
      <c r="E1043" s="95"/>
      <c r="F1043" s="95"/>
      <c r="G1043" s="95"/>
      <c r="H1043" s="93"/>
      <c r="I1043" s="93"/>
      <c r="J1043" s="93"/>
    </row>
    <row r="1044" spans="1:10" s="65" customFormat="1" ht="14" x14ac:dyDescent="0.35">
      <c r="A1044" s="145"/>
      <c r="B1044" s="93"/>
      <c r="C1044" s="93"/>
      <c r="D1044" s="93"/>
      <c r="E1044" s="95"/>
      <c r="F1044" s="95"/>
      <c r="G1044" s="95"/>
      <c r="H1044" s="93"/>
      <c r="I1044" s="93"/>
      <c r="J1044" s="93"/>
    </row>
    <row r="1045" spans="1:10" s="65" customFormat="1" ht="14" x14ac:dyDescent="0.35">
      <c r="A1045" s="145"/>
      <c r="B1045" s="93"/>
      <c r="C1045" s="93"/>
      <c r="D1045" s="93"/>
      <c r="E1045" s="95"/>
      <c r="F1045" s="95"/>
      <c r="G1045" s="95"/>
      <c r="H1045" s="93"/>
      <c r="I1045" s="93"/>
      <c r="J1045" s="93"/>
    </row>
    <row r="1046" spans="1:10" s="65" customFormat="1" ht="14" x14ac:dyDescent="0.35">
      <c r="A1046" s="145"/>
      <c r="B1046" s="93"/>
      <c r="C1046" s="93"/>
      <c r="D1046" s="93"/>
      <c r="E1046" s="95"/>
      <c r="F1046" s="95"/>
      <c r="G1046" s="95"/>
      <c r="H1046" s="93"/>
      <c r="I1046" s="93"/>
      <c r="J1046" s="93"/>
    </row>
    <row r="1047" spans="1:10" s="65" customFormat="1" ht="14" x14ac:dyDescent="0.35">
      <c r="A1047" s="145"/>
      <c r="B1047" s="93"/>
      <c r="C1047" s="93"/>
      <c r="D1047" s="93"/>
      <c r="E1047" s="95"/>
      <c r="F1047" s="95"/>
      <c r="G1047" s="95"/>
      <c r="H1047" s="93"/>
      <c r="I1047" s="93"/>
      <c r="J1047" s="93"/>
    </row>
    <row r="1048" spans="1:10" s="65" customFormat="1" ht="14" x14ac:dyDescent="0.35">
      <c r="A1048" s="145"/>
      <c r="B1048" s="93"/>
      <c r="C1048" s="93"/>
      <c r="D1048" s="93"/>
      <c r="E1048" s="95"/>
      <c r="F1048" s="95"/>
      <c r="G1048" s="95"/>
      <c r="H1048" s="93"/>
      <c r="I1048" s="93"/>
      <c r="J1048" s="93"/>
    </row>
    <row r="1049" spans="1:10" s="65" customFormat="1" ht="14" x14ac:dyDescent="0.35">
      <c r="A1049" s="145"/>
      <c r="B1049" s="93"/>
      <c r="C1049" s="93"/>
      <c r="D1049" s="93"/>
      <c r="E1049" s="95"/>
      <c r="F1049" s="95"/>
      <c r="G1049" s="95"/>
      <c r="H1049" s="93"/>
      <c r="I1049" s="93"/>
      <c r="J1049" s="93"/>
    </row>
    <row r="1050" spans="1:10" s="65" customFormat="1" ht="14" x14ac:dyDescent="0.35">
      <c r="A1050" s="145"/>
      <c r="B1050" s="93"/>
      <c r="C1050" s="93"/>
      <c r="D1050" s="93"/>
      <c r="E1050" s="95"/>
      <c r="F1050" s="95"/>
      <c r="G1050" s="95"/>
      <c r="H1050" s="93"/>
      <c r="I1050" s="93"/>
      <c r="J1050" s="93"/>
    </row>
    <row r="1051" spans="1:10" s="65" customFormat="1" ht="14" x14ac:dyDescent="0.35">
      <c r="A1051" s="145"/>
      <c r="B1051" s="93"/>
      <c r="C1051" s="93"/>
      <c r="D1051" s="93"/>
      <c r="E1051" s="95"/>
      <c r="F1051" s="95"/>
      <c r="G1051" s="95"/>
      <c r="H1051" s="93"/>
      <c r="I1051" s="93"/>
      <c r="J1051" s="93"/>
    </row>
    <row r="1052" spans="1:10" s="65" customFormat="1" ht="14" x14ac:dyDescent="0.35">
      <c r="A1052" s="145"/>
      <c r="B1052" s="93"/>
      <c r="C1052" s="93"/>
      <c r="D1052" s="93"/>
      <c r="E1052" s="95"/>
      <c r="F1052" s="95"/>
      <c r="G1052" s="95"/>
      <c r="H1052" s="93"/>
      <c r="I1052" s="93"/>
      <c r="J1052" s="93"/>
    </row>
    <row r="1053" spans="1:10" s="65" customFormat="1" ht="14" x14ac:dyDescent="0.35">
      <c r="A1053" s="145"/>
      <c r="B1053" s="93"/>
      <c r="C1053" s="93"/>
      <c r="D1053" s="93"/>
      <c r="E1053" s="95"/>
      <c r="F1053" s="95"/>
      <c r="G1053" s="95"/>
      <c r="H1053" s="93"/>
      <c r="I1053" s="93"/>
      <c r="J1053" s="93"/>
    </row>
    <row r="1054" spans="1:10" s="65" customFormat="1" ht="14" x14ac:dyDescent="0.35">
      <c r="A1054" s="145"/>
      <c r="B1054" s="93"/>
      <c r="C1054" s="93"/>
      <c r="D1054" s="93"/>
      <c r="E1054" s="95"/>
      <c r="F1054" s="95"/>
      <c r="G1054" s="95"/>
      <c r="H1054" s="93"/>
      <c r="I1054" s="93"/>
      <c r="J1054" s="93"/>
    </row>
    <row r="1055" spans="1:10" s="65" customFormat="1" ht="14" x14ac:dyDescent="0.35">
      <c r="A1055" s="145"/>
      <c r="B1055" s="93"/>
      <c r="C1055" s="93"/>
      <c r="D1055" s="93"/>
      <c r="E1055" s="95"/>
      <c r="F1055" s="95"/>
      <c r="G1055" s="95"/>
      <c r="H1055" s="93"/>
      <c r="I1055" s="93"/>
      <c r="J1055" s="93"/>
    </row>
    <row r="1056" spans="1:10" s="65" customFormat="1" ht="14" x14ac:dyDescent="0.35">
      <c r="A1056" s="145"/>
      <c r="B1056" s="93"/>
      <c r="C1056" s="93"/>
      <c r="D1056" s="93"/>
      <c r="E1056" s="95"/>
      <c r="F1056" s="95"/>
      <c r="G1056" s="95"/>
      <c r="H1056" s="93"/>
      <c r="I1056" s="93"/>
      <c r="J1056" s="93"/>
    </row>
    <row r="1057" spans="1:10" s="65" customFormat="1" ht="14" x14ac:dyDescent="0.35">
      <c r="A1057" s="145"/>
      <c r="B1057" s="93"/>
      <c r="C1057" s="93"/>
      <c r="D1057" s="93"/>
      <c r="E1057" s="95"/>
      <c r="F1057" s="95"/>
      <c r="G1057" s="95"/>
      <c r="H1057" s="93"/>
      <c r="I1057" s="93"/>
      <c r="J1057" s="93"/>
    </row>
    <row r="1058" spans="1:10" s="65" customFormat="1" ht="14" x14ac:dyDescent="0.35">
      <c r="A1058" s="145"/>
      <c r="B1058" s="93"/>
      <c r="C1058" s="93"/>
      <c r="D1058" s="93"/>
      <c r="E1058" s="95"/>
      <c r="F1058" s="95"/>
      <c r="G1058" s="95"/>
      <c r="H1058" s="93"/>
      <c r="I1058" s="93"/>
      <c r="J1058" s="93"/>
    </row>
    <row r="1059" spans="1:10" s="65" customFormat="1" ht="14" x14ac:dyDescent="0.35">
      <c r="A1059" s="145"/>
      <c r="B1059" s="93"/>
      <c r="C1059" s="93"/>
      <c r="D1059" s="93"/>
      <c r="E1059" s="95"/>
      <c r="F1059" s="95"/>
      <c r="G1059" s="95"/>
      <c r="H1059" s="93"/>
      <c r="I1059" s="93"/>
      <c r="J1059" s="93"/>
    </row>
    <row r="1060" spans="1:10" s="65" customFormat="1" ht="14" x14ac:dyDescent="0.35">
      <c r="A1060" s="145"/>
      <c r="B1060" s="93"/>
      <c r="C1060" s="93"/>
      <c r="D1060" s="93"/>
      <c r="E1060" s="95"/>
      <c r="F1060" s="95"/>
      <c r="G1060" s="95"/>
      <c r="H1060" s="93"/>
      <c r="I1060" s="93"/>
      <c r="J1060" s="93"/>
    </row>
    <row r="1061" spans="1:10" s="65" customFormat="1" ht="14" x14ac:dyDescent="0.35">
      <c r="A1061" s="145"/>
      <c r="B1061" s="93"/>
      <c r="C1061" s="93"/>
      <c r="D1061" s="93"/>
      <c r="E1061" s="95"/>
      <c r="F1061" s="95"/>
      <c r="G1061" s="95"/>
      <c r="H1061" s="93"/>
      <c r="I1061" s="93"/>
      <c r="J1061" s="93"/>
    </row>
    <row r="1062" spans="1:10" s="65" customFormat="1" ht="14" x14ac:dyDescent="0.35">
      <c r="A1062" s="145"/>
      <c r="B1062" s="93"/>
      <c r="C1062" s="93"/>
      <c r="D1062" s="93"/>
      <c r="E1062" s="95"/>
      <c r="F1062" s="95"/>
      <c r="G1062" s="95"/>
      <c r="H1062" s="93"/>
      <c r="I1062" s="93"/>
      <c r="J1062" s="93"/>
    </row>
    <row r="1063" spans="1:10" s="65" customFormat="1" ht="14" x14ac:dyDescent="0.35">
      <c r="A1063" s="145"/>
      <c r="B1063" s="93"/>
      <c r="C1063" s="93"/>
      <c r="D1063" s="93"/>
      <c r="E1063" s="95"/>
      <c r="F1063" s="95"/>
      <c r="G1063" s="95"/>
      <c r="H1063" s="93"/>
      <c r="I1063" s="93"/>
      <c r="J1063" s="93"/>
    </row>
    <row r="1064" spans="1:10" s="65" customFormat="1" ht="14" x14ac:dyDescent="0.35">
      <c r="A1064" s="145"/>
      <c r="B1064" s="93"/>
      <c r="C1064" s="93"/>
      <c r="D1064" s="93"/>
      <c r="E1064" s="95"/>
      <c r="F1064" s="95"/>
      <c r="G1064" s="95"/>
      <c r="H1064" s="93"/>
      <c r="I1064" s="93"/>
      <c r="J1064" s="93"/>
    </row>
    <row r="1065" spans="1:10" s="65" customFormat="1" ht="14" x14ac:dyDescent="0.35">
      <c r="A1065" s="145"/>
      <c r="B1065" s="93"/>
      <c r="C1065" s="93"/>
      <c r="D1065" s="93"/>
      <c r="E1065" s="95"/>
      <c r="F1065" s="95"/>
      <c r="G1065" s="95"/>
      <c r="H1065" s="93"/>
      <c r="I1065" s="93"/>
      <c r="J1065" s="93"/>
    </row>
    <row r="1066" spans="1:10" s="65" customFormat="1" ht="14" x14ac:dyDescent="0.35">
      <c r="A1066" s="145"/>
      <c r="B1066" s="93"/>
      <c r="C1066" s="93"/>
      <c r="D1066" s="93"/>
      <c r="E1066" s="95"/>
      <c r="F1066" s="95"/>
      <c r="G1066" s="95"/>
      <c r="H1066" s="93"/>
      <c r="I1066" s="93"/>
      <c r="J1066" s="93"/>
    </row>
    <row r="1067" spans="1:10" s="65" customFormat="1" ht="14" x14ac:dyDescent="0.35">
      <c r="A1067" s="145"/>
      <c r="B1067" s="93"/>
      <c r="C1067" s="93"/>
      <c r="D1067" s="93"/>
      <c r="E1067" s="95"/>
      <c r="F1067" s="95"/>
      <c r="G1067" s="95"/>
      <c r="H1067" s="93"/>
      <c r="I1067" s="93"/>
      <c r="J1067" s="93"/>
    </row>
    <row r="1068" spans="1:10" s="65" customFormat="1" ht="14" x14ac:dyDescent="0.35">
      <c r="A1068" s="145"/>
      <c r="B1068" s="93"/>
      <c r="C1068" s="93"/>
      <c r="D1068" s="93"/>
      <c r="E1068" s="95"/>
      <c r="F1068" s="95"/>
      <c r="G1068" s="95"/>
      <c r="H1068" s="93"/>
      <c r="I1068" s="93"/>
      <c r="J1068" s="93"/>
    </row>
    <row r="1069" spans="1:10" s="65" customFormat="1" ht="14" x14ac:dyDescent="0.35">
      <c r="A1069" s="145"/>
      <c r="B1069" s="93"/>
      <c r="C1069" s="93"/>
      <c r="D1069" s="93"/>
      <c r="E1069" s="95"/>
      <c r="F1069" s="95"/>
      <c r="G1069" s="95"/>
      <c r="H1069" s="93"/>
      <c r="I1069" s="93"/>
      <c r="J1069" s="93"/>
    </row>
    <row r="1070" spans="1:10" s="65" customFormat="1" ht="14" x14ac:dyDescent="0.35">
      <c r="A1070" s="145"/>
      <c r="B1070" s="93"/>
      <c r="C1070" s="93"/>
      <c r="D1070" s="93"/>
      <c r="E1070" s="95"/>
      <c r="F1070" s="95"/>
      <c r="G1070" s="95"/>
      <c r="H1070" s="93"/>
      <c r="I1070" s="93"/>
      <c r="J1070" s="93"/>
    </row>
    <row r="1071" spans="1:10" s="65" customFormat="1" ht="14" x14ac:dyDescent="0.35">
      <c r="A1071" s="145"/>
      <c r="B1071" s="93"/>
      <c r="C1071" s="93"/>
      <c r="D1071" s="93"/>
      <c r="E1071" s="95"/>
      <c r="F1071" s="95"/>
      <c r="G1071" s="95"/>
      <c r="H1071" s="93"/>
      <c r="I1071" s="93"/>
      <c r="J1071" s="93"/>
    </row>
    <row r="1072" spans="1:10" s="65" customFormat="1" ht="14" x14ac:dyDescent="0.35">
      <c r="A1072" s="145"/>
      <c r="B1072" s="93"/>
      <c r="C1072" s="93"/>
      <c r="D1072" s="93"/>
      <c r="E1072" s="95"/>
      <c r="F1072" s="95"/>
      <c r="G1072" s="95"/>
      <c r="H1072" s="93"/>
      <c r="I1072" s="93"/>
      <c r="J1072" s="93"/>
    </row>
    <row r="1073" spans="1:10" s="65" customFormat="1" ht="14" x14ac:dyDescent="0.35">
      <c r="A1073" s="145"/>
      <c r="B1073" s="93"/>
      <c r="C1073" s="93"/>
      <c r="D1073" s="93"/>
      <c r="E1073" s="95"/>
      <c r="F1073" s="95"/>
      <c r="G1073" s="95"/>
      <c r="H1073" s="93"/>
      <c r="I1073" s="93"/>
      <c r="J1073" s="93"/>
    </row>
    <row r="1074" spans="1:10" s="65" customFormat="1" ht="14" x14ac:dyDescent="0.35">
      <c r="A1074" s="145"/>
      <c r="B1074" s="93"/>
      <c r="C1074" s="93"/>
      <c r="D1074" s="93"/>
      <c r="E1074" s="95"/>
      <c r="F1074" s="95"/>
      <c r="G1074" s="95"/>
      <c r="H1074" s="93"/>
      <c r="I1074" s="93"/>
      <c r="J1074" s="93"/>
    </row>
    <row r="1075" spans="1:10" s="65" customFormat="1" ht="14" x14ac:dyDescent="0.35">
      <c r="A1075" s="145"/>
      <c r="B1075" s="93"/>
      <c r="C1075" s="93"/>
      <c r="D1075" s="93"/>
      <c r="E1075" s="95"/>
      <c r="F1075" s="95"/>
      <c r="G1075" s="95"/>
      <c r="H1075" s="93"/>
      <c r="I1075" s="93"/>
      <c r="J1075" s="93"/>
    </row>
    <row r="1076" spans="1:10" s="65" customFormat="1" ht="14" x14ac:dyDescent="0.35">
      <c r="A1076" s="145"/>
      <c r="B1076" s="93"/>
      <c r="C1076" s="93"/>
      <c r="D1076" s="93"/>
      <c r="E1076" s="95"/>
      <c r="F1076" s="95"/>
      <c r="G1076" s="95"/>
      <c r="H1076" s="93"/>
      <c r="I1076" s="93"/>
      <c r="J1076" s="93"/>
    </row>
    <row r="1077" spans="1:10" s="65" customFormat="1" ht="14" x14ac:dyDescent="0.35">
      <c r="A1077" s="145"/>
      <c r="B1077" s="93"/>
      <c r="C1077" s="93"/>
      <c r="D1077" s="93"/>
      <c r="E1077" s="95"/>
      <c r="F1077" s="95"/>
      <c r="G1077" s="95"/>
      <c r="H1077" s="93"/>
      <c r="I1077" s="93"/>
      <c r="J1077" s="93"/>
    </row>
    <row r="1078" spans="1:10" s="65" customFormat="1" ht="14" x14ac:dyDescent="0.35">
      <c r="A1078" s="145"/>
      <c r="B1078" s="93"/>
      <c r="C1078" s="93"/>
      <c r="D1078" s="93"/>
      <c r="E1078" s="95"/>
      <c r="F1078" s="95"/>
      <c r="G1078" s="95"/>
      <c r="H1078" s="93"/>
      <c r="I1078" s="93"/>
      <c r="J1078" s="93"/>
    </row>
    <row r="1079" spans="1:10" s="65" customFormat="1" ht="14" x14ac:dyDescent="0.35">
      <c r="A1079" s="145"/>
      <c r="B1079" s="93"/>
      <c r="C1079" s="93"/>
      <c r="D1079" s="93"/>
      <c r="E1079" s="95"/>
      <c r="F1079" s="95"/>
      <c r="G1079" s="95"/>
      <c r="H1079" s="93"/>
      <c r="I1079" s="93"/>
      <c r="J1079" s="93"/>
    </row>
    <row r="1080" spans="1:10" s="65" customFormat="1" ht="14" x14ac:dyDescent="0.35">
      <c r="A1080" s="145"/>
      <c r="B1080" s="93"/>
      <c r="C1080" s="93"/>
      <c r="D1080" s="93"/>
      <c r="E1080" s="95"/>
      <c r="F1080" s="95"/>
      <c r="G1080" s="95"/>
      <c r="H1080" s="93"/>
      <c r="I1080" s="93"/>
      <c r="J1080" s="93"/>
    </row>
    <row r="1081" spans="1:10" s="65" customFormat="1" ht="14" x14ac:dyDescent="0.35">
      <c r="A1081" s="145"/>
      <c r="B1081" s="93"/>
      <c r="C1081" s="93"/>
      <c r="D1081" s="93"/>
      <c r="E1081" s="95"/>
      <c r="F1081" s="95"/>
      <c r="G1081" s="95"/>
      <c r="H1081" s="93"/>
      <c r="I1081" s="93"/>
      <c r="J1081" s="93"/>
    </row>
    <row r="1082" spans="1:10" s="65" customFormat="1" ht="14" x14ac:dyDescent="0.35">
      <c r="A1082" s="145"/>
      <c r="B1082" s="93"/>
      <c r="C1082" s="93"/>
      <c r="D1082" s="93"/>
      <c r="E1082" s="95"/>
      <c r="F1082" s="95"/>
      <c r="G1082" s="95"/>
      <c r="H1082" s="93"/>
      <c r="I1082" s="93"/>
      <c r="J1082" s="93"/>
    </row>
    <row r="1083" spans="1:10" s="65" customFormat="1" ht="14" x14ac:dyDescent="0.35">
      <c r="A1083" s="145"/>
      <c r="B1083" s="93"/>
      <c r="C1083" s="93"/>
      <c r="D1083" s="93"/>
      <c r="E1083" s="95"/>
      <c r="F1083" s="95"/>
      <c r="G1083" s="95"/>
      <c r="H1083" s="93"/>
      <c r="I1083" s="93"/>
      <c r="J1083" s="93"/>
    </row>
    <row r="1084" spans="1:10" s="65" customFormat="1" ht="14" x14ac:dyDescent="0.35">
      <c r="A1084" s="145"/>
      <c r="B1084" s="93"/>
      <c r="C1084" s="93"/>
      <c r="D1084" s="93"/>
      <c r="E1084" s="95"/>
      <c r="F1084" s="95"/>
      <c r="G1084" s="95"/>
      <c r="H1084" s="93"/>
      <c r="I1084" s="93"/>
      <c r="J1084" s="93"/>
    </row>
    <row r="1085" spans="1:10" s="65" customFormat="1" ht="14" x14ac:dyDescent="0.35">
      <c r="A1085" s="145"/>
      <c r="B1085" s="93"/>
      <c r="C1085" s="93"/>
      <c r="D1085" s="93"/>
      <c r="E1085" s="95"/>
      <c r="F1085" s="95"/>
      <c r="G1085" s="95"/>
      <c r="H1085" s="93"/>
      <c r="I1085" s="93"/>
      <c r="J1085" s="93"/>
    </row>
    <row r="1086" spans="1:10" s="65" customFormat="1" ht="14" x14ac:dyDescent="0.35">
      <c r="A1086" s="145"/>
      <c r="B1086" s="93"/>
      <c r="C1086" s="93"/>
      <c r="D1086" s="93"/>
      <c r="E1086" s="95"/>
      <c r="F1086" s="95"/>
      <c r="G1086" s="95"/>
      <c r="H1086" s="93"/>
      <c r="I1086" s="93"/>
      <c r="J1086" s="93"/>
    </row>
    <row r="1087" spans="1:10" s="65" customFormat="1" ht="14" x14ac:dyDescent="0.35">
      <c r="A1087" s="145"/>
      <c r="B1087" s="93"/>
      <c r="C1087" s="93"/>
      <c r="D1087" s="93"/>
      <c r="E1087" s="95"/>
      <c r="F1087" s="95"/>
      <c r="G1087" s="95"/>
      <c r="H1087" s="93"/>
      <c r="I1087" s="93"/>
      <c r="J1087" s="93"/>
    </row>
    <row r="1088" spans="1:10" s="65" customFormat="1" ht="14" x14ac:dyDescent="0.35">
      <c r="A1088" s="145"/>
      <c r="B1088" s="93"/>
      <c r="C1088" s="93"/>
      <c r="D1088" s="93"/>
      <c r="E1088" s="95"/>
      <c r="F1088" s="95"/>
      <c r="G1088" s="95"/>
      <c r="H1088" s="93"/>
      <c r="I1088" s="93"/>
      <c r="J1088" s="93"/>
    </row>
    <row r="1089" spans="1:10" s="65" customFormat="1" ht="14" x14ac:dyDescent="0.35">
      <c r="A1089" s="145"/>
      <c r="B1089" s="93"/>
      <c r="C1089" s="93"/>
      <c r="D1089" s="93"/>
      <c r="E1089" s="95"/>
      <c r="F1089" s="95"/>
      <c r="G1089" s="95"/>
      <c r="H1089" s="93"/>
      <c r="I1089" s="93"/>
      <c r="J1089" s="93"/>
    </row>
    <row r="1090" spans="1:10" s="65" customFormat="1" ht="14" x14ac:dyDescent="0.35">
      <c r="A1090" s="145"/>
      <c r="B1090" s="93"/>
      <c r="C1090" s="93"/>
      <c r="D1090" s="93"/>
      <c r="E1090" s="95"/>
      <c r="F1090" s="95"/>
      <c r="G1090" s="95"/>
      <c r="H1090" s="93"/>
      <c r="I1090" s="93"/>
      <c r="J1090" s="93"/>
    </row>
    <row r="1091" spans="1:10" s="65" customFormat="1" ht="14" x14ac:dyDescent="0.35">
      <c r="A1091" s="145"/>
      <c r="B1091" s="93"/>
      <c r="C1091" s="93"/>
      <c r="D1091" s="93"/>
      <c r="E1091" s="95"/>
      <c r="F1091" s="95"/>
      <c r="G1091" s="95"/>
      <c r="H1091" s="93"/>
      <c r="I1091" s="93"/>
      <c r="J1091" s="93"/>
    </row>
    <row r="1092" spans="1:10" s="65" customFormat="1" ht="14" x14ac:dyDescent="0.35">
      <c r="A1092" s="145"/>
      <c r="B1092" s="93"/>
      <c r="C1092" s="93"/>
      <c r="D1092" s="93"/>
      <c r="E1092" s="95"/>
      <c r="F1092" s="95"/>
      <c r="G1092" s="95"/>
      <c r="H1092" s="93"/>
      <c r="I1092" s="93"/>
      <c r="J1092" s="93"/>
    </row>
    <row r="1093" spans="1:10" s="65" customFormat="1" ht="14" x14ac:dyDescent="0.35">
      <c r="A1093" s="145"/>
      <c r="B1093" s="93"/>
      <c r="C1093" s="93"/>
      <c r="D1093" s="93"/>
      <c r="E1093" s="95"/>
      <c r="F1093" s="95"/>
      <c r="G1093" s="95"/>
      <c r="H1093" s="93"/>
      <c r="I1093" s="93"/>
      <c r="J1093" s="93"/>
    </row>
    <row r="1094" spans="1:10" s="65" customFormat="1" ht="14" x14ac:dyDescent="0.35">
      <c r="A1094" s="145"/>
      <c r="B1094" s="93"/>
      <c r="C1094" s="93"/>
      <c r="D1094" s="93"/>
      <c r="E1094" s="95"/>
      <c r="F1094" s="95"/>
      <c r="G1094" s="95"/>
      <c r="H1094" s="93"/>
      <c r="I1094" s="93"/>
      <c r="J1094" s="93"/>
    </row>
    <row r="1095" spans="1:10" s="65" customFormat="1" ht="14" x14ac:dyDescent="0.35">
      <c r="A1095" s="145"/>
      <c r="B1095" s="93"/>
      <c r="C1095" s="93"/>
      <c r="D1095" s="93"/>
      <c r="E1095" s="95"/>
      <c r="F1095" s="95"/>
      <c r="G1095" s="95"/>
      <c r="H1095" s="93"/>
      <c r="I1095" s="93"/>
      <c r="J1095" s="93"/>
    </row>
    <row r="1096" spans="1:10" s="65" customFormat="1" ht="14" x14ac:dyDescent="0.35">
      <c r="A1096" s="145"/>
      <c r="B1096" s="93"/>
      <c r="C1096" s="93"/>
      <c r="D1096" s="93"/>
      <c r="E1096" s="95"/>
      <c r="F1096" s="95"/>
      <c r="G1096" s="95"/>
      <c r="H1096" s="93"/>
      <c r="I1096" s="93"/>
      <c r="J1096" s="93"/>
    </row>
    <row r="1097" spans="1:10" s="65" customFormat="1" ht="14" x14ac:dyDescent="0.35">
      <c r="A1097" s="145"/>
      <c r="B1097" s="93"/>
      <c r="C1097" s="93"/>
      <c r="D1097" s="93"/>
      <c r="E1097" s="95"/>
      <c r="F1097" s="95"/>
      <c r="G1097" s="95"/>
      <c r="H1097" s="93"/>
      <c r="I1097" s="93"/>
      <c r="J1097" s="93"/>
    </row>
    <row r="1098" spans="1:10" s="65" customFormat="1" ht="14" x14ac:dyDescent="0.35">
      <c r="A1098" s="145"/>
      <c r="B1098" s="93"/>
      <c r="C1098" s="93"/>
      <c r="D1098" s="93"/>
      <c r="E1098" s="95"/>
      <c r="F1098" s="95"/>
      <c r="G1098" s="95"/>
      <c r="H1098" s="93"/>
      <c r="I1098" s="93"/>
      <c r="J1098" s="93"/>
    </row>
    <row r="1099" spans="1:10" s="65" customFormat="1" ht="14" x14ac:dyDescent="0.35">
      <c r="A1099" s="145"/>
      <c r="B1099" s="93"/>
      <c r="C1099" s="93"/>
      <c r="D1099" s="93"/>
      <c r="E1099" s="95"/>
      <c r="F1099" s="95"/>
      <c r="G1099" s="95"/>
      <c r="H1099" s="93"/>
      <c r="I1099" s="93"/>
      <c r="J1099" s="93"/>
    </row>
    <row r="1100" spans="1:10" s="65" customFormat="1" ht="14" x14ac:dyDescent="0.35">
      <c r="A1100" s="145"/>
      <c r="B1100" s="93"/>
      <c r="C1100" s="93"/>
      <c r="D1100" s="93"/>
      <c r="E1100" s="95"/>
      <c r="F1100" s="95"/>
      <c r="G1100" s="95"/>
      <c r="H1100" s="93"/>
      <c r="I1100" s="93"/>
      <c r="J1100" s="93"/>
    </row>
    <row r="1101" spans="1:10" s="65" customFormat="1" ht="14" x14ac:dyDescent="0.35">
      <c r="A1101" s="145"/>
      <c r="B1101" s="93"/>
      <c r="C1101" s="93"/>
      <c r="D1101" s="93"/>
      <c r="E1101" s="95"/>
      <c r="F1101" s="95"/>
      <c r="G1101" s="95"/>
      <c r="H1101" s="93"/>
      <c r="I1101" s="93"/>
      <c r="J1101" s="93"/>
    </row>
    <row r="1102" spans="1:10" s="65" customFormat="1" ht="14" x14ac:dyDescent="0.35">
      <c r="A1102" s="145"/>
      <c r="B1102" s="93"/>
      <c r="C1102" s="93"/>
      <c r="D1102" s="93"/>
      <c r="E1102" s="95"/>
      <c r="F1102" s="95"/>
      <c r="G1102" s="95"/>
      <c r="H1102" s="93"/>
      <c r="I1102" s="93"/>
      <c r="J1102" s="93"/>
    </row>
    <row r="1103" spans="1:10" s="65" customFormat="1" ht="14" x14ac:dyDescent="0.35">
      <c r="A1103" s="145"/>
      <c r="B1103" s="93"/>
      <c r="C1103" s="93"/>
      <c r="D1103" s="93"/>
      <c r="E1103" s="95"/>
      <c r="F1103" s="95"/>
      <c r="G1103" s="95"/>
      <c r="H1103" s="93"/>
      <c r="I1103" s="93"/>
      <c r="J1103" s="93"/>
    </row>
    <row r="1104" spans="1:10" s="65" customFormat="1" ht="14" x14ac:dyDescent="0.35">
      <c r="A1104" s="145"/>
      <c r="B1104" s="93"/>
      <c r="C1104" s="93"/>
      <c r="D1104" s="93"/>
      <c r="E1104" s="95"/>
      <c r="F1104" s="95"/>
      <c r="G1104" s="95"/>
      <c r="H1104" s="93"/>
      <c r="I1104" s="93"/>
      <c r="J1104" s="93"/>
    </row>
    <row r="1105" spans="1:10" s="65" customFormat="1" ht="14" x14ac:dyDescent="0.35">
      <c r="A1105" s="145"/>
      <c r="B1105" s="93"/>
      <c r="C1105" s="93"/>
      <c r="D1105" s="93"/>
      <c r="E1105" s="95"/>
      <c r="F1105" s="95"/>
      <c r="G1105" s="95"/>
      <c r="H1105" s="93"/>
      <c r="I1105" s="93"/>
      <c r="J1105" s="93"/>
    </row>
    <row r="1106" spans="1:10" s="65" customFormat="1" ht="14" x14ac:dyDescent="0.35">
      <c r="A1106" s="145"/>
      <c r="B1106" s="93"/>
      <c r="C1106" s="93"/>
      <c r="D1106" s="93"/>
      <c r="E1106" s="95"/>
      <c r="F1106" s="95"/>
      <c r="G1106" s="95"/>
      <c r="H1106" s="93"/>
      <c r="I1106" s="93"/>
      <c r="J1106" s="93"/>
    </row>
    <row r="1107" spans="1:10" s="65" customFormat="1" ht="14" x14ac:dyDescent="0.35">
      <c r="A1107" s="145"/>
      <c r="B1107" s="93"/>
      <c r="C1107" s="93"/>
      <c r="D1107" s="93"/>
      <c r="E1107" s="95"/>
      <c r="F1107" s="95"/>
      <c r="G1107" s="95"/>
      <c r="H1107" s="93"/>
      <c r="I1107" s="93"/>
      <c r="J1107" s="93"/>
    </row>
    <row r="1108" spans="1:10" s="65" customFormat="1" ht="14" x14ac:dyDescent="0.35">
      <c r="A1108" s="145"/>
      <c r="B1108" s="93"/>
      <c r="C1108" s="93"/>
      <c r="D1108" s="93"/>
      <c r="E1108" s="95"/>
      <c r="F1108" s="95"/>
      <c r="G1108" s="95"/>
      <c r="H1108" s="93"/>
      <c r="I1108" s="93"/>
      <c r="J1108" s="93"/>
    </row>
    <row r="1109" spans="1:10" s="65" customFormat="1" ht="14" x14ac:dyDescent="0.35">
      <c r="A1109" s="145"/>
      <c r="B1109" s="93"/>
      <c r="C1109" s="93"/>
      <c r="D1109" s="93"/>
      <c r="E1109" s="95"/>
      <c r="F1109" s="95"/>
      <c r="G1109" s="95"/>
      <c r="H1109" s="93"/>
      <c r="I1109" s="93"/>
      <c r="J1109" s="93"/>
    </row>
    <row r="1110" spans="1:10" s="65" customFormat="1" ht="14" x14ac:dyDescent="0.35">
      <c r="A1110" s="145"/>
      <c r="B1110" s="93"/>
      <c r="C1110" s="93"/>
      <c r="D1110" s="93"/>
      <c r="E1110" s="95"/>
      <c r="F1110" s="95"/>
      <c r="G1110" s="95"/>
      <c r="H1110" s="93"/>
      <c r="I1110" s="93"/>
      <c r="J1110" s="93"/>
    </row>
    <row r="1111" spans="1:10" s="65" customFormat="1" ht="14" x14ac:dyDescent="0.35">
      <c r="A1111" s="145"/>
      <c r="B1111" s="93"/>
      <c r="C1111" s="93"/>
      <c r="D1111" s="93"/>
      <c r="E1111" s="95"/>
      <c r="F1111" s="95"/>
      <c r="G1111" s="95"/>
      <c r="H1111" s="93"/>
      <c r="I1111" s="93"/>
      <c r="J1111" s="93"/>
    </row>
    <row r="1112" spans="1:10" s="65" customFormat="1" ht="14" x14ac:dyDescent="0.35">
      <c r="A1112" s="145"/>
      <c r="B1112" s="93"/>
      <c r="C1112" s="93"/>
      <c r="D1112" s="93"/>
      <c r="E1112" s="95"/>
      <c r="F1112" s="95"/>
      <c r="G1112" s="95"/>
      <c r="H1112" s="93"/>
      <c r="I1112" s="93"/>
      <c r="J1112" s="93"/>
    </row>
    <row r="1113" spans="1:10" s="65" customFormat="1" ht="14" x14ac:dyDescent="0.35">
      <c r="A1113" s="145"/>
      <c r="B1113" s="93"/>
      <c r="C1113" s="93"/>
      <c r="D1113" s="93"/>
      <c r="E1113" s="95"/>
      <c r="F1113" s="95"/>
      <c r="G1113" s="95"/>
      <c r="H1113" s="93"/>
      <c r="I1113" s="93"/>
      <c r="J1113" s="93"/>
    </row>
    <row r="1114" spans="1:10" s="65" customFormat="1" ht="14" x14ac:dyDescent="0.35">
      <c r="A1114" s="145"/>
      <c r="B1114" s="93"/>
      <c r="C1114" s="93"/>
      <c r="D1114" s="93"/>
      <c r="E1114" s="95"/>
      <c r="F1114" s="95"/>
      <c r="G1114" s="95"/>
      <c r="H1114" s="93"/>
      <c r="I1114" s="93"/>
      <c r="J1114" s="93"/>
    </row>
    <row r="1115" spans="1:10" s="65" customFormat="1" ht="14" x14ac:dyDescent="0.35">
      <c r="A1115" s="145"/>
      <c r="B1115" s="93"/>
      <c r="C1115" s="93"/>
      <c r="D1115" s="93"/>
      <c r="E1115" s="95"/>
      <c r="F1115" s="95"/>
      <c r="G1115" s="95"/>
      <c r="H1115" s="93"/>
      <c r="I1115" s="93"/>
      <c r="J1115" s="93"/>
    </row>
    <row r="1116" spans="1:10" s="65" customFormat="1" ht="14" x14ac:dyDescent="0.35">
      <c r="A1116" s="145"/>
      <c r="B1116" s="93"/>
      <c r="C1116" s="93"/>
      <c r="D1116" s="93"/>
      <c r="E1116" s="95"/>
      <c r="F1116" s="95"/>
      <c r="G1116" s="95"/>
      <c r="H1116" s="93"/>
      <c r="I1116" s="93"/>
      <c r="J1116" s="93"/>
    </row>
    <row r="1117" spans="1:10" s="65" customFormat="1" ht="14" x14ac:dyDescent="0.35">
      <c r="A1117" s="145"/>
      <c r="B1117" s="93"/>
      <c r="C1117" s="93"/>
      <c r="D1117" s="93"/>
      <c r="E1117" s="95"/>
      <c r="F1117" s="95"/>
      <c r="G1117" s="95"/>
      <c r="H1117" s="93"/>
      <c r="I1117" s="93"/>
      <c r="J1117" s="93"/>
    </row>
    <row r="1118" spans="1:10" s="65" customFormat="1" ht="14" x14ac:dyDescent="0.35">
      <c r="A1118" s="145"/>
      <c r="B1118" s="93"/>
      <c r="C1118" s="93"/>
      <c r="D1118" s="93"/>
      <c r="E1118" s="95"/>
      <c r="F1118" s="95"/>
      <c r="G1118" s="95"/>
      <c r="H1118" s="93"/>
      <c r="I1118" s="93"/>
      <c r="J1118" s="93"/>
    </row>
    <row r="1119" spans="1:10" s="65" customFormat="1" ht="14" x14ac:dyDescent="0.35">
      <c r="A1119" s="145"/>
      <c r="B1119" s="93"/>
      <c r="C1119" s="93"/>
      <c r="D1119" s="93"/>
      <c r="E1119" s="95"/>
      <c r="F1119" s="95"/>
      <c r="G1119" s="95"/>
      <c r="H1119" s="93"/>
      <c r="I1119" s="93"/>
      <c r="J1119" s="93"/>
    </row>
    <row r="1120" spans="1:10" s="65" customFormat="1" ht="14" x14ac:dyDescent="0.35">
      <c r="A1120" s="145"/>
      <c r="B1120" s="93"/>
      <c r="C1120" s="93"/>
      <c r="D1120" s="93"/>
      <c r="E1120" s="95"/>
      <c r="F1120" s="95"/>
      <c r="G1120" s="95"/>
      <c r="H1120" s="93"/>
      <c r="I1120" s="93"/>
      <c r="J1120" s="93"/>
    </row>
    <row r="1121" spans="1:10" s="65" customFormat="1" ht="14" x14ac:dyDescent="0.35">
      <c r="A1121" s="145"/>
      <c r="B1121" s="93"/>
      <c r="C1121" s="93"/>
      <c r="D1121" s="93"/>
      <c r="E1121" s="95"/>
      <c r="F1121" s="95"/>
      <c r="G1121" s="95"/>
      <c r="H1121" s="93"/>
      <c r="I1121" s="93"/>
      <c r="J1121" s="93"/>
    </row>
    <row r="1122" spans="1:10" s="65" customFormat="1" ht="14" x14ac:dyDescent="0.35">
      <c r="A1122" s="145"/>
      <c r="B1122" s="93"/>
      <c r="C1122" s="93"/>
      <c r="D1122" s="93"/>
      <c r="E1122" s="95"/>
      <c r="F1122" s="95"/>
      <c r="G1122" s="95"/>
      <c r="H1122" s="93"/>
      <c r="I1122" s="93"/>
      <c r="J1122" s="93"/>
    </row>
    <row r="1123" spans="1:10" s="65" customFormat="1" ht="14" x14ac:dyDescent="0.35">
      <c r="A1123" s="145"/>
      <c r="B1123" s="93"/>
      <c r="C1123" s="93"/>
      <c r="D1123" s="93"/>
      <c r="E1123" s="95"/>
      <c r="F1123" s="95"/>
      <c r="G1123" s="95"/>
      <c r="H1123" s="93"/>
      <c r="I1123" s="93"/>
      <c r="J1123" s="93"/>
    </row>
    <row r="1124" spans="1:10" s="65" customFormat="1" ht="14" x14ac:dyDescent="0.35">
      <c r="A1124" s="145"/>
      <c r="B1124" s="93"/>
      <c r="C1124" s="93"/>
      <c r="D1124" s="93"/>
      <c r="E1124" s="95"/>
      <c r="F1124" s="95"/>
      <c r="G1124" s="95"/>
      <c r="H1124" s="93"/>
      <c r="I1124" s="93"/>
      <c r="J1124" s="93"/>
    </row>
    <row r="1125" spans="1:10" s="65" customFormat="1" ht="14" x14ac:dyDescent="0.35">
      <c r="A1125" s="145"/>
      <c r="B1125" s="93"/>
      <c r="C1125" s="93"/>
      <c r="D1125" s="93"/>
      <c r="E1125" s="95"/>
      <c r="F1125" s="95"/>
      <c r="G1125" s="95"/>
      <c r="H1125" s="93"/>
      <c r="I1125" s="93"/>
      <c r="J1125" s="93"/>
    </row>
    <row r="1126" spans="1:10" s="65" customFormat="1" ht="14" x14ac:dyDescent="0.35">
      <c r="A1126" s="145"/>
      <c r="B1126" s="93"/>
      <c r="C1126" s="93"/>
      <c r="D1126" s="93"/>
      <c r="E1126" s="95"/>
      <c r="F1126" s="95"/>
      <c r="G1126" s="95"/>
      <c r="H1126" s="93"/>
      <c r="I1126" s="93"/>
      <c r="J1126" s="93"/>
    </row>
    <row r="1127" spans="1:10" s="65" customFormat="1" ht="14" x14ac:dyDescent="0.35">
      <c r="A1127" s="145"/>
      <c r="B1127" s="93"/>
      <c r="C1127" s="93"/>
      <c r="D1127" s="93"/>
      <c r="E1127" s="95"/>
      <c r="F1127" s="95"/>
      <c r="G1127" s="95"/>
      <c r="H1127" s="93"/>
      <c r="I1127" s="93"/>
      <c r="J1127" s="93"/>
    </row>
    <row r="1128" spans="1:10" s="65" customFormat="1" ht="14" x14ac:dyDescent="0.35">
      <c r="A1128" s="145"/>
      <c r="B1128" s="93"/>
      <c r="C1128" s="93"/>
      <c r="D1128" s="93"/>
      <c r="E1128" s="95"/>
      <c r="F1128" s="95"/>
      <c r="G1128" s="95"/>
      <c r="H1128" s="93"/>
      <c r="I1128" s="93"/>
      <c r="J1128" s="93"/>
    </row>
    <row r="1129" spans="1:10" s="65" customFormat="1" ht="14" x14ac:dyDescent="0.35">
      <c r="A1129" s="145"/>
      <c r="B1129" s="93"/>
      <c r="C1129" s="93"/>
      <c r="D1129" s="93"/>
      <c r="E1129" s="95"/>
      <c r="F1129" s="95"/>
      <c r="G1129" s="95"/>
      <c r="H1129" s="93"/>
      <c r="I1129" s="93"/>
      <c r="J1129" s="93"/>
    </row>
    <row r="1130" spans="1:10" s="65" customFormat="1" ht="14" x14ac:dyDescent="0.35">
      <c r="A1130" s="145"/>
      <c r="B1130" s="93"/>
      <c r="C1130" s="93"/>
      <c r="D1130" s="93"/>
      <c r="E1130" s="95"/>
      <c r="F1130" s="95"/>
      <c r="G1130" s="95"/>
      <c r="H1130" s="93"/>
      <c r="I1130" s="93"/>
      <c r="J1130" s="93"/>
    </row>
    <row r="1131" spans="1:10" s="65" customFormat="1" ht="14" x14ac:dyDescent="0.35">
      <c r="A1131" s="145"/>
      <c r="B1131" s="93"/>
      <c r="C1131" s="93"/>
      <c r="D1131" s="93"/>
      <c r="E1131" s="95"/>
      <c r="F1131" s="95"/>
      <c r="G1131" s="95"/>
      <c r="H1131" s="93"/>
      <c r="I1131" s="93"/>
      <c r="J1131" s="93"/>
    </row>
    <row r="1132" spans="1:10" s="65" customFormat="1" ht="14" x14ac:dyDescent="0.35">
      <c r="A1132" s="145"/>
      <c r="B1132" s="93"/>
      <c r="C1132" s="93"/>
      <c r="D1132" s="93"/>
      <c r="E1132" s="95"/>
      <c r="F1132" s="95"/>
      <c r="G1132" s="95"/>
      <c r="H1132" s="93"/>
      <c r="I1132" s="93"/>
      <c r="J1132" s="93"/>
    </row>
    <row r="1133" spans="1:10" s="65" customFormat="1" ht="14" x14ac:dyDescent="0.35">
      <c r="A1133" s="145"/>
      <c r="B1133" s="93"/>
      <c r="C1133" s="93"/>
      <c r="D1133" s="93"/>
      <c r="E1133" s="95"/>
      <c r="F1133" s="95"/>
      <c r="G1133" s="95"/>
      <c r="H1133" s="93"/>
      <c r="I1133" s="93"/>
      <c r="J1133" s="93"/>
    </row>
    <row r="1134" spans="1:10" s="65" customFormat="1" ht="14" x14ac:dyDescent="0.35">
      <c r="A1134" s="145"/>
      <c r="B1134" s="93"/>
      <c r="C1134" s="93"/>
      <c r="D1134" s="93"/>
      <c r="E1134" s="95"/>
      <c r="F1134" s="95"/>
      <c r="G1134" s="95"/>
      <c r="H1134" s="93"/>
      <c r="I1134" s="93"/>
      <c r="J1134" s="93"/>
    </row>
    <row r="1135" spans="1:10" s="65" customFormat="1" ht="14" x14ac:dyDescent="0.35">
      <c r="A1135" s="145"/>
      <c r="B1135" s="93"/>
      <c r="C1135" s="93"/>
      <c r="D1135" s="93"/>
      <c r="E1135" s="95"/>
      <c r="F1135" s="95"/>
      <c r="G1135" s="95"/>
      <c r="H1135" s="93"/>
      <c r="I1135" s="93"/>
      <c r="J1135" s="93"/>
    </row>
    <row r="1136" spans="1:10" s="65" customFormat="1" ht="14" x14ac:dyDescent="0.35">
      <c r="A1136" s="145"/>
      <c r="B1136" s="93"/>
      <c r="C1136" s="93"/>
      <c r="D1136" s="93"/>
      <c r="E1136" s="95"/>
      <c r="F1136" s="95"/>
      <c r="G1136" s="95"/>
      <c r="H1136" s="93"/>
      <c r="I1136" s="93"/>
      <c r="J1136" s="93"/>
    </row>
    <row r="1137" spans="1:10" s="65" customFormat="1" ht="14" x14ac:dyDescent="0.35">
      <c r="A1137" s="145"/>
      <c r="B1137" s="93"/>
      <c r="C1137" s="93"/>
      <c r="D1137" s="93"/>
      <c r="E1137" s="95"/>
      <c r="F1137" s="95"/>
      <c r="G1137" s="95"/>
      <c r="H1137" s="93"/>
      <c r="I1137" s="93"/>
      <c r="J1137" s="93"/>
    </row>
    <row r="1138" spans="1:10" s="65" customFormat="1" ht="14" x14ac:dyDescent="0.35">
      <c r="A1138" s="145"/>
      <c r="B1138" s="93"/>
      <c r="C1138" s="93"/>
      <c r="D1138" s="93"/>
      <c r="E1138" s="95"/>
      <c r="F1138" s="95"/>
      <c r="G1138" s="95"/>
      <c r="H1138" s="93"/>
      <c r="I1138" s="93"/>
      <c r="J1138" s="93"/>
    </row>
    <row r="1139" spans="1:10" s="65" customFormat="1" ht="14" x14ac:dyDescent="0.35">
      <c r="A1139" s="145"/>
      <c r="B1139" s="93"/>
      <c r="C1139" s="93"/>
      <c r="D1139" s="93"/>
      <c r="E1139" s="95"/>
      <c r="F1139" s="95"/>
      <c r="G1139" s="95"/>
      <c r="H1139" s="93"/>
      <c r="I1139" s="93"/>
      <c r="J1139" s="93"/>
    </row>
    <row r="1140" spans="1:10" s="65" customFormat="1" ht="14" x14ac:dyDescent="0.35">
      <c r="A1140" s="145"/>
      <c r="B1140" s="93"/>
      <c r="C1140" s="93"/>
      <c r="D1140" s="93"/>
      <c r="E1140" s="95"/>
      <c r="F1140" s="95"/>
      <c r="G1140" s="95"/>
      <c r="H1140" s="93"/>
      <c r="I1140" s="93"/>
      <c r="J1140" s="93"/>
    </row>
    <row r="1141" spans="1:10" s="65" customFormat="1" ht="14" x14ac:dyDescent="0.35">
      <c r="A1141" s="145"/>
      <c r="B1141" s="93"/>
      <c r="C1141" s="93"/>
      <c r="D1141" s="93"/>
      <c r="E1141" s="95"/>
      <c r="F1141" s="95"/>
      <c r="G1141" s="95"/>
      <c r="H1141" s="93"/>
      <c r="I1141" s="93"/>
      <c r="J1141" s="93"/>
    </row>
    <row r="1142" spans="1:10" s="65" customFormat="1" ht="14" x14ac:dyDescent="0.35">
      <c r="A1142" s="145"/>
      <c r="B1142" s="93"/>
      <c r="C1142" s="93"/>
      <c r="D1142" s="93"/>
      <c r="E1142" s="95"/>
      <c r="F1142" s="95"/>
      <c r="G1142" s="95"/>
      <c r="H1142" s="93"/>
      <c r="I1142" s="93"/>
      <c r="J1142" s="93"/>
    </row>
    <row r="1143" spans="1:10" s="65" customFormat="1" ht="14" x14ac:dyDescent="0.35">
      <c r="A1143" s="145"/>
      <c r="B1143" s="93"/>
      <c r="C1143" s="93"/>
      <c r="D1143" s="93"/>
      <c r="E1143" s="95"/>
      <c r="F1143" s="95"/>
      <c r="G1143" s="95"/>
      <c r="H1143" s="93"/>
      <c r="I1143" s="93"/>
      <c r="J1143" s="93"/>
    </row>
    <row r="1144" spans="1:10" s="65" customFormat="1" ht="14" x14ac:dyDescent="0.35">
      <c r="A1144" s="145"/>
      <c r="B1144" s="93"/>
      <c r="C1144" s="93"/>
      <c r="D1144" s="93"/>
      <c r="E1144" s="95"/>
      <c r="F1144" s="95"/>
      <c r="G1144" s="95"/>
      <c r="H1144" s="93"/>
      <c r="I1144" s="93"/>
      <c r="J1144" s="93"/>
    </row>
    <row r="1145" spans="1:10" s="65" customFormat="1" ht="14" x14ac:dyDescent="0.35">
      <c r="A1145" s="145"/>
      <c r="B1145" s="93"/>
      <c r="C1145" s="93"/>
      <c r="D1145" s="93"/>
      <c r="E1145" s="95"/>
      <c r="F1145" s="95"/>
      <c r="G1145" s="95"/>
      <c r="H1145" s="93"/>
      <c r="I1145" s="93"/>
      <c r="J1145" s="93"/>
    </row>
    <row r="1146" spans="1:10" s="65" customFormat="1" ht="14" x14ac:dyDescent="0.35">
      <c r="A1146" s="145"/>
      <c r="B1146" s="93"/>
      <c r="C1146" s="93"/>
      <c r="D1146" s="93"/>
      <c r="E1146" s="95"/>
      <c r="F1146" s="95"/>
      <c r="G1146" s="95"/>
      <c r="H1146" s="93"/>
      <c r="I1146" s="93"/>
      <c r="J1146" s="93"/>
    </row>
    <row r="1147" spans="1:10" s="65" customFormat="1" ht="14" x14ac:dyDescent="0.35">
      <c r="A1147" s="145"/>
      <c r="B1147" s="93"/>
      <c r="C1147" s="93"/>
      <c r="D1147" s="93"/>
      <c r="E1147" s="95"/>
      <c r="F1147" s="95"/>
      <c r="G1147" s="95"/>
      <c r="H1147" s="93"/>
      <c r="I1147" s="93"/>
      <c r="J1147" s="93"/>
    </row>
    <row r="1148" spans="1:10" s="65" customFormat="1" ht="14" x14ac:dyDescent="0.35">
      <c r="A1148" s="145"/>
      <c r="B1148" s="93"/>
      <c r="C1148" s="93"/>
      <c r="D1148" s="93"/>
      <c r="E1148" s="95"/>
      <c r="F1148" s="95"/>
      <c r="G1148" s="95"/>
      <c r="H1148" s="93"/>
      <c r="I1148" s="93"/>
      <c r="J1148" s="93"/>
    </row>
    <row r="1149" spans="1:10" s="65" customFormat="1" ht="14" x14ac:dyDescent="0.35">
      <c r="A1149" s="145"/>
      <c r="B1149" s="93"/>
      <c r="C1149" s="93"/>
      <c r="D1149" s="93"/>
      <c r="E1149" s="95"/>
      <c r="F1149" s="95"/>
      <c r="G1149" s="95"/>
      <c r="H1149" s="93"/>
      <c r="I1149" s="93"/>
      <c r="J1149" s="93"/>
    </row>
    <row r="1150" spans="1:10" s="65" customFormat="1" ht="14" x14ac:dyDescent="0.35">
      <c r="A1150" s="145"/>
      <c r="B1150" s="93"/>
      <c r="C1150" s="93"/>
      <c r="D1150" s="93"/>
      <c r="E1150" s="95"/>
      <c r="F1150" s="95"/>
      <c r="G1150" s="95"/>
      <c r="H1150" s="93"/>
      <c r="I1150" s="93"/>
      <c r="J1150" s="93"/>
    </row>
    <row r="1151" spans="1:10" s="65" customFormat="1" ht="14" x14ac:dyDescent="0.35">
      <c r="A1151" s="145"/>
      <c r="B1151" s="93"/>
      <c r="C1151" s="93"/>
      <c r="D1151" s="93"/>
      <c r="E1151" s="95"/>
      <c r="F1151" s="95"/>
      <c r="G1151" s="95"/>
      <c r="H1151" s="93"/>
      <c r="I1151" s="93"/>
      <c r="J1151" s="93"/>
    </row>
    <row r="1152" spans="1:10" s="65" customFormat="1" ht="14" x14ac:dyDescent="0.35">
      <c r="A1152" s="145"/>
      <c r="B1152" s="93"/>
      <c r="C1152" s="93"/>
      <c r="D1152" s="93"/>
      <c r="E1152" s="95"/>
      <c r="F1152" s="95"/>
      <c r="G1152" s="95"/>
      <c r="H1152" s="93"/>
      <c r="I1152" s="93"/>
      <c r="J1152" s="93"/>
    </row>
    <row r="1153" spans="1:10" s="65" customFormat="1" ht="14" x14ac:dyDescent="0.35">
      <c r="A1153" s="145"/>
      <c r="B1153" s="93"/>
      <c r="C1153" s="93"/>
      <c r="D1153" s="93"/>
      <c r="E1153" s="95"/>
      <c r="F1153" s="95"/>
      <c r="G1153" s="95"/>
      <c r="H1153" s="93"/>
      <c r="I1153" s="93"/>
      <c r="J1153" s="93"/>
    </row>
    <row r="1154" spans="1:10" s="65" customFormat="1" ht="14" x14ac:dyDescent="0.35">
      <c r="A1154" s="145"/>
      <c r="B1154" s="93"/>
      <c r="C1154" s="93"/>
      <c r="D1154" s="93"/>
      <c r="E1154" s="95"/>
      <c r="F1154" s="95"/>
      <c r="G1154" s="95"/>
      <c r="H1154" s="93"/>
      <c r="I1154" s="93"/>
      <c r="J1154" s="93"/>
    </row>
    <row r="1155" spans="1:10" s="65" customFormat="1" ht="14" x14ac:dyDescent="0.35">
      <c r="A1155" s="145"/>
      <c r="B1155" s="93"/>
      <c r="C1155" s="93"/>
      <c r="D1155" s="93"/>
      <c r="E1155" s="95"/>
      <c r="F1155" s="95"/>
      <c r="G1155" s="95"/>
      <c r="H1155" s="93"/>
      <c r="I1155" s="93"/>
      <c r="J1155" s="93"/>
    </row>
    <row r="1156" spans="1:10" s="65" customFormat="1" ht="14" x14ac:dyDescent="0.35">
      <c r="A1156" s="145"/>
      <c r="B1156" s="93"/>
      <c r="C1156" s="93"/>
      <c r="D1156" s="93"/>
      <c r="E1156" s="95"/>
      <c r="F1156" s="95"/>
      <c r="G1156" s="95"/>
      <c r="H1156" s="93"/>
      <c r="I1156" s="93"/>
      <c r="J1156" s="93"/>
    </row>
    <row r="1157" spans="1:10" s="65" customFormat="1" ht="14" x14ac:dyDescent="0.35">
      <c r="A1157" s="145"/>
      <c r="B1157" s="93"/>
      <c r="C1157" s="93"/>
      <c r="D1157" s="93"/>
      <c r="E1157" s="95"/>
      <c r="F1157" s="95"/>
      <c r="G1157" s="95"/>
      <c r="H1157" s="93"/>
      <c r="I1157" s="93"/>
      <c r="J1157" s="93"/>
    </row>
    <row r="1158" spans="1:10" s="65" customFormat="1" ht="14" x14ac:dyDescent="0.35">
      <c r="A1158" s="145"/>
      <c r="B1158" s="93"/>
      <c r="C1158" s="93"/>
      <c r="D1158" s="93"/>
      <c r="E1158" s="95"/>
      <c r="F1158" s="95"/>
      <c r="G1158" s="95"/>
      <c r="H1158" s="93"/>
      <c r="I1158" s="93"/>
      <c r="J1158" s="93"/>
    </row>
    <row r="1159" spans="1:10" s="65" customFormat="1" ht="14" x14ac:dyDescent="0.35">
      <c r="A1159" s="145"/>
      <c r="B1159" s="93"/>
      <c r="C1159" s="93"/>
      <c r="D1159" s="93"/>
      <c r="E1159" s="95"/>
      <c r="F1159" s="95"/>
      <c r="G1159" s="95"/>
      <c r="H1159" s="93"/>
      <c r="I1159" s="93"/>
      <c r="J1159" s="93"/>
    </row>
    <row r="1160" spans="1:10" s="65" customFormat="1" ht="14" x14ac:dyDescent="0.35">
      <c r="A1160" s="145"/>
      <c r="B1160" s="93"/>
      <c r="C1160" s="93"/>
      <c r="D1160" s="93"/>
      <c r="E1160" s="95"/>
      <c r="F1160" s="95"/>
      <c r="G1160" s="95"/>
      <c r="H1160" s="93"/>
      <c r="I1160" s="93"/>
      <c r="J1160" s="93"/>
    </row>
    <row r="1161" spans="1:10" s="65" customFormat="1" ht="14" x14ac:dyDescent="0.35">
      <c r="A1161" s="145"/>
      <c r="B1161" s="93"/>
      <c r="C1161" s="93"/>
      <c r="D1161" s="93"/>
      <c r="E1161" s="95"/>
      <c r="F1161" s="95"/>
      <c r="G1161" s="95"/>
      <c r="H1161" s="93"/>
      <c r="I1161" s="93"/>
      <c r="J1161" s="93"/>
    </row>
    <row r="1162" spans="1:10" s="65" customFormat="1" ht="14" x14ac:dyDescent="0.35">
      <c r="A1162" s="145"/>
      <c r="B1162" s="93"/>
      <c r="C1162" s="93"/>
      <c r="D1162" s="93"/>
      <c r="E1162" s="95"/>
      <c r="F1162" s="95"/>
      <c r="G1162" s="95"/>
      <c r="H1162" s="93"/>
      <c r="I1162" s="93"/>
      <c r="J1162" s="93"/>
    </row>
    <row r="1163" spans="1:10" s="65" customFormat="1" ht="14" x14ac:dyDescent="0.35">
      <c r="A1163" s="145"/>
      <c r="B1163" s="93"/>
      <c r="C1163" s="93"/>
      <c r="D1163" s="93"/>
      <c r="E1163" s="95"/>
      <c r="F1163" s="95"/>
      <c r="G1163" s="95"/>
      <c r="H1163" s="93"/>
      <c r="I1163" s="93"/>
      <c r="J1163" s="93"/>
    </row>
    <row r="1164" spans="1:10" s="65" customFormat="1" ht="14" x14ac:dyDescent="0.35">
      <c r="A1164" s="145"/>
      <c r="B1164" s="93"/>
      <c r="C1164" s="93"/>
      <c r="D1164" s="93"/>
      <c r="E1164" s="95"/>
      <c r="F1164" s="95"/>
      <c r="G1164" s="95"/>
      <c r="H1164" s="93"/>
      <c r="I1164" s="93"/>
      <c r="J1164" s="93"/>
    </row>
    <row r="1165" spans="1:10" s="65" customFormat="1" ht="14" x14ac:dyDescent="0.35">
      <c r="A1165" s="145"/>
      <c r="B1165" s="93"/>
      <c r="C1165" s="93"/>
      <c r="D1165" s="93"/>
      <c r="E1165" s="95"/>
      <c r="F1165" s="95"/>
      <c r="G1165" s="95"/>
      <c r="H1165" s="93"/>
      <c r="I1165" s="93"/>
      <c r="J1165" s="93"/>
    </row>
    <row r="1166" spans="1:10" s="65" customFormat="1" ht="14" x14ac:dyDescent="0.35">
      <c r="A1166" s="145"/>
      <c r="B1166" s="93"/>
      <c r="C1166" s="93"/>
      <c r="D1166" s="93"/>
      <c r="E1166" s="95"/>
      <c r="F1166" s="95"/>
      <c r="G1166" s="95"/>
      <c r="H1166" s="93"/>
      <c r="I1166" s="93"/>
      <c r="J1166" s="93"/>
    </row>
    <row r="1167" spans="1:10" s="65" customFormat="1" ht="14" x14ac:dyDescent="0.35">
      <c r="A1167" s="145"/>
      <c r="B1167" s="93"/>
      <c r="C1167" s="93"/>
      <c r="D1167" s="93"/>
      <c r="E1167" s="95"/>
      <c r="F1167" s="95"/>
      <c r="G1167" s="95"/>
      <c r="H1167" s="93"/>
      <c r="I1167" s="93"/>
      <c r="J1167" s="93"/>
    </row>
    <row r="1168" spans="1:10" s="65" customFormat="1" ht="14" x14ac:dyDescent="0.35">
      <c r="A1168" s="145"/>
      <c r="B1168" s="93"/>
      <c r="C1168" s="93"/>
      <c r="D1168" s="93"/>
      <c r="E1168" s="95"/>
      <c r="F1168" s="95"/>
      <c r="G1168" s="95"/>
      <c r="H1168" s="93"/>
      <c r="I1168" s="93"/>
      <c r="J1168" s="93"/>
    </row>
    <row r="1169" spans="1:10" s="65" customFormat="1" ht="14" x14ac:dyDescent="0.35">
      <c r="A1169" s="145"/>
      <c r="B1169" s="93"/>
      <c r="C1169" s="93"/>
      <c r="D1169" s="93"/>
      <c r="E1169" s="95"/>
      <c r="F1169" s="95"/>
      <c r="G1169" s="95"/>
      <c r="H1169" s="93"/>
      <c r="I1169" s="93"/>
      <c r="J1169" s="93"/>
    </row>
    <row r="1170" spans="1:10" s="65" customFormat="1" ht="14" x14ac:dyDescent="0.35">
      <c r="A1170" s="145"/>
      <c r="B1170" s="93"/>
      <c r="C1170" s="93"/>
      <c r="D1170" s="93"/>
      <c r="E1170" s="95"/>
      <c r="F1170" s="95"/>
      <c r="G1170" s="95"/>
      <c r="H1170" s="93"/>
      <c r="I1170" s="93"/>
      <c r="J1170" s="93"/>
    </row>
    <row r="1171" spans="1:10" s="65" customFormat="1" ht="14" x14ac:dyDescent="0.35">
      <c r="A1171" s="145"/>
      <c r="B1171" s="93"/>
      <c r="C1171" s="93"/>
      <c r="D1171" s="93"/>
      <c r="E1171" s="95"/>
      <c r="F1171" s="95"/>
      <c r="G1171" s="95"/>
      <c r="H1171" s="93"/>
      <c r="I1171" s="93"/>
      <c r="J1171" s="93"/>
    </row>
    <row r="1172" spans="1:10" s="65" customFormat="1" ht="14" x14ac:dyDescent="0.35">
      <c r="A1172" s="145"/>
      <c r="B1172" s="93"/>
      <c r="C1172" s="93"/>
      <c r="D1172" s="93"/>
      <c r="E1172" s="95"/>
      <c r="F1172" s="95"/>
      <c r="G1172" s="95"/>
      <c r="H1172" s="93"/>
      <c r="I1172" s="93"/>
      <c r="J1172" s="93"/>
    </row>
    <row r="1173" spans="1:10" s="65" customFormat="1" ht="14" x14ac:dyDescent="0.35">
      <c r="A1173" s="145"/>
      <c r="B1173" s="93"/>
      <c r="C1173" s="93"/>
      <c r="D1173" s="93"/>
      <c r="E1173" s="95"/>
      <c r="F1173" s="95"/>
      <c r="G1173" s="95"/>
      <c r="H1173" s="93"/>
      <c r="I1173" s="93"/>
      <c r="J1173" s="93"/>
    </row>
    <row r="1174" spans="1:10" s="65" customFormat="1" ht="14" x14ac:dyDescent="0.35">
      <c r="A1174" s="145"/>
      <c r="B1174" s="93"/>
      <c r="C1174" s="93"/>
      <c r="D1174" s="93"/>
      <c r="E1174" s="95"/>
      <c r="F1174" s="95"/>
      <c r="G1174" s="95"/>
      <c r="H1174" s="93"/>
      <c r="I1174" s="93"/>
      <c r="J1174" s="93"/>
    </row>
    <row r="1175" spans="1:10" s="65" customFormat="1" ht="14" x14ac:dyDescent="0.35">
      <c r="A1175" s="145"/>
      <c r="B1175" s="93"/>
      <c r="C1175" s="93"/>
      <c r="D1175" s="93"/>
      <c r="E1175" s="95"/>
      <c r="F1175" s="95"/>
      <c r="G1175" s="95"/>
      <c r="H1175" s="93"/>
      <c r="I1175" s="93"/>
      <c r="J1175" s="93"/>
    </row>
    <row r="1176" spans="1:10" s="65" customFormat="1" ht="14" x14ac:dyDescent="0.35">
      <c r="A1176" s="145"/>
      <c r="B1176" s="93"/>
      <c r="C1176" s="93"/>
      <c r="D1176" s="93"/>
      <c r="E1176" s="95"/>
      <c r="F1176" s="95"/>
      <c r="G1176" s="95"/>
      <c r="H1176" s="93"/>
      <c r="I1176" s="93"/>
      <c r="J1176" s="93"/>
    </row>
    <row r="1177" spans="1:10" s="65" customFormat="1" ht="14" x14ac:dyDescent="0.35">
      <c r="A1177" s="145"/>
      <c r="B1177" s="93"/>
      <c r="C1177" s="93"/>
      <c r="D1177" s="93"/>
      <c r="E1177" s="95"/>
      <c r="F1177" s="95"/>
      <c r="G1177" s="95"/>
      <c r="H1177" s="93"/>
      <c r="I1177" s="93"/>
      <c r="J1177" s="93"/>
    </row>
    <row r="1178" spans="1:10" s="65" customFormat="1" ht="14" x14ac:dyDescent="0.35">
      <c r="A1178" s="145"/>
      <c r="B1178" s="93"/>
      <c r="C1178" s="93"/>
      <c r="D1178" s="93"/>
      <c r="E1178" s="95"/>
      <c r="F1178" s="95"/>
      <c r="G1178" s="95"/>
      <c r="H1178" s="93"/>
      <c r="I1178" s="93"/>
      <c r="J1178" s="93"/>
    </row>
    <row r="1179" spans="1:10" s="65" customFormat="1" ht="14" x14ac:dyDescent="0.35">
      <c r="A1179" s="145"/>
      <c r="B1179" s="93"/>
      <c r="C1179" s="93"/>
      <c r="D1179" s="93"/>
      <c r="E1179" s="95"/>
      <c r="F1179" s="95"/>
      <c r="G1179" s="95"/>
      <c r="H1179" s="93"/>
      <c r="I1179" s="93"/>
      <c r="J1179" s="93"/>
    </row>
    <row r="1180" spans="1:10" s="65" customFormat="1" ht="14" x14ac:dyDescent="0.35">
      <c r="A1180" s="145"/>
      <c r="B1180" s="93"/>
      <c r="C1180" s="93"/>
      <c r="D1180" s="93"/>
      <c r="E1180" s="95"/>
      <c r="F1180" s="95"/>
      <c r="G1180" s="95"/>
      <c r="H1180" s="93"/>
      <c r="I1180" s="93"/>
      <c r="J1180" s="93"/>
    </row>
    <row r="1181" spans="1:10" s="65" customFormat="1" ht="14" x14ac:dyDescent="0.35">
      <c r="A1181" s="145"/>
      <c r="B1181" s="93"/>
      <c r="C1181" s="93"/>
      <c r="D1181" s="93"/>
      <c r="E1181" s="95"/>
      <c r="F1181" s="95"/>
      <c r="G1181" s="95"/>
      <c r="H1181" s="93"/>
      <c r="I1181" s="93"/>
      <c r="J1181" s="93"/>
    </row>
    <row r="1182" spans="1:10" s="65" customFormat="1" ht="14" x14ac:dyDescent="0.35">
      <c r="A1182" s="145"/>
      <c r="B1182" s="93"/>
      <c r="C1182" s="93"/>
      <c r="D1182" s="93"/>
      <c r="E1182" s="95"/>
      <c r="F1182" s="95"/>
      <c r="G1182" s="95"/>
      <c r="H1182" s="93"/>
      <c r="I1182" s="93"/>
      <c r="J1182" s="93"/>
    </row>
    <row r="1183" spans="1:10" s="65" customFormat="1" ht="14" x14ac:dyDescent="0.35">
      <c r="A1183" s="145"/>
      <c r="B1183" s="93"/>
      <c r="C1183" s="93"/>
      <c r="D1183" s="93"/>
      <c r="E1183" s="95"/>
      <c r="F1183" s="95"/>
      <c r="G1183" s="95"/>
      <c r="H1183" s="93"/>
      <c r="I1183" s="93"/>
      <c r="J1183" s="93"/>
    </row>
    <row r="1184" spans="1:10" s="65" customFormat="1" ht="14" x14ac:dyDescent="0.35">
      <c r="A1184" s="145"/>
      <c r="B1184" s="93"/>
      <c r="C1184" s="93"/>
      <c r="D1184" s="93"/>
      <c r="E1184" s="95"/>
      <c r="F1184" s="95"/>
      <c r="G1184" s="95"/>
      <c r="H1184" s="93"/>
      <c r="I1184" s="93"/>
      <c r="J1184" s="93"/>
    </row>
    <row r="1185" spans="1:10" s="65" customFormat="1" ht="14" x14ac:dyDescent="0.35">
      <c r="A1185" s="145"/>
      <c r="B1185" s="93"/>
      <c r="C1185" s="93"/>
      <c r="D1185" s="93"/>
      <c r="E1185" s="95"/>
      <c r="F1185" s="95"/>
      <c r="G1185" s="95"/>
      <c r="H1185" s="93"/>
      <c r="I1185" s="93"/>
      <c r="J1185" s="93"/>
    </row>
    <row r="1186" spans="1:10" s="65" customFormat="1" ht="14" x14ac:dyDescent="0.35">
      <c r="A1186" s="145"/>
      <c r="B1186" s="93"/>
      <c r="C1186" s="93"/>
      <c r="D1186" s="93"/>
      <c r="E1186" s="95"/>
      <c r="F1186" s="95"/>
      <c r="G1186" s="95"/>
      <c r="H1186" s="93"/>
      <c r="I1186" s="93"/>
      <c r="J1186" s="93"/>
    </row>
    <row r="1187" spans="1:10" s="65" customFormat="1" ht="14" x14ac:dyDescent="0.35">
      <c r="A1187" s="145"/>
      <c r="B1187" s="93"/>
      <c r="C1187" s="93"/>
      <c r="D1187" s="93"/>
      <c r="E1187" s="95"/>
      <c r="F1187" s="95"/>
      <c r="G1187" s="95"/>
      <c r="H1187" s="93"/>
      <c r="I1187" s="93"/>
      <c r="J1187" s="93"/>
    </row>
    <row r="1188" spans="1:10" s="65" customFormat="1" ht="14" x14ac:dyDescent="0.35">
      <c r="A1188" s="145"/>
      <c r="B1188" s="93"/>
      <c r="C1188" s="93"/>
      <c r="D1188" s="93"/>
      <c r="E1188" s="95"/>
      <c r="F1188" s="95"/>
      <c r="G1188" s="95"/>
      <c r="H1188" s="93"/>
      <c r="I1188" s="93"/>
      <c r="J1188" s="93"/>
    </row>
    <row r="1189" spans="1:10" s="65" customFormat="1" ht="14" x14ac:dyDescent="0.35">
      <c r="A1189" s="145"/>
      <c r="B1189" s="93"/>
      <c r="C1189" s="93"/>
      <c r="D1189" s="93"/>
      <c r="E1189" s="95"/>
      <c r="F1189" s="95"/>
      <c r="G1189" s="95"/>
      <c r="H1189" s="93"/>
      <c r="I1189" s="93"/>
      <c r="J1189" s="93"/>
    </row>
    <row r="1190" spans="1:10" s="65" customFormat="1" ht="14" x14ac:dyDescent="0.35">
      <c r="A1190" s="145"/>
      <c r="B1190" s="93"/>
      <c r="C1190" s="93"/>
      <c r="D1190" s="93"/>
      <c r="E1190" s="95"/>
      <c r="F1190" s="95"/>
      <c r="G1190" s="95"/>
      <c r="H1190" s="93"/>
      <c r="I1190" s="93"/>
      <c r="J1190" s="93"/>
    </row>
    <row r="1191" spans="1:10" s="65" customFormat="1" ht="14" x14ac:dyDescent="0.35">
      <c r="A1191" s="145"/>
      <c r="B1191" s="93"/>
      <c r="C1191" s="93"/>
      <c r="D1191" s="93"/>
      <c r="E1191" s="95"/>
      <c r="F1191" s="95"/>
      <c r="G1191" s="95"/>
      <c r="H1191" s="93"/>
      <c r="I1191" s="93"/>
      <c r="J1191" s="93"/>
    </row>
    <row r="1192" spans="1:10" s="65" customFormat="1" ht="14" x14ac:dyDescent="0.35">
      <c r="A1192" s="145"/>
      <c r="B1192" s="93"/>
      <c r="C1192" s="93"/>
      <c r="D1192" s="93"/>
      <c r="E1192" s="95"/>
      <c r="F1192" s="95"/>
      <c r="G1192" s="95"/>
      <c r="H1192" s="93"/>
      <c r="I1192" s="93"/>
      <c r="J1192" s="93"/>
    </row>
    <row r="1193" spans="1:10" s="65" customFormat="1" ht="14" x14ac:dyDescent="0.35">
      <c r="A1193" s="145"/>
      <c r="B1193" s="93"/>
      <c r="C1193" s="93"/>
      <c r="D1193" s="93"/>
      <c r="E1193" s="95"/>
      <c r="F1193" s="95"/>
      <c r="G1193" s="95"/>
      <c r="H1193" s="93"/>
      <c r="I1193" s="93"/>
      <c r="J1193" s="93"/>
    </row>
    <row r="1194" spans="1:10" s="65" customFormat="1" ht="14" x14ac:dyDescent="0.35">
      <c r="A1194" s="145"/>
      <c r="B1194" s="93"/>
      <c r="C1194" s="93"/>
      <c r="D1194" s="93"/>
      <c r="E1194" s="95"/>
      <c r="F1194" s="95"/>
      <c r="G1194" s="95"/>
      <c r="H1194" s="93"/>
      <c r="I1194" s="93"/>
      <c r="J1194" s="93"/>
    </row>
    <row r="1195" spans="1:10" s="65" customFormat="1" ht="14" x14ac:dyDescent="0.35">
      <c r="A1195" s="145"/>
      <c r="B1195" s="93"/>
      <c r="C1195" s="93"/>
      <c r="D1195" s="93"/>
      <c r="E1195" s="95"/>
      <c r="F1195" s="95"/>
      <c r="G1195" s="95"/>
      <c r="H1195" s="93"/>
      <c r="I1195" s="93"/>
      <c r="J1195" s="93"/>
    </row>
    <row r="1196" spans="1:10" s="65" customFormat="1" ht="14" x14ac:dyDescent="0.35">
      <c r="A1196" s="145"/>
      <c r="B1196" s="93"/>
      <c r="C1196" s="93"/>
      <c r="D1196" s="93"/>
      <c r="E1196" s="95"/>
      <c r="F1196" s="95"/>
      <c r="G1196" s="95"/>
      <c r="H1196" s="93"/>
      <c r="I1196" s="93"/>
      <c r="J1196" s="93"/>
    </row>
    <row r="1197" spans="1:10" s="65" customFormat="1" ht="14" x14ac:dyDescent="0.35">
      <c r="A1197" s="145"/>
      <c r="B1197" s="93"/>
      <c r="C1197" s="93"/>
      <c r="D1197" s="93"/>
      <c r="E1197" s="95"/>
      <c r="F1197" s="95"/>
      <c r="G1197" s="95"/>
      <c r="H1197" s="93"/>
      <c r="I1197" s="93"/>
      <c r="J1197" s="93"/>
    </row>
    <row r="1198" spans="1:10" s="65" customFormat="1" ht="14" x14ac:dyDescent="0.35">
      <c r="A1198" s="145"/>
      <c r="B1198" s="93"/>
      <c r="C1198" s="93"/>
      <c r="D1198" s="93"/>
      <c r="E1198" s="95"/>
      <c r="F1198" s="95"/>
      <c r="G1198" s="95"/>
      <c r="H1198" s="93"/>
      <c r="I1198" s="93"/>
      <c r="J1198" s="93"/>
    </row>
    <row r="1199" spans="1:10" s="65" customFormat="1" ht="14" x14ac:dyDescent="0.35">
      <c r="A1199" s="145"/>
      <c r="B1199" s="93"/>
      <c r="C1199" s="93"/>
      <c r="D1199" s="93"/>
      <c r="E1199" s="95"/>
      <c r="F1199" s="95"/>
      <c r="G1199" s="95"/>
      <c r="H1199" s="93"/>
      <c r="I1199" s="93"/>
      <c r="J1199" s="93"/>
    </row>
    <row r="1200" spans="1:10" s="65" customFormat="1" ht="14" x14ac:dyDescent="0.35">
      <c r="A1200" s="145"/>
      <c r="B1200" s="93"/>
      <c r="C1200" s="93"/>
      <c r="D1200" s="93"/>
      <c r="E1200" s="95"/>
      <c r="F1200" s="95"/>
      <c r="G1200" s="95"/>
      <c r="H1200" s="93"/>
      <c r="I1200" s="93"/>
      <c r="J1200" s="93"/>
    </row>
    <row r="1201" spans="1:10" s="65" customFormat="1" ht="14" x14ac:dyDescent="0.35">
      <c r="A1201" s="145"/>
      <c r="B1201" s="93"/>
      <c r="C1201" s="93"/>
      <c r="D1201" s="93"/>
      <c r="E1201" s="95"/>
      <c r="F1201" s="95"/>
      <c r="G1201" s="95"/>
      <c r="H1201" s="93"/>
      <c r="I1201" s="93"/>
      <c r="J1201" s="93"/>
    </row>
    <row r="1202" spans="1:10" s="65" customFormat="1" ht="14" x14ac:dyDescent="0.35">
      <c r="A1202" s="145"/>
      <c r="B1202" s="93"/>
      <c r="C1202" s="93"/>
      <c r="D1202" s="93"/>
      <c r="E1202" s="95"/>
      <c r="F1202" s="95"/>
      <c r="G1202" s="95"/>
      <c r="H1202" s="93"/>
      <c r="I1202" s="93"/>
      <c r="J1202" s="93"/>
    </row>
    <row r="1203" spans="1:10" s="65" customFormat="1" ht="14" x14ac:dyDescent="0.35">
      <c r="A1203" s="145"/>
      <c r="B1203" s="93"/>
      <c r="C1203" s="93"/>
      <c r="D1203" s="93"/>
      <c r="E1203" s="95"/>
      <c r="F1203" s="95"/>
      <c r="G1203" s="95"/>
      <c r="H1203" s="93"/>
      <c r="I1203" s="93"/>
      <c r="J1203" s="93"/>
    </row>
    <row r="1204" spans="1:10" s="65" customFormat="1" ht="14" x14ac:dyDescent="0.35">
      <c r="A1204" s="145"/>
      <c r="B1204" s="93"/>
      <c r="C1204" s="93"/>
      <c r="D1204" s="93"/>
      <c r="E1204" s="95"/>
      <c r="F1204" s="95"/>
      <c r="G1204" s="95"/>
      <c r="H1204" s="93"/>
      <c r="I1204" s="93"/>
      <c r="J1204" s="93"/>
    </row>
    <row r="1205" spans="1:10" s="65" customFormat="1" ht="14" x14ac:dyDescent="0.35">
      <c r="A1205" s="145"/>
      <c r="B1205" s="93"/>
      <c r="C1205" s="93"/>
      <c r="D1205" s="93"/>
      <c r="E1205" s="95"/>
      <c r="F1205" s="95"/>
      <c r="G1205" s="95"/>
      <c r="H1205" s="93"/>
      <c r="I1205" s="93"/>
      <c r="J1205" s="93"/>
    </row>
    <row r="1206" spans="1:10" s="65" customFormat="1" ht="14" x14ac:dyDescent="0.35">
      <c r="A1206" s="145"/>
      <c r="B1206" s="93"/>
      <c r="C1206" s="93"/>
      <c r="D1206" s="93"/>
      <c r="E1206" s="95"/>
      <c r="F1206" s="95"/>
      <c r="G1206" s="95"/>
      <c r="H1206" s="93"/>
      <c r="I1206" s="93"/>
      <c r="J1206" s="93"/>
    </row>
    <row r="1207" spans="1:10" s="65" customFormat="1" ht="14" x14ac:dyDescent="0.35">
      <c r="A1207" s="145"/>
      <c r="B1207" s="93"/>
      <c r="C1207" s="93"/>
      <c r="D1207" s="93"/>
      <c r="E1207" s="95"/>
      <c r="F1207" s="95"/>
      <c r="G1207" s="95"/>
      <c r="H1207" s="93"/>
      <c r="I1207" s="93"/>
      <c r="J1207" s="93"/>
    </row>
    <row r="1208" spans="1:10" s="65" customFormat="1" ht="14" x14ac:dyDescent="0.35">
      <c r="A1208" s="145"/>
      <c r="B1208" s="93"/>
      <c r="C1208" s="93"/>
      <c r="D1208" s="93"/>
      <c r="E1208" s="95"/>
      <c r="F1208" s="95"/>
      <c r="G1208" s="95"/>
      <c r="H1208" s="93"/>
      <c r="I1208" s="93"/>
      <c r="J1208" s="93"/>
    </row>
    <row r="1209" spans="1:10" s="65" customFormat="1" ht="14" x14ac:dyDescent="0.35">
      <c r="A1209" s="145"/>
      <c r="B1209" s="93"/>
      <c r="C1209" s="93"/>
      <c r="D1209" s="93"/>
      <c r="E1209" s="95"/>
      <c r="F1209" s="95"/>
      <c r="G1209" s="95"/>
      <c r="H1209" s="93"/>
      <c r="I1209" s="93"/>
      <c r="J1209" s="93"/>
    </row>
    <row r="1210" spans="1:10" s="65" customFormat="1" ht="14" x14ac:dyDescent="0.35">
      <c r="A1210" s="145"/>
      <c r="B1210" s="93"/>
      <c r="C1210" s="93"/>
      <c r="D1210" s="93"/>
      <c r="E1210" s="95"/>
      <c r="F1210" s="95"/>
      <c r="G1210" s="95"/>
      <c r="H1210" s="93"/>
      <c r="I1210" s="93"/>
      <c r="J1210" s="93"/>
    </row>
    <row r="1211" spans="1:10" s="65" customFormat="1" ht="14" x14ac:dyDescent="0.35">
      <c r="A1211" s="145"/>
      <c r="B1211" s="93"/>
      <c r="C1211" s="93"/>
      <c r="D1211" s="93"/>
      <c r="E1211" s="95"/>
      <c r="F1211" s="95"/>
      <c r="G1211" s="95"/>
      <c r="H1211" s="93"/>
      <c r="I1211" s="93"/>
      <c r="J1211" s="93"/>
    </row>
    <row r="1212" spans="1:10" s="65" customFormat="1" ht="14" x14ac:dyDescent="0.35">
      <c r="A1212" s="145"/>
      <c r="B1212" s="93"/>
      <c r="C1212" s="93"/>
      <c r="D1212" s="93"/>
      <c r="E1212" s="95"/>
      <c r="F1212" s="95"/>
      <c r="G1212" s="95"/>
      <c r="H1212" s="93"/>
      <c r="I1212" s="93"/>
      <c r="J1212" s="93"/>
    </row>
    <row r="1213" spans="1:10" s="65" customFormat="1" ht="14" x14ac:dyDescent="0.35">
      <c r="A1213" s="145"/>
      <c r="B1213" s="93"/>
      <c r="C1213" s="93"/>
      <c r="D1213" s="93"/>
      <c r="E1213" s="95"/>
      <c r="F1213" s="95"/>
      <c r="G1213" s="95"/>
      <c r="H1213" s="93"/>
      <c r="I1213" s="93"/>
      <c r="J1213" s="93"/>
    </row>
    <row r="1214" spans="1:10" s="65" customFormat="1" ht="14" x14ac:dyDescent="0.35">
      <c r="A1214" s="145"/>
      <c r="B1214" s="93"/>
      <c r="C1214" s="93"/>
      <c r="D1214" s="93"/>
      <c r="E1214" s="95"/>
      <c r="F1214" s="95"/>
      <c r="G1214" s="95"/>
      <c r="H1214" s="93"/>
      <c r="I1214" s="93"/>
      <c r="J1214" s="93"/>
    </row>
    <row r="1215" spans="1:10" s="65" customFormat="1" ht="14" x14ac:dyDescent="0.35">
      <c r="A1215" s="145"/>
      <c r="B1215" s="93"/>
      <c r="C1215" s="93"/>
      <c r="D1215" s="93"/>
      <c r="E1215" s="95"/>
      <c r="F1215" s="95"/>
      <c r="G1215" s="95"/>
      <c r="H1215" s="93"/>
      <c r="I1215" s="93"/>
      <c r="J1215" s="93"/>
    </row>
    <row r="1216" spans="1:10" s="65" customFormat="1" ht="14" x14ac:dyDescent="0.35">
      <c r="A1216" s="145"/>
      <c r="B1216" s="93"/>
      <c r="C1216" s="93"/>
      <c r="D1216" s="93"/>
      <c r="E1216" s="95"/>
      <c r="F1216" s="95"/>
      <c r="G1216" s="95"/>
      <c r="H1216" s="93"/>
      <c r="I1216" s="93"/>
      <c r="J1216" s="93"/>
    </row>
    <row r="1217" spans="1:10" s="65" customFormat="1" ht="14" x14ac:dyDescent="0.35">
      <c r="A1217" s="145"/>
      <c r="B1217" s="93"/>
      <c r="C1217" s="93"/>
      <c r="D1217" s="93"/>
      <c r="E1217" s="95"/>
      <c r="F1217" s="95"/>
      <c r="G1217" s="95"/>
      <c r="H1217" s="93"/>
      <c r="I1217" s="93"/>
      <c r="J1217" s="93"/>
    </row>
    <row r="1218" spans="1:10" s="65" customFormat="1" ht="14" x14ac:dyDescent="0.35">
      <c r="A1218" s="145"/>
      <c r="B1218" s="93"/>
      <c r="C1218" s="93"/>
      <c r="D1218" s="93"/>
      <c r="E1218" s="95"/>
      <c r="F1218" s="95"/>
      <c r="G1218" s="95"/>
      <c r="H1218" s="93"/>
      <c r="I1218" s="93"/>
      <c r="J1218" s="93"/>
    </row>
    <row r="1219" spans="1:10" s="65" customFormat="1" ht="14" x14ac:dyDescent="0.35">
      <c r="A1219" s="145"/>
      <c r="B1219" s="93"/>
      <c r="C1219" s="93"/>
      <c r="D1219" s="93"/>
      <c r="E1219" s="95"/>
      <c r="F1219" s="95"/>
      <c r="G1219" s="95"/>
      <c r="H1219" s="93"/>
      <c r="I1219" s="93"/>
      <c r="J1219" s="93"/>
    </row>
    <row r="1220" spans="1:10" s="65" customFormat="1" ht="14" x14ac:dyDescent="0.35">
      <c r="A1220" s="145"/>
      <c r="B1220" s="93"/>
      <c r="C1220" s="93"/>
      <c r="D1220" s="93"/>
      <c r="E1220" s="95"/>
      <c r="F1220" s="95"/>
      <c r="G1220" s="95"/>
      <c r="H1220" s="93"/>
      <c r="I1220" s="93"/>
      <c r="J1220" s="93"/>
    </row>
    <row r="1221" spans="1:10" s="65" customFormat="1" ht="14" x14ac:dyDescent="0.35">
      <c r="A1221" s="145"/>
      <c r="B1221" s="93"/>
      <c r="C1221" s="93"/>
      <c r="D1221" s="93"/>
      <c r="E1221" s="95"/>
      <c r="F1221" s="95"/>
      <c r="G1221" s="95"/>
      <c r="H1221" s="93"/>
      <c r="I1221" s="93"/>
      <c r="J1221" s="93"/>
    </row>
    <row r="1222" spans="1:10" s="65" customFormat="1" ht="14" x14ac:dyDescent="0.35">
      <c r="A1222" s="145"/>
      <c r="B1222" s="93"/>
      <c r="C1222" s="93"/>
      <c r="D1222" s="93"/>
      <c r="E1222" s="95"/>
      <c r="F1222" s="95"/>
      <c r="G1222" s="95"/>
      <c r="H1222" s="93"/>
      <c r="I1222" s="93"/>
      <c r="J1222" s="93"/>
    </row>
    <row r="1223" spans="1:10" s="65" customFormat="1" ht="14" x14ac:dyDescent="0.35">
      <c r="A1223" s="145"/>
      <c r="B1223" s="93"/>
      <c r="C1223" s="93"/>
      <c r="D1223" s="93"/>
      <c r="E1223" s="95"/>
      <c r="F1223" s="95"/>
      <c r="G1223" s="95"/>
      <c r="H1223" s="93"/>
      <c r="I1223" s="93"/>
      <c r="J1223" s="93"/>
    </row>
    <row r="1224" spans="1:10" s="65" customFormat="1" ht="14" x14ac:dyDescent="0.35">
      <c r="A1224" s="145"/>
      <c r="B1224" s="93"/>
      <c r="C1224" s="93"/>
      <c r="D1224" s="93"/>
      <c r="E1224" s="95"/>
      <c r="F1224" s="95"/>
      <c r="G1224" s="95"/>
      <c r="H1224" s="93"/>
      <c r="I1224" s="93"/>
      <c r="J1224" s="93"/>
    </row>
    <row r="1225" spans="1:10" s="65" customFormat="1" ht="14" x14ac:dyDescent="0.35">
      <c r="A1225" s="145"/>
      <c r="B1225" s="93"/>
      <c r="C1225" s="93"/>
      <c r="D1225" s="93"/>
      <c r="E1225" s="95"/>
      <c r="F1225" s="95"/>
      <c r="G1225" s="95"/>
      <c r="H1225" s="93"/>
      <c r="I1225" s="93"/>
      <c r="J1225" s="93"/>
    </row>
    <row r="1226" spans="1:10" s="65" customFormat="1" ht="14" x14ac:dyDescent="0.35">
      <c r="A1226" s="145"/>
      <c r="B1226" s="93"/>
      <c r="C1226" s="93"/>
      <c r="D1226" s="93"/>
      <c r="E1226" s="95"/>
      <c r="F1226" s="95"/>
      <c r="G1226" s="95"/>
      <c r="H1226" s="93"/>
      <c r="I1226" s="93"/>
      <c r="J1226" s="93"/>
    </row>
    <row r="1227" spans="1:10" s="65" customFormat="1" ht="14" x14ac:dyDescent="0.35">
      <c r="A1227" s="145"/>
      <c r="B1227" s="93"/>
      <c r="C1227" s="93"/>
      <c r="D1227" s="93"/>
      <c r="E1227" s="95"/>
      <c r="F1227" s="95"/>
      <c r="G1227" s="95"/>
      <c r="H1227" s="93"/>
      <c r="I1227" s="93"/>
      <c r="J1227" s="93"/>
    </row>
    <row r="1228" spans="1:10" s="65" customFormat="1" ht="14" x14ac:dyDescent="0.35">
      <c r="A1228" s="145"/>
      <c r="B1228" s="93"/>
      <c r="C1228" s="93"/>
      <c r="D1228" s="93"/>
      <c r="E1228" s="95"/>
      <c r="F1228" s="95"/>
      <c r="G1228" s="95"/>
      <c r="H1228" s="93"/>
      <c r="I1228" s="93"/>
      <c r="J1228" s="93"/>
    </row>
    <row r="1229" spans="1:10" s="65" customFormat="1" ht="14" x14ac:dyDescent="0.35">
      <c r="A1229" s="145"/>
      <c r="B1229" s="93"/>
      <c r="C1229" s="93"/>
      <c r="D1229" s="93"/>
      <c r="E1229" s="95"/>
      <c r="F1229" s="95"/>
      <c r="G1229" s="95"/>
      <c r="H1229" s="93"/>
      <c r="I1229" s="93"/>
      <c r="J1229" s="93"/>
    </row>
    <row r="1230" spans="1:10" s="65" customFormat="1" ht="14" x14ac:dyDescent="0.35">
      <c r="A1230" s="145"/>
      <c r="B1230" s="93"/>
      <c r="C1230" s="93"/>
      <c r="D1230" s="93"/>
      <c r="E1230" s="95"/>
      <c r="F1230" s="95"/>
      <c r="G1230" s="95"/>
      <c r="H1230" s="93"/>
      <c r="I1230" s="93"/>
      <c r="J1230" s="93"/>
    </row>
    <row r="1231" spans="1:10" s="65" customFormat="1" ht="14" x14ac:dyDescent="0.35">
      <c r="A1231" s="145"/>
      <c r="B1231" s="93"/>
      <c r="C1231" s="93"/>
      <c r="D1231" s="93"/>
      <c r="E1231" s="95"/>
      <c r="F1231" s="95"/>
      <c r="G1231" s="95"/>
      <c r="H1231" s="93"/>
      <c r="I1231" s="93"/>
      <c r="J1231" s="93"/>
    </row>
    <row r="1232" spans="1:10" s="65" customFormat="1" ht="14" x14ac:dyDescent="0.35">
      <c r="A1232" s="145"/>
      <c r="B1232" s="93"/>
      <c r="C1232" s="93"/>
      <c r="D1232" s="93"/>
      <c r="E1232" s="95"/>
      <c r="F1232" s="95"/>
      <c r="G1232" s="95"/>
      <c r="H1232" s="93"/>
      <c r="I1232" s="93"/>
      <c r="J1232" s="93"/>
    </row>
    <row r="1233" spans="1:10" s="65" customFormat="1" ht="14" x14ac:dyDescent="0.35">
      <c r="A1233" s="145"/>
      <c r="B1233" s="93"/>
      <c r="C1233" s="93"/>
      <c r="D1233" s="93"/>
      <c r="E1233" s="95"/>
      <c r="F1233" s="95"/>
      <c r="G1233" s="95"/>
      <c r="H1233" s="93"/>
      <c r="I1233" s="93"/>
      <c r="J1233" s="93"/>
    </row>
    <row r="1234" spans="1:10" s="65" customFormat="1" ht="14" x14ac:dyDescent="0.35">
      <c r="A1234" s="145"/>
      <c r="B1234" s="93"/>
      <c r="C1234" s="93"/>
      <c r="D1234" s="93"/>
      <c r="E1234" s="95"/>
      <c r="F1234" s="95"/>
      <c r="G1234" s="95"/>
      <c r="H1234" s="93"/>
      <c r="I1234" s="93"/>
      <c r="J1234" s="93"/>
    </row>
    <row r="1235" spans="1:10" s="65" customFormat="1" ht="14" x14ac:dyDescent="0.35">
      <c r="A1235" s="145"/>
      <c r="B1235" s="93"/>
      <c r="C1235" s="93"/>
      <c r="D1235" s="93"/>
      <c r="E1235" s="95"/>
      <c r="F1235" s="95"/>
      <c r="G1235" s="95"/>
      <c r="H1235" s="93"/>
      <c r="I1235" s="93"/>
      <c r="J1235" s="93"/>
    </row>
    <row r="1236" spans="1:10" s="65" customFormat="1" ht="14" x14ac:dyDescent="0.35">
      <c r="A1236" s="145"/>
      <c r="B1236" s="93"/>
      <c r="C1236" s="93"/>
      <c r="D1236" s="93"/>
      <c r="E1236" s="95"/>
      <c r="F1236" s="95"/>
      <c r="G1236" s="95"/>
      <c r="H1236" s="93"/>
      <c r="I1236" s="93"/>
      <c r="J1236" s="93"/>
    </row>
    <row r="1237" spans="1:10" s="65" customFormat="1" ht="14" x14ac:dyDescent="0.35">
      <c r="A1237" s="145"/>
      <c r="B1237" s="93"/>
      <c r="C1237" s="93"/>
      <c r="D1237" s="93"/>
      <c r="E1237" s="95"/>
      <c r="F1237" s="95"/>
      <c r="G1237" s="95"/>
      <c r="H1237" s="93"/>
      <c r="I1237" s="93"/>
      <c r="J1237" s="93"/>
    </row>
    <row r="1238" spans="1:10" s="65" customFormat="1" ht="14" x14ac:dyDescent="0.35">
      <c r="A1238" s="145"/>
      <c r="B1238" s="93"/>
      <c r="C1238" s="93"/>
      <c r="D1238" s="93"/>
      <c r="E1238" s="95"/>
      <c r="F1238" s="95"/>
      <c r="G1238" s="95"/>
      <c r="H1238" s="93"/>
      <c r="I1238" s="93"/>
      <c r="J1238" s="93"/>
    </row>
    <row r="1239" spans="1:10" s="65" customFormat="1" ht="14" x14ac:dyDescent="0.35">
      <c r="A1239" s="145"/>
      <c r="B1239" s="93"/>
      <c r="C1239" s="93"/>
      <c r="D1239" s="93"/>
      <c r="E1239" s="95"/>
      <c r="F1239" s="95"/>
      <c r="G1239" s="95"/>
      <c r="H1239" s="93"/>
      <c r="I1239" s="93"/>
      <c r="J1239" s="93"/>
    </row>
    <row r="1240" spans="1:10" s="65" customFormat="1" ht="14" x14ac:dyDescent="0.35">
      <c r="A1240" s="145"/>
      <c r="B1240" s="93"/>
      <c r="C1240" s="93"/>
      <c r="D1240" s="93"/>
      <c r="E1240" s="95"/>
      <c r="F1240" s="95"/>
      <c r="G1240" s="95"/>
      <c r="H1240" s="93"/>
      <c r="I1240" s="93"/>
      <c r="J1240" s="93"/>
    </row>
    <row r="1241" spans="1:10" s="65" customFormat="1" ht="14" x14ac:dyDescent="0.35">
      <c r="A1241" s="145"/>
      <c r="B1241" s="93"/>
      <c r="C1241" s="93"/>
      <c r="D1241" s="93"/>
      <c r="E1241" s="95"/>
      <c r="F1241" s="95"/>
      <c r="G1241" s="95"/>
      <c r="H1241" s="93"/>
      <c r="I1241" s="93"/>
      <c r="J1241" s="93"/>
    </row>
    <row r="1242" spans="1:10" s="65" customFormat="1" ht="14" x14ac:dyDescent="0.35">
      <c r="A1242" s="145"/>
      <c r="B1242" s="93"/>
      <c r="C1242" s="93"/>
      <c r="D1242" s="93"/>
      <c r="E1242" s="95"/>
      <c r="F1242" s="95"/>
      <c r="G1242" s="95"/>
      <c r="H1242" s="93"/>
      <c r="I1242" s="93"/>
      <c r="J1242" s="93"/>
    </row>
    <row r="1243" spans="1:10" s="65" customFormat="1" ht="14" x14ac:dyDescent="0.35">
      <c r="A1243" s="145"/>
      <c r="B1243" s="93"/>
      <c r="C1243" s="93"/>
      <c r="D1243" s="93"/>
      <c r="E1243" s="95"/>
      <c r="F1243" s="95"/>
      <c r="G1243" s="95"/>
      <c r="H1243" s="93"/>
      <c r="I1243" s="93"/>
      <c r="J1243" s="93"/>
    </row>
    <row r="1244" spans="1:10" s="65" customFormat="1" ht="14" x14ac:dyDescent="0.35">
      <c r="A1244" s="145"/>
      <c r="B1244" s="93"/>
      <c r="C1244" s="93"/>
      <c r="D1244" s="93"/>
      <c r="E1244" s="95"/>
      <c r="F1244" s="95"/>
      <c r="G1244" s="95"/>
      <c r="H1244" s="93"/>
      <c r="I1244" s="93"/>
      <c r="J1244" s="93"/>
    </row>
    <row r="1245" spans="1:10" s="65" customFormat="1" ht="14" x14ac:dyDescent="0.35">
      <c r="A1245" s="145"/>
      <c r="B1245" s="93"/>
      <c r="C1245" s="93"/>
      <c r="D1245" s="93"/>
      <c r="E1245" s="95"/>
      <c r="F1245" s="95"/>
      <c r="G1245" s="95"/>
      <c r="H1245" s="93"/>
      <c r="I1245" s="93"/>
      <c r="J1245" s="93"/>
    </row>
    <row r="1246" spans="1:10" s="65" customFormat="1" ht="14" x14ac:dyDescent="0.35">
      <c r="A1246" s="145"/>
      <c r="B1246" s="93"/>
      <c r="C1246" s="93"/>
      <c r="D1246" s="93"/>
      <c r="E1246" s="95"/>
      <c r="F1246" s="95"/>
      <c r="G1246" s="95"/>
      <c r="H1246" s="93"/>
      <c r="I1246" s="93"/>
      <c r="J1246" s="93"/>
    </row>
    <row r="1247" spans="1:10" s="65" customFormat="1" ht="14" x14ac:dyDescent="0.35">
      <c r="A1247" s="145"/>
      <c r="B1247" s="93"/>
      <c r="C1247" s="93"/>
      <c r="D1247" s="93"/>
      <c r="E1247" s="95"/>
      <c r="F1247" s="95"/>
      <c r="G1247" s="95"/>
      <c r="H1247" s="93"/>
      <c r="I1247" s="93"/>
      <c r="J1247" s="93"/>
    </row>
    <row r="1248" spans="1:10" s="65" customFormat="1" ht="14" x14ac:dyDescent="0.35">
      <c r="A1248" s="145"/>
      <c r="B1248" s="93"/>
      <c r="C1248" s="93"/>
      <c r="D1248" s="93"/>
      <c r="E1248" s="95"/>
      <c r="F1248" s="95"/>
      <c r="G1248" s="95"/>
      <c r="H1248" s="93"/>
      <c r="I1248" s="93"/>
      <c r="J1248" s="93"/>
    </row>
    <row r="1249" spans="1:10" s="65" customFormat="1" ht="14" x14ac:dyDescent="0.35">
      <c r="A1249" s="145"/>
      <c r="B1249" s="93"/>
      <c r="C1249" s="93"/>
      <c r="D1249" s="93"/>
      <c r="E1249" s="95"/>
      <c r="F1249" s="95"/>
      <c r="G1249" s="95"/>
      <c r="H1249" s="93"/>
      <c r="I1249" s="93"/>
      <c r="J1249" s="93"/>
    </row>
    <row r="1250" spans="1:10" s="65" customFormat="1" ht="14" x14ac:dyDescent="0.35">
      <c r="A1250" s="145"/>
      <c r="B1250" s="93"/>
      <c r="C1250" s="93"/>
      <c r="D1250" s="93"/>
      <c r="E1250" s="95"/>
      <c r="F1250" s="95"/>
      <c r="G1250" s="95"/>
      <c r="H1250" s="93"/>
      <c r="I1250" s="93"/>
      <c r="J1250" s="93"/>
    </row>
    <row r="1251" spans="1:10" s="65" customFormat="1" ht="14" x14ac:dyDescent="0.35">
      <c r="A1251" s="145"/>
      <c r="B1251" s="93"/>
      <c r="C1251" s="93"/>
      <c r="D1251" s="93"/>
      <c r="E1251" s="95"/>
      <c r="F1251" s="95"/>
      <c r="G1251" s="95"/>
      <c r="H1251" s="93"/>
      <c r="I1251" s="93"/>
      <c r="J1251" s="93"/>
    </row>
    <row r="1252" spans="1:10" s="65" customFormat="1" ht="14" x14ac:dyDescent="0.35">
      <c r="A1252" s="145"/>
      <c r="B1252" s="93"/>
      <c r="C1252" s="93"/>
      <c r="D1252" s="93"/>
      <c r="E1252" s="95"/>
      <c r="F1252" s="95"/>
      <c r="G1252" s="95"/>
      <c r="H1252" s="93"/>
      <c r="I1252" s="93"/>
      <c r="J1252" s="93"/>
    </row>
    <row r="1253" spans="1:10" s="65" customFormat="1" ht="14" x14ac:dyDescent="0.35">
      <c r="A1253" s="145"/>
      <c r="B1253" s="93"/>
      <c r="C1253" s="93"/>
      <c r="D1253" s="93"/>
      <c r="E1253" s="95"/>
      <c r="F1253" s="95"/>
      <c r="G1253" s="95"/>
      <c r="H1253" s="93"/>
      <c r="I1253" s="93"/>
      <c r="J1253" s="93"/>
    </row>
    <row r="1254" spans="1:10" s="65" customFormat="1" ht="14" x14ac:dyDescent="0.35">
      <c r="A1254" s="145"/>
      <c r="B1254" s="93"/>
      <c r="C1254" s="93"/>
      <c r="D1254" s="93"/>
      <c r="E1254" s="95"/>
      <c r="F1254" s="95"/>
      <c r="G1254" s="95"/>
      <c r="H1254" s="93"/>
      <c r="I1254" s="93"/>
      <c r="J1254" s="93"/>
    </row>
    <row r="1255" spans="1:10" s="65" customFormat="1" ht="14" x14ac:dyDescent="0.35">
      <c r="A1255" s="145"/>
      <c r="B1255" s="93"/>
      <c r="C1255" s="93"/>
      <c r="D1255" s="93"/>
      <c r="E1255" s="95"/>
      <c r="F1255" s="95"/>
      <c r="G1255" s="95"/>
      <c r="H1255" s="93"/>
      <c r="I1255" s="93"/>
      <c r="J1255" s="93"/>
    </row>
    <row r="1256" spans="1:10" s="65" customFormat="1" ht="14" x14ac:dyDescent="0.35">
      <c r="A1256" s="145"/>
      <c r="B1256" s="93"/>
      <c r="C1256" s="93"/>
      <c r="D1256" s="93"/>
      <c r="E1256" s="95"/>
      <c r="F1256" s="95"/>
      <c r="G1256" s="95"/>
      <c r="H1256" s="93"/>
      <c r="I1256" s="93"/>
      <c r="J1256" s="93"/>
    </row>
    <row r="1257" spans="1:10" s="65" customFormat="1" ht="14" x14ac:dyDescent="0.35">
      <c r="A1257" s="145"/>
      <c r="B1257" s="93"/>
      <c r="C1257" s="93"/>
      <c r="D1257" s="93"/>
      <c r="E1257" s="95"/>
      <c r="F1257" s="95"/>
      <c r="G1257" s="95"/>
      <c r="H1257" s="93"/>
      <c r="I1257" s="93"/>
      <c r="J1257" s="93"/>
    </row>
    <row r="1258" spans="1:10" s="65" customFormat="1" ht="14" x14ac:dyDescent="0.35">
      <c r="A1258" s="145"/>
      <c r="B1258" s="93"/>
      <c r="C1258" s="93"/>
      <c r="D1258" s="93"/>
      <c r="E1258" s="95"/>
      <c r="F1258" s="95"/>
      <c r="G1258" s="95"/>
      <c r="H1258" s="93"/>
      <c r="I1258" s="93"/>
      <c r="J1258" s="93"/>
    </row>
    <row r="1259" spans="1:10" s="65" customFormat="1" ht="14" x14ac:dyDescent="0.35">
      <c r="A1259" s="145"/>
      <c r="B1259" s="93"/>
      <c r="C1259" s="93"/>
      <c r="D1259" s="93"/>
      <c r="E1259" s="95"/>
      <c r="F1259" s="95"/>
      <c r="G1259" s="95"/>
      <c r="H1259" s="93"/>
      <c r="I1259" s="93"/>
      <c r="J1259" s="93"/>
    </row>
    <row r="1260" spans="1:10" s="65" customFormat="1" ht="14" x14ac:dyDescent="0.35">
      <c r="A1260" s="145"/>
      <c r="B1260" s="93"/>
      <c r="C1260" s="93"/>
      <c r="D1260" s="93"/>
      <c r="E1260" s="95"/>
      <c r="F1260" s="95"/>
      <c r="G1260" s="95"/>
      <c r="H1260" s="93"/>
      <c r="I1260" s="93"/>
      <c r="J1260" s="93"/>
    </row>
    <row r="1261" spans="1:10" s="65" customFormat="1" ht="14" x14ac:dyDescent="0.35">
      <c r="A1261" s="145"/>
      <c r="B1261" s="93"/>
      <c r="C1261" s="93"/>
      <c r="D1261" s="93"/>
      <c r="E1261" s="95"/>
      <c r="F1261" s="95"/>
      <c r="G1261" s="95"/>
      <c r="H1261" s="93"/>
      <c r="I1261" s="93"/>
      <c r="J1261" s="93"/>
    </row>
    <row r="1262" spans="1:10" s="65" customFormat="1" ht="14" x14ac:dyDescent="0.35">
      <c r="A1262" s="145"/>
      <c r="B1262" s="93"/>
      <c r="C1262" s="93"/>
      <c r="D1262" s="93"/>
      <c r="E1262" s="95"/>
      <c r="F1262" s="95"/>
      <c r="G1262" s="95"/>
      <c r="H1262" s="93"/>
      <c r="I1262" s="93"/>
      <c r="J1262" s="93"/>
    </row>
    <row r="1263" spans="1:10" s="65" customFormat="1" ht="14" x14ac:dyDescent="0.35">
      <c r="A1263" s="145"/>
      <c r="B1263" s="93"/>
      <c r="C1263" s="93"/>
      <c r="D1263" s="93"/>
      <c r="E1263" s="95"/>
      <c r="F1263" s="95"/>
      <c r="G1263" s="95"/>
      <c r="H1263" s="93"/>
      <c r="I1263" s="93"/>
      <c r="J1263" s="93"/>
    </row>
    <row r="1264" spans="1:10" s="65" customFormat="1" ht="14" x14ac:dyDescent="0.35">
      <c r="A1264" s="145"/>
      <c r="B1264" s="93"/>
      <c r="C1264" s="93"/>
      <c r="D1264" s="93"/>
      <c r="E1264" s="95"/>
      <c r="F1264" s="95"/>
      <c r="G1264" s="95"/>
      <c r="H1264" s="93"/>
      <c r="I1264" s="93"/>
      <c r="J1264" s="93"/>
    </row>
    <row r="1265" spans="1:10" s="65" customFormat="1" ht="14" x14ac:dyDescent="0.35">
      <c r="A1265" s="145"/>
      <c r="B1265" s="93"/>
      <c r="C1265" s="93"/>
      <c r="D1265" s="93"/>
      <c r="E1265" s="95"/>
      <c r="F1265" s="95"/>
      <c r="G1265" s="95"/>
      <c r="H1265" s="93"/>
      <c r="I1265" s="93"/>
      <c r="J1265" s="93"/>
    </row>
    <row r="1266" spans="1:10" s="65" customFormat="1" ht="14" x14ac:dyDescent="0.35">
      <c r="A1266" s="145"/>
      <c r="B1266" s="93"/>
      <c r="C1266" s="93"/>
      <c r="D1266" s="93"/>
      <c r="E1266" s="95"/>
      <c r="F1266" s="95"/>
      <c r="G1266" s="95"/>
      <c r="H1266" s="93"/>
      <c r="I1266" s="93"/>
      <c r="J1266" s="93"/>
    </row>
    <row r="1267" spans="1:10" s="65" customFormat="1" ht="14" x14ac:dyDescent="0.35">
      <c r="A1267" s="145"/>
      <c r="B1267" s="93"/>
      <c r="C1267" s="93"/>
      <c r="D1267" s="93"/>
      <c r="E1267" s="95"/>
      <c r="F1267" s="95"/>
      <c r="G1267" s="95"/>
      <c r="H1267" s="93"/>
      <c r="I1267" s="93"/>
      <c r="J1267" s="93"/>
    </row>
    <row r="1268" spans="1:10" s="65" customFormat="1" ht="14" x14ac:dyDescent="0.35">
      <c r="A1268" s="145"/>
      <c r="B1268" s="93"/>
      <c r="C1268" s="93"/>
      <c r="D1268" s="93"/>
      <c r="E1268" s="95"/>
      <c r="F1268" s="95"/>
      <c r="G1268" s="95"/>
      <c r="H1268" s="93"/>
      <c r="I1268" s="93"/>
      <c r="J1268" s="93"/>
    </row>
    <row r="1269" spans="1:10" s="65" customFormat="1" ht="14" x14ac:dyDescent="0.35">
      <c r="A1269" s="145"/>
      <c r="E1269" s="102"/>
      <c r="F1269" s="102"/>
      <c r="G1269" s="102"/>
      <c r="I1269" s="93"/>
      <c r="J1269" s="93"/>
    </row>
    <row r="1270" spans="1:10" s="65" customFormat="1" ht="14" x14ac:dyDescent="0.35">
      <c r="A1270" s="145"/>
      <c r="E1270" s="102"/>
      <c r="F1270" s="102"/>
      <c r="G1270" s="102"/>
      <c r="I1270" s="93"/>
      <c r="J1270" s="93"/>
    </row>
    <row r="1271" spans="1:10" s="65" customFormat="1" ht="14" x14ac:dyDescent="0.35">
      <c r="A1271" s="145"/>
      <c r="E1271" s="102"/>
      <c r="F1271" s="102"/>
      <c r="G1271" s="102"/>
      <c r="I1271" s="93"/>
      <c r="J1271" s="93"/>
    </row>
    <row r="1272" spans="1:10" s="65" customFormat="1" ht="14" x14ac:dyDescent="0.35">
      <c r="A1272" s="145"/>
      <c r="E1272" s="102"/>
      <c r="F1272" s="102"/>
      <c r="G1272" s="102"/>
      <c r="I1272" s="93"/>
      <c r="J1272" s="93"/>
    </row>
    <row r="1273" spans="1:10" s="65" customFormat="1" ht="14" x14ac:dyDescent="0.35">
      <c r="A1273" s="145"/>
      <c r="E1273" s="102"/>
      <c r="F1273" s="102"/>
      <c r="G1273" s="102"/>
      <c r="I1273" s="93"/>
      <c r="J1273" s="93"/>
    </row>
    <row r="1274" spans="1:10" s="65" customFormat="1" ht="14" x14ac:dyDescent="0.35">
      <c r="A1274" s="145"/>
      <c r="E1274" s="102"/>
      <c r="F1274" s="102"/>
      <c r="G1274" s="102"/>
      <c r="I1274" s="93"/>
      <c r="J1274" s="93"/>
    </row>
    <row r="1275" spans="1:10" s="65" customFormat="1" ht="14" x14ac:dyDescent="0.35">
      <c r="A1275" s="145"/>
      <c r="E1275" s="102"/>
      <c r="F1275" s="102"/>
      <c r="G1275" s="102"/>
      <c r="I1275" s="93"/>
      <c r="J1275" s="93"/>
    </row>
    <row r="1276" spans="1:10" s="65" customFormat="1" ht="14" x14ac:dyDescent="0.35">
      <c r="A1276" s="145"/>
      <c r="E1276" s="102"/>
      <c r="F1276" s="102"/>
      <c r="G1276" s="102"/>
      <c r="I1276" s="93"/>
      <c r="J1276" s="93"/>
    </row>
    <row r="1277" spans="1:10" s="65" customFormat="1" ht="14" x14ac:dyDescent="0.35">
      <c r="A1277" s="145"/>
      <c r="E1277" s="102"/>
      <c r="F1277" s="102"/>
      <c r="G1277" s="102"/>
      <c r="I1277" s="93"/>
      <c r="J1277" s="93"/>
    </row>
    <row r="1278" spans="1:10" s="65" customFormat="1" ht="14" x14ac:dyDescent="0.35">
      <c r="A1278" s="145"/>
      <c r="E1278" s="102"/>
      <c r="F1278" s="102"/>
      <c r="G1278" s="102"/>
      <c r="I1278" s="93"/>
      <c r="J1278" s="93"/>
    </row>
    <row r="1279" spans="1:10" s="65" customFormat="1" ht="14" x14ac:dyDescent="0.35">
      <c r="A1279" s="145"/>
      <c r="E1279" s="102"/>
      <c r="F1279" s="102"/>
      <c r="G1279" s="102"/>
      <c r="I1279" s="93"/>
      <c r="J1279" s="93"/>
    </row>
    <row r="1280" spans="1:10" s="65" customFormat="1" ht="14" x14ac:dyDescent="0.35">
      <c r="A1280" s="145"/>
      <c r="E1280" s="102"/>
      <c r="F1280" s="102"/>
      <c r="G1280" s="102"/>
      <c r="I1280" s="93"/>
      <c r="J1280" s="93"/>
    </row>
    <row r="1281" spans="1:10" s="65" customFormat="1" ht="14" x14ac:dyDescent="0.35">
      <c r="A1281" s="145"/>
      <c r="E1281" s="102"/>
      <c r="F1281" s="102"/>
      <c r="G1281" s="102"/>
      <c r="I1281" s="93"/>
      <c r="J1281" s="93"/>
    </row>
    <row r="1282" spans="1:10" s="65" customFormat="1" ht="14" x14ac:dyDescent="0.35">
      <c r="A1282" s="145"/>
      <c r="E1282" s="102"/>
      <c r="F1282" s="102"/>
      <c r="G1282" s="102"/>
      <c r="I1282" s="93"/>
      <c r="J1282" s="93"/>
    </row>
    <row r="1283" spans="1:10" s="65" customFormat="1" ht="14" x14ac:dyDescent="0.35">
      <c r="A1283" s="145"/>
      <c r="E1283" s="102"/>
      <c r="F1283" s="102"/>
      <c r="G1283" s="102"/>
      <c r="I1283" s="93"/>
      <c r="J1283" s="93"/>
    </row>
    <row r="1284" spans="1:10" s="65" customFormat="1" ht="14" x14ac:dyDescent="0.35">
      <c r="A1284" s="145"/>
      <c r="E1284" s="102"/>
      <c r="F1284" s="102"/>
      <c r="G1284" s="102"/>
      <c r="I1284" s="93"/>
      <c r="J1284" s="93"/>
    </row>
    <row r="1285" spans="1:10" s="65" customFormat="1" ht="14" x14ac:dyDescent="0.35">
      <c r="A1285" s="145"/>
      <c r="E1285" s="102"/>
      <c r="F1285" s="102"/>
      <c r="G1285" s="102"/>
      <c r="I1285" s="93"/>
      <c r="J1285" s="93"/>
    </row>
    <row r="1286" spans="1:10" s="65" customFormat="1" ht="14" x14ac:dyDescent="0.35">
      <c r="A1286" s="145"/>
      <c r="E1286" s="102"/>
      <c r="F1286" s="102"/>
      <c r="G1286" s="102"/>
      <c r="I1286" s="93"/>
      <c r="J1286" s="93"/>
    </row>
    <row r="1287" spans="1:10" s="65" customFormat="1" ht="14" x14ac:dyDescent="0.35">
      <c r="A1287" s="145"/>
      <c r="E1287" s="102"/>
      <c r="F1287" s="102"/>
      <c r="G1287" s="102"/>
      <c r="I1287" s="93"/>
      <c r="J1287" s="93"/>
    </row>
    <row r="1288" spans="1:10" s="65" customFormat="1" ht="14" x14ac:dyDescent="0.35">
      <c r="A1288" s="145"/>
      <c r="E1288" s="102"/>
      <c r="F1288" s="102"/>
      <c r="G1288" s="102"/>
      <c r="I1288" s="93"/>
      <c r="J1288" s="93"/>
    </row>
    <row r="1289" spans="1:10" s="65" customFormat="1" ht="14" x14ac:dyDescent="0.35">
      <c r="A1289" s="145"/>
      <c r="E1289" s="102"/>
      <c r="F1289" s="102"/>
      <c r="G1289" s="102"/>
      <c r="I1289" s="93"/>
      <c r="J1289" s="93"/>
    </row>
    <row r="1290" spans="1:10" s="65" customFormat="1" ht="14" x14ac:dyDescent="0.35">
      <c r="A1290" s="145"/>
      <c r="E1290" s="102"/>
      <c r="F1290" s="102"/>
      <c r="G1290" s="102"/>
      <c r="I1290" s="93"/>
      <c r="J1290" s="93"/>
    </row>
    <row r="1291" spans="1:10" s="65" customFormat="1" ht="14" x14ac:dyDescent="0.35">
      <c r="A1291" s="145"/>
      <c r="E1291" s="102"/>
      <c r="F1291" s="102"/>
      <c r="G1291" s="102"/>
      <c r="I1291" s="93"/>
      <c r="J1291" s="93"/>
    </row>
    <row r="1292" spans="1:10" s="65" customFormat="1" ht="14" x14ac:dyDescent="0.35">
      <c r="A1292" s="145"/>
      <c r="E1292" s="102"/>
      <c r="F1292" s="102"/>
      <c r="G1292" s="102"/>
      <c r="I1292" s="93"/>
      <c r="J1292" s="93"/>
    </row>
    <row r="1293" spans="1:10" s="65" customFormat="1" ht="14" x14ac:dyDescent="0.35">
      <c r="A1293" s="145"/>
      <c r="E1293" s="102"/>
      <c r="F1293" s="102"/>
      <c r="G1293" s="102"/>
      <c r="I1293" s="93"/>
      <c r="J1293" s="93"/>
    </row>
    <row r="1294" spans="1:10" s="65" customFormat="1" ht="14" x14ac:dyDescent="0.35">
      <c r="A1294" s="145"/>
      <c r="E1294" s="102"/>
      <c r="F1294" s="102"/>
      <c r="G1294" s="102"/>
      <c r="I1294" s="93"/>
      <c r="J1294" s="93"/>
    </row>
    <row r="1295" spans="1:10" s="65" customFormat="1" ht="14" x14ac:dyDescent="0.35">
      <c r="A1295" s="145"/>
      <c r="E1295" s="102"/>
      <c r="F1295" s="102"/>
      <c r="G1295" s="102"/>
      <c r="I1295" s="93"/>
      <c r="J1295" s="93"/>
    </row>
    <row r="1296" spans="1:10" s="65" customFormat="1" ht="14" x14ac:dyDescent="0.35">
      <c r="A1296" s="145"/>
      <c r="E1296" s="102"/>
      <c r="F1296" s="102"/>
      <c r="G1296" s="102"/>
      <c r="I1296" s="93"/>
      <c r="J1296" s="93"/>
    </row>
    <row r="1297" spans="1:10" s="65" customFormat="1" ht="14" x14ac:dyDescent="0.35">
      <c r="A1297" s="145"/>
      <c r="E1297" s="102"/>
      <c r="F1297" s="102"/>
      <c r="G1297" s="102"/>
      <c r="I1297" s="93"/>
      <c r="J1297" s="93"/>
    </row>
    <row r="1298" spans="1:10" s="65" customFormat="1" ht="14" x14ac:dyDescent="0.35">
      <c r="A1298" s="145"/>
      <c r="E1298" s="102"/>
      <c r="F1298" s="102"/>
      <c r="G1298" s="102"/>
      <c r="I1298" s="93"/>
      <c r="J1298" s="93"/>
    </row>
    <row r="1299" spans="1:10" s="65" customFormat="1" ht="14" x14ac:dyDescent="0.35">
      <c r="A1299" s="145"/>
      <c r="E1299" s="102"/>
      <c r="F1299" s="102"/>
      <c r="G1299" s="102"/>
      <c r="I1299" s="93"/>
      <c r="J1299" s="93"/>
    </row>
    <row r="1300" spans="1:10" s="65" customFormat="1" ht="14" x14ac:dyDescent="0.35">
      <c r="A1300" s="145"/>
      <c r="E1300" s="102"/>
      <c r="F1300" s="102"/>
      <c r="G1300" s="102"/>
      <c r="I1300" s="93"/>
      <c r="J1300" s="93"/>
    </row>
    <row r="1301" spans="1:10" s="65" customFormat="1" ht="14" x14ac:dyDescent="0.35">
      <c r="A1301" s="145"/>
      <c r="E1301" s="102"/>
      <c r="F1301" s="102"/>
      <c r="G1301" s="102"/>
      <c r="I1301" s="93"/>
      <c r="J1301" s="93"/>
    </row>
    <row r="1302" spans="1:10" s="65" customFormat="1" ht="14" x14ac:dyDescent="0.35">
      <c r="A1302" s="145"/>
      <c r="E1302" s="102"/>
      <c r="F1302" s="102"/>
      <c r="G1302" s="102"/>
      <c r="I1302" s="93"/>
      <c r="J1302" s="93"/>
    </row>
    <row r="1303" spans="1:10" s="65" customFormat="1" ht="14" x14ac:dyDescent="0.35">
      <c r="A1303" s="145"/>
      <c r="E1303" s="102"/>
      <c r="F1303" s="102"/>
      <c r="G1303" s="102"/>
      <c r="I1303" s="93"/>
      <c r="J1303" s="93"/>
    </row>
    <row r="1304" spans="1:10" s="65" customFormat="1" ht="14" x14ac:dyDescent="0.35">
      <c r="A1304" s="145"/>
      <c r="E1304" s="102"/>
      <c r="F1304" s="102"/>
      <c r="G1304" s="102"/>
      <c r="I1304" s="93"/>
      <c r="J1304" s="93"/>
    </row>
    <row r="1305" spans="1:10" s="65" customFormat="1" ht="14" x14ac:dyDescent="0.35">
      <c r="A1305" s="145"/>
      <c r="E1305" s="102"/>
      <c r="F1305" s="102"/>
      <c r="G1305" s="102"/>
      <c r="I1305" s="93"/>
      <c r="J1305" s="93"/>
    </row>
    <row r="1306" spans="1:10" s="65" customFormat="1" ht="14" x14ac:dyDescent="0.35">
      <c r="A1306" s="145"/>
      <c r="E1306" s="102"/>
      <c r="F1306" s="102"/>
      <c r="G1306" s="102"/>
      <c r="I1306" s="93"/>
      <c r="J1306" s="93"/>
    </row>
    <row r="1307" spans="1:10" s="65" customFormat="1" ht="14" x14ac:dyDescent="0.35">
      <c r="A1307" s="145"/>
      <c r="E1307" s="102"/>
      <c r="F1307" s="102"/>
      <c r="G1307" s="102"/>
      <c r="I1307" s="93"/>
      <c r="J1307" s="93"/>
    </row>
    <row r="1308" spans="1:10" s="65" customFormat="1" ht="14" x14ac:dyDescent="0.35">
      <c r="A1308" s="145"/>
      <c r="E1308" s="102"/>
      <c r="F1308" s="102"/>
      <c r="G1308" s="102"/>
      <c r="I1308" s="93"/>
      <c r="J1308" s="93"/>
    </row>
    <row r="1309" spans="1:10" s="65" customFormat="1" ht="14" x14ac:dyDescent="0.35">
      <c r="A1309" s="145"/>
      <c r="E1309" s="102"/>
      <c r="F1309" s="102"/>
      <c r="G1309" s="102"/>
      <c r="I1309" s="93"/>
      <c r="J1309" s="93"/>
    </row>
    <row r="1310" spans="1:10" s="65" customFormat="1" ht="14" x14ac:dyDescent="0.35">
      <c r="A1310" s="145"/>
      <c r="E1310" s="102"/>
      <c r="F1310" s="102"/>
      <c r="G1310" s="102"/>
      <c r="I1310" s="93"/>
      <c r="J1310" s="93"/>
    </row>
    <row r="1311" spans="1:10" s="65" customFormat="1" ht="14" x14ac:dyDescent="0.35">
      <c r="A1311" s="145"/>
      <c r="E1311" s="102"/>
      <c r="F1311" s="102"/>
      <c r="G1311" s="102"/>
      <c r="I1311" s="93"/>
      <c r="J1311" s="93"/>
    </row>
    <row r="1312" spans="1:10" s="65" customFormat="1" ht="14" x14ac:dyDescent="0.35">
      <c r="A1312" s="145"/>
      <c r="E1312" s="102"/>
      <c r="F1312" s="102"/>
      <c r="G1312" s="102"/>
      <c r="I1312" s="93"/>
      <c r="J1312" s="93"/>
    </row>
    <row r="1313" spans="1:10" s="65" customFormat="1" ht="14" x14ac:dyDescent="0.35">
      <c r="A1313" s="145"/>
      <c r="E1313" s="102"/>
      <c r="F1313" s="102"/>
      <c r="G1313" s="102"/>
      <c r="I1313" s="93"/>
      <c r="J1313" s="93"/>
    </row>
    <row r="1314" spans="1:10" s="65" customFormat="1" ht="14" x14ac:dyDescent="0.35">
      <c r="A1314" s="145"/>
      <c r="E1314" s="102"/>
      <c r="F1314" s="102"/>
      <c r="G1314" s="102"/>
      <c r="I1314" s="93"/>
      <c r="J1314" s="93"/>
    </row>
    <row r="1315" spans="1:10" s="65" customFormat="1" ht="14" x14ac:dyDescent="0.35">
      <c r="A1315" s="145"/>
      <c r="E1315" s="102"/>
      <c r="F1315" s="102"/>
      <c r="G1315" s="102"/>
      <c r="I1315" s="93"/>
      <c r="J1315" s="93"/>
    </row>
    <row r="1316" spans="1:10" s="65" customFormat="1" ht="14" x14ac:dyDescent="0.35">
      <c r="A1316" s="145"/>
      <c r="E1316" s="102"/>
      <c r="F1316" s="102"/>
      <c r="G1316" s="102"/>
      <c r="I1316" s="93"/>
      <c r="J1316" s="93"/>
    </row>
    <row r="1317" spans="1:10" s="65" customFormat="1" ht="14" x14ac:dyDescent="0.35">
      <c r="A1317" s="145"/>
      <c r="E1317" s="102"/>
      <c r="F1317" s="102"/>
      <c r="G1317" s="102"/>
      <c r="I1317" s="93"/>
      <c r="J1317" s="93"/>
    </row>
    <row r="1318" spans="1:10" s="65" customFormat="1" ht="14" x14ac:dyDescent="0.35">
      <c r="A1318" s="145"/>
      <c r="E1318" s="102"/>
      <c r="F1318" s="102"/>
      <c r="G1318" s="102"/>
      <c r="I1318" s="93"/>
      <c r="J1318" s="93"/>
    </row>
    <row r="1319" spans="1:10" s="65" customFormat="1" ht="14" x14ac:dyDescent="0.35">
      <c r="A1319" s="145"/>
      <c r="E1319" s="102"/>
      <c r="F1319" s="102"/>
      <c r="G1319" s="102"/>
      <c r="I1319" s="93"/>
      <c r="J1319" s="93"/>
    </row>
    <row r="1320" spans="1:10" s="65" customFormat="1" ht="14" x14ac:dyDescent="0.35">
      <c r="A1320" s="145"/>
      <c r="E1320" s="102"/>
      <c r="F1320" s="102"/>
      <c r="G1320" s="102"/>
      <c r="I1320" s="93"/>
      <c r="J1320" s="93"/>
    </row>
    <row r="1321" spans="1:10" s="65" customFormat="1" ht="14" x14ac:dyDescent="0.35">
      <c r="A1321" s="145"/>
      <c r="E1321" s="102"/>
      <c r="F1321" s="102"/>
      <c r="G1321" s="102"/>
      <c r="I1321" s="93"/>
      <c r="J1321" s="93"/>
    </row>
    <row r="1322" spans="1:10" s="65" customFormat="1" ht="14" x14ac:dyDescent="0.35">
      <c r="A1322" s="145"/>
      <c r="E1322" s="102"/>
      <c r="F1322" s="102"/>
      <c r="G1322" s="102"/>
      <c r="I1322" s="93"/>
      <c r="J1322" s="93"/>
    </row>
    <row r="1323" spans="1:10" s="65" customFormat="1" ht="14" x14ac:dyDescent="0.35">
      <c r="A1323" s="145"/>
      <c r="E1323" s="102"/>
      <c r="F1323" s="102"/>
      <c r="G1323" s="102"/>
      <c r="I1323" s="93"/>
      <c r="J1323" s="93"/>
    </row>
    <row r="1324" spans="1:10" s="65" customFormat="1" ht="14" x14ac:dyDescent="0.35">
      <c r="A1324" s="145"/>
      <c r="E1324" s="102"/>
      <c r="F1324" s="102"/>
      <c r="G1324" s="102"/>
      <c r="I1324" s="93"/>
      <c r="J1324" s="93"/>
    </row>
    <row r="1325" spans="1:10" s="65" customFormat="1" ht="14" x14ac:dyDescent="0.35">
      <c r="A1325" s="145"/>
      <c r="E1325" s="102"/>
      <c r="F1325" s="102"/>
      <c r="G1325" s="102"/>
      <c r="I1325" s="93"/>
      <c r="J1325" s="93"/>
    </row>
    <row r="1326" spans="1:10" s="65" customFormat="1" ht="14" x14ac:dyDescent="0.35">
      <c r="A1326" s="145"/>
      <c r="E1326" s="102"/>
      <c r="F1326" s="102"/>
      <c r="G1326" s="102"/>
      <c r="I1326" s="93"/>
      <c r="J1326" s="93"/>
    </row>
    <row r="1327" spans="1:10" s="65" customFormat="1" ht="14" x14ac:dyDescent="0.35">
      <c r="A1327" s="145"/>
      <c r="E1327" s="102"/>
      <c r="F1327" s="102"/>
      <c r="G1327" s="102"/>
      <c r="I1327" s="93"/>
      <c r="J1327" s="93"/>
    </row>
    <row r="1328" spans="1:10" s="65" customFormat="1" ht="14" x14ac:dyDescent="0.35">
      <c r="A1328" s="145"/>
      <c r="E1328" s="102"/>
      <c r="F1328" s="102"/>
      <c r="G1328" s="102"/>
      <c r="I1328" s="93"/>
      <c r="J1328" s="93"/>
    </row>
    <row r="1329" spans="1:10" s="65" customFormat="1" ht="14" x14ac:dyDescent="0.35">
      <c r="A1329" s="145"/>
      <c r="E1329" s="102"/>
      <c r="F1329" s="102"/>
      <c r="G1329" s="102"/>
      <c r="I1329" s="93"/>
      <c r="J1329" s="93"/>
    </row>
    <row r="1330" spans="1:10" s="65" customFormat="1" ht="14" x14ac:dyDescent="0.35">
      <c r="A1330" s="145"/>
      <c r="E1330" s="102"/>
      <c r="F1330" s="102"/>
      <c r="G1330" s="102"/>
      <c r="I1330" s="93"/>
      <c r="J1330" s="93"/>
    </row>
    <row r="1331" spans="1:10" s="65" customFormat="1" ht="14" x14ac:dyDescent="0.35">
      <c r="A1331" s="145"/>
      <c r="E1331" s="102"/>
      <c r="F1331" s="102"/>
      <c r="G1331" s="102"/>
      <c r="I1331" s="93"/>
      <c r="J1331" s="93"/>
    </row>
    <row r="1332" spans="1:10" s="65" customFormat="1" ht="14" x14ac:dyDescent="0.35">
      <c r="A1332" s="145"/>
      <c r="E1332" s="102"/>
      <c r="F1332" s="102"/>
      <c r="G1332" s="102"/>
      <c r="I1332" s="93"/>
      <c r="J1332" s="93"/>
    </row>
    <row r="1333" spans="1:10" s="65" customFormat="1" ht="14" x14ac:dyDescent="0.35">
      <c r="A1333" s="145"/>
      <c r="E1333" s="102"/>
      <c r="F1333" s="102"/>
      <c r="G1333" s="102"/>
      <c r="I1333" s="93"/>
      <c r="J1333" s="93"/>
    </row>
    <row r="1334" spans="1:10" s="65" customFormat="1" ht="14" x14ac:dyDescent="0.35">
      <c r="A1334" s="145"/>
      <c r="E1334" s="102"/>
      <c r="F1334" s="102"/>
      <c r="G1334" s="102"/>
      <c r="I1334" s="93"/>
      <c r="J1334" s="93"/>
    </row>
    <row r="1335" spans="1:10" s="65" customFormat="1" ht="14" x14ac:dyDescent="0.35">
      <c r="A1335" s="145"/>
      <c r="E1335" s="102"/>
      <c r="F1335" s="102"/>
      <c r="G1335" s="102"/>
      <c r="I1335" s="93"/>
      <c r="J1335" s="93"/>
    </row>
    <row r="1336" spans="1:10" s="65" customFormat="1" ht="14" x14ac:dyDescent="0.35">
      <c r="A1336" s="145"/>
      <c r="E1336" s="102"/>
      <c r="F1336" s="102"/>
      <c r="G1336" s="102"/>
      <c r="I1336" s="93"/>
      <c r="J1336" s="93"/>
    </row>
    <row r="1337" spans="1:10" s="65" customFormat="1" ht="14" x14ac:dyDescent="0.35">
      <c r="A1337" s="145"/>
      <c r="E1337" s="102"/>
      <c r="F1337" s="102"/>
      <c r="G1337" s="102"/>
      <c r="I1337" s="93"/>
      <c r="J1337" s="93"/>
    </row>
    <row r="1338" spans="1:10" s="65" customFormat="1" ht="14" x14ac:dyDescent="0.35">
      <c r="A1338" s="145"/>
      <c r="E1338" s="102"/>
      <c r="F1338" s="102"/>
      <c r="G1338" s="102"/>
      <c r="I1338" s="93"/>
      <c r="J1338" s="93"/>
    </row>
    <row r="1339" spans="1:10" s="65" customFormat="1" ht="14" x14ac:dyDescent="0.35">
      <c r="A1339" s="145"/>
      <c r="E1339" s="102"/>
      <c r="F1339" s="102"/>
      <c r="G1339" s="102"/>
      <c r="I1339" s="93"/>
      <c r="J1339" s="93"/>
    </row>
    <row r="1340" spans="1:10" s="65" customFormat="1" ht="14" x14ac:dyDescent="0.35">
      <c r="A1340" s="145"/>
      <c r="E1340" s="102"/>
      <c r="F1340" s="102"/>
      <c r="G1340" s="102"/>
      <c r="I1340" s="93"/>
      <c r="J1340" s="93"/>
    </row>
    <row r="1341" spans="1:10" s="65" customFormat="1" ht="14" x14ac:dyDescent="0.35">
      <c r="A1341" s="145"/>
      <c r="E1341" s="102"/>
      <c r="F1341" s="102"/>
      <c r="G1341" s="102"/>
      <c r="I1341" s="93"/>
      <c r="J1341" s="93"/>
    </row>
    <row r="1342" spans="1:10" s="65" customFormat="1" ht="14" x14ac:dyDescent="0.35">
      <c r="A1342" s="145"/>
      <c r="E1342" s="102"/>
      <c r="F1342" s="102"/>
      <c r="G1342" s="102"/>
      <c r="I1342" s="93"/>
      <c r="J1342" s="93"/>
    </row>
    <row r="1343" spans="1:10" s="65" customFormat="1" ht="14" x14ac:dyDescent="0.35">
      <c r="A1343" s="145"/>
      <c r="E1343" s="102"/>
      <c r="F1343" s="102"/>
      <c r="G1343" s="102"/>
      <c r="I1343" s="93"/>
      <c r="J1343" s="93"/>
    </row>
    <row r="1344" spans="1:10" s="65" customFormat="1" ht="14" x14ac:dyDescent="0.35">
      <c r="A1344" s="145"/>
      <c r="E1344" s="102"/>
      <c r="F1344" s="102"/>
      <c r="G1344" s="102"/>
      <c r="I1344" s="93"/>
      <c r="J1344" s="93"/>
    </row>
    <row r="1345" spans="1:10" s="65" customFormat="1" ht="14" x14ac:dyDescent="0.35">
      <c r="A1345" s="145"/>
      <c r="E1345" s="102"/>
      <c r="F1345" s="102"/>
      <c r="G1345" s="102"/>
      <c r="I1345" s="93"/>
      <c r="J1345" s="93"/>
    </row>
    <row r="1346" spans="1:10" s="65" customFormat="1" ht="14" x14ac:dyDescent="0.35">
      <c r="A1346" s="145"/>
      <c r="E1346" s="102"/>
      <c r="F1346" s="102"/>
      <c r="G1346" s="102"/>
      <c r="I1346" s="93"/>
      <c r="J1346" s="93"/>
    </row>
    <row r="1347" spans="1:10" s="65" customFormat="1" ht="14" x14ac:dyDescent="0.35">
      <c r="A1347" s="145"/>
      <c r="E1347" s="102"/>
      <c r="F1347" s="102"/>
      <c r="G1347" s="102"/>
      <c r="I1347" s="93"/>
      <c r="J1347" s="93"/>
    </row>
    <row r="1348" spans="1:10" s="65" customFormat="1" ht="14" x14ac:dyDescent="0.35">
      <c r="A1348" s="145"/>
      <c r="E1348" s="102"/>
      <c r="F1348" s="102"/>
      <c r="G1348" s="102"/>
      <c r="I1348" s="93"/>
      <c r="J1348" s="93"/>
    </row>
    <row r="1349" spans="1:10" s="65" customFormat="1" ht="14" x14ac:dyDescent="0.35">
      <c r="A1349" s="145"/>
      <c r="E1349" s="102"/>
      <c r="F1349" s="102"/>
      <c r="G1349" s="102"/>
      <c r="I1349" s="93"/>
      <c r="J1349" s="93"/>
    </row>
    <row r="1350" spans="1:10" s="65" customFormat="1" ht="14" x14ac:dyDescent="0.35">
      <c r="A1350" s="145"/>
      <c r="E1350" s="102"/>
      <c r="F1350" s="102"/>
      <c r="G1350" s="102"/>
      <c r="I1350" s="93"/>
      <c r="J1350" s="93"/>
    </row>
    <row r="1351" spans="1:10" s="65" customFormat="1" ht="14" x14ac:dyDescent="0.35">
      <c r="A1351" s="145"/>
      <c r="E1351" s="102"/>
      <c r="F1351" s="102"/>
      <c r="G1351" s="102"/>
      <c r="I1351" s="93"/>
      <c r="J1351" s="93"/>
    </row>
    <row r="1352" spans="1:10" s="65" customFormat="1" ht="14" x14ac:dyDescent="0.35">
      <c r="A1352" s="145"/>
      <c r="E1352" s="102"/>
      <c r="F1352" s="102"/>
      <c r="G1352" s="102"/>
      <c r="I1352" s="93"/>
      <c r="J1352" s="93"/>
    </row>
    <row r="1353" spans="1:10" s="65" customFormat="1" ht="14" x14ac:dyDescent="0.35">
      <c r="A1353" s="145"/>
      <c r="E1353" s="102"/>
      <c r="F1353" s="102"/>
      <c r="G1353" s="102"/>
      <c r="I1353" s="93"/>
      <c r="J1353" s="93"/>
    </row>
    <row r="1354" spans="1:10" s="65" customFormat="1" ht="14" x14ac:dyDescent="0.35">
      <c r="A1354" s="145"/>
      <c r="E1354" s="102"/>
      <c r="F1354" s="102"/>
      <c r="G1354" s="102"/>
      <c r="I1354" s="93"/>
      <c r="J1354" s="93"/>
    </row>
    <row r="1355" spans="1:10" s="65" customFormat="1" ht="14" x14ac:dyDescent="0.35">
      <c r="A1355" s="145"/>
      <c r="E1355" s="102"/>
      <c r="F1355" s="102"/>
      <c r="G1355" s="102"/>
      <c r="I1355" s="93"/>
      <c r="J1355" s="93"/>
    </row>
    <row r="1356" spans="1:10" s="65" customFormat="1" ht="14" x14ac:dyDescent="0.35">
      <c r="A1356" s="145"/>
      <c r="E1356" s="102"/>
      <c r="F1356" s="102"/>
      <c r="G1356" s="102"/>
      <c r="I1356" s="93"/>
      <c r="J1356" s="93"/>
    </row>
    <row r="1357" spans="1:10" s="65" customFormat="1" ht="14" x14ac:dyDescent="0.35">
      <c r="A1357" s="145"/>
      <c r="E1357" s="102"/>
      <c r="F1357" s="102"/>
      <c r="G1357" s="102"/>
      <c r="I1357" s="93"/>
      <c r="J1357" s="93"/>
    </row>
    <row r="1358" spans="1:10" s="65" customFormat="1" ht="14" x14ac:dyDescent="0.35">
      <c r="A1358" s="145"/>
      <c r="E1358" s="102"/>
      <c r="F1358" s="102"/>
      <c r="G1358" s="102"/>
      <c r="I1358" s="93"/>
      <c r="J1358" s="93"/>
    </row>
    <row r="1359" spans="1:10" s="65" customFormat="1" ht="14" x14ac:dyDescent="0.35">
      <c r="A1359" s="145"/>
      <c r="E1359" s="102"/>
      <c r="F1359" s="102"/>
      <c r="G1359" s="102"/>
      <c r="I1359" s="93"/>
      <c r="J1359" s="93"/>
    </row>
    <row r="1360" spans="1:10" s="65" customFormat="1" ht="14" x14ac:dyDescent="0.35">
      <c r="A1360" s="145"/>
      <c r="E1360" s="102"/>
      <c r="F1360" s="102"/>
      <c r="G1360" s="102"/>
      <c r="I1360" s="93"/>
      <c r="J1360" s="93"/>
    </row>
    <row r="1361" spans="1:10" s="65" customFormat="1" ht="14" x14ac:dyDescent="0.35">
      <c r="A1361" s="145"/>
      <c r="E1361" s="102"/>
      <c r="F1361" s="102"/>
      <c r="G1361" s="102"/>
      <c r="I1361" s="93"/>
      <c r="J1361" s="93"/>
    </row>
    <row r="1362" spans="1:10" s="65" customFormat="1" ht="14" x14ac:dyDescent="0.35">
      <c r="A1362" s="145"/>
      <c r="E1362" s="102"/>
      <c r="F1362" s="102"/>
      <c r="G1362" s="102"/>
      <c r="I1362" s="93"/>
      <c r="J1362" s="93"/>
    </row>
    <row r="1363" spans="1:10" s="65" customFormat="1" ht="14" x14ac:dyDescent="0.35">
      <c r="A1363" s="145"/>
      <c r="E1363" s="102"/>
      <c r="F1363" s="102"/>
      <c r="G1363" s="102"/>
      <c r="I1363" s="93"/>
      <c r="J1363" s="93"/>
    </row>
    <row r="1364" spans="1:10" s="65" customFormat="1" ht="14" x14ac:dyDescent="0.35">
      <c r="A1364" s="145"/>
      <c r="E1364" s="102"/>
      <c r="F1364" s="102"/>
      <c r="G1364" s="102"/>
      <c r="I1364" s="93"/>
      <c r="J1364" s="93"/>
    </row>
    <row r="1365" spans="1:10" s="65" customFormat="1" ht="14" x14ac:dyDescent="0.35">
      <c r="A1365" s="145"/>
      <c r="E1365" s="102"/>
      <c r="F1365" s="102"/>
      <c r="G1365" s="102"/>
      <c r="I1365" s="93"/>
      <c r="J1365" s="93"/>
    </row>
    <row r="1366" spans="1:10" s="65" customFormat="1" ht="14" x14ac:dyDescent="0.35">
      <c r="A1366" s="145"/>
      <c r="E1366" s="102"/>
      <c r="F1366" s="102"/>
      <c r="G1366" s="102"/>
      <c r="I1366" s="93"/>
      <c r="J1366" s="93"/>
    </row>
    <row r="1367" spans="1:10" s="65" customFormat="1" ht="14" x14ac:dyDescent="0.35">
      <c r="A1367" s="145"/>
      <c r="E1367" s="102"/>
      <c r="F1367" s="102"/>
      <c r="G1367" s="102"/>
      <c r="I1367" s="93"/>
      <c r="J1367" s="93"/>
    </row>
    <row r="1368" spans="1:10" s="65" customFormat="1" ht="14" x14ac:dyDescent="0.35">
      <c r="A1368" s="145"/>
      <c r="E1368" s="102"/>
      <c r="F1368" s="102"/>
      <c r="G1368" s="102"/>
      <c r="I1368" s="93"/>
      <c r="J1368" s="93"/>
    </row>
    <row r="1369" spans="1:10" s="65" customFormat="1" ht="14" x14ac:dyDescent="0.35">
      <c r="A1369" s="145"/>
      <c r="E1369" s="102"/>
      <c r="F1369" s="102"/>
      <c r="G1369" s="102"/>
      <c r="I1369" s="93"/>
      <c r="J1369" s="93"/>
    </row>
    <row r="1370" spans="1:10" s="65" customFormat="1" ht="14" x14ac:dyDescent="0.35">
      <c r="A1370" s="145"/>
      <c r="E1370" s="102"/>
      <c r="F1370" s="102"/>
      <c r="G1370" s="102"/>
      <c r="I1370" s="93"/>
      <c r="J1370" s="93"/>
    </row>
    <row r="1371" spans="1:10" s="65" customFormat="1" ht="14" x14ac:dyDescent="0.35">
      <c r="A1371" s="145"/>
      <c r="E1371" s="102"/>
      <c r="F1371" s="102"/>
      <c r="G1371" s="102"/>
      <c r="I1371" s="93"/>
      <c r="J1371" s="93"/>
    </row>
    <row r="1372" spans="1:10" s="65" customFormat="1" ht="14" x14ac:dyDescent="0.35">
      <c r="A1372" s="145"/>
      <c r="E1372" s="102"/>
      <c r="F1372" s="102"/>
      <c r="G1372" s="102"/>
      <c r="I1372" s="93"/>
      <c r="J1372" s="93"/>
    </row>
    <row r="1373" spans="1:10" s="65" customFormat="1" ht="14" x14ac:dyDescent="0.35">
      <c r="A1373" s="145"/>
      <c r="E1373" s="102"/>
      <c r="F1373" s="102"/>
      <c r="G1373" s="102"/>
      <c r="I1373" s="93"/>
      <c r="J1373" s="93"/>
    </row>
    <row r="1374" spans="1:10" s="65" customFormat="1" ht="14" x14ac:dyDescent="0.35">
      <c r="A1374" s="145"/>
      <c r="E1374" s="102"/>
      <c r="F1374" s="102"/>
      <c r="G1374" s="102"/>
      <c r="I1374" s="93"/>
      <c r="J1374" s="93"/>
    </row>
    <row r="1375" spans="1:10" s="65" customFormat="1" ht="14" x14ac:dyDescent="0.35">
      <c r="A1375" s="145"/>
      <c r="E1375" s="102"/>
      <c r="F1375" s="102"/>
      <c r="G1375" s="102"/>
      <c r="I1375" s="93"/>
      <c r="J1375" s="93"/>
    </row>
    <row r="1376" spans="1:10" s="65" customFormat="1" ht="14" x14ac:dyDescent="0.35">
      <c r="A1376" s="145"/>
      <c r="E1376" s="102"/>
      <c r="F1376" s="102"/>
      <c r="G1376" s="102"/>
      <c r="I1376" s="93"/>
      <c r="J1376" s="93"/>
    </row>
    <row r="1377" spans="1:10" s="65" customFormat="1" ht="14" x14ac:dyDescent="0.35">
      <c r="A1377" s="145"/>
      <c r="E1377" s="102"/>
      <c r="F1377" s="102"/>
      <c r="G1377" s="102"/>
      <c r="I1377" s="93"/>
      <c r="J1377" s="93"/>
    </row>
    <row r="1378" spans="1:10" s="65" customFormat="1" ht="14" x14ac:dyDescent="0.35">
      <c r="A1378" s="145"/>
      <c r="E1378" s="102"/>
      <c r="F1378" s="102"/>
      <c r="G1378" s="102"/>
      <c r="I1378" s="93"/>
      <c r="J1378" s="93"/>
    </row>
    <row r="1379" spans="1:10" s="65" customFormat="1" ht="14" x14ac:dyDescent="0.35">
      <c r="A1379" s="145"/>
      <c r="E1379" s="102"/>
      <c r="F1379" s="102"/>
      <c r="G1379" s="102"/>
      <c r="I1379" s="93"/>
      <c r="J1379" s="93"/>
    </row>
    <row r="1380" spans="1:10" s="65" customFormat="1" ht="14" x14ac:dyDescent="0.35">
      <c r="A1380" s="145"/>
      <c r="E1380" s="102"/>
      <c r="F1380" s="102"/>
      <c r="G1380" s="102"/>
      <c r="I1380" s="93"/>
      <c r="J1380" s="93"/>
    </row>
    <row r="1381" spans="1:10" s="65" customFormat="1" ht="14" x14ac:dyDescent="0.35">
      <c r="A1381" s="145"/>
      <c r="E1381" s="102"/>
      <c r="F1381" s="102"/>
      <c r="G1381" s="102"/>
      <c r="I1381" s="93"/>
      <c r="J1381" s="93"/>
    </row>
    <row r="1382" spans="1:10" s="65" customFormat="1" ht="14" x14ac:dyDescent="0.35">
      <c r="A1382" s="145"/>
      <c r="E1382" s="102"/>
      <c r="F1382" s="102"/>
      <c r="G1382" s="102"/>
      <c r="I1382" s="93"/>
      <c r="J1382" s="93"/>
    </row>
    <row r="1383" spans="1:10" s="65" customFormat="1" ht="14" x14ac:dyDescent="0.35">
      <c r="A1383" s="145"/>
      <c r="E1383" s="102"/>
      <c r="F1383" s="102"/>
      <c r="G1383" s="102"/>
      <c r="I1383" s="93"/>
      <c r="J1383" s="93"/>
    </row>
    <row r="1384" spans="1:10" s="65" customFormat="1" ht="14" x14ac:dyDescent="0.35">
      <c r="A1384" s="145"/>
      <c r="E1384" s="102"/>
      <c r="F1384" s="102"/>
      <c r="G1384" s="102"/>
      <c r="I1384" s="93"/>
      <c r="J1384" s="93"/>
    </row>
    <row r="1385" spans="1:10" s="65" customFormat="1" ht="14" x14ac:dyDescent="0.35">
      <c r="A1385" s="145"/>
      <c r="E1385" s="102"/>
      <c r="F1385" s="102"/>
      <c r="G1385" s="102"/>
      <c r="I1385" s="93"/>
      <c r="J1385" s="93"/>
    </row>
    <row r="1386" spans="1:10" s="65" customFormat="1" ht="14" x14ac:dyDescent="0.35">
      <c r="A1386" s="145"/>
      <c r="E1386" s="102"/>
      <c r="F1386" s="102"/>
      <c r="G1386" s="102"/>
      <c r="I1386" s="93"/>
      <c r="J1386" s="93"/>
    </row>
    <row r="1387" spans="1:10" s="65" customFormat="1" ht="14" x14ac:dyDescent="0.35">
      <c r="A1387" s="145"/>
      <c r="E1387" s="102"/>
      <c r="F1387" s="102"/>
      <c r="G1387" s="102"/>
      <c r="I1387" s="93"/>
      <c r="J1387" s="93"/>
    </row>
    <row r="1388" spans="1:10" s="65" customFormat="1" ht="14" x14ac:dyDescent="0.35">
      <c r="A1388" s="145"/>
      <c r="E1388" s="102"/>
      <c r="F1388" s="102"/>
      <c r="G1388" s="102"/>
      <c r="I1388" s="93"/>
      <c r="J1388" s="93"/>
    </row>
    <row r="1389" spans="1:10" s="65" customFormat="1" ht="14" x14ac:dyDescent="0.35">
      <c r="A1389" s="145"/>
      <c r="E1389" s="102"/>
      <c r="F1389" s="102"/>
      <c r="G1389" s="102"/>
      <c r="I1389" s="93"/>
      <c r="J1389" s="93"/>
    </row>
    <row r="1390" spans="1:10" s="65" customFormat="1" ht="14" x14ac:dyDescent="0.35">
      <c r="A1390" s="145"/>
      <c r="E1390" s="102"/>
      <c r="F1390" s="102"/>
      <c r="G1390" s="102"/>
      <c r="I1390" s="93"/>
      <c r="J1390" s="93"/>
    </row>
    <row r="1391" spans="1:10" s="65" customFormat="1" ht="14" x14ac:dyDescent="0.35">
      <c r="A1391" s="145"/>
      <c r="E1391" s="102"/>
      <c r="F1391" s="102"/>
      <c r="G1391" s="102"/>
      <c r="I1391" s="93"/>
      <c r="J1391" s="93"/>
    </row>
    <row r="1392" spans="1:10" s="65" customFormat="1" ht="14" x14ac:dyDescent="0.35">
      <c r="A1392" s="145"/>
      <c r="E1392" s="102"/>
      <c r="F1392" s="102"/>
      <c r="G1392" s="102"/>
      <c r="I1392" s="93"/>
      <c r="J1392" s="93"/>
    </row>
    <row r="1393" spans="1:10" s="65" customFormat="1" ht="14" x14ac:dyDescent="0.35">
      <c r="A1393" s="145"/>
      <c r="E1393" s="102"/>
      <c r="F1393" s="102"/>
      <c r="G1393" s="102"/>
      <c r="I1393" s="93"/>
      <c r="J1393" s="93"/>
    </row>
    <row r="1394" spans="1:10" s="65" customFormat="1" ht="14" x14ac:dyDescent="0.35">
      <c r="A1394" s="145"/>
      <c r="E1394" s="102"/>
      <c r="F1394" s="102"/>
      <c r="G1394" s="102"/>
      <c r="I1394" s="93"/>
      <c r="J1394" s="93"/>
    </row>
    <row r="1395" spans="1:10" s="65" customFormat="1" ht="14" x14ac:dyDescent="0.35">
      <c r="A1395" s="145"/>
      <c r="E1395" s="102"/>
      <c r="F1395" s="102"/>
      <c r="G1395" s="102"/>
      <c r="I1395" s="93"/>
      <c r="J1395" s="93"/>
    </row>
    <row r="1396" spans="1:10" s="65" customFormat="1" ht="14" x14ac:dyDescent="0.35">
      <c r="A1396" s="145"/>
      <c r="E1396" s="102"/>
      <c r="F1396" s="102"/>
      <c r="G1396" s="102"/>
      <c r="I1396" s="93"/>
      <c r="J1396" s="93"/>
    </row>
    <row r="1397" spans="1:10" s="65" customFormat="1" ht="14" x14ac:dyDescent="0.35">
      <c r="A1397" s="145"/>
      <c r="E1397" s="102"/>
      <c r="F1397" s="102"/>
      <c r="G1397" s="102"/>
      <c r="I1397" s="93"/>
      <c r="J1397" s="93"/>
    </row>
    <row r="1398" spans="1:10" s="65" customFormat="1" ht="14" x14ac:dyDescent="0.35">
      <c r="A1398" s="145"/>
      <c r="E1398" s="102"/>
      <c r="F1398" s="102"/>
      <c r="G1398" s="102"/>
      <c r="I1398" s="93"/>
      <c r="J1398" s="93"/>
    </row>
    <row r="1399" spans="1:10" s="65" customFormat="1" ht="14" x14ac:dyDescent="0.35">
      <c r="A1399" s="145"/>
      <c r="E1399" s="102"/>
      <c r="F1399" s="102"/>
      <c r="G1399" s="102"/>
      <c r="I1399" s="93"/>
      <c r="J1399" s="93"/>
    </row>
    <row r="1400" spans="1:10" s="65" customFormat="1" ht="14" x14ac:dyDescent="0.35">
      <c r="A1400" s="145"/>
      <c r="E1400" s="102"/>
      <c r="F1400" s="102"/>
      <c r="G1400" s="102"/>
      <c r="I1400" s="93"/>
      <c r="J1400" s="93"/>
    </row>
    <row r="1401" spans="1:10" s="65" customFormat="1" ht="14" x14ac:dyDescent="0.35">
      <c r="A1401" s="145"/>
      <c r="E1401" s="102"/>
      <c r="F1401" s="102"/>
      <c r="G1401" s="102"/>
      <c r="I1401" s="93"/>
      <c r="J1401" s="93"/>
    </row>
    <row r="1402" spans="1:10" s="65" customFormat="1" ht="14" x14ac:dyDescent="0.35">
      <c r="A1402" s="145"/>
      <c r="E1402" s="102"/>
      <c r="F1402" s="102"/>
      <c r="G1402" s="102"/>
      <c r="I1402" s="93"/>
      <c r="J1402" s="93"/>
    </row>
    <row r="1403" spans="1:10" s="65" customFormat="1" ht="14" x14ac:dyDescent="0.35">
      <c r="A1403" s="145"/>
      <c r="E1403" s="102"/>
      <c r="F1403" s="102"/>
      <c r="G1403" s="102"/>
      <c r="I1403" s="93"/>
      <c r="J1403" s="93"/>
    </row>
    <row r="1404" spans="1:10" s="65" customFormat="1" ht="14" x14ac:dyDescent="0.35">
      <c r="A1404" s="145"/>
      <c r="E1404" s="102"/>
      <c r="F1404" s="102"/>
      <c r="G1404" s="102"/>
      <c r="I1404" s="93"/>
      <c r="J1404" s="93"/>
    </row>
    <row r="1405" spans="1:10" s="65" customFormat="1" ht="14" x14ac:dyDescent="0.35">
      <c r="A1405" s="145"/>
      <c r="E1405" s="102"/>
      <c r="F1405" s="102"/>
      <c r="G1405" s="102"/>
      <c r="I1405" s="93"/>
      <c r="J1405" s="93"/>
    </row>
    <row r="1406" spans="1:10" s="65" customFormat="1" ht="14" x14ac:dyDescent="0.35">
      <c r="A1406" s="145"/>
      <c r="E1406" s="102"/>
      <c r="F1406" s="102"/>
      <c r="G1406" s="102"/>
      <c r="I1406" s="93"/>
      <c r="J1406" s="93"/>
    </row>
    <row r="1407" spans="1:10" s="65" customFormat="1" ht="14" x14ac:dyDescent="0.35">
      <c r="A1407" s="145"/>
      <c r="E1407" s="102"/>
      <c r="F1407" s="102"/>
      <c r="G1407" s="102"/>
      <c r="I1407" s="93"/>
      <c r="J1407" s="93"/>
    </row>
    <row r="1408" spans="1:10" s="65" customFormat="1" ht="14" x14ac:dyDescent="0.35">
      <c r="A1408" s="145"/>
      <c r="E1408" s="102"/>
      <c r="F1408" s="102"/>
      <c r="G1408" s="102"/>
      <c r="I1408" s="93"/>
      <c r="J1408" s="93"/>
    </row>
    <row r="1409" spans="1:10" s="65" customFormat="1" ht="14" x14ac:dyDescent="0.35">
      <c r="A1409" s="145"/>
      <c r="E1409" s="102"/>
      <c r="F1409" s="102"/>
      <c r="G1409" s="102"/>
      <c r="I1409" s="93"/>
      <c r="J1409" s="93"/>
    </row>
    <row r="1410" spans="1:10" s="65" customFormat="1" ht="14" x14ac:dyDescent="0.35">
      <c r="A1410" s="145"/>
      <c r="E1410" s="102"/>
      <c r="F1410" s="102"/>
      <c r="G1410" s="102"/>
      <c r="I1410" s="93"/>
      <c r="J1410" s="93"/>
    </row>
    <row r="1411" spans="1:10" s="65" customFormat="1" ht="14" x14ac:dyDescent="0.35">
      <c r="A1411" s="145"/>
      <c r="E1411" s="102"/>
      <c r="F1411" s="102"/>
      <c r="G1411" s="102"/>
      <c r="I1411" s="93"/>
      <c r="J1411" s="93"/>
    </row>
    <row r="1412" spans="1:10" s="65" customFormat="1" ht="14" x14ac:dyDescent="0.35">
      <c r="A1412" s="145"/>
      <c r="E1412" s="102"/>
      <c r="F1412" s="102"/>
      <c r="G1412" s="102"/>
      <c r="I1412" s="93"/>
      <c r="J1412" s="93"/>
    </row>
    <row r="1413" spans="1:10" s="65" customFormat="1" ht="14" x14ac:dyDescent="0.35">
      <c r="A1413" s="145"/>
      <c r="E1413" s="102"/>
      <c r="F1413" s="102"/>
      <c r="G1413" s="102"/>
      <c r="I1413" s="93"/>
      <c r="J1413" s="93"/>
    </row>
    <row r="1414" spans="1:10" s="65" customFormat="1" ht="14" x14ac:dyDescent="0.35">
      <c r="A1414" s="145"/>
      <c r="E1414" s="102"/>
      <c r="F1414" s="102"/>
      <c r="G1414" s="102"/>
      <c r="I1414" s="93"/>
      <c r="J1414" s="93"/>
    </row>
    <row r="1415" spans="1:10" s="65" customFormat="1" ht="14" x14ac:dyDescent="0.35">
      <c r="A1415" s="145"/>
      <c r="E1415" s="102"/>
      <c r="F1415" s="102"/>
      <c r="G1415" s="102"/>
      <c r="I1415" s="93"/>
      <c r="J1415" s="93"/>
    </row>
    <row r="1416" spans="1:10" s="65" customFormat="1" ht="14" x14ac:dyDescent="0.35">
      <c r="A1416" s="145"/>
      <c r="E1416" s="102"/>
      <c r="F1416" s="102"/>
      <c r="G1416" s="102"/>
      <c r="I1416" s="93"/>
      <c r="J1416" s="93"/>
    </row>
    <row r="1417" spans="1:10" s="65" customFormat="1" ht="14" x14ac:dyDescent="0.35">
      <c r="A1417" s="145"/>
      <c r="E1417" s="102"/>
      <c r="F1417" s="102"/>
      <c r="G1417" s="102"/>
      <c r="I1417" s="93"/>
      <c r="J1417" s="93"/>
    </row>
    <row r="1418" spans="1:10" s="65" customFormat="1" ht="14" x14ac:dyDescent="0.35">
      <c r="A1418" s="145"/>
      <c r="E1418" s="102"/>
      <c r="F1418" s="102"/>
      <c r="G1418" s="102"/>
      <c r="I1418" s="93"/>
      <c r="J1418" s="93"/>
    </row>
    <row r="1419" spans="1:10" s="65" customFormat="1" ht="14" x14ac:dyDescent="0.35">
      <c r="A1419" s="145"/>
      <c r="E1419" s="102"/>
      <c r="F1419" s="102"/>
      <c r="G1419" s="102"/>
      <c r="I1419" s="93"/>
      <c r="J1419" s="93"/>
    </row>
    <row r="1420" spans="1:10" s="65" customFormat="1" ht="14" x14ac:dyDescent="0.35">
      <c r="A1420" s="145"/>
      <c r="E1420" s="102"/>
      <c r="F1420" s="102"/>
      <c r="G1420" s="102"/>
      <c r="I1420" s="93"/>
      <c r="J1420" s="93"/>
    </row>
    <row r="1421" spans="1:10" s="65" customFormat="1" ht="14" x14ac:dyDescent="0.35">
      <c r="A1421" s="145"/>
      <c r="E1421" s="102"/>
      <c r="F1421" s="102"/>
      <c r="G1421" s="102"/>
      <c r="I1421" s="93"/>
      <c r="J1421" s="93"/>
    </row>
    <row r="1422" spans="1:10" s="65" customFormat="1" ht="14" x14ac:dyDescent="0.35">
      <c r="A1422" s="145"/>
      <c r="E1422" s="102"/>
      <c r="F1422" s="102"/>
      <c r="G1422" s="102"/>
      <c r="I1422" s="93"/>
      <c r="J1422" s="93"/>
    </row>
    <row r="1423" spans="1:10" s="65" customFormat="1" ht="14" x14ac:dyDescent="0.35">
      <c r="A1423" s="145"/>
      <c r="E1423" s="102"/>
      <c r="F1423" s="102"/>
      <c r="G1423" s="102"/>
      <c r="I1423" s="93"/>
      <c r="J1423" s="93"/>
    </row>
    <row r="1424" spans="1:10" s="65" customFormat="1" ht="14" x14ac:dyDescent="0.35">
      <c r="A1424" s="145"/>
      <c r="E1424" s="102"/>
      <c r="F1424" s="102"/>
      <c r="G1424" s="102"/>
      <c r="I1424" s="93"/>
      <c r="J1424" s="93"/>
    </row>
    <row r="1425" spans="1:10" s="65" customFormat="1" ht="14" x14ac:dyDescent="0.35">
      <c r="A1425" s="145"/>
      <c r="E1425" s="102"/>
      <c r="F1425" s="102"/>
      <c r="G1425" s="102"/>
      <c r="I1425" s="93"/>
      <c r="J1425" s="93"/>
    </row>
    <row r="1426" spans="1:10" s="65" customFormat="1" ht="14" x14ac:dyDescent="0.35">
      <c r="A1426" s="145"/>
      <c r="E1426" s="102"/>
      <c r="F1426" s="102"/>
      <c r="G1426" s="102"/>
      <c r="I1426" s="93"/>
      <c r="J1426" s="93"/>
    </row>
    <row r="1427" spans="1:10" s="65" customFormat="1" ht="14" x14ac:dyDescent="0.35">
      <c r="A1427" s="145"/>
      <c r="E1427" s="102"/>
      <c r="F1427" s="102"/>
      <c r="G1427" s="102"/>
      <c r="I1427" s="93"/>
      <c r="J1427" s="93"/>
    </row>
    <row r="1428" spans="1:10" s="65" customFormat="1" ht="14" x14ac:dyDescent="0.35">
      <c r="A1428" s="145"/>
      <c r="E1428" s="102"/>
      <c r="F1428" s="102"/>
      <c r="G1428" s="102"/>
      <c r="I1428" s="93"/>
      <c r="J1428" s="93"/>
    </row>
    <row r="1429" spans="1:10" s="65" customFormat="1" ht="14" x14ac:dyDescent="0.35">
      <c r="A1429" s="145"/>
      <c r="E1429" s="102"/>
      <c r="F1429" s="102"/>
      <c r="G1429" s="102"/>
      <c r="I1429" s="93"/>
      <c r="J1429" s="93"/>
    </row>
    <row r="1430" spans="1:10" s="65" customFormat="1" ht="14" x14ac:dyDescent="0.35">
      <c r="A1430" s="145"/>
      <c r="E1430" s="102"/>
      <c r="F1430" s="102"/>
      <c r="G1430" s="102"/>
      <c r="I1430" s="93"/>
      <c r="J1430" s="93"/>
    </row>
    <row r="1431" spans="1:10" s="65" customFormat="1" ht="14" x14ac:dyDescent="0.35">
      <c r="A1431" s="145"/>
      <c r="E1431" s="102"/>
      <c r="F1431" s="102"/>
      <c r="G1431" s="102"/>
      <c r="I1431" s="93"/>
      <c r="J1431" s="93"/>
    </row>
    <row r="1432" spans="1:10" s="65" customFormat="1" ht="14" x14ac:dyDescent="0.35">
      <c r="A1432" s="145"/>
      <c r="E1432" s="102"/>
      <c r="F1432" s="102"/>
      <c r="G1432" s="102"/>
      <c r="I1432" s="93"/>
      <c r="J1432" s="93"/>
    </row>
    <row r="1433" spans="1:10" s="65" customFormat="1" ht="14" x14ac:dyDescent="0.35">
      <c r="A1433" s="145"/>
      <c r="E1433" s="102"/>
      <c r="F1433" s="102"/>
      <c r="G1433" s="102"/>
      <c r="I1433" s="93"/>
      <c r="J1433" s="93"/>
    </row>
    <row r="1434" spans="1:10" s="65" customFormat="1" ht="14" x14ac:dyDescent="0.35">
      <c r="A1434" s="145"/>
      <c r="E1434" s="102"/>
      <c r="F1434" s="102"/>
      <c r="G1434" s="102"/>
      <c r="I1434" s="93"/>
      <c r="J1434" s="93"/>
    </row>
    <row r="1435" spans="1:10" s="65" customFormat="1" ht="14" x14ac:dyDescent="0.35">
      <c r="A1435" s="145"/>
      <c r="E1435" s="102"/>
      <c r="F1435" s="102"/>
      <c r="G1435" s="102"/>
      <c r="I1435" s="93"/>
      <c r="J1435" s="93"/>
    </row>
    <row r="1436" spans="1:10" s="65" customFormat="1" ht="14" x14ac:dyDescent="0.35">
      <c r="A1436" s="145"/>
      <c r="E1436" s="102"/>
      <c r="F1436" s="102"/>
      <c r="G1436" s="102"/>
      <c r="I1436" s="93"/>
      <c r="J1436" s="93"/>
    </row>
    <row r="1437" spans="1:10" s="65" customFormat="1" ht="14" x14ac:dyDescent="0.35">
      <c r="A1437" s="145"/>
      <c r="E1437" s="102"/>
      <c r="F1437" s="102"/>
      <c r="G1437" s="102"/>
      <c r="I1437" s="93"/>
      <c r="J1437" s="93"/>
    </row>
    <row r="1438" spans="1:10" s="65" customFormat="1" ht="14" x14ac:dyDescent="0.35">
      <c r="A1438" s="145"/>
      <c r="E1438" s="102"/>
      <c r="F1438" s="102"/>
      <c r="G1438" s="102"/>
      <c r="I1438" s="93"/>
      <c r="J1438" s="93"/>
    </row>
    <row r="1439" spans="1:10" s="65" customFormat="1" ht="14" x14ac:dyDescent="0.35">
      <c r="A1439" s="145"/>
      <c r="E1439" s="102"/>
      <c r="F1439" s="102"/>
      <c r="G1439" s="102"/>
      <c r="I1439" s="93"/>
      <c r="J1439" s="93"/>
    </row>
    <row r="1440" spans="1:10" s="65" customFormat="1" ht="14" x14ac:dyDescent="0.35">
      <c r="A1440" s="145"/>
      <c r="E1440" s="102"/>
      <c r="F1440" s="102"/>
      <c r="G1440" s="102"/>
      <c r="I1440" s="93"/>
      <c r="J1440" s="93"/>
    </row>
    <row r="1441" spans="1:10" s="65" customFormat="1" ht="14" x14ac:dyDescent="0.35">
      <c r="A1441" s="145"/>
      <c r="E1441" s="102"/>
      <c r="F1441" s="102"/>
      <c r="G1441" s="102"/>
      <c r="I1441" s="93"/>
      <c r="J1441" s="93"/>
    </row>
    <row r="1442" spans="1:10" s="65" customFormat="1" ht="14" x14ac:dyDescent="0.35">
      <c r="A1442" s="145"/>
      <c r="E1442" s="102"/>
      <c r="F1442" s="102"/>
      <c r="G1442" s="102"/>
      <c r="I1442" s="93"/>
      <c r="J1442" s="93"/>
    </row>
    <row r="1443" spans="1:10" s="65" customFormat="1" ht="14" x14ac:dyDescent="0.35">
      <c r="A1443" s="145"/>
      <c r="E1443" s="102"/>
      <c r="F1443" s="102"/>
      <c r="G1443" s="102"/>
      <c r="I1443" s="93"/>
      <c r="J1443" s="93"/>
    </row>
    <row r="1444" spans="1:10" s="65" customFormat="1" ht="14" x14ac:dyDescent="0.35">
      <c r="A1444" s="145"/>
      <c r="E1444" s="102"/>
      <c r="F1444" s="102"/>
      <c r="G1444" s="102"/>
      <c r="I1444" s="93"/>
      <c r="J1444" s="93"/>
    </row>
    <row r="1445" spans="1:10" s="65" customFormat="1" ht="14" x14ac:dyDescent="0.35">
      <c r="A1445" s="145"/>
      <c r="E1445" s="102"/>
      <c r="F1445" s="102"/>
      <c r="G1445" s="102"/>
      <c r="I1445" s="93"/>
      <c r="J1445" s="93"/>
    </row>
    <row r="1446" spans="1:10" s="65" customFormat="1" ht="14" x14ac:dyDescent="0.35">
      <c r="A1446" s="145"/>
      <c r="E1446" s="102"/>
      <c r="F1446" s="102"/>
      <c r="G1446" s="102"/>
      <c r="I1446" s="93"/>
      <c r="J1446" s="93"/>
    </row>
    <row r="1447" spans="1:10" s="65" customFormat="1" ht="14" x14ac:dyDescent="0.35">
      <c r="A1447" s="145"/>
      <c r="E1447" s="102"/>
      <c r="F1447" s="102"/>
      <c r="G1447" s="102"/>
      <c r="I1447" s="93"/>
      <c r="J1447" s="93"/>
    </row>
    <row r="1448" spans="1:10" s="65" customFormat="1" ht="14" x14ac:dyDescent="0.35">
      <c r="A1448" s="145"/>
      <c r="E1448" s="102"/>
      <c r="F1448" s="102"/>
      <c r="G1448" s="102"/>
      <c r="I1448" s="93"/>
      <c r="J1448" s="93"/>
    </row>
    <row r="1449" spans="1:10" s="65" customFormat="1" ht="14" x14ac:dyDescent="0.35">
      <c r="A1449" s="145"/>
      <c r="E1449" s="102"/>
      <c r="F1449" s="102"/>
      <c r="G1449" s="102"/>
      <c r="I1449" s="93"/>
      <c r="J1449" s="93"/>
    </row>
    <row r="1450" spans="1:10" s="65" customFormat="1" ht="14" x14ac:dyDescent="0.35">
      <c r="A1450" s="145"/>
      <c r="E1450" s="102"/>
      <c r="F1450" s="102"/>
      <c r="G1450" s="102"/>
      <c r="I1450" s="93"/>
      <c r="J1450" s="93"/>
    </row>
    <row r="1451" spans="1:10" s="65" customFormat="1" ht="14" x14ac:dyDescent="0.35">
      <c r="A1451" s="145"/>
      <c r="E1451" s="102"/>
      <c r="F1451" s="102"/>
      <c r="G1451" s="102"/>
      <c r="I1451" s="93"/>
      <c r="J1451" s="93"/>
    </row>
    <row r="1452" spans="1:10" s="65" customFormat="1" ht="14" x14ac:dyDescent="0.35">
      <c r="A1452" s="145"/>
      <c r="E1452" s="102"/>
      <c r="F1452" s="102"/>
      <c r="G1452" s="102"/>
      <c r="I1452" s="93"/>
      <c r="J1452" s="93"/>
    </row>
    <row r="1453" spans="1:10" s="65" customFormat="1" ht="14" x14ac:dyDescent="0.35">
      <c r="A1453" s="145"/>
      <c r="E1453" s="102"/>
      <c r="F1453" s="102"/>
      <c r="G1453" s="102"/>
      <c r="I1453" s="93"/>
      <c r="J1453" s="93"/>
    </row>
    <row r="1454" spans="1:10" s="65" customFormat="1" ht="14" x14ac:dyDescent="0.35">
      <c r="A1454" s="145"/>
      <c r="E1454" s="102"/>
      <c r="F1454" s="102"/>
      <c r="G1454" s="102"/>
      <c r="I1454" s="93"/>
      <c r="J1454" s="93"/>
    </row>
    <row r="1455" spans="1:10" s="65" customFormat="1" ht="14" x14ac:dyDescent="0.35">
      <c r="A1455" s="145"/>
      <c r="E1455" s="102"/>
      <c r="F1455" s="102"/>
      <c r="G1455" s="102"/>
      <c r="I1455" s="93"/>
      <c r="J1455" s="93"/>
    </row>
    <row r="1456" spans="1:10" s="65" customFormat="1" ht="14" x14ac:dyDescent="0.35">
      <c r="A1456" s="145"/>
      <c r="E1456" s="102"/>
      <c r="F1456" s="102"/>
      <c r="G1456" s="102"/>
      <c r="I1456" s="93"/>
      <c r="J1456" s="93"/>
    </row>
    <row r="1457" spans="1:10" s="65" customFormat="1" ht="14" x14ac:dyDescent="0.35">
      <c r="A1457" s="145"/>
      <c r="E1457" s="102"/>
      <c r="F1457" s="102"/>
      <c r="G1457" s="102"/>
      <c r="I1457" s="93"/>
      <c r="J1457" s="93"/>
    </row>
    <row r="1458" spans="1:10" s="65" customFormat="1" ht="14" x14ac:dyDescent="0.35">
      <c r="A1458" s="145"/>
      <c r="E1458" s="102"/>
      <c r="F1458" s="102"/>
      <c r="G1458" s="102"/>
      <c r="I1458" s="93"/>
      <c r="J1458" s="93"/>
    </row>
    <row r="1459" spans="1:10" s="65" customFormat="1" ht="14" x14ac:dyDescent="0.35">
      <c r="A1459" s="145"/>
      <c r="E1459" s="102"/>
      <c r="F1459" s="102"/>
      <c r="G1459" s="102"/>
      <c r="I1459" s="93"/>
      <c r="J1459" s="93"/>
    </row>
    <row r="1460" spans="1:10" s="65" customFormat="1" ht="14" x14ac:dyDescent="0.35">
      <c r="A1460" s="145"/>
      <c r="E1460" s="102"/>
      <c r="F1460" s="102"/>
      <c r="G1460" s="102"/>
      <c r="I1460" s="93"/>
      <c r="J1460" s="93"/>
    </row>
    <row r="1461" spans="1:10" s="65" customFormat="1" ht="14" x14ac:dyDescent="0.35">
      <c r="A1461" s="145"/>
      <c r="E1461" s="102"/>
      <c r="F1461" s="102"/>
      <c r="G1461" s="102"/>
      <c r="I1461" s="93"/>
      <c r="J1461" s="93"/>
    </row>
    <row r="1462" spans="1:10" s="65" customFormat="1" ht="14" x14ac:dyDescent="0.35">
      <c r="A1462" s="145"/>
      <c r="E1462" s="102"/>
      <c r="F1462" s="102"/>
      <c r="G1462" s="102"/>
      <c r="I1462" s="93"/>
      <c r="J1462" s="93"/>
    </row>
    <row r="1463" spans="1:10" s="65" customFormat="1" ht="14" x14ac:dyDescent="0.35">
      <c r="A1463" s="145"/>
      <c r="E1463" s="102"/>
      <c r="F1463" s="102"/>
      <c r="G1463" s="102"/>
      <c r="I1463" s="93"/>
      <c r="J1463" s="93"/>
    </row>
    <row r="1464" spans="1:10" s="65" customFormat="1" ht="14" x14ac:dyDescent="0.35">
      <c r="A1464" s="145"/>
      <c r="E1464" s="102"/>
      <c r="F1464" s="102"/>
      <c r="G1464" s="102"/>
      <c r="I1464" s="93"/>
      <c r="J1464" s="93"/>
    </row>
    <row r="1465" spans="1:10" s="65" customFormat="1" ht="14" x14ac:dyDescent="0.35">
      <c r="A1465" s="145"/>
      <c r="E1465" s="102"/>
      <c r="F1465" s="102"/>
      <c r="G1465" s="102"/>
      <c r="I1465" s="93"/>
      <c r="J1465" s="93"/>
    </row>
    <row r="1466" spans="1:10" s="65" customFormat="1" ht="14" x14ac:dyDescent="0.35">
      <c r="A1466" s="145"/>
      <c r="E1466" s="102"/>
      <c r="F1466" s="102"/>
      <c r="G1466" s="102"/>
      <c r="I1466" s="93"/>
      <c r="J1466" s="93"/>
    </row>
    <row r="1467" spans="1:10" s="65" customFormat="1" ht="14" x14ac:dyDescent="0.35">
      <c r="A1467" s="145"/>
      <c r="E1467" s="102"/>
      <c r="F1467" s="102"/>
      <c r="G1467" s="102"/>
      <c r="I1467" s="93"/>
      <c r="J1467" s="93"/>
    </row>
    <row r="1468" spans="1:10" s="65" customFormat="1" ht="14" x14ac:dyDescent="0.35">
      <c r="A1468" s="145"/>
      <c r="E1468" s="102"/>
      <c r="F1468" s="102"/>
      <c r="G1468" s="102"/>
      <c r="I1468" s="93"/>
      <c r="J1468" s="93"/>
    </row>
    <row r="1469" spans="1:10" s="65" customFormat="1" ht="14" x14ac:dyDescent="0.35">
      <c r="A1469" s="145"/>
      <c r="E1469" s="102"/>
      <c r="F1469" s="102"/>
      <c r="G1469" s="102"/>
      <c r="I1469" s="93"/>
      <c r="J1469" s="93"/>
    </row>
    <row r="1470" spans="1:10" s="65" customFormat="1" ht="14" x14ac:dyDescent="0.35">
      <c r="A1470" s="145"/>
      <c r="E1470" s="102"/>
      <c r="F1470" s="102"/>
      <c r="G1470" s="102"/>
      <c r="I1470" s="93"/>
      <c r="J1470" s="93"/>
    </row>
    <row r="1471" spans="1:10" s="65" customFormat="1" ht="14" x14ac:dyDescent="0.35">
      <c r="A1471" s="145"/>
      <c r="E1471" s="102"/>
      <c r="F1471" s="102"/>
      <c r="G1471" s="102"/>
      <c r="I1471" s="93"/>
      <c r="J1471" s="93"/>
    </row>
    <row r="1472" spans="1:10" s="65" customFormat="1" ht="14" x14ac:dyDescent="0.35">
      <c r="A1472" s="145"/>
      <c r="E1472" s="102"/>
      <c r="F1472" s="102"/>
      <c r="G1472" s="102"/>
      <c r="I1472" s="93"/>
      <c r="J1472" s="93"/>
    </row>
    <row r="1473" spans="1:10" s="65" customFormat="1" ht="14" x14ac:dyDescent="0.35">
      <c r="A1473" s="145"/>
      <c r="E1473" s="102"/>
      <c r="F1473" s="102"/>
      <c r="G1473" s="102"/>
      <c r="I1473" s="93"/>
      <c r="J1473" s="93"/>
    </row>
    <row r="1474" spans="1:10" s="65" customFormat="1" ht="14" x14ac:dyDescent="0.35">
      <c r="A1474" s="145"/>
      <c r="E1474" s="102"/>
      <c r="F1474" s="102"/>
      <c r="G1474" s="102"/>
      <c r="I1474" s="93"/>
      <c r="J1474" s="93"/>
    </row>
    <row r="1475" spans="1:10" s="65" customFormat="1" ht="14" x14ac:dyDescent="0.35">
      <c r="A1475" s="145"/>
      <c r="E1475" s="102"/>
      <c r="F1475" s="102"/>
      <c r="G1475" s="102"/>
      <c r="I1475" s="93"/>
      <c r="J1475" s="93"/>
    </row>
    <row r="1476" spans="1:10" s="65" customFormat="1" ht="14" x14ac:dyDescent="0.35">
      <c r="A1476" s="145"/>
      <c r="E1476" s="102"/>
      <c r="F1476" s="102"/>
      <c r="G1476" s="102"/>
      <c r="I1476" s="93"/>
      <c r="J1476" s="93"/>
    </row>
    <row r="1477" spans="1:10" s="65" customFormat="1" ht="14" x14ac:dyDescent="0.35">
      <c r="A1477" s="145"/>
      <c r="E1477" s="102"/>
      <c r="F1477" s="102"/>
      <c r="G1477" s="102"/>
      <c r="I1477" s="93"/>
      <c r="J1477" s="93"/>
    </row>
    <row r="1478" spans="1:10" s="65" customFormat="1" ht="14" x14ac:dyDescent="0.35">
      <c r="A1478" s="145"/>
      <c r="E1478" s="102"/>
      <c r="F1478" s="102"/>
      <c r="G1478" s="102"/>
      <c r="I1478" s="93"/>
      <c r="J1478" s="93"/>
    </row>
    <row r="1479" spans="1:10" s="65" customFormat="1" ht="14" x14ac:dyDescent="0.35">
      <c r="A1479" s="145"/>
      <c r="E1479" s="102"/>
      <c r="F1479" s="102"/>
      <c r="G1479" s="102"/>
      <c r="I1479" s="93"/>
      <c r="J1479" s="93"/>
    </row>
    <row r="1480" spans="1:10" s="65" customFormat="1" ht="14" x14ac:dyDescent="0.35">
      <c r="A1480" s="145"/>
      <c r="E1480" s="102"/>
      <c r="F1480" s="102"/>
      <c r="G1480" s="102"/>
      <c r="I1480" s="93"/>
      <c r="J1480" s="93"/>
    </row>
    <row r="1481" spans="1:10" s="65" customFormat="1" ht="14" x14ac:dyDescent="0.35">
      <c r="A1481" s="145"/>
      <c r="E1481" s="102"/>
      <c r="F1481" s="102"/>
      <c r="G1481" s="102"/>
      <c r="I1481" s="93"/>
      <c r="J1481" s="93"/>
    </row>
    <row r="1482" spans="1:10" s="65" customFormat="1" ht="14" x14ac:dyDescent="0.35">
      <c r="A1482" s="145"/>
      <c r="E1482" s="102"/>
      <c r="F1482" s="102"/>
      <c r="G1482" s="102"/>
      <c r="I1482" s="93"/>
      <c r="J1482" s="93"/>
    </row>
    <row r="1483" spans="1:10" s="65" customFormat="1" ht="14" x14ac:dyDescent="0.35">
      <c r="A1483" s="145"/>
      <c r="E1483" s="102"/>
      <c r="F1483" s="102"/>
      <c r="G1483" s="102"/>
      <c r="I1483" s="93"/>
      <c r="J1483" s="93"/>
    </row>
    <row r="1484" spans="1:10" s="65" customFormat="1" ht="14" x14ac:dyDescent="0.35">
      <c r="A1484" s="145"/>
      <c r="E1484" s="102"/>
      <c r="F1484" s="102"/>
      <c r="G1484" s="102"/>
      <c r="I1484" s="93"/>
      <c r="J1484" s="93"/>
    </row>
    <row r="1485" spans="1:10" s="65" customFormat="1" ht="14" x14ac:dyDescent="0.35">
      <c r="A1485" s="145"/>
      <c r="E1485" s="102"/>
      <c r="F1485" s="102"/>
      <c r="G1485" s="102"/>
      <c r="I1485" s="93"/>
      <c r="J1485" s="93"/>
    </row>
    <row r="1486" spans="1:10" s="65" customFormat="1" ht="14" x14ac:dyDescent="0.35">
      <c r="A1486" s="145"/>
      <c r="E1486" s="102"/>
      <c r="F1486" s="102"/>
      <c r="G1486" s="102"/>
      <c r="I1486" s="93"/>
      <c r="J1486" s="93"/>
    </row>
    <row r="1487" spans="1:10" s="65" customFormat="1" ht="14" x14ac:dyDescent="0.35">
      <c r="A1487" s="145"/>
      <c r="E1487" s="102"/>
      <c r="F1487" s="102"/>
      <c r="G1487" s="102"/>
      <c r="I1487" s="93"/>
      <c r="J1487" s="93"/>
    </row>
    <row r="1488" spans="1:10" s="65" customFormat="1" ht="14" x14ac:dyDescent="0.35">
      <c r="A1488" s="145"/>
      <c r="E1488" s="102"/>
      <c r="F1488" s="102"/>
      <c r="G1488" s="102"/>
      <c r="I1488" s="93"/>
      <c r="J1488" s="93"/>
    </row>
    <row r="1489" spans="1:10" s="65" customFormat="1" ht="14" x14ac:dyDescent="0.35">
      <c r="A1489" s="145"/>
      <c r="E1489" s="102"/>
      <c r="F1489" s="102"/>
      <c r="G1489" s="102"/>
      <c r="I1489" s="93"/>
      <c r="J1489" s="93"/>
    </row>
    <row r="1490" spans="1:10" s="65" customFormat="1" ht="14" x14ac:dyDescent="0.35">
      <c r="A1490" s="145"/>
      <c r="E1490" s="102"/>
      <c r="F1490" s="102"/>
      <c r="G1490" s="102"/>
      <c r="I1490" s="93"/>
      <c r="J1490" s="93"/>
    </row>
    <row r="1491" spans="1:10" s="65" customFormat="1" ht="14" x14ac:dyDescent="0.35">
      <c r="A1491" s="145"/>
      <c r="E1491" s="102"/>
      <c r="F1491" s="102"/>
      <c r="G1491" s="102"/>
      <c r="I1491" s="93"/>
      <c r="J1491" s="93"/>
    </row>
    <row r="1492" spans="1:10" s="65" customFormat="1" ht="14" x14ac:dyDescent="0.35">
      <c r="A1492" s="145"/>
      <c r="E1492" s="102"/>
      <c r="F1492" s="102"/>
      <c r="G1492" s="102"/>
      <c r="I1492" s="93"/>
      <c r="J1492" s="93"/>
    </row>
    <row r="1493" spans="1:10" s="65" customFormat="1" ht="14" x14ac:dyDescent="0.35">
      <c r="A1493" s="145"/>
      <c r="E1493" s="102"/>
      <c r="F1493" s="102"/>
      <c r="G1493" s="102"/>
      <c r="I1493" s="93"/>
      <c r="J1493" s="93"/>
    </row>
    <row r="1494" spans="1:10" s="65" customFormat="1" ht="14" x14ac:dyDescent="0.35">
      <c r="A1494" s="145"/>
      <c r="E1494" s="102"/>
      <c r="F1494" s="102"/>
      <c r="G1494" s="102"/>
      <c r="I1494" s="93"/>
      <c r="J1494" s="93"/>
    </row>
    <row r="1495" spans="1:10" s="65" customFormat="1" ht="14" x14ac:dyDescent="0.35">
      <c r="A1495" s="145"/>
      <c r="E1495" s="102"/>
      <c r="F1495" s="102"/>
      <c r="G1495" s="102"/>
      <c r="I1495" s="93"/>
      <c r="J1495" s="93"/>
    </row>
    <row r="1496" spans="1:10" s="65" customFormat="1" ht="14" x14ac:dyDescent="0.35">
      <c r="A1496" s="145"/>
      <c r="E1496" s="102"/>
      <c r="F1496" s="102"/>
      <c r="G1496" s="102"/>
      <c r="I1496" s="93"/>
      <c r="J1496" s="93"/>
    </row>
    <row r="1497" spans="1:10" s="65" customFormat="1" ht="14" x14ac:dyDescent="0.35">
      <c r="A1497" s="145"/>
      <c r="E1497" s="102"/>
      <c r="F1497" s="102"/>
      <c r="G1497" s="102"/>
      <c r="I1497" s="93"/>
      <c r="J1497" s="93"/>
    </row>
    <row r="1498" spans="1:10" s="65" customFormat="1" ht="14" x14ac:dyDescent="0.35">
      <c r="A1498" s="145"/>
      <c r="E1498" s="102"/>
      <c r="F1498" s="102"/>
      <c r="G1498" s="102"/>
      <c r="I1498" s="93"/>
      <c r="J1498" s="93"/>
    </row>
    <row r="1499" spans="1:10" s="65" customFormat="1" ht="14" x14ac:dyDescent="0.35">
      <c r="A1499" s="145"/>
      <c r="E1499" s="102"/>
      <c r="F1499" s="102"/>
      <c r="G1499" s="102"/>
      <c r="I1499" s="93"/>
      <c r="J1499" s="93"/>
    </row>
    <row r="1500" spans="1:10" s="65" customFormat="1" ht="14" x14ac:dyDescent="0.35">
      <c r="A1500" s="145"/>
      <c r="E1500" s="102"/>
      <c r="F1500" s="102"/>
      <c r="G1500" s="102"/>
      <c r="I1500" s="93"/>
      <c r="J1500" s="93"/>
    </row>
    <row r="1501" spans="1:10" s="65" customFormat="1" ht="14" x14ac:dyDescent="0.35">
      <c r="A1501" s="145"/>
      <c r="E1501" s="102"/>
      <c r="F1501" s="102"/>
      <c r="G1501" s="102"/>
      <c r="I1501" s="93"/>
      <c r="J1501" s="93"/>
    </row>
    <row r="1502" spans="1:10" s="65" customFormat="1" ht="14" x14ac:dyDescent="0.35">
      <c r="A1502" s="145"/>
      <c r="E1502" s="102"/>
      <c r="F1502" s="102"/>
      <c r="G1502" s="102"/>
      <c r="I1502" s="93"/>
      <c r="J1502" s="93"/>
    </row>
    <row r="1503" spans="1:10" s="65" customFormat="1" ht="14" x14ac:dyDescent="0.35">
      <c r="A1503" s="145"/>
      <c r="E1503" s="102"/>
      <c r="F1503" s="102"/>
      <c r="G1503" s="102"/>
      <c r="I1503" s="93"/>
      <c r="J1503" s="93"/>
    </row>
    <row r="1504" spans="1:10" s="65" customFormat="1" ht="14" x14ac:dyDescent="0.35">
      <c r="A1504" s="145"/>
      <c r="E1504" s="102"/>
      <c r="F1504" s="102"/>
      <c r="G1504" s="102"/>
      <c r="I1504" s="93"/>
      <c r="J1504" s="93"/>
    </row>
    <row r="1505" spans="1:10" s="65" customFormat="1" ht="14" x14ac:dyDescent="0.35">
      <c r="A1505" s="145"/>
      <c r="E1505" s="102"/>
      <c r="F1505" s="102"/>
      <c r="G1505" s="102"/>
      <c r="I1505" s="93"/>
      <c r="J1505" s="93"/>
    </row>
    <row r="1506" spans="1:10" s="65" customFormat="1" ht="14" x14ac:dyDescent="0.35">
      <c r="A1506" s="145"/>
      <c r="E1506" s="102"/>
      <c r="F1506" s="102"/>
      <c r="G1506" s="102"/>
      <c r="I1506" s="93"/>
      <c r="J1506" s="93"/>
    </row>
    <row r="1507" spans="1:10" s="65" customFormat="1" ht="14" x14ac:dyDescent="0.35">
      <c r="A1507" s="145"/>
      <c r="E1507" s="102"/>
      <c r="F1507" s="102"/>
      <c r="G1507" s="102"/>
      <c r="I1507" s="93"/>
      <c r="J1507" s="93"/>
    </row>
    <row r="1508" spans="1:10" s="65" customFormat="1" ht="14" x14ac:dyDescent="0.35">
      <c r="A1508" s="145"/>
      <c r="E1508" s="102"/>
      <c r="F1508" s="102"/>
      <c r="G1508" s="102"/>
      <c r="I1508" s="93"/>
      <c r="J1508" s="93"/>
    </row>
    <row r="1509" spans="1:10" s="65" customFormat="1" ht="14" x14ac:dyDescent="0.35">
      <c r="A1509" s="145"/>
      <c r="E1509" s="102"/>
      <c r="F1509" s="102"/>
      <c r="G1509" s="102"/>
      <c r="I1509" s="93"/>
      <c r="J1509" s="93"/>
    </row>
    <row r="1510" spans="1:10" s="65" customFormat="1" ht="14" x14ac:dyDescent="0.35">
      <c r="A1510" s="145"/>
      <c r="E1510" s="102"/>
      <c r="F1510" s="102"/>
      <c r="G1510" s="102"/>
      <c r="I1510" s="93"/>
      <c r="J1510" s="93"/>
    </row>
    <row r="1511" spans="1:10" s="65" customFormat="1" ht="14" x14ac:dyDescent="0.35">
      <c r="A1511" s="145"/>
      <c r="E1511" s="102"/>
      <c r="F1511" s="102"/>
      <c r="G1511" s="102"/>
      <c r="I1511" s="93"/>
      <c r="J1511" s="93"/>
    </row>
    <row r="1512" spans="1:10" s="65" customFormat="1" ht="14" x14ac:dyDescent="0.35">
      <c r="A1512" s="145"/>
      <c r="E1512" s="102"/>
      <c r="F1512" s="102"/>
      <c r="G1512" s="102"/>
      <c r="I1512" s="93"/>
      <c r="J1512" s="93"/>
    </row>
    <row r="1513" spans="1:10" s="65" customFormat="1" ht="14" x14ac:dyDescent="0.35">
      <c r="A1513" s="145"/>
      <c r="E1513" s="102"/>
      <c r="F1513" s="102"/>
      <c r="G1513" s="102"/>
      <c r="I1513" s="93"/>
      <c r="J1513" s="93"/>
    </row>
    <row r="1514" spans="1:10" s="65" customFormat="1" ht="14" x14ac:dyDescent="0.35">
      <c r="A1514" s="145"/>
      <c r="E1514" s="102"/>
      <c r="F1514" s="102"/>
      <c r="G1514" s="102"/>
      <c r="I1514" s="93"/>
      <c r="J1514" s="93"/>
    </row>
    <row r="1515" spans="1:10" s="65" customFormat="1" ht="14" x14ac:dyDescent="0.35">
      <c r="A1515" s="145"/>
      <c r="E1515" s="102"/>
      <c r="F1515" s="102"/>
      <c r="G1515" s="102"/>
      <c r="I1515" s="93"/>
      <c r="J1515" s="93"/>
    </row>
    <row r="1516" spans="1:10" s="65" customFormat="1" ht="14" x14ac:dyDescent="0.35">
      <c r="A1516" s="145"/>
      <c r="E1516" s="102"/>
      <c r="F1516" s="102"/>
      <c r="G1516" s="102"/>
      <c r="I1516" s="93"/>
      <c r="J1516" s="93"/>
    </row>
    <row r="1517" spans="1:10" s="65" customFormat="1" ht="14" x14ac:dyDescent="0.35">
      <c r="A1517" s="145"/>
      <c r="E1517" s="102"/>
      <c r="F1517" s="102"/>
      <c r="G1517" s="102"/>
      <c r="I1517" s="93"/>
      <c r="J1517" s="93"/>
    </row>
    <row r="1518" spans="1:10" s="65" customFormat="1" ht="14" x14ac:dyDescent="0.35">
      <c r="A1518" s="145"/>
      <c r="E1518" s="102"/>
      <c r="F1518" s="102"/>
      <c r="G1518" s="102"/>
      <c r="I1518" s="93"/>
      <c r="J1518" s="93"/>
    </row>
    <row r="1519" spans="1:10" s="65" customFormat="1" ht="14" x14ac:dyDescent="0.35">
      <c r="A1519" s="145"/>
      <c r="E1519" s="102"/>
      <c r="F1519" s="102"/>
      <c r="G1519" s="102"/>
      <c r="I1519" s="93"/>
      <c r="J1519" s="93"/>
    </row>
    <row r="1520" spans="1:10" s="65" customFormat="1" ht="14" x14ac:dyDescent="0.35">
      <c r="A1520" s="145"/>
      <c r="E1520" s="102"/>
      <c r="F1520" s="102"/>
      <c r="G1520" s="102"/>
      <c r="I1520" s="93"/>
      <c r="J1520" s="93"/>
    </row>
    <row r="1521" spans="1:10" s="65" customFormat="1" ht="14" x14ac:dyDescent="0.35">
      <c r="A1521" s="145"/>
      <c r="E1521" s="102"/>
      <c r="F1521" s="102"/>
      <c r="G1521" s="102"/>
      <c r="I1521" s="93"/>
      <c r="J1521" s="93"/>
    </row>
    <row r="1522" spans="1:10" s="65" customFormat="1" ht="14" x14ac:dyDescent="0.35">
      <c r="A1522" s="145"/>
      <c r="E1522" s="102"/>
      <c r="F1522" s="102"/>
      <c r="G1522" s="102"/>
      <c r="I1522" s="93"/>
      <c r="J1522" s="93"/>
    </row>
    <row r="1523" spans="1:10" s="65" customFormat="1" ht="14" x14ac:dyDescent="0.35">
      <c r="A1523" s="145"/>
      <c r="E1523" s="102"/>
      <c r="F1523" s="102"/>
      <c r="G1523" s="102"/>
      <c r="I1523" s="93"/>
      <c r="J1523" s="93"/>
    </row>
    <row r="1524" spans="1:10" s="65" customFormat="1" ht="14" x14ac:dyDescent="0.35">
      <c r="A1524" s="145"/>
      <c r="E1524" s="102"/>
      <c r="F1524" s="102"/>
      <c r="G1524" s="102"/>
      <c r="I1524" s="93"/>
      <c r="J1524" s="93"/>
    </row>
    <row r="1525" spans="1:10" s="65" customFormat="1" ht="14" x14ac:dyDescent="0.35">
      <c r="A1525" s="145"/>
      <c r="E1525" s="102"/>
      <c r="F1525" s="102"/>
      <c r="G1525" s="102"/>
      <c r="I1525" s="93"/>
      <c r="J1525" s="93"/>
    </row>
    <row r="1526" spans="1:10" s="65" customFormat="1" ht="14" x14ac:dyDescent="0.35">
      <c r="A1526" s="145"/>
      <c r="E1526" s="102"/>
      <c r="F1526" s="102"/>
      <c r="G1526" s="102"/>
      <c r="I1526" s="93"/>
      <c r="J1526" s="93"/>
    </row>
    <row r="1527" spans="1:10" s="65" customFormat="1" ht="14" x14ac:dyDescent="0.35">
      <c r="A1527" s="145"/>
      <c r="E1527" s="102"/>
      <c r="F1527" s="102"/>
      <c r="G1527" s="102"/>
      <c r="I1527" s="93"/>
      <c r="J1527" s="93"/>
    </row>
    <row r="1528" spans="1:10" s="65" customFormat="1" ht="14" x14ac:dyDescent="0.35">
      <c r="A1528" s="145"/>
      <c r="E1528" s="102"/>
      <c r="F1528" s="102"/>
      <c r="G1528" s="102"/>
      <c r="I1528" s="93"/>
      <c r="J1528" s="93"/>
    </row>
    <row r="1529" spans="1:10" s="65" customFormat="1" ht="14" x14ac:dyDescent="0.35">
      <c r="A1529" s="145"/>
      <c r="E1529" s="102"/>
      <c r="F1529" s="102"/>
      <c r="G1529" s="102"/>
      <c r="I1529" s="93"/>
      <c r="J1529" s="93"/>
    </row>
    <row r="1530" spans="1:10" s="65" customFormat="1" ht="14" x14ac:dyDescent="0.35">
      <c r="A1530" s="145"/>
      <c r="E1530" s="102"/>
      <c r="F1530" s="102"/>
      <c r="G1530" s="102"/>
      <c r="I1530" s="93"/>
      <c r="J1530" s="93"/>
    </row>
    <row r="1531" spans="1:10" s="65" customFormat="1" ht="14" x14ac:dyDescent="0.35">
      <c r="A1531" s="145"/>
      <c r="E1531" s="102"/>
      <c r="F1531" s="102"/>
      <c r="G1531" s="102"/>
      <c r="I1531" s="93"/>
      <c r="J1531" s="93"/>
    </row>
    <row r="1532" spans="1:10" s="65" customFormat="1" ht="14" x14ac:dyDescent="0.35">
      <c r="A1532" s="145"/>
      <c r="E1532" s="102"/>
      <c r="F1532" s="102"/>
      <c r="G1532" s="102"/>
      <c r="I1532" s="93"/>
      <c r="J1532" s="93"/>
    </row>
    <row r="1533" spans="1:10" s="65" customFormat="1" ht="14" x14ac:dyDescent="0.35">
      <c r="A1533" s="145"/>
      <c r="E1533" s="102"/>
      <c r="F1533" s="102"/>
      <c r="G1533" s="102"/>
      <c r="I1533" s="93"/>
      <c r="J1533" s="93"/>
    </row>
    <row r="1534" spans="1:10" s="65" customFormat="1" ht="14" x14ac:dyDescent="0.35">
      <c r="A1534" s="145"/>
      <c r="E1534" s="102"/>
      <c r="F1534" s="102"/>
      <c r="G1534" s="102"/>
      <c r="I1534" s="93"/>
      <c r="J1534" s="93"/>
    </row>
    <row r="1535" spans="1:10" s="65" customFormat="1" ht="14" x14ac:dyDescent="0.35">
      <c r="A1535" s="145"/>
      <c r="E1535" s="102"/>
      <c r="F1535" s="102"/>
      <c r="G1535" s="102"/>
      <c r="I1535" s="93"/>
      <c r="J1535" s="93"/>
    </row>
    <row r="1536" spans="1:10" s="65" customFormat="1" ht="14" x14ac:dyDescent="0.35">
      <c r="A1536" s="145"/>
      <c r="E1536" s="102"/>
      <c r="F1536" s="102"/>
      <c r="G1536" s="102"/>
      <c r="I1536" s="93"/>
      <c r="J1536" s="93"/>
    </row>
    <row r="1537" spans="1:10" s="65" customFormat="1" ht="14" x14ac:dyDescent="0.35">
      <c r="A1537" s="145"/>
      <c r="E1537" s="102"/>
      <c r="F1537" s="102"/>
      <c r="G1537" s="102"/>
      <c r="I1537" s="93"/>
      <c r="J1537" s="93"/>
    </row>
    <row r="1538" spans="1:10" s="65" customFormat="1" ht="14" x14ac:dyDescent="0.35">
      <c r="A1538" s="145"/>
      <c r="E1538" s="102"/>
      <c r="F1538" s="102"/>
      <c r="G1538" s="102"/>
      <c r="I1538" s="93"/>
      <c r="J1538" s="93"/>
    </row>
    <row r="1539" spans="1:10" s="65" customFormat="1" ht="14" x14ac:dyDescent="0.35">
      <c r="A1539" s="145"/>
      <c r="E1539" s="102"/>
      <c r="F1539" s="102"/>
      <c r="G1539" s="102"/>
      <c r="I1539" s="93"/>
      <c r="J1539" s="93"/>
    </row>
    <row r="1540" spans="1:10" s="65" customFormat="1" ht="14" x14ac:dyDescent="0.35">
      <c r="A1540" s="145"/>
      <c r="E1540" s="102"/>
      <c r="F1540" s="102"/>
      <c r="G1540" s="102"/>
      <c r="I1540" s="93"/>
      <c r="J1540" s="93"/>
    </row>
    <row r="1541" spans="1:10" s="65" customFormat="1" ht="14" x14ac:dyDescent="0.35">
      <c r="A1541" s="145"/>
      <c r="E1541" s="102"/>
      <c r="F1541" s="102"/>
      <c r="G1541" s="102"/>
      <c r="I1541" s="93"/>
      <c r="J1541" s="93"/>
    </row>
    <row r="1542" spans="1:10" s="65" customFormat="1" ht="14" x14ac:dyDescent="0.35">
      <c r="A1542" s="145"/>
      <c r="E1542" s="102"/>
      <c r="F1542" s="102"/>
      <c r="G1542" s="102"/>
      <c r="I1542" s="93"/>
      <c r="J1542" s="93"/>
    </row>
    <row r="1543" spans="1:10" s="65" customFormat="1" ht="14" x14ac:dyDescent="0.35">
      <c r="A1543" s="145"/>
      <c r="E1543" s="102"/>
      <c r="F1543" s="102"/>
      <c r="G1543" s="102"/>
      <c r="I1543" s="93"/>
      <c r="J1543" s="93"/>
    </row>
    <row r="1544" spans="1:10" s="65" customFormat="1" ht="14" x14ac:dyDescent="0.35">
      <c r="A1544" s="145"/>
      <c r="E1544" s="102"/>
      <c r="F1544" s="102"/>
      <c r="G1544" s="102"/>
      <c r="I1544" s="93"/>
      <c r="J1544" s="93"/>
    </row>
    <row r="1545" spans="1:10" s="65" customFormat="1" ht="14" x14ac:dyDescent="0.35">
      <c r="A1545" s="145"/>
      <c r="E1545" s="102"/>
      <c r="F1545" s="102"/>
      <c r="G1545" s="102"/>
      <c r="I1545" s="93"/>
      <c r="J1545" s="93"/>
    </row>
    <row r="1546" spans="1:10" s="65" customFormat="1" ht="14" x14ac:dyDescent="0.35">
      <c r="A1546" s="145"/>
      <c r="E1546" s="102"/>
      <c r="F1546" s="102"/>
      <c r="G1546" s="102"/>
      <c r="I1546" s="93"/>
      <c r="J1546" s="93"/>
    </row>
    <row r="1547" spans="1:10" s="65" customFormat="1" ht="14" x14ac:dyDescent="0.35">
      <c r="A1547" s="145"/>
      <c r="E1547" s="102"/>
      <c r="F1547" s="102"/>
      <c r="G1547" s="102"/>
      <c r="I1547" s="93"/>
      <c r="J1547" s="93"/>
    </row>
    <row r="1548" spans="1:10" s="65" customFormat="1" ht="14" x14ac:dyDescent="0.35">
      <c r="A1548" s="145"/>
      <c r="E1548" s="102"/>
      <c r="F1548" s="102"/>
      <c r="G1548" s="102"/>
      <c r="I1548" s="93"/>
      <c r="J1548" s="93"/>
    </row>
    <row r="1549" spans="1:10" s="65" customFormat="1" ht="14" x14ac:dyDescent="0.35">
      <c r="A1549" s="145"/>
      <c r="E1549" s="102"/>
      <c r="F1549" s="102"/>
      <c r="G1549" s="102"/>
      <c r="I1549" s="93"/>
      <c r="J1549" s="93"/>
    </row>
    <row r="1550" spans="1:10" s="65" customFormat="1" ht="14" x14ac:dyDescent="0.35">
      <c r="A1550" s="145"/>
      <c r="E1550" s="102"/>
      <c r="F1550" s="102"/>
      <c r="G1550" s="102"/>
      <c r="I1550" s="93"/>
      <c r="J1550" s="93"/>
    </row>
    <row r="1551" spans="1:10" s="65" customFormat="1" ht="14" x14ac:dyDescent="0.35">
      <c r="A1551" s="145"/>
      <c r="E1551" s="102"/>
      <c r="F1551" s="102"/>
      <c r="G1551" s="102"/>
      <c r="I1551" s="93"/>
      <c r="J1551" s="93"/>
    </row>
    <row r="1552" spans="1:10" s="65" customFormat="1" ht="14" x14ac:dyDescent="0.35">
      <c r="A1552" s="145"/>
      <c r="E1552" s="102"/>
      <c r="F1552" s="102"/>
      <c r="G1552" s="102"/>
      <c r="I1552" s="93"/>
      <c r="J1552" s="93"/>
    </row>
    <row r="1553" spans="1:10" s="65" customFormat="1" ht="14" x14ac:dyDescent="0.35">
      <c r="A1553" s="145"/>
      <c r="E1553" s="102"/>
      <c r="F1553" s="102"/>
      <c r="G1553" s="102"/>
      <c r="I1553" s="93"/>
      <c r="J1553" s="93"/>
    </row>
    <row r="1554" spans="1:10" s="65" customFormat="1" ht="14" x14ac:dyDescent="0.35">
      <c r="A1554" s="145"/>
      <c r="E1554" s="102"/>
      <c r="F1554" s="102"/>
      <c r="G1554" s="102"/>
      <c r="I1554" s="93"/>
      <c r="J1554" s="93"/>
    </row>
    <row r="1555" spans="1:10" s="65" customFormat="1" ht="14" x14ac:dyDescent="0.35">
      <c r="A1555" s="145"/>
      <c r="E1555" s="102"/>
      <c r="F1555" s="102"/>
      <c r="G1555" s="102"/>
      <c r="I1555" s="93"/>
      <c r="J1555" s="93"/>
    </row>
    <row r="1556" spans="1:10" s="65" customFormat="1" ht="14" x14ac:dyDescent="0.35">
      <c r="A1556" s="145"/>
      <c r="E1556" s="102"/>
      <c r="F1556" s="102"/>
      <c r="G1556" s="102"/>
      <c r="I1556" s="93"/>
      <c r="J1556" s="93"/>
    </row>
    <row r="1557" spans="1:10" s="65" customFormat="1" ht="14" x14ac:dyDescent="0.35">
      <c r="A1557" s="145"/>
      <c r="E1557" s="102"/>
      <c r="F1557" s="102"/>
      <c r="G1557" s="102"/>
      <c r="I1557" s="93"/>
      <c r="J1557" s="93"/>
    </row>
    <row r="1558" spans="1:10" s="65" customFormat="1" ht="14" x14ac:dyDescent="0.35">
      <c r="A1558" s="145"/>
      <c r="E1558" s="102"/>
      <c r="F1558" s="102"/>
      <c r="G1558" s="102"/>
      <c r="I1558" s="93"/>
      <c r="J1558" s="93"/>
    </row>
    <row r="1559" spans="1:10" s="65" customFormat="1" ht="14" x14ac:dyDescent="0.35">
      <c r="A1559" s="145"/>
      <c r="E1559" s="102"/>
      <c r="F1559" s="102"/>
      <c r="G1559" s="102"/>
      <c r="I1559" s="93"/>
      <c r="J1559" s="93"/>
    </row>
    <row r="1560" spans="1:10" s="65" customFormat="1" ht="14" x14ac:dyDescent="0.35">
      <c r="A1560" s="145"/>
      <c r="E1560" s="102"/>
      <c r="F1560" s="102"/>
      <c r="G1560" s="102"/>
      <c r="I1560" s="93"/>
      <c r="J1560" s="93"/>
    </row>
    <row r="1561" spans="1:10" s="65" customFormat="1" ht="14" x14ac:dyDescent="0.35">
      <c r="A1561" s="145"/>
      <c r="E1561" s="102"/>
      <c r="F1561" s="102"/>
      <c r="G1561" s="102"/>
      <c r="I1561" s="93"/>
      <c r="J1561" s="93"/>
    </row>
    <row r="1562" spans="1:10" s="65" customFormat="1" ht="14" x14ac:dyDescent="0.35">
      <c r="A1562" s="145"/>
      <c r="E1562" s="102"/>
      <c r="F1562" s="102"/>
      <c r="G1562" s="102"/>
      <c r="I1562" s="93"/>
      <c r="J1562" s="93"/>
    </row>
    <row r="1563" spans="1:10" s="65" customFormat="1" ht="14" x14ac:dyDescent="0.35">
      <c r="A1563" s="145"/>
      <c r="E1563" s="102"/>
      <c r="F1563" s="102"/>
      <c r="G1563" s="102"/>
      <c r="I1563" s="93"/>
      <c r="J1563" s="93"/>
    </row>
    <row r="1564" spans="1:10" s="65" customFormat="1" ht="14" x14ac:dyDescent="0.35">
      <c r="A1564" s="145"/>
      <c r="E1564" s="102"/>
      <c r="F1564" s="102"/>
      <c r="G1564" s="102"/>
      <c r="I1564" s="93"/>
      <c r="J1564" s="93"/>
    </row>
    <row r="1565" spans="1:10" s="65" customFormat="1" ht="14" x14ac:dyDescent="0.35">
      <c r="A1565" s="145"/>
      <c r="E1565" s="102"/>
      <c r="F1565" s="102"/>
      <c r="G1565" s="102"/>
      <c r="I1565" s="93"/>
      <c r="J1565" s="93"/>
    </row>
    <row r="1566" spans="1:10" s="65" customFormat="1" ht="14" x14ac:dyDescent="0.35">
      <c r="A1566" s="145"/>
      <c r="E1566" s="102"/>
      <c r="F1566" s="102"/>
      <c r="G1566" s="102"/>
      <c r="I1566" s="93"/>
      <c r="J1566" s="93"/>
    </row>
    <row r="1567" spans="1:10" s="65" customFormat="1" ht="14" x14ac:dyDescent="0.35">
      <c r="A1567" s="145"/>
      <c r="E1567" s="102"/>
      <c r="F1567" s="102"/>
      <c r="G1567" s="102"/>
      <c r="I1567" s="93"/>
      <c r="J1567" s="93"/>
    </row>
    <row r="1568" spans="1:10" s="65" customFormat="1" ht="14" x14ac:dyDescent="0.35">
      <c r="A1568" s="145"/>
      <c r="E1568" s="102"/>
      <c r="F1568" s="102"/>
      <c r="G1568" s="102"/>
      <c r="I1568" s="93"/>
      <c r="J1568" s="93"/>
    </row>
    <row r="1569" spans="1:10" s="65" customFormat="1" ht="14" x14ac:dyDescent="0.35">
      <c r="A1569" s="145"/>
      <c r="E1569" s="102"/>
      <c r="F1569" s="102"/>
      <c r="G1569" s="102"/>
      <c r="I1569" s="93"/>
      <c r="J1569" s="93"/>
    </row>
    <row r="1570" spans="1:10" s="65" customFormat="1" ht="14" x14ac:dyDescent="0.35">
      <c r="A1570" s="145"/>
      <c r="E1570" s="102"/>
      <c r="F1570" s="102"/>
      <c r="G1570" s="102"/>
      <c r="I1570" s="93"/>
      <c r="J1570" s="93"/>
    </row>
    <row r="1571" spans="1:10" s="65" customFormat="1" ht="14" x14ac:dyDescent="0.35">
      <c r="A1571" s="145"/>
      <c r="E1571" s="102"/>
      <c r="F1571" s="102"/>
      <c r="G1571" s="102"/>
      <c r="I1571" s="93"/>
      <c r="J1571" s="93"/>
    </row>
    <row r="1572" spans="1:10" s="65" customFormat="1" ht="14" x14ac:dyDescent="0.35">
      <c r="A1572" s="145"/>
      <c r="E1572" s="102"/>
      <c r="F1572" s="102"/>
      <c r="G1572" s="102"/>
      <c r="I1572" s="93"/>
      <c r="J1572" s="93"/>
    </row>
    <row r="1573" spans="1:10" s="65" customFormat="1" ht="14" x14ac:dyDescent="0.35">
      <c r="A1573" s="145"/>
      <c r="E1573" s="102"/>
      <c r="F1573" s="102"/>
      <c r="G1573" s="102"/>
      <c r="I1573" s="93"/>
      <c r="J1573" s="93"/>
    </row>
    <row r="1574" spans="1:10" s="65" customFormat="1" ht="14" x14ac:dyDescent="0.35">
      <c r="A1574" s="145"/>
      <c r="E1574" s="102"/>
      <c r="F1574" s="102"/>
      <c r="G1574" s="102"/>
      <c r="I1574" s="93"/>
      <c r="J1574" s="93"/>
    </row>
    <row r="1575" spans="1:10" s="65" customFormat="1" ht="14" x14ac:dyDescent="0.35">
      <c r="A1575" s="145"/>
      <c r="E1575" s="102"/>
      <c r="F1575" s="102"/>
      <c r="G1575" s="102"/>
      <c r="I1575" s="93"/>
      <c r="J1575" s="93"/>
    </row>
    <row r="1576" spans="1:10" s="65" customFormat="1" ht="14" x14ac:dyDescent="0.35">
      <c r="A1576" s="145"/>
      <c r="E1576" s="102"/>
      <c r="F1576" s="102"/>
      <c r="G1576" s="102"/>
      <c r="I1576" s="93"/>
      <c r="J1576" s="93"/>
    </row>
    <row r="1577" spans="1:10" s="65" customFormat="1" ht="14" x14ac:dyDescent="0.35">
      <c r="A1577" s="145"/>
      <c r="E1577" s="102"/>
      <c r="F1577" s="102"/>
      <c r="G1577" s="102"/>
      <c r="I1577" s="93"/>
      <c r="J1577" s="93"/>
    </row>
    <row r="1578" spans="1:10" s="65" customFormat="1" ht="14" x14ac:dyDescent="0.35">
      <c r="A1578" s="145"/>
      <c r="E1578" s="102"/>
      <c r="F1578" s="102"/>
      <c r="G1578" s="102"/>
      <c r="I1578" s="93"/>
      <c r="J1578" s="93"/>
    </row>
    <row r="1579" spans="1:10" s="65" customFormat="1" ht="14" x14ac:dyDescent="0.35">
      <c r="A1579" s="145"/>
      <c r="E1579" s="102"/>
      <c r="F1579" s="102"/>
      <c r="G1579" s="102"/>
      <c r="I1579" s="93"/>
      <c r="J1579" s="93"/>
    </row>
    <row r="1580" spans="1:10" s="65" customFormat="1" ht="14" x14ac:dyDescent="0.35">
      <c r="A1580" s="145"/>
      <c r="E1580" s="102"/>
      <c r="F1580" s="102"/>
      <c r="G1580" s="102"/>
      <c r="I1580" s="93"/>
      <c r="J1580" s="93"/>
    </row>
    <row r="1581" spans="1:10" s="65" customFormat="1" ht="14" x14ac:dyDescent="0.35">
      <c r="A1581" s="145"/>
      <c r="E1581" s="102"/>
      <c r="F1581" s="102"/>
      <c r="G1581" s="102"/>
      <c r="I1581" s="93"/>
      <c r="J1581" s="93"/>
    </row>
    <row r="1582" spans="1:10" s="65" customFormat="1" ht="14" x14ac:dyDescent="0.35">
      <c r="A1582" s="145"/>
      <c r="E1582" s="102"/>
      <c r="F1582" s="102"/>
      <c r="G1582" s="102"/>
      <c r="I1582" s="93"/>
      <c r="J1582" s="93"/>
    </row>
    <row r="1583" spans="1:10" s="65" customFormat="1" ht="14" x14ac:dyDescent="0.35">
      <c r="A1583" s="145"/>
      <c r="E1583" s="102"/>
      <c r="F1583" s="102"/>
      <c r="G1583" s="102"/>
      <c r="I1583" s="93"/>
      <c r="J1583" s="93"/>
    </row>
    <row r="1584" spans="1:10" s="65" customFormat="1" ht="14" x14ac:dyDescent="0.35">
      <c r="A1584" s="145"/>
      <c r="E1584" s="102"/>
      <c r="F1584" s="102"/>
      <c r="G1584" s="102"/>
      <c r="I1584" s="93"/>
      <c r="J1584" s="93"/>
    </row>
    <row r="1585" spans="1:10" s="65" customFormat="1" ht="14" x14ac:dyDescent="0.35">
      <c r="A1585" s="145"/>
      <c r="E1585" s="102"/>
      <c r="F1585" s="102"/>
      <c r="G1585" s="102"/>
      <c r="I1585" s="93"/>
      <c r="J1585" s="93"/>
    </row>
    <row r="1586" spans="1:10" s="65" customFormat="1" ht="14" x14ac:dyDescent="0.35">
      <c r="A1586" s="145"/>
      <c r="E1586" s="102"/>
      <c r="F1586" s="102"/>
      <c r="G1586" s="102"/>
      <c r="I1586" s="93"/>
      <c r="J1586" s="93"/>
    </row>
    <row r="1587" spans="1:10" s="65" customFormat="1" ht="14" x14ac:dyDescent="0.35">
      <c r="A1587" s="145"/>
      <c r="E1587" s="102"/>
      <c r="F1587" s="102"/>
      <c r="G1587" s="102"/>
      <c r="I1587" s="93"/>
      <c r="J1587" s="93"/>
    </row>
    <row r="1588" spans="1:10" s="65" customFormat="1" ht="14" x14ac:dyDescent="0.35">
      <c r="A1588" s="145"/>
      <c r="E1588" s="102"/>
      <c r="F1588" s="102"/>
      <c r="G1588" s="102"/>
      <c r="I1588" s="93"/>
      <c r="J1588" s="93"/>
    </row>
    <row r="1589" spans="1:10" s="65" customFormat="1" ht="14" x14ac:dyDescent="0.35">
      <c r="A1589" s="145"/>
      <c r="E1589" s="102"/>
      <c r="F1589" s="102"/>
      <c r="G1589" s="102"/>
      <c r="I1589" s="93"/>
      <c r="J1589" s="93"/>
    </row>
    <row r="1590" spans="1:10" s="65" customFormat="1" ht="14" x14ac:dyDescent="0.35">
      <c r="A1590" s="145"/>
      <c r="E1590" s="102"/>
      <c r="F1590" s="102"/>
      <c r="G1590" s="102"/>
      <c r="I1590" s="93"/>
      <c r="J1590" s="93"/>
    </row>
    <row r="1591" spans="1:10" s="65" customFormat="1" ht="14" x14ac:dyDescent="0.35">
      <c r="A1591" s="145"/>
      <c r="E1591" s="102"/>
      <c r="F1591" s="102"/>
      <c r="G1591" s="102"/>
      <c r="I1591" s="93"/>
      <c r="J1591" s="93"/>
    </row>
    <row r="1592" spans="1:10" s="65" customFormat="1" ht="14" x14ac:dyDescent="0.35">
      <c r="A1592" s="145"/>
      <c r="E1592" s="102"/>
      <c r="F1592" s="102"/>
      <c r="G1592" s="102"/>
      <c r="I1592" s="93"/>
      <c r="J1592" s="93"/>
    </row>
    <row r="1593" spans="1:10" s="65" customFormat="1" ht="14" x14ac:dyDescent="0.35">
      <c r="A1593" s="145"/>
      <c r="E1593" s="102"/>
      <c r="F1593" s="102"/>
      <c r="G1593" s="102"/>
      <c r="I1593" s="93"/>
      <c r="J1593" s="93"/>
    </row>
    <row r="1594" spans="1:10" s="65" customFormat="1" ht="14" x14ac:dyDescent="0.35">
      <c r="A1594" s="145"/>
      <c r="E1594" s="102"/>
      <c r="F1594" s="102"/>
      <c r="G1594" s="102"/>
      <c r="I1594" s="93"/>
      <c r="J1594" s="93"/>
    </row>
    <row r="1595" spans="1:10" s="65" customFormat="1" ht="14" x14ac:dyDescent="0.35">
      <c r="A1595" s="145"/>
      <c r="E1595" s="102"/>
      <c r="F1595" s="102"/>
      <c r="G1595" s="102"/>
      <c r="I1595" s="93"/>
      <c r="J1595" s="93"/>
    </row>
    <row r="1596" spans="1:10" s="65" customFormat="1" ht="14" x14ac:dyDescent="0.35">
      <c r="A1596" s="145"/>
      <c r="E1596" s="102"/>
      <c r="F1596" s="102"/>
      <c r="G1596" s="102"/>
      <c r="I1596" s="93"/>
      <c r="J1596" s="93"/>
    </row>
    <row r="1597" spans="1:10" s="65" customFormat="1" ht="14" x14ac:dyDescent="0.35">
      <c r="A1597" s="145"/>
      <c r="E1597" s="102"/>
      <c r="F1597" s="102"/>
      <c r="G1597" s="102"/>
      <c r="I1597" s="93"/>
      <c r="J1597" s="93"/>
    </row>
    <row r="1598" spans="1:10" s="65" customFormat="1" ht="14" x14ac:dyDescent="0.35">
      <c r="A1598" s="145"/>
      <c r="E1598" s="102"/>
      <c r="F1598" s="102"/>
      <c r="G1598" s="102"/>
      <c r="I1598" s="93"/>
      <c r="J1598" s="93"/>
    </row>
    <row r="1599" spans="1:10" s="65" customFormat="1" ht="14" x14ac:dyDescent="0.35">
      <c r="A1599" s="145"/>
      <c r="E1599" s="102"/>
      <c r="F1599" s="102"/>
      <c r="G1599" s="102"/>
      <c r="I1599" s="93"/>
      <c r="J1599" s="93"/>
    </row>
    <row r="1600" spans="1:10" s="65" customFormat="1" ht="14" x14ac:dyDescent="0.35">
      <c r="A1600" s="145"/>
      <c r="E1600" s="102"/>
      <c r="F1600" s="102"/>
      <c r="G1600" s="102"/>
      <c r="I1600" s="93"/>
      <c r="J1600" s="93"/>
    </row>
    <row r="1601" spans="1:10" s="65" customFormat="1" ht="14" x14ac:dyDescent="0.35">
      <c r="A1601" s="145"/>
      <c r="E1601" s="102"/>
      <c r="F1601" s="102"/>
      <c r="G1601" s="102"/>
      <c r="I1601" s="93"/>
      <c r="J1601" s="93"/>
    </row>
    <row r="1602" spans="1:10" s="65" customFormat="1" ht="14" x14ac:dyDescent="0.35">
      <c r="A1602" s="145"/>
      <c r="E1602" s="102"/>
      <c r="F1602" s="102"/>
      <c r="G1602" s="102"/>
      <c r="I1602" s="93"/>
      <c r="J1602" s="93"/>
    </row>
    <row r="1603" spans="1:10" s="65" customFormat="1" ht="14" x14ac:dyDescent="0.35">
      <c r="A1603" s="145"/>
      <c r="E1603" s="102"/>
      <c r="F1603" s="102"/>
      <c r="G1603" s="102"/>
      <c r="I1603" s="93"/>
      <c r="J1603" s="93"/>
    </row>
    <row r="1604" spans="1:10" s="65" customFormat="1" ht="14" x14ac:dyDescent="0.35">
      <c r="A1604" s="145"/>
      <c r="E1604" s="102"/>
      <c r="F1604" s="102"/>
      <c r="G1604" s="102"/>
      <c r="I1604" s="93"/>
      <c r="J1604" s="93"/>
    </row>
    <row r="1605" spans="1:10" s="65" customFormat="1" ht="14" x14ac:dyDescent="0.35">
      <c r="A1605" s="145"/>
      <c r="E1605" s="102"/>
      <c r="F1605" s="102"/>
      <c r="G1605" s="102"/>
      <c r="I1605" s="93"/>
      <c r="J1605" s="93"/>
    </row>
    <row r="1606" spans="1:10" s="65" customFormat="1" ht="14" x14ac:dyDescent="0.35">
      <c r="A1606" s="145"/>
      <c r="E1606" s="102"/>
      <c r="F1606" s="102"/>
      <c r="G1606" s="102"/>
      <c r="I1606" s="93"/>
      <c r="J1606" s="93"/>
    </row>
    <row r="1607" spans="1:10" s="65" customFormat="1" ht="14" x14ac:dyDescent="0.35">
      <c r="A1607" s="145"/>
      <c r="E1607" s="102"/>
      <c r="F1607" s="102"/>
      <c r="G1607" s="102"/>
      <c r="I1607" s="93"/>
      <c r="J1607" s="93"/>
    </row>
    <row r="1608" spans="1:10" s="65" customFormat="1" ht="14" x14ac:dyDescent="0.35">
      <c r="A1608" s="145"/>
      <c r="E1608" s="102"/>
      <c r="F1608" s="102"/>
      <c r="G1608" s="102"/>
      <c r="I1608" s="93"/>
      <c r="J1608" s="93"/>
    </row>
    <row r="1609" spans="1:10" s="65" customFormat="1" ht="14" x14ac:dyDescent="0.35">
      <c r="A1609" s="145"/>
      <c r="E1609" s="102"/>
      <c r="F1609" s="102"/>
      <c r="G1609" s="102"/>
      <c r="I1609" s="93"/>
      <c r="J1609" s="93"/>
    </row>
    <row r="1610" spans="1:10" s="65" customFormat="1" ht="14" x14ac:dyDescent="0.35">
      <c r="A1610" s="145"/>
      <c r="E1610" s="102"/>
      <c r="F1610" s="102"/>
      <c r="G1610" s="102"/>
      <c r="I1610" s="93"/>
      <c r="J1610" s="93"/>
    </row>
    <row r="1611" spans="1:10" s="65" customFormat="1" ht="14" x14ac:dyDescent="0.35">
      <c r="A1611" s="145"/>
      <c r="E1611" s="102"/>
      <c r="F1611" s="102"/>
      <c r="G1611" s="102"/>
      <c r="I1611" s="93"/>
      <c r="J1611" s="93"/>
    </row>
    <row r="1612" spans="1:10" s="65" customFormat="1" ht="14" x14ac:dyDescent="0.35">
      <c r="A1612" s="145"/>
      <c r="E1612" s="102"/>
      <c r="F1612" s="102"/>
      <c r="G1612" s="102"/>
      <c r="I1612" s="93"/>
      <c r="J1612" s="93"/>
    </row>
    <row r="1613" spans="1:10" s="65" customFormat="1" ht="14" x14ac:dyDescent="0.35">
      <c r="A1613" s="145"/>
      <c r="E1613" s="102"/>
      <c r="F1613" s="102"/>
      <c r="G1613" s="102"/>
      <c r="I1613" s="93"/>
      <c r="J1613" s="93"/>
    </row>
    <row r="1614" spans="1:10" s="65" customFormat="1" ht="14" x14ac:dyDescent="0.35">
      <c r="A1614" s="145"/>
      <c r="E1614" s="102"/>
      <c r="F1614" s="102"/>
      <c r="G1614" s="102"/>
      <c r="I1614" s="93"/>
      <c r="J1614" s="93"/>
    </row>
    <row r="1615" spans="1:10" s="65" customFormat="1" ht="14" x14ac:dyDescent="0.35">
      <c r="A1615" s="145"/>
      <c r="E1615" s="102"/>
      <c r="F1615" s="102"/>
      <c r="G1615" s="102"/>
      <c r="I1615" s="93"/>
      <c r="J1615" s="93"/>
    </row>
    <row r="1616" spans="1:10" s="65" customFormat="1" ht="14" x14ac:dyDescent="0.35">
      <c r="A1616" s="145"/>
      <c r="E1616" s="102"/>
      <c r="F1616" s="102"/>
      <c r="G1616" s="102"/>
      <c r="I1616" s="93"/>
      <c r="J1616" s="93"/>
    </row>
    <row r="1617" spans="1:10" s="65" customFormat="1" ht="14" x14ac:dyDescent="0.35">
      <c r="A1617" s="145"/>
      <c r="E1617" s="102"/>
      <c r="F1617" s="102"/>
      <c r="G1617" s="102"/>
      <c r="I1617" s="93"/>
      <c r="J1617" s="93"/>
    </row>
    <row r="1618" spans="1:10" s="65" customFormat="1" ht="14" x14ac:dyDescent="0.35">
      <c r="A1618" s="145"/>
      <c r="E1618" s="102"/>
      <c r="F1618" s="102"/>
      <c r="G1618" s="102"/>
      <c r="I1618" s="93"/>
      <c r="J1618" s="93"/>
    </row>
    <row r="1619" spans="1:10" s="65" customFormat="1" ht="14" x14ac:dyDescent="0.35">
      <c r="A1619" s="145"/>
      <c r="E1619" s="102"/>
      <c r="F1619" s="102"/>
      <c r="G1619" s="102"/>
      <c r="I1619" s="93"/>
      <c r="J1619" s="93"/>
    </row>
    <row r="1620" spans="1:10" s="65" customFormat="1" ht="14" x14ac:dyDescent="0.35">
      <c r="A1620" s="145"/>
      <c r="E1620" s="102"/>
      <c r="F1620" s="102"/>
      <c r="G1620" s="102"/>
      <c r="I1620" s="93"/>
      <c r="J1620" s="93"/>
    </row>
    <row r="1621" spans="1:10" s="65" customFormat="1" ht="14" x14ac:dyDescent="0.35">
      <c r="A1621" s="145"/>
      <c r="E1621" s="102"/>
      <c r="F1621" s="102"/>
      <c r="G1621" s="102"/>
      <c r="I1621" s="93"/>
      <c r="J1621" s="93"/>
    </row>
    <row r="1622" spans="1:10" s="65" customFormat="1" ht="14" x14ac:dyDescent="0.35">
      <c r="A1622" s="145"/>
      <c r="E1622" s="102"/>
      <c r="F1622" s="102"/>
      <c r="G1622" s="102"/>
      <c r="I1622" s="93"/>
      <c r="J1622" s="93"/>
    </row>
    <row r="1623" spans="1:10" s="65" customFormat="1" ht="14" x14ac:dyDescent="0.35">
      <c r="A1623" s="145"/>
      <c r="E1623" s="102"/>
      <c r="F1623" s="102"/>
      <c r="G1623" s="102"/>
      <c r="I1623" s="93"/>
      <c r="J1623" s="93"/>
    </row>
    <row r="1624" spans="1:10" s="65" customFormat="1" ht="14" x14ac:dyDescent="0.35">
      <c r="A1624" s="145"/>
      <c r="E1624" s="102"/>
      <c r="F1624" s="102"/>
      <c r="G1624" s="102"/>
      <c r="I1624" s="93"/>
      <c r="J1624" s="93"/>
    </row>
    <row r="1625" spans="1:10" s="65" customFormat="1" ht="14" x14ac:dyDescent="0.35">
      <c r="A1625" s="145"/>
      <c r="E1625" s="102"/>
      <c r="F1625" s="102"/>
      <c r="G1625" s="102"/>
      <c r="I1625" s="93"/>
      <c r="J1625" s="93"/>
    </row>
    <row r="1626" spans="1:10" s="65" customFormat="1" ht="14" x14ac:dyDescent="0.35">
      <c r="A1626" s="145"/>
      <c r="E1626" s="102"/>
      <c r="F1626" s="102"/>
      <c r="G1626" s="102"/>
      <c r="I1626" s="93"/>
      <c r="J1626" s="93"/>
    </row>
    <row r="1627" spans="1:10" s="65" customFormat="1" ht="14" x14ac:dyDescent="0.35">
      <c r="A1627" s="145"/>
      <c r="E1627" s="102"/>
      <c r="F1627" s="102"/>
      <c r="G1627" s="102"/>
      <c r="I1627" s="93"/>
      <c r="J1627" s="93"/>
    </row>
    <row r="1628" spans="1:10" s="65" customFormat="1" ht="14" x14ac:dyDescent="0.35">
      <c r="A1628" s="145"/>
      <c r="E1628" s="102"/>
      <c r="F1628" s="102"/>
      <c r="G1628" s="102"/>
      <c r="I1628" s="93"/>
      <c r="J1628" s="93"/>
    </row>
    <row r="1629" spans="1:10" s="65" customFormat="1" ht="14" x14ac:dyDescent="0.35">
      <c r="A1629" s="145"/>
      <c r="E1629" s="102"/>
      <c r="F1629" s="102"/>
      <c r="G1629" s="102"/>
      <c r="I1629" s="93"/>
      <c r="J1629" s="93"/>
    </row>
    <row r="1630" spans="1:10" s="65" customFormat="1" ht="14" x14ac:dyDescent="0.35">
      <c r="A1630" s="145"/>
      <c r="E1630" s="102"/>
      <c r="F1630" s="102"/>
      <c r="G1630" s="102"/>
      <c r="I1630" s="93"/>
      <c r="J1630" s="93"/>
    </row>
    <row r="1631" spans="1:10" s="65" customFormat="1" ht="14" x14ac:dyDescent="0.35">
      <c r="A1631" s="145"/>
      <c r="E1631" s="102"/>
      <c r="F1631" s="102"/>
      <c r="G1631" s="102"/>
      <c r="I1631" s="93"/>
      <c r="J1631" s="93"/>
    </row>
    <row r="1632" spans="1:10" s="65" customFormat="1" ht="14" x14ac:dyDescent="0.35">
      <c r="A1632" s="145"/>
      <c r="E1632" s="102"/>
      <c r="F1632" s="102"/>
      <c r="G1632" s="102"/>
      <c r="I1632" s="93"/>
      <c r="J1632" s="93"/>
    </row>
    <row r="1633" spans="1:10" s="65" customFormat="1" ht="14" x14ac:dyDescent="0.35">
      <c r="A1633" s="145"/>
      <c r="E1633" s="102"/>
      <c r="F1633" s="102"/>
      <c r="G1633" s="102"/>
      <c r="I1633" s="93"/>
      <c r="J1633" s="93"/>
    </row>
    <row r="1634" spans="1:10" s="65" customFormat="1" ht="14" x14ac:dyDescent="0.35">
      <c r="A1634" s="145"/>
      <c r="E1634" s="102"/>
      <c r="F1634" s="102"/>
      <c r="G1634" s="102"/>
      <c r="I1634" s="93"/>
      <c r="J1634" s="93"/>
    </row>
    <row r="1635" spans="1:10" s="65" customFormat="1" ht="14" x14ac:dyDescent="0.35">
      <c r="A1635" s="145"/>
      <c r="E1635" s="102"/>
      <c r="F1635" s="102"/>
      <c r="G1635" s="102"/>
      <c r="I1635" s="93"/>
      <c r="J1635" s="93"/>
    </row>
    <row r="1636" spans="1:10" s="65" customFormat="1" ht="14" x14ac:dyDescent="0.35">
      <c r="A1636" s="145"/>
      <c r="E1636" s="102"/>
      <c r="F1636" s="102"/>
      <c r="G1636" s="102"/>
      <c r="I1636" s="93"/>
      <c r="J1636" s="93"/>
    </row>
    <row r="1637" spans="1:10" s="65" customFormat="1" ht="14" x14ac:dyDescent="0.35">
      <c r="A1637" s="145"/>
      <c r="E1637" s="102"/>
      <c r="F1637" s="102"/>
      <c r="G1637" s="102"/>
      <c r="I1637" s="93"/>
      <c r="J1637" s="93"/>
    </row>
    <row r="1638" spans="1:10" s="65" customFormat="1" ht="14" x14ac:dyDescent="0.35">
      <c r="A1638" s="145"/>
      <c r="E1638" s="102"/>
      <c r="F1638" s="102"/>
      <c r="G1638" s="102"/>
      <c r="I1638" s="93"/>
      <c r="J1638" s="93"/>
    </row>
    <row r="1639" spans="1:10" s="65" customFormat="1" ht="14" x14ac:dyDescent="0.35">
      <c r="A1639" s="145"/>
      <c r="E1639" s="102"/>
      <c r="F1639" s="102"/>
      <c r="G1639" s="102"/>
      <c r="I1639" s="93"/>
      <c r="J1639" s="93"/>
    </row>
    <row r="1640" spans="1:10" s="65" customFormat="1" ht="14" x14ac:dyDescent="0.35">
      <c r="A1640" s="145"/>
      <c r="E1640" s="102"/>
      <c r="F1640" s="102"/>
      <c r="G1640" s="102"/>
      <c r="I1640" s="93"/>
      <c r="J1640" s="93"/>
    </row>
    <row r="1641" spans="1:10" s="65" customFormat="1" ht="14" x14ac:dyDescent="0.35">
      <c r="A1641" s="145"/>
      <c r="E1641" s="102"/>
      <c r="F1641" s="102"/>
      <c r="G1641" s="102"/>
      <c r="I1641" s="93"/>
      <c r="J1641" s="93"/>
    </row>
    <row r="1642" spans="1:10" s="65" customFormat="1" ht="14" x14ac:dyDescent="0.35">
      <c r="A1642" s="145"/>
      <c r="E1642" s="102"/>
      <c r="F1642" s="102"/>
      <c r="G1642" s="102"/>
      <c r="I1642" s="93"/>
      <c r="J1642" s="93"/>
    </row>
    <row r="1643" spans="1:10" s="65" customFormat="1" ht="14" x14ac:dyDescent="0.35">
      <c r="A1643" s="145"/>
      <c r="E1643" s="102"/>
      <c r="F1643" s="102"/>
      <c r="G1643" s="102"/>
      <c r="I1643" s="93"/>
      <c r="J1643" s="93"/>
    </row>
    <row r="1644" spans="1:10" s="65" customFormat="1" ht="14" x14ac:dyDescent="0.35">
      <c r="A1644" s="145"/>
      <c r="E1644" s="102"/>
      <c r="F1644" s="102"/>
      <c r="G1644" s="102"/>
      <c r="I1644" s="93"/>
      <c r="J1644" s="93"/>
    </row>
    <row r="1645" spans="1:10" s="65" customFormat="1" ht="14" x14ac:dyDescent="0.35">
      <c r="A1645" s="145"/>
      <c r="E1645" s="102"/>
      <c r="F1645" s="102"/>
      <c r="G1645" s="102"/>
      <c r="I1645" s="93"/>
      <c r="J1645" s="93"/>
    </row>
    <row r="1646" spans="1:10" s="65" customFormat="1" ht="14" x14ac:dyDescent="0.35">
      <c r="A1646" s="145"/>
      <c r="E1646" s="102"/>
      <c r="F1646" s="102"/>
      <c r="G1646" s="102"/>
      <c r="I1646" s="93"/>
      <c r="J1646" s="93"/>
    </row>
    <row r="1647" spans="1:10" s="65" customFormat="1" ht="14" x14ac:dyDescent="0.35">
      <c r="A1647" s="145"/>
      <c r="E1647" s="102"/>
      <c r="F1647" s="102"/>
      <c r="G1647" s="102"/>
      <c r="I1647" s="93"/>
      <c r="J1647" s="93"/>
    </row>
    <row r="1648" spans="1:10" s="65" customFormat="1" ht="14" x14ac:dyDescent="0.35">
      <c r="A1648" s="145"/>
      <c r="E1648" s="102"/>
      <c r="F1648" s="102"/>
      <c r="G1648" s="102"/>
      <c r="I1648" s="93"/>
      <c r="J1648" s="93"/>
    </row>
    <row r="1649" spans="1:10" s="65" customFormat="1" ht="14" x14ac:dyDescent="0.35">
      <c r="A1649" s="145"/>
      <c r="E1649" s="102"/>
      <c r="F1649" s="102"/>
      <c r="G1649" s="102"/>
      <c r="I1649" s="93"/>
      <c r="J1649" s="93"/>
    </row>
    <row r="1650" spans="1:10" s="65" customFormat="1" ht="14" x14ac:dyDescent="0.35">
      <c r="A1650" s="145"/>
      <c r="E1650" s="102"/>
      <c r="F1650" s="102"/>
      <c r="G1650" s="102"/>
      <c r="I1650" s="93"/>
      <c r="J1650" s="93"/>
    </row>
    <row r="1651" spans="1:10" s="65" customFormat="1" ht="14" x14ac:dyDescent="0.35">
      <c r="A1651" s="145"/>
      <c r="E1651" s="102"/>
      <c r="F1651" s="102"/>
      <c r="G1651" s="102"/>
      <c r="I1651" s="93"/>
      <c r="J1651" s="93"/>
    </row>
    <row r="1652" spans="1:10" s="65" customFormat="1" ht="14" x14ac:dyDescent="0.35">
      <c r="A1652" s="145"/>
      <c r="E1652" s="102"/>
      <c r="F1652" s="102"/>
      <c r="G1652" s="102"/>
      <c r="I1652" s="93"/>
      <c r="J1652" s="93"/>
    </row>
    <row r="1653" spans="1:10" s="65" customFormat="1" ht="14" x14ac:dyDescent="0.35">
      <c r="A1653" s="145"/>
      <c r="E1653" s="102"/>
      <c r="F1653" s="102"/>
      <c r="G1653" s="102"/>
      <c r="I1653" s="93"/>
      <c r="J1653" s="93"/>
    </row>
    <row r="1654" spans="1:10" s="65" customFormat="1" ht="14" x14ac:dyDescent="0.35">
      <c r="A1654" s="145"/>
      <c r="E1654" s="102"/>
      <c r="F1654" s="102"/>
      <c r="G1654" s="102"/>
      <c r="I1654" s="93"/>
      <c r="J1654" s="93"/>
    </row>
    <row r="1655" spans="1:10" s="65" customFormat="1" ht="14" x14ac:dyDescent="0.35">
      <c r="A1655" s="145"/>
      <c r="E1655" s="102"/>
      <c r="F1655" s="102"/>
      <c r="G1655" s="102"/>
      <c r="I1655" s="93"/>
      <c r="J1655" s="93"/>
    </row>
    <row r="1656" spans="1:10" s="65" customFormat="1" ht="14" x14ac:dyDescent="0.35">
      <c r="A1656" s="145"/>
      <c r="E1656" s="102"/>
      <c r="F1656" s="102"/>
      <c r="G1656" s="102"/>
      <c r="I1656" s="93"/>
      <c r="J1656" s="93"/>
    </row>
    <row r="1657" spans="1:10" s="65" customFormat="1" ht="14" x14ac:dyDescent="0.35">
      <c r="A1657" s="145"/>
      <c r="E1657" s="102"/>
      <c r="F1657" s="102"/>
      <c r="G1657" s="102"/>
      <c r="I1657" s="93"/>
      <c r="J1657" s="93"/>
    </row>
    <row r="1658" spans="1:10" s="65" customFormat="1" ht="14" x14ac:dyDescent="0.35">
      <c r="A1658" s="145"/>
      <c r="E1658" s="102"/>
      <c r="F1658" s="102"/>
      <c r="G1658" s="102"/>
      <c r="I1658" s="93"/>
      <c r="J1658" s="93"/>
    </row>
    <row r="1659" spans="1:10" s="65" customFormat="1" ht="14" x14ac:dyDescent="0.35">
      <c r="A1659" s="145"/>
      <c r="E1659" s="102"/>
      <c r="F1659" s="102"/>
      <c r="G1659" s="102"/>
      <c r="I1659" s="93"/>
      <c r="J1659" s="93"/>
    </row>
    <row r="1660" spans="1:10" s="65" customFormat="1" ht="14" x14ac:dyDescent="0.35">
      <c r="A1660" s="145"/>
      <c r="E1660" s="102"/>
      <c r="F1660" s="102"/>
      <c r="G1660" s="102"/>
      <c r="I1660" s="93"/>
      <c r="J1660" s="93"/>
    </row>
    <row r="1661" spans="1:10" s="65" customFormat="1" ht="14" x14ac:dyDescent="0.35">
      <c r="A1661" s="145"/>
      <c r="E1661" s="102"/>
      <c r="F1661" s="102"/>
      <c r="G1661" s="102"/>
      <c r="I1661" s="93"/>
      <c r="J1661" s="93"/>
    </row>
    <row r="1662" spans="1:10" s="65" customFormat="1" ht="14" x14ac:dyDescent="0.35">
      <c r="A1662" s="145"/>
      <c r="E1662" s="102"/>
      <c r="F1662" s="102"/>
      <c r="G1662" s="102"/>
      <c r="I1662" s="93"/>
      <c r="J1662" s="93"/>
    </row>
    <row r="1663" spans="1:10" s="65" customFormat="1" ht="14" x14ac:dyDescent="0.35">
      <c r="A1663" s="145"/>
      <c r="E1663" s="102"/>
      <c r="F1663" s="102"/>
      <c r="G1663" s="102"/>
      <c r="I1663" s="93"/>
      <c r="J1663" s="93"/>
    </row>
    <row r="1664" spans="1:10" s="65" customFormat="1" ht="14" x14ac:dyDescent="0.35">
      <c r="A1664" s="145"/>
      <c r="E1664" s="102"/>
      <c r="F1664" s="102"/>
      <c r="G1664" s="102"/>
      <c r="I1664" s="93"/>
      <c r="J1664" s="93"/>
    </row>
    <row r="1665" spans="1:10" s="65" customFormat="1" ht="14" x14ac:dyDescent="0.35">
      <c r="A1665" s="145"/>
      <c r="E1665" s="102"/>
      <c r="F1665" s="102"/>
      <c r="G1665" s="102"/>
      <c r="I1665" s="93"/>
      <c r="J1665" s="93"/>
    </row>
    <row r="1666" spans="1:10" s="65" customFormat="1" ht="14" x14ac:dyDescent="0.35">
      <c r="A1666" s="145"/>
      <c r="E1666" s="102"/>
      <c r="F1666" s="102"/>
      <c r="G1666" s="102"/>
      <c r="I1666" s="93"/>
      <c r="J1666" s="93"/>
    </row>
    <row r="1667" spans="1:10" s="65" customFormat="1" ht="14" x14ac:dyDescent="0.35">
      <c r="A1667" s="145"/>
      <c r="E1667" s="102"/>
      <c r="F1667" s="102"/>
      <c r="G1667" s="102"/>
      <c r="I1667" s="93"/>
      <c r="J1667" s="93"/>
    </row>
    <row r="1668" spans="1:10" s="65" customFormat="1" ht="14" x14ac:dyDescent="0.35">
      <c r="A1668" s="145"/>
      <c r="E1668" s="102"/>
      <c r="F1668" s="102"/>
      <c r="G1668" s="102"/>
      <c r="I1668" s="93"/>
      <c r="J1668" s="93"/>
    </row>
    <row r="1669" spans="1:10" s="65" customFormat="1" ht="14" x14ac:dyDescent="0.35">
      <c r="A1669" s="145"/>
      <c r="E1669" s="102"/>
      <c r="F1669" s="102"/>
      <c r="G1669" s="102"/>
      <c r="I1669" s="93"/>
      <c r="J1669" s="93"/>
    </row>
    <row r="1670" spans="1:10" s="65" customFormat="1" ht="14" x14ac:dyDescent="0.35">
      <c r="A1670" s="145"/>
      <c r="E1670" s="102"/>
      <c r="F1670" s="102"/>
      <c r="G1670" s="102"/>
      <c r="I1670" s="93"/>
      <c r="J1670" s="93"/>
    </row>
    <row r="1671" spans="1:10" s="65" customFormat="1" ht="14" x14ac:dyDescent="0.35">
      <c r="A1671" s="145"/>
      <c r="E1671" s="102"/>
      <c r="F1671" s="102"/>
      <c r="G1671" s="102"/>
      <c r="I1671" s="93"/>
      <c r="J1671" s="93"/>
    </row>
    <row r="1672" spans="1:10" s="65" customFormat="1" ht="14" x14ac:dyDescent="0.35">
      <c r="A1672" s="145"/>
      <c r="E1672" s="102"/>
      <c r="F1672" s="102"/>
      <c r="G1672" s="102"/>
      <c r="I1672" s="93"/>
      <c r="J1672" s="93"/>
    </row>
    <row r="1673" spans="1:10" s="65" customFormat="1" ht="14" x14ac:dyDescent="0.35">
      <c r="A1673" s="145"/>
      <c r="E1673" s="102"/>
      <c r="F1673" s="102"/>
      <c r="G1673" s="102"/>
      <c r="I1673" s="93"/>
      <c r="J1673" s="93"/>
    </row>
    <row r="1674" spans="1:10" s="65" customFormat="1" ht="14" x14ac:dyDescent="0.35">
      <c r="A1674" s="145"/>
      <c r="E1674" s="102"/>
      <c r="F1674" s="102"/>
      <c r="G1674" s="102"/>
      <c r="I1674" s="93"/>
      <c r="J1674" s="93"/>
    </row>
    <row r="1675" spans="1:10" s="65" customFormat="1" ht="14" x14ac:dyDescent="0.35">
      <c r="A1675" s="145"/>
      <c r="E1675" s="102"/>
      <c r="F1675" s="102"/>
      <c r="G1675" s="102"/>
      <c r="I1675" s="93"/>
      <c r="J1675" s="93"/>
    </row>
    <row r="1676" spans="1:10" s="65" customFormat="1" ht="14" x14ac:dyDescent="0.35">
      <c r="A1676" s="145"/>
      <c r="E1676" s="102"/>
      <c r="F1676" s="102"/>
      <c r="G1676" s="102"/>
      <c r="I1676" s="93"/>
      <c r="J1676" s="93"/>
    </row>
    <row r="1677" spans="1:10" s="65" customFormat="1" ht="14" x14ac:dyDescent="0.35">
      <c r="A1677" s="145"/>
      <c r="E1677" s="102"/>
      <c r="F1677" s="102"/>
      <c r="G1677" s="102"/>
      <c r="I1677" s="93"/>
      <c r="J1677" s="93"/>
    </row>
    <row r="1678" spans="1:10" s="65" customFormat="1" ht="14" x14ac:dyDescent="0.35">
      <c r="A1678" s="145"/>
      <c r="E1678" s="102"/>
      <c r="F1678" s="102"/>
      <c r="G1678" s="102"/>
      <c r="I1678" s="93"/>
      <c r="J1678" s="93"/>
    </row>
    <row r="1679" spans="1:10" s="65" customFormat="1" ht="14" x14ac:dyDescent="0.35">
      <c r="A1679" s="145"/>
      <c r="E1679" s="102"/>
      <c r="F1679" s="102"/>
      <c r="G1679" s="102"/>
      <c r="I1679" s="93"/>
      <c r="J1679" s="93"/>
    </row>
    <row r="1680" spans="1:10" s="65" customFormat="1" ht="14" x14ac:dyDescent="0.35">
      <c r="A1680" s="145"/>
      <c r="E1680" s="102"/>
      <c r="F1680" s="102"/>
      <c r="G1680" s="102"/>
      <c r="I1680" s="93"/>
      <c r="J1680" s="93"/>
    </row>
    <row r="1681" spans="1:10" s="65" customFormat="1" ht="14" x14ac:dyDescent="0.35">
      <c r="A1681" s="145"/>
      <c r="E1681" s="102"/>
      <c r="F1681" s="102"/>
      <c r="G1681" s="102"/>
      <c r="I1681" s="93"/>
      <c r="J1681" s="93"/>
    </row>
    <row r="1682" spans="1:10" s="65" customFormat="1" ht="14" x14ac:dyDescent="0.35">
      <c r="A1682" s="145"/>
      <c r="E1682" s="102"/>
      <c r="F1682" s="102"/>
      <c r="G1682" s="102"/>
      <c r="I1682" s="93"/>
      <c r="J1682" s="93"/>
    </row>
    <row r="1683" spans="1:10" s="65" customFormat="1" ht="14" x14ac:dyDescent="0.35">
      <c r="A1683" s="145"/>
      <c r="E1683" s="102"/>
      <c r="F1683" s="102"/>
      <c r="G1683" s="102"/>
      <c r="I1683" s="93"/>
      <c r="J1683" s="93"/>
    </row>
    <row r="1684" spans="1:10" s="65" customFormat="1" ht="14" x14ac:dyDescent="0.35">
      <c r="A1684" s="145"/>
      <c r="E1684" s="102"/>
      <c r="F1684" s="102"/>
      <c r="G1684" s="102"/>
      <c r="I1684" s="93"/>
      <c r="J1684" s="93"/>
    </row>
    <row r="1685" spans="1:10" s="65" customFormat="1" ht="14" x14ac:dyDescent="0.35">
      <c r="A1685" s="145"/>
      <c r="E1685" s="102"/>
      <c r="F1685" s="102"/>
      <c r="G1685" s="102"/>
      <c r="I1685" s="93"/>
      <c r="J1685" s="93"/>
    </row>
    <row r="1686" spans="1:10" s="65" customFormat="1" ht="14" x14ac:dyDescent="0.35">
      <c r="A1686" s="145"/>
      <c r="E1686" s="102"/>
      <c r="F1686" s="102"/>
      <c r="G1686" s="102"/>
      <c r="I1686" s="93"/>
      <c r="J1686" s="93"/>
    </row>
    <row r="1687" spans="1:10" s="65" customFormat="1" ht="14" x14ac:dyDescent="0.35">
      <c r="A1687" s="145"/>
      <c r="E1687" s="102"/>
      <c r="F1687" s="102"/>
      <c r="G1687" s="102"/>
      <c r="I1687" s="93"/>
      <c r="J1687" s="93"/>
    </row>
    <row r="1688" spans="1:10" s="65" customFormat="1" ht="14" x14ac:dyDescent="0.35">
      <c r="A1688" s="145"/>
      <c r="E1688" s="102"/>
      <c r="F1688" s="102"/>
      <c r="G1688" s="102"/>
      <c r="I1688" s="93"/>
      <c r="J1688" s="93"/>
    </row>
    <row r="1689" spans="1:10" s="65" customFormat="1" ht="14" x14ac:dyDescent="0.35">
      <c r="A1689" s="145"/>
      <c r="E1689" s="102"/>
      <c r="F1689" s="102"/>
      <c r="G1689" s="102"/>
      <c r="I1689" s="93"/>
      <c r="J1689" s="93"/>
    </row>
    <row r="1690" spans="1:10" s="65" customFormat="1" ht="14" x14ac:dyDescent="0.35">
      <c r="A1690" s="145"/>
      <c r="E1690" s="102"/>
      <c r="F1690" s="102"/>
      <c r="G1690" s="102"/>
      <c r="I1690" s="93"/>
      <c r="J1690" s="93"/>
    </row>
    <row r="1691" spans="1:10" s="65" customFormat="1" ht="14" x14ac:dyDescent="0.35">
      <c r="A1691" s="145"/>
      <c r="E1691" s="102"/>
      <c r="F1691" s="102"/>
      <c r="G1691" s="102"/>
      <c r="I1691" s="93"/>
      <c r="J1691" s="93"/>
    </row>
    <row r="1692" spans="1:10" s="65" customFormat="1" ht="14" x14ac:dyDescent="0.35">
      <c r="A1692" s="145"/>
      <c r="E1692" s="102"/>
      <c r="F1692" s="102"/>
      <c r="G1692" s="102"/>
      <c r="I1692" s="93"/>
      <c r="J1692" s="93"/>
    </row>
    <row r="1693" spans="1:10" s="65" customFormat="1" ht="14" x14ac:dyDescent="0.35">
      <c r="A1693" s="145"/>
      <c r="E1693" s="102"/>
      <c r="F1693" s="102"/>
      <c r="G1693" s="102"/>
      <c r="I1693" s="93"/>
      <c r="J1693" s="93"/>
    </row>
    <row r="1694" spans="1:10" s="65" customFormat="1" ht="14" x14ac:dyDescent="0.35">
      <c r="A1694" s="145"/>
      <c r="E1694" s="102"/>
      <c r="F1694" s="102"/>
      <c r="G1694" s="102"/>
      <c r="I1694" s="93"/>
      <c r="J1694" s="93"/>
    </row>
    <row r="1695" spans="1:10" s="65" customFormat="1" ht="14" x14ac:dyDescent="0.35">
      <c r="A1695" s="145"/>
      <c r="E1695" s="102"/>
      <c r="F1695" s="102"/>
      <c r="G1695" s="102"/>
      <c r="I1695" s="93"/>
      <c r="J1695" s="93"/>
    </row>
    <row r="1696" spans="1:10" s="65" customFormat="1" ht="14" x14ac:dyDescent="0.35">
      <c r="A1696" s="145"/>
      <c r="E1696" s="102"/>
      <c r="F1696" s="102"/>
      <c r="G1696" s="102"/>
      <c r="I1696" s="93"/>
      <c r="J1696" s="93"/>
    </row>
    <row r="1697" spans="1:10" s="65" customFormat="1" ht="14" x14ac:dyDescent="0.35">
      <c r="A1697" s="145"/>
      <c r="E1697" s="102"/>
      <c r="F1697" s="102"/>
      <c r="G1697" s="102"/>
      <c r="I1697" s="93"/>
      <c r="J1697" s="93"/>
    </row>
    <row r="1698" spans="1:10" s="65" customFormat="1" ht="14" x14ac:dyDescent="0.35">
      <c r="A1698" s="145"/>
      <c r="E1698" s="102"/>
      <c r="F1698" s="102"/>
      <c r="G1698" s="102"/>
      <c r="I1698" s="93"/>
      <c r="J1698" s="93"/>
    </row>
    <row r="1699" spans="1:10" s="65" customFormat="1" ht="14" x14ac:dyDescent="0.35">
      <c r="A1699" s="145"/>
      <c r="E1699" s="102"/>
      <c r="F1699" s="102"/>
      <c r="G1699" s="102"/>
      <c r="I1699" s="93"/>
      <c r="J1699" s="93"/>
    </row>
    <row r="1700" spans="1:10" s="65" customFormat="1" ht="14" x14ac:dyDescent="0.35">
      <c r="A1700" s="145"/>
      <c r="E1700" s="102"/>
      <c r="F1700" s="102"/>
      <c r="G1700" s="102"/>
      <c r="I1700" s="93"/>
      <c r="J1700" s="93"/>
    </row>
    <row r="1701" spans="1:10" s="65" customFormat="1" ht="14" x14ac:dyDescent="0.35">
      <c r="A1701" s="145"/>
      <c r="E1701" s="102"/>
      <c r="F1701" s="102"/>
      <c r="G1701" s="102"/>
      <c r="I1701" s="93"/>
      <c r="J1701" s="93"/>
    </row>
    <row r="1702" spans="1:10" s="65" customFormat="1" ht="14" x14ac:dyDescent="0.35">
      <c r="A1702" s="145"/>
      <c r="E1702" s="102"/>
      <c r="F1702" s="102"/>
      <c r="G1702" s="102"/>
      <c r="I1702" s="93"/>
      <c r="J1702" s="93"/>
    </row>
    <row r="1703" spans="1:10" s="65" customFormat="1" ht="14" x14ac:dyDescent="0.35">
      <c r="A1703" s="145"/>
      <c r="E1703" s="102"/>
      <c r="F1703" s="102"/>
      <c r="G1703" s="102"/>
      <c r="I1703" s="93"/>
      <c r="J1703" s="93"/>
    </row>
    <row r="1704" spans="1:10" s="65" customFormat="1" ht="14" x14ac:dyDescent="0.35">
      <c r="A1704" s="145"/>
      <c r="E1704" s="102"/>
      <c r="F1704" s="102"/>
      <c r="G1704" s="102"/>
      <c r="I1704" s="93"/>
      <c r="J1704" s="93"/>
    </row>
    <row r="1705" spans="1:10" s="65" customFormat="1" ht="14" x14ac:dyDescent="0.35">
      <c r="A1705" s="145"/>
      <c r="E1705" s="102"/>
      <c r="F1705" s="102"/>
      <c r="G1705" s="102"/>
      <c r="I1705" s="93"/>
      <c r="J1705" s="93"/>
    </row>
    <row r="1706" spans="1:10" s="65" customFormat="1" ht="14" x14ac:dyDescent="0.35">
      <c r="A1706" s="145"/>
      <c r="E1706" s="102"/>
      <c r="F1706" s="102"/>
      <c r="G1706" s="102"/>
      <c r="I1706" s="93"/>
      <c r="J1706" s="93"/>
    </row>
    <row r="1707" spans="1:10" s="65" customFormat="1" ht="14" x14ac:dyDescent="0.35">
      <c r="A1707" s="145"/>
      <c r="E1707" s="102"/>
      <c r="F1707" s="102"/>
      <c r="G1707" s="102"/>
      <c r="I1707" s="93"/>
      <c r="J1707" s="93"/>
    </row>
    <row r="1708" spans="1:10" s="65" customFormat="1" ht="14" x14ac:dyDescent="0.35">
      <c r="A1708" s="145"/>
      <c r="E1708" s="102"/>
      <c r="F1708" s="102"/>
      <c r="G1708" s="102"/>
      <c r="I1708" s="93"/>
      <c r="J1708" s="93"/>
    </row>
    <row r="1709" spans="1:10" s="65" customFormat="1" ht="14" x14ac:dyDescent="0.35">
      <c r="A1709" s="145"/>
      <c r="E1709" s="102"/>
      <c r="F1709" s="102"/>
      <c r="G1709" s="102"/>
      <c r="I1709" s="93"/>
      <c r="J1709" s="93"/>
    </row>
    <row r="1710" spans="1:10" s="65" customFormat="1" ht="14" x14ac:dyDescent="0.35">
      <c r="A1710" s="145"/>
      <c r="E1710" s="102"/>
      <c r="F1710" s="102"/>
      <c r="G1710" s="102"/>
      <c r="I1710" s="93"/>
      <c r="J1710" s="93"/>
    </row>
    <row r="1711" spans="1:10" s="65" customFormat="1" ht="14" x14ac:dyDescent="0.35">
      <c r="A1711" s="145"/>
      <c r="E1711" s="102"/>
      <c r="F1711" s="102"/>
      <c r="G1711" s="102"/>
      <c r="I1711" s="93"/>
      <c r="J1711" s="93"/>
    </row>
    <row r="1712" spans="1:10" s="65" customFormat="1" ht="14" x14ac:dyDescent="0.35">
      <c r="A1712" s="145"/>
      <c r="E1712" s="102"/>
      <c r="F1712" s="102"/>
      <c r="G1712" s="102"/>
      <c r="I1712" s="93"/>
      <c r="J1712" s="93"/>
    </row>
    <row r="1713" spans="1:10" s="65" customFormat="1" ht="14" x14ac:dyDescent="0.35">
      <c r="A1713" s="145"/>
      <c r="E1713" s="102"/>
      <c r="F1713" s="102"/>
      <c r="G1713" s="102"/>
      <c r="I1713" s="93"/>
      <c r="J1713" s="93"/>
    </row>
    <row r="1714" spans="1:10" s="65" customFormat="1" ht="14" x14ac:dyDescent="0.35">
      <c r="A1714" s="145"/>
      <c r="E1714" s="102"/>
      <c r="F1714" s="102"/>
      <c r="G1714" s="102"/>
      <c r="I1714" s="93"/>
      <c r="J1714" s="93"/>
    </row>
    <row r="1715" spans="1:10" s="65" customFormat="1" ht="14" x14ac:dyDescent="0.35">
      <c r="A1715" s="145"/>
      <c r="E1715" s="102"/>
      <c r="F1715" s="102"/>
      <c r="G1715" s="102"/>
      <c r="I1715" s="93"/>
      <c r="J1715" s="93"/>
    </row>
    <row r="1716" spans="1:10" s="65" customFormat="1" ht="14" x14ac:dyDescent="0.35">
      <c r="A1716" s="145"/>
      <c r="E1716" s="102"/>
      <c r="F1716" s="102"/>
      <c r="G1716" s="102"/>
      <c r="I1716" s="93"/>
      <c r="J1716" s="93"/>
    </row>
    <row r="1717" spans="1:10" s="65" customFormat="1" ht="14" x14ac:dyDescent="0.35">
      <c r="A1717" s="145"/>
      <c r="E1717" s="102"/>
      <c r="F1717" s="102"/>
      <c r="G1717" s="102"/>
      <c r="I1717" s="93"/>
      <c r="J1717" s="93"/>
    </row>
    <row r="1718" spans="1:10" s="65" customFormat="1" ht="14" x14ac:dyDescent="0.35">
      <c r="A1718" s="145"/>
      <c r="E1718" s="102"/>
      <c r="F1718" s="102"/>
      <c r="G1718" s="102"/>
      <c r="I1718" s="93"/>
      <c r="J1718" s="93"/>
    </row>
    <row r="1719" spans="1:10" s="65" customFormat="1" ht="14" x14ac:dyDescent="0.35">
      <c r="A1719" s="145"/>
      <c r="E1719" s="102"/>
      <c r="F1719" s="102"/>
      <c r="G1719" s="102"/>
      <c r="I1719" s="93"/>
      <c r="J1719" s="93"/>
    </row>
    <row r="1720" spans="1:10" s="65" customFormat="1" ht="14" x14ac:dyDescent="0.35">
      <c r="A1720" s="145"/>
      <c r="E1720" s="102"/>
      <c r="F1720" s="102"/>
      <c r="G1720" s="102"/>
      <c r="I1720" s="93"/>
      <c r="J1720" s="93"/>
    </row>
    <row r="1721" spans="1:10" s="65" customFormat="1" ht="14" x14ac:dyDescent="0.35">
      <c r="A1721" s="145"/>
      <c r="E1721" s="102"/>
      <c r="F1721" s="102"/>
      <c r="G1721" s="102"/>
      <c r="I1721" s="93"/>
      <c r="J1721" s="93"/>
    </row>
    <row r="1722" spans="1:10" s="65" customFormat="1" ht="14" x14ac:dyDescent="0.35">
      <c r="A1722" s="145"/>
      <c r="E1722" s="102"/>
      <c r="F1722" s="102"/>
      <c r="G1722" s="102"/>
      <c r="I1722" s="93"/>
      <c r="J1722" s="93"/>
    </row>
    <row r="1723" spans="1:10" s="65" customFormat="1" ht="14" x14ac:dyDescent="0.35">
      <c r="A1723" s="145"/>
      <c r="E1723" s="102"/>
      <c r="F1723" s="102"/>
      <c r="G1723" s="102"/>
      <c r="I1723" s="93"/>
      <c r="J1723" s="93"/>
    </row>
    <row r="1724" spans="1:10" s="65" customFormat="1" ht="14" x14ac:dyDescent="0.35">
      <c r="A1724" s="145"/>
      <c r="E1724" s="102"/>
      <c r="F1724" s="102"/>
      <c r="G1724" s="102"/>
      <c r="I1724" s="93"/>
      <c r="J1724" s="93"/>
    </row>
    <row r="1725" spans="1:10" s="65" customFormat="1" ht="14" x14ac:dyDescent="0.35">
      <c r="A1725" s="145"/>
      <c r="E1725" s="102"/>
      <c r="F1725" s="102"/>
      <c r="G1725" s="102"/>
      <c r="I1725" s="93"/>
      <c r="J1725" s="93"/>
    </row>
    <row r="1726" spans="1:10" s="65" customFormat="1" ht="14" x14ac:dyDescent="0.35">
      <c r="A1726" s="145"/>
      <c r="E1726" s="102"/>
      <c r="F1726" s="102"/>
      <c r="G1726" s="102"/>
      <c r="I1726" s="93"/>
      <c r="J1726" s="93"/>
    </row>
    <row r="1727" spans="1:10" s="65" customFormat="1" ht="14" x14ac:dyDescent="0.35">
      <c r="A1727" s="145"/>
      <c r="E1727" s="102"/>
      <c r="F1727" s="102"/>
      <c r="G1727" s="102"/>
      <c r="I1727" s="93"/>
      <c r="J1727" s="93"/>
    </row>
    <row r="1728" spans="1:10" s="65" customFormat="1" ht="14" x14ac:dyDescent="0.35">
      <c r="A1728" s="145"/>
      <c r="E1728" s="102"/>
      <c r="F1728" s="102"/>
      <c r="G1728" s="102"/>
      <c r="I1728" s="93"/>
      <c r="J1728" s="93"/>
    </row>
    <row r="1729" spans="1:10" s="65" customFormat="1" ht="14" x14ac:dyDescent="0.35">
      <c r="A1729" s="145"/>
      <c r="E1729" s="102"/>
      <c r="F1729" s="102"/>
      <c r="G1729" s="102"/>
      <c r="I1729" s="93"/>
      <c r="J1729" s="93"/>
    </row>
    <row r="1730" spans="1:10" s="65" customFormat="1" ht="14" x14ac:dyDescent="0.35">
      <c r="A1730" s="145"/>
      <c r="E1730" s="102"/>
      <c r="F1730" s="102"/>
      <c r="G1730" s="102"/>
      <c r="I1730" s="93"/>
      <c r="J1730" s="93"/>
    </row>
    <row r="1731" spans="1:10" s="65" customFormat="1" ht="14" x14ac:dyDescent="0.35">
      <c r="A1731" s="145"/>
      <c r="E1731" s="102"/>
      <c r="F1731" s="102"/>
      <c r="G1731" s="102"/>
      <c r="I1731" s="93"/>
      <c r="J1731" s="93"/>
    </row>
    <row r="1732" spans="1:10" s="65" customFormat="1" ht="14" x14ac:dyDescent="0.35">
      <c r="A1732" s="145"/>
      <c r="E1732" s="102"/>
      <c r="F1732" s="102"/>
      <c r="G1732" s="102"/>
      <c r="I1732" s="93"/>
      <c r="J1732" s="93"/>
    </row>
    <row r="1733" spans="1:10" s="65" customFormat="1" ht="14" x14ac:dyDescent="0.35">
      <c r="A1733" s="145"/>
      <c r="E1733" s="102"/>
      <c r="F1733" s="102"/>
      <c r="G1733" s="102"/>
      <c r="I1733" s="93"/>
      <c r="J1733" s="93"/>
    </row>
    <row r="1734" spans="1:10" s="65" customFormat="1" ht="14" x14ac:dyDescent="0.35">
      <c r="A1734" s="145"/>
      <c r="E1734" s="102"/>
      <c r="F1734" s="102"/>
      <c r="G1734" s="102"/>
      <c r="I1734" s="93"/>
      <c r="J1734" s="93"/>
    </row>
    <row r="1735" spans="1:10" s="65" customFormat="1" ht="14" x14ac:dyDescent="0.35">
      <c r="A1735" s="145"/>
      <c r="E1735" s="102"/>
      <c r="F1735" s="102"/>
      <c r="G1735" s="102"/>
      <c r="I1735" s="93"/>
      <c r="J1735" s="93"/>
    </row>
    <row r="1736" spans="1:10" s="65" customFormat="1" ht="14" x14ac:dyDescent="0.35">
      <c r="A1736" s="145"/>
      <c r="E1736" s="102"/>
      <c r="F1736" s="102"/>
      <c r="G1736" s="102"/>
      <c r="I1736" s="93"/>
      <c r="J1736" s="93"/>
    </row>
    <row r="1737" spans="1:10" s="65" customFormat="1" ht="14" x14ac:dyDescent="0.35">
      <c r="A1737" s="145"/>
      <c r="E1737" s="102"/>
      <c r="F1737" s="102"/>
      <c r="G1737" s="102"/>
      <c r="I1737" s="93"/>
      <c r="J1737" s="93"/>
    </row>
    <row r="1738" spans="1:10" s="65" customFormat="1" ht="14" x14ac:dyDescent="0.35">
      <c r="A1738" s="145"/>
      <c r="E1738" s="102"/>
      <c r="F1738" s="102"/>
      <c r="G1738" s="102"/>
      <c r="I1738" s="93"/>
      <c r="J1738" s="93"/>
    </row>
    <row r="1739" spans="1:10" s="65" customFormat="1" ht="14" x14ac:dyDescent="0.35">
      <c r="A1739" s="145"/>
      <c r="E1739" s="102"/>
      <c r="F1739" s="102"/>
      <c r="G1739" s="102"/>
      <c r="I1739" s="93"/>
      <c r="J1739" s="93"/>
    </row>
    <row r="1740" spans="1:10" s="65" customFormat="1" ht="14" x14ac:dyDescent="0.35">
      <c r="A1740" s="145"/>
      <c r="E1740" s="102"/>
      <c r="F1740" s="102"/>
      <c r="G1740" s="102"/>
      <c r="I1740" s="93"/>
      <c r="J1740" s="93"/>
    </row>
    <row r="1741" spans="1:10" s="65" customFormat="1" ht="14" x14ac:dyDescent="0.35">
      <c r="A1741" s="145"/>
      <c r="E1741" s="102"/>
      <c r="F1741" s="102"/>
      <c r="G1741" s="102"/>
      <c r="I1741" s="93"/>
      <c r="J1741" s="93"/>
    </row>
    <row r="1742" spans="1:10" s="65" customFormat="1" ht="14" x14ac:dyDescent="0.35">
      <c r="A1742" s="145"/>
      <c r="E1742" s="102"/>
      <c r="F1742" s="102"/>
      <c r="G1742" s="102"/>
      <c r="I1742" s="93"/>
      <c r="J1742" s="93"/>
    </row>
    <row r="1743" spans="1:10" s="65" customFormat="1" ht="14" x14ac:dyDescent="0.35">
      <c r="A1743" s="145"/>
      <c r="E1743" s="102"/>
      <c r="F1743" s="102"/>
      <c r="G1743" s="102"/>
      <c r="I1743" s="93"/>
      <c r="J1743" s="93"/>
    </row>
    <row r="1744" spans="1:10" s="65" customFormat="1" ht="14" x14ac:dyDescent="0.35">
      <c r="A1744" s="145"/>
      <c r="E1744" s="102"/>
      <c r="F1744" s="102"/>
      <c r="G1744" s="102"/>
      <c r="I1744" s="93"/>
      <c r="J1744" s="93"/>
    </row>
    <row r="1745" spans="1:10" s="65" customFormat="1" ht="14" x14ac:dyDescent="0.35">
      <c r="A1745" s="145"/>
      <c r="E1745" s="102"/>
      <c r="F1745" s="102"/>
      <c r="G1745" s="102"/>
      <c r="I1745" s="93"/>
      <c r="J1745" s="93"/>
    </row>
    <row r="1746" spans="1:10" s="65" customFormat="1" ht="14" x14ac:dyDescent="0.35">
      <c r="A1746" s="145"/>
      <c r="E1746" s="102"/>
      <c r="F1746" s="102"/>
      <c r="G1746" s="102"/>
      <c r="I1746" s="93"/>
      <c r="J1746" s="93"/>
    </row>
    <row r="1747" spans="1:10" s="65" customFormat="1" ht="14" x14ac:dyDescent="0.35">
      <c r="A1747" s="145"/>
      <c r="E1747" s="102"/>
      <c r="F1747" s="102"/>
      <c r="G1747" s="102"/>
      <c r="I1747" s="93"/>
      <c r="J1747" s="93"/>
    </row>
    <row r="1748" spans="1:10" s="65" customFormat="1" ht="14" x14ac:dyDescent="0.35">
      <c r="A1748" s="145"/>
      <c r="E1748" s="102"/>
      <c r="F1748" s="102"/>
      <c r="G1748" s="102"/>
      <c r="I1748" s="93"/>
      <c r="J1748" s="93"/>
    </row>
    <row r="1749" spans="1:10" s="65" customFormat="1" ht="14" x14ac:dyDescent="0.35">
      <c r="A1749" s="145"/>
      <c r="E1749" s="102"/>
      <c r="F1749" s="102"/>
      <c r="G1749" s="102"/>
      <c r="I1749" s="93"/>
      <c r="J1749" s="93"/>
    </row>
    <row r="1750" spans="1:10" s="65" customFormat="1" ht="14" x14ac:dyDescent="0.35">
      <c r="A1750" s="145"/>
      <c r="E1750" s="102"/>
      <c r="F1750" s="102"/>
      <c r="G1750" s="102"/>
      <c r="I1750" s="93"/>
      <c r="J1750" s="93"/>
    </row>
    <row r="1751" spans="1:10" s="65" customFormat="1" ht="14" x14ac:dyDescent="0.35">
      <c r="A1751" s="145"/>
      <c r="E1751" s="102"/>
      <c r="F1751" s="102"/>
      <c r="G1751" s="102"/>
      <c r="I1751" s="93"/>
      <c r="J1751" s="93"/>
    </row>
    <row r="1752" spans="1:10" s="65" customFormat="1" ht="14" x14ac:dyDescent="0.35">
      <c r="A1752" s="145"/>
      <c r="E1752" s="102"/>
      <c r="F1752" s="102"/>
      <c r="G1752" s="102"/>
      <c r="I1752" s="93"/>
      <c r="J1752" s="93"/>
    </row>
    <row r="1753" spans="1:10" s="65" customFormat="1" ht="14" x14ac:dyDescent="0.35">
      <c r="A1753" s="145"/>
      <c r="E1753" s="102"/>
      <c r="F1753" s="102"/>
      <c r="G1753" s="102"/>
      <c r="I1753" s="93"/>
      <c r="J1753" s="93"/>
    </row>
    <row r="1754" spans="1:10" s="65" customFormat="1" ht="14" x14ac:dyDescent="0.35">
      <c r="A1754" s="145"/>
      <c r="E1754" s="102"/>
      <c r="F1754" s="102"/>
      <c r="G1754" s="102"/>
      <c r="I1754" s="93"/>
      <c r="J1754" s="93"/>
    </row>
    <row r="1755" spans="1:10" s="65" customFormat="1" ht="14" x14ac:dyDescent="0.35">
      <c r="A1755" s="145"/>
      <c r="E1755" s="102"/>
      <c r="F1755" s="102"/>
      <c r="G1755" s="102"/>
      <c r="I1755" s="93"/>
      <c r="J1755" s="93"/>
    </row>
    <row r="1756" spans="1:10" s="65" customFormat="1" ht="14" x14ac:dyDescent="0.35">
      <c r="A1756" s="145"/>
      <c r="E1756" s="102"/>
      <c r="F1756" s="102"/>
      <c r="G1756" s="102"/>
      <c r="I1756" s="93"/>
      <c r="J1756" s="93"/>
    </row>
    <row r="1757" spans="1:10" s="65" customFormat="1" ht="14" x14ac:dyDescent="0.35">
      <c r="A1757" s="145"/>
      <c r="E1757" s="102"/>
      <c r="F1757" s="102"/>
      <c r="G1757" s="102"/>
      <c r="I1757" s="93"/>
      <c r="J1757" s="93"/>
    </row>
    <row r="1758" spans="1:10" s="65" customFormat="1" ht="14" x14ac:dyDescent="0.35">
      <c r="A1758" s="145"/>
      <c r="E1758" s="102"/>
      <c r="F1758" s="102"/>
      <c r="G1758" s="102"/>
      <c r="I1758" s="93"/>
      <c r="J1758" s="93"/>
    </row>
    <row r="1759" spans="1:10" s="65" customFormat="1" ht="14" x14ac:dyDescent="0.35">
      <c r="A1759" s="145"/>
      <c r="E1759" s="102"/>
      <c r="F1759" s="102"/>
      <c r="G1759" s="102"/>
      <c r="I1759" s="93"/>
      <c r="J1759" s="93"/>
    </row>
    <row r="1760" spans="1:10" s="65" customFormat="1" ht="14" x14ac:dyDescent="0.35">
      <c r="A1760" s="145"/>
      <c r="E1760" s="102"/>
      <c r="F1760" s="102"/>
      <c r="G1760" s="102"/>
      <c r="I1760" s="93"/>
      <c r="J1760" s="93"/>
    </row>
    <row r="1761" spans="1:10" s="65" customFormat="1" ht="14" x14ac:dyDescent="0.35">
      <c r="A1761" s="145"/>
      <c r="E1761" s="102"/>
      <c r="F1761" s="102"/>
      <c r="G1761" s="102"/>
      <c r="I1761" s="93"/>
      <c r="J1761" s="93"/>
    </row>
    <row r="1762" spans="1:10" s="65" customFormat="1" ht="14" x14ac:dyDescent="0.35">
      <c r="A1762" s="145"/>
      <c r="E1762" s="102"/>
      <c r="F1762" s="102"/>
      <c r="G1762" s="102"/>
      <c r="I1762" s="93"/>
      <c r="J1762" s="93"/>
    </row>
    <row r="1763" spans="1:10" s="65" customFormat="1" ht="14" x14ac:dyDescent="0.35">
      <c r="A1763" s="145"/>
      <c r="E1763" s="102"/>
      <c r="F1763" s="102"/>
      <c r="G1763" s="102"/>
      <c r="I1763" s="93"/>
      <c r="J1763" s="93"/>
    </row>
    <row r="1764" spans="1:10" s="65" customFormat="1" ht="14" x14ac:dyDescent="0.35">
      <c r="A1764" s="145"/>
      <c r="E1764" s="102"/>
      <c r="F1764" s="102"/>
      <c r="G1764" s="102"/>
      <c r="I1764" s="93"/>
      <c r="J1764" s="93"/>
    </row>
    <row r="1765" spans="1:10" s="65" customFormat="1" ht="14" x14ac:dyDescent="0.35">
      <c r="A1765" s="145"/>
      <c r="E1765" s="102"/>
      <c r="F1765" s="102"/>
      <c r="G1765" s="102"/>
      <c r="I1765" s="93"/>
      <c r="J1765" s="93"/>
    </row>
    <row r="1766" spans="1:10" s="65" customFormat="1" ht="14" x14ac:dyDescent="0.35">
      <c r="A1766" s="145"/>
      <c r="E1766" s="102"/>
      <c r="F1766" s="102"/>
      <c r="G1766" s="102"/>
      <c r="I1766" s="93"/>
      <c r="J1766" s="93"/>
    </row>
    <row r="1767" spans="1:10" s="65" customFormat="1" ht="14" x14ac:dyDescent="0.35">
      <c r="A1767" s="145"/>
      <c r="E1767" s="102"/>
      <c r="F1767" s="102"/>
      <c r="G1767" s="102"/>
      <c r="I1767" s="93"/>
      <c r="J1767" s="93"/>
    </row>
    <row r="1768" spans="1:10" s="65" customFormat="1" ht="14" x14ac:dyDescent="0.35">
      <c r="A1768" s="145"/>
      <c r="E1768" s="102"/>
      <c r="F1768" s="102"/>
      <c r="G1768" s="102"/>
      <c r="I1768" s="93"/>
      <c r="J1768" s="93"/>
    </row>
    <row r="1769" spans="1:10" s="65" customFormat="1" ht="14" x14ac:dyDescent="0.35">
      <c r="A1769" s="145"/>
      <c r="E1769" s="102"/>
      <c r="F1769" s="102"/>
      <c r="G1769" s="102"/>
      <c r="I1769" s="93"/>
      <c r="J1769" s="93"/>
    </row>
    <row r="1770" spans="1:10" s="65" customFormat="1" ht="14" x14ac:dyDescent="0.35">
      <c r="A1770" s="145"/>
      <c r="E1770" s="102"/>
      <c r="F1770" s="102"/>
      <c r="G1770" s="102"/>
      <c r="I1770" s="93"/>
      <c r="J1770" s="93"/>
    </row>
    <row r="1771" spans="1:10" s="65" customFormat="1" ht="14" x14ac:dyDescent="0.35">
      <c r="A1771" s="145"/>
      <c r="E1771" s="102"/>
      <c r="F1771" s="102"/>
      <c r="G1771" s="102"/>
      <c r="I1771" s="93"/>
      <c r="J1771" s="93"/>
    </row>
    <row r="1772" spans="1:10" s="65" customFormat="1" ht="14" x14ac:dyDescent="0.35">
      <c r="A1772" s="145"/>
      <c r="E1772" s="102"/>
      <c r="F1772" s="102"/>
      <c r="G1772" s="102"/>
      <c r="I1772" s="93"/>
      <c r="J1772" s="93"/>
    </row>
    <row r="1773" spans="1:10" s="65" customFormat="1" ht="14" x14ac:dyDescent="0.35">
      <c r="A1773" s="145"/>
      <c r="E1773" s="102"/>
      <c r="F1773" s="102"/>
      <c r="G1773" s="102"/>
      <c r="I1773" s="93"/>
      <c r="J1773" s="93"/>
    </row>
    <row r="1774" spans="1:10" s="65" customFormat="1" ht="14" x14ac:dyDescent="0.35">
      <c r="A1774" s="145"/>
      <c r="E1774" s="102"/>
      <c r="F1774" s="102"/>
      <c r="G1774" s="102"/>
      <c r="I1774" s="93"/>
      <c r="J1774" s="93"/>
    </row>
    <row r="1775" spans="1:10" s="65" customFormat="1" ht="14" x14ac:dyDescent="0.35">
      <c r="A1775" s="145"/>
      <c r="E1775" s="102"/>
      <c r="F1775" s="102"/>
      <c r="G1775" s="102"/>
      <c r="I1775" s="93"/>
      <c r="J1775" s="93"/>
    </row>
    <row r="1776" spans="1:10" s="65" customFormat="1" ht="14" x14ac:dyDescent="0.35">
      <c r="A1776" s="145"/>
      <c r="E1776" s="102"/>
      <c r="F1776" s="102"/>
      <c r="G1776" s="102"/>
      <c r="I1776" s="93"/>
      <c r="J1776" s="93"/>
    </row>
    <row r="1777" spans="1:10" s="65" customFormat="1" ht="14" x14ac:dyDescent="0.35">
      <c r="A1777" s="145"/>
      <c r="E1777" s="102"/>
      <c r="F1777" s="102"/>
      <c r="G1777" s="102"/>
      <c r="I1777" s="93"/>
      <c r="J1777" s="93"/>
    </row>
    <row r="1778" spans="1:10" s="65" customFormat="1" ht="14" x14ac:dyDescent="0.35">
      <c r="A1778" s="145"/>
      <c r="E1778" s="102"/>
      <c r="F1778" s="102"/>
      <c r="G1778" s="102"/>
      <c r="I1778" s="93"/>
      <c r="J1778" s="93"/>
    </row>
    <row r="1779" spans="1:10" s="65" customFormat="1" ht="14" x14ac:dyDescent="0.35">
      <c r="A1779" s="145"/>
      <c r="E1779" s="102"/>
      <c r="F1779" s="102"/>
      <c r="G1779" s="102"/>
      <c r="I1779" s="93"/>
      <c r="J1779" s="93"/>
    </row>
    <row r="1780" spans="1:10" s="65" customFormat="1" ht="14" x14ac:dyDescent="0.35">
      <c r="A1780" s="145"/>
      <c r="E1780" s="102"/>
      <c r="F1780" s="102"/>
      <c r="G1780" s="102"/>
      <c r="I1780" s="93"/>
      <c r="J1780" s="93"/>
    </row>
    <row r="1781" spans="1:10" s="65" customFormat="1" ht="14" x14ac:dyDescent="0.35">
      <c r="A1781" s="145"/>
      <c r="E1781" s="102"/>
      <c r="F1781" s="102"/>
      <c r="G1781" s="102"/>
      <c r="I1781" s="93"/>
      <c r="J1781" s="93"/>
    </row>
    <row r="1782" spans="1:10" s="65" customFormat="1" ht="14" x14ac:dyDescent="0.35">
      <c r="A1782" s="145"/>
      <c r="E1782" s="102"/>
      <c r="F1782" s="102"/>
      <c r="G1782" s="102"/>
      <c r="I1782" s="93"/>
      <c r="J1782" s="93"/>
    </row>
    <row r="1783" spans="1:10" s="65" customFormat="1" ht="14" x14ac:dyDescent="0.35">
      <c r="A1783" s="145"/>
      <c r="E1783" s="102"/>
      <c r="F1783" s="102"/>
      <c r="G1783" s="102"/>
      <c r="I1783" s="93"/>
      <c r="J1783" s="93"/>
    </row>
    <row r="1784" spans="1:10" s="65" customFormat="1" ht="14" x14ac:dyDescent="0.35">
      <c r="A1784" s="145"/>
      <c r="E1784" s="102"/>
      <c r="F1784" s="102"/>
      <c r="G1784" s="102"/>
      <c r="I1784" s="93"/>
      <c r="J1784" s="93"/>
    </row>
    <row r="1785" spans="1:10" s="65" customFormat="1" ht="14" x14ac:dyDescent="0.35">
      <c r="A1785" s="145"/>
      <c r="E1785" s="102"/>
      <c r="F1785" s="102"/>
      <c r="G1785" s="102"/>
      <c r="I1785" s="93"/>
      <c r="J1785" s="93"/>
    </row>
    <row r="1786" spans="1:10" s="65" customFormat="1" ht="14" x14ac:dyDescent="0.35">
      <c r="A1786" s="145"/>
      <c r="E1786" s="102"/>
      <c r="F1786" s="102"/>
      <c r="G1786" s="102"/>
      <c r="I1786" s="93"/>
      <c r="J1786" s="93"/>
    </row>
    <row r="1787" spans="1:10" s="65" customFormat="1" ht="14" x14ac:dyDescent="0.35">
      <c r="A1787" s="145"/>
      <c r="E1787" s="102"/>
      <c r="F1787" s="102"/>
      <c r="G1787" s="102"/>
      <c r="I1787" s="93"/>
      <c r="J1787" s="93"/>
    </row>
    <row r="1788" spans="1:10" s="65" customFormat="1" ht="14" x14ac:dyDescent="0.35">
      <c r="A1788" s="145"/>
      <c r="E1788" s="102"/>
      <c r="F1788" s="102"/>
      <c r="G1788" s="102"/>
      <c r="I1788" s="93"/>
      <c r="J1788" s="93"/>
    </row>
    <row r="1789" spans="1:10" s="65" customFormat="1" ht="14" x14ac:dyDescent="0.35">
      <c r="A1789" s="145"/>
      <c r="E1789" s="102"/>
      <c r="F1789" s="102"/>
      <c r="G1789" s="102"/>
      <c r="I1789" s="93"/>
      <c r="J1789" s="93"/>
    </row>
    <row r="1790" spans="1:10" s="65" customFormat="1" ht="14" x14ac:dyDescent="0.35">
      <c r="A1790" s="145"/>
      <c r="E1790" s="102"/>
      <c r="F1790" s="102"/>
      <c r="G1790" s="102"/>
      <c r="I1790" s="93"/>
      <c r="J1790" s="93"/>
    </row>
    <row r="1791" spans="1:10" s="65" customFormat="1" ht="14" x14ac:dyDescent="0.35">
      <c r="A1791" s="145"/>
      <c r="E1791" s="102"/>
      <c r="F1791" s="102"/>
      <c r="G1791" s="102"/>
      <c r="I1791" s="93"/>
      <c r="J1791" s="93"/>
    </row>
    <row r="1792" spans="1:10" s="65" customFormat="1" ht="14" x14ac:dyDescent="0.35">
      <c r="A1792" s="145"/>
      <c r="E1792" s="102"/>
      <c r="F1792" s="102"/>
      <c r="G1792" s="102"/>
      <c r="I1792" s="93"/>
      <c r="J1792" s="93"/>
    </row>
    <row r="1793" spans="1:10" s="65" customFormat="1" ht="14" x14ac:dyDescent="0.35">
      <c r="A1793" s="145"/>
      <c r="E1793" s="102"/>
      <c r="F1793" s="102"/>
      <c r="G1793" s="102"/>
      <c r="I1793" s="93"/>
      <c r="J1793" s="93"/>
    </row>
    <row r="1794" spans="1:10" s="65" customFormat="1" ht="14" x14ac:dyDescent="0.35">
      <c r="A1794" s="145"/>
      <c r="E1794" s="102"/>
      <c r="F1794" s="102"/>
      <c r="G1794" s="102"/>
      <c r="I1794" s="93"/>
      <c r="J1794" s="93"/>
    </row>
    <row r="1795" spans="1:10" s="65" customFormat="1" ht="14" x14ac:dyDescent="0.35">
      <c r="A1795" s="145"/>
      <c r="E1795" s="102"/>
      <c r="F1795" s="102"/>
      <c r="G1795" s="102"/>
      <c r="I1795" s="93"/>
      <c r="J1795" s="93"/>
    </row>
    <row r="1796" spans="1:10" s="65" customFormat="1" ht="14" x14ac:dyDescent="0.35">
      <c r="A1796" s="145"/>
      <c r="E1796" s="102"/>
      <c r="F1796" s="102"/>
      <c r="G1796" s="102"/>
      <c r="I1796" s="93"/>
      <c r="J1796" s="93"/>
    </row>
    <row r="1797" spans="1:10" s="65" customFormat="1" ht="14" x14ac:dyDescent="0.35">
      <c r="A1797" s="145"/>
      <c r="E1797" s="102"/>
      <c r="F1797" s="102"/>
      <c r="G1797" s="102"/>
      <c r="I1797" s="93"/>
      <c r="J1797" s="93"/>
    </row>
    <row r="1798" spans="1:10" s="65" customFormat="1" ht="14" x14ac:dyDescent="0.35">
      <c r="A1798" s="145"/>
      <c r="E1798" s="102"/>
      <c r="F1798" s="102"/>
      <c r="G1798" s="102"/>
      <c r="I1798" s="93"/>
      <c r="J1798" s="93"/>
    </row>
    <row r="1799" spans="1:10" s="65" customFormat="1" ht="14" x14ac:dyDescent="0.35">
      <c r="A1799" s="145"/>
      <c r="E1799" s="102"/>
      <c r="F1799" s="102"/>
      <c r="G1799" s="102"/>
      <c r="I1799" s="93"/>
      <c r="J1799" s="93"/>
    </row>
    <row r="1800" spans="1:10" s="65" customFormat="1" ht="14" x14ac:dyDescent="0.35">
      <c r="A1800" s="145"/>
      <c r="E1800" s="102"/>
      <c r="F1800" s="102"/>
      <c r="G1800" s="102"/>
      <c r="I1800" s="93"/>
      <c r="J1800" s="93"/>
    </row>
    <row r="1801" spans="1:10" s="65" customFormat="1" ht="14" x14ac:dyDescent="0.35">
      <c r="A1801" s="145"/>
      <c r="E1801" s="102"/>
      <c r="F1801" s="102"/>
      <c r="G1801" s="102"/>
      <c r="I1801" s="93"/>
      <c r="J1801" s="93"/>
    </row>
    <row r="1802" spans="1:10" s="65" customFormat="1" ht="14" x14ac:dyDescent="0.35">
      <c r="A1802" s="145"/>
      <c r="E1802" s="102"/>
      <c r="F1802" s="102"/>
      <c r="G1802" s="102"/>
      <c r="I1802" s="93"/>
      <c r="J1802" s="93"/>
    </row>
    <row r="1803" spans="1:10" s="65" customFormat="1" ht="14" x14ac:dyDescent="0.35">
      <c r="A1803" s="145"/>
      <c r="E1803" s="102"/>
      <c r="F1803" s="102"/>
      <c r="G1803" s="102"/>
      <c r="I1803" s="93"/>
      <c r="J1803" s="93"/>
    </row>
    <row r="1804" spans="1:10" s="65" customFormat="1" ht="14" x14ac:dyDescent="0.35">
      <c r="A1804" s="145"/>
      <c r="E1804" s="102"/>
      <c r="F1804" s="102"/>
      <c r="G1804" s="102"/>
      <c r="I1804" s="93"/>
      <c r="J1804" s="93"/>
    </row>
    <row r="1805" spans="1:10" s="65" customFormat="1" ht="14" x14ac:dyDescent="0.35">
      <c r="A1805" s="145"/>
      <c r="E1805" s="102"/>
      <c r="F1805" s="102"/>
      <c r="G1805" s="102"/>
      <c r="I1805" s="93"/>
      <c r="J1805" s="93"/>
    </row>
    <row r="1806" spans="1:10" s="65" customFormat="1" ht="14" x14ac:dyDescent="0.35">
      <c r="A1806" s="145"/>
      <c r="E1806" s="102"/>
      <c r="F1806" s="102"/>
      <c r="G1806" s="102"/>
      <c r="I1806" s="93"/>
      <c r="J1806" s="93"/>
    </row>
    <row r="1807" spans="1:10" s="65" customFormat="1" ht="14" x14ac:dyDescent="0.35">
      <c r="A1807" s="145"/>
      <c r="E1807" s="102"/>
      <c r="F1807" s="102"/>
      <c r="G1807" s="102"/>
      <c r="I1807" s="93"/>
      <c r="J1807" s="93"/>
    </row>
    <row r="1808" spans="1:10" s="65" customFormat="1" ht="14" x14ac:dyDescent="0.35">
      <c r="A1808" s="145"/>
      <c r="E1808" s="102"/>
      <c r="F1808" s="102"/>
      <c r="G1808" s="102"/>
      <c r="I1808" s="93"/>
      <c r="J1808" s="93"/>
    </row>
    <row r="1809" spans="1:10" s="65" customFormat="1" ht="14" x14ac:dyDescent="0.35">
      <c r="A1809" s="145"/>
      <c r="E1809" s="102"/>
      <c r="F1809" s="102"/>
      <c r="G1809" s="102"/>
      <c r="I1809" s="93"/>
      <c r="J1809" s="93"/>
    </row>
    <row r="1810" spans="1:10" s="65" customFormat="1" ht="14" x14ac:dyDescent="0.35">
      <c r="A1810" s="145"/>
      <c r="E1810" s="102"/>
      <c r="F1810" s="102"/>
      <c r="G1810" s="102"/>
      <c r="I1810" s="93"/>
      <c r="J1810" s="93"/>
    </row>
    <row r="1811" spans="1:10" s="65" customFormat="1" ht="14" x14ac:dyDescent="0.35">
      <c r="A1811" s="145"/>
      <c r="E1811" s="102"/>
      <c r="F1811" s="102"/>
      <c r="G1811" s="102"/>
      <c r="I1811" s="93"/>
      <c r="J1811" s="93"/>
    </row>
    <row r="1812" spans="1:10" s="65" customFormat="1" ht="14" x14ac:dyDescent="0.35">
      <c r="A1812" s="145"/>
      <c r="E1812" s="102"/>
      <c r="F1812" s="102"/>
      <c r="G1812" s="102"/>
      <c r="I1812" s="93"/>
      <c r="J1812" s="93"/>
    </row>
    <row r="1813" spans="1:10" s="65" customFormat="1" ht="14" x14ac:dyDescent="0.35">
      <c r="A1813" s="145"/>
      <c r="E1813" s="102"/>
      <c r="F1813" s="102"/>
      <c r="G1813" s="102"/>
      <c r="I1813" s="93"/>
      <c r="J1813" s="93"/>
    </row>
    <row r="1814" spans="1:10" s="65" customFormat="1" ht="14" x14ac:dyDescent="0.35">
      <c r="A1814" s="145"/>
      <c r="E1814" s="102"/>
      <c r="F1814" s="102"/>
      <c r="G1814" s="102"/>
      <c r="I1814" s="93"/>
      <c r="J1814" s="93"/>
    </row>
    <row r="1815" spans="1:10" s="65" customFormat="1" ht="14" x14ac:dyDescent="0.35">
      <c r="A1815" s="145"/>
      <c r="E1815" s="102"/>
      <c r="F1815" s="102"/>
      <c r="G1815" s="102"/>
      <c r="I1815" s="93"/>
      <c r="J1815" s="93"/>
    </row>
    <row r="1816" spans="1:10" s="65" customFormat="1" ht="14" x14ac:dyDescent="0.35">
      <c r="A1816" s="145"/>
      <c r="E1816" s="102"/>
      <c r="F1816" s="102"/>
      <c r="G1816" s="102"/>
      <c r="I1816" s="93"/>
      <c r="J1816" s="93"/>
    </row>
    <row r="1817" spans="1:10" s="65" customFormat="1" ht="14" x14ac:dyDescent="0.35">
      <c r="A1817" s="145"/>
      <c r="E1817" s="102"/>
      <c r="F1817" s="102"/>
      <c r="G1817" s="102"/>
      <c r="I1817" s="93"/>
      <c r="J1817" s="93"/>
    </row>
    <row r="1818" spans="1:10" s="65" customFormat="1" ht="14" x14ac:dyDescent="0.35">
      <c r="A1818" s="145"/>
      <c r="E1818" s="102"/>
      <c r="F1818" s="102"/>
      <c r="G1818" s="102"/>
      <c r="I1818" s="93"/>
      <c r="J1818" s="93"/>
    </row>
    <row r="1819" spans="1:10" s="65" customFormat="1" ht="14" x14ac:dyDescent="0.35">
      <c r="A1819" s="145"/>
      <c r="E1819" s="102"/>
      <c r="F1819" s="102"/>
      <c r="G1819" s="102"/>
      <c r="I1819" s="93"/>
      <c r="J1819" s="93"/>
    </row>
    <row r="1820" spans="1:10" s="65" customFormat="1" ht="14" x14ac:dyDescent="0.35">
      <c r="A1820" s="145"/>
      <c r="E1820" s="102"/>
      <c r="F1820" s="102"/>
      <c r="G1820" s="102"/>
      <c r="I1820" s="93"/>
      <c r="J1820" s="93"/>
    </row>
    <row r="1821" spans="1:10" s="65" customFormat="1" ht="14" x14ac:dyDescent="0.35">
      <c r="A1821" s="145"/>
      <c r="E1821" s="102"/>
      <c r="F1821" s="102"/>
      <c r="G1821" s="102"/>
      <c r="I1821" s="93"/>
      <c r="J1821" s="93"/>
    </row>
    <row r="1822" spans="1:10" s="65" customFormat="1" ht="14" x14ac:dyDescent="0.35">
      <c r="A1822" s="145"/>
      <c r="E1822" s="102"/>
      <c r="F1822" s="102"/>
      <c r="G1822" s="102"/>
      <c r="I1822" s="93"/>
      <c r="J1822" s="93"/>
    </row>
    <row r="1823" spans="1:10" s="65" customFormat="1" ht="14" x14ac:dyDescent="0.35">
      <c r="A1823" s="145"/>
      <c r="E1823" s="102"/>
      <c r="F1823" s="102"/>
      <c r="G1823" s="102"/>
      <c r="I1823" s="93"/>
      <c r="J1823" s="93"/>
    </row>
    <row r="1824" spans="1:10" s="65" customFormat="1" ht="14" x14ac:dyDescent="0.35">
      <c r="A1824" s="145"/>
      <c r="E1824" s="102"/>
      <c r="F1824" s="102"/>
      <c r="G1824" s="102"/>
      <c r="I1824" s="93"/>
      <c r="J1824" s="93"/>
    </row>
    <row r="1825" spans="1:10" s="65" customFormat="1" ht="14" x14ac:dyDescent="0.35">
      <c r="A1825" s="145"/>
      <c r="E1825" s="102"/>
      <c r="F1825" s="102"/>
      <c r="G1825" s="102"/>
      <c r="I1825" s="93"/>
      <c r="J1825" s="93"/>
    </row>
    <row r="1826" spans="1:10" s="65" customFormat="1" ht="14" x14ac:dyDescent="0.35">
      <c r="A1826" s="145"/>
      <c r="E1826" s="102"/>
      <c r="F1826" s="102"/>
      <c r="G1826" s="102"/>
      <c r="I1826" s="93"/>
      <c r="J1826" s="93"/>
    </row>
    <row r="1827" spans="1:10" s="65" customFormat="1" ht="14" x14ac:dyDescent="0.35">
      <c r="A1827" s="145"/>
      <c r="E1827" s="102"/>
      <c r="F1827" s="102"/>
      <c r="G1827" s="102"/>
      <c r="I1827" s="93"/>
      <c r="J1827" s="93"/>
    </row>
    <row r="1828" spans="1:10" s="65" customFormat="1" ht="14" x14ac:dyDescent="0.35">
      <c r="A1828" s="145"/>
      <c r="E1828" s="102"/>
      <c r="F1828" s="102"/>
      <c r="G1828" s="102"/>
      <c r="I1828" s="93"/>
      <c r="J1828" s="93"/>
    </row>
    <row r="1829" spans="1:10" s="65" customFormat="1" ht="14" x14ac:dyDescent="0.35">
      <c r="A1829" s="145"/>
      <c r="E1829" s="102"/>
      <c r="F1829" s="102"/>
      <c r="G1829" s="102"/>
      <c r="I1829" s="93"/>
      <c r="J1829" s="93"/>
    </row>
    <row r="1830" spans="1:10" s="65" customFormat="1" ht="14" x14ac:dyDescent="0.35">
      <c r="A1830" s="145"/>
      <c r="E1830" s="102"/>
      <c r="F1830" s="102"/>
      <c r="G1830" s="102"/>
      <c r="I1830" s="93"/>
      <c r="J1830" s="93"/>
    </row>
    <row r="1831" spans="1:10" s="65" customFormat="1" ht="14" x14ac:dyDescent="0.35">
      <c r="A1831" s="145"/>
      <c r="E1831" s="102"/>
      <c r="F1831" s="102"/>
      <c r="G1831" s="102"/>
      <c r="I1831" s="93"/>
      <c r="J1831" s="93"/>
    </row>
    <row r="1832" spans="1:10" s="65" customFormat="1" ht="14" x14ac:dyDescent="0.35">
      <c r="A1832" s="145"/>
      <c r="E1832" s="102"/>
      <c r="F1832" s="102"/>
      <c r="G1832" s="102"/>
      <c r="I1832" s="93"/>
      <c r="J1832" s="93"/>
    </row>
    <row r="1833" spans="1:10" s="65" customFormat="1" ht="14" x14ac:dyDescent="0.35">
      <c r="A1833" s="145"/>
      <c r="E1833" s="102"/>
      <c r="F1833" s="102"/>
      <c r="G1833" s="102"/>
      <c r="I1833" s="93"/>
      <c r="J1833" s="93"/>
    </row>
    <row r="1834" spans="1:10" s="65" customFormat="1" ht="14" x14ac:dyDescent="0.35">
      <c r="A1834" s="145"/>
      <c r="E1834" s="102"/>
      <c r="F1834" s="102"/>
      <c r="G1834" s="102"/>
      <c r="I1834" s="93"/>
      <c r="J1834" s="93"/>
    </row>
    <row r="1835" spans="1:10" s="65" customFormat="1" ht="14" x14ac:dyDescent="0.35">
      <c r="A1835" s="145"/>
      <c r="E1835" s="102"/>
      <c r="F1835" s="102"/>
      <c r="G1835" s="102"/>
      <c r="I1835" s="93"/>
      <c r="J1835" s="93"/>
    </row>
    <row r="1836" spans="1:10" s="65" customFormat="1" ht="14" x14ac:dyDescent="0.35">
      <c r="A1836" s="145"/>
      <c r="E1836" s="102"/>
      <c r="F1836" s="102"/>
      <c r="G1836" s="102"/>
      <c r="I1836" s="93"/>
      <c r="J1836" s="93"/>
    </row>
    <row r="1837" spans="1:10" s="65" customFormat="1" ht="14" x14ac:dyDescent="0.35">
      <c r="A1837" s="145"/>
      <c r="E1837" s="102"/>
      <c r="F1837" s="102"/>
      <c r="G1837" s="102"/>
      <c r="I1837" s="93"/>
      <c r="J1837" s="93"/>
    </row>
    <row r="1838" spans="1:10" s="65" customFormat="1" ht="14" x14ac:dyDescent="0.35">
      <c r="A1838" s="145"/>
      <c r="E1838" s="102"/>
      <c r="F1838" s="102"/>
      <c r="G1838" s="102"/>
      <c r="I1838" s="93"/>
      <c r="J1838" s="93"/>
    </row>
    <row r="1839" spans="1:10" s="65" customFormat="1" ht="14" x14ac:dyDescent="0.35">
      <c r="A1839" s="145"/>
      <c r="E1839" s="102"/>
      <c r="F1839" s="102"/>
      <c r="G1839" s="102"/>
      <c r="I1839" s="93"/>
      <c r="J1839" s="93"/>
    </row>
    <row r="1840" spans="1:10" s="65" customFormat="1" ht="14" x14ac:dyDescent="0.35">
      <c r="A1840" s="145"/>
      <c r="E1840" s="102"/>
      <c r="F1840" s="102"/>
      <c r="G1840" s="102"/>
      <c r="I1840" s="93"/>
      <c r="J1840" s="93"/>
    </row>
    <row r="1841" spans="1:10" s="65" customFormat="1" ht="14" x14ac:dyDescent="0.35">
      <c r="A1841" s="145"/>
      <c r="E1841" s="102"/>
      <c r="F1841" s="102"/>
      <c r="G1841" s="102"/>
      <c r="I1841" s="93"/>
      <c r="J1841" s="93"/>
    </row>
    <row r="1842" spans="1:10" s="65" customFormat="1" ht="14" x14ac:dyDescent="0.35">
      <c r="A1842" s="145"/>
      <c r="E1842" s="102"/>
      <c r="F1842" s="102"/>
      <c r="G1842" s="102"/>
      <c r="I1842" s="93"/>
      <c r="J1842" s="93"/>
    </row>
    <row r="1843" spans="1:10" s="65" customFormat="1" ht="14" x14ac:dyDescent="0.35">
      <c r="A1843" s="145"/>
      <c r="E1843" s="102"/>
      <c r="F1843" s="102"/>
      <c r="G1843" s="102"/>
      <c r="I1843" s="93"/>
      <c r="J1843" s="93"/>
    </row>
    <row r="1844" spans="1:10" s="65" customFormat="1" ht="14" x14ac:dyDescent="0.35">
      <c r="A1844" s="145"/>
      <c r="E1844" s="102"/>
      <c r="F1844" s="102"/>
      <c r="G1844" s="102"/>
      <c r="I1844" s="93"/>
      <c r="J1844" s="93"/>
    </row>
    <row r="1845" spans="1:10" s="65" customFormat="1" ht="14" x14ac:dyDescent="0.35">
      <c r="A1845" s="145"/>
      <c r="E1845" s="102"/>
      <c r="F1845" s="102"/>
      <c r="G1845" s="102"/>
      <c r="I1845" s="93"/>
      <c r="J1845" s="93"/>
    </row>
    <row r="1846" spans="1:10" s="65" customFormat="1" ht="14" x14ac:dyDescent="0.35">
      <c r="A1846" s="145"/>
      <c r="E1846" s="102"/>
      <c r="F1846" s="102"/>
      <c r="G1846" s="102"/>
      <c r="I1846" s="93"/>
      <c r="J1846" s="93"/>
    </row>
    <row r="1847" spans="1:10" s="65" customFormat="1" ht="14" x14ac:dyDescent="0.35">
      <c r="A1847" s="145"/>
      <c r="E1847" s="102"/>
      <c r="F1847" s="102"/>
      <c r="G1847" s="102"/>
      <c r="I1847" s="93"/>
      <c r="J1847" s="93"/>
    </row>
    <row r="1848" spans="1:10" s="65" customFormat="1" ht="14" x14ac:dyDescent="0.35">
      <c r="A1848" s="145"/>
      <c r="E1848" s="102"/>
      <c r="F1848" s="102"/>
      <c r="G1848" s="102"/>
      <c r="I1848" s="93"/>
      <c r="J1848" s="93"/>
    </row>
    <row r="1849" spans="1:10" s="65" customFormat="1" ht="14" x14ac:dyDescent="0.35">
      <c r="A1849" s="145"/>
      <c r="E1849" s="102"/>
      <c r="F1849" s="102"/>
      <c r="G1849" s="102"/>
      <c r="I1849" s="93"/>
      <c r="J1849" s="93"/>
    </row>
    <row r="1850" spans="1:10" s="65" customFormat="1" ht="14" x14ac:dyDescent="0.35">
      <c r="A1850" s="145"/>
      <c r="E1850" s="102"/>
      <c r="F1850" s="102"/>
      <c r="G1850" s="102"/>
      <c r="I1850" s="93"/>
      <c r="J1850" s="93"/>
    </row>
    <row r="1851" spans="1:10" s="65" customFormat="1" ht="14" x14ac:dyDescent="0.35">
      <c r="A1851" s="145"/>
      <c r="E1851" s="102"/>
      <c r="F1851" s="102"/>
      <c r="G1851" s="102"/>
      <c r="I1851" s="93"/>
      <c r="J1851" s="93"/>
    </row>
    <row r="1852" spans="1:10" s="65" customFormat="1" ht="14" x14ac:dyDescent="0.35">
      <c r="A1852" s="145"/>
      <c r="E1852" s="102"/>
      <c r="F1852" s="102"/>
      <c r="G1852" s="102"/>
      <c r="I1852" s="93"/>
      <c r="J1852" s="93"/>
    </row>
    <row r="1853" spans="1:10" s="65" customFormat="1" ht="14" x14ac:dyDescent="0.35">
      <c r="A1853" s="145"/>
      <c r="E1853" s="102"/>
      <c r="F1853" s="102"/>
      <c r="G1853" s="102"/>
      <c r="I1853" s="93"/>
      <c r="J1853" s="93"/>
    </row>
    <row r="1854" spans="1:10" s="65" customFormat="1" ht="14" x14ac:dyDescent="0.35">
      <c r="A1854" s="145"/>
      <c r="E1854" s="102"/>
      <c r="F1854" s="102"/>
      <c r="G1854" s="102"/>
      <c r="I1854" s="93"/>
      <c r="J1854" s="93"/>
    </row>
    <row r="1855" spans="1:10" s="65" customFormat="1" ht="14" x14ac:dyDescent="0.35">
      <c r="A1855" s="145"/>
      <c r="E1855" s="102"/>
      <c r="F1855" s="102"/>
      <c r="G1855" s="102"/>
      <c r="I1855" s="93"/>
      <c r="J1855" s="93"/>
    </row>
    <row r="1856" spans="1:10" s="65" customFormat="1" ht="14" x14ac:dyDescent="0.35">
      <c r="A1856" s="145"/>
      <c r="E1856" s="102"/>
      <c r="F1856" s="102"/>
      <c r="G1856" s="102"/>
      <c r="I1856" s="93"/>
      <c r="J1856" s="93"/>
    </row>
    <row r="1857" spans="1:10" s="65" customFormat="1" ht="14" x14ac:dyDescent="0.35">
      <c r="A1857" s="145"/>
      <c r="E1857" s="102"/>
      <c r="F1857" s="102"/>
      <c r="G1857" s="102"/>
      <c r="I1857" s="93"/>
      <c r="J1857" s="93"/>
    </row>
    <row r="1858" spans="1:10" s="65" customFormat="1" ht="14" x14ac:dyDescent="0.35">
      <c r="A1858" s="145"/>
      <c r="E1858" s="102"/>
      <c r="F1858" s="102"/>
      <c r="G1858" s="102"/>
      <c r="I1858" s="93"/>
      <c r="J1858" s="93"/>
    </row>
    <row r="1859" spans="1:10" s="65" customFormat="1" ht="14" x14ac:dyDescent="0.35">
      <c r="A1859" s="145"/>
      <c r="E1859" s="102"/>
      <c r="F1859" s="102"/>
      <c r="G1859" s="102"/>
      <c r="I1859" s="93"/>
      <c r="J1859" s="93"/>
    </row>
    <row r="1860" spans="1:10" s="65" customFormat="1" ht="14" x14ac:dyDescent="0.35">
      <c r="A1860" s="145"/>
      <c r="E1860" s="102"/>
      <c r="F1860" s="102"/>
      <c r="G1860" s="102"/>
      <c r="I1860" s="93"/>
      <c r="J1860" s="93"/>
    </row>
    <row r="1861" spans="1:10" s="65" customFormat="1" ht="14" x14ac:dyDescent="0.35">
      <c r="A1861" s="145"/>
      <c r="E1861" s="102"/>
      <c r="F1861" s="102"/>
      <c r="G1861" s="102"/>
      <c r="I1861" s="93"/>
      <c r="J1861" s="93"/>
    </row>
    <row r="1862" spans="1:10" s="65" customFormat="1" ht="14" x14ac:dyDescent="0.35">
      <c r="A1862" s="145"/>
      <c r="E1862" s="102"/>
      <c r="F1862" s="102"/>
      <c r="G1862" s="102"/>
      <c r="I1862" s="93"/>
      <c r="J1862" s="93"/>
    </row>
    <row r="1863" spans="1:10" s="65" customFormat="1" ht="14" x14ac:dyDescent="0.35">
      <c r="A1863" s="145"/>
      <c r="E1863" s="102"/>
      <c r="F1863" s="102"/>
      <c r="G1863" s="102"/>
      <c r="I1863" s="93"/>
      <c r="J1863" s="93"/>
    </row>
    <row r="1864" spans="1:10" s="65" customFormat="1" ht="14" x14ac:dyDescent="0.35">
      <c r="A1864" s="145"/>
      <c r="E1864" s="102"/>
      <c r="F1864" s="102"/>
      <c r="G1864" s="102"/>
      <c r="I1864" s="93"/>
      <c r="J1864" s="93"/>
    </row>
    <row r="1865" spans="1:10" s="65" customFormat="1" ht="14" x14ac:dyDescent="0.35">
      <c r="A1865" s="145"/>
      <c r="E1865" s="102"/>
      <c r="F1865" s="102"/>
      <c r="G1865" s="102"/>
      <c r="I1865" s="93"/>
      <c r="J1865" s="93"/>
    </row>
    <row r="1866" spans="1:10" s="65" customFormat="1" ht="14" x14ac:dyDescent="0.35">
      <c r="A1866" s="145"/>
      <c r="E1866" s="102"/>
      <c r="F1866" s="102"/>
      <c r="G1866" s="102"/>
      <c r="I1866" s="93"/>
      <c r="J1866" s="93"/>
    </row>
    <row r="1867" spans="1:10" s="65" customFormat="1" ht="14" x14ac:dyDescent="0.35">
      <c r="A1867" s="145"/>
      <c r="E1867" s="102"/>
      <c r="F1867" s="102"/>
      <c r="G1867" s="102"/>
      <c r="I1867" s="93"/>
      <c r="J1867" s="93"/>
    </row>
    <row r="1868" spans="1:10" s="65" customFormat="1" ht="14" x14ac:dyDescent="0.35">
      <c r="A1868" s="145"/>
      <c r="E1868" s="102"/>
      <c r="F1868" s="102"/>
      <c r="G1868" s="102"/>
      <c r="I1868" s="93"/>
      <c r="J1868" s="93"/>
    </row>
    <row r="1869" spans="1:10" s="65" customFormat="1" ht="14" x14ac:dyDescent="0.35">
      <c r="A1869" s="145"/>
      <c r="E1869" s="102"/>
      <c r="F1869" s="102"/>
      <c r="G1869" s="102"/>
      <c r="I1869" s="93"/>
      <c r="J1869" s="93"/>
    </row>
    <row r="1870" spans="1:10" s="65" customFormat="1" ht="14" x14ac:dyDescent="0.35">
      <c r="A1870" s="145"/>
      <c r="E1870" s="102"/>
      <c r="F1870" s="102"/>
      <c r="G1870" s="102"/>
      <c r="I1870" s="93"/>
      <c r="J1870" s="93"/>
    </row>
    <row r="1871" spans="1:10" s="65" customFormat="1" ht="14" x14ac:dyDescent="0.35">
      <c r="A1871" s="145"/>
      <c r="E1871" s="102"/>
      <c r="F1871" s="102"/>
      <c r="G1871" s="102"/>
      <c r="I1871" s="93"/>
      <c r="J1871" s="93"/>
    </row>
    <row r="1872" spans="1:10" s="65" customFormat="1" ht="14" x14ac:dyDescent="0.35">
      <c r="A1872" s="145"/>
      <c r="E1872" s="102"/>
      <c r="F1872" s="102"/>
      <c r="G1872" s="102"/>
      <c r="I1872" s="93"/>
      <c r="J1872" s="93"/>
    </row>
    <row r="1873" spans="1:10" s="65" customFormat="1" ht="14" x14ac:dyDescent="0.35">
      <c r="A1873" s="145"/>
      <c r="E1873" s="102"/>
      <c r="F1873" s="102"/>
      <c r="G1873" s="102"/>
      <c r="I1873" s="93"/>
      <c r="J1873" s="93"/>
    </row>
    <row r="1874" spans="1:10" s="65" customFormat="1" ht="14" x14ac:dyDescent="0.35">
      <c r="A1874" s="145"/>
      <c r="E1874" s="102"/>
      <c r="F1874" s="102"/>
      <c r="G1874" s="102"/>
      <c r="I1874" s="93"/>
      <c r="J1874" s="93"/>
    </row>
    <row r="1875" spans="1:10" s="65" customFormat="1" ht="14" x14ac:dyDescent="0.35">
      <c r="A1875" s="145"/>
      <c r="E1875" s="102"/>
      <c r="F1875" s="102"/>
      <c r="G1875" s="102"/>
      <c r="I1875" s="93"/>
      <c r="J1875" s="93"/>
    </row>
    <row r="1876" spans="1:10" s="65" customFormat="1" ht="14" x14ac:dyDescent="0.35">
      <c r="A1876" s="145"/>
      <c r="E1876" s="102"/>
      <c r="F1876" s="102"/>
      <c r="G1876" s="102"/>
      <c r="I1876" s="93"/>
      <c r="J1876" s="93"/>
    </row>
    <row r="1877" spans="1:10" s="65" customFormat="1" ht="14" x14ac:dyDescent="0.35">
      <c r="A1877" s="145"/>
      <c r="E1877" s="102"/>
      <c r="F1877" s="102"/>
      <c r="G1877" s="102"/>
      <c r="I1877" s="93"/>
      <c r="J1877" s="93"/>
    </row>
    <row r="1878" spans="1:10" s="65" customFormat="1" ht="14" x14ac:dyDescent="0.35">
      <c r="A1878" s="145"/>
      <c r="E1878" s="102"/>
      <c r="F1878" s="102"/>
      <c r="G1878" s="102"/>
      <c r="I1878" s="93"/>
      <c r="J1878" s="93"/>
    </row>
    <row r="1879" spans="1:10" s="65" customFormat="1" ht="14" x14ac:dyDescent="0.35">
      <c r="A1879" s="145"/>
      <c r="E1879" s="102"/>
      <c r="F1879" s="102"/>
      <c r="G1879" s="102"/>
      <c r="I1879" s="93"/>
      <c r="J1879" s="93"/>
    </row>
    <row r="1880" spans="1:10" s="65" customFormat="1" ht="14" x14ac:dyDescent="0.35">
      <c r="A1880" s="145"/>
      <c r="E1880" s="102"/>
      <c r="F1880" s="102"/>
      <c r="G1880" s="102"/>
      <c r="I1880" s="93"/>
      <c r="J1880" s="93"/>
    </row>
    <row r="1881" spans="1:10" s="65" customFormat="1" ht="14" x14ac:dyDescent="0.35">
      <c r="A1881" s="145"/>
      <c r="E1881" s="102"/>
      <c r="F1881" s="102"/>
      <c r="G1881" s="102"/>
      <c r="I1881" s="93"/>
      <c r="J1881" s="93"/>
    </row>
    <row r="1882" spans="1:10" s="65" customFormat="1" ht="14" x14ac:dyDescent="0.35">
      <c r="A1882" s="145"/>
      <c r="E1882" s="102"/>
      <c r="F1882" s="102"/>
      <c r="G1882" s="102"/>
      <c r="I1882" s="93"/>
      <c r="J1882" s="93"/>
    </row>
    <row r="1883" spans="1:10" s="65" customFormat="1" ht="14" x14ac:dyDescent="0.35">
      <c r="A1883" s="145"/>
      <c r="E1883" s="102"/>
      <c r="F1883" s="102"/>
      <c r="G1883" s="102"/>
      <c r="I1883" s="93"/>
      <c r="J1883" s="93"/>
    </row>
    <row r="1884" spans="1:10" s="65" customFormat="1" ht="14" x14ac:dyDescent="0.35">
      <c r="A1884" s="145"/>
      <c r="E1884" s="102"/>
      <c r="F1884" s="102"/>
      <c r="G1884" s="102"/>
      <c r="I1884" s="93"/>
      <c r="J1884" s="93"/>
    </row>
    <row r="1885" spans="1:10" s="65" customFormat="1" ht="14" x14ac:dyDescent="0.35">
      <c r="A1885" s="145"/>
      <c r="E1885" s="102"/>
      <c r="F1885" s="102"/>
      <c r="G1885" s="102"/>
      <c r="I1885" s="93"/>
      <c r="J1885" s="93"/>
    </row>
    <row r="1886" spans="1:10" s="65" customFormat="1" ht="14" x14ac:dyDescent="0.35">
      <c r="A1886" s="145"/>
      <c r="E1886" s="102"/>
      <c r="F1886" s="102"/>
      <c r="G1886" s="102"/>
      <c r="I1886" s="93"/>
      <c r="J1886" s="93"/>
    </row>
    <row r="1887" spans="1:10" s="65" customFormat="1" ht="14" x14ac:dyDescent="0.35">
      <c r="A1887" s="145"/>
      <c r="E1887" s="102"/>
      <c r="F1887" s="102"/>
      <c r="G1887" s="102"/>
      <c r="I1887" s="93"/>
      <c r="J1887" s="93"/>
    </row>
    <row r="1888" spans="1:10" s="65" customFormat="1" ht="14" x14ac:dyDescent="0.35">
      <c r="A1888" s="145"/>
      <c r="E1888" s="102"/>
      <c r="F1888" s="102"/>
      <c r="G1888" s="102"/>
      <c r="I1888" s="93"/>
      <c r="J1888" s="93"/>
    </row>
    <row r="1889" spans="1:10" s="65" customFormat="1" ht="14" x14ac:dyDescent="0.35">
      <c r="A1889" s="145"/>
      <c r="E1889" s="102"/>
      <c r="F1889" s="102"/>
      <c r="G1889" s="102"/>
      <c r="I1889" s="93"/>
      <c r="J1889" s="93"/>
    </row>
    <row r="1890" spans="1:10" s="65" customFormat="1" ht="14" x14ac:dyDescent="0.35">
      <c r="A1890" s="145"/>
      <c r="E1890" s="102"/>
      <c r="F1890" s="102"/>
      <c r="G1890" s="102"/>
      <c r="I1890" s="93"/>
      <c r="J1890" s="93"/>
    </row>
    <row r="1891" spans="1:10" s="65" customFormat="1" ht="14" x14ac:dyDescent="0.35">
      <c r="A1891" s="145"/>
      <c r="E1891" s="102"/>
      <c r="F1891" s="102"/>
      <c r="G1891" s="102"/>
      <c r="I1891" s="93"/>
      <c r="J1891" s="93"/>
    </row>
    <row r="1892" spans="1:10" s="65" customFormat="1" ht="14" x14ac:dyDescent="0.35">
      <c r="A1892" s="145"/>
      <c r="E1892" s="102"/>
      <c r="F1892" s="102"/>
      <c r="G1892" s="102"/>
      <c r="I1892" s="93"/>
      <c r="J1892" s="93"/>
    </row>
    <row r="1893" spans="1:10" s="65" customFormat="1" ht="14" x14ac:dyDescent="0.35">
      <c r="A1893" s="145"/>
      <c r="E1893" s="102"/>
      <c r="F1893" s="102"/>
      <c r="G1893" s="102"/>
      <c r="I1893" s="93"/>
      <c r="J1893" s="93"/>
    </row>
    <row r="1894" spans="1:10" s="65" customFormat="1" ht="14" x14ac:dyDescent="0.35">
      <c r="A1894" s="145"/>
      <c r="E1894" s="102"/>
      <c r="F1894" s="102"/>
      <c r="G1894" s="102"/>
      <c r="I1894" s="93"/>
      <c r="J1894" s="93"/>
    </row>
    <row r="1895" spans="1:10" s="65" customFormat="1" ht="14" x14ac:dyDescent="0.35">
      <c r="A1895" s="145"/>
      <c r="E1895" s="102"/>
      <c r="F1895" s="102"/>
      <c r="G1895" s="102"/>
      <c r="I1895" s="93"/>
      <c r="J1895" s="93"/>
    </row>
    <row r="1896" spans="1:10" s="65" customFormat="1" ht="14" x14ac:dyDescent="0.35">
      <c r="A1896" s="145"/>
      <c r="E1896" s="102"/>
      <c r="F1896" s="102"/>
      <c r="G1896" s="102"/>
      <c r="I1896" s="93"/>
      <c r="J1896" s="93"/>
    </row>
    <row r="1897" spans="1:10" s="65" customFormat="1" ht="14" x14ac:dyDescent="0.35">
      <c r="A1897" s="145"/>
      <c r="E1897" s="102"/>
      <c r="F1897" s="102"/>
      <c r="G1897" s="102"/>
      <c r="I1897" s="93"/>
      <c r="J1897" s="93"/>
    </row>
    <row r="1898" spans="1:10" s="65" customFormat="1" ht="14" x14ac:dyDescent="0.35">
      <c r="A1898" s="145"/>
      <c r="E1898" s="102"/>
      <c r="F1898" s="102"/>
      <c r="G1898" s="102"/>
      <c r="I1898" s="93"/>
      <c r="J1898" s="93"/>
    </row>
    <row r="1899" spans="1:10" s="65" customFormat="1" ht="14" x14ac:dyDescent="0.35">
      <c r="A1899" s="145"/>
      <c r="E1899" s="102"/>
      <c r="F1899" s="102"/>
      <c r="G1899" s="102"/>
      <c r="I1899" s="93"/>
      <c r="J1899" s="93"/>
    </row>
    <row r="1900" spans="1:10" s="65" customFormat="1" ht="14" x14ac:dyDescent="0.35">
      <c r="A1900" s="145"/>
      <c r="E1900" s="102"/>
      <c r="F1900" s="102"/>
      <c r="G1900" s="102"/>
      <c r="I1900" s="93"/>
      <c r="J1900" s="93"/>
    </row>
    <row r="1901" spans="1:10" s="65" customFormat="1" ht="14" x14ac:dyDescent="0.35">
      <c r="A1901" s="145"/>
      <c r="E1901" s="102"/>
      <c r="F1901" s="102"/>
      <c r="G1901" s="102"/>
      <c r="I1901" s="93"/>
      <c r="J1901" s="93"/>
    </row>
    <row r="1902" spans="1:10" s="65" customFormat="1" ht="14" x14ac:dyDescent="0.35">
      <c r="A1902" s="145"/>
      <c r="E1902" s="102"/>
      <c r="F1902" s="102"/>
      <c r="G1902" s="102"/>
      <c r="I1902" s="93"/>
      <c r="J1902" s="93"/>
    </row>
    <row r="1903" spans="1:10" s="65" customFormat="1" ht="14" x14ac:dyDescent="0.35">
      <c r="A1903" s="145"/>
      <c r="E1903" s="102"/>
      <c r="F1903" s="102"/>
      <c r="G1903" s="102"/>
      <c r="I1903" s="93"/>
      <c r="J1903" s="93"/>
    </row>
    <row r="1904" spans="1:10" s="65" customFormat="1" ht="14" x14ac:dyDescent="0.35">
      <c r="A1904" s="145"/>
      <c r="E1904" s="102"/>
      <c r="F1904" s="102"/>
      <c r="G1904" s="102"/>
      <c r="I1904" s="93"/>
      <c r="J1904" s="93"/>
    </row>
    <row r="1905" spans="1:10" s="65" customFormat="1" ht="14" x14ac:dyDescent="0.35">
      <c r="A1905" s="145"/>
      <c r="E1905" s="102"/>
      <c r="F1905" s="102"/>
      <c r="G1905" s="102"/>
      <c r="I1905" s="93"/>
      <c r="J1905" s="93"/>
    </row>
    <row r="1906" spans="1:10" s="65" customFormat="1" ht="14" x14ac:dyDescent="0.35">
      <c r="A1906" s="145"/>
      <c r="E1906" s="102"/>
      <c r="F1906" s="102"/>
      <c r="G1906" s="102"/>
      <c r="I1906" s="93"/>
      <c r="J1906" s="93"/>
    </row>
    <row r="1907" spans="1:10" s="65" customFormat="1" ht="14" x14ac:dyDescent="0.35">
      <c r="A1907" s="145"/>
      <c r="E1907" s="102"/>
      <c r="F1907" s="102"/>
      <c r="G1907" s="102"/>
      <c r="I1907" s="93"/>
      <c r="J1907" s="93"/>
    </row>
    <row r="1908" spans="1:10" s="65" customFormat="1" ht="14" x14ac:dyDescent="0.35">
      <c r="A1908" s="145"/>
      <c r="E1908" s="102"/>
      <c r="F1908" s="102"/>
      <c r="G1908" s="102"/>
      <c r="I1908" s="93"/>
      <c r="J1908" s="93"/>
    </row>
    <row r="1909" spans="1:10" s="65" customFormat="1" ht="14" x14ac:dyDescent="0.35">
      <c r="A1909" s="145"/>
      <c r="E1909" s="102"/>
      <c r="F1909" s="102"/>
      <c r="G1909" s="102"/>
      <c r="I1909" s="93"/>
      <c r="J1909" s="93"/>
    </row>
    <row r="1910" spans="1:10" s="65" customFormat="1" ht="14" x14ac:dyDescent="0.35">
      <c r="A1910" s="145"/>
      <c r="E1910" s="102"/>
      <c r="F1910" s="102"/>
      <c r="G1910" s="102"/>
      <c r="I1910" s="93"/>
      <c r="J1910" s="93"/>
    </row>
    <row r="1911" spans="1:10" s="65" customFormat="1" ht="14" x14ac:dyDescent="0.35">
      <c r="A1911" s="145"/>
      <c r="E1911" s="102"/>
      <c r="F1911" s="102"/>
      <c r="G1911" s="102"/>
      <c r="I1911" s="93"/>
      <c r="J1911" s="93"/>
    </row>
    <row r="1912" spans="1:10" s="65" customFormat="1" ht="14" x14ac:dyDescent="0.35">
      <c r="A1912" s="145"/>
      <c r="E1912" s="102"/>
      <c r="F1912" s="102"/>
      <c r="G1912" s="102"/>
      <c r="I1912" s="93"/>
      <c r="J1912" s="93"/>
    </row>
    <row r="1913" spans="1:10" s="65" customFormat="1" ht="14" x14ac:dyDescent="0.35">
      <c r="A1913" s="145"/>
      <c r="E1913" s="102"/>
      <c r="F1913" s="102"/>
      <c r="G1913" s="102"/>
      <c r="I1913" s="93"/>
      <c r="J1913" s="93"/>
    </row>
    <row r="1914" spans="1:10" s="65" customFormat="1" ht="14" x14ac:dyDescent="0.35">
      <c r="A1914" s="145"/>
      <c r="E1914" s="102"/>
      <c r="F1914" s="102"/>
      <c r="G1914" s="102"/>
      <c r="I1914" s="93"/>
      <c r="J1914" s="93"/>
    </row>
    <row r="1915" spans="1:10" s="65" customFormat="1" ht="14" x14ac:dyDescent="0.35">
      <c r="A1915" s="145"/>
      <c r="E1915" s="102"/>
      <c r="F1915" s="102"/>
      <c r="G1915" s="102"/>
      <c r="I1915" s="93"/>
      <c r="J1915" s="93"/>
    </row>
    <row r="1916" spans="1:10" s="65" customFormat="1" ht="14" x14ac:dyDescent="0.35">
      <c r="A1916" s="145"/>
      <c r="E1916" s="102"/>
      <c r="F1916" s="102"/>
      <c r="G1916" s="102"/>
      <c r="I1916" s="93"/>
      <c r="J1916" s="93"/>
    </row>
    <row r="1917" spans="1:10" s="65" customFormat="1" ht="14" x14ac:dyDescent="0.35">
      <c r="A1917" s="145"/>
      <c r="E1917" s="102"/>
      <c r="F1917" s="102"/>
      <c r="G1917" s="102"/>
      <c r="I1917" s="93"/>
      <c r="J1917" s="93"/>
    </row>
    <row r="1918" spans="1:10" s="65" customFormat="1" ht="14" x14ac:dyDescent="0.35">
      <c r="A1918" s="145"/>
      <c r="E1918" s="102"/>
      <c r="F1918" s="102"/>
      <c r="G1918" s="102"/>
      <c r="I1918" s="93"/>
      <c r="J1918" s="93"/>
    </row>
    <row r="1919" spans="1:10" s="65" customFormat="1" ht="14" x14ac:dyDescent="0.35">
      <c r="A1919" s="145"/>
      <c r="E1919" s="102"/>
      <c r="F1919" s="102"/>
      <c r="G1919" s="102"/>
      <c r="I1919" s="93"/>
      <c r="J1919" s="93"/>
    </row>
    <row r="1920" spans="1:10" s="65" customFormat="1" ht="14" x14ac:dyDescent="0.35">
      <c r="A1920" s="145"/>
      <c r="E1920" s="102"/>
      <c r="F1920" s="102"/>
      <c r="G1920" s="102"/>
      <c r="I1920" s="93"/>
      <c r="J1920" s="93"/>
    </row>
    <row r="1921" spans="1:10" s="65" customFormat="1" ht="14" x14ac:dyDescent="0.35">
      <c r="A1921" s="145"/>
      <c r="E1921" s="102"/>
      <c r="F1921" s="102"/>
      <c r="G1921" s="102"/>
      <c r="I1921" s="93"/>
      <c r="J1921" s="93"/>
    </row>
    <row r="1922" spans="1:10" s="65" customFormat="1" ht="14" x14ac:dyDescent="0.35">
      <c r="A1922" s="145"/>
      <c r="E1922" s="102"/>
      <c r="F1922" s="102"/>
      <c r="G1922" s="102"/>
      <c r="I1922" s="93"/>
      <c r="J1922" s="93"/>
    </row>
    <row r="1923" spans="1:10" s="65" customFormat="1" ht="14" x14ac:dyDescent="0.35">
      <c r="A1923" s="145"/>
      <c r="E1923" s="102"/>
      <c r="F1923" s="102"/>
      <c r="G1923" s="102"/>
      <c r="I1923" s="93"/>
      <c r="J1923" s="93"/>
    </row>
    <row r="1924" spans="1:10" s="65" customFormat="1" ht="14" x14ac:dyDescent="0.35">
      <c r="A1924" s="145"/>
      <c r="E1924" s="102"/>
      <c r="F1924" s="102"/>
      <c r="G1924" s="102"/>
      <c r="I1924" s="93"/>
      <c r="J1924" s="93"/>
    </row>
    <row r="1925" spans="1:10" s="65" customFormat="1" ht="14" x14ac:dyDescent="0.35">
      <c r="A1925" s="145"/>
      <c r="E1925" s="102"/>
      <c r="F1925" s="102"/>
      <c r="G1925" s="102"/>
      <c r="I1925" s="93"/>
      <c r="J1925" s="93"/>
    </row>
    <row r="1926" spans="1:10" s="65" customFormat="1" ht="14" x14ac:dyDescent="0.35">
      <c r="A1926" s="145"/>
      <c r="E1926" s="102"/>
      <c r="F1926" s="102"/>
      <c r="G1926" s="102"/>
      <c r="I1926" s="93"/>
      <c r="J1926" s="93"/>
    </row>
    <row r="1927" spans="1:10" s="65" customFormat="1" ht="14" x14ac:dyDescent="0.35">
      <c r="A1927" s="145"/>
      <c r="E1927" s="102"/>
      <c r="F1927" s="102"/>
      <c r="G1927" s="102"/>
      <c r="I1927" s="93"/>
      <c r="J1927" s="93"/>
    </row>
    <row r="1928" spans="1:10" s="65" customFormat="1" ht="14" x14ac:dyDescent="0.35">
      <c r="A1928" s="145"/>
      <c r="E1928" s="102"/>
      <c r="F1928" s="102"/>
      <c r="G1928" s="102"/>
      <c r="I1928" s="93"/>
      <c r="J1928" s="93"/>
    </row>
    <row r="1929" spans="1:10" s="65" customFormat="1" ht="14" x14ac:dyDescent="0.35">
      <c r="A1929" s="145"/>
      <c r="E1929" s="102"/>
      <c r="F1929" s="102"/>
      <c r="G1929" s="102"/>
      <c r="I1929" s="93"/>
      <c r="J1929" s="93"/>
    </row>
    <row r="1930" spans="1:10" s="65" customFormat="1" ht="14" x14ac:dyDescent="0.35">
      <c r="A1930" s="145"/>
      <c r="E1930" s="102"/>
      <c r="F1930" s="102"/>
      <c r="G1930" s="102"/>
      <c r="I1930" s="93"/>
      <c r="J1930" s="93"/>
    </row>
    <row r="1931" spans="1:10" s="65" customFormat="1" ht="14" x14ac:dyDescent="0.35">
      <c r="A1931" s="145"/>
      <c r="E1931" s="102"/>
      <c r="F1931" s="102"/>
      <c r="G1931" s="102"/>
      <c r="I1931" s="93"/>
      <c r="J1931" s="93"/>
    </row>
    <row r="1932" spans="1:10" s="65" customFormat="1" ht="14" x14ac:dyDescent="0.35">
      <c r="A1932" s="145"/>
      <c r="E1932" s="102"/>
      <c r="F1932" s="102"/>
      <c r="G1932" s="102"/>
      <c r="I1932" s="93"/>
      <c r="J1932" s="93"/>
    </row>
    <row r="1933" spans="1:10" s="65" customFormat="1" ht="14" x14ac:dyDescent="0.35">
      <c r="A1933" s="145"/>
      <c r="E1933" s="102"/>
      <c r="F1933" s="102"/>
      <c r="G1933" s="102"/>
      <c r="I1933" s="93"/>
      <c r="J1933" s="93"/>
    </row>
    <row r="1934" spans="1:10" s="65" customFormat="1" ht="14" x14ac:dyDescent="0.35">
      <c r="A1934" s="145"/>
      <c r="E1934" s="102"/>
      <c r="F1934" s="102"/>
      <c r="G1934" s="102"/>
      <c r="I1934" s="93"/>
      <c r="J1934" s="93"/>
    </row>
    <row r="1935" spans="1:10" s="65" customFormat="1" ht="14" x14ac:dyDescent="0.35">
      <c r="A1935" s="145"/>
      <c r="E1935" s="102"/>
      <c r="F1935" s="102"/>
      <c r="G1935" s="102"/>
      <c r="I1935" s="93"/>
      <c r="J1935" s="93"/>
    </row>
    <row r="1936" spans="1:10" s="65" customFormat="1" ht="14" x14ac:dyDescent="0.35">
      <c r="A1936" s="145"/>
      <c r="E1936" s="102"/>
      <c r="F1936" s="102"/>
      <c r="G1936" s="102"/>
      <c r="I1936" s="93"/>
      <c r="J1936" s="93"/>
    </row>
    <row r="1937" spans="1:10" s="65" customFormat="1" ht="14" x14ac:dyDescent="0.35">
      <c r="A1937" s="145"/>
      <c r="E1937" s="102"/>
      <c r="F1937" s="102"/>
      <c r="G1937" s="102"/>
      <c r="I1937" s="93"/>
      <c r="J1937" s="93"/>
    </row>
    <row r="1938" spans="1:10" s="65" customFormat="1" ht="14" x14ac:dyDescent="0.35">
      <c r="A1938" s="145"/>
      <c r="E1938" s="102"/>
      <c r="F1938" s="102"/>
      <c r="G1938" s="102"/>
      <c r="I1938" s="93"/>
      <c r="J1938" s="93"/>
    </row>
    <row r="1939" spans="1:10" s="65" customFormat="1" ht="14" x14ac:dyDescent="0.35">
      <c r="A1939" s="145"/>
      <c r="E1939" s="102"/>
      <c r="F1939" s="102"/>
      <c r="G1939" s="102"/>
      <c r="I1939" s="93"/>
      <c r="J1939" s="93"/>
    </row>
    <row r="1940" spans="1:10" s="65" customFormat="1" ht="14" x14ac:dyDescent="0.35">
      <c r="A1940" s="145"/>
      <c r="E1940" s="102"/>
      <c r="F1940" s="102"/>
      <c r="G1940" s="102"/>
      <c r="I1940" s="93"/>
      <c r="J1940" s="93"/>
    </row>
    <row r="1941" spans="1:10" s="65" customFormat="1" ht="14" x14ac:dyDescent="0.35">
      <c r="A1941" s="145"/>
      <c r="E1941" s="102"/>
      <c r="F1941" s="102"/>
      <c r="G1941" s="102"/>
      <c r="I1941" s="93"/>
      <c r="J1941" s="93"/>
    </row>
    <row r="1942" spans="1:10" s="65" customFormat="1" ht="14" x14ac:dyDescent="0.35">
      <c r="A1942" s="145"/>
      <c r="E1942" s="102"/>
      <c r="F1942" s="102"/>
      <c r="G1942" s="102"/>
      <c r="I1942" s="93"/>
      <c r="J1942" s="93"/>
    </row>
    <row r="1943" spans="1:10" s="65" customFormat="1" ht="14" x14ac:dyDescent="0.35">
      <c r="A1943" s="145"/>
      <c r="E1943" s="102"/>
      <c r="F1943" s="102"/>
      <c r="G1943" s="102"/>
      <c r="I1943" s="93"/>
      <c r="J1943" s="93"/>
    </row>
    <row r="1944" spans="1:10" s="65" customFormat="1" ht="14" x14ac:dyDescent="0.35">
      <c r="A1944" s="145"/>
      <c r="E1944" s="102"/>
      <c r="F1944" s="102"/>
      <c r="G1944" s="102"/>
      <c r="I1944" s="93"/>
      <c r="J1944" s="93"/>
    </row>
    <row r="1945" spans="1:10" s="65" customFormat="1" ht="14" x14ac:dyDescent="0.35">
      <c r="A1945" s="145"/>
      <c r="E1945" s="102"/>
      <c r="F1945" s="102"/>
      <c r="G1945" s="102"/>
      <c r="I1945" s="93"/>
      <c r="J1945" s="93"/>
    </row>
    <row r="1946" spans="1:10" s="65" customFormat="1" ht="14" x14ac:dyDescent="0.35">
      <c r="A1946" s="145"/>
      <c r="E1946" s="102"/>
      <c r="F1946" s="102"/>
      <c r="G1946" s="102"/>
      <c r="I1946" s="93"/>
      <c r="J1946" s="93"/>
    </row>
    <row r="1947" spans="1:10" s="65" customFormat="1" ht="14" x14ac:dyDescent="0.35">
      <c r="A1947" s="145"/>
      <c r="E1947" s="102"/>
      <c r="F1947" s="102"/>
      <c r="G1947" s="102"/>
      <c r="I1947" s="93"/>
      <c r="J1947" s="93"/>
    </row>
    <row r="1948" spans="1:10" s="65" customFormat="1" ht="14" x14ac:dyDescent="0.35">
      <c r="A1948" s="145"/>
      <c r="E1948" s="102"/>
      <c r="F1948" s="102"/>
      <c r="G1948" s="102"/>
      <c r="I1948" s="93"/>
      <c r="J1948" s="93"/>
    </row>
    <row r="1949" spans="1:10" s="65" customFormat="1" ht="14" x14ac:dyDescent="0.35">
      <c r="A1949" s="145"/>
      <c r="E1949" s="102"/>
      <c r="F1949" s="102"/>
      <c r="G1949" s="102"/>
      <c r="I1949" s="93"/>
      <c r="J1949" s="93"/>
    </row>
    <row r="1950" spans="1:10" s="65" customFormat="1" ht="14" x14ac:dyDescent="0.35">
      <c r="A1950" s="145"/>
      <c r="E1950" s="102"/>
      <c r="F1950" s="102"/>
      <c r="G1950" s="102"/>
      <c r="I1950" s="93"/>
      <c r="J1950" s="93"/>
    </row>
    <row r="1951" spans="1:10" s="65" customFormat="1" ht="14" x14ac:dyDescent="0.35">
      <c r="A1951" s="145"/>
      <c r="E1951" s="102"/>
      <c r="F1951" s="102"/>
      <c r="G1951" s="102"/>
      <c r="I1951" s="93"/>
      <c r="J1951" s="93"/>
    </row>
    <row r="1952" spans="1:10" s="65" customFormat="1" ht="14" x14ac:dyDescent="0.35">
      <c r="A1952" s="145"/>
      <c r="E1952" s="102"/>
      <c r="F1952" s="102"/>
      <c r="G1952" s="102"/>
      <c r="I1952" s="93"/>
      <c r="J1952" s="93"/>
    </row>
    <row r="1953" spans="1:10" s="65" customFormat="1" ht="14" x14ac:dyDescent="0.35">
      <c r="A1953" s="145"/>
      <c r="E1953" s="102"/>
      <c r="F1953" s="102"/>
      <c r="G1953" s="102"/>
      <c r="I1953" s="93"/>
      <c r="J1953" s="93"/>
    </row>
    <row r="1954" spans="1:10" s="65" customFormat="1" ht="14" x14ac:dyDescent="0.35">
      <c r="A1954" s="145"/>
      <c r="E1954" s="102"/>
      <c r="F1954" s="102"/>
      <c r="G1954" s="102"/>
      <c r="I1954" s="93"/>
      <c r="J1954" s="93"/>
    </row>
    <row r="1955" spans="1:10" s="65" customFormat="1" ht="14" x14ac:dyDescent="0.35">
      <c r="A1955" s="145"/>
      <c r="E1955" s="102"/>
      <c r="F1955" s="102"/>
      <c r="G1955" s="102"/>
      <c r="I1955" s="93"/>
      <c r="J1955" s="93"/>
    </row>
    <row r="1956" spans="1:10" s="65" customFormat="1" ht="14" x14ac:dyDescent="0.35">
      <c r="A1956" s="145"/>
      <c r="E1956" s="102"/>
      <c r="F1956" s="102"/>
      <c r="G1956" s="102"/>
      <c r="I1956" s="93"/>
      <c r="J1956" s="93"/>
    </row>
    <row r="1957" spans="1:10" s="65" customFormat="1" ht="14" x14ac:dyDescent="0.35">
      <c r="A1957" s="145"/>
      <c r="E1957" s="102"/>
      <c r="F1957" s="102"/>
      <c r="G1957" s="102"/>
      <c r="I1957" s="93"/>
      <c r="J1957" s="93"/>
    </row>
    <row r="1958" spans="1:10" s="65" customFormat="1" ht="14" x14ac:dyDescent="0.35">
      <c r="A1958" s="145"/>
      <c r="E1958" s="102"/>
      <c r="F1958" s="102"/>
      <c r="G1958" s="102"/>
      <c r="I1958" s="93"/>
      <c r="J1958" s="93"/>
    </row>
    <row r="1959" spans="1:10" s="65" customFormat="1" ht="14" x14ac:dyDescent="0.35">
      <c r="A1959" s="145"/>
      <c r="E1959" s="102"/>
      <c r="F1959" s="102"/>
      <c r="G1959" s="102"/>
      <c r="I1959" s="93"/>
      <c r="J1959" s="93"/>
    </row>
    <row r="1960" spans="1:10" s="65" customFormat="1" ht="14" x14ac:dyDescent="0.35">
      <c r="A1960" s="145"/>
      <c r="E1960" s="102"/>
      <c r="F1960" s="102"/>
      <c r="G1960" s="102"/>
      <c r="I1960" s="93"/>
      <c r="J1960" s="93"/>
    </row>
    <row r="1961" spans="1:10" s="65" customFormat="1" ht="14" x14ac:dyDescent="0.35">
      <c r="A1961" s="145"/>
      <c r="E1961" s="102"/>
      <c r="F1961" s="102"/>
      <c r="G1961" s="102"/>
      <c r="I1961" s="93"/>
      <c r="J1961" s="93"/>
    </row>
    <row r="1962" spans="1:10" s="65" customFormat="1" ht="14" x14ac:dyDescent="0.35">
      <c r="A1962" s="145"/>
      <c r="E1962" s="102"/>
      <c r="F1962" s="102"/>
      <c r="G1962" s="102"/>
      <c r="I1962" s="93"/>
      <c r="J1962" s="93"/>
    </row>
    <row r="1963" spans="1:10" s="65" customFormat="1" ht="14" x14ac:dyDescent="0.35">
      <c r="A1963" s="145"/>
      <c r="E1963" s="102"/>
      <c r="F1963" s="102"/>
      <c r="G1963" s="102"/>
      <c r="I1963" s="93"/>
      <c r="J1963" s="93"/>
    </row>
    <row r="1964" spans="1:10" s="65" customFormat="1" ht="14" x14ac:dyDescent="0.35">
      <c r="A1964" s="145"/>
      <c r="E1964" s="102"/>
      <c r="F1964" s="102"/>
      <c r="G1964" s="102"/>
      <c r="I1964" s="93"/>
      <c r="J1964" s="93"/>
    </row>
    <row r="1965" spans="1:10" s="65" customFormat="1" ht="14" x14ac:dyDescent="0.35">
      <c r="A1965" s="145"/>
      <c r="E1965" s="102"/>
      <c r="F1965" s="102"/>
      <c r="G1965" s="102"/>
      <c r="I1965" s="93"/>
      <c r="J1965" s="93"/>
    </row>
    <row r="1966" spans="1:10" s="65" customFormat="1" ht="14" x14ac:dyDescent="0.35">
      <c r="A1966" s="145"/>
      <c r="E1966" s="102"/>
      <c r="F1966" s="102"/>
      <c r="G1966" s="102"/>
      <c r="I1966" s="93"/>
      <c r="J1966" s="93"/>
    </row>
    <row r="1967" spans="1:10" s="65" customFormat="1" ht="14" x14ac:dyDescent="0.35">
      <c r="A1967" s="145"/>
      <c r="E1967" s="102"/>
      <c r="F1967" s="102"/>
      <c r="G1967" s="102"/>
      <c r="I1967" s="93"/>
      <c r="J1967" s="93"/>
    </row>
    <row r="1968" spans="1:10" s="65" customFormat="1" ht="14" x14ac:dyDescent="0.35">
      <c r="A1968" s="145"/>
      <c r="E1968" s="102"/>
      <c r="F1968" s="102"/>
      <c r="G1968" s="102"/>
      <c r="I1968" s="93"/>
      <c r="J1968" s="93"/>
    </row>
    <row r="1969" spans="1:10" s="65" customFormat="1" ht="14" x14ac:dyDescent="0.35">
      <c r="A1969" s="145"/>
      <c r="E1969" s="102"/>
      <c r="F1969" s="102"/>
      <c r="G1969" s="102"/>
      <c r="I1969" s="93"/>
      <c r="J1969" s="93"/>
    </row>
    <row r="1970" spans="1:10" s="65" customFormat="1" ht="14" x14ac:dyDescent="0.35">
      <c r="A1970" s="145"/>
      <c r="E1970" s="102"/>
      <c r="F1970" s="102"/>
      <c r="G1970" s="102"/>
      <c r="I1970" s="93"/>
      <c r="J1970" s="93"/>
    </row>
    <row r="1971" spans="1:10" s="65" customFormat="1" ht="14" x14ac:dyDescent="0.35">
      <c r="A1971" s="145"/>
      <c r="E1971" s="102"/>
      <c r="F1971" s="102"/>
      <c r="G1971" s="102"/>
      <c r="I1971" s="93"/>
      <c r="J1971" s="93"/>
    </row>
    <row r="1972" spans="1:10" s="65" customFormat="1" ht="14" x14ac:dyDescent="0.35">
      <c r="A1972" s="145"/>
      <c r="E1972" s="102"/>
      <c r="F1972" s="102"/>
      <c r="G1972" s="102"/>
      <c r="I1972" s="93"/>
      <c r="J1972" s="93"/>
    </row>
    <row r="1973" spans="1:10" s="65" customFormat="1" ht="14" x14ac:dyDescent="0.35">
      <c r="A1973" s="145"/>
      <c r="E1973" s="102"/>
      <c r="F1973" s="102"/>
      <c r="G1973" s="102"/>
      <c r="I1973" s="93"/>
      <c r="J1973" s="93"/>
    </row>
    <row r="1974" spans="1:10" s="65" customFormat="1" ht="14" x14ac:dyDescent="0.35">
      <c r="A1974" s="145"/>
      <c r="E1974" s="102"/>
      <c r="F1974" s="102"/>
      <c r="G1974" s="102"/>
      <c r="I1974" s="93"/>
      <c r="J1974" s="93"/>
    </row>
    <row r="1975" spans="1:10" s="65" customFormat="1" ht="14" x14ac:dyDescent="0.35">
      <c r="A1975" s="145"/>
      <c r="E1975" s="102"/>
      <c r="F1975" s="102"/>
      <c r="G1975" s="102"/>
      <c r="I1975" s="93"/>
      <c r="J1975" s="93"/>
    </row>
    <row r="1976" spans="1:10" s="65" customFormat="1" ht="14" x14ac:dyDescent="0.35">
      <c r="A1976" s="145"/>
      <c r="E1976" s="102"/>
      <c r="F1976" s="102"/>
      <c r="G1976" s="102"/>
      <c r="I1976" s="93"/>
      <c r="J1976" s="93"/>
    </row>
    <row r="1977" spans="1:10" s="65" customFormat="1" ht="14" x14ac:dyDescent="0.35">
      <c r="A1977" s="145"/>
      <c r="E1977" s="102"/>
      <c r="F1977" s="102"/>
      <c r="G1977" s="102"/>
      <c r="I1977" s="93"/>
      <c r="J1977" s="93"/>
    </row>
    <row r="1978" spans="1:10" s="65" customFormat="1" ht="14" x14ac:dyDescent="0.35">
      <c r="A1978" s="145"/>
      <c r="E1978" s="102"/>
      <c r="F1978" s="102"/>
      <c r="G1978" s="102"/>
      <c r="I1978" s="93"/>
      <c r="J1978" s="93"/>
    </row>
    <row r="1979" spans="1:10" s="65" customFormat="1" ht="14" x14ac:dyDescent="0.35">
      <c r="A1979" s="145"/>
      <c r="E1979" s="102"/>
      <c r="F1979" s="102"/>
      <c r="G1979" s="102"/>
      <c r="I1979" s="93"/>
      <c r="J1979" s="93"/>
    </row>
    <row r="1980" spans="1:10" s="65" customFormat="1" ht="14" x14ac:dyDescent="0.35">
      <c r="A1980" s="145"/>
      <c r="E1980" s="102"/>
      <c r="F1980" s="102"/>
      <c r="G1980" s="102"/>
      <c r="I1980" s="93"/>
      <c r="J1980" s="93"/>
    </row>
    <row r="1981" spans="1:10" s="65" customFormat="1" ht="14" x14ac:dyDescent="0.35">
      <c r="A1981" s="145"/>
      <c r="E1981" s="102"/>
      <c r="F1981" s="102"/>
      <c r="G1981" s="102"/>
      <c r="I1981" s="93"/>
      <c r="J1981" s="93"/>
    </row>
    <row r="1982" spans="1:10" s="65" customFormat="1" ht="14" x14ac:dyDescent="0.35">
      <c r="A1982" s="145"/>
      <c r="E1982" s="102"/>
      <c r="F1982" s="102"/>
      <c r="G1982" s="102"/>
      <c r="I1982" s="93"/>
      <c r="J1982" s="93"/>
    </row>
    <row r="1983" spans="1:10" s="65" customFormat="1" ht="14" x14ac:dyDescent="0.35">
      <c r="A1983" s="145"/>
      <c r="E1983" s="102"/>
      <c r="F1983" s="102"/>
      <c r="G1983" s="102"/>
      <c r="I1983" s="93"/>
      <c r="J1983" s="93"/>
    </row>
    <row r="1984" spans="1:10" s="65" customFormat="1" ht="14" x14ac:dyDescent="0.35">
      <c r="A1984" s="145"/>
      <c r="E1984" s="102"/>
      <c r="F1984" s="102"/>
      <c r="G1984" s="102"/>
      <c r="I1984" s="93"/>
      <c r="J1984" s="93"/>
    </row>
    <row r="1985" spans="1:10" s="65" customFormat="1" ht="14" x14ac:dyDescent="0.35">
      <c r="A1985" s="145"/>
      <c r="E1985" s="102"/>
      <c r="F1985" s="102"/>
      <c r="G1985" s="102"/>
      <c r="I1985" s="93"/>
      <c r="J1985" s="93"/>
    </row>
    <row r="1986" spans="1:10" s="65" customFormat="1" ht="14" x14ac:dyDescent="0.35">
      <c r="A1986" s="145"/>
      <c r="E1986" s="102"/>
      <c r="F1986" s="102"/>
      <c r="G1986" s="102"/>
      <c r="I1986" s="93"/>
      <c r="J1986" s="93"/>
    </row>
    <row r="1987" spans="1:10" s="65" customFormat="1" ht="14" x14ac:dyDescent="0.35">
      <c r="A1987" s="145"/>
      <c r="E1987" s="102"/>
      <c r="F1987" s="102"/>
      <c r="G1987" s="102"/>
      <c r="I1987" s="93"/>
      <c r="J1987" s="93"/>
    </row>
    <row r="1988" spans="1:10" s="65" customFormat="1" ht="14" x14ac:dyDescent="0.35">
      <c r="A1988" s="145"/>
      <c r="E1988" s="102"/>
      <c r="F1988" s="102"/>
      <c r="G1988" s="102"/>
      <c r="I1988" s="93"/>
      <c r="J1988" s="93"/>
    </row>
    <row r="1989" spans="1:10" s="65" customFormat="1" ht="14" x14ac:dyDescent="0.35">
      <c r="A1989" s="145"/>
      <c r="E1989" s="102"/>
      <c r="F1989" s="102"/>
      <c r="G1989" s="102"/>
      <c r="I1989" s="93"/>
      <c r="J1989" s="93"/>
    </row>
    <row r="1990" spans="1:10" s="65" customFormat="1" ht="14" x14ac:dyDescent="0.35">
      <c r="A1990" s="145"/>
      <c r="E1990" s="102"/>
      <c r="F1990" s="102"/>
      <c r="G1990" s="102"/>
      <c r="I1990" s="93"/>
      <c r="J1990" s="93"/>
    </row>
    <row r="1991" spans="1:10" s="65" customFormat="1" ht="14" x14ac:dyDescent="0.35">
      <c r="A1991" s="145"/>
      <c r="E1991" s="102"/>
      <c r="F1991" s="102"/>
      <c r="G1991" s="102"/>
      <c r="I1991" s="93"/>
      <c r="J1991" s="93"/>
    </row>
    <row r="1992" spans="1:10" s="65" customFormat="1" ht="14" x14ac:dyDescent="0.35">
      <c r="A1992" s="145"/>
      <c r="E1992" s="102"/>
      <c r="F1992" s="102"/>
      <c r="G1992" s="102"/>
      <c r="I1992" s="93"/>
      <c r="J1992" s="93"/>
    </row>
    <row r="1993" spans="1:10" s="65" customFormat="1" ht="14" x14ac:dyDescent="0.35">
      <c r="A1993" s="145"/>
      <c r="E1993" s="102"/>
      <c r="F1993" s="102"/>
      <c r="G1993" s="102"/>
      <c r="I1993" s="93"/>
      <c r="J1993" s="93"/>
    </row>
    <row r="1994" spans="1:10" s="65" customFormat="1" ht="14" x14ac:dyDescent="0.35">
      <c r="A1994" s="145"/>
      <c r="E1994" s="102"/>
      <c r="F1994" s="102"/>
      <c r="G1994" s="102"/>
      <c r="I1994" s="93"/>
      <c r="J1994" s="93"/>
    </row>
    <row r="1995" spans="1:10" s="65" customFormat="1" ht="14" x14ac:dyDescent="0.35">
      <c r="A1995" s="145"/>
      <c r="E1995" s="102"/>
      <c r="F1995" s="102"/>
      <c r="G1995" s="102"/>
      <c r="I1995" s="93"/>
      <c r="J1995" s="93"/>
    </row>
    <row r="1996" spans="1:10" s="65" customFormat="1" ht="14" x14ac:dyDescent="0.35">
      <c r="A1996" s="145"/>
      <c r="E1996" s="102"/>
      <c r="F1996" s="102"/>
      <c r="G1996" s="102"/>
      <c r="I1996" s="93"/>
      <c r="J1996" s="93"/>
    </row>
    <row r="1997" spans="1:10" s="65" customFormat="1" ht="14" x14ac:dyDescent="0.35">
      <c r="A1997" s="145"/>
      <c r="E1997" s="102"/>
      <c r="F1997" s="102"/>
      <c r="G1997" s="102"/>
      <c r="I1997" s="93"/>
      <c r="J1997" s="93"/>
    </row>
    <row r="1998" spans="1:10" s="65" customFormat="1" ht="14" x14ac:dyDescent="0.35">
      <c r="A1998" s="145"/>
      <c r="E1998" s="102"/>
      <c r="F1998" s="102"/>
      <c r="G1998" s="102"/>
      <c r="I1998" s="93"/>
      <c r="J1998" s="93"/>
    </row>
    <row r="1999" spans="1:10" s="65" customFormat="1" ht="14" x14ac:dyDescent="0.35">
      <c r="A1999" s="145"/>
      <c r="E1999" s="102"/>
      <c r="F1999" s="102"/>
      <c r="G1999" s="102"/>
      <c r="I1999" s="93"/>
      <c r="J1999" s="93"/>
    </row>
    <row r="2000" spans="1:10" s="65" customFormat="1" ht="14" x14ac:dyDescent="0.35">
      <c r="A2000" s="145"/>
      <c r="E2000" s="102"/>
      <c r="F2000" s="102"/>
      <c r="G2000" s="102"/>
      <c r="I2000" s="93"/>
      <c r="J2000" s="93"/>
    </row>
    <row r="2001" spans="1:10" s="65" customFormat="1" ht="14" x14ac:dyDescent="0.35">
      <c r="A2001" s="145"/>
      <c r="E2001" s="102"/>
      <c r="F2001" s="102"/>
      <c r="G2001" s="102"/>
      <c r="I2001" s="93"/>
      <c r="J2001" s="93"/>
    </row>
    <row r="2002" spans="1:10" s="65" customFormat="1" ht="14" x14ac:dyDescent="0.35">
      <c r="A2002" s="145"/>
      <c r="E2002" s="102"/>
      <c r="F2002" s="102"/>
      <c r="G2002" s="102"/>
      <c r="I2002" s="93"/>
      <c r="J2002" s="93"/>
    </row>
    <row r="2003" spans="1:10" s="65" customFormat="1" ht="14" x14ac:dyDescent="0.35">
      <c r="A2003" s="145"/>
      <c r="E2003" s="102"/>
      <c r="F2003" s="102"/>
      <c r="G2003" s="102"/>
      <c r="I2003" s="93"/>
      <c r="J2003" s="93"/>
    </row>
    <row r="2004" spans="1:10" s="65" customFormat="1" ht="14" x14ac:dyDescent="0.35">
      <c r="A2004" s="145"/>
      <c r="E2004" s="102"/>
      <c r="F2004" s="102"/>
      <c r="G2004" s="102"/>
      <c r="I2004" s="93"/>
      <c r="J2004" s="93"/>
    </row>
    <row r="2005" spans="1:10" s="65" customFormat="1" ht="14" x14ac:dyDescent="0.35">
      <c r="A2005" s="145"/>
      <c r="E2005" s="102"/>
      <c r="F2005" s="102"/>
      <c r="G2005" s="102"/>
      <c r="I2005" s="93"/>
      <c r="J2005" s="93"/>
    </row>
    <row r="2006" spans="1:10" s="65" customFormat="1" ht="14" x14ac:dyDescent="0.35">
      <c r="A2006" s="145"/>
      <c r="E2006" s="102"/>
      <c r="F2006" s="102"/>
      <c r="G2006" s="102"/>
      <c r="I2006" s="93"/>
      <c r="J2006" s="93"/>
    </row>
    <row r="2007" spans="1:10" s="65" customFormat="1" ht="14" x14ac:dyDescent="0.35">
      <c r="A2007" s="145"/>
      <c r="E2007" s="102"/>
      <c r="F2007" s="102"/>
      <c r="G2007" s="102"/>
      <c r="I2007" s="93"/>
      <c r="J2007" s="93"/>
    </row>
    <row r="2008" spans="1:10" s="65" customFormat="1" ht="14" x14ac:dyDescent="0.35">
      <c r="A2008" s="145"/>
      <c r="E2008" s="102"/>
      <c r="F2008" s="102"/>
      <c r="G2008" s="102"/>
      <c r="I2008" s="93"/>
      <c r="J2008" s="93"/>
    </row>
    <row r="2009" spans="1:10" s="65" customFormat="1" ht="14" x14ac:dyDescent="0.35">
      <c r="A2009" s="145"/>
      <c r="E2009" s="102"/>
      <c r="F2009" s="102"/>
      <c r="G2009" s="102"/>
      <c r="I2009" s="93"/>
      <c r="J2009" s="93"/>
    </row>
    <row r="2010" spans="1:10" s="65" customFormat="1" ht="14" x14ac:dyDescent="0.35">
      <c r="A2010" s="145"/>
      <c r="E2010" s="102"/>
      <c r="F2010" s="102"/>
      <c r="G2010" s="102"/>
      <c r="I2010" s="93"/>
      <c r="J2010" s="93"/>
    </row>
    <row r="2011" spans="1:10" s="65" customFormat="1" ht="14" x14ac:dyDescent="0.35">
      <c r="A2011" s="145"/>
      <c r="E2011" s="102"/>
      <c r="F2011" s="102"/>
      <c r="G2011" s="102"/>
      <c r="I2011" s="93"/>
      <c r="J2011" s="93"/>
    </row>
    <row r="2012" spans="1:10" s="65" customFormat="1" ht="14" x14ac:dyDescent="0.35">
      <c r="A2012" s="145"/>
      <c r="E2012" s="102"/>
      <c r="F2012" s="102"/>
      <c r="G2012" s="102"/>
      <c r="I2012" s="93"/>
      <c r="J2012" s="93"/>
    </row>
    <row r="2013" spans="1:10" s="65" customFormat="1" ht="14" x14ac:dyDescent="0.35">
      <c r="A2013" s="145"/>
      <c r="E2013" s="102"/>
      <c r="F2013" s="102"/>
      <c r="G2013" s="102"/>
      <c r="I2013" s="93"/>
      <c r="J2013" s="93"/>
    </row>
    <row r="2014" spans="1:10" s="65" customFormat="1" ht="14" x14ac:dyDescent="0.35">
      <c r="A2014" s="145"/>
      <c r="E2014" s="102"/>
      <c r="F2014" s="102"/>
      <c r="G2014" s="102"/>
      <c r="I2014" s="93"/>
      <c r="J2014" s="93"/>
    </row>
    <row r="2015" spans="1:10" s="65" customFormat="1" ht="14" x14ac:dyDescent="0.35">
      <c r="A2015" s="145"/>
      <c r="E2015" s="102"/>
      <c r="F2015" s="102"/>
      <c r="G2015" s="102"/>
      <c r="I2015" s="93"/>
      <c r="J2015" s="93"/>
    </row>
    <row r="2016" spans="1:10" s="65" customFormat="1" ht="14" x14ac:dyDescent="0.35">
      <c r="A2016" s="145"/>
      <c r="E2016" s="102"/>
      <c r="F2016" s="102"/>
      <c r="G2016" s="102"/>
      <c r="I2016" s="93"/>
      <c r="J2016" s="93"/>
    </row>
    <row r="2017" spans="1:10" s="65" customFormat="1" ht="14" x14ac:dyDescent="0.35">
      <c r="A2017" s="145"/>
      <c r="E2017" s="102"/>
      <c r="F2017" s="102"/>
      <c r="G2017" s="102"/>
      <c r="I2017" s="93"/>
      <c r="J2017" s="93"/>
    </row>
    <row r="2018" spans="1:10" s="65" customFormat="1" ht="14" x14ac:dyDescent="0.35">
      <c r="A2018" s="145"/>
      <c r="E2018" s="102"/>
      <c r="F2018" s="102"/>
      <c r="G2018" s="102"/>
      <c r="I2018" s="93"/>
      <c r="J2018" s="93"/>
    </row>
    <row r="2019" spans="1:10" s="65" customFormat="1" ht="14" x14ac:dyDescent="0.35">
      <c r="A2019" s="145"/>
      <c r="E2019" s="102"/>
      <c r="F2019" s="102"/>
      <c r="G2019" s="102"/>
      <c r="I2019" s="93"/>
      <c r="J2019" s="93"/>
    </row>
    <row r="2020" spans="1:10" s="65" customFormat="1" ht="14" x14ac:dyDescent="0.35">
      <c r="A2020" s="145"/>
      <c r="E2020" s="102"/>
      <c r="F2020" s="102"/>
      <c r="G2020" s="102"/>
      <c r="I2020" s="93"/>
      <c r="J2020" s="93"/>
    </row>
    <row r="2021" spans="1:10" s="65" customFormat="1" ht="14" x14ac:dyDescent="0.35">
      <c r="A2021" s="145"/>
      <c r="E2021" s="102"/>
      <c r="F2021" s="102"/>
      <c r="G2021" s="102"/>
      <c r="I2021" s="93"/>
      <c r="J2021" s="93"/>
    </row>
    <row r="2022" spans="1:10" s="65" customFormat="1" ht="14" x14ac:dyDescent="0.35">
      <c r="A2022" s="145"/>
      <c r="E2022" s="102"/>
      <c r="F2022" s="102"/>
      <c r="G2022" s="102"/>
      <c r="I2022" s="93"/>
      <c r="J2022" s="93"/>
    </row>
    <row r="2023" spans="1:10" s="65" customFormat="1" ht="14" x14ac:dyDescent="0.35">
      <c r="A2023" s="145"/>
      <c r="E2023" s="102"/>
      <c r="F2023" s="102"/>
      <c r="G2023" s="102"/>
      <c r="I2023" s="93"/>
      <c r="J2023" s="93"/>
    </row>
    <row r="2024" spans="1:10" s="65" customFormat="1" ht="14" x14ac:dyDescent="0.35">
      <c r="A2024" s="145"/>
      <c r="E2024" s="102"/>
      <c r="F2024" s="102"/>
      <c r="G2024" s="102"/>
      <c r="I2024" s="93"/>
      <c r="J2024" s="93"/>
    </row>
    <row r="2025" spans="1:10" s="65" customFormat="1" ht="14" x14ac:dyDescent="0.35">
      <c r="A2025" s="145"/>
      <c r="E2025" s="102"/>
      <c r="F2025" s="102"/>
      <c r="G2025" s="102"/>
      <c r="I2025" s="93"/>
      <c r="J2025" s="93"/>
    </row>
    <row r="2026" spans="1:10" s="65" customFormat="1" ht="14" x14ac:dyDescent="0.35">
      <c r="A2026" s="145"/>
      <c r="E2026" s="102"/>
      <c r="F2026" s="102"/>
      <c r="G2026" s="102"/>
      <c r="I2026" s="93"/>
      <c r="J2026" s="93"/>
    </row>
    <row r="2027" spans="1:10" s="65" customFormat="1" ht="14" x14ac:dyDescent="0.35">
      <c r="A2027" s="145"/>
      <c r="E2027" s="102"/>
      <c r="F2027" s="102"/>
      <c r="G2027" s="102"/>
      <c r="I2027" s="93"/>
      <c r="J2027" s="93"/>
    </row>
    <row r="2028" spans="1:10" s="65" customFormat="1" ht="14" x14ac:dyDescent="0.35">
      <c r="A2028" s="145"/>
      <c r="E2028" s="102"/>
      <c r="F2028" s="102"/>
      <c r="G2028" s="102"/>
      <c r="I2028" s="93"/>
      <c r="J2028" s="93"/>
    </row>
    <row r="2029" spans="1:10" s="65" customFormat="1" ht="14" x14ac:dyDescent="0.35">
      <c r="A2029" s="145"/>
      <c r="E2029" s="102"/>
      <c r="F2029" s="102"/>
      <c r="G2029" s="102"/>
      <c r="I2029" s="93"/>
      <c r="J2029" s="93"/>
    </row>
    <row r="2030" spans="1:10" s="65" customFormat="1" ht="14" x14ac:dyDescent="0.35">
      <c r="A2030" s="145"/>
      <c r="E2030" s="102"/>
      <c r="F2030" s="102"/>
      <c r="G2030" s="102"/>
      <c r="I2030" s="93"/>
      <c r="J2030" s="93"/>
    </row>
    <row r="2031" spans="1:10" s="65" customFormat="1" ht="14" x14ac:dyDescent="0.35">
      <c r="A2031" s="145"/>
      <c r="E2031" s="102"/>
      <c r="F2031" s="102"/>
      <c r="G2031" s="102"/>
      <c r="I2031" s="93"/>
      <c r="J2031" s="93"/>
    </row>
    <row r="2032" spans="1:10" s="65" customFormat="1" ht="14" x14ac:dyDescent="0.35">
      <c r="A2032" s="145"/>
      <c r="E2032" s="102"/>
      <c r="F2032" s="102"/>
      <c r="G2032" s="102"/>
      <c r="I2032" s="93"/>
      <c r="J2032" s="93"/>
    </row>
    <row r="2033" spans="1:10" s="65" customFormat="1" ht="14" x14ac:dyDescent="0.35">
      <c r="A2033" s="145"/>
      <c r="E2033" s="102"/>
      <c r="F2033" s="102"/>
      <c r="G2033" s="102"/>
      <c r="I2033" s="93"/>
      <c r="J2033" s="93"/>
    </row>
    <row r="2034" spans="1:10" s="65" customFormat="1" ht="14" x14ac:dyDescent="0.35">
      <c r="A2034" s="145"/>
      <c r="E2034" s="102"/>
      <c r="F2034" s="102"/>
      <c r="G2034" s="102"/>
      <c r="I2034" s="93"/>
      <c r="J2034" s="93"/>
    </row>
    <row r="2035" spans="1:10" s="65" customFormat="1" ht="14" x14ac:dyDescent="0.35">
      <c r="A2035" s="145"/>
      <c r="E2035" s="102"/>
      <c r="F2035" s="102"/>
      <c r="G2035" s="102"/>
      <c r="I2035" s="93"/>
      <c r="J2035" s="93"/>
    </row>
    <row r="2036" spans="1:10" s="65" customFormat="1" ht="14" x14ac:dyDescent="0.35">
      <c r="A2036" s="145"/>
      <c r="E2036" s="102"/>
      <c r="F2036" s="102"/>
      <c r="G2036" s="102"/>
      <c r="I2036" s="93"/>
      <c r="J2036" s="93"/>
    </row>
    <row r="2037" spans="1:10" s="65" customFormat="1" ht="14" x14ac:dyDescent="0.35">
      <c r="A2037" s="145"/>
      <c r="E2037" s="102"/>
      <c r="F2037" s="102"/>
      <c r="G2037" s="102"/>
      <c r="I2037" s="93"/>
      <c r="J2037" s="93"/>
    </row>
    <row r="2038" spans="1:10" s="65" customFormat="1" ht="14" x14ac:dyDescent="0.35">
      <c r="A2038" s="145"/>
      <c r="E2038" s="102"/>
      <c r="F2038" s="102"/>
      <c r="G2038" s="102"/>
      <c r="I2038" s="93"/>
      <c r="J2038" s="93"/>
    </row>
    <row r="2039" spans="1:10" s="65" customFormat="1" ht="14" x14ac:dyDescent="0.35">
      <c r="A2039" s="145"/>
      <c r="E2039" s="102"/>
      <c r="F2039" s="102"/>
      <c r="G2039" s="102"/>
      <c r="I2039" s="93"/>
      <c r="J2039" s="93"/>
    </row>
    <row r="2040" spans="1:10" s="65" customFormat="1" ht="14" x14ac:dyDescent="0.35">
      <c r="A2040" s="145"/>
      <c r="E2040" s="102"/>
      <c r="F2040" s="102"/>
      <c r="G2040" s="102"/>
      <c r="I2040" s="93"/>
      <c r="J2040" s="93"/>
    </row>
    <row r="2041" spans="1:10" s="65" customFormat="1" ht="14" x14ac:dyDescent="0.35">
      <c r="A2041" s="145"/>
      <c r="E2041" s="102"/>
      <c r="F2041" s="102"/>
      <c r="G2041" s="102"/>
      <c r="I2041" s="93"/>
      <c r="J2041" s="93"/>
    </row>
    <row r="2042" spans="1:10" s="65" customFormat="1" ht="14" x14ac:dyDescent="0.35">
      <c r="A2042" s="145"/>
      <c r="E2042" s="102"/>
      <c r="F2042" s="102"/>
      <c r="G2042" s="102"/>
      <c r="I2042" s="93"/>
      <c r="J2042" s="93"/>
    </row>
    <row r="2043" spans="1:10" s="65" customFormat="1" ht="14" x14ac:dyDescent="0.35">
      <c r="A2043" s="145"/>
      <c r="E2043" s="102"/>
      <c r="F2043" s="102"/>
      <c r="G2043" s="102"/>
      <c r="I2043" s="93"/>
      <c r="J2043" s="93"/>
    </row>
    <row r="2044" spans="1:10" s="65" customFormat="1" ht="14" x14ac:dyDescent="0.35">
      <c r="A2044" s="145"/>
      <c r="E2044" s="102"/>
      <c r="F2044" s="102"/>
      <c r="G2044" s="102"/>
      <c r="I2044" s="93"/>
      <c r="J2044" s="93"/>
    </row>
    <row r="2045" spans="1:10" s="65" customFormat="1" ht="14" x14ac:dyDescent="0.35">
      <c r="A2045" s="145"/>
      <c r="E2045" s="102"/>
      <c r="F2045" s="102"/>
      <c r="G2045" s="102"/>
      <c r="I2045" s="93"/>
      <c r="J2045" s="93"/>
    </row>
    <row r="2046" spans="1:10" s="65" customFormat="1" ht="14" x14ac:dyDescent="0.35">
      <c r="A2046" s="145"/>
      <c r="E2046" s="102"/>
      <c r="F2046" s="102"/>
      <c r="G2046" s="102"/>
      <c r="I2046" s="93"/>
      <c r="J2046" s="93"/>
    </row>
    <row r="2047" spans="1:10" s="65" customFormat="1" ht="14" x14ac:dyDescent="0.35">
      <c r="A2047" s="145"/>
      <c r="E2047" s="102"/>
      <c r="F2047" s="102"/>
      <c r="G2047" s="102"/>
      <c r="I2047" s="93"/>
      <c r="J2047" s="93"/>
    </row>
    <row r="2048" spans="1:10" s="65" customFormat="1" ht="14" x14ac:dyDescent="0.35">
      <c r="A2048" s="145"/>
      <c r="E2048" s="102"/>
      <c r="F2048" s="102"/>
      <c r="G2048" s="102"/>
      <c r="I2048" s="93"/>
      <c r="J2048" s="93"/>
    </row>
    <row r="2049" spans="1:10" s="65" customFormat="1" ht="14" x14ac:dyDescent="0.35">
      <c r="A2049" s="145"/>
      <c r="E2049" s="102"/>
      <c r="F2049" s="102"/>
      <c r="G2049" s="102"/>
      <c r="I2049" s="93"/>
      <c r="J2049" s="93"/>
    </row>
    <row r="2050" spans="1:10" s="65" customFormat="1" ht="14" x14ac:dyDescent="0.35">
      <c r="A2050" s="145"/>
      <c r="E2050" s="102"/>
      <c r="F2050" s="102"/>
      <c r="G2050" s="102"/>
      <c r="I2050" s="93"/>
      <c r="J2050" s="93"/>
    </row>
    <row r="2051" spans="1:10" s="65" customFormat="1" ht="14" x14ac:dyDescent="0.35">
      <c r="A2051" s="145"/>
      <c r="E2051" s="102"/>
      <c r="F2051" s="102"/>
      <c r="G2051" s="102"/>
      <c r="I2051" s="93"/>
      <c r="J2051" s="93"/>
    </row>
    <row r="2052" spans="1:10" s="65" customFormat="1" ht="14" x14ac:dyDescent="0.35">
      <c r="A2052" s="145"/>
      <c r="E2052" s="102"/>
      <c r="F2052" s="102"/>
      <c r="G2052" s="102"/>
      <c r="I2052" s="93"/>
      <c r="J2052" s="93"/>
    </row>
    <row r="2053" spans="1:10" s="65" customFormat="1" ht="14" x14ac:dyDescent="0.35">
      <c r="A2053" s="145"/>
      <c r="E2053" s="102"/>
      <c r="F2053" s="102"/>
      <c r="G2053" s="102"/>
      <c r="I2053" s="93"/>
      <c r="J2053" s="93"/>
    </row>
    <row r="2054" spans="1:10" s="65" customFormat="1" ht="14" x14ac:dyDescent="0.35">
      <c r="A2054" s="145"/>
      <c r="E2054" s="102"/>
      <c r="F2054" s="102"/>
      <c r="G2054" s="102"/>
      <c r="I2054" s="93"/>
      <c r="J2054" s="93"/>
    </row>
    <row r="2055" spans="1:10" s="65" customFormat="1" ht="14" x14ac:dyDescent="0.35">
      <c r="A2055" s="145"/>
      <c r="E2055" s="102"/>
      <c r="F2055" s="102"/>
      <c r="G2055" s="102"/>
      <c r="I2055" s="93"/>
      <c r="J2055" s="93"/>
    </row>
    <row r="2056" spans="1:10" s="65" customFormat="1" ht="14" x14ac:dyDescent="0.35">
      <c r="A2056" s="145"/>
      <c r="E2056" s="102"/>
      <c r="F2056" s="102"/>
      <c r="G2056" s="102"/>
      <c r="I2056" s="93"/>
      <c r="J2056" s="93"/>
    </row>
    <row r="2057" spans="1:10" s="65" customFormat="1" ht="14" x14ac:dyDescent="0.35">
      <c r="A2057" s="145"/>
      <c r="E2057" s="102"/>
      <c r="F2057" s="102"/>
      <c r="G2057" s="102"/>
      <c r="I2057" s="93"/>
      <c r="J2057" s="93"/>
    </row>
    <row r="2058" spans="1:10" s="65" customFormat="1" ht="14" x14ac:dyDescent="0.35">
      <c r="A2058" s="145"/>
      <c r="E2058" s="102"/>
      <c r="F2058" s="102"/>
      <c r="G2058" s="102"/>
      <c r="I2058" s="93"/>
      <c r="J2058" s="93"/>
    </row>
    <row r="2059" spans="1:10" s="65" customFormat="1" ht="14" x14ac:dyDescent="0.35">
      <c r="A2059" s="145"/>
      <c r="E2059" s="102"/>
      <c r="F2059" s="102"/>
      <c r="G2059" s="102"/>
      <c r="I2059" s="93"/>
      <c r="J2059" s="93"/>
    </row>
    <row r="2060" spans="1:10" s="65" customFormat="1" ht="14" x14ac:dyDescent="0.35">
      <c r="A2060" s="145"/>
      <c r="E2060" s="102"/>
      <c r="F2060" s="102"/>
      <c r="G2060" s="102"/>
      <c r="I2060" s="93"/>
      <c r="J2060" s="93"/>
    </row>
    <row r="2061" spans="1:10" s="65" customFormat="1" ht="14" x14ac:dyDescent="0.35">
      <c r="A2061" s="145"/>
      <c r="E2061" s="102"/>
      <c r="F2061" s="102"/>
      <c r="G2061" s="102"/>
      <c r="I2061" s="93"/>
      <c r="J2061" s="93"/>
    </row>
    <row r="2062" spans="1:10" s="65" customFormat="1" ht="14" x14ac:dyDescent="0.35">
      <c r="A2062" s="145"/>
      <c r="E2062" s="102"/>
      <c r="F2062" s="102"/>
      <c r="G2062" s="102"/>
      <c r="I2062" s="93"/>
      <c r="J2062" s="93"/>
    </row>
    <row r="2063" spans="1:10" s="65" customFormat="1" ht="14" x14ac:dyDescent="0.35">
      <c r="A2063" s="145"/>
      <c r="E2063" s="102"/>
      <c r="F2063" s="102"/>
      <c r="G2063" s="102"/>
      <c r="I2063" s="93"/>
      <c r="J2063" s="93"/>
    </row>
    <row r="2064" spans="1:10" s="65" customFormat="1" ht="14" x14ac:dyDescent="0.35">
      <c r="A2064" s="145"/>
      <c r="E2064" s="102"/>
      <c r="F2064" s="102"/>
      <c r="G2064" s="102"/>
      <c r="I2064" s="93"/>
      <c r="J2064" s="93"/>
    </row>
    <row r="2065" spans="1:10" s="65" customFormat="1" ht="14" x14ac:dyDescent="0.35">
      <c r="A2065" s="145"/>
      <c r="E2065" s="102"/>
      <c r="F2065" s="102"/>
      <c r="G2065" s="102"/>
      <c r="I2065" s="93"/>
      <c r="J2065" s="93"/>
    </row>
    <row r="2066" spans="1:10" s="65" customFormat="1" ht="14" x14ac:dyDescent="0.35">
      <c r="A2066" s="145"/>
      <c r="E2066" s="102"/>
      <c r="F2066" s="102"/>
      <c r="G2066" s="102"/>
      <c r="I2066" s="93"/>
      <c r="J2066" s="93"/>
    </row>
    <row r="2067" spans="1:10" s="65" customFormat="1" ht="14" x14ac:dyDescent="0.35">
      <c r="A2067" s="145"/>
      <c r="E2067" s="102"/>
      <c r="F2067" s="102"/>
      <c r="G2067" s="102"/>
      <c r="I2067" s="93"/>
      <c r="J2067" s="93"/>
    </row>
    <row r="2068" spans="1:10" s="65" customFormat="1" ht="14" x14ac:dyDescent="0.35">
      <c r="A2068" s="145"/>
      <c r="E2068" s="102"/>
      <c r="F2068" s="102"/>
      <c r="G2068" s="102"/>
      <c r="I2068" s="93"/>
      <c r="J2068" s="93"/>
    </row>
    <row r="2069" spans="1:10" s="65" customFormat="1" ht="14" x14ac:dyDescent="0.35">
      <c r="A2069" s="145"/>
      <c r="E2069" s="102"/>
      <c r="F2069" s="102"/>
      <c r="G2069" s="102"/>
      <c r="I2069" s="93"/>
      <c r="J2069" s="93"/>
    </row>
    <row r="2070" spans="1:10" s="65" customFormat="1" ht="14" x14ac:dyDescent="0.35">
      <c r="A2070" s="145"/>
      <c r="E2070" s="102"/>
      <c r="F2070" s="102"/>
      <c r="G2070" s="102"/>
      <c r="I2070" s="93"/>
      <c r="J2070" s="93"/>
    </row>
    <row r="2071" spans="1:10" s="65" customFormat="1" ht="14" x14ac:dyDescent="0.35">
      <c r="A2071" s="145"/>
      <c r="E2071" s="102"/>
      <c r="F2071" s="102"/>
      <c r="G2071" s="102"/>
      <c r="I2071" s="93"/>
      <c r="J2071" s="93"/>
    </row>
    <row r="2072" spans="1:10" s="65" customFormat="1" ht="14" x14ac:dyDescent="0.35">
      <c r="A2072" s="145"/>
      <c r="E2072" s="102"/>
      <c r="F2072" s="102"/>
      <c r="G2072" s="102"/>
      <c r="I2072" s="93"/>
      <c r="J2072" s="93"/>
    </row>
    <row r="2073" spans="1:10" s="65" customFormat="1" ht="14" x14ac:dyDescent="0.35">
      <c r="A2073" s="145"/>
      <c r="E2073" s="102"/>
      <c r="F2073" s="102"/>
      <c r="G2073" s="102"/>
      <c r="I2073" s="93"/>
      <c r="J2073" s="93"/>
    </row>
    <row r="2074" spans="1:10" s="65" customFormat="1" ht="14" x14ac:dyDescent="0.35">
      <c r="A2074" s="145"/>
      <c r="E2074" s="102"/>
      <c r="F2074" s="102"/>
      <c r="G2074" s="102"/>
      <c r="I2074" s="93"/>
      <c r="J2074" s="93"/>
    </row>
    <row r="2075" spans="1:10" s="65" customFormat="1" ht="14" x14ac:dyDescent="0.35">
      <c r="A2075" s="145"/>
      <c r="E2075" s="102"/>
      <c r="F2075" s="102"/>
      <c r="G2075" s="102"/>
      <c r="I2075" s="93"/>
      <c r="J2075" s="93"/>
    </row>
    <row r="2076" spans="1:10" s="65" customFormat="1" ht="14" x14ac:dyDescent="0.35">
      <c r="A2076" s="145"/>
      <c r="E2076" s="102"/>
      <c r="F2076" s="102"/>
      <c r="G2076" s="102"/>
      <c r="I2076" s="93"/>
      <c r="J2076" s="93"/>
    </row>
    <row r="2077" spans="1:10" s="65" customFormat="1" ht="14" x14ac:dyDescent="0.35">
      <c r="A2077" s="145"/>
      <c r="E2077" s="102"/>
      <c r="F2077" s="102"/>
      <c r="G2077" s="102"/>
      <c r="I2077" s="93"/>
      <c r="J2077" s="93"/>
    </row>
    <row r="2078" spans="1:10" s="65" customFormat="1" ht="14" x14ac:dyDescent="0.35">
      <c r="A2078" s="145"/>
      <c r="E2078" s="102"/>
      <c r="F2078" s="102"/>
      <c r="G2078" s="102"/>
      <c r="I2078" s="93"/>
      <c r="J2078" s="93"/>
    </row>
    <row r="2079" spans="1:10" s="65" customFormat="1" ht="14" x14ac:dyDescent="0.35">
      <c r="A2079" s="145"/>
      <c r="E2079" s="102"/>
      <c r="F2079" s="102"/>
      <c r="G2079" s="102"/>
      <c r="I2079" s="93"/>
      <c r="J2079" s="93"/>
    </row>
    <row r="2080" spans="1:10" s="65" customFormat="1" ht="14" x14ac:dyDescent="0.35">
      <c r="A2080" s="145"/>
      <c r="E2080" s="102"/>
      <c r="F2080" s="102"/>
      <c r="G2080" s="102"/>
      <c r="I2080" s="93"/>
      <c r="J2080" s="93"/>
    </row>
    <row r="2081" spans="1:10" s="65" customFormat="1" ht="14" x14ac:dyDescent="0.35">
      <c r="A2081" s="145"/>
      <c r="E2081" s="102"/>
      <c r="F2081" s="102"/>
      <c r="G2081" s="102"/>
      <c r="I2081" s="93"/>
      <c r="J2081" s="93"/>
    </row>
    <row r="2082" spans="1:10" s="65" customFormat="1" ht="14" x14ac:dyDescent="0.35">
      <c r="A2082" s="145"/>
      <c r="E2082" s="102"/>
      <c r="F2082" s="102"/>
      <c r="G2082" s="102"/>
      <c r="I2082" s="93"/>
      <c r="J2082" s="93"/>
    </row>
    <row r="2083" spans="1:10" s="65" customFormat="1" ht="14" x14ac:dyDescent="0.35">
      <c r="A2083" s="145"/>
      <c r="E2083" s="102"/>
      <c r="F2083" s="102"/>
      <c r="G2083" s="102"/>
      <c r="I2083" s="93"/>
      <c r="J2083" s="93"/>
    </row>
    <row r="2084" spans="1:10" s="65" customFormat="1" ht="14" x14ac:dyDescent="0.35">
      <c r="A2084" s="145"/>
      <c r="E2084" s="102"/>
      <c r="F2084" s="102"/>
      <c r="G2084" s="102"/>
      <c r="I2084" s="93"/>
      <c r="J2084" s="93"/>
    </row>
    <row r="2085" spans="1:10" s="65" customFormat="1" ht="14" x14ac:dyDescent="0.35">
      <c r="A2085" s="145"/>
      <c r="E2085" s="102"/>
      <c r="F2085" s="102"/>
      <c r="G2085" s="102"/>
      <c r="I2085" s="93"/>
      <c r="J2085" s="93"/>
    </row>
    <row r="2086" spans="1:10" s="65" customFormat="1" ht="14" x14ac:dyDescent="0.35">
      <c r="A2086" s="145"/>
      <c r="E2086" s="102"/>
      <c r="F2086" s="102"/>
      <c r="G2086" s="102"/>
      <c r="I2086" s="93"/>
      <c r="J2086" s="93"/>
    </row>
    <row r="2087" spans="1:10" s="65" customFormat="1" ht="14" x14ac:dyDescent="0.35">
      <c r="A2087" s="145"/>
      <c r="E2087" s="102"/>
      <c r="F2087" s="102"/>
      <c r="G2087" s="102"/>
      <c r="I2087" s="93"/>
      <c r="J2087" s="93"/>
    </row>
    <row r="2088" spans="1:10" s="65" customFormat="1" ht="14" x14ac:dyDescent="0.35">
      <c r="A2088" s="145"/>
      <c r="E2088" s="102"/>
      <c r="F2088" s="102"/>
      <c r="G2088" s="102"/>
      <c r="I2088" s="93"/>
      <c r="J2088" s="93"/>
    </row>
    <row r="2089" spans="1:10" s="65" customFormat="1" ht="14" x14ac:dyDescent="0.35">
      <c r="A2089" s="145"/>
      <c r="E2089" s="102"/>
      <c r="F2089" s="102"/>
      <c r="G2089" s="102"/>
      <c r="I2089" s="93"/>
      <c r="J2089" s="93"/>
    </row>
    <row r="2090" spans="1:10" s="65" customFormat="1" ht="14" x14ac:dyDescent="0.35">
      <c r="A2090" s="145"/>
      <c r="E2090" s="102"/>
      <c r="F2090" s="102"/>
      <c r="G2090" s="102"/>
      <c r="I2090" s="93"/>
      <c r="J2090" s="93"/>
    </row>
    <row r="2091" spans="1:10" s="65" customFormat="1" ht="14" x14ac:dyDescent="0.35">
      <c r="A2091" s="145"/>
      <c r="E2091" s="102"/>
      <c r="F2091" s="102"/>
      <c r="G2091" s="102"/>
      <c r="I2091" s="93"/>
      <c r="J2091" s="93"/>
    </row>
    <row r="2092" spans="1:10" s="65" customFormat="1" ht="14" x14ac:dyDescent="0.35">
      <c r="A2092" s="145"/>
      <c r="E2092" s="102"/>
      <c r="F2092" s="102"/>
      <c r="G2092" s="102"/>
      <c r="I2092" s="93"/>
      <c r="J2092" s="93"/>
    </row>
    <row r="2093" spans="1:10" s="65" customFormat="1" ht="14" x14ac:dyDescent="0.35">
      <c r="A2093" s="145"/>
      <c r="E2093" s="102"/>
      <c r="F2093" s="102"/>
      <c r="G2093" s="102"/>
      <c r="I2093" s="93"/>
      <c r="J2093" s="93"/>
    </row>
    <row r="2094" spans="1:10" s="65" customFormat="1" ht="14" x14ac:dyDescent="0.35">
      <c r="A2094" s="145"/>
      <c r="E2094" s="102"/>
      <c r="F2094" s="102"/>
      <c r="G2094" s="102"/>
      <c r="I2094" s="93"/>
      <c r="J2094" s="93"/>
    </row>
    <row r="2095" spans="1:10" s="65" customFormat="1" ht="14" x14ac:dyDescent="0.35">
      <c r="A2095" s="145"/>
      <c r="E2095" s="102"/>
      <c r="F2095" s="102"/>
      <c r="G2095" s="102"/>
      <c r="I2095" s="93"/>
      <c r="J2095" s="93"/>
    </row>
    <row r="2096" spans="1:10" s="65" customFormat="1" ht="14" x14ac:dyDescent="0.35">
      <c r="A2096" s="145"/>
      <c r="E2096" s="102"/>
      <c r="F2096" s="102"/>
      <c r="G2096" s="102"/>
      <c r="I2096" s="93"/>
      <c r="J2096" s="93"/>
    </row>
    <row r="2097" spans="1:10" s="65" customFormat="1" ht="14" x14ac:dyDescent="0.35">
      <c r="A2097" s="145"/>
      <c r="E2097" s="102"/>
      <c r="F2097" s="102"/>
      <c r="G2097" s="102"/>
      <c r="I2097" s="93"/>
      <c r="J2097" s="93"/>
    </row>
    <row r="2098" spans="1:10" s="65" customFormat="1" ht="14" x14ac:dyDescent="0.35">
      <c r="A2098" s="145"/>
      <c r="E2098" s="102"/>
      <c r="F2098" s="102"/>
      <c r="G2098" s="102"/>
      <c r="I2098" s="93"/>
      <c r="J2098" s="93"/>
    </row>
    <row r="2099" spans="1:10" s="65" customFormat="1" ht="14" x14ac:dyDescent="0.35">
      <c r="A2099" s="145"/>
      <c r="E2099" s="102"/>
      <c r="F2099" s="102"/>
      <c r="G2099" s="102"/>
      <c r="I2099" s="93"/>
      <c r="J2099" s="93"/>
    </row>
    <row r="2100" spans="1:10" s="65" customFormat="1" ht="14" x14ac:dyDescent="0.35">
      <c r="A2100" s="145"/>
      <c r="E2100" s="102"/>
      <c r="F2100" s="102"/>
      <c r="G2100" s="102"/>
      <c r="I2100" s="93"/>
      <c r="J2100" s="93"/>
    </row>
    <row r="2101" spans="1:10" s="65" customFormat="1" ht="14" x14ac:dyDescent="0.35">
      <c r="A2101" s="145"/>
      <c r="E2101" s="102"/>
      <c r="F2101" s="102"/>
      <c r="G2101" s="102"/>
      <c r="I2101" s="93"/>
      <c r="J2101" s="93"/>
    </row>
    <row r="2102" spans="1:10" s="65" customFormat="1" ht="14" x14ac:dyDescent="0.35">
      <c r="A2102" s="145"/>
      <c r="E2102" s="102"/>
      <c r="F2102" s="102"/>
      <c r="G2102" s="102"/>
      <c r="I2102" s="93"/>
      <c r="J2102" s="93"/>
    </row>
    <row r="2103" spans="1:10" s="65" customFormat="1" ht="14" x14ac:dyDescent="0.35">
      <c r="A2103" s="145"/>
      <c r="E2103" s="102"/>
      <c r="F2103" s="102"/>
      <c r="G2103" s="102"/>
      <c r="I2103" s="93"/>
      <c r="J2103" s="93"/>
    </row>
    <row r="2104" spans="1:10" s="65" customFormat="1" ht="14" x14ac:dyDescent="0.35">
      <c r="A2104" s="145"/>
      <c r="E2104" s="102"/>
      <c r="F2104" s="102"/>
      <c r="G2104" s="102"/>
      <c r="I2104" s="93"/>
      <c r="J2104" s="93"/>
    </row>
    <row r="2105" spans="1:10" s="65" customFormat="1" ht="14" x14ac:dyDescent="0.35">
      <c r="A2105" s="145"/>
      <c r="E2105" s="102"/>
      <c r="F2105" s="102"/>
      <c r="G2105" s="102"/>
      <c r="I2105" s="93"/>
      <c r="J2105" s="93"/>
    </row>
    <row r="2106" spans="1:10" s="65" customFormat="1" ht="14" x14ac:dyDescent="0.35">
      <c r="A2106" s="145"/>
      <c r="E2106" s="102"/>
      <c r="F2106" s="102"/>
      <c r="G2106" s="102"/>
      <c r="I2106" s="93"/>
      <c r="J2106" s="93"/>
    </row>
    <row r="2107" spans="1:10" s="65" customFormat="1" ht="14" x14ac:dyDescent="0.35">
      <c r="A2107" s="145"/>
      <c r="E2107" s="102"/>
      <c r="F2107" s="102"/>
      <c r="G2107" s="102"/>
      <c r="I2107" s="93"/>
      <c r="J2107" s="93"/>
    </row>
    <row r="2108" spans="1:10" s="65" customFormat="1" ht="14" x14ac:dyDescent="0.35">
      <c r="A2108" s="145"/>
      <c r="E2108" s="102"/>
      <c r="F2108" s="102"/>
      <c r="G2108" s="102"/>
      <c r="I2108" s="93"/>
      <c r="J2108" s="93"/>
    </row>
    <row r="2109" spans="1:10" s="65" customFormat="1" ht="14" x14ac:dyDescent="0.35">
      <c r="A2109" s="145"/>
      <c r="E2109" s="102"/>
      <c r="F2109" s="102"/>
      <c r="G2109" s="102"/>
      <c r="I2109" s="93"/>
      <c r="J2109" s="93"/>
    </row>
    <row r="2110" spans="1:10" s="65" customFormat="1" ht="14" x14ac:dyDescent="0.35">
      <c r="A2110" s="145"/>
      <c r="E2110" s="102"/>
      <c r="F2110" s="102"/>
      <c r="G2110" s="102"/>
      <c r="I2110" s="93"/>
      <c r="J2110" s="93"/>
    </row>
    <row r="2111" spans="1:10" s="65" customFormat="1" ht="14" x14ac:dyDescent="0.35">
      <c r="A2111" s="145"/>
      <c r="E2111" s="102"/>
      <c r="F2111" s="102"/>
      <c r="G2111" s="102"/>
      <c r="I2111" s="93"/>
      <c r="J2111" s="93"/>
    </row>
    <row r="2112" spans="1:10" s="65" customFormat="1" ht="14" x14ac:dyDescent="0.35">
      <c r="A2112" s="145"/>
      <c r="E2112" s="102"/>
      <c r="F2112" s="102"/>
      <c r="G2112" s="102"/>
      <c r="I2112" s="93"/>
      <c r="J2112" s="93"/>
    </row>
    <row r="2113" spans="1:10" s="65" customFormat="1" ht="14" x14ac:dyDescent="0.35">
      <c r="A2113" s="145"/>
      <c r="E2113" s="102"/>
      <c r="F2113" s="102"/>
      <c r="G2113" s="102"/>
      <c r="I2113" s="93"/>
      <c r="J2113" s="93"/>
    </row>
    <row r="2114" spans="1:10" s="65" customFormat="1" ht="14" x14ac:dyDescent="0.35">
      <c r="A2114" s="145"/>
      <c r="E2114" s="102"/>
      <c r="F2114" s="102"/>
      <c r="G2114" s="102"/>
      <c r="I2114" s="93"/>
      <c r="J2114" s="93"/>
    </row>
    <row r="2115" spans="1:10" s="65" customFormat="1" ht="14" x14ac:dyDescent="0.35">
      <c r="A2115" s="145"/>
      <c r="E2115" s="102"/>
      <c r="F2115" s="102"/>
      <c r="G2115" s="102"/>
      <c r="I2115" s="93"/>
      <c r="J2115" s="93"/>
    </row>
    <row r="2116" spans="1:10" s="65" customFormat="1" ht="14" x14ac:dyDescent="0.35">
      <c r="A2116" s="145"/>
      <c r="E2116" s="102"/>
      <c r="F2116" s="102"/>
      <c r="G2116" s="102"/>
      <c r="I2116" s="93"/>
      <c r="J2116" s="93"/>
    </row>
    <row r="2117" spans="1:10" s="65" customFormat="1" ht="14" x14ac:dyDescent="0.35">
      <c r="A2117" s="145"/>
      <c r="E2117" s="102"/>
      <c r="F2117" s="102"/>
      <c r="G2117" s="102"/>
      <c r="I2117" s="93"/>
      <c r="J2117" s="93"/>
    </row>
    <row r="2118" spans="1:10" s="65" customFormat="1" ht="14" x14ac:dyDescent="0.35">
      <c r="A2118" s="145"/>
      <c r="E2118" s="102"/>
      <c r="F2118" s="102"/>
      <c r="G2118" s="102"/>
      <c r="I2118" s="93"/>
      <c r="J2118" s="93"/>
    </row>
    <row r="2119" spans="1:10" s="65" customFormat="1" ht="14" x14ac:dyDescent="0.35">
      <c r="A2119" s="145"/>
      <c r="E2119" s="102"/>
      <c r="F2119" s="102"/>
      <c r="G2119" s="102"/>
      <c r="I2119" s="93"/>
      <c r="J2119" s="93"/>
    </row>
    <row r="2120" spans="1:10" s="65" customFormat="1" ht="14" x14ac:dyDescent="0.35">
      <c r="A2120" s="145"/>
      <c r="E2120" s="102"/>
      <c r="F2120" s="102"/>
      <c r="G2120" s="102"/>
      <c r="I2120" s="93"/>
      <c r="J2120" s="93"/>
    </row>
    <row r="2121" spans="1:10" s="65" customFormat="1" ht="14" x14ac:dyDescent="0.35">
      <c r="A2121" s="145"/>
      <c r="E2121" s="102"/>
      <c r="F2121" s="102"/>
      <c r="G2121" s="102"/>
      <c r="I2121" s="93"/>
      <c r="J2121" s="93"/>
    </row>
    <row r="2122" spans="1:10" s="65" customFormat="1" ht="14" x14ac:dyDescent="0.35">
      <c r="A2122" s="145"/>
      <c r="E2122" s="102"/>
      <c r="F2122" s="102"/>
      <c r="G2122" s="102"/>
      <c r="I2122" s="93"/>
      <c r="J2122" s="93"/>
    </row>
    <row r="2123" spans="1:10" s="65" customFormat="1" ht="14" x14ac:dyDescent="0.35">
      <c r="A2123" s="145"/>
      <c r="E2123" s="102"/>
      <c r="F2123" s="102"/>
      <c r="G2123" s="102"/>
      <c r="I2123" s="93"/>
      <c r="J2123" s="93"/>
    </row>
    <row r="2124" spans="1:10" s="65" customFormat="1" ht="14" x14ac:dyDescent="0.35">
      <c r="A2124" s="145"/>
      <c r="E2124" s="102"/>
      <c r="F2124" s="102"/>
      <c r="G2124" s="102"/>
      <c r="I2124" s="93"/>
      <c r="J2124" s="93"/>
    </row>
    <row r="2125" spans="1:10" s="65" customFormat="1" ht="14" x14ac:dyDescent="0.35">
      <c r="A2125" s="145"/>
      <c r="E2125" s="102"/>
      <c r="F2125" s="102"/>
      <c r="G2125" s="102"/>
      <c r="I2125" s="93"/>
      <c r="J2125" s="93"/>
    </row>
    <row r="2126" spans="1:10" s="65" customFormat="1" ht="14" x14ac:dyDescent="0.35">
      <c r="A2126" s="145"/>
      <c r="E2126" s="102"/>
      <c r="F2126" s="102"/>
      <c r="G2126" s="102"/>
      <c r="I2126" s="93"/>
      <c r="J2126" s="93"/>
    </row>
    <row r="2127" spans="1:10" s="65" customFormat="1" ht="14" x14ac:dyDescent="0.35">
      <c r="A2127" s="145"/>
      <c r="E2127" s="102"/>
      <c r="F2127" s="102"/>
      <c r="G2127" s="102"/>
      <c r="I2127" s="93"/>
      <c r="J2127" s="93"/>
    </row>
    <row r="2128" spans="1:10" s="65" customFormat="1" ht="14" x14ac:dyDescent="0.35">
      <c r="A2128" s="145"/>
      <c r="E2128" s="102"/>
      <c r="F2128" s="102"/>
      <c r="G2128" s="102"/>
      <c r="I2128" s="93"/>
      <c r="J2128" s="93"/>
    </row>
    <row r="2129" spans="1:10" s="65" customFormat="1" ht="14" x14ac:dyDescent="0.35">
      <c r="A2129" s="145"/>
      <c r="E2129" s="102"/>
      <c r="F2129" s="102"/>
      <c r="G2129" s="102"/>
      <c r="I2129" s="93"/>
      <c r="J2129" s="93"/>
    </row>
    <row r="2130" spans="1:10" s="65" customFormat="1" ht="14" x14ac:dyDescent="0.35">
      <c r="A2130" s="145"/>
      <c r="E2130" s="102"/>
      <c r="F2130" s="102"/>
      <c r="G2130" s="102"/>
      <c r="I2130" s="93"/>
      <c r="J2130" s="93"/>
    </row>
    <row r="2131" spans="1:10" s="65" customFormat="1" ht="14" x14ac:dyDescent="0.35">
      <c r="A2131" s="145"/>
      <c r="E2131" s="102"/>
      <c r="F2131" s="102"/>
      <c r="G2131" s="102"/>
      <c r="I2131" s="93"/>
      <c r="J2131" s="93"/>
    </row>
    <row r="2132" spans="1:10" s="65" customFormat="1" ht="14" x14ac:dyDescent="0.35">
      <c r="A2132" s="145"/>
      <c r="E2132" s="102"/>
      <c r="F2132" s="102"/>
      <c r="G2132" s="102"/>
      <c r="I2132" s="93"/>
      <c r="J2132" s="93"/>
    </row>
    <row r="2133" spans="1:10" s="65" customFormat="1" ht="14" x14ac:dyDescent="0.35">
      <c r="A2133" s="145"/>
      <c r="E2133" s="102"/>
      <c r="F2133" s="102"/>
      <c r="G2133" s="102"/>
      <c r="I2133" s="93"/>
      <c r="J2133" s="93"/>
    </row>
    <row r="2134" spans="1:10" s="65" customFormat="1" ht="14" x14ac:dyDescent="0.35">
      <c r="A2134" s="145"/>
      <c r="E2134" s="102"/>
      <c r="F2134" s="102"/>
      <c r="G2134" s="102"/>
      <c r="I2134" s="93"/>
      <c r="J2134" s="93"/>
    </row>
    <row r="2135" spans="1:10" s="65" customFormat="1" ht="14" x14ac:dyDescent="0.35">
      <c r="A2135" s="145"/>
      <c r="E2135" s="102"/>
      <c r="F2135" s="102"/>
      <c r="G2135" s="102"/>
      <c r="I2135" s="93"/>
      <c r="J2135" s="93"/>
    </row>
    <row r="2136" spans="1:10" s="65" customFormat="1" ht="14" x14ac:dyDescent="0.35">
      <c r="A2136" s="145"/>
      <c r="E2136" s="102"/>
      <c r="F2136" s="102"/>
      <c r="G2136" s="102"/>
      <c r="I2136" s="93"/>
      <c r="J2136" s="93"/>
    </row>
    <row r="2137" spans="1:10" s="65" customFormat="1" ht="14" x14ac:dyDescent="0.35">
      <c r="A2137" s="145"/>
      <c r="E2137" s="102"/>
      <c r="F2137" s="102"/>
      <c r="G2137" s="102"/>
      <c r="I2137" s="93"/>
      <c r="J2137" s="93"/>
    </row>
    <row r="2138" spans="1:10" s="65" customFormat="1" ht="14" x14ac:dyDescent="0.35">
      <c r="A2138" s="145"/>
      <c r="E2138" s="102"/>
      <c r="F2138" s="102"/>
      <c r="G2138" s="102"/>
      <c r="I2138" s="93"/>
      <c r="J2138" s="93"/>
    </row>
    <row r="2139" spans="1:10" s="65" customFormat="1" ht="14" x14ac:dyDescent="0.35">
      <c r="A2139" s="145"/>
      <c r="E2139" s="102"/>
      <c r="F2139" s="102"/>
      <c r="G2139" s="102"/>
      <c r="I2139" s="93"/>
      <c r="J2139" s="93"/>
    </row>
    <row r="2140" spans="1:10" s="65" customFormat="1" ht="14" x14ac:dyDescent="0.35">
      <c r="A2140" s="145"/>
      <c r="E2140" s="102"/>
      <c r="F2140" s="102"/>
      <c r="G2140" s="102"/>
      <c r="I2140" s="93"/>
      <c r="J2140" s="93"/>
    </row>
    <row r="2141" spans="1:10" s="65" customFormat="1" ht="14" x14ac:dyDescent="0.35">
      <c r="A2141" s="145"/>
      <c r="E2141" s="102"/>
      <c r="F2141" s="102"/>
      <c r="G2141" s="102"/>
      <c r="I2141" s="93"/>
      <c r="J2141" s="93"/>
    </row>
    <row r="2142" spans="1:10" s="65" customFormat="1" ht="14" x14ac:dyDescent="0.35">
      <c r="A2142" s="145"/>
      <c r="E2142" s="102"/>
      <c r="F2142" s="102"/>
      <c r="G2142" s="102"/>
      <c r="I2142" s="93"/>
      <c r="J2142" s="93"/>
    </row>
    <row r="2143" spans="1:10" s="65" customFormat="1" ht="14" x14ac:dyDescent="0.35">
      <c r="A2143" s="145"/>
      <c r="E2143" s="102"/>
      <c r="F2143" s="102"/>
      <c r="G2143" s="102"/>
      <c r="I2143" s="93"/>
      <c r="J2143" s="93"/>
    </row>
    <row r="2144" spans="1:10" s="65" customFormat="1" ht="14" x14ac:dyDescent="0.35">
      <c r="A2144" s="145"/>
      <c r="E2144" s="102"/>
      <c r="F2144" s="102"/>
      <c r="G2144" s="102"/>
      <c r="I2144" s="93"/>
      <c r="J2144" s="93"/>
    </row>
    <row r="2145" spans="1:10" s="65" customFormat="1" ht="14" x14ac:dyDescent="0.35">
      <c r="A2145" s="145"/>
      <c r="E2145" s="102"/>
      <c r="F2145" s="102"/>
      <c r="G2145" s="102"/>
      <c r="I2145" s="93"/>
      <c r="J2145" s="93"/>
    </row>
    <row r="2146" spans="1:10" s="65" customFormat="1" ht="14" x14ac:dyDescent="0.35">
      <c r="A2146" s="145"/>
      <c r="E2146" s="102"/>
      <c r="F2146" s="102"/>
      <c r="G2146" s="102"/>
      <c r="I2146" s="93"/>
      <c r="J2146" s="93"/>
    </row>
    <row r="2147" spans="1:10" s="65" customFormat="1" ht="14" x14ac:dyDescent="0.35">
      <c r="A2147" s="145"/>
      <c r="E2147" s="102"/>
      <c r="F2147" s="102"/>
      <c r="G2147" s="102"/>
      <c r="I2147" s="93"/>
      <c r="J2147" s="93"/>
    </row>
    <row r="2148" spans="1:10" s="65" customFormat="1" ht="14" x14ac:dyDescent="0.35">
      <c r="A2148" s="145"/>
      <c r="E2148" s="102"/>
      <c r="F2148" s="102"/>
      <c r="G2148" s="102"/>
      <c r="I2148" s="93"/>
      <c r="J2148" s="93"/>
    </row>
    <row r="2149" spans="1:10" s="65" customFormat="1" ht="14" x14ac:dyDescent="0.35">
      <c r="A2149" s="145"/>
      <c r="E2149" s="102"/>
      <c r="F2149" s="102"/>
      <c r="G2149" s="102"/>
      <c r="I2149" s="93"/>
      <c r="J2149" s="93"/>
    </row>
    <row r="2150" spans="1:10" s="65" customFormat="1" ht="14" x14ac:dyDescent="0.35">
      <c r="A2150" s="145"/>
      <c r="E2150" s="102"/>
      <c r="F2150" s="102"/>
      <c r="G2150" s="102"/>
      <c r="I2150" s="93"/>
      <c r="J2150" s="93"/>
    </row>
    <row r="2151" spans="1:10" s="65" customFormat="1" ht="14" x14ac:dyDescent="0.35">
      <c r="A2151" s="145"/>
      <c r="E2151" s="102"/>
      <c r="F2151" s="102"/>
      <c r="G2151" s="102"/>
      <c r="I2151" s="93"/>
      <c r="J2151" s="93"/>
    </row>
    <row r="2152" spans="1:10" s="65" customFormat="1" ht="14" x14ac:dyDescent="0.35">
      <c r="A2152" s="145"/>
      <c r="E2152" s="102"/>
      <c r="F2152" s="102"/>
      <c r="G2152" s="102"/>
      <c r="I2152" s="93"/>
      <c r="J2152" s="93"/>
    </row>
    <row r="2153" spans="1:10" s="65" customFormat="1" ht="14" x14ac:dyDescent="0.35">
      <c r="A2153" s="145"/>
      <c r="E2153" s="102"/>
      <c r="F2153" s="102"/>
      <c r="G2153" s="102"/>
      <c r="I2153" s="93"/>
      <c r="J2153" s="93"/>
    </row>
    <row r="2154" spans="1:10" s="65" customFormat="1" ht="14" x14ac:dyDescent="0.35">
      <c r="A2154" s="145"/>
      <c r="E2154" s="102"/>
      <c r="F2154" s="102"/>
      <c r="G2154" s="102"/>
      <c r="I2154" s="93"/>
      <c r="J2154" s="93"/>
    </row>
    <row r="2155" spans="1:10" s="65" customFormat="1" ht="14" x14ac:dyDescent="0.35">
      <c r="A2155" s="145"/>
      <c r="E2155" s="102"/>
      <c r="F2155" s="102"/>
      <c r="G2155" s="102"/>
      <c r="I2155" s="93"/>
      <c r="J2155" s="93"/>
    </row>
    <row r="2156" spans="1:10" s="65" customFormat="1" ht="14" x14ac:dyDescent="0.35">
      <c r="A2156" s="145"/>
      <c r="E2156" s="102"/>
      <c r="F2156" s="102"/>
      <c r="G2156" s="102"/>
      <c r="I2156" s="93"/>
      <c r="J2156" s="93"/>
    </row>
    <row r="2157" spans="1:10" s="65" customFormat="1" ht="14" x14ac:dyDescent="0.35">
      <c r="A2157" s="145"/>
      <c r="E2157" s="102"/>
      <c r="F2157" s="102"/>
      <c r="G2157" s="102"/>
      <c r="I2157" s="93"/>
      <c r="J2157" s="93"/>
    </row>
    <row r="2158" spans="1:10" s="65" customFormat="1" ht="14" x14ac:dyDescent="0.35">
      <c r="A2158" s="145"/>
      <c r="E2158" s="102"/>
      <c r="F2158" s="102"/>
      <c r="G2158" s="102"/>
      <c r="I2158" s="93"/>
      <c r="J2158" s="93"/>
    </row>
    <row r="2159" spans="1:10" s="65" customFormat="1" ht="14" x14ac:dyDescent="0.35">
      <c r="A2159" s="145"/>
      <c r="E2159" s="102"/>
      <c r="F2159" s="102"/>
      <c r="G2159" s="102"/>
      <c r="I2159" s="93"/>
      <c r="J2159" s="93"/>
    </row>
    <row r="2160" spans="1:10" s="65" customFormat="1" ht="14" x14ac:dyDescent="0.35">
      <c r="A2160" s="145"/>
      <c r="E2160" s="102"/>
      <c r="F2160" s="102"/>
      <c r="G2160" s="102"/>
      <c r="I2160" s="93"/>
      <c r="J2160" s="93"/>
    </row>
    <row r="2161" spans="1:10" s="65" customFormat="1" ht="14" x14ac:dyDescent="0.35">
      <c r="A2161" s="145"/>
      <c r="E2161" s="102"/>
      <c r="F2161" s="102"/>
      <c r="G2161" s="102"/>
      <c r="I2161" s="93"/>
      <c r="J2161" s="93"/>
    </row>
    <row r="2162" spans="1:10" s="65" customFormat="1" ht="14" x14ac:dyDescent="0.35">
      <c r="A2162" s="145"/>
      <c r="E2162" s="102"/>
      <c r="F2162" s="102"/>
      <c r="G2162" s="102"/>
      <c r="I2162" s="93"/>
      <c r="J2162" s="93"/>
    </row>
    <row r="2163" spans="1:10" s="65" customFormat="1" ht="14" x14ac:dyDescent="0.35">
      <c r="A2163" s="145"/>
      <c r="E2163" s="102"/>
      <c r="F2163" s="102"/>
      <c r="G2163" s="102"/>
      <c r="I2163" s="93"/>
      <c r="J2163" s="93"/>
    </row>
    <row r="2164" spans="1:10" s="65" customFormat="1" ht="14" x14ac:dyDescent="0.35">
      <c r="A2164" s="145"/>
      <c r="E2164" s="102"/>
      <c r="F2164" s="102"/>
      <c r="G2164" s="102"/>
      <c r="I2164" s="93"/>
      <c r="J2164" s="93"/>
    </row>
    <row r="2165" spans="1:10" s="65" customFormat="1" ht="14" x14ac:dyDescent="0.35">
      <c r="A2165" s="145"/>
      <c r="E2165" s="102"/>
      <c r="F2165" s="102"/>
      <c r="G2165" s="102"/>
      <c r="I2165" s="93"/>
      <c r="J2165" s="93"/>
    </row>
    <row r="2166" spans="1:10" s="65" customFormat="1" ht="14" x14ac:dyDescent="0.35">
      <c r="A2166" s="145"/>
      <c r="E2166" s="102"/>
      <c r="F2166" s="102"/>
      <c r="G2166" s="102"/>
      <c r="I2166" s="93"/>
      <c r="J2166" s="93"/>
    </row>
    <row r="2167" spans="1:10" s="65" customFormat="1" ht="14" x14ac:dyDescent="0.35">
      <c r="A2167" s="145"/>
      <c r="E2167" s="102"/>
      <c r="F2167" s="102"/>
      <c r="G2167" s="102"/>
      <c r="I2167" s="93"/>
      <c r="J2167" s="93"/>
    </row>
    <row r="2168" spans="1:10" s="65" customFormat="1" ht="14" x14ac:dyDescent="0.35">
      <c r="A2168" s="145"/>
      <c r="E2168" s="102"/>
      <c r="F2168" s="102"/>
      <c r="G2168" s="102"/>
      <c r="I2168" s="93"/>
      <c r="J2168" s="93"/>
    </row>
    <row r="2169" spans="1:10" s="65" customFormat="1" ht="14" x14ac:dyDescent="0.35">
      <c r="A2169" s="145"/>
      <c r="E2169" s="102"/>
      <c r="F2169" s="102"/>
      <c r="G2169" s="102"/>
      <c r="I2169" s="93"/>
      <c r="J2169" s="93"/>
    </row>
    <row r="2170" spans="1:10" s="65" customFormat="1" ht="14" x14ac:dyDescent="0.35">
      <c r="A2170" s="145"/>
      <c r="E2170" s="102"/>
      <c r="F2170" s="102"/>
      <c r="G2170" s="102"/>
      <c r="I2170" s="93"/>
      <c r="J2170" s="93"/>
    </row>
    <row r="2171" spans="1:10" s="65" customFormat="1" ht="14" x14ac:dyDescent="0.35">
      <c r="A2171" s="145"/>
      <c r="E2171" s="102"/>
      <c r="F2171" s="102"/>
      <c r="G2171" s="102"/>
      <c r="I2171" s="93"/>
      <c r="J2171" s="93"/>
    </row>
    <row r="2172" spans="1:10" s="65" customFormat="1" ht="14" x14ac:dyDescent="0.35">
      <c r="A2172" s="145"/>
      <c r="E2172" s="102"/>
      <c r="F2172" s="102"/>
      <c r="G2172" s="102"/>
      <c r="I2172" s="93"/>
      <c r="J2172" s="93"/>
    </row>
    <row r="2173" spans="1:10" s="65" customFormat="1" ht="14" x14ac:dyDescent="0.35">
      <c r="A2173" s="145"/>
      <c r="E2173" s="102"/>
      <c r="F2173" s="102"/>
      <c r="G2173" s="102"/>
      <c r="I2173" s="93"/>
      <c r="J2173" s="93"/>
    </row>
    <row r="2174" spans="1:10" s="65" customFormat="1" ht="14" x14ac:dyDescent="0.35">
      <c r="A2174" s="145"/>
      <c r="E2174" s="102"/>
      <c r="F2174" s="102"/>
      <c r="G2174" s="102"/>
      <c r="I2174" s="93"/>
      <c r="J2174" s="93"/>
    </row>
    <row r="2175" spans="1:10" s="65" customFormat="1" ht="14" x14ac:dyDescent="0.35">
      <c r="A2175" s="145"/>
      <c r="E2175" s="102"/>
      <c r="F2175" s="102"/>
      <c r="G2175" s="102"/>
      <c r="I2175" s="93"/>
      <c r="J2175" s="93"/>
    </row>
    <row r="2176" spans="1:10" s="65" customFormat="1" ht="14" x14ac:dyDescent="0.35">
      <c r="A2176" s="145"/>
      <c r="E2176" s="102"/>
      <c r="F2176" s="102"/>
      <c r="G2176" s="102"/>
      <c r="I2176" s="93"/>
      <c r="J2176" s="93"/>
    </row>
    <row r="2177" spans="1:10" s="65" customFormat="1" ht="14" x14ac:dyDescent="0.35">
      <c r="A2177" s="145"/>
      <c r="E2177" s="102"/>
      <c r="F2177" s="102"/>
      <c r="G2177" s="102"/>
      <c r="I2177" s="93"/>
      <c r="J2177" s="93"/>
    </row>
    <row r="2178" spans="1:10" s="65" customFormat="1" ht="14" x14ac:dyDescent="0.35">
      <c r="A2178" s="145"/>
      <c r="E2178" s="102"/>
      <c r="F2178" s="102"/>
      <c r="G2178" s="102"/>
      <c r="I2178" s="93"/>
      <c r="J2178" s="93"/>
    </row>
    <row r="2179" spans="1:10" s="65" customFormat="1" ht="14" x14ac:dyDescent="0.35">
      <c r="A2179" s="145"/>
      <c r="E2179" s="102"/>
      <c r="F2179" s="102"/>
      <c r="G2179" s="102"/>
      <c r="I2179" s="93"/>
      <c r="J2179" s="93"/>
    </row>
    <row r="2180" spans="1:10" s="65" customFormat="1" ht="14" x14ac:dyDescent="0.35">
      <c r="A2180" s="145"/>
      <c r="E2180" s="102"/>
      <c r="F2180" s="102"/>
      <c r="G2180" s="102"/>
      <c r="I2180" s="93"/>
      <c r="J2180" s="93"/>
    </row>
    <row r="2181" spans="1:10" s="65" customFormat="1" ht="14" x14ac:dyDescent="0.35">
      <c r="A2181" s="145"/>
      <c r="E2181" s="102"/>
      <c r="F2181" s="102"/>
      <c r="G2181" s="102"/>
      <c r="I2181" s="93"/>
      <c r="J2181" s="93"/>
    </row>
    <row r="2182" spans="1:10" s="65" customFormat="1" ht="14" x14ac:dyDescent="0.35">
      <c r="A2182" s="145"/>
      <c r="E2182" s="102"/>
      <c r="F2182" s="102"/>
      <c r="G2182" s="102"/>
      <c r="I2182" s="93"/>
      <c r="J2182" s="93"/>
    </row>
    <row r="2183" spans="1:10" s="65" customFormat="1" ht="14" x14ac:dyDescent="0.35">
      <c r="A2183" s="145"/>
      <c r="E2183" s="102"/>
      <c r="F2183" s="102"/>
      <c r="G2183" s="102"/>
      <c r="I2183" s="93"/>
      <c r="J2183" s="93"/>
    </row>
    <row r="2184" spans="1:10" s="65" customFormat="1" ht="14" x14ac:dyDescent="0.35">
      <c r="A2184" s="145"/>
      <c r="E2184" s="102"/>
      <c r="F2184" s="102"/>
      <c r="G2184" s="102"/>
      <c r="I2184" s="93"/>
      <c r="J2184" s="93"/>
    </row>
    <row r="2185" spans="1:10" s="65" customFormat="1" ht="14" x14ac:dyDescent="0.35">
      <c r="A2185" s="145"/>
      <c r="E2185" s="102"/>
      <c r="F2185" s="102"/>
      <c r="G2185" s="102"/>
      <c r="I2185" s="93"/>
      <c r="J2185" s="93"/>
    </row>
    <row r="2186" spans="1:10" s="65" customFormat="1" ht="14" x14ac:dyDescent="0.35">
      <c r="A2186" s="145"/>
      <c r="E2186" s="102"/>
      <c r="F2186" s="102"/>
      <c r="G2186" s="102"/>
      <c r="I2186" s="93"/>
      <c r="J2186" s="93"/>
    </row>
    <row r="2187" spans="1:10" s="65" customFormat="1" ht="14" x14ac:dyDescent="0.35">
      <c r="A2187" s="145"/>
      <c r="E2187" s="102"/>
      <c r="F2187" s="102"/>
      <c r="G2187" s="102"/>
      <c r="I2187" s="93"/>
      <c r="J2187" s="93"/>
    </row>
    <row r="2188" spans="1:10" s="65" customFormat="1" ht="14" x14ac:dyDescent="0.35">
      <c r="A2188" s="145"/>
      <c r="E2188" s="102"/>
      <c r="F2188" s="102"/>
      <c r="G2188" s="102"/>
      <c r="I2188" s="93"/>
      <c r="J2188" s="93"/>
    </row>
    <row r="2189" spans="1:10" s="65" customFormat="1" ht="14" x14ac:dyDescent="0.35">
      <c r="A2189" s="145"/>
      <c r="E2189" s="102"/>
      <c r="F2189" s="102"/>
      <c r="G2189" s="102"/>
      <c r="I2189" s="93"/>
      <c r="J2189" s="93"/>
    </row>
    <row r="2190" spans="1:10" s="65" customFormat="1" ht="14" x14ac:dyDescent="0.35">
      <c r="A2190" s="145"/>
      <c r="E2190" s="102"/>
      <c r="F2190" s="102"/>
      <c r="G2190" s="102"/>
      <c r="I2190" s="93"/>
      <c r="J2190" s="93"/>
    </row>
    <row r="2191" spans="1:10" s="65" customFormat="1" ht="14" x14ac:dyDescent="0.35">
      <c r="A2191" s="145"/>
      <c r="E2191" s="102"/>
      <c r="F2191" s="102"/>
      <c r="G2191" s="102"/>
      <c r="I2191" s="93"/>
      <c r="J2191" s="93"/>
    </row>
    <row r="2192" spans="1:10" s="65" customFormat="1" ht="14" x14ac:dyDescent="0.35">
      <c r="A2192" s="145"/>
      <c r="E2192" s="102"/>
      <c r="F2192" s="102"/>
      <c r="G2192" s="102"/>
      <c r="I2192" s="93"/>
      <c r="J2192" s="93"/>
    </row>
    <row r="2193" spans="1:10" s="65" customFormat="1" ht="14" x14ac:dyDescent="0.35">
      <c r="A2193" s="145"/>
      <c r="E2193" s="102"/>
      <c r="F2193" s="102"/>
      <c r="G2193" s="102"/>
      <c r="I2193" s="93"/>
      <c r="J2193" s="93"/>
    </row>
    <row r="2194" spans="1:10" s="65" customFormat="1" ht="14" x14ac:dyDescent="0.35">
      <c r="A2194" s="145"/>
      <c r="E2194" s="102"/>
      <c r="F2194" s="102"/>
      <c r="G2194" s="102"/>
      <c r="I2194" s="93"/>
      <c r="J2194" s="93"/>
    </row>
    <row r="2195" spans="1:10" s="65" customFormat="1" ht="14" x14ac:dyDescent="0.35">
      <c r="A2195" s="145"/>
      <c r="E2195" s="102"/>
      <c r="F2195" s="102"/>
      <c r="G2195" s="102"/>
      <c r="I2195" s="93"/>
      <c r="J2195" s="93"/>
    </row>
    <row r="2196" spans="1:10" s="65" customFormat="1" ht="14" x14ac:dyDescent="0.35">
      <c r="A2196" s="145"/>
      <c r="E2196" s="102"/>
      <c r="F2196" s="102"/>
      <c r="G2196" s="102"/>
      <c r="I2196" s="93"/>
      <c r="J2196" s="93"/>
    </row>
    <row r="2197" spans="1:10" s="65" customFormat="1" ht="14" x14ac:dyDescent="0.35">
      <c r="A2197" s="145"/>
      <c r="E2197" s="102"/>
      <c r="F2197" s="102"/>
      <c r="G2197" s="102"/>
      <c r="I2197" s="93"/>
      <c r="J2197" s="93"/>
    </row>
    <row r="2198" spans="1:10" s="65" customFormat="1" ht="14" x14ac:dyDescent="0.35">
      <c r="A2198" s="145"/>
      <c r="E2198" s="102"/>
      <c r="F2198" s="102"/>
      <c r="G2198" s="102"/>
      <c r="I2198" s="93"/>
      <c r="J2198" s="93"/>
    </row>
    <row r="2199" spans="1:10" s="65" customFormat="1" ht="14" x14ac:dyDescent="0.35">
      <c r="A2199" s="145"/>
      <c r="E2199" s="102"/>
      <c r="F2199" s="102"/>
      <c r="G2199" s="102"/>
      <c r="I2199" s="93"/>
      <c r="J2199" s="93"/>
    </row>
    <row r="2200" spans="1:10" s="65" customFormat="1" ht="14" x14ac:dyDescent="0.35">
      <c r="A2200" s="145"/>
      <c r="E2200" s="102"/>
      <c r="F2200" s="102"/>
      <c r="G2200" s="102"/>
      <c r="I2200" s="93"/>
      <c r="J2200" s="93"/>
    </row>
    <row r="2201" spans="1:10" s="65" customFormat="1" ht="14" x14ac:dyDescent="0.35">
      <c r="A2201" s="145"/>
      <c r="E2201" s="102"/>
      <c r="F2201" s="102"/>
      <c r="G2201" s="102"/>
      <c r="I2201" s="93"/>
      <c r="J2201" s="93"/>
    </row>
    <row r="2202" spans="1:10" s="65" customFormat="1" ht="14" x14ac:dyDescent="0.35">
      <c r="A2202" s="145"/>
      <c r="E2202" s="102"/>
      <c r="F2202" s="102"/>
      <c r="G2202" s="102"/>
      <c r="I2202" s="93"/>
      <c r="J2202" s="93"/>
    </row>
    <row r="2203" spans="1:10" s="65" customFormat="1" ht="14" x14ac:dyDescent="0.35">
      <c r="A2203" s="145"/>
      <c r="E2203" s="102"/>
      <c r="F2203" s="102"/>
      <c r="G2203" s="102"/>
      <c r="I2203" s="93"/>
      <c r="J2203" s="93"/>
    </row>
    <row r="2204" spans="1:10" s="65" customFormat="1" ht="14" x14ac:dyDescent="0.35">
      <c r="A2204" s="145"/>
      <c r="E2204" s="102"/>
      <c r="F2204" s="102"/>
      <c r="G2204" s="102"/>
      <c r="I2204" s="93"/>
      <c r="J2204" s="93"/>
    </row>
    <row r="2205" spans="1:10" s="65" customFormat="1" ht="14" x14ac:dyDescent="0.35">
      <c r="A2205" s="145"/>
      <c r="E2205" s="102"/>
      <c r="F2205" s="102"/>
      <c r="G2205" s="102"/>
      <c r="I2205" s="93"/>
      <c r="J2205" s="93"/>
    </row>
    <row r="2206" spans="1:10" s="65" customFormat="1" ht="14" x14ac:dyDescent="0.35">
      <c r="A2206" s="145"/>
      <c r="E2206" s="102"/>
      <c r="F2206" s="102"/>
      <c r="G2206" s="102"/>
      <c r="I2206" s="93"/>
      <c r="J2206" s="93"/>
    </row>
    <row r="2207" spans="1:10" s="65" customFormat="1" ht="14" x14ac:dyDescent="0.35">
      <c r="A2207" s="145"/>
      <c r="E2207" s="102"/>
      <c r="F2207" s="102"/>
      <c r="G2207" s="102"/>
      <c r="I2207" s="93"/>
      <c r="J2207" s="93"/>
    </row>
    <row r="2208" spans="1:10" s="65" customFormat="1" ht="14" x14ac:dyDescent="0.35">
      <c r="A2208" s="145"/>
      <c r="E2208" s="102"/>
      <c r="F2208" s="102"/>
      <c r="G2208" s="102"/>
      <c r="I2208" s="93"/>
      <c r="J2208" s="93"/>
    </row>
    <row r="2209" spans="1:10" s="65" customFormat="1" ht="14" x14ac:dyDescent="0.35">
      <c r="A2209" s="145"/>
      <c r="E2209" s="102"/>
      <c r="F2209" s="102"/>
      <c r="G2209" s="102"/>
      <c r="I2209" s="93"/>
      <c r="J2209" s="93"/>
    </row>
    <row r="2210" spans="1:10" s="65" customFormat="1" ht="14" x14ac:dyDescent="0.35">
      <c r="A2210" s="145"/>
      <c r="E2210" s="102"/>
      <c r="F2210" s="102"/>
      <c r="G2210" s="102"/>
      <c r="I2210" s="93"/>
      <c r="J2210" s="93"/>
    </row>
    <row r="2211" spans="1:10" s="65" customFormat="1" ht="14" x14ac:dyDescent="0.35">
      <c r="A2211" s="145"/>
      <c r="E2211" s="102"/>
      <c r="F2211" s="102"/>
      <c r="G2211" s="102"/>
      <c r="I2211" s="93"/>
      <c r="J2211" s="93"/>
    </row>
    <row r="2212" spans="1:10" s="65" customFormat="1" ht="14" x14ac:dyDescent="0.35">
      <c r="A2212" s="145"/>
      <c r="E2212" s="102"/>
      <c r="F2212" s="102"/>
      <c r="G2212" s="102"/>
      <c r="I2212" s="93"/>
      <c r="J2212" s="93"/>
    </row>
    <row r="2213" spans="1:10" s="65" customFormat="1" ht="14" x14ac:dyDescent="0.35">
      <c r="A2213" s="145"/>
      <c r="E2213" s="102"/>
      <c r="F2213" s="102"/>
      <c r="G2213" s="102"/>
      <c r="I2213" s="93"/>
      <c r="J2213" s="93"/>
    </row>
    <row r="2214" spans="1:10" s="65" customFormat="1" ht="14" x14ac:dyDescent="0.35">
      <c r="A2214" s="145"/>
      <c r="E2214" s="102"/>
      <c r="F2214" s="102"/>
      <c r="G2214" s="102"/>
      <c r="I2214" s="93"/>
      <c r="J2214" s="93"/>
    </row>
    <row r="2215" spans="1:10" s="65" customFormat="1" ht="14" x14ac:dyDescent="0.35">
      <c r="A2215" s="145"/>
      <c r="E2215" s="102"/>
      <c r="F2215" s="102"/>
      <c r="G2215" s="102"/>
      <c r="I2215" s="93"/>
      <c r="J2215" s="93"/>
    </row>
    <row r="2216" spans="1:10" s="65" customFormat="1" ht="14" x14ac:dyDescent="0.35">
      <c r="A2216" s="145"/>
      <c r="E2216" s="102"/>
      <c r="F2216" s="102"/>
      <c r="G2216" s="102"/>
      <c r="I2216" s="93"/>
      <c r="J2216" s="93"/>
    </row>
    <row r="2217" spans="1:10" s="65" customFormat="1" ht="14" x14ac:dyDescent="0.35">
      <c r="A2217" s="145"/>
      <c r="E2217" s="102"/>
      <c r="F2217" s="102"/>
      <c r="G2217" s="102"/>
      <c r="I2217" s="93"/>
      <c r="J2217" s="93"/>
    </row>
    <row r="2218" spans="1:10" s="65" customFormat="1" ht="14" x14ac:dyDescent="0.35">
      <c r="A2218" s="145"/>
      <c r="E2218" s="102"/>
      <c r="F2218" s="102"/>
      <c r="G2218" s="102"/>
      <c r="I2218" s="93"/>
      <c r="J2218" s="93"/>
    </row>
    <row r="2219" spans="1:10" s="65" customFormat="1" ht="14" x14ac:dyDescent="0.35">
      <c r="A2219" s="145"/>
      <c r="E2219" s="102"/>
      <c r="F2219" s="102"/>
      <c r="G2219" s="102"/>
      <c r="I2219" s="93"/>
      <c r="J2219" s="93"/>
    </row>
    <row r="2220" spans="1:10" s="65" customFormat="1" ht="14" x14ac:dyDescent="0.35">
      <c r="A2220" s="145"/>
      <c r="E2220" s="102"/>
      <c r="F2220" s="102"/>
      <c r="G2220" s="102"/>
      <c r="I2220" s="93"/>
      <c r="J2220" s="93"/>
    </row>
    <row r="2221" spans="1:10" s="65" customFormat="1" ht="14" x14ac:dyDescent="0.35">
      <c r="A2221" s="145"/>
      <c r="E2221" s="102"/>
      <c r="F2221" s="102"/>
      <c r="G2221" s="102"/>
      <c r="I2221" s="93"/>
      <c r="J2221" s="93"/>
    </row>
    <row r="2222" spans="1:10" s="65" customFormat="1" ht="14" x14ac:dyDescent="0.35">
      <c r="A2222" s="145"/>
      <c r="E2222" s="102"/>
      <c r="F2222" s="102"/>
      <c r="G2222" s="102"/>
      <c r="I2222" s="93"/>
      <c r="J2222" s="93"/>
    </row>
    <row r="2223" spans="1:10" s="65" customFormat="1" ht="14" x14ac:dyDescent="0.35">
      <c r="A2223" s="145"/>
      <c r="E2223" s="102"/>
      <c r="F2223" s="102"/>
      <c r="G2223" s="102"/>
      <c r="I2223" s="93"/>
      <c r="J2223" s="93"/>
    </row>
    <row r="2224" spans="1:10" s="65" customFormat="1" ht="14" x14ac:dyDescent="0.35">
      <c r="A2224" s="145"/>
      <c r="E2224" s="102"/>
      <c r="F2224" s="102"/>
      <c r="G2224" s="102"/>
      <c r="I2224" s="93"/>
      <c r="J2224" s="93"/>
    </row>
    <row r="2225" spans="1:10" s="65" customFormat="1" ht="14" x14ac:dyDescent="0.35">
      <c r="A2225" s="145"/>
      <c r="E2225" s="102"/>
      <c r="F2225" s="102"/>
      <c r="G2225" s="102"/>
      <c r="I2225" s="93"/>
      <c r="J2225" s="93"/>
    </row>
    <row r="2226" spans="1:10" s="65" customFormat="1" ht="14" x14ac:dyDescent="0.35">
      <c r="A2226" s="145"/>
      <c r="E2226" s="102"/>
      <c r="F2226" s="102"/>
      <c r="G2226" s="102"/>
      <c r="I2226" s="93"/>
      <c r="J2226" s="93"/>
    </row>
    <row r="2227" spans="1:10" s="65" customFormat="1" ht="14" x14ac:dyDescent="0.35">
      <c r="A2227" s="145"/>
      <c r="E2227" s="102"/>
      <c r="F2227" s="102"/>
      <c r="G2227" s="102"/>
      <c r="I2227" s="93"/>
      <c r="J2227" s="93"/>
    </row>
    <row r="2228" spans="1:10" s="65" customFormat="1" ht="14" x14ac:dyDescent="0.35">
      <c r="A2228" s="145"/>
      <c r="E2228" s="102"/>
      <c r="F2228" s="102"/>
      <c r="G2228" s="102"/>
      <c r="I2228" s="93"/>
      <c r="J2228" s="93"/>
    </row>
    <row r="2229" spans="1:10" s="65" customFormat="1" ht="14" x14ac:dyDescent="0.35">
      <c r="A2229" s="145"/>
      <c r="E2229" s="102"/>
      <c r="F2229" s="102"/>
      <c r="G2229" s="102"/>
      <c r="I2229" s="93"/>
      <c r="J2229" s="93"/>
    </row>
    <row r="2230" spans="1:10" s="65" customFormat="1" ht="14" x14ac:dyDescent="0.35">
      <c r="A2230" s="145"/>
      <c r="E2230" s="102"/>
      <c r="F2230" s="102"/>
      <c r="G2230" s="102"/>
      <c r="I2230" s="93"/>
      <c r="J2230" s="93"/>
    </row>
    <row r="2231" spans="1:10" s="65" customFormat="1" ht="14" x14ac:dyDescent="0.35">
      <c r="A2231" s="145"/>
      <c r="E2231" s="102"/>
      <c r="F2231" s="102"/>
      <c r="G2231" s="102"/>
      <c r="I2231" s="93"/>
      <c r="J2231" s="93"/>
    </row>
    <row r="2232" spans="1:10" s="65" customFormat="1" ht="14" x14ac:dyDescent="0.35">
      <c r="A2232" s="145"/>
      <c r="E2232" s="102"/>
      <c r="F2232" s="102"/>
      <c r="G2232" s="102"/>
      <c r="I2232" s="93"/>
      <c r="J2232" s="93"/>
    </row>
    <row r="2233" spans="1:10" s="65" customFormat="1" ht="14" x14ac:dyDescent="0.35">
      <c r="A2233" s="145"/>
      <c r="E2233" s="102"/>
      <c r="F2233" s="102"/>
      <c r="G2233" s="102"/>
      <c r="I2233" s="93"/>
      <c r="J2233" s="93"/>
    </row>
    <row r="2234" spans="1:10" s="65" customFormat="1" ht="14" x14ac:dyDescent="0.35">
      <c r="A2234" s="145"/>
      <c r="E2234" s="102"/>
      <c r="F2234" s="102"/>
      <c r="G2234" s="102"/>
      <c r="I2234" s="93"/>
      <c r="J2234" s="93"/>
    </row>
    <row r="2235" spans="1:10" s="65" customFormat="1" ht="14" x14ac:dyDescent="0.35">
      <c r="A2235" s="145"/>
      <c r="E2235" s="102"/>
      <c r="F2235" s="102"/>
      <c r="G2235" s="102"/>
      <c r="I2235" s="93"/>
      <c r="J2235" s="93"/>
    </row>
    <row r="2236" spans="1:10" s="65" customFormat="1" ht="14" x14ac:dyDescent="0.35">
      <c r="A2236" s="145"/>
      <c r="E2236" s="102"/>
      <c r="F2236" s="102"/>
      <c r="G2236" s="102"/>
      <c r="I2236" s="93"/>
      <c r="J2236" s="93"/>
    </row>
    <row r="2237" spans="1:10" s="65" customFormat="1" ht="14" x14ac:dyDescent="0.35">
      <c r="A2237" s="145"/>
      <c r="E2237" s="102"/>
      <c r="F2237" s="102"/>
      <c r="G2237" s="102"/>
      <c r="I2237" s="93"/>
      <c r="J2237" s="93"/>
    </row>
    <row r="2238" spans="1:10" s="65" customFormat="1" ht="14" x14ac:dyDescent="0.35">
      <c r="A2238" s="145"/>
      <c r="E2238" s="102"/>
      <c r="F2238" s="102"/>
      <c r="G2238" s="102"/>
      <c r="I2238" s="93"/>
      <c r="J2238" s="93"/>
    </row>
    <row r="2239" spans="1:10" s="65" customFormat="1" ht="14" x14ac:dyDescent="0.35">
      <c r="A2239" s="145"/>
      <c r="E2239" s="102"/>
      <c r="F2239" s="102"/>
      <c r="G2239" s="102"/>
      <c r="I2239" s="93"/>
      <c r="J2239" s="93"/>
    </row>
    <row r="2240" spans="1:10" s="65" customFormat="1" ht="14" x14ac:dyDescent="0.35">
      <c r="A2240" s="145"/>
      <c r="E2240" s="102"/>
      <c r="F2240" s="102"/>
      <c r="G2240" s="102"/>
      <c r="I2240" s="93"/>
      <c r="J2240" s="93"/>
    </row>
    <row r="2241" spans="1:10" s="65" customFormat="1" ht="14" x14ac:dyDescent="0.35">
      <c r="A2241" s="145"/>
      <c r="E2241" s="102"/>
      <c r="F2241" s="102"/>
      <c r="G2241" s="102"/>
      <c r="I2241" s="93"/>
      <c r="J2241" s="93"/>
    </row>
    <row r="2242" spans="1:10" s="65" customFormat="1" ht="14" x14ac:dyDescent="0.35">
      <c r="A2242" s="145"/>
      <c r="E2242" s="102"/>
      <c r="F2242" s="102"/>
      <c r="G2242" s="102"/>
      <c r="I2242" s="93"/>
      <c r="J2242" s="93"/>
    </row>
    <row r="2243" spans="1:10" s="65" customFormat="1" ht="14" x14ac:dyDescent="0.35">
      <c r="A2243" s="145"/>
      <c r="E2243" s="102"/>
      <c r="F2243" s="102"/>
      <c r="G2243" s="102"/>
      <c r="I2243" s="93"/>
      <c r="J2243" s="93"/>
    </row>
    <row r="2244" spans="1:10" s="65" customFormat="1" ht="14" x14ac:dyDescent="0.35">
      <c r="A2244" s="145"/>
      <c r="E2244" s="102"/>
      <c r="F2244" s="102"/>
      <c r="G2244" s="102"/>
      <c r="I2244" s="93"/>
      <c r="J2244" s="93"/>
    </row>
    <row r="2245" spans="1:10" s="65" customFormat="1" ht="14" x14ac:dyDescent="0.35">
      <c r="A2245" s="145"/>
      <c r="E2245" s="102"/>
      <c r="F2245" s="102"/>
      <c r="G2245" s="102"/>
      <c r="I2245" s="93"/>
      <c r="J2245" s="93"/>
    </row>
    <row r="2246" spans="1:10" s="65" customFormat="1" ht="14" x14ac:dyDescent="0.35">
      <c r="A2246" s="145"/>
      <c r="E2246" s="102"/>
      <c r="F2246" s="102"/>
      <c r="G2246" s="102"/>
      <c r="I2246" s="93"/>
      <c r="J2246" s="93"/>
    </row>
    <row r="2247" spans="1:10" s="65" customFormat="1" ht="14" x14ac:dyDescent="0.35">
      <c r="A2247" s="145"/>
      <c r="E2247" s="102"/>
      <c r="F2247" s="102"/>
      <c r="G2247" s="102"/>
      <c r="I2247" s="93"/>
      <c r="J2247" s="93"/>
    </row>
    <row r="2248" spans="1:10" s="65" customFormat="1" ht="14" x14ac:dyDescent="0.35">
      <c r="A2248" s="145"/>
      <c r="E2248" s="102"/>
      <c r="F2248" s="102"/>
      <c r="G2248" s="102"/>
      <c r="I2248" s="93"/>
      <c r="J2248" s="93"/>
    </row>
    <row r="2249" spans="1:10" s="65" customFormat="1" ht="14" x14ac:dyDescent="0.35">
      <c r="A2249" s="145"/>
      <c r="E2249" s="102"/>
      <c r="F2249" s="102"/>
      <c r="G2249" s="102"/>
      <c r="I2249" s="93"/>
      <c r="J2249" s="93"/>
    </row>
    <row r="2250" spans="1:10" s="65" customFormat="1" ht="14" x14ac:dyDescent="0.35">
      <c r="A2250" s="145"/>
      <c r="E2250" s="102"/>
      <c r="F2250" s="102"/>
      <c r="G2250" s="102"/>
      <c r="I2250" s="93"/>
      <c r="J2250" s="93"/>
    </row>
    <row r="2251" spans="1:10" s="65" customFormat="1" ht="14" x14ac:dyDescent="0.35">
      <c r="A2251" s="145"/>
      <c r="E2251" s="102"/>
      <c r="F2251" s="102"/>
      <c r="G2251" s="102"/>
      <c r="I2251" s="93"/>
      <c r="J2251" s="93"/>
    </row>
    <row r="2252" spans="1:10" s="65" customFormat="1" ht="14" x14ac:dyDescent="0.35">
      <c r="A2252" s="145"/>
      <c r="E2252" s="102"/>
      <c r="F2252" s="102"/>
      <c r="G2252" s="102"/>
      <c r="I2252" s="93"/>
      <c r="J2252" s="93"/>
    </row>
    <row r="2253" spans="1:10" s="65" customFormat="1" ht="14" x14ac:dyDescent="0.35">
      <c r="A2253" s="145"/>
      <c r="E2253" s="102"/>
      <c r="F2253" s="102"/>
      <c r="G2253" s="102"/>
      <c r="I2253" s="93"/>
      <c r="J2253" s="93"/>
    </row>
    <row r="2254" spans="1:10" s="65" customFormat="1" ht="14" x14ac:dyDescent="0.35">
      <c r="A2254" s="145"/>
      <c r="E2254" s="102"/>
      <c r="F2254" s="102"/>
      <c r="G2254" s="102"/>
      <c r="I2254" s="93"/>
      <c r="J2254" s="93"/>
    </row>
    <row r="2255" spans="1:10" s="65" customFormat="1" ht="14" x14ac:dyDescent="0.35">
      <c r="A2255" s="145"/>
      <c r="E2255" s="102"/>
      <c r="F2255" s="102"/>
      <c r="G2255" s="102"/>
      <c r="I2255" s="93"/>
      <c r="J2255" s="93"/>
    </row>
    <row r="2256" spans="1:10" s="65" customFormat="1" ht="14" x14ac:dyDescent="0.35">
      <c r="A2256" s="145"/>
      <c r="E2256" s="102"/>
      <c r="F2256" s="102"/>
      <c r="G2256" s="102"/>
      <c r="I2256" s="93"/>
      <c r="J2256" s="93"/>
    </row>
    <row r="2257" spans="1:10" s="65" customFormat="1" ht="14" x14ac:dyDescent="0.35">
      <c r="A2257" s="145"/>
      <c r="E2257" s="102"/>
      <c r="F2257" s="102"/>
      <c r="G2257" s="102"/>
      <c r="I2257" s="93"/>
      <c r="J2257" s="93"/>
    </row>
    <row r="2258" spans="1:10" s="65" customFormat="1" ht="14" x14ac:dyDescent="0.35">
      <c r="A2258" s="145"/>
      <c r="E2258" s="102"/>
      <c r="F2258" s="102"/>
      <c r="G2258" s="102"/>
      <c r="I2258" s="93"/>
      <c r="J2258" s="93"/>
    </row>
    <row r="2259" spans="1:10" s="65" customFormat="1" ht="14" x14ac:dyDescent="0.35">
      <c r="A2259" s="145"/>
      <c r="E2259" s="102"/>
      <c r="F2259" s="102"/>
      <c r="G2259" s="102"/>
      <c r="I2259" s="93"/>
      <c r="J2259" s="93"/>
    </row>
    <row r="2260" spans="1:10" s="65" customFormat="1" ht="14" x14ac:dyDescent="0.35">
      <c r="A2260" s="145"/>
      <c r="E2260" s="102"/>
      <c r="F2260" s="102"/>
      <c r="G2260" s="102"/>
      <c r="I2260" s="93"/>
      <c r="J2260" s="93"/>
    </row>
    <row r="2261" spans="1:10" s="65" customFormat="1" ht="14" x14ac:dyDescent="0.35">
      <c r="A2261" s="145"/>
      <c r="E2261" s="102"/>
      <c r="F2261" s="102"/>
      <c r="G2261" s="102"/>
      <c r="I2261" s="93"/>
      <c r="J2261" s="93"/>
    </row>
    <row r="2262" spans="1:10" s="65" customFormat="1" ht="14" x14ac:dyDescent="0.35">
      <c r="A2262" s="145"/>
      <c r="E2262" s="102"/>
      <c r="F2262" s="102"/>
      <c r="G2262" s="102"/>
      <c r="I2262" s="93"/>
      <c r="J2262" s="93"/>
    </row>
    <row r="2263" spans="1:10" s="65" customFormat="1" ht="14" x14ac:dyDescent="0.35">
      <c r="A2263" s="145"/>
      <c r="E2263" s="102"/>
      <c r="F2263" s="102"/>
      <c r="G2263" s="102"/>
      <c r="I2263" s="93"/>
      <c r="J2263" s="93"/>
    </row>
    <row r="2264" spans="1:10" s="65" customFormat="1" ht="14" x14ac:dyDescent="0.35">
      <c r="A2264" s="145"/>
      <c r="E2264" s="102"/>
      <c r="F2264" s="102"/>
      <c r="G2264" s="102"/>
      <c r="I2264" s="93"/>
      <c r="J2264" s="93"/>
    </row>
    <row r="2265" spans="1:10" s="65" customFormat="1" ht="14" x14ac:dyDescent="0.35">
      <c r="A2265" s="145"/>
      <c r="E2265" s="102"/>
      <c r="F2265" s="102"/>
      <c r="G2265" s="102"/>
      <c r="I2265" s="93"/>
      <c r="J2265" s="93"/>
    </row>
    <row r="2266" spans="1:10" s="65" customFormat="1" ht="14" x14ac:dyDescent="0.35">
      <c r="A2266" s="145"/>
      <c r="E2266" s="102"/>
      <c r="F2266" s="102"/>
      <c r="G2266" s="102"/>
      <c r="I2266" s="93"/>
      <c r="J2266" s="93"/>
    </row>
    <row r="2267" spans="1:10" s="65" customFormat="1" ht="14" x14ac:dyDescent="0.35">
      <c r="A2267" s="145"/>
      <c r="E2267" s="102"/>
      <c r="F2267" s="102"/>
      <c r="G2267" s="102"/>
      <c r="I2267" s="93"/>
      <c r="J2267" s="93"/>
    </row>
    <row r="2268" spans="1:10" s="65" customFormat="1" ht="14" x14ac:dyDescent="0.35">
      <c r="A2268" s="145"/>
      <c r="E2268" s="102"/>
      <c r="F2268" s="102"/>
      <c r="G2268" s="102"/>
      <c r="I2268" s="93"/>
      <c r="J2268" s="93"/>
    </row>
    <row r="2269" spans="1:10" s="65" customFormat="1" ht="14" x14ac:dyDescent="0.35">
      <c r="A2269" s="145"/>
      <c r="E2269" s="102"/>
      <c r="F2269" s="102"/>
      <c r="G2269" s="102"/>
      <c r="I2269" s="93"/>
      <c r="J2269" s="93"/>
    </row>
    <row r="2270" spans="1:10" s="65" customFormat="1" ht="14" x14ac:dyDescent="0.35">
      <c r="A2270" s="145"/>
      <c r="E2270" s="102"/>
      <c r="F2270" s="102"/>
      <c r="G2270" s="102"/>
      <c r="I2270" s="93"/>
      <c r="J2270" s="93"/>
    </row>
    <row r="2271" spans="1:10" s="65" customFormat="1" ht="14" x14ac:dyDescent="0.35">
      <c r="A2271" s="145"/>
      <c r="E2271" s="102"/>
      <c r="F2271" s="102"/>
      <c r="G2271" s="102"/>
      <c r="I2271" s="93"/>
      <c r="J2271" s="93"/>
    </row>
    <row r="2272" spans="1:10" s="65" customFormat="1" ht="14" x14ac:dyDescent="0.35">
      <c r="A2272" s="145"/>
      <c r="E2272" s="102"/>
      <c r="F2272" s="102"/>
      <c r="G2272" s="102"/>
      <c r="I2272" s="93"/>
      <c r="J2272" s="93"/>
    </row>
    <row r="2273" spans="1:10" s="65" customFormat="1" ht="14" x14ac:dyDescent="0.35">
      <c r="A2273" s="145"/>
      <c r="E2273" s="102"/>
      <c r="F2273" s="102"/>
      <c r="G2273" s="102"/>
      <c r="I2273" s="93"/>
      <c r="J2273" s="93"/>
    </row>
    <row r="2274" spans="1:10" s="65" customFormat="1" ht="14" x14ac:dyDescent="0.35">
      <c r="A2274" s="145"/>
      <c r="E2274" s="102"/>
      <c r="F2274" s="102"/>
      <c r="G2274" s="102"/>
      <c r="I2274" s="93"/>
      <c r="J2274" s="93"/>
    </row>
    <row r="2275" spans="1:10" s="65" customFormat="1" ht="14" x14ac:dyDescent="0.35">
      <c r="A2275" s="145"/>
      <c r="E2275" s="102"/>
      <c r="F2275" s="102"/>
      <c r="G2275" s="102"/>
      <c r="I2275" s="93"/>
      <c r="J2275" s="93"/>
    </row>
    <row r="2276" spans="1:10" s="65" customFormat="1" ht="14" x14ac:dyDescent="0.35">
      <c r="A2276" s="145"/>
      <c r="E2276" s="102"/>
      <c r="F2276" s="102"/>
      <c r="G2276" s="102"/>
      <c r="I2276" s="93"/>
      <c r="J2276" s="93"/>
    </row>
    <row r="2277" spans="1:10" s="65" customFormat="1" ht="14" x14ac:dyDescent="0.35">
      <c r="A2277" s="145"/>
      <c r="E2277" s="102"/>
      <c r="F2277" s="102"/>
      <c r="G2277" s="102"/>
      <c r="I2277" s="93"/>
      <c r="J2277" s="93"/>
    </row>
    <row r="2278" spans="1:10" s="65" customFormat="1" ht="14" x14ac:dyDescent="0.35">
      <c r="A2278" s="145"/>
      <c r="E2278" s="102"/>
      <c r="F2278" s="102"/>
      <c r="G2278" s="102"/>
      <c r="I2278" s="93"/>
      <c r="J2278" s="93"/>
    </row>
    <row r="2279" spans="1:10" s="65" customFormat="1" ht="14" x14ac:dyDescent="0.35">
      <c r="A2279" s="145"/>
      <c r="E2279" s="102"/>
      <c r="F2279" s="102"/>
      <c r="G2279" s="102"/>
      <c r="I2279" s="93"/>
      <c r="J2279" s="93"/>
    </row>
    <row r="2280" spans="1:10" s="65" customFormat="1" ht="14" x14ac:dyDescent="0.35">
      <c r="A2280" s="145"/>
      <c r="E2280" s="102"/>
      <c r="F2280" s="102"/>
      <c r="G2280" s="102"/>
      <c r="I2280" s="93"/>
      <c r="J2280" s="93"/>
    </row>
    <row r="2281" spans="1:10" s="65" customFormat="1" ht="14" x14ac:dyDescent="0.35">
      <c r="A2281" s="145"/>
      <c r="E2281" s="102"/>
      <c r="F2281" s="102"/>
      <c r="G2281" s="102"/>
      <c r="I2281" s="93"/>
      <c r="J2281" s="93"/>
    </row>
    <row r="2282" spans="1:10" s="65" customFormat="1" ht="14" x14ac:dyDescent="0.35">
      <c r="A2282" s="145"/>
      <c r="E2282" s="102"/>
      <c r="F2282" s="102"/>
      <c r="G2282" s="102"/>
      <c r="I2282" s="93"/>
      <c r="J2282" s="93"/>
    </row>
    <row r="2283" spans="1:10" s="65" customFormat="1" ht="14" x14ac:dyDescent="0.35">
      <c r="A2283" s="145"/>
      <c r="E2283" s="102"/>
      <c r="F2283" s="102"/>
      <c r="G2283" s="102"/>
      <c r="I2283" s="93"/>
      <c r="J2283" s="93"/>
    </row>
    <row r="2284" spans="1:10" s="65" customFormat="1" ht="14" x14ac:dyDescent="0.35">
      <c r="A2284" s="145"/>
      <c r="E2284" s="102"/>
      <c r="F2284" s="102"/>
      <c r="G2284" s="102"/>
      <c r="I2284" s="93"/>
      <c r="J2284" s="93"/>
    </row>
    <row r="2285" spans="1:10" s="65" customFormat="1" ht="14" x14ac:dyDescent="0.35">
      <c r="A2285" s="145"/>
      <c r="E2285" s="102"/>
      <c r="F2285" s="102"/>
      <c r="G2285" s="102"/>
      <c r="I2285" s="93"/>
      <c r="J2285" s="93"/>
    </row>
    <row r="2286" spans="1:10" s="65" customFormat="1" ht="14" x14ac:dyDescent="0.35">
      <c r="A2286" s="145"/>
      <c r="E2286" s="102"/>
      <c r="F2286" s="102"/>
      <c r="G2286" s="102"/>
      <c r="I2286" s="93"/>
      <c r="J2286" s="93"/>
    </row>
    <row r="2287" spans="1:10" s="65" customFormat="1" ht="14" x14ac:dyDescent="0.35">
      <c r="A2287" s="145"/>
      <c r="E2287" s="102"/>
      <c r="F2287" s="102"/>
      <c r="G2287" s="102"/>
      <c r="I2287" s="93"/>
      <c r="J2287" s="93"/>
    </row>
    <row r="2288" spans="1:10" s="65" customFormat="1" ht="14" x14ac:dyDescent="0.35">
      <c r="A2288" s="145"/>
      <c r="E2288" s="102"/>
      <c r="F2288" s="102"/>
      <c r="G2288" s="102"/>
      <c r="I2288" s="93"/>
      <c r="J2288" s="93"/>
    </row>
    <row r="2289" spans="1:10" s="65" customFormat="1" ht="14" x14ac:dyDescent="0.35">
      <c r="A2289" s="145"/>
      <c r="E2289" s="102"/>
      <c r="F2289" s="102"/>
      <c r="G2289" s="102"/>
      <c r="I2289" s="93"/>
      <c r="J2289" s="93"/>
    </row>
    <row r="2290" spans="1:10" s="65" customFormat="1" ht="14" x14ac:dyDescent="0.35">
      <c r="A2290" s="145"/>
      <c r="E2290" s="102"/>
      <c r="F2290" s="102"/>
      <c r="G2290" s="102"/>
      <c r="I2290" s="93"/>
      <c r="J2290" s="93"/>
    </row>
    <row r="2291" spans="1:10" s="65" customFormat="1" ht="14" x14ac:dyDescent="0.35">
      <c r="A2291" s="145"/>
      <c r="E2291" s="102"/>
      <c r="F2291" s="102"/>
      <c r="G2291" s="102"/>
      <c r="I2291" s="93"/>
      <c r="J2291" s="93"/>
    </row>
    <row r="2292" spans="1:10" s="65" customFormat="1" ht="14" x14ac:dyDescent="0.35">
      <c r="A2292" s="145"/>
      <c r="E2292" s="102"/>
      <c r="F2292" s="102"/>
      <c r="G2292" s="102"/>
      <c r="I2292" s="93"/>
      <c r="J2292" s="93"/>
    </row>
    <row r="2293" spans="1:10" s="65" customFormat="1" ht="14" x14ac:dyDescent="0.35">
      <c r="A2293" s="145"/>
      <c r="E2293" s="102"/>
      <c r="F2293" s="102"/>
      <c r="G2293" s="102"/>
      <c r="I2293" s="93"/>
      <c r="J2293" s="93"/>
    </row>
    <row r="2294" spans="1:10" s="65" customFormat="1" ht="14" x14ac:dyDescent="0.35">
      <c r="A2294" s="145"/>
      <c r="E2294" s="102"/>
      <c r="F2294" s="102"/>
      <c r="G2294" s="102"/>
      <c r="I2294" s="93"/>
      <c r="J2294" s="93"/>
    </row>
    <row r="2295" spans="1:10" s="65" customFormat="1" ht="14" x14ac:dyDescent="0.35">
      <c r="A2295" s="145"/>
      <c r="E2295" s="102"/>
      <c r="F2295" s="102"/>
      <c r="G2295" s="102"/>
      <c r="I2295" s="93"/>
      <c r="J2295" s="93"/>
    </row>
    <row r="2296" spans="1:10" s="65" customFormat="1" ht="14" x14ac:dyDescent="0.35">
      <c r="A2296" s="145"/>
      <c r="E2296" s="102"/>
      <c r="F2296" s="102"/>
      <c r="G2296" s="102"/>
      <c r="I2296" s="93"/>
      <c r="J2296" s="93"/>
    </row>
    <row r="2297" spans="1:10" s="65" customFormat="1" ht="14" x14ac:dyDescent="0.35">
      <c r="A2297" s="145"/>
      <c r="E2297" s="102"/>
      <c r="F2297" s="102"/>
      <c r="G2297" s="102"/>
      <c r="I2297" s="93"/>
      <c r="J2297" s="93"/>
    </row>
    <row r="2298" spans="1:10" s="65" customFormat="1" ht="14" x14ac:dyDescent="0.35">
      <c r="A2298" s="145"/>
      <c r="E2298" s="102"/>
      <c r="F2298" s="102"/>
      <c r="G2298" s="102"/>
      <c r="I2298" s="93"/>
      <c r="J2298" s="93"/>
    </row>
    <row r="2299" spans="1:10" s="65" customFormat="1" ht="14" x14ac:dyDescent="0.35">
      <c r="A2299" s="145"/>
      <c r="E2299" s="102"/>
      <c r="F2299" s="102"/>
      <c r="G2299" s="102"/>
      <c r="I2299" s="93"/>
      <c r="J2299" s="93"/>
    </row>
    <row r="2300" spans="1:10" s="65" customFormat="1" ht="14" x14ac:dyDescent="0.35">
      <c r="A2300" s="145"/>
      <c r="E2300" s="102"/>
      <c r="F2300" s="102"/>
      <c r="G2300" s="102"/>
      <c r="I2300" s="93"/>
      <c r="J2300" s="93"/>
    </row>
    <row r="2301" spans="1:10" s="65" customFormat="1" ht="14" x14ac:dyDescent="0.35">
      <c r="A2301" s="145"/>
      <c r="E2301" s="102"/>
      <c r="F2301" s="102"/>
      <c r="G2301" s="102"/>
      <c r="I2301" s="93"/>
      <c r="J2301" s="93"/>
    </row>
    <row r="2302" spans="1:10" s="65" customFormat="1" ht="14" x14ac:dyDescent="0.35">
      <c r="A2302" s="145"/>
      <c r="E2302" s="102"/>
      <c r="F2302" s="102"/>
      <c r="G2302" s="102"/>
      <c r="I2302" s="93"/>
      <c r="J2302" s="93"/>
    </row>
    <row r="2303" spans="1:10" s="65" customFormat="1" ht="14" x14ac:dyDescent="0.35">
      <c r="A2303" s="145"/>
      <c r="E2303" s="102"/>
      <c r="F2303" s="102"/>
      <c r="G2303" s="102"/>
      <c r="I2303" s="93"/>
      <c r="J2303" s="93"/>
    </row>
    <row r="2304" spans="1:10" s="65" customFormat="1" ht="14" x14ac:dyDescent="0.35">
      <c r="A2304" s="145"/>
      <c r="E2304" s="102"/>
      <c r="F2304" s="102"/>
      <c r="G2304" s="102"/>
      <c r="I2304" s="93"/>
      <c r="J2304" s="93"/>
    </row>
    <row r="2305" spans="1:10" s="65" customFormat="1" ht="14" x14ac:dyDescent="0.35">
      <c r="A2305" s="145"/>
      <c r="E2305" s="102"/>
      <c r="F2305" s="102"/>
      <c r="G2305" s="102"/>
      <c r="I2305" s="93"/>
      <c r="J2305" s="93"/>
    </row>
    <row r="2306" spans="1:10" s="65" customFormat="1" ht="14" x14ac:dyDescent="0.35">
      <c r="A2306" s="145"/>
      <c r="E2306" s="102"/>
      <c r="F2306" s="102"/>
      <c r="G2306" s="102"/>
      <c r="I2306" s="93"/>
      <c r="J2306" s="93"/>
    </row>
    <row r="2307" spans="1:10" s="65" customFormat="1" ht="14" x14ac:dyDescent="0.35">
      <c r="A2307" s="145"/>
      <c r="E2307" s="102"/>
      <c r="F2307" s="102"/>
      <c r="G2307" s="102"/>
      <c r="I2307" s="93"/>
      <c r="J2307" s="93"/>
    </row>
    <row r="2308" spans="1:10" s="65" customFormat="1" ht="14" x14ac:dyDescent="0.35">
      <c r="A2308" s="145"/>
      <c r="E2308" s="102"/>
      <c r="F2308" s="102"/>
      <c r="G2308" s="102"/>
      <c r="I2308" s="93"/>
      <c r="J2308" s="93"/>
    </row>
    <row r="2309" spans="1:10" s="65" customFormat="1" ht="14" x14ac:dyDescent="0.35">
      <c r="A2309" s="145"/>
      <c r="E2309" s="102"/>
      <c r="F2309" s="102"/>
      <c r="G2309" s="102"/>
      <c r="I2309" s="93"/>
      <c r="J2309" s="93"/>
    </row>
    <row r="2310" spans="1:10" s="65" customFormat="1" ht="14" x14ac:dyDescent="0.35">
      <c r="A2310" s="145"/>
      <c r="E2310" s="102"/>
      <c r="F2310" s="102"/>
      <c r="G2310" s="102"/>
      <c r="I2310" s="93"/>
      <c r="J2310" s="93"/>
    </row>
    <row r="2311" spans="1:10" s="65" customFormat="1" ht="14" x14ac:dyDescent="0.35">
      <c r="A2311" s="145"/>
      <c r="E2311" s="102"/>
      <c r="F2311" s="102"/>
      <c r="G2311" s="102"/>
      <c r="I2311" s="93"/>
      <c r="J2311" s="93"/>
    </row>
    <row r="2312" spans="1:10" s="65" customFormat="1" ht="14" x14ac:dyDescent="0.35">
      <c r="A2312" s="145"/>
      <c r="E2312" s="102"/>
      <c r="F2312" s="102"/>
      <c r="G2312" s="102"/>
      <c r="I2312" s="93"/>
      <c r="J2312" s="93"/>
    </row>
    <row r="2313" spans="1:10" s="65" customFormat="1" ht="14" x14ac:dyDescent="0.35">
      <c r="A2313" s="145"/>
      <c r="E2313" s="102"/>
      <c r="F2313" s="102"/>
      <c r="G2313" s="102"/>
      <c r="I2313" s="93"/>
      <c r="J2313" s="93"/>
    </row>
    <row r="2314" spans="1:10" s="65" customFormat="1" ht="14" x14ac:dyDescent="0.35">
      <c r="A2314" s="145"/>
      <c r="E2314" s="102"/>
      <c r="F2314" s="102"/>
      <c r="G2314" s="102"/>
      <c r="I2314" s="93"/>
      <c r="J2314" s="93"/>
    </row>
    <row r="2315" spans="1:10" s="65" customFormat="1" ht="14" x14ac:dyDescent="0.35">
      <c r="A2315" s="145"/>
      <c r="E2315" s="102"/>
      <c r="F2315" s="102"/>
      <c r="G2315" s="102"/>
      <c r="I2315" s="93"/>
      <c r="J2315" s="93"/>
    </row>
    <row r="2316" spans="1:10" s="65" customFormat="1" ht="14" x14ac:dyDescent="0.35">
      <c r="A2316" s="145"/>
      <c r="E2316" s="102"/>
      <c r="F2316" s="102"/>
      <c r="G2316" s="102"/>
      <c r="I2316" s="93"/>
      <c r="J2316" s="93"/>
    </row>
    <row r="2317" spans="1:10" s="65" customFormat="1" ht="14" x14ac:dyDescent="0.35">
      <c r="A2317" s="145"/>
      <c r="E2317" s="102"/>
      <c r="F2317" s="102"/>
      <c r="G2317" s="102"/>
      <c r="I2317" s="93"/>
      <c r="J2317" s="93"/>
    </row>
    <row r="2318" spans="1:10" s="65" customFormat="1" ht="14" x14ac:dyDescent="0.35">
      <c r="A2318" s="145"/>
      <c r="E2318" s="102"/>
      <c r="F2318" s="102"/>
      <c r="G2318" s="102"/>
      <c r="I2318" s="93"/>
      <c r="J2318" s="93"/>
    </row>
    <row r="2319" spans="1:10" s="65" customFormat="1" ht="14" x14ac:dyDescent="0.35">
      <c r="A2319" s="145"/>
      <c r="E2319" s="102"/>
      <c r="F2319" s="102"/>
      <c r="G2319" s="102"/>
      <c r="I2319" s="93"/>
      <c r="J2319" s="93"/>
    </row>
    <row r="2320" spans="1:10" s="65" customFormat="1" ht="14" x14ac:dyDescent="0.35">
      <c r="A2320" s="145"/>
      <c r="E2320" s="102"/>
      <c r="F2320" s="102"/>
      <c r="G2320" s="102"/>
      <c r="I2320" s="93"/>
      <c r="J2320" s="93"/>
    </row>
    <row r="2321" spans="1:10" s="65" customFormat="1" ht="14" x14ac:dyDescent="0.35">
      <c r="A2321" s="145"/>
      <c r="E2321" s="102"/>
      <c r="F2321" s="102"/>
      <c r="G2321" s="102"/>
      <c r="I2321" s="93"/>
      <c r="J2321" s="93"/>
    </row>
    <row r="2322" spans="1:10" s="65" customFormat="1" ht="14" x14ac:dyDescent="0.35">
      <c r="A2322" s="145"/>
      <c r="E2322" s="102"/>
      <c r="F2322" s="102"/>
      <c r="G2322" s="102"/>
      <c r="I2322" s="93"/>
      <c r="J2322" s="93"/>
    </row>
    <row r="2323" spans="1:10" s="65" customFormat="1" ht="14" x14ac:dyDescent="0.35">
      <c r="A2323" s="145"/>
      <c r="E2323" s="102"/>
      <c r="F2323" s="102"/>
      <c r="G2323" s="102"/>
      <c r="I2323" s="93"/>
      <c r="J2323" s="93"/>
    </row>
    <row r="2324" spans="1:10" s="65" customFormat="1" ht="14" x14ac:dyDescent="0.35">
      <c r="A2324" s="145"/>
      <c r="E2324" s="102"/>
      <c r="F2324" s="102"/>
      <c r="G2324" s="102"/>
      <c r="I2324" s="93"/>
      <c r="J2324" s="93"/>
    </row>
    <row r="2325" spans="1:10" s="65" customFormat="1" ht="14" x14ac:dyDescent="0.35">
      <c r="A2325" s="145"/>
      <c r="E2325" s="102"/>
      <c r="F2325" s="102"/>
      <c r="G2325" s="102"/>
      <c r="I2325" s="93"/>
      <c r="J2325" s="93"/>
    </row>
    <row r="2326" spans="1:10" s="65" customFormat="1" ht="14" x14ac:dyDescent="0.35">
      <c r="A2326" s="145"/>
      <c r="E2326" s="102"/>
      <c r="F2326" s="102"/>
      <c r="G2326" s="102"/>
      <c r="I2326" s="93"/>
      <c r="J2326" s="93"/>
    </row>
    <row r="2327" spans="1:10" s="65" customFormat="1" ht="14" x14ac:dyDescent="0.35">
      <c r="A2327" s="145"/>
      <c r="E2327" s="102"/>
      <c r="F2327" s="102"/>
      <c r="G2327" s="102"/>
      <c r="I2327" s="93"/>
      <c r="J2327" s="93"/>
    </row>
    <row r="2328" spans="1:10" s="65" customFormat="1" ht="14" x14ac:dyDescent="0.35">
      <c r="A2328" s="145"/>
      <c r="E2328" s="102"/>
      <c r="F2328" s="102"/>
      <c r="G2328" s="102"/>
      <c r="I2328" s="93"/>
      <c r="J2328" s="93"/>
    </row>
    <row r="2329" spans="1:10" s="65" customFormat="1" ht="14" x14ac:dyDescent="0.35">
      <c r="A2329" s="145"/>
      <c r="E2329" s="102"/>
      <c r="F2329" s="102"/>
      <c r="G2329" s="102"/>
      <c r="I2329" s="93"/>
      <c r="J2329" s="93"/>
    </row>
    <row r="2330" spans="1:10" s="65" customFormat="1" ht="14" x14ac:dyDescent="0.35">
      <c r="A2330" s="145"/>
      <c r="E2330" s="102"/>
      <c r="F2330" s="102"/>
      <c r="G2330" s="102"/>
      <c r="I2330" s="93"/>
      <c r="J2330" s="93"/>
    </row>
    <row r="2331" spans="1:10" s="65" customFormat="1" ht="14" x14ac:dyDescent="0.35">
      <c r="A2331" s="145"/>
      <c r="E2331" s="102"/>
      <c r="F2331" s="102"/>
      <c r="G2331" s="102"/>
      <c r="I2331" s="93"/>
      <c r="J2331" s="93"/>
    </row>
    <row r="2332" spans="1:10" s="65" customFormat="1" ht="14" x14ac:dyDescent="0.35">
      <c r="A2332" s="145"/>
      <c r="E2332" s="102"/>
      <c r="F2332" s="102"/>
      <c r="G2332" s="102"/>
      <c r="I2332" s="93"/>
      <c r="J2332" s="93"/>
    </row>
    <row r="2333" spans="1:10" s="65" customFormat="1" ht="14" x14ac:dyDescent="0.35">
      <c r="A2333" s="145"/>
      <c r="E2333" s="102"/>
      <c r="F2333" s="102"/>
      <c r="G2333" s="102"/>
      <c r="I2333" s="93"/>
      <c r="J2333" s="93"/>
    </row>
    <row r="2334" spans="1:10" s="65" customFormat="1" ht="14" x14ac:dyDescent="0.35">
      <c r="A2334" s="145"/>
      <c r="E2334" s="102"/>
      <c r="F2334" s="102"/>
      <c r="G2334" s="102"/>
      <c r="I2334" s="93"/>
      <c r="J2334" s="93"/>
    </row>
    <row r="2335" spans="1:10" s="65" customFormat="1" ht="14" x14ac:dyDescent="0.35">
      <c r="A2335" s="145"/>
      <c r="E2335" s="102"/>
      <c r="F2335" s="102"/>
      <c r="G2335" s="102"/>
      <c r="I2335" s="93"/>
      <c r="J2335" s="93"/>
    </row>
    <row r="2336" spans="1:10" s="65" customFormat="1" ht="14" x14ac:dyDescent="0.35">
      <c r="A2336" s="145"/>
      <c r="E2336" s="102"/>
      <c r="F2336" s="102"/>
      <c r="G2336" s="102"/>
      <c r="I2336" s="93"/>
      <c r="J2336" s="93"/>
    </row>
    <row r="2337" spans="1:10" s="65" customFormat="1" ht="14" x14ac:dyDescent="0.35">
      <c r="A2337" s="145"/>
      <c r="E2337" s="102"/>
      <c r="F2337" s="102"/>
      <c r="G2337" s="102"/>
      <c r="I2337" s="93"/>
      <c r="J2337" s="93"/>
    </row>
    <row r="2338" spans="1:10" s="65" customFormat="1" ht="14" x14ac:dyDescent="0.35">
      <c r="A2338" s="145"/>
      <c r="E2338" s="102"/>
      <c r="F2338" s="102"/>
      <c r="G2338" s="102"/>
      <c r="I2338" s="93"/>
      <c r="J2338" s="93"/>
    </row>
    <row r="2339" spans="1:10" s="65" customFormat="1" ht="14" x14ac:dyDescent="0.35">
      <c r="A2339" s="145"/>
      <c r="E2339" s="102"/>
      <c r="F2339" s="102"/>
      <c r="G2339" s="102"/>
      <c r="I2339" s="93"/>
      <c r="J2339" s="93"/>
    </row>
    <row r="2340" spans="1:10" s="65" customFormat="1" ht="14" x14ac:dyDescent="0.35">
      <c r="A2340" s="145"/>
      <c r="E2340" s="102"/>
      <c r="F2340" s="102"/>
      <c r="G2340" s="102"/>
      <c r="I2340" s="93"/>
      <c r="J2340" s="93"/>
    </row>
    <row r="2341" spans="1:10" s="65" customFormat="1" ht="14" x14ac:dyDescent="0.35">
      <c r="A2341" s="145"/>
      <c r="E2341" s="102"/>
      <c r="F2341" s="102"/>
      <c r="G2341" s="102"/>
      <c r="I2341" s="93"/>
      <c r="J2341" s="93"/>
    </row>
    <row r="2342" spans="1:10" s="65" customFormat="1" ht="14" x14ac:dyDescent="0.35">
      <c r="A2342" s="145"/>
      <c r="E2342" s="102"/>
      <c r="F2342" s="102"/>
      <c r="G2342" s="102"/>
      <c r="I2342" s="93"/>
      <c r="J2342" s="93"/>
    </row>
    <row r="2343" spans="1:10" s="65" customFormat="1" ht="14" x14ac:dyDescent="0.35">
      <c r="A2343" s="145"/>
      <c r="E2343" s="102"/>
      <c r="F2343" s="102"/>
      <c r="G2343" s="102"/>
      <c r="I2343" s="93"/>
      <c r="J2343" s="93"/>
    </row>
    <row r="2344" spans="1:10" s="65" customFormat="1" ht="14" x14ac:dyDescent="0.35">
      <c r="A2344" s="145"/>
      <c r="E2344" s="102"/>
      <c r="F2344" s="102"/>
      <c r="G2344" s="102"/>
      <c r="I2344" s="93"/>
      <c r="J2344" s="93"/>
    </row>
    <row r="2345" spans="1:10" s="65" customFormat="1" ht="14" x14ac:dyDescent="0.35">
      <c r="A2345" s="145"/>
      <c r="E2345" s="102"/>
      <c r="F2345" s="102"/>
      <c r="G2345" s="102"/>
      <c r="I2345" s="93"/>
      <c r="J2345" s="93"/>
    </row>
    <row r="2346" spans="1:10" s="65" customFormat="1" ht="14" x14ac:dyDescent="0.35">
      <c r="A2346" s="145"/>
      <c r="E2346" s="102"/>
      <c r="F2346" s="102"/>
      <c r="G2346" s="102"/>
      <c r="I2346" s="93"/>
      <c r="J2346" s="93"/>
    </row>
    <row r="2347" spans="1:10" s="65" customFormat="1" ht="14" x14ac:dyDescent="0.35">
      <c r="A2347" s="145"/>
      <c r="E2347" s="102"/>
      <c r="F2347" s="102"/>
      <c r="G2347" s="102"/>
      <c r="I2347" s="93"/>
      <c r="J2347" s="93"/>
    </row>
    <row r="2348" spans="1:10" s="65" customFormat="1" ht="14" x14ac:dyDescent="0.35">
      <c r="A2348" s="145"/>
      <c r="E2348" s="102"/>
      <c r="F2348" s="102"/>
      <c r="G2348" s="102"/>
      <c r="I2348" s="93"/>
      <c r="J2348" s="93"/>
    </row>
    <row r="2349" spans="1:10" s="65" customFormat="1" ht="14" x14ac:dyDescent="0.35">
      <c r="A2349" s="145"/>
      <c r="E2349" s="102"/>
      <c r="F2349" s="102"/>
      <c r="G2349" s="102"/>
      <c r="I2349" s="93"/>
      <c r="J2349" s="93"/>
    </row>
    <row r="2350" spans="1:10" s="65" customFormat="1" ht="14" x14ac:dyDescent="0.35">
      <c r="A2350" s="145"/>
      <c r="E2350" s="102"/>
      <c r="F2350" s="102"/>
      <c r="G2350" s="102"/>
      <c r="I2350" s="93"/>
      <c r="J2350" s="93"/>
    </row>
    <row r="2351" spans="1:10" s="65" customFormat="1" ht="14" x14ac:dyDescent="0.35">
      <c r="A2351" s="145"/>
      <c r="E2351" s="102"/>
      <c r="F2351" s="102"/>
      <c r="G2351" s="102"/>
      <c r="I2351" s="93"/>
      <c r="J2351" s="93"/>
    </row>
    <row r="2352" spans="1:10" s="65" customFormat="1" ht="14" x14ac:dyDescent="0.35">
      <c r="A2352" s="145"/>
      <c r="E2352" s="102"/>
      <c r="F2352" s="102"/>
      <c r="G2352" s="102"/>
      <c r="I2352" s="93"/>
      <c r="J2352" s="93"/>
    </row>
    <row r="2353" spans="1:10" s="65" customFormat="1" ht="14" x14ac:dyDescent="0.35">
      <c r="A2353" s="145"/>
      <c r="E2353" s="102"/>
      <c r="F2353" s="102"/>
      <c r="G2353" s="102"/>
      <c r="I2353" s="93"/>
      <c r="J2353" s="93"/>
    </row>
    <row r="2354" spans="1:10" s="65" customFormat="1" ht="14" x14ac:dyDescent="0.35">
      <c r="A2354" s="145"/>
      <c r="E2354" s="102"/>
      <c r="F2354" s="102"/>
      <c r="G2354" s="102"/>
      <c r="I2354" s="93"/>
      <c r="J2354" s="93"/>
    </row>
    <row r="2355" spans="1:10" s="65" customFormat="1" ht="14" x14ac:dyDescent="0.35">
      <c r="A2355" s="145"/>
      <c r="E2355" s="102"/>
      <c r="F2355" s="102"/>
      <c r="G2355" s="102"/>
      <c r="I2355" s="93"/>
      <c r="J2355" s="93"/>
    </row>
    <row r="2356" spans="1:10" s="65" customFormat="1" ht="14" x14ac:dyDescent="0.35">
      <c r="A2356" s="145"/>
      <c r="E2356" s="102"/>
      <c r="F2356" s="102"/>
      <c r="G2356" s="102"/>
      <c r="I2356" s="93"/>
      <c r="J2356" s="93"/>
    </row>
    <row r="2357" spans="1:10" s="65" customFormat="1" ht="14" x14ac:dyDescent="0.35">
      <c r="A2357" s="145"/>
      <c r="E2357" s="102"/>
      <c r="F2357" s="102"/>
      <c r="G2357" s="102"/>
      <c r="I2357" s="93"/>
      <c r="J2357" s="93"/>
    </row>
    <row r="2358" spans="1:10" s="65" customFormat="1" ht="14" x14ac:dyDescent="0.35">
      <c r="A2358" s="145"/>
      <c r="E2358" s="102"/>
      <c r="F2358" s="102"/>
      <c r="G2358" s="102"/>
      <c r="I2358" s="93"/>
      <c r="J2358" s="93"/>
    </row>
    <row r="2359" spans="1:10" s="65" customFormat="1" ht="14" x14ac:dyDescent="0.35">
      <c r="A2359" s="145"/>
      <c r="E2359" s="102"/>
      <c r="F2359" s="102"/>
      <c r="G2359" s="102"/>
      <c r="I2359" s="93"/>
      <c r="J2359" s="93"/>
    </row>
    <row r="2360" spans="1:10" s="65" customFormat="1" ht="14" x14ac:dyDescent="0.35">
      <c r="A2360" s="145"/>
      <c r="E2360" s="102"/>
      <c r="F2360" s="102"/>
      <c r="G2360" s="102"/>
      <c r="I2360" s="93"/>
      <c r="J2360" s="93"/>
    </row>
    <row r="2361" spans="1:10" s="65" customFormat="1" ht="14" x14ac:dyDescent="0.35">
      <c r="A2361" s="145"/>
      <c r="E2361" s="102"/>
      <c r="F2361" s="102"/>
      <c r="G2361" s="102"/>
      <c r="I2361" s="93"/>
      <c r="J2361" s="93"/>
    </row>
    <row r="2362" spans="1:10" s="65" customFormat="1" ht="14" x14ac:dyDescent="0.35">
      <c r="A2362" s="145"/>
      <c r="E2362" s="102"/>
      <c r="F2362" s="102"/>
      <c r="G2362" s="102"/>
      <c r="I2362" s="93"/>
      <c r="J2362" s="93"/>
    </row>
    <row r="2363" spans="1:10" s="65" customFormat="1" ht="14" x14ac:dyDescent="0.35">
      <c r="A2363" s="145"/>
      <c r="E2363" s="102"/>
      <c r="F2363" s="102"/>
      <c r="G2363" s="102"/>
      <c r="I2363" s="93"/>
      <c r="J2363" s="93"/>
    </row>
    <row r="2364" spans="1:10" s="65" customFormat="1" ht="14" x14ac:dyDescent="0.35">
      <c r="A2364" s="145"/>
      <c r="E2364" s="102"/>
      <c r="F2364" s="102"/>
      <c r="G2364" s="102"/>
      <c r="I2364" s="93"/>
      <c r="J2364" s="93"/>
    </row>
    <row r="2365" spans="1:10" s="65" customFormat="1" ht="14" x14ac:dyDescent="0.35">
      <c r="A2365" s="145"/>
      <c r="E2365" s="102"/>
      <c r="F2365" s="102"/>
      <c r="G2365" s="102"/>
      <c r="I2365" s="93"/>
      <c r="J2365" s="93"/>
    </row>
    <row r="2366" spans="1:10" s="65" customFormat="1" ht="14" x14ac:dyDescent="0.35">
      <c r="A2366" s="145"/>
      <c r="E2366" s="102"/>
      <c r="F2366" s="102"/>
      <c r="G2366" s="102"/>
      <c r="I2366" s="93"/>
      <c r="J2366" s="93"/>
    </row>
    <row r="2367" spans="1:10" s="65" customFormat="1" ht="14" x14ac:dyDescent="0.35">
      <c r="A2367" s="145"/>
      <c r="E2367" s="102"/>
      <c r="F2367" s="102"/>
      <c r="G2367" s="102"/>
      <c r="I2367" s="93"/>
      <c r="J2367" s="93"/>
    </row>
    <row r="2368" spans="1:10" s="65" customFormat="1" ht="14" x14ac:dyDescent="0.35">
      <c r="A2368" s="145"/>
      <c r="E2368" s="102"/>
      <c r="F2368" s="102"/>
      <c r="G2368" s="102"/>
      <c r="I2368" s="93"/>
      <c r="J2368" s="93"/>
    </row>
    <row r="2369" spans="1:10" s="65" customFormat="1" ht="14" x14ac:dyDescent="0.35">
      <c r="A2369" s="145"/>
      <c r="E2369" s="102"/>
      <c r="F2369" s="102"/>
      <c r="G2369" s="102"/>
      <c r="I2369" s="93"/>
      <c r="J2369" s="93"/>
    </row>
    <row r="2370" spans="1:10" s="65" customFormat="1" ht="14" x14ac:dyDescent="0.35">
      <c r="A2370" s="145"/>
      <c r="E2370" s="102"/>
      <c r="F2370" s="102"/>
      <c r="G2370" s="102"/>
      <c r="I2370" s="93"/>
      <c r="J2370" s="93"/>
    </row>
    <row r="2371" spans="1:10" s="65" customFormat="1" ht="14" x14ac:dyDescent="0.35">
      <c r="A2371" s="145"/>
      <c r="E2371" s="102"/>
      <c r="F2371" s="102"/>
      <c r="G2371" s="102"/>
      <c r="I2371" s="93"/>
      <c r="J2371" s="93"/>
    </row>
    <row r="2372" spans="1:10" s="65" customFormat="1" ht="14" x14ac:dyDescent="0.35">
      <c r="A2372" s="145"/>
      <c r="E2372" s="102"/>
      <c r="F2372" s="102"/>
      <c r="G2372" s="102"/>
      <c r="I2372" s="93"/>
      <c r="J2372" s="93"/>
    </row>
    <row r="2373" spans="1:10" s="65" customFormat="1" ht="14" x14ac:dyDescent="0.35">
      <c r="A2373" s="145"/>
      <c r="E2373" s="102"/>
      <c r="F2373" s="102"/>
      <c r="G2373" s="102"/>
      <c r="I2373" s="93"/>
      <c r="J2373" s="93"/>
    </row>
    <row r="2374" spans="1:10" s="65" customFormat="1" ht="14" x14ac:dyDescent="0.35">
      <c r="A2374" s="145"/>
      <c r="E2374" s="102"/>
      <c r="F2374" s="102"/>
      <c r="G2374" s="102"/>
      <c r="I2374" s="93"/>
      <c r="J2374" s="93"/>
    </row>
    <row r="2375" spans="1:10" s="65" customFormat="1" ht="14" x14ac:dyDescent="0.35">
      <c r="A2375" s="145"/>
      <c r="E2375" s="102"/>
      <c r="F2375" s="102"/>
      <c r="G2375" s="102"/>
      <c r="I2375" s="93"/>
      <c r="J2375" s="93"/>
    </row>
    <row r="2376" spans="1:10" s="65" customFormat="1" ht="14" x14ac:dyDescent="0.35">
      <c r="A2376" s="145"/>
      <c r="E2376" s="102"/>
      <c r="F2376" s="102"/>
      <c r="G2376" s="102"/>
      <c r="I2376" s="93"/>
      <c r="J2376" s="93"/>
    </row>
    <row r="2377" spans="1:10" s="65" customFormat="1" ht="14" x14ac:dyDescent="0.35">
      <c r="A2377" s="145"/>
      <c r="E2377" s="102"/>
      <c r="F2377" s="102"/>
      <c r="G2377" s="102"/>
      <c r="I2377" s="93"/>
      <c r="J2377" s="93"/>
    </row>
    <row r="2378" spans="1:10" s="65" customFormat="1" ht="14" x14ac:dyDescent="0.35">
      <c r="A2378" s="145"/>
      <c r="E2378" s="102"/>
      <c r="F2378" s="102"/>
      <c r="G2378" s="102"/>
      <c r="I2378" s="93"/>
      <c r="J2378" s="93"/>
    </row>
    <row r="2379" spans="1:10" s="65" customFormat="1" ht="14" x14ac:dyDescent="0.35">
      <c r="A2379" s="145"/>
      <c r="E2379" s="102"/>
      <c r="F2379" s="102"/>
      <c r="G2379" s="102"/>
      <c r="I2379" s="93"/>
      <c r="J2379" s="93"/>
    </row>
    <row r="2380" spans="1:10" s="65" customFormat="1" ht="14" x14ac:dyDescent="0.35">
      <c r="A2380" s="145"/>
      <c r="E2380" s="102"/>
      <c r="F2380" s="102"/>
      <c r="G2380" s="102"/>
      <c r="I2380" s="93"/>
      <c r="J2380" s="93"/>
    </row>
    <row r="2381" spans="1:10" s="65" customFormat="1" ht="14" x14ac:dyDescent="0.35">
      <c r="A2381" s="145"/>
      <c r="E2381" s="102"/>
      <c r="F2381" s="102"/>
      <c r="G2381" s="102"/>
      <c r="I2381" s="93"/>
      <c r="J2381" s="93"/>
    </row>
    <row r="2382" spans="1:10" s="65" customFormat="1" ht="14" x14ac:dyDescent="0.35">
      <c r="A2382" s="145"/>
      <c r="E2382" s="102"/>
      <c r="F2382" s="102"/>
      <c r="G2382" s="102"/>
      <c r="I2382" s="93"/>
      <c r="J2382" s="93"/>
    </row>
    <row r="2383" spans="1:10" s="65" customFormat="1" ht="14" x14ac:dyDescent="0.35">
      <c r="A2383" s="145"/>
      <c r="E2383" s="102"/>
      <c r="F2383" s="102"/>
      <c r="G2383" s="102"/>
      <c r="I2383" s="93"/>
      <c r="J2383" s="93"/>
    </row>
    <row r="2384" spans="1:10" s="65" customFormat="1" ht="14" x14ac:dyDescent="0.35">
      <c r="A2384" s="145"/>
      <c r="E2384" s="102"/>
      <c r="F2384" s="102"/>
      <c r="G2384" s="102"/>
      <c r="I2384" s="93"/>
      <c r="J2384" s="93"/>
    </row>
    <row r="2385" spans="1:10" s="65" customFormat="1" ht="14" x14ac:dyDescent="0.35">
      <c r="A2385" s="145"/>
      <c r="E2385" s="102"/>
      <c r="F2385" s="102"/>
      <c r="G2385" s="102"/>
      <c r="I2385" s="93"/>
      <c r="J2385" s="93"/>
    </row>
    <row r="2386" spans="1:10" s="65" customFormat="1" ht="14" x14ac:dyDescent="0.35">
      <c r="A2386" s="145"/>
      <c r="E2386" s="102"/>
      <c r="F2386" s="102"/>
      <c r="G2386" s="102"/>
      <c r="I2386" s="93"/>
      <c r="J2386" s="93"/>
    </row>
    <row r="2387" spans="1:10" s="65" customFormat="1" ht="14" x14ac:dyDescent="0.35">
      <c r="A2387" s="145"/>
      <c r="E2387" s="102"/>
      <c r="F2387" s="102"/>
      <c r="G2387" s="102"/>
      <c r="I2387" s="93"/>
      <c r="J2387" s="93"/>
    </row>
    <row r="2388" spans="1:10" s="65" customFormat="1" ht="14" x14ac:dyDescent="0.35">
      <c r="A2388" s="145"/>
      <c r="E2388" s="102"/>
      <c r="F2388" s="102"/>
      <c r="G2388" s="102"/>
      <c r="I2388" s="93"/>
      <c r="J2388" s="93"/>
    </row>
    <row r="2389" spans="1:10" s="65" customFormat="1" ht="14" x14ac:dyDescent="0.35">
      <c r="A2389" s="145"/>
      <c r="E2389" s="102"/>
      <c r="F2389" s="102"/>
      <c r="G2389" s="102"/>
      <c r="I2389" s="93"/>
      <c r="J2389" s="93"/>
    </row>
    <row r="2390" spans="1:10" s="65" customFormat="1" ht="14" x14ac:dyDescent="0.35">
      <c r="A2390" s="145"/>
      <c r="E2390" s="102"/>
      <c r="F2390" s="102"/>
      <c r="G2390" s="102"/>
      <c r="I2390" s="93"/>
      <c r="J2390" s="93"/>
    </row>
    <row r="2391" spans="1:10" s="65" customFormat="1" ht="14" x14ac:dyDescent="0.35">
      <c r="A2391" s="145"/>
      <c r="E2391" s="102"/>
      <c r="F2391" s="102"/>
      <c r="G2391" s="102"/>
      <c r="I2391" s="93"/>
      <c r="J2391" s="93"/>
    </row>
    <row r="2392" spans="1:10" s="65" customFormat="1" ht="14" x14ac:dyDescent="0.35">
      <c r="A2392" s="145"/>
      <c r="E2392" s="102"/>
      <c r="F2392" s="102"/>
      <c r="G2392" s="102"/>
      <c r="I2392" s="93"/>
      <c r="J2392" s="93"/>
    </row>
    <row r="2393" spans="1:10" s="65" customFormat="1" ht="14" x14ac:dyDescent="0.35">
      <c r="A2393" s="145"/>
      <c r="E2393" s="102"/>
      <c r="F2393" s="102"/>
      <c r="G2393" s="102"/>
      <c r="I2393" s="93"/>
      <c r="J2393" s="93"/>
    </row>
    <row r="2394" spans="1:10" s="65" customFormat="1" ht="14" x14ac:dyDescent="0.35">
      <c r="A2394" s="145"/>
      <c r="E2394" s="102"/>
      <c r="F2394" s="102"/>
      <c r="G2394" s="102"/>
      <c r="I2394" s="93"/>
      <c r="J2394" s="93"/>
    </row>
    <row r="2395" spans="1:10" s="65" customFormat="1" ht="14" x14ac:dyDescent="0.35">
      <c r="A2395" s="145"/>
      <c r="E2395" s="102"/>
      <c r="F2395" s="102"/>
      <c r="G2395" s="102"/>
      <c r="I2395" s="93"/>
      <c r="J2395" s="93"/>
    </row>
    <row r="2396" spans="1:10" s="65" customFormat="1" ht="14" x14ac:dyDescent="0.35">
      <c r="A2396" s="145"/>
      <c r="E2396" s="102"/>
      <c r="F2396" s="102"/>
      <c r="G2396" s="102"/>
      <c r="I2396" s="93"/>
      <c r="J2396" s="93"/>
    </row>
    <row r="2397" spans="1:10" s="65" customFormat="1" ht="14" x14ac:dyDescent="0.35">
      <c r="A2397" s="145"/>
      <c r="E2397" s="102"/>
      <c r="F2397" s="102"/>
      <c r="G2397" s="102"/>
      <c r="I2397" s="93"/>
      <c r="J2397" s="93"/>
    </row>
    <row r="2398" spans="1:10" s="65" customFormat="1" ht="14" x14ac:dyDescent="0.35">
      <c r="A2398" s="145"/>
      <c r="E2398" s="102"/>
      <c r="F2398" s="102"/>
      <c r="G2398" s="102"/>
      <c r="I2398" s="93"/>
      <c r="J2398" s="93"/>
    </row>
    <row r="2399" spans="1:10" s="65" customFormat="1" ht="14" x14ac:dyDescent="0.35">
      <c r="A2399" s="145"/>
      <c r="E2399" s="102"/>
      <c r="F2399" s="102"/>
      <c r="G2399" s="102"/>
      <c r="I2399" s="93"/>
      <c r="J2399" s="93"/>
    </row>
    <row r="2400" spans="1:10" s="65" customFormat="1" ht="14" x14ac:dyDescent="0.35">
      <c r="A2400" s="145"/>
      <c r="E2400" s="102"/>
      <c r="F2400" s="102"/>
      <c r="G2400" s="102"/>
      <c r="I2400" s="93"/>
      <c r="J2400" s="93"/>
    </row>
    <row r="2401" spans="1:10" s="65" customFormat="1" ht="14" x14ac:dyDescent="0.35">
      <c r="A2401" s="145"/>
      <c r="E2401" s="102"/>
      <c r="F2401" s="102"/>
      <c r="G2401" s="102"/>
      <c r="I2401" s="93"/>
      <c r="J2401" s="93"/>
    </row>
    <row r="2402" spans="1:10" s="65" customFormat="1" ht="14" x14ac:dyDescent="0.35">
      <c r="A2402" s="145"/>
      <c r="E2402" s="102"/>
      <c r="F2402" s="102"/>
      <c r="G2402" s="102"/>
      <c r="I2402" s="93"/>
      <c r="J2402" s="93"/>
    </row>
    <row r="2403" spans="1:10" s="65" customFormat="1" ht="14" x14ac:dyDescent="0.35">
      <c r="A2403" s="145"/>
      <c r="E2403" s="102"/>
      <c r="F2403" s="102"/>
      <c r="G2403" s="102"/>
      <c r="I2403" s="93"/>
      <c r="J2403" s="93"/>
    </row>
    <row r="2404" spans="1:10" s="65" customFormat="1" ht="14" x14ac:dyDescent="0.35">
      <c r="A2404" s="145"/>
      <c r="E2404" s="102"/>
      <c r="F2404" s="102"/>
      <c r="G2404" s="102"/>
      <c r="I2404" s="93"/>
      <c r="J2404" s="93"/>
    </row>
    <row r="2405" spans="1:10" s="65" customFormat="1" ht="14" x14ac:dyDescent="0.35">
      <c r="A2405" s="145"/>
      <c r="E2405" s="102"/>
      <c r="F2405" s="102"/>
      <c r="G2405" s="102"/>
      <c r="I2405" s="93"/>
      <c r="J2405" s="93"/>
    </row>
    <row r="2406" spans="1:10" s="65" customFormat="1" ht="14" x14ac:dyDescent="0.35">
      <c r="A2406" s="145"/>
      <c r="E2406" s="102"/>
      <c r="F2406" s="102"/>
      <c r="G2406" s="102"/>
      <c r="I2406" s="93"/>
      <c r="J2406" s="93"/>
    </row>
    <row r="2407" spans="1:10" s="65" customFormat="1" ht="14" x14ac:dyDescent="0.35">
      <c r="A2407" s="145"/>
      <c r="E2407" s="102"/>
      <c r="F2407" s="102"/>
      <c r="G2407" s="102"/>
      <c r="I2407" s="93"/>
      <c r="J2407" s="93"/>
    </row>
    <row r="2408" spans="1:10" s="65" customFormat="1" ht="14" x14ac:dyDescent="0.35">
      <c r="A2408" s="145"/>
      <c r="E2408" s="102"/>
      <c r="F2408" s="102"/>
      <c r="G2408" s="102"/>
      <c r="I2408" s="93"/>
      <c r="J2408" s="93"/>
    </row>
    <row r="2409" spans="1:10" s="65" customFormat="1" ht="14" x14ac:dyDescent="0.35">
      <c r="A2409" s="145"/>
      <c r="E2409" s="102"/>
      <c r="F2409" s="102"/>
      <c r="G2409" s="102"/>
      <c r="I2409" s="93"/>
      <c r="J2409" s="93"/>
    </row>
    <row r="2410" spans="1:10" s="65" customFormat="1" ht="14" x14ac:dyDescent="0.35">
      <c r="A2410" s="145"/>
      <c r="E2410" s="102"/>
      <c r="F2410" s="102"/>
      <c r="G2410" s="102"/>
      <c r="I2410" s="93"/>
      <c r="J2410" s="93"/>
    </row>
    <row r="2411" spans="1:10" s="65" customFormat="1" ht="14" x14ac:dyDescent="0.35">
      <c r="A2411" s="145"/>
      <c r="E2411" s="102"/>
      <c r="F2411" s="102"/>
      <c r="G2411" s="102"/>
      <c r="I2411" s="93"/>
      <c r="J2411" s="93"/>
    </row>
    <row r="2412" spans="1:10" s="65" customFormat="1" ht="14" x14ac:dyDescent="0.35">
      <c r="A2412" s="145"/>
      <c r="E2412" s="102"/>
      <c r="F2412" s="102"/>
      <c r="G2412" s="102"/>
      <c r="I2412" s="93"/>
      <c r="J2412" s="93"/>
    </row>
    <row r="2413" spans="1:10" s="65" customFormat="1" ht="14" x14ac:dyDescent="0.35">
      <c r="A2413" s="145"/>
      <c r="E2413" s="102"/>
      <c r="F2413" s="102"/>
      <c r="G2413" s="102"/>
      <c r="I2413" s="93"/>
      <c r="J2413" s="93"/>
    </row>
    <row r="2414" spans="1:10" s="65" customFormat="1" ht="14" x14ac:dyDescent="0.35">
      <c r="A2414" s="145"/>
      <c r="E2414" s="102"/>
      <c r="F2414" s="102"/>
      <c r="G2414" s="102"/>
      <c r="I2414" s="93"/>
      <c r="J2414" s="93"/>
    </row>
    <row r="2415" spans="1:10" s="65" customFormat="1" ht="14" x14ac:dyDescent="0.35">
      <c r="A2415" s="145"/>
      <c r="E2415" s="102"/>
      <c r="F2415" s="102"/>
      <c r="G2415" s="102"/>
      <c r="I2415" s="93"/>
      <c r="J2415" s="93"/>
    </row>
    <row r="2416" spans="1:10" s="65" customFormat="1" ht="14" x14ac:dyDescent="0.35">
      <c r="A2416" s="145"/>
      <c r="E2416" s="102"/>
      <c r="F2416" s="102"/>
      <c r="G2416" s="102"/>
      <c r="I2416" s="93"/>
      <c r="J2416" s="93"/>
    </row>
    <row r="2417" spans="1:10" s="65" customFormat="1" ht="14" x14ac:dyDescent="0.35">
      <c r="A2417" s="145"/>
      <c r="E2417" s="102"/>
      <c r="F2417" s="102"/>
      <c r="G2417" s="102"/>
      <c r="I2417" s="93"/>
      <c r="J2417" s="93"/>
    </row>
    <row r="2418" spans="1:10" s="65" customFormat="1" ht="14" x14ac:dyDescent="0.35">
      <c r="A2418" s="145"/>
      <c r="E2418" s="102"/>
      <c r="F2418" s="102"/>
      <c r="G2418" s="102"/>
      <c r="I2418" s="93"/>
      <c r="J2418" s="93"/>
    </row>
    <row r="2419" spans="1:10" s="65" customFormat="1" ht="14" x14ac:dyDescent="0.35">
      <c r="A2419" s="145"/>
      <c r="E2419" s="102"/>
      <c r="F2419" s="102"/>
      <c r="G2419" s="102"/>
      <c r="I2419" s="93"/>
      <c r="J2419" s="93"/>
    </row>
    <row r="2420" spans="1:10" s="65" customFormat="1" ht="14" x14ac:dyDescent="0.35">
      <c r="A2420" s="145"/>
      <c r="E2420" s="102"/>
      <c r="F2420" s="102"/>
      <c r="G2420" s="102"/>
      <c r="I2420" s="93"/>
      <c r="J2420" s="93"/>
    </row>
    <row r="2421" spans="1:10" s="65" customFormat="1" ht="14" x14ac:dyDescent="0.35">
      <c r="A2421" s="145"/>
      <c r="E2421" s="102"/>
      <c r="F2421" s="102"/>
      <c r="G2421" s="102"/>
      <c r="I2421" s="93"/>
      <c r="J2421" s="93"/>
    </row>
    <row r="2422" spans="1:10" s="65" customFormat="1" ht="14" x14ac:dyDescent="0.35">
      <c r="A2422" s="145"/>
      <c r="E2422" s="102"/>
      <c r="F2422" s="102"/>
      <c r="G2422" s="102"/>
      <c r="I2422" s="93"/>
      <c r="J2422" s="93"/>
    </row>
    <row r="2423" spans="1:10" s="65" customFormat="1" ht="14" x14ac:dyDescent="0.35">
      <c r="A2423" s="145"/>
      <c r="E2423" s="102"/>
      <c r="F2423" s="102"/>
      <c r="G2423" s="102"/>
      <c r="I2423" s="93"/>
      <c r="J2423" s="93"/>
    </row>
    <row r="2424" spans="1:10" s="65" customFormat="1" ht="14" x14ac:dyDescent="0.35">
      <c r="A2424" s="145"/>
      <c r="E2424" s="102"/>
      <c r="F2424" s="102"/>
      <c r="G2424" s="102"/>
      <c r="I2424" s="93"/>
      <c r="J2424" s="93"/>
    </row>
    <row r="2425" spans="1:10" s="65" customFormat="1" ht="14" x14ac:dyDescent="0.35">
      <c r="A2425" s="145"/>
      <c r="E2425" s="102"/>
      <c r="F2425" s="102"/>
      <c r="G2425" s="102"/>
      <c r="I2425" s="93"/>
      <c r="J2425" s="93"/>
    </row>
    <row r="2426" spans="1:10" s="65" customFormat="1" ht="14" x14ac:dyDescent="0.35">
      <c r="A2426" s="145"/>
      <c r="E2426" s="102"/>
      <c r="F2426" s="102"/>
      <c r="G2426" s="102"/>
      <c r="I2426" s="93"/>
      <c r="J2426" s="93"/>
    </row>
    <row r="2427" spans="1:10" s="65" customFormat="1" ht="14" x14ac:dyDescent="0.35">
      <c r="A2427" s="145"/>
      <c r="E2427" s="102"/>
      <c r="F2427" s="102"/>
      <c r="G2427" s="102"/>
      <c r="I2427" s="93"/>
      <c r="J2427" s="93"/>
    </row>
    <row r="2428" spans="1:10" s="65" customFormat="1" ht="14" x14ac:dyDescent="0.35">
      <c r="A2428" s="145"/>
      <c r="E2428" s="102"/>
      <c r="F2428" s="102"/>
      <c r="G2428" s="102"/>
      <c r="I2428" s="93"/>
      <c r="J2428" s="93"/>
    </row>
    <row r="2429" spans="1:10" s="65" customFormat="1" ht="14" x14ac:dyDescent="0.35">
      <c r="A2429" s="145"/>
      <c r="E2429" s="102"/>
      <c r="F2429" s="102"/>
      <c r="G2429" s="102"/>
      <c r="I2429" s="93"/>
      <c r="J2429" s="93"/>
    </row>
    <row r="2430" spans="1:10" s="65" customFormat="1" ht="14" x14ac:dyDescent="0.35">
      <c r="A2430" s="145"/>
      <c r="E2430" s="102"/>
      <c r="F2430" s="102"/>
      <c r="G2430" s="102"/>
      <c r="I2430" s="93"/>
      <c r="J2430" s="93"/>
    </row>
    <row r="2431" spans="1:10" s="65" customFormat="1" ht="14" x14ac:dyDescent="0.35">
      <c r="A2431" s="145"/>
      <c r="E2431" s="102"/>
      <c r="F2431" s="102"/>
      <c r="G2431" s="102"/>
      <c r="I2431" s="93"/>
      <c r="J2431" s="93"/>
    </row>
    <row r="2432" spans="1:10" s="65" customFormat="1" ht="14" x14ac:dyDescent="0.35">
      <c r="A2432" s="145"/>
      <c r="E2432" s="102"/>
      <c r="F2432" s="102"/>
      <c r="G2432" s="102"/>
      <c r="I2432" s="93"/>
      <c r="J2432" s="93"/>
    </row>
    <row r="2433" spans="1:10" s="65" customFormat="1" ht="14" x14ac:dyDescent="0.35">
      <c r="A2433" s="145"/>
      <c r="E2433" s="102"/>
      <c r="F2433" s="102"/>
      <c r="G2433" s="102"/>
      <c r="I2433" s="93"/>
      <c r="J2433" s="93"/>
    </row>
    <row r="2434" spans="1:10" s="65" customFormat="1" ht="14" x14ac:dyDescent="0.35">
      <c r="A2434" s="145"/>
      <c r="E2434" s="102"/>
      <c r="F2434" s="102"/>
      <c r="G2434" s="102"/>
      <c r="I2434" s="93"/>
      <c r="J2434" s="93"/>
    </row>
    <row r="2435" spans="1:10" s="65" customFormat="1" ht="14" x14ac:dyDescent="0.35">
      <c r="A2435" s="145"/>
      <c r="E2435" s="102"/>
      <c r="F2435" s="102"/>
      <c r="G2435" s="102"/>
      <c r="I2435" s="93"/>
      <c r="J2435" s="93"/>
    </row>
    <row r="2436" spans="1:10" s="65" customFormat="1" ht="14" x14ac:dyDescent="0.35">
      <c r="A2436" s="145"/>
      <c r="E2436" s="102"/>
      <c r="F2436" s="102"/>
      <c r="G2436" s="102"/>
      <c r="I2436" s="93"/>
      <c r="J2436" s="93"/>
    </row>
    <row r="2437" spans="1:10" s="65" customFormat="1" ht="14" x14ac:dyDescent="0.35">
      <c r="A2437" s="145"/>
      <c r="E2437" s="102"/>
      <c r="F2437" s="102"/>
      <c r="G2437" s="102"/>
      <c r="I2437" s="93"/>
      <c r="J2437" s="93"/>
    </row>
    <row r="2438" spans="1:10" s="65" customFormat="1" ht="14" x14ac:dyDescent="0.35">
      <c r="A2438" s="145"/>
      <c r="E2438" s="102"/>
      <c r="F2438" s="102"/>
      <c r="G2438" s="102"/>
      <c r="I2438" s="93"/>
      <c r="J2438" s="93"/>
    </row>
    <row r="2439" spans="1:10" s="65" customFormat="1" ht="14" x14ac:dyDescent="0.35">
      <c r="A2439" s="145"/>
      <c r="E2439" s="102"/>
      <c r="F2439" s="102"/>
      <c r="G2439" s="102"/>
      <c r="I2439" s="93"/>
      <c r="J2439" s="93"/>
    </row>
    <row r="2440" spans="1:10" s="65" customFormat="1" ht="14" x14ac:dyDescent="0.35">
      <c r="A2440" s="145"/>
      <c r="E2440" s="102"/>
      <c r="F2440" s="102"/>
      <c r="G2440" s="102"/>
      <c r="I2440" s="93"/>
      <c r="J2440" s="93"/>
    </row>
    <row r="2441" spans="1:10" s="65" customFormat="1" ht="14" x14ac:dyDescent="0.35">
      <c r="A2441" s="145"/>
      <c r="E2441" s="102"/>
      <c r="F2441" s="102"/>
      <c r="G2441" s="102"/>
      <c r="I2441" s="93"/>
      <c r="J2441" s="93"/>
    </row>
    <row r="2442" spans="1:10" s="65" customFormat="1" ht="14" x14ac:dyDescent="0.35">
      <c r="A2442" s="145"/>
      <c r="E2442" s="102"/>
      <c r="F2442" s="102"/>
      <c r="G2442" s="102"/>
      <c r="I2442" s="93"/>
      <c r="J2442" s="93"/>
    </row>
    <row r="2443" spans="1:10" s="65" customFormat="1" ht="14" x14ac:dyDescent="0.35">
      <c r="A2443" s="145"/>
      <c r="E2443" s="102"/>
      <c r="F2443" s="102"/>
      <c r="G2443" s="102"/>
      <c r="I2443" s="93"/>
      <c r="J2443" s="93"/>
    </row>
    <row r="2444" spans="1:10" s="65" customFormat="1" ht="14" x14ac:dyDescent="0.35">
      <c r="A2444" s="145"/>
      <c r="E2444" s="102"/>
      <c r="F2444" s="102"/>
      <c r="G2444" s="102"/>
      <c r="I2444" s="93"/>
      <c r="J2444" s="93"/>
    </row>
    <row r="2445" spans="1:10" s="65" customFormat="1" ht="14" x14ac:dyDescent="0.35">
      <c r="A2445" s="145"/>
      <c r="E2445" s="102"/>
      <c r="F2445" s="102"/>
      <c r="G2445" s="102"/>
      <c r="I2445" s="93"/>
      <c r="J2445" s="93"/>
    </row>
    <row r="2446" spans="1:10" s="65" customFormat="1" ht="14" x14ac:dyDescent="0.35">
      <c r="A2446" s="145"/>
      <c r="E2446" s="102"/>
      <c r="F2446" s="102"/>
      <c r="G2446" s="102"/>
      <c r="I2446" s="93"/>
      <c r="J2446" s="93"/>
    </row>
    <row r="2447" spans="1:10" s="65" customFormat="1" ht="14" x14ac:dyDescent="0.35">
      <c r="A2447" s="145"/>
      <c r="E2447" s="102"/>
      <c r="F2447" s="102"/>
      <c r="G2447" s="102"/>
      <c r="I2447" s="93"/>
      <c r="J2447" s="93"/>
    </row>
    <row r="2448" spans="1:10" s="65" customFormat="1" ht="14" x14ac:dyDescent="0.35">
      <c r="A2448" s="145"/>
      <c r="E2448" s="102"/>
      <c r="F2448" s="102"/>
      <c r="G2448" s="102"/>
      <c r="I2448" s="93"/>
      <c r="J2448" s="93"/>
    </row>
    <row r="2449" spans="1:10" s="65" customFormat="1" ht="14" x14ac:dyDescent="0.35">
      <c r="A2449" s="145"/>
      <c r="E2449" s="102"/>
      <c r="F2449" s="102"/>
      <c r="G2449" s="102"/>
      <c r="I2449" s="93"/>
      <c r="J2449" s="93"/>
    </row>
    <row r="2450" spans="1:10" s="65" customFormat="1" ht="14" x14ac:dyDescent="0.35">
      <c r="A2450" s="145"/>
      <c r="E2450" s="102"/>
      <c r="F2450" s="102"/>
      <c r="G2450" s="102"/>
      <c r="I2450" s="93"/>
      <c r="J2450" s="93"/>
    </row>
    <row r="2451" spans="1:10" s="65" customFormat="1" ht="14" x14ac:dyDescent="0.35">
      <c r="A2451" s="145"/>
      <c r="E2451" s="102"/>
      <c r="F2451" s="102"/>
      <c r="G2451" s="102"/>
      <c r="I2451" s="93"/>
      <c r="J2451" s="93"/>
    </row>
    <row r="2452" spans="1:10" s="65" customFormat="1" ht="14" x14ac:dyDescent="0.35">
      <c r="A2452" s="145"/>
      <c r="E2452" s="102"/>
      <c r="F2452" s="102"/>
      <c r="G2452" s="102"/>
      <c r="I2452" s="93"/>
      <c r="J2452" s="93"/>
    </row>
    <row r="2453" spans="1:10" s="65" customFormat="1" ht="14" x14ac:dyDescent="0.35">
      <c r="A2453" s="145"/>
      <c r="E2453" s="102"/>
      <c r="F2453" s="102"/>
      <c r="G2453" s="102"/>
      <c r="I2453" s="93"/>
      <c r="J2453" s="93"/>
    </row>
    <row r="2454" spans="1:10" s="65" customFormat="1" ht="14" x14ac:dyDescent="0.35">
      <c r="A2454" s="145"/>
      <c r="E2454" s="102"/>
      <c r="F2454" s="102"/>
      <c r="G2454" s="102"/>
      <c r="I2454" s="93"/>
      <c r="J2454" s="93"/>
    </row>
    <row r="2455" spans="1:10" s="65" customFormat="1" ht="14" x14ac:dyDescent="0.35">
      <c r="A2455" s="145"/>
      <c r="E2455" s="102"/>
      <c r="F2455" s="102"/>
      <c r="G2455" s="102"/>
      <c r="I2455" s="93"/>
      <c r="J2455" s="93"/>
    </row>
    <row r="2456" spans="1:10" s="65" customFormat="1" ht="14" x14ac:dyDescent="0.35">
      <c r="A2456" s="145"/>
      <c r="E2456" s="102"/>
      <c r="F2456" s="102"/>
      <c r="G2456" s="102"/>
      <c r="I2456" s="93"/>
      <c r="J2456" s="93"/>
    </row>
    <row r="2457" spans="1:10" s="65" customFormat="1" ht="14" x14ac:dyDescent="0.35">
      <c r="A2457" s="145"/>
      <c r="E2457" s="102"/>
      <c r="F2457" s="102"/>
      <c r="G2457" s="102"/>
      <c r="I2457" s="93"/>
      <c r="J2457" s="93"/>
    </row>
    <row r="2458" spans="1:10" s="65" customFormat="1" ht="14" x14ac:dyDescent="0.35">
      <c r="A2458" s="145"/>
      <c r="E2458" s="102"/>
      <c r="F2458" s="102"/>
      <c r="G2458" s="102"/>
      <c r="I2458" s="93"/>
      <c r="J2458" s="93"/>
    </row>
    <row r="2459" spans="1:10" s="65" customFormat="1" ht="14" x14ac:dyDescent="0.35">
      <c r="A2459" s="145"/>
      <c r="E2459" s="102"/>
      <c r="F2459" s="102"/>
      <c r="G2459" s="102"/>
      <c r="I2459" s="93"/>
      <c r="J2459" s="93"/>
    </row>
    <row r="2460" spans="1:10" s="65" customFormat="1" ht="14" x14ac:dyDescent="0.35">
      <c r="A2460" s="145"/>
      <c r="E2460" s="102"/>
      <c r="F2460" s="102"/>
      <c r="G2460" s="102"/>
      <c r="I2460" s="93"/>
      <c r="J2460" s="93"/>
    </row>
    <row r="2461" spans="1:10" s="65" customFormat="1" ht="14" x14ac:dyDescent="0.35">
      <c r="A2461" s="145"/>
      <c r="E2461" s="102"/>
      <c r="F2461" s="102"/>
      <c r="G2461" s="102"/>
      <c r="I2461" s="93"/>
      <c r="J2461" s="93"/>
    </row>
    <row r="2462" spans="1:10" s="65" customFormat="1" ht="14" x14ac:dyDescent="0.35">
      <c r="A2462" s="145"/>
      <c r="E2462" s="102"/>
      <c r="F2462" s="102"/>
      <c r="G2462" s="102"/>
      <c r="I2462" s="93"/>
      <c r="J2462" s="93"/>
    </row>
    <row r="2463" spans="1:10" s="65" customFormat="1" ht="14" x14ac:dyDescent="0.35">
      <c r="A2463" s="145"/>
      <c r="E2463" s="102"/>
      <c r="F2463" s="102"/>
      <c r="G2463" s="102"/>
      <c r="I2463" s="93"/>
      <c r="J2463" s="93"/>
    </row>
    <row r="2464" spans="1:10" s="65" customFormat="1" ht="14" x14ac:dyDescent="0.35">
      <c r="A2464" s="145"/>
      <c r="E2464" s="102"/>
      <c r="F2464" s="102"/>
      <c r="G2464" s="102"/>
      <c r="I2464" s="93"/>
      <c r="J2464" s="93"/>
    </row>
    <row r="2465" spans="1:10" s="65" customFormat="1" ht="14" x14ac:dyDescent="0.35">
      <c r="A2465" s="145"/>
      <c r="E2465" s="102"/>
      <c r="F2465" s="102"/>
      <c r="G2465" s="102"/>
      <c r="I2465" s="93"/>
      <c r="J2465" s="93"/>
    </row>
    <row r="2466" spans="1:10" s="65" customFormat="1" ht="14" x14ac:dyDescent="0.35">
      <c r="A2466" s="145"/>
      <c r="E2466" s="102"/>
      <c r="F2466" s="102"/>
      <c r="G2466" s="102"/>
      <c r="I2466" s="93"/>
      <c r="J2466" s="93"/>
    </row>
    <row r="2467" spans="1:10" s="65" customFormat="1" ht="14" x14ac:dyDescent="0.35">
      <c r="A2467" s="145"/>
      <c r="E2467" s="102"/>
      <c r="F2467" s="102"/>
      <c r="G2467" s="102"/>
      <c r="I2467" s="93"/>
      <c r="J2467" s="93"/>
    </row>
    <row r="2468" spans="1:10" s="65" customFormat="1" ht="14" x14ac:dyDescent="0.35">
      <c r="A2468" s="145"/>
      <c r="E2468" s="102"/>
      <c r="F2468" s="102"/>
      <c r="G2468" s="102"/>
      <c r="I2468" s="93"/>
      <c r="J2468" s="93"/>
    </row>
    <row r="2469" spans="1:10" s="65" customFormat="1" ht="14" x14ac:dyDescent="0.35">
      <c r="A2469" s="145"/>
      <c r="E2469" s="102"/>
      <c r="F2469" s="102"/>
      <c r="G2469" s="102"/>
      <c r="I2469" s="93"/>
      <c r="J2469" s="93"/>
    </row>
    <row r="2470" spans="1:10" s="65" customFormat="1" ht="14" x14ac:dyDescent="0.35">
      <c r="A2470" s="145"/>
      <c r="E2470" s="102"/>
      <c r="F2470" s="102"/>
      <c r="G2470" s="102"/>
      <c r="I2470" s="93"/>
      <c r="J2470" s="93"/>
    </row>
    <row r="2471" spans="1:10" s="65" customFormat="1" ht="14" x14ac:dyDescent="0.35">
      <c r="A2471" s="145"/>
      <c r="E2471" s="102"/>
      <c r="F2471" s="102"/>
      <c r="G2471" s="102"/>
      <c r="I2471" s="93"/>
      <c r="J2471" s="93"/>
    </row>
    <row r="2472" spans="1:10" s="65" customFormat="1" ht="14" x14ac:dyDescent="0.35">
      <c r="A2472" s="145"/>
      <c r="E2472" s="102"/>
      <c r="F2472" s="102"/>
      <c r="G2472" s="102"/>
      <c r="I2472" s="93"/>
      <c r="J2472" s="93"/>
    </row>
    <row r="2473" spans="1:10" s="65" customFormat="1" ht="14" x14ac:dyDescent="0.35">
      <c r="A2473" s="145"/>
      <c r="E2473" s="102"/>
      <c r="F2473" s="102"/>
      <c r="G2473" s="102"/>
      <c r="I2473" s="93"/>
      <c r="J2473" s="93"/>
    </row>
    <row r="2474" spans="1:10" s="65" customFormat="1" ht="14" x14ac:dyDescent="0.35">
      <c r="A2474" s="145"/>
      <c r="E2474" s="102"/>
      <c r="F2474" s="102"/>
      <c r="G2474" s="102"/>
      <c r="I2474" s="93"/>
      <c r="J2474" s="93"/>
    </row>
    <row r="2475" spans="1:10" s="65" customFormat="1" ht="14" x14ac:dyDescent="0.35">
      <c r="A2475" s="145"/>
      <c r="E2475" s="102"/>
      <c r="F2475" s="102"/>
      <c r="G2475" s="102"/>
      <c r="I2475" s="93"/>
      <c r="J2475" s="93"/>
    </row>
    <row r="2476" spans="1:10" s="65" customFormat="1" ht="14" x14ac:dyDescent="0.35">
      <c r="A2476" s="145"/>
      <c r="E2476" s="102"/>
      <c r="F2476" s="102"/>
      <c r="G2476" s="102"/>
      <c r="I2476" s="93"/>
      <c r="J2476" s="93"/>
    </row>
    <row r="2477" spans="1:10" s="65" customFormat="1" ht="14" x14ac:dyDescent="0.35">
      <c r="A2477" s="145"/>
      <c r="E2477" s="102"/>
      <c r="F2477" s="102"/>
      <c r="G2477" s="102"/>
      <c r="I2477" s="93"/>
      <c r="J2477" s="93"/>
    </row>
    <row r="2478" spans="1:10" s="65" customFormat="1" ht="14" x14ac:dyDescent="0.35">
      <c r="A2478" s="145"/>
      <c r="E2478" s="102"/>
      <c r="F2478" s="102"/>
      <c r="G2478" s="102"/>
      <c r="I2478" s="93"/>
      <c r="J2478" s="93"/>
    </row>
    <row r="2479" spans="1:10" s="65" customFormat="1" ht="14" x14ac:dyDescent="0.35">
      <c r="A2479" s="145"/>
      <c r="E2479" s="102"/>
      <c r="F2479" s="102"/>
      <c r="G2479" s="102"/>
      <c r="I2479" s="93"/>
      <c r="J2479" s="93"/>
    </row>
    <row r="2480" spans="1:10" s="65" customFormat="1" ht="14" x14ac:dyDescent="0.35">
      <c r="A2480" s="145"/>
      <c r="E2480" s="102"/>
      <c r="F2480" s="102"/>
      <c r="G2480" s="102"/>
      <c r="I2480" s="93"/>
      <c r="J2480" s="93"/>
    </row>
    <row r="2481" spans="1:10" s="65" customFormat="1" ht="14" x14ac:dyDescent="0.35">
      <c r="A2481" s="145"/>
      <c r="E2481" s="102"/>
      <c r="F2481" s="102"/>
      <c r="G2481" s="102"/>
      <c r="I2481" s="93"/>
      <c r="J2481" s="93"/>
    </row>
    <row r="2482" spans="1:10" s="65" customFormat="1" ht="14" x14ac:dyDescent="0.35">
      <c r="A2482" s="145"/>
      <c r="E2482" s="102"/>
      <c r="F2482" s="102"/>
      <c r="G2482" s="102"/>
      <c r="I2482" s="93"/>
      <c r="J2482" s="93"/>
    </row>
    <row r="2483" spans="1:10" s="65" customFormat="1" ht="14" x14ac:dyDescent="0.35">
      <c r="A2483" s="145"/>
      <c r="E2483" s="102"/>
      <c r="F2483" s="102"/>
      <c r="G2483" s="102"/>
      <c r="I2483" s="93"/>
      <c r="J2483" s="93"/>
    </row>
    <row r="2484" spans="1:10" s="65" customFormat="1" ht="14" x14ac:dyDescent="0.35">
      <c r="A2484" s="145"/>
      <c r="E2484" s="102"/>
      <c r="F2484" s="102"/>
      <c r="G2484" s="102"/>
      <c r="I2484" s="93"/>
      <c r="J2484" s="93"/>
    </row>
    <row r="2485" spans="1:10" s="65" customFormat="1" ht="14" x14ac:dyDescent="0.35">
      <c r="A2485" s="145"/>
      <c r="E2485" s="102"/>
      <c r="F2485" s="102"/>
      <c r="G2485" s="102"/>
      <c r="I2485" s="93"/>
      <c r="J2485" s="93"/>
    </row>
    <row r="2486" spans="1:10" s="65" customFormat="1" ht="14" x14ac:dyDescent="0.35">
      <c r="A2486" s="145"/>
      <c r="E2486" s="102"/>
      <c r="F2486" s="102"/>
      <c r="G2486" s="102"/>
      <c r="I2486" s="93"/>
      <c r="J2486" s="93"/>
    </row>
    <row r="2487" spans="1:10" s="65" customFormat="1" ht="14" x14ac:dyDescent="0.35">
      <c r="A2487" s="145"/>
      <c r="E2487" s="102"/>
      <c r="F2487" s="102"/>
      <c r="G2487" s="102"/>
      <c r="I2487" s="93"/>
      <c r="J2487" s="93"/>
    </row>
    <row r="2488" spans="1:10" s="65" customFormat="1" ht="14" x14ac:dyDescent="0.35">
      <c r="A2488" s="145"/>
      <c r="E2488" s="102"/>
      <c r="F2488" s="102"/>
      <c r="G2488" s="102"/>
      <c r="I2488" s="93"/>
      <c r="J2488" s="93"/>
    </row>
    <row r="2489" spans="1:10" s="65" customFormat="1" ht="14" x14ac:dyDescent="0.35">
      <c r="A2489" s="145"/>
      <c r="E2489" s="102"/>
      <c r="F2489" s="102"/>
      <c r="G2489" s="102"/>
      <c r="I2489" s="93"/>
      <c r="J2489" s="93"/>
    </row>
    <row r="2490" spans="1:10" s="65" customFormat="1" ht="14" x14ac:dyDescent="0.35">
      <c r="A2490" s="145"/>
      <c r="E2490" s="102"/>
      <c r="F2490" s="102"/>
      <c r="G2490" s="102"/>
      <c r="I2490" s="93"/>
      <c r="J2490" s="93"/>
    </row>
    <row r="2491" spans="1:10" s="65" customFormat="1" ht="14" x14ac:dyDescent="0.35">
      <c r="A2491" s="145"/>
      <c r="E2491" s="102"/>
      <c r="F2491" s="102"/>
      <c r="G2491" s="102"/>
      <c r="I2491" s="93"/>
      <c r="J2491" s="93"/>
    </row>
    <row r="2492" spans="1:10" s="65" customFormat="1" ht="14" x14ac:dyDescent="0.35">
      <c r="A2492" s="145"/>
      <c r="E2492" s="102"/>
      <c r="F2492" s="102"/>
      <c r="G2492" s="102"/>
      <c r="I2492" s="93"/>
      <c r="J2492" s="93"/>
    </row>
    <row r="2493" spans="1:10" s="65" customFormat="1" ht="14" x14ac:dyDescent="0.35">
      <c r="A2493" s="145"/>
      <c r="E2493" s="102"/>
      <c r="F2493" s="102"/>
      <c r="G2493" s="102"/>
      <c r="I2493" s="93"/>
      <c r="J2493" s="93"/>
    </row>
    <row r="2494" spans="1:10" s="65" customFormat="1" ht="14" x14ac:dyDescent="0.35">
      <c r="A2494" s="145"/>
      <c r="E2494" s="102"/>
      <c r="F2494" s="102"/>
      <c r="G2494" s="102"/>
      <c r="I2494" s="93"/>
      <c r="J2494" s="93"/>
    </row>
    <row r="2495" spans="1:10" s="65" customFormat="1" ht="14" x14ac:dyDescent="0.35">
      <c r="A2495" s="145"/>
      <c r="E2495" s="102"/>
      <c r="F2495" s="102"/>
      <c r="G2495" s="102"/>
      <c r="I2495" s="93"/>
      <c r="J2495" s="93"/>
    </row>
    <row r="2496" spans="1:10" s="65" customFormat="1" ht="14" x14ac:dyDescent="0.35">
      <c r="A2496" s="145"/>
      <c r="E2496" s="102"/>
      <c r="F2496" s="102"/>
      <c r="G2496" s="102"/>
      <c r="I2496" s="93"/>
      <c r="J2496" s="93"/>
    </row>
    <row r="2497" spans="1:10" s="65" customFormat="1" ht="14" x14ac:dyDescent="0.35">
      <c r="A2497" s="145"/>
      <c r="E2497" s="102"/>
      <c r="F2497" s="102"/>
      <c r="G2497" s="102"/>
      <c r="I2497" s="93"/>
      <c r="J2497" s="93"/>
    </row>
    <row r="2498" spans="1:10" s="65" customFormat="1" ht="14" x14ac:dyDescent="0.35">
      <c r="A2498" s="145"/>
      <c r="E2498" s="102"/>
      <c r="F2498" s="102"/>
      <c r="G2498" s="102"/>
      <c r="I2498" s="93"/>
      <c r="J2498" s="93"/>
    </row>
    <row r="2499" spans="1:10" s="65" customFormat="1" ht="14" x14ac:dyDescent="0.35">
      <c r="A2499" s="145"/>
      <c r="E2499" s="102"/>
      <c r="F2499" s="102"/>
      <c r="G2499" s="102"/>
      <c r="I2499" s="93"/>
      <c r="J2499" s="93"/>
    </row>
    <row r="2500" spans="1:10" s="65" customFormat="1" ht="14" x14ac:dyDescent="0.35">
      <c r="A2500" s="145"/>
      <c r="E2500" s="102"/>
      <c r="F2500" s="102"/>
      <c r="G2500" s="102"/>
      <c r="I2500" s="93"/>
      <c r="J2500" s="93"/>
    </row>
    <row r="2501" spans="1:10" s="65" customFormat="1" ht="14" x14ac:dyDescent="0.35">
      <c r="A2501" s="145"/>
      <c r="E2501" s="102"/>
      <c r="F2501" s="102"/>
      <c r="G2501" s="102"/>
      <c r="I2501" s="93"/>
      <c r="J2501" s="93"/>
    </row>
    <row r="2502" spans="1:10" s="65" customFormat="1" ht="14" x14ac:dyDescent="0.35">
      <c r="A2502" s="145"/>
      <c r="E2502" s="102"/>
      <c r="F2502" s="102"/>
      <c r="G2502" s="102"/>
      <c r="I2502" s="93"/>
      <c r="J2502" s="93"/>
    </row>
    <row r="2503" spans="1:10" s="65" customFormat="1" ht="14" x14ac:dyDescent="0.35">
      <c r="A2503" s="145"/>
      <c r="E2503" s="102"/>
      <c r="F2503" s="102"/>
      <c r="G2503" s="102"/>
      <c r="I2503" s="93"/>
      <c r="J2503" s="93"/>
    </row>
    <row r="2504" spans="1:10" s="65" customFormat="1" ht="14" x14ac:dyDescent="0.35">
      <c r="A2504" s="145"/>
      <c r="E2504" s="102"/>
      <c r="F2504" s="102"/>
      <c r="G2504" s="102"/>
      <c r="I2504" s="93"/>
      <c r="J2504" s="93"/>
    </row>
    <row r="2505" spans="1:10" s="65" customFormat="1" ht="14" x14ac:dyDescent="0.35">
      <c r="A2505" s="145"/>
      <c r="E2505" s="102"/>
      <c r="F2505" s="102"/>
      <c r="G2505" s="102"/>
      <c r="I2505" s="93"/>
      <c r="J2505" s="93"/>
    </row>
    <row r="2506" spans="1:10" s="65" customFormat="1" ht="14" x14ac:dyDescent="0.35">
      <c r="A2506" s="145"/>
      <c r="E2506" s="102"/>
      <c r="F2506" s="102"/>
      <c r="G2506" s="102"/>
      <c r="I2506" s="93"/>
      <c r="J2506" s="93"/>
    </row>
    <row r="2507" spans="1:10" s="65" customFormat="1" ht="14" x14ac:dyDescent="0.35">
      <c r="A2507" s="145"/>
      <c r="E2507" s="102"/>
      <c r="F2507" s="102"/>
      <c r="G2507" s="102"/>
      <c r="I2507" s="93"/>
      <c r="J2507" s="93"/>
    </row>
    <row r="2508" spans="1:10" s="65" customFormat="1" ht="14" x14ac:dyDescent="0.35">
      <c r="A2508" s="145"/>
      <c r="E2508" s="102"/>
      <c r="F2508" s="102"/>
      <c r="G2508" s="102"/>
      <c r="I2508" s="93"/>
      <c r="J2508" s="93"/>
    </row>
    <row r="2509" spans="1:10" s="65" customFormat="1" ht="14" x14ac:dyDescent="0.35">
      <c r="A2509" s="145"/>
      <c r="E2509" s="102"/>
      <c r="F2509" s="102"/>
      <c r="G2509" s="102"/>
      <c r="I2509" s="93"/>
      <c r="J2509" s="93"/>
    </row>
    <row r="2510" spans="1:10" s="65" customFormat="1" ht="14" x14ac:dyDescent="0.35">
      <c r="A2510" s="145"/>
      <c r="E2510" s="102"/>
      <c r="F2510" s="102"/>
      <c r="G2510" s="102"/>
      <c r="I2510" s="93"/>
      <c r="J2510" s="93"/>
    </row>
    <row r="2511" spans="1:10" s="65" customFormat="1" ht="14" x14ac:dyDescent="0.35">
      <c r="A2511" s="145"/>
      <c r="E2511" s="102"/>
      <c r="F2511" s="102"/>
      <c r="G2511" s="102"/>
      <c r="I2511" s="93"/>
      <c r="J2511" s="93"/>
    </row>
    <row r="2512" spans="1:10" s="65" customFormat="1" ht="14" x14ac:dyDescent="0.35">
      <c r="A2512" s="145"/>
      <c r="E2512" s="102"/>
      <c r="F2512" s="102"/>
      <c r="G2512" s="102"/>
      <c r="I2512" s="93"/>
      <c r="J2512" s="93"/>
    </row>
    <row r="2513" spans="1:10" s="65" customFormat="1" ht="14" x14ac:dyDescent="0.35">
      <c r="A2513" s="145"/>
      <c r="E2513" s="102"/>
      <c r="F2513" s="102"/>
      <c r="G2513" s="102"/>
      <c r="I2513" s="93"/>
      <c r="J2513" s="93"/>
    </row>
    <row r="2514" spans="1:10" s="65" customFormat="1" ht="14" x14ac:dyDescent="0.35">
      <c r="A2514" s="145"/>
      <c r="E2514" s="102"/>
      <c r="F2514" s="102"/>
      <c r="G2514" s="102"/>
      <c r="I2514" s="93"/>
      <c r="J2514" s="93"/>
    </row>
    <row r="2515" spans="1:10" s="65" customFormat="1" ht="14" x14ac:dyDescent="0.35">
      <c r="A2515" s="145"/>
      <c r="E2515" s="102"/>
      <c r="F2515" s="102"/>
      <c r="G2515" s="102"/>
      <c r="I2515" s="93"/>
      <c r="J2515" s="93"/>
    </row>
    <row r="2516" spans="1:10" s="65" customFormat="1" ht="14" x14ac:dyDescent="0.35">
      <c r="A2516" s="145"/>
      <c r="E2516" s="102"/>
      <c r="F2516" s="102"/>
      <c r="G2516" s="102"/>
      <c r="I2516" s="93"/>
      <c r="J2516" s="93"/>
    </row>
    <row r="2517" spans="1:10" s="65" customFormat="1" ht="14" x14ac:dyDescent="0.35">
      <c r="A2517" s="145"/>
      <c r="E2517" s="102"/>
      <c r="F2517" s="102"/>
      <c r="G2517" s="102"/>
      <c r="I2517" s="93"/>
      <c r="J2517" s="93"/>
    </row>
    <row r="2518" spans="1:10" s="65" customFormat="1" ht="14" x14ac:dyDescent="0.35">
      <c r="A2518" s="145"/>
      <c r="E2518" s="102"/>
      <c r="F2518" s="102"/>
      <c r="G2518" s="102"/>
      <c r="I2518" s="93"/>
      <c r="J2518" s="93"/>
    </row>
    <row r="2519" spans="1:10" s="65" customFormat="1" ht="14" x14ac:dyDescent="0.35">
      <c r="A2519" s="145"/>
      <c r="E2519" s="102"/>
      <c r="F2519" s="102"/>
      <c r="G2519" s="102"/>
      <c r="I2519" s="93"/>
      <c r="J2519" s="93"/>
    </row>
    <row r="2520" spans="1:10" s="65" customFormat="1" ht="14" x14ac:dyDescent="0.35">
      <c r="A2520" s="145"/>
      <c r="E2520" s="102"/>
      <c r="F2520" s="102"/>
      <c r="G2520" s="102"/>
      <c r="I2520" s="93"/>
      <c r="J2520" s="93"/>
    </row>
    <row r="2521" spans="1:10" s="65" customFormat="1" ht="14" x14ac:dyDescent="0.35">
      <c r="A2521" s="145"/>
      <c r="E2521" s="102"/>
      <c r="F2521" s="102"/>
      <c r="G2521" s="102"/>
      <c r="I2521" s="93"/>
      <c r="J2521" s="93"/>
    </row>
    <row r="2522" spans="1:10" s="65" customFormat="1" ht="14" x14ac:dyDescent="0.35">
      <c r="A2522" s="145"/>
      <c r="E2522" s="102"/>
      <c r="F2522" s="102"/>
      <c r="G2522" s="102"/>
      <c r="I2522" s="93"/>
      <c r="J2522" s="93"/>
    </row>
    <row r="2523" spans="1:10" s="65" customFormat="1" ht="14" x14ac:dyDescent="0.35">
      <c r="A2523" s="145"/>
      <c r="E2523" s="102"/>
      <c r="F2523" s="102"/>
      <c r="G2523" s="102"/>
      <c r="I2523" s="93"/>
      <c r="J2523" s="93"/>
    </row>
    <row r="2524" spans="1:10" s="65" customFormat="1" ht="14" x14ac:dyDescent="0.35">
      <c r="A2524" s="145"/>
      <c r="E2524" s="102"/>
      <c r="F2524" s="102"/>
      <c r="G2524" s="102"/>
      <c r="I2524" s="93"/>
      <c r="J2524" s="93"/>
    </row>
    <row r="2525" spans="1:10" s="65" customFormat="1" ht="14" x14ac:dyDescent="0.35">
      <c r="A2525" s="145"/>
      <c r="E2525" s="102"/>
      <c r="F2525" s="102"/>
      <c r="G2525" s="102"/>
      <c r="I2525" s="93"/>
      <c r="J2525" s="93"/>
    </row>
    <row r="2526" spans="1:10" s="65" customFormat="1" ht="14" x14ac:dyDescent="0.35">
      <c r="A2526" s="145"/>
      <c r="E2526" s="102"/>
      <c r="F2526" s="102"/>
      <c r="G2526" s="102"/>
      <c r="I2526" s="93"/>
      <c r="J2526" s="93"/>
    </row>
    <row r="2527" spans="1:10" s="65" customFormat="1" ht="14" x14ac:dyDescent="0.35">
      <c r="A2527" s="145"/>
      <c r="E2527" s="102"/>
      <c r="F2527" s="102"/>
      <c r="G2527" s="102"/>
      <c r="I2527" s="93"/>
      <c r="J2527" s="93"/>
    </row>
    <row r="2528" spans="1:10" s="65" customFormat="1" ht="14" x14ac:dyDescent="0.35">
      <c r="A2528" s="145"/>
      <c r="E2528" s="102"/>
      <c r="F2528" s="102"/>
      <c r="G2528" s="102"/>
      <c r="I2528" s="93"/>
      <c r="J2528" s="93"/>
    </row>
    <row r="2529" spans="1:10" s="65" customFormat="1" ht="14" x14ac:dyDescent="0.35">
      <c r="A2529" s="145"/>
      <c r="E2529" s="102"/>
      <c r="F2529" s="102"/>
      <c r="G2529" s="102"/>
      <c r="I2529" s="93"/>
      <c r="J2529" s="93"/>
    </row>
    <row r="2530" spans="1:10" s="65" customFormat="1" ht="14" x14ac:dyDescent="0.35">
      <c r="A2530" s="145"/>
      <c r="E2530" s="102"/>
      <c r="F2530" s="102"/>
      <c r="G2530" s="102"/>
      <c r="I2530" s="93"/>
      <c r="J2530" s="93"/>
    </row>
    <row r="2531" spans="1:10" s="65" customFormat="1" ht="14" x14ac:dyDescent="0.35">
      <c r="A2531" s="145"/>
      <c r="E2531" s="102"/>
      <c r="F2531" s="102"/>
      <c r="G2531" s="102"/>
      <c r="I2531" s="93"/>
      <c r="J2531" s="93"/>
    </row>
    <row r="2532" spans="1:10" s="65" customFormat="1" ht="14" x14ac:dyDescent="0.35">
      <c r="A2532" s="145"/>
      <c r="E2532" s="102"/>
      <c r="F2532" s="102"/>
      <c r="G2532" s="102"/>
      <c r="I2532" s="93"/>
      <c r="J2532" s="93"/>
    </row>
    <row r="2533" spans="1:10" s="65" customFormat="1" ht="14" x14ac:dyDescent="0.35">
      <c r="A2533" s="145"/>
      <c r="E2533" s="102"/>
      <c r="F2533" s="102"/>
      <c r="G2533" s="102"/>
      <c r="I2533" s="93"/>
      <c r="J2533" s="93"/>
    </row>
    <row r="2534" spans="1:10" s="65" customFormat="1" ht="14" x14ac:dyDescent="0.35">
      <c r="A2534" s="145"/>
      <c r="E2534" s="102"/>
      <c r="F2534" s="102"/>
      <c r="G2534" s="102"/>
      <c r="I2534" s="93"/>
      <c r="J2534" s="93"/>
    </row>
    <row r="2535" spans="1:10" s="65" customFormat="1" ht="14" x14ac:dyDescent="0.35">
      <c r="A2535" s="145"/>
      <c r="E2535" s="102"/>
      <c r="F2535" s="102"/>
      <c r="G2535" s="102"/>
      <c r="I2535" s="93"/>
      <c r="J2535" s="93"/>
    </row>
    <row r="2536" spans="1:10" s="65" customFormat="1" ht="14" x14ac:dyDescent="0.35">
      <c r="A2536" s="145"/>
      <c r="E2536" s="102"/>
      <c r="F2536" s="102"/>
      <c r="G2536" s="102"/>
      <c r="I2536" s="93"/>
      <c r="J2536" s="93"/>
    </row>
    <row r="2537" spans="1:10" s="65" customFormat="1" ht="14" x14ac:dyDescent="0.35">
      <c r="A2537" s="145"/>
      <c r="E2537" s="102"/>
      <c r="F2537" s="102"/>
      <c r="G2537" s="102"/>
      <c r="I2537" s="93"/>
      <c r="J2537" s="93"/>
    </row>
    <row r="2538" spans="1:10" s="65" customFormat="1" ht="14" x14ac:dyDescent="0.35">
      <c r="A2538" s="145"/>
      <c r="E2538" s="102"/>
      <c r="F2538" s="102"/>
      <c r="G2538" s="102"/>
      <c r="I2538" s="93"/>
      <c r="J2538" s="93"/>
    </row>
    <row r="2539" spans="1:10" s="65" customFormat="1" ht="14" x14ac:dyDescent="0.35">
      <c r="A2539" s="145"/>
      <c r="E2539" s="102"/>
      <c r="F2539" s="102"/>
      <c r="G2539" s="102"/>
      <c r="I2539" s="93"/>
      <c r="J2539" s="93"/>
    </row>
    <row r="2540" spans="1:10" s="65" customFormat="1" ht="14" x14ac:dyDescent="0.35">
      <c r="A2540" s="145"/>
      <c r="E2540" s="102"/>
      <c r="F2540" s="102"/>
      <c r="G2540" s="102"/>
      <c r="I2540" s="93"/>
      <c r="J2540" s="93"/>
    </row>
    <row r="2541" spans="1:10" s="65" customFormat="1" ht="14" x14ac:dyDescent="0.35">
      <c r="A2541" s="145"/>
      <c r="E2541" s="102"/>
      <c r="F2541" s="102"/>
      <c r="G2541" s="102"/>
      <c r="I2541" s="93"/>
      <c r="J2541" s="93"/>
    </row>
    <row r="2542" spans="1:10" s="65" customFormat="1" ht="14" x14ac:dyDescent="0.35">
      <c r="A2542" s="145"/>
      <c r="E2542" s="102"/>
      <c r="F2542" s="102"/>
      <c r="G2542" s="102"/>
      <c r="I2542" s="93"/>
      <c r="J2542" s="93"/>
    </row>
    <row r="2543" spans="1:10" s="65" customFormat="1" ht="14" x14ac:dyDescent="0.35">
      <c r="A2543" s="145"/>
      <c r="E2543" s="102"/>
      <c r="F2543" s="102"/>
      <c r="G2543" s="102"/>
      <c r="I2543" s="93"/>
      <c r="J2543" s="93"/>
    </row>
    <row r="2544" spans="1:10" s="65" customFormat="1" ht="14" x14ac:dyDescent="0.35">
      <c r="A2544" s="145"/>
      <c r="E2544" s="102"/>
      <c r="F2544" s="102"/>
      <c r="G2544" s="102"/>
      <c r="I2544" s="93"/>
      <c r="J2544" s="93"/>
    </row>
    <row r="2545" spans="1:10" s="65" customFormat="1" ht="14" x14ac:dyDescent="0.35">
      <c r="A2545" s="145"/>
      <c r="E2545" s="102"/>
      <c r="F2545" s="102"/>
      <c r="G2545" s="102"/>
      <c r="I2545" s="93"/>
      <c r="J2545" s="93"/>
    </row>
    <row r="2546" spans="1:10" s="65" customFormat="1" ht="14" x14ac:dyDescent="0.35">
      <c r="A2546" s="145"/>
      <c r="E2546" s="102"/>
      <c r="F2546" s="102"/>
      <c r="G2546" s="102"/>
      <c r="I2546" s="93"/>
      <c r="J2546" s="93"/>
    </row>
    <row r="2547" spans="1:10" s="65" customFormat="1" ht="14" x14ac:dyDescent="0.35">
      <c r="A2547" s="145"/>
      <c r="E2547" s="102"/>
      <c r="F2547" s="102"/>
      <c r="G2547" s="102"/>
      <c r="I2547" s="93"/>
      <c r="J2547" s="93"/>
    </row>
    <row r="2548" spans="1:10" s="65" customFormat="1" ht="14" x14ac:dyDescent="0.35">
      <c r="A2548" s="145"/>
      <c r="E2548" s="102"/>
      <c r="F2548" s="102"/>
      <c r="G2548" s="102"/>
      <c r="I2548" s="93"/>
      <c r="J2548" s="93"/>
    </row>
    <row r="2549" spans="1:10" s="65" customFormat="1" ht="14" x14ac:dyDescent="0.35">
      <c r="A2549" s="145"/>
      <c r="E2549" s="102"/>
      <c r="F2549" s="102"/>
      <c r="G2549" s="102"/>
      <c r="I2549" s="93"/>
      <c r="J2549" s="93"/>
    </row>
    <row r="2550" spans="1:10" s="65" customFormat="1" ht="14" x14ac:dyDescent="0.35">
      <c r="A2550" s="145"/>
      <c r="E2550" s="102"/>
      <c r="F2550" s="102"/>
      <c r="G2550" s="102"/>
      <c r="I2550" s="93"/>
      <c r="J2550" s="93"/>
    </row>
    <row r="2551" spans="1:10" s="65" customFormat="1" ht="14" x14ac:dyDescent="0.35">
      <c r="A2551" s="145"/>
      <c r="E2551" s="102"/>
      <c r="F2551" s="102"/>
      <c r="G2551" s="102"/>
      <c r="I2551" s="93"/>
      <c r="J2551" s="93"/>
    </row>
    <row r="2552" spans="1:10" s="65" customFormat="1" ht="14" x14ac:dyDescent="0.35">
      <c r="A2552" s="145"/>
      <c r="E2552" s="102"/>
      <c r="F2552" s="102"/>
      <c r="G2552" s="102"/>
      <c r="I2552" s="93"/>
      <c r="J2552" s="93"/>
    </row>
    <row r="2553" spans="1:10" s="65" customFormat="1" ht="14" x14ac:dyDescent="0.35">
      <c r="A2553" s="145"/>
      <c r="E2553" s="102"/>
      <c r="F2553" s="102"/>
      <c r="G2553" s="102"/>
      <c r="I2553" s="93"/>
      <c r="J2553" s="93"/>
    </row>
    <row r="2554" spans="1:10" s="65" customFormat="1" ht="14" x14ac:dyDescent="0.35">
      <c r="A2554" s="145"/>
      <c r="E2554" s="102"/>
      <c r="F2554" s="102"/>
      <c r="G2554" s="102"/>
      <c r="I2554" s="93"/>
      <c r="J2554" s="93"/>
    </row>
    <row r="2555" spans="1:10" s="65" customFormat="1" ht="14" x14ac:dyDescent="0.35">
      <c r="A2555" s="145"/>
      <c r="E2555" s="102"/>
      <c r="F2555" s="102"/>
      <c r="G2555" s="102"/>
      <c r="I2555" s="93"/>
      <c r="J2555" s="93"/>
    </row>
    <row r="2556" spans="1:10" s="65" customFormat="1" ht="14" x14ac:dyDescent="0.35">
      <c r="A2556" s="145"/>
      <c r="E2556" s="102"/>
      <c r="F2556" s="102"/>
      <c r="G2556" s="102"/>
      <c r="I2556" s="93"/>
      <c r="J2556" s="93"/>
    </row>
    <row r="2557" spans="1:10" s="65" customFormat="1" ht="14" x14ac:dyDescent="0.35">
      <c r="A2557" s="145"/>
      <c r="E2557" s="102"/>
      <c r="F2557" s="102"/>
      <c r="G2557" s="102"/>
      <c r="I2557" s="93"/>
      <c r="J2557" s="93"/>
    </row>
    <row r="2558" spans="1:10" s="65" customFormat="1" ht="14" x14ac:dyDescent="0.35">
      <c r="A2558" s="145"/>
      <c r="E2558" s="102"/>
      <c r="F2558" s="102"/>
      <c r="G2558" s="102"/>
      <c r="I2558" s="93"/>
      <c r="J2558" s="93"/>
    </row>
    <row r="2559" spans="1:10" s="65" customFormat="1" ht="14" x14ac:dyDescent="0.35">
      <c r="A2559" s="145"/>
      <c r="E2559" s="102"/>
      <c r="F2559" s="102"/>
      <c r="G2559" s="102"/>
      <c r="I2559" s="93"/>
      <c r="J2559" s="93"/>
    </row>
    <row r="2560" spans="1:10" s="65" customFormat="1" ht="14" x14ac:dyDescent="0.35">
      <c r="A2560" s="145"/>
      <c r="E2560" s="102"/>
      <c r="F2560" s="102"/>
      <c r="G2560" s="102"/>
      <c r="I2560" s="93"/>
      <c r="J2560" s="93"/>
    </row>
    <row r="2561" spans="1:10" s="65" customFormat="1" ht="14" x14ac:dyDescent="0.35">
      <c r="A2561" s="145"/>
      <c r="E2561" s="102"/>
      <c r="F2561" s="102"/>
      <c r="G2561" s="102"/>
      <c r="I2561" s="93"/>
      <c r="J2561" s="93"/>
    </row>
    <row r="2562" spans="1:10" s="65" customFormat="1" ht="14" x14ac:dyDescent="0.35">
      <c r="A2562" s="145"/>
      <c r="E2562" s="102"/>
      <c r="F2562" s="102"/>
      <c r="G2562" s="102"/>
      <c r="I2562" s="93"/>
      <c r="J2562" s="93"/>
    </row>
    <row r="2563" spans="1:10" s="65" customFormat="1" ht="14" x14ac:dyDescent="0.35">
      <c r="A2563" s="145"/>
      <c r="E2563" s="102"/>
      <c r="F2563" s="102"/>
      <c r="G2563" s="102"/>
      <c r="I2563" s="93"/>
      <c r="J2563" s="93"/>
    </row>
    <row r="2564" spans="1:10" s="65" customFormat="1" ht="14" x14ac:dyDescent="0.35">
      <c r="A2564" s="145"/>
      <c r="E2564" s="102"/>
      <c r="F2564" s="102"/>
      <c r="G2564" s="102"/>
      <c r="I2564" s="93"/>
      <c r="J2564" s="93"/>
    </row>
    <row r="2565" spans="1:10" s="65" customFormat="1" ht="14" x14ac:dyDescent="0.35">
      <c r="A2565" s="145"/>
      <c r="E2565" s="102"/>
      <c r="F2565" s="102"/>
      <c r="G2565" s="102"/>
      <c r="I2565" s="93"/>
      <c r="J2565" s="93"/>
    </row>
    <row r="2566" spans="1:10" s="65" customFormat="1" ht="14" x14ac:dyDescent="0.35">
      <c r="A2566" s="145"/>
      <c r="E2566" s="102"/>
      <c r="F2566" s="102"/>
      <c r="G2566" s="102"/>
      <c r="I2566" s="93"/>
      <c r="J2566" s="93"/>
    </row>
    <row r="2567" spans="1:10" s="65" customFormat="1" ht="14" x14ac:dyDescent="0.35">
      <c r="A2567" s="145"/>
      <c r="E2567" s="102"/>
      <c r="F2567" s="102"/>
      <c r="G2567" s="102"/>
      <c r="I2567" s="93"/>
      <c r="J2567" s="93"/>
    </row>
    <row r="2568" spans="1:10" s="65" customFormat="1" ht="14" x14ac:dyDescent="0.35">
      <c r="A2568" s="145"/>
      <c r="E2568" s="102"/>
      <c r="F2568" s="102"/>
      <c r="G2568" s="102"/>
      <c r="I2568" s="93"/>
      <c r="J2568" s="93"/>
    </row>
    <row r="2569" spans="1:10" s="65" customFormat="1" ht="14" x14ac:dyDescent="0.35">
      <c r="A2569" s="145"/>
      <c r="E2569" s="102"/>
      <c r="F2569" s="102"/>
      <c r="G2569" s="102"/>
      <c r="I2569" s="93"/>
      <c r="J2569" s="93"/>
    </row>
    <row r="2570" spans="1:10" s="65" customFormat="1" ht="14" x14ac:dyDescent="0.35">
      <c r="A2570" s="145"/>
      <c r="E2570" s="102"/>
      <c r="F2570" s="102"/>
      <c r="G2570" s="102"/>
      <c r="I2570" s="93"/>
      <c r="J2570" s="93"/>
    </row>
    <row r="2571" spans="1:10" s="65" customFormat="1" ht="14" x14ac:dyDescent="0.35">
      <c r="A2571" s="145"/>
      <c r="E2571" s="102"/>
      <c r="F2571" s="102"/>
      <c r="G2571" s="102"/>
      <c r="I2571" s="93"/>
      <c r="J2571" s="93"/>
    </row>
    <row r="2572" spans="1:10" s="65" customFormat="1" ht="14" x14ac:dyDescent="0.35">
      <c r="A2572" s="145"/>
      <c r="E2572" s="102"/>
      <c r="F2572" s="102"/>
      <c r="G2572" s="102"/>
      <c r="I2572" s="93"/>
      <c r="J2572" s="93"/>
    </row>
    <row r="2573" spans="1:10" s="65" customFormat="1" ht="14" x14ac:dyDescent="0.35">
      <c r="A2573" s="145"/>
      <c r="E2573" s="102"/>
      <c r="F2573" s="102"/>
      <c r="G2573" s="102"/>
      <c r="I2573" s="93"/>
      <c r="J2573" s="93"/>
    </row>
    <row r="2574" spans="1:10" s="65" customFormat="1" ht="14" x14ac:dyDescent="0.35">
      <c r="A2574" s="145"/>
      <c r="E2574" s="102"/>
      <c r="F2574" s="102"/>
      <c r="G2574" s="102"/>
      <c r="I2574" s="93"/>
      <c r="J2574" s="93"/>
    </row>
    <row r="2575" spans="1:10" s="65" customFormat="1" ht="14" x14ac:dyDescent="0.35">
      <c r="A2575" s="145"/>
      <c r="E2575" s="102"/>
      <c r="F2575" s="102"/>
      <c r="G2575" s="102"/>
      <c r="I2575" s="93"/>
      <c r="J2575" s="93"/>
    </row>
    <row r="2576" spans="1:10" s="65" customFormat="1" ht="14" x14ac:dyDescent="0.35">
      <c r="A2576" s="145"/>
      <c r="E2576" s="102"/>
      <c r="F2576" s="102"/>
      <c r="G2576" s="102"/>
      <c r="I2576" s="93"/>
      <c r="J2576" s="93"/>
    </row>
    <row r="2577" spans="1:10" s="65" customFormat="1" ht="14" x14ac:dyDescent="0.35">
      <c r="A2577" s="145"/>
      <c r="E2577" s="102"/>
      <c r="F2577" s="102"/>
      <c r="G2577" s="102"/>
      <c r="I2577" s="93"/>
      <c r="J2577" s="93"/>
    </row>
    <row r="2578" spans="1:10" s="65" customFormat="1" ht="14" x14ac:dyDescent="0.35">
      <c r="A2578" s="145"/>
      <c r="E2578" s="102"/>
      <c r="F2578" s="102"/>
      <c r="G2578" s="102"/>
      <c r="I2578" s="93"/>
      <c r="J2578" s="93"/>
    </row>
    <row r="2579" spans="1:10" s="65" customFormat="1" ht="14" x14ac:dyDescent="0.35">
      <c r="A2579" s="145"/>
      <c r="E2579" s="102"/>
      <c r="F2579" s="102"/>
      <c r="G2579" s="102"/>
      <c r="I2579" s="93"/>
      <c r="J2579" s="93"/>
    </row>
    <row r="2580" spans="1:10" s="65" customFormat="1" ht="14" x14ac:dyDescent="0.35">
      <c r="A2580" s="145"/>
      <c r="E2580" s="102"/>
      <c r="F2580" s="102"/>
      <c r="G2580" s="102"/>
      <c r="I2580" s="93"/>
      <c r="J2580" s="93"/>
    </row>
    <row r="2581" spans="1:10" s="65" customFormat="1" ht="14" x14ac:dyDescent="0.35">
      <c r="A2581" s="145"/>
      <c r="E2581" s="102"/>
      <c r="F2581" s="102"/>
      <c r="G2581" s="102"/>
      <c r="I2581" s="93"/>
      <c r="J2581" s="93"/>
    </row>
    <row r="2582" spans="1:10" s="65" customFormat="1" ht="14" x14ac:dyDescent="0.35">
      <c r="A2582" s="145"/>
      <c r="E2582" s="102"/>
      <c r="F2582" s="102"/>
      <c r="G2582" s="102"/>
      <c r="I2582" s="93"/>
      <c r="J2582" s="93"/>
    </row>
    <row r="2583" spans="1:10" s="65" customFormat="1" ht="14" x14ac:dyDescent="0.35">
      <c r="A2583" s="145"/>
      <c r="E2583" s="102"/>
      <c r="F2583" s="102"/>
      <c r="G2583" s="102"/>
      <c r="I2583" s="93"/>
      <c r="J2583" s="93"/>
    </row>
    <row r="2584" spans="1:10" s="65" customFormat="1" ht="14" x14ac:dyDescent="0.35">
      <c r="A2584" s="145"/>
      <c r="E2584" s="102"/>
      <c r="F2584" s="102"/>
      <c r="G2584" s="102"/>
      <c r="I2584" s="93"/>
      <c r="J2584" s="93"/>
    </row>
    <row r="2585" spans="1:10" s="65" customFormat="1" ht="14" x14ac:dyDescent="0.35">
      <c r="A2585" s="145"/>
      <c r="E2585" s="102"/>
      <c r="F2585" s="102"/>
      <c r="G2585" s="102"/>
      <c r="I2585" s="93"/>
      <c r="J2585" s="93"/>
    </row>
    <row r="2586" spans="1:10" s="65" customFormat="1" ht="14" x14ac:dyDescent="0.35">
      <c r="A2586" s="145"/>
      <c r="E2586" s="102"/>
      <c r="F2586" s="102"/>
      <c r="G2586" s="102"/>
      <c r="I2586" s="93"/>
      <c r="J2586" s="93"/>
    </row>
    <row r="2587" spans="1:10" s="65" customFormat="1" ht="14" x14ac:dyDescent="0.35">
      <c r="A2587" s="145"/>
      <c r="E2587" s="102"/>
      <c r="F2587" s="102"/>
      <c r="G2587" s="102"/>
      <c r="I2587" s="93"/>
      <c r="J2587" s="93"/>
    </row>
    <row r="2588" spans="1:10" s="65" customFormat="1" ht="14" x14ac:dyDescent="0.35">
      <c r="A2588" s="145"/>
      <c r="E2588" s="102"/>
      <c r="F2588" s="102"/>
      <c r="G2588" s="102"/>
      <c r="I2588" s="93"/>
      <c r="J2588" s="93"/>
    </row>
    <row r="2589" spans="1:10" s="65" customFormat="1" ht="14" x14ac:dyDescent="0.35">
      <c r="A2589" s="145"/>
      <c r="E2589" s="102"/>
      <c r="F2589" s="102"/>
      <c r="G2589" s="102"/>
      <c r="I2589" s="93"/>
      <c r="J2589" s="93"/>
    </row>
    <row r="2590" spans="1:10" s="65" customFormat="1" ht="14" x14ac:dyDescent="0.35">
      <c r="A2590" s="145"/>
      <c r="E2590" s="102"/>
      <c r="F2590" s="102"/>
      <c r="G2590" s="102"/>
      <c r="I2590" s="93"/>
      <c r="J2590" s="93"/>
    </row>
    <row r="2591" spans="1:10" s="65" customFormat="1" ht="14" x14ac:dyDescent="0.35">
      <c r="A2591" s="145"/>
      <c r="E2591" s="102"/>
      <c r="F2591" s="102"/>
      <c r="G2591" s="102"/>
      <c r="I2591" s="93"/>
      <c r="J2591" s="93"/>
    </row>
    <row r="2592" spans="1:10" s="65" customFormat="1" ht="14" x14ac:dyDescent="0.35">
      <c r="A2592" s="145"/>
      <c r="E2592" s="102"/>
      <c r="F2592" s="102"/>
      <c r="G2592" s="102"/>
      <c r="I2592" s="93"/>
      <c r="J2592" s="93"/>
    </row>
    <row r="2593" spans="1:10" s="65" customFormat="1" ht="14" x14ac:dyDescent="0.35">
      <c r="A2593" s="145"/>
      <c r="E2593" s="102"/>
      <c r="F2593" s="102"/>
      <c r="G2593" s="102"/>
      <c r="I2593" s="93"/>
      <c r="J2593" s="93"/>
    </row>
    <row r="2594" spans="1:10" s="65" customFormat="1" ht="14" x14ac:dyDescent="0.35">
      <c r="A2594" s="145"/>
      <c r="E2594" s="102"/>
      <c r="F2594" s="102"/>
      <c r="G2594" s="102"/>
      <c r="I2594" s="93"/>
      <c r="J2594" s="93"/>
    </row>
    <row r="2595" spans="1:10" s="65" customFormat="1" ht="14" x14ac:dyDescent="0.35">
      <c r="A2595" s="145"/>
      <c r="E2595" s="102"/>
      <c r="F2595" s="102"/>
      <c r="G2595" s="102"/>
      <c r="I2595" s="93"/>
      <c r="J2595" s="93"/>
    </row>
    <row r="2596" spans="1:10" s="65" customFormat="1" ht="14" x14ac:dyDescent="0.35">
      <c r="A2596" s="145"/>
      <c r="E2596" s="102"/>
      <c r="F2596" s="102"/>
      <c r="G2596" s="102"/>
      <c r="I2596" s="93"/>
      <c r="J2596" s="93"/>
    </row>
    <row r="2597" spans="1:10" s="65" customFormat="1" ht="14" x14ac:dyDescent="0.35">
      <c r="A2597" s="145"/>
      <c r="E2597" s="102"/>
      <c r="F2597" s="102"/>
      <c r="G2597" s="102"/>
      <c r="I2597" s="93"/>
      <c r="J2597" s="93"/>
    </row>
    <row r="2598" spans="1:10" s="65" customFormat="1" ht="14" x14ac:dyDescent="0.35">
      <c r="A2598" s="145"/>
      <c r="E2598" s="102"/>
      <c r="F2598" s="102"/>
      <c r="G2598" s="102"/>
      <c r="I2598" s="93"/>
      <c r="J2598" s="93"/>
    </row>
    <row r="2599" spans="1:10" s="65" customFormat="1" ht="14" x14ac:dyDescent="0.35">
      <c r="A2599" s="145"/>
      <c r="E2599" s="102"/>
      <c r="F2599" s="102"/>
      <c r="G2599" s="102"/>
      <c r="I2599" s="93"/>
      <c r="J2599" s="93"/>
    </row>
    <row r="2600" spans="1:10" s="65" customFormat="1" ht="14" x14ac:dyDescent="0.35">
      <c r="A2600" s="145"/>
      <c r="E2600" s="102"/>
      <c r="F2600" s="102"/>
      <c r="G2600" s="102"/>
      <c r="I2600" s="93"/>
      <c r="J2600" s="93"/>
    </row>
    <row r="2601" spans="1:10" s="65" customFormat="1" ht="14" x14ac:dyDescent="0.35">
      <c r="A2601" s="145"/>
      <c r="E2601" s="102"/>
      <c r="F2601" s="102"/>
      <c r="G2601" s="102"/>
      <c r="I2601" s="93"/>
      <c r="J2601" s="93"/>
    </row>
    <row r="2602" spans="1:10" s="65" customFormat="1" ht="14" x14ac:dyDescent="0.35">
      <c r="A2602" s="145"/>
      <c r="E2602" s="102"/>
      <c r="F2602" s="102"/>
      <c r="G2602" s="102"/>
      <c r="I2602" s="93"/>
      <c r="J2602" s="93"/>
    </row>
    <row r="2603" spans="1:10" s="65" customFormat="1" ht="14" x14ac:dyDescent="0.35">
      <c r="A2603" s="145"/>
      <c r="E2603" s="102"/>
      <c r="F2603" s="102"/>
      <c r="G2603" s="102"/>
      <c r="I2603" s="93"/>
      <c r="J2603" s="93"/>
    </row>
    <row r="2604" spans="1:10" s="65" customFormat="1" ht="14" x14ac:dyDescent="0.35">
      <c r="A2604" s="145"/>
      <c r="E2604" s="102"/>
      <c r="F2604" s="102"/>
      <c r="G2604" s="102"/>
      <c r="I2604" s="93"/>
      <c r="J2604" s="93"/>
    </row>
    <row r="2605" spans="1:10" s="65" customFormat="1" ht="14" x14ac:dyDescent="0.35">
      <c r="A2605" s="145"/>
      <c r="E2605" s="102"/>
      <c r="F2605" s="102"/>
      <c r="G2605" s="102"/>
      <c r="I2605" s="93"/>
      <c r="J2605" s="93"/>
    </row>
    <row r="2606" spans="1:10" s="65" customFormat="1" ht="14" x14ac:dyDescent="0.35">
      <c r="A2606" s="145"/>
      <c r="E2606" s="102"/>
      <c r="F2606" s="102"/>
      <c r="G2606" s="102"/>
      <c r="I2606" s="93"/>
      <c r="J2606" s="93"/>
    </row>
    <row r="2607" spans="1:10" s="65" customFormat="1" ht="14" x14ac:dyDescent="0.35">
      <c r="A2607" s="145"/>
      <c r="E2607" s="102"/>
      <c r="F2607" s="102"/>
      <c r="G2607" s="102"/>
      <c r="I2607" s="93"/>
      <c r="J2607" s="93"/>
    </row>
    <row r="2608" spans="1:10" s="65" customFormat="1" ht="14" x14ac:dyDescent="0.35">
      <c r="A2608" s="145"/>
      <c r="E2608" s="102"/>
      <c r="F2608" s="102"/>
      <c r="G2608" s="102"/>
      <c r="I2608" s="93"/>
      <c r="J2608" s="93"/>
    </row>
    <row r="2609" spans="1:10" s="65" customFormat="1" ht="14" x14ac:dyDescent="0.35">
      <c r="A2609" s="145"/>
      <c r="E2609" s="102"/>
      <c r="F2609" s="102"/>
      <c r="G2609" s="102"/>
      <c r="I2609" s="93"/>
      <c r="J2609" s="93"/>
    </row>
    <row r="2610" spans="1:10" s="65" customFormat="1" ht="14" x14ac:dyDescent="0.35">
      <c r="A2610" s="145"/>
      <c r="E2610" s="102"/>
      <c r="F2610" s="102"/>
      <c r="G2610" s="102"/>
      <c r="I2610" s="93"/>
      <c r="J2610" s="93"/>
    </row>
    <row r="2611" spans="1:10" s="65" customFormat="1" ht="14" x14ac:dyDescent="0.35">
      <c r="A2611" s="145"/>
      <c r="E2611" s="102"/>
      <c r="F2611" s="102"/>
      <c r="G2611" s="102"/>
      <c r="I2611" s="93"/>
      <c r="J2611" s="93"/>
    </row>
    <row r="2612" spans="1:10" s="65" customFormat="1" ht="14" x14ac:dyDescent="0.35">
      <c r="A2612" s="145"/>
      <c r="E2612" s="102"/>
      <c r="F2612" s="102"/>
      <c r="G2612" s="102"/>
      <c r="I2612" s="93"/>
      <c r="J2612" s="93"/>
    </row>
    <row r="2613" spans="1:10" s="65" customFormat="1" ht="14" x14ac:dyDescent="0.35">
      <c r="A2613" s="145"/>
      <c r="E2613" s="102"/>
      <c r="F2613" s="102"/>
      <c r="G2613" s="102"/>
      <c r="I2613" s="93"/>
      <c r="J2613" s="93"/>
    </row>
    <row r="2614" spans="1:10" s="65" customFormat="1" ht="14" x14ac:dyDescent="0.35">
      <c r="A2614" s="145"/>
      <c r="E2614" s="102"/>
      <c r="F2614" s="102"/>
      <c r="G2614" s="102"/>
      <c r="I2614" s="93"/>
      <c r="J2614" s="93"/>
    </row>
    <row r="2615" spans="1:10" s="65" customFormat="1" ht="14" x14ac:dyDescent="0.35">
      <c r="A2615" s="145"/>
      <c r="E2615" s="102"/>
      <c r="F2615" s="102"/>
      <c r="G2615" s="102"/>
      <c r="I2615" s="93"/>
      <c r="J2615" s="93"/>
    </row>
    <row r="2616" spans="1:10" s="65" customFormat="1" ht="14" x14ac:dyDescent="0.35">
      <c r="A2616" s="145"/>
      <c r="E2616" s="102"/>
      <c r="F2616" s="102"/>
      <c r="G2616" s="102"/>
      <c r="I2616" s="93"/>
      <c r="J2616" s="93"/>
    </row>
    <row r="2617" spans="1:10" s="65" customFormat="1" ht="14" x14ac:dyDescent="0.35">
      <c r="A2617" s="145"/>
      <c r="E2617" s="102"/>
      <c r="F2617" s="102"/>
      <c r="G2617" s="102"/>
      <c r="I2617" s="93"/>
      <c r="J2617" s="93"/>
    </row>
    <row r="2618" spans="1:10" s="65" customFormat="1" ht="14" x14ac:dyDescent="0.35">
      <c r="A2618" s="145"/>
      <c r="E2618" s="102"/>
      <c r="F2618" s="102"/>
      <c r="G2618" s="102"/>
      <c r="I2618" s="93"/>
      <c r="J2618" s="93"/>
    </row>
    <row r="2619" spans="1:10" s="65" customFormat="1" ht="14" x14ac:dyDescent="0.35">
      <c r="A2619" s="145"/>
      <c r="E2619" s="102"/>
      <c r="F2619" s="102"/>
      <c r="G2619" s="102"/>
      <c r="I2619" s="93"/>
      <c r="J2619" s="93"/>
    </row>
    <row r="2620" spans="1:10" s="65" customFormat="1" ht="14" x14ac:dyDescent="0.35">
      <c r="A2620" s="145"/>
      <c r="E2620" s="102"/>
      <c r="F2620" s="102"/>
      <c r="G2620" s="102"/>
      <c r="I2620" s="93"/>
      <c r="J2620" s="93"/>
    </row>
    <row r="2621" spans="1:10" s="65" customFormat="1" ht="14" x14ac:dyDescent="0.35">
      <c r="A2621" s="145"/>
      <c r="E2621" s="102"/>
      <c r="F2621" s="102"/>
      <c r="G2621" s="102"/>
      <c r="I2621" s="93"/>
      <c r="J2621" s="93"/>
    </row>
    <row r="2622" spans="1:10" s="65" customFormat="1" ht="14" x14ac:dyDescent="0.35">
      <c r="A2622" s="145"/>
      <c r="E2622" s="102"/>
      <c r="F2622" s="102"/>
      <c r="G2622" s="102"/>
      <c r="I2622" s="93"/>
      <c r="J2622" s="93"/>
    </row>
    <row r="2623" spans="1:10" s="65" customFormat="1" ht="14" x14ac:dyDescent="0.35">
      <c r="A2623" s="145"/>
      <c r="E2623" s="102"/>
      <c r="F2623" s="102"/>
      <c r="G2623" s="102"/>
      <c r="I2623" s="93"/>
      <c r="J2623" s="93"/>
    </row>
    <row r="2624" spans="1:10" s="65" customFormat="1" ht="14" x14ac:dyDescent="0.35">
      <c r="A2624" s="145"/>
      <c r="E2624" s="102"/>
      <c r="F2624" s="102"/>
      <c r="G2624" s="102"/>
      <c r="I2624" s="93"/>
      <c r="J2624" s="93"/>
    </row>
    <row r="2625" spans="1:10" s="65" customFormat="1" ht="14" x14ac:dyDescent="0.35">
      <c r="A2625" s="145"/>
      <c r="E2625" s="102"/>
      <c r="F2625" s="102"/>
      <c r="G2625" s="102"/>
      <c r="I2625" s="93"/>
      <c r="J2625" s="93"/>
    </row>
    <row r="2626" spans="1:10" s="65" customFormat="1" ht="14" x14ac:dyDescent="0.35">
      <c r="A2626" s="145"/>
      <c r="E2626" s="102"/>
      <c r="F2626" s="102"/>
      <c r="G2626" s="102"/>
      <c r="I2626" s="93"/>
      <c r="J2626" s="93"/>
    </row>
    <row r="2627" spans="1:10" s="65" customFormat="1" ht="14" x14ac:dyDescent="0.35">
      <c r="A2627" s="145"/>
      <c r="E2627" s="102"/>
      <c r="F2627" s="102"/>
      <c r="G2627" s="102"/>
      <c r="I2627" s="93"/>
      <c r="J2627" s="93"/>
    </row>
    <row r="2628" spans="1:10" s="65" customFormat="1" ht="14" x14ac:dyDescent="0.35">
      <c r="A2628" s="145"/>
      <c r="E2628" s="102"/>
      <c r="F2628" s="102"/>
      <c r="G2628" s="102"/>
      <c r="I2628" s="93"/>
      <c r="J2628" s="93"/>
    </row>
    <row r="2629" spans="1:10" s="65" customFormat="1" ht="14" x14ac:dyDescent="0.35">
      <c r="A2629" s="145"/>
      <c r="E2629" s="102"/>
      <c r="F2629" s="102"/>
      <c r="G2629" s="102"/>
      <c r="I2629" s="93"/>
      <c r="J2629" s="93"/>
    </row>
    <row r="2630" spans="1:10" s="65" customFormat="1" ht="14" x14ac:dyDescent="0.35">
      <c r="A2630" s="145"/>
      <c r="E2630" s="102"/>
      <c r="F2630" s="102"/>
      <c r="G2630" s="102"/>
      <c r="I2630" s="93"/>
      <c r="J2630" s="93"/>
    </row>
    <row r="2631" spans="1:10" s="65" customFormat="1" ht="14" x14ac:dyDescent="0.35">
      <c r="A2631" s="145"/>
      <c r="E2631" s="102"/>
      <c r="F2631" s="102"/>
      <c r="G2631" s="102"/>
      <c r="I2631" s="93"/>
      <c r="J2631" s="93"/>
    </row>
    <row r="2632" spans="1:10" s="65" customFormat="1" ht="14" x14ac:dyDescent="0.35">
      <c r="A2632" s="145"/>
      <c r="E2632" s="102"/>
      <c r="F2632" s="102"/>
      <c r="G2632" s="102"/>
      <c r="I2632" s="93"/>
      <c r="J2632" s="93"/>
    </row>
    <row r="2633" spans="1:10" s="65" customFormat="1" ht="14" x14ac:dyDescent="0.35">
      <c r="A2633" s="145"/>
      <c r="E2633" s="102"/>
      <c r="F2633" s="102"/>
      <c r="G2633" s="102"/>
      <c r="I2633" s="93"/>
      <c r="J2633" s="93"/>
    </row>
    <row r="2634" spans="1:10" s="65" customFormat="1" ht="14" x14ac:dyDescent="0.35">
      <c r="A2634" s="145"/>
      <c r="E2634" s="102"/>
      <c r="F2634" s="102"/>
      <c r="G2634" s="102"/>
      <c r="I2634" s="93"/>
      <c r="J2634" s="93"/>
    </row>
    <row r="2635" spans="1:10" s="65" customFormat="1" ht="14" x14ac:dyDescent="0.35">
      <c r="A2635" s="145"/>
      <c r="E2635" s="102"/>
      <c r="F2635" s="102"/>
      <c r="G2635" s="102"/>
      <c r="I2635" s="93"/>
      <c r="J2635" s="93"/>
    </row>
    <row r="2636" spans="1:10" s="65" customFormat="1" ht="14" x14ac:dyDescent="0.35">
      <c r="A2636" s="145"/>
      <c r="E2636" s="102"/>
      <c r="F2636" s="102"/>
      <c r="G2636" s="102"/>
      <c r="I2636" s="93"/>
      <c r="J2636" s="93"/>
    </row>
    <row r="2637" spans="1:10" s="65" customFormat="1" ht="14" x14ac:dyDescent="0.35">
      <c r="A2637" s="145"/>
      <c r="E2637" s="102"/>
      <c r="F2637" s="102"/>
      <c r="G2637" s="102"/>
      <c r="I2637" s="93"/>
      <c r="J2637" s="93"/>
    </row>
    <row r="2638" spans="1:10" s="65" customFormat="1" ht="14" x14ac:dyDescent="0.35">
      <c r="A2638" s="145"/>
      <c r="E2638" s="102"/>
      <c r="F2638" s="102"/>
      <c r="G2638" s="102"/>
      <c r="I2638" s="93"/>
      <c r="J2638" s="93"/>
    </row>
    <row r="2639" spans="1:10" s="65" customFormat="1" ht="14" x14ac:dyDescent="0.35">
      <c r="A2639" s="145"/>
      <c r="E2639" s="102"/>
      <c r="F2639" s="102"/>
      <c r="G2639" s="102"/>
      <c r="I2639" s="93"/>
      <c r="J2639" s="93"/>
    </row>
    <row r="2640" spans="1:10" s="65" customFormat="1" ht="14" x14ac:dyDescent="0.35">
      <c r="A2640" s="145"/>
      <c r="E2640" s="102"/>
      <c r="F2640" s="102"/>
      <c r="G2640" s="102"/>
      <c r="I2640" s="93"/>
      <c r="J2640" s="93"/>
    </row>
    <row r="2641" spans="1:10" s="65" customFormat="1" ht="14" x14ac:dyDescent="0.35">
      <c r="A2641" s="145"/>
      <c r="E2641" s="102"/>
      <c r="F2641" s="102"/>
      <c r="G2641" s="102"/>
      <c r="I2641" s="93"/>
      <c r="J2641" s="93"/>
    </row>
    <row r="2642" spans="1:10" s="65" customFormat="1" ht="14" x14ac:dyDescent="0.35">
      <c r="A2642" s="145"/>
      <c r="E2642" s="102"/>
      <c r="F2642" s="102"/>
      <c r="G2642" s="102"/>
      <c r="I2642" s="93"/>
      <c r="J2642" s="93"/>
    </row>
    <row r="2643" spans="1:10" s="65" customFormat="1" ht="14" x14ac:dyDescent="0.35">
      <c r="A2643" s="145"/>
      <c r="E2643" s="102"/>
      <c r="F2643" s="102"/>
      <c r="G2643" s="102"/>
      <c r="I2643" s="93"/>
      <c r="J2643" s="93"/>
    </row>
    <row r="2644" spans="1:10" s="65" customFormat="1" ht="14" x14ac:dyDescent="0.35">
      <c r="A2644" s="145"/>
      <c r="E2644" s="102"/>
      <c r="F2644" s="102"/>
      <c r="G2644" s="102"/>
      <c r="I2644" s="93"/>
      <c r="J2644" s="93"/>
    </row>
    <row r="2645" spans="1:10" s="65" customFormat="1" ht="14" x14ac:dyDescent="0.35">
      <c r="A2645" s="145"/>
      <c r="E2645" s="102"/>
      <c r="F2645" s="102"/>
      <c r="G2645" s="102"/>
      <c r="I2645" s="93"/>
      <c r="J2645" s="93"/>
    </row>
    <row r="2646" spans="1:10" s="65" customFormat="1" ht="14" x14ac:dyDescent="0.35">
      <c r="A2646" s="145"/>
      <c r="E2646" s="102"/>
      <c r="F2646" s="102"/>
      <c r="G2646" s="102"/>
      <c r="I2646" s="93"/>
      <c r="J2646" s="93"/>
    </row>
    <row r="2647" spans="1:10" s="65" customFormat="1" ht="14" x14ac:dyDescent="0.35">
      <c r="A2647" s="145"/>
      <c r="E2647" s="102"/>
      <c r="F2647" s="102"/>
      <c r="G2647" s="102"/>
      <c r="I2647" s="93"/>
      <c r="J2647" s="93"/>
    </row>
    <row r="2648" spans="1:10" s="65" customFormat="1" ht="14" x14ac:dyDescent="0.35">
      <c r="A2648" s="145"/>
      <c r="E2648" s="102"/>
      <c r="F2648" s="102"/>
      <c r="G2648" s="102"/>
      <c r="I2648" s="93"/>
      <c r="J2648" s="93"/>
    </row>
    <row r="2649" spans="1:10" s="65" customFormat="1" ht="14" x14ac:dyDescent="0.35">
      <c r="A2649" s="145"/>
      <c r="E2649" s="102"/>
      <c r="F2649" s="102"/>
      <c r="G2649" s="102"/>
      <c r="I2649" s="93"/>
      <c r="J2649" s="93"/>
    </row>
    <row r="2650" spans="1:10" s="65" customFormat="1" ht="14" x14ac:dyDescent="0.35">
      <c r="A2650" s="145"/>
      <c r="E2650" s="102"/>
      <c r="F2650" s="102"/>
      <c r="G2650" s="102"/>
      <c r="I2650" s="93"/>
      <c r="J2650" s="93"/>
    </row>
    <row r="2651" spans="1:10" s="65" customFormat="1" ht="14" x14ac:dyDescent="0.35">
      <c r="A2651" s="145"/>
      <c r="E2651" s="102"/>
      <c r="F2651" s="102"/>
      <c r="G2651" s="102"/>
      <c r="I2651" s="93"/>
      <c r="J2651" s="93"/>
    </row>
    <row r="2652" spans="1:10" s="65" customFormat="1" ht="14" x14ac:dyDescent="0.35">
      <c r="A2652" s="145"/>
      <c r="E2652" s="102"/>
      <c r="F2652" s="102"/>
      <c r="G2652" s="102"/>
      <c r="I2652" s="93"/>
      <c r="J2652" s="93"/>
    </row>
    <row r="2653" spans="1:10" s="65" customFormat="1" ht="14" x14ac:dyDescent="0.35">
      <c r="A2653" s="145"/>
      <c r="E2653" s="102"/>
      <c r="F2653" s="102"/>
      <c r="G2653" s="102"/>
      <c r="I2653" s="93"/>
      <c r="J2653" s="93"/>
    </row>
    <row r="2654" spans="1:10" s="65" customFormat="1" ht="14" x14ac:dyDescent="0.35">
      <c r="A2654" s="145"/>
      <c r="E2654" s="102"/>
      <c r="F2654" s="102"/>
      <c r="G2654" s="102"/>
      <c r="I2654" s="93"/>
      <c r="J2654" s="93"/>
    </row>
    <row r="2655" spans="1:10" s="65" customFormat="1" ht="14" x14ac:dyDescent="0.35">
      <c r="A2655" s="145"/>
      <c r="E2655" s="102"/>
      <c r="F2655" s="102"/>
      <c r="G2655" s="102"/>
      <c r="I2655" s="93"/>
      <c r="J2655" s="93"/>
    </row>
    <row r="2656" spans="1:10" s="65" customFormat="1" ht="14" x14ac:dyDescent="0.35">
      <c r="A2656" s="145"/>
      <c r="E2656" s="102"/>
      <c r="F2656" s="102"/>
      <c r="G2656" s="102"/>
      <c r="I2656" s="93"/>
      <c r="J2656" s="93"/>
    </row>
    <row r="2657" spans="1:10" s="65" customFormat="1" ht="14" x14ac:dyDescent="0.35">
      <c r="A2657" s="145"/>
      <c r="E2657" s="102"/>
      <c r="F2657" s="102"/>
      <c r="G2657" s="102"/>
      <c r="I2657" s="93"/>
      <c r="J2657" s="93"/>
    </row>
    <row r="2658" spans="1:10" s="65" customFormat="1" ht="14" x14ac:dyDescent="0.35">
      <c r="A2658" s="145"/>
      <c r="E2658" s="102"/>
      <c r="F2658" s="102"/>
      <c r="G2658" s="102"/>
      <c r="I2658" s="93"/>
      <c r="J2658" s="93"/>
    </row>
    <row r="2659" spans="1:10" s="65" customFormat="1" ht="14" x14ac:dyDescent="0.35">
      <c r="A2659" s="145"/>
      <c r="E2659" s="102"/>
      <c r="F2659" s="102"/>
      <c r="G2659" s="102"/>
      <c r="I2659" s="93"/>
      <c r="J2659" s="93"/>
    </row>
    <row r="2660" spans="1:10" s="65" customFormat="1" ht="14" x14ac:dyDescent="0.35">
      <c r="A2660" s="145"/>
      <c r="E2660" s="102"/>
      <c r="F2660" s="102"/>
      <c r="G2660" s="102"/>
      <c r="I2660" s="93"/>
      <c r="J2660" s="93"/>
    </row>
    <row r="2661" spans="1:10" s="65" customFormat="1" ht="14" x14ac:dyDescent="0.35">
      <c r="A2661" s="145"/>
      <c r="E2661" s="102"/>
      <c r="F2661" s="102"/>
      <c r="G2661" s="102"/>
      <c r="I2661" s="93"/>
      <c r="J2661" s="93"/>
    </row>
    <row r="2662" spans="1:10" s="65" customFormat="1" ht="14" x14ac:dyDescent="0.35">
      <c r="A2662" s="145"/>
      <c r="E2662" s="102"/>
      <c r="F2662" s="102"/>
      <c r="G2662" s="102"/>
      <c r="I2662" s="93"/>
      <c r="J2662" s="93"/>
    </row>
    <row r="2663" spans="1:10" s="65" customFormat="1" ht="14" x14ac:dyDescent="0.35">
      <c r="A2663" s="145"/>
      <c r="E2663" s="102"/>
      <c r="F2663" s="102"/>
      <c r="G2663" s="102"/>
      <c r="I2663" s="93"/>
      <c r="J2663" s="93"/>
    </row>
    <row r="2664" spans="1:10" s="65" customFormat="1" ht="14" x14ac:dyDescent="0.35">
      <c r="A2664" s="145"/>
      <c r="E2664" s="102"/>
      <c r="F2664" s="102"/>
      <c r="G2664" s="102"/>
      <c r="I2664" s="93"/>
      <c r="J2664" s="93"/>
    </row>
    <row r="2665" spans="1:10" s="65" customFormat="1" ht="14" x14ac:dyDescent="0.35">
      <c r="A2665" s="145"/>
      <c r="E2665" s="102"/>
      <c r="F2665" s="102"/>
      <c r="G2665" s="102"/>
      <c r="I2665" s="93"/>
      <c r="J2665" s="93"/>
    </row>
    <row r="2666" spans="1:10" s="65" customFormat="1" ht="14" x14ac:dyDescent="0.35">
      <c r="A2666" s="145"/>
      <c r="E2666" s="102"/>
      <c r="F2666" s="102"/>
      <c r="G2666" s="102"/>
      <c r="I2666" s="93"/>
      <c r="J2666" s="93"/>
    </row>
    <row r="2667" spans="1:10" s="65" customFormat="1" ht="14" x14ac:dyDescent="0.35">
      <c r="A2667" s="145"/>
      <c r="E2667" s="102"/>
      <c r="F2667" s="102"/>
      <c r="G2667" s="102"/>
      <c r="I2667" s="93"/>
      <c r="J2667" s="93"/>
    </row>
    <row r="2668" spans="1:10" s="65" customFormat="1" ht="14" x14ac:dyDescent="0.35">
      <c r="A2668" s="145"/>
      <c r="E2668" s="102"/>
      <c r="F2668" s="102"/>
      <c r="G2668" s="102"/>
      <c r="I2668" s="93"/>
      <c r="J2668" s="93"/>
    </row>
    <row r="2669" spans="1:10" s="65" customFormat="1" ht="14" x14ac:dyDescent="0.35">
      <c r="A2669" s="145"/>
      <c r="E2669" s="102"/>
      <c r="F2669" s="102"/>
      <c r="G2669" s="102"/>
      <c r="I2669" s="93"/>
      <c r="J2669" s="93"/>
    </row>
    <row r="2670" spans="1:10" s="65" customFormat="1" ht="14" x14ac:dyDescent="0.35">
      <c r="A2670" s="145"/>
      <c r="E2670" s="102"/>
      <c r="F2670" s="102"/>
      <c r="G2670" s="102"/>
      <c r="I2670" s="93"/>
      <c r="J2670" s="93"/>
    </row>
    <row r="2671" spans="1:10" s="65" customFormat="1" ht="14" x14ac:dyDescent="0.35">
      <c r="A2671" s="145"/>
      <c r="E2671" s="102"/>
      <c r="F2671" s="102"/>
      <c r="G2671" s="102"/>
      <c r="I2671" s="93"/>
      <c r="J2671" s="93"/>
    </row>
    <row r="2672" spans="1:10" s="65" customFormat="1" ht="14" x14ac:dyDescent="0.35">
      <c r="A2672" s="145"/>
      <c r="E2672" s="102"/>
      <c r="F2672" s="102"/>
      <c r="G2672" s="102"/>
      <c r="I2672" s="93"/>
      <c r="J2672" s="93"/>
    </row>
    <row r="2673" spans="1:10" s="65" customFormat="1" ht="14" x14ac:dyDescent="0.35">
      <c r="A2673" s="145"/>
      <c r="E2673" s="102"/>
      <c r="F2673" s="102"/>
      <c r="G2673" s="102"/>
      <c r="I2673" s="93"/>
      <c r="J2673" s="93"/>
    </row>
    <row r="2674" spans="1:10" s="65" customFormat="1" ht="14" x14ac:dyDescent="0.35">
      <c r="A2674" s="145"/>
      <c r="E2674" s="102"/>
      <c r="F2674" s="102"/>
      <c r="G2674" s="102"/>
      <c r="I2674" s="93"/>
      <c r="J2674" s="93"/>
    </row>
    <row r="2675" spans="1:10" s="65" customFormat="1" ht="14" x14ac:dyDescent="0.35">
      <c r="A2675" s="145"/>
      <c r="E2675" s="102"/>
      <c r="F2675" s="102"/>
      <c r="G2675" s="102"/>
      <c r="I2675" s="93"/>
      <c r="J2675" s="93"/>
    </row>
    <row r="2676" spans="1:10" s="65" customFormat="1" ht="14" x14ac:dyDescent="0.35">
      <c r="A2676" s="145"/>
      <c r="E2676" s="102"/>
      <c r="F2676" s="102"/>
      <c r="G2676" s="102"/>
      <c r="I2676" s="93"/>
      <c r="J2676" s="93"/>
    </row>
    <row r="2677" spans="1:10" s="65" customFormat="1" ht="14" x14ac:dyDescent="0.35">
      <c r="A2677" s="145"/>
      <c r="E2677" s="102"/>
      <c r="F2677" s="102"/>
      <c r="G2677" s="102"/>
      <c r="I2677" s="93"/>
      <c r="J2677" s="93"/>
    </row>
    <row r="2678" spans="1:10" s="65" customFormat="1" ht="14" x14ac:dyDescent="0.35">
      <c r="A2678" s="145"/>
      <c r="E2678" s="102"/>
      <c r="F2678" s="102"/>
      <c r="G2678" s="102"/>
      <c r="I2678" s="93"/>
      <c r="J2678" s="93"/>
    </row>
    <row r="2679" spans="1:10" s="65" customFormat="1" ht="14" x14ac:dyDescent="0.35">
      <c r="A2679" s="145"/>
      <c r="E2679" s="102"/>
      <c r="F2679" s="102"/>
      <c r="G2679" s="102"/>
      <c r="I2679" s="93"/>
      <c r="J2679" s="93"/>
    </row>
    <row r="2680" spans="1:10" s="65" customFormat="1" ht="14" x14ac:dyDescent="0.35">
      <c r="A2680" s="145"/>
      <c r="E2680" s="102"/>
      <c r="F2680" s="102"/>
      <c r="G2680" s="102"/>
      <c r="I2680" s="93"/>
      <c r="J2680" s="93"/>
    </row>
    <row r="2681" spans="1:10" s="65" customFormat="1" ht="14" x14ac:dyDescent="0.35">
      <c r="A2681" s="145"/>
      <c r="E2681" s="102"/>
      <c r="F2681" s="102"/>
      <c r="G2681" s="102"/>
      <c r="I2681" s="93"/>
      <c r="J2681" s="93"/>
    </row>
    <row r="2682" spans="1:10" s="65" customFormat="1" ht="14" x14ac:dyDescent="0.35">
      <c r="A2682" s="145"/>
      <c r="E2682" s="102"/>
      <c r="F2682" s="102"/>
      <c r="G2682" s="102"/>
      <c r="I2682" s="93"/>
      <c r="J2682" s="93"/>
    </row>
    <row r="2683" spans="1:10" s="65" customFormat="1" ht="14" x14ac:dyDescent="0.35">
      <c r="A2683" s="145"/>
      <c r="E2683" s="102"/>
      <c r="F2683" s="102"/>
      <c r="G2683" s="102"/>
      <c r="I2683" s="93"/>
      <c r="J2683" s="93"/>
    </row>
    <row r="2684" spans="1:10" s="65" customFormat="1" ht="14" x14ac:dyDescent="0.35">
      <c r="A2684" s="145"/>
      <c r="E2684" s="102"/>
      <c r="F2684" s="102"/>
      <c r="G2684" s="102"/>
      <c r="I2684" s="93"/>
      <c r="J2684" s="93"/>
    </row>
    <row r="2685" spans="1:10" s="65" customFormat="1" ht="14" x14ac:dyDescent="0.35">
      <c r="A2685" s="145"/>
      <c r="E2685" s="102"/>
      <c r="F2685" s="102"/>
      <c r="G2685" s="102"/>
      <c r="I2685" s="93"/>
      <c r="J2685" s="93"/>
    </row>
    <row r="2686" spans="1:10" s="65" customFormat="1" ht="14" x14ac:dyDescent="0.35">
      <c r="A2686" s="145"/>
      <c r="E2686" s="102"/>
      <c r="F2686" s="102"/>
      <c r="G2686" s="102"/>
      <c r="I2686" s="93"/>
      <c r="J2686" s="93"/>
    </row>
    <row r="2687" spans="1:10" s="65" customFormat="1" ht="14" x14ac:dyDescent="0.35">
      <c r="A2687" s="145"/>
      <c r="E2687" s="102"/>
      <c r="F2687" s="102"/>
      <c r="G2687" s="102"/>
      <c r="I2687" s="93"/>
      <c r="J2687" s="93"/>
    </row>
    <row r="2688" spans="1:10" s="65" customFormat="1" ht="14" x14ac:dyDescent="0.35">
      <c r="A2688" s="145"/>
      <c r="E2688" s="102"/>
      <c r="F2688" s="102"/>
      <c r="G2688" s="102"/>
      <c r="I2688" s="93"/>
      <c r="J2688" s="93"/>
    </row>
    <row r="2689" spans="1:10" s="65" customFormat="1" ht="14" x14ac:dyDescent="0.35">
      <c r="A2689" s="145"/>
      <c r="E2689" s="102"/>
      <c r="F2689" s="102"/>
      <c r="G2689" s="102"/>
      <c r="I2689" s="93"/>
      <c r="J2689" s="93"/>
    </row>
    <row r="2690" spans="1:10" s="65" customFormat="1" ht="14" x14ac:dyDescent="0.35">
      <c r="A2690" s="145"/>
      <c r="E2690" s="102"/>
      <c r="F2690" s="102"/>
      <c r="G2690" s="102"/>
      <c r="I2690" s="93"/>
      <c r="J2690" s="93"/>
    </row>
    <row r="2691" spans="1:10" s="65" customFormat="1" ht="14" x14ac:dyDescent="0.35">
      <c r="A2691" s="145"/>
      <c r="E2691" s="102"/>
      <c r="F2691" s="102"/>
      <c r="G2691" s="102"/>
      <c r="I2691" s="93"/>
      <c r="J2691" s="93"/>
    </row>
    <row r="2692" spans="1:10" s="65" customFormat="1" ht="14" x14ac:dyDescent="0.35">
      <c r="A2692" s="145"/>
      <c r="E2692" s="102"/>
      <c r="F2692" s="102"/>
      <c r="G2692" s="102"/>
      <c r="I2692" s="93"/>
      <c r="J2692" s="93"/>
    </row>
    <row r="2693" spans="1:10" s="65" customFormat="1" ht="14" x14ac:dyDescent="0.35">
      <c r="A2693" s="145"/>
      <c r="E2693" s="102"/>
      <c r="F2693" s="102"/>
      <c r="G2693" s="102"/>
      <c r="I2693" s="93"/>
      <c r="J2693" s="93"/>
    </row>
    <row r="2694" spans="1:10" s="65" customFormat="1" ht="14" x14ac:dyDescent="0.35">
      <c r="A2694" s="145"/>
      <c r="E2694" s="102"/>
      <c r="F2694" s="102"/>
      <c r="G2694" s="102"/>
      <c r="I2694" s="93"/>
      <c r="J2694" s="93"/>
    </row>
    <row r="2695" spans="1:10" s="65" customFormat="1" ht="14" x14ac:dyDescent="0.35">
      <c r="A2695" s="145"/>
      <c r="E2695" s="102"/>
      <c r="F2695" s="102"/>
      <c r="G2695" s="102"/>
      <c r="I2695" s="93"/>
      <c r="J2695" s="93"/>
    </row>
    <row r="2696" spans="1:10" s="65" customFormat="1" ht="14" x14ac:dyDescent="0.35">
      <c r="A2696" s="145"/>
      <c r="E2696" s="102"/>
      <c r="F2696" s="102"/>
      <c r="G2696" s="102"/>
      <c r="I2696" s="93"/>
      <c r="J2696" s="93"/>
    </row>
    <row r="2697" spans="1:10" s="65" customFormat="1" ht="14" x14ac:dyDescent="0.35">
      <c r="A2697" s="145"/>
      <c r="E2697" s="102"/>
      <c r="F2697" s="102"/>
      <c r="G2697" s="102"/>
      <c r="I2697" s="93"/>
      <c r="J2697" s="93"/>
    </row>
    <row r="2698" spans="1:10" s="65" customFormat="1" ht="14" x14ac:dyDescent="0.35">
      <c r="A2698" s="145"/>
      <c r="E2698" s="102"/>
      <c r="F2698" s="102"/>
      <c r="G2698" s="102"/>
      <c r="I2698" s="93"/>
      <c r="J2698" s="93"/>
    </row>
    <row r="2699" spans="1:10" s="65" customFormat="1" ht="14" x14ac:dyDescent="0.35">
      <c r="A2699" s="145"/>
      <c r="E2699" s="102"/>
      <c r="F2699" s="102"/>
      <c r="G2699" s="102"/>
      <c r="I2699" s="93"/>
      <c r="J2699" s="93"/>
    </row>
    <row r="2700" spans="1:10" s="65" customFormat="1" ht="14" x14ac:dyDescent="0.35">
      <c r="A2700" s="145"/>
      <c r="E2700" s="102"/>
      <c r="F2700" s="102"/>
      <c r="G2700" s="102"/>
      <c r="I2700" s="93"/>
      <c r="J2700" s="93"/>
    </row>
    <row r="2701" spans="1:10" s="65" customFormat="1" ht="14" x14ac:dyDescent="0.35">
      <c r="A2701" s="145"/>
      <c r="E2701" s="102"/>
      <c r="F2701" s="102"/>
      <c r="G2701" s="102"/>
      <c r="I2701" s="93"/>
      <c r="J2701" s="93"/>
    </row>
    <row r="2702" spans="1:10" s="65" customFormat="1" ht="14" x14ac:dyDescent="0.35">
      <c r="A2702" s="145"/>
      <c r="E2702" s="102"/>
      <c r="F2702" s="102"/>
      <c r="G2702" s="102"/>
      <c r="I2702" s="93"/>
      <c r="J2702" s="93"/>
    </row>
    <row r="2703" spans="1:10" s="65" customFormat="1" ht="14" x14ac:dyDescent="0.35">
      <c r="A2703" s="145"/>
      <c r="E2703" s="102"/>
      <c r="F2703" s="102"/>
      <c r="G2703" s="102"/>
      <c r="I2703" s="93"/>
      <c r="J2703" s="93"/>
    </row>
    <row r="2704" spans="1:10" s="65" customFormat="1" ht="14" x14ac:dyDescent="0.35">
      <c r="A2704" s="145"/>
      <c r="E2704" s="102"/>
      <c r="F2704" s="102"/>
      <c r="G2704" s="102"/>
      <c r="I2704" s="93"/>
      <c r="J2704" s="93"/>
    </row>
    <row r="2705" spans="1:10" s="65" customFormat="1" ht="14" x14ac:dyDescent="0.35">
      <c r="A2705" s="145"/>
      <c r="E2705" s="102"/>
      <c r="F2705" s="102"/>
      <c r="G2705" s="102"/>
      <c r="I2705" s="93"/>
      <c r="J2705" s="93"/>
    </row>
    <row r="2706" spans="1:10" s="65" customFormat="1" ht="14" x14ac:dyDescent="0.35">
      <c r="A2706" s="145"/>
      <c r="E2706" s="102"/>
      <c r="F2706" s="102"/>
      <c r="G2706" s="102"/>
      <c r="I2706" s="93"/>
      <c r="J2706" s="93"/>
    </row>
    <row r="2707" spans="1:10" s="65" customFormat="1" ht="14" x14ac:dyDescent="0.35">
      <c r="A2707" s="145"/>
      <c r="E2707" s="102"/>
      <c r="F2707" s="102"/>
      <c r="G2707" s="102"/>
      <c r="I2707" s="93"/>
      <c r="J2707" s="93"/>
    </row>
    <row r="2708" spans="1:10" s="65" customFormat="1" ht="14" x14ac:dyDescent="0.35">
      <c r="A2708" s="145"/>
      <c r="E2708" s="102"/>
      <c r="F2708" s="102"/>
      <c r="G2708" s="102"/>
      <c r="I2708" s="93"/>
      <c r="J2708" s="93"/>
    </row>
    <row r="2709" spans="1:10" s="65" customFormat="1" ht="14" x14ac:dyDescent="0.35">
      <c r="A2709" s="145"/>
      <c r="E2709" s="102"/>
      <c r="F2709" s="102"/>
      <c r="G2709" s="102"/>
      <c r="I2709" s="93"/>
      <c r="J2709" s="93"/>
    </row>
    <row r="2710" spans="1:10" s="65" customFormat="1" ht="14" x14ac:dyDescent="0.35">
      <c r="A2710" s="145"/>
      <c r="E2710" s="102"/>
      <c r="F2710" s="102"/>
      <c r="G2710" s="102"/>
      <c r="I2710" s="93"/>
      <c r="J2710" s="93"/>
    </row>
    <row r="2711" spans="1:10" s="65" customFormat="1" ht="14" x14ac:dyDescent="0.35">
      <c r="A2711" s="145"/>
      <c r="E2711" s="102"/>
      <c r="F2711" s="102"/>
      <c r="G2711" s="102"/>
      <c r="I2711" s="93"/>
      <c r="J2711" s="93"/>
    </row>
    <row r="2712" spans="1:10" s="65" customFormat="1" ht="14" x14ac:dyDescent="0.35">
      <c r="A2712" s="145"/>
      <c r="E2712" s="102"/>
      <c r="F2712" s="102"/>
      <c r="G2712" s="102"/>
      <c r="I2712" s="93"/>
      <c r="J2712" s="93"/>
    </row>
    <row r="2713" spans="1:10" s="65" customFormat="1" ht="14" x14ac:dyDescent="0.35">
      <c r="A2713" s="145"/>
      <c r="E2713" s="102"/>
      <c r="F2713" s="102"/>
      <c r="G2713" s="102"/>
      <c r="I2713" s="93"/>
      <c r="J2713" s="93"/>
    </row>
    <row r="2714" spans="1:10" s="65" customFormat="1" ht="14" x14ac:dyDescent="0.35">
      <c r="A2714" s="145"/>
      <c r="E2714" s="102"/>
      <c r="F2714" s="102"/>
      <c r="G2714" s="102"/>
      <c r="I2714" s="93"/>
      <c r="J2714" s="93"/>
    </row>
    <row r="2715" spans="1:10" s="65" customFormat="1" ht="14" x14ac:dyDescent="0.35">
      <c r="A2715" s="145"/>
      <c r="E2715" s="102"/>
      <c r="F2715" s="102"/>
      <c r="G2715" s="102"/>
      <c r="I2715" s="93"/>
      <c r="J2715" s="93"/>
    </row>
    <row r="2716" spans="1:10" s="65" customFormat="1" ht="14" x14ac:dyDescent="0.35">
      <c r="A2716" s="145"/>
      <c r="E2716" s="102"/>
      <c r="F2716" s="102"/>
      <c r="G2716" s="102"/>
      <c r="I2716" s="93"/>
      <c r="J2716" s="93"/>
    </row>
    <row r="2717" spans="1:10" s="65" customFormat="1" ht="14" x14ac:dyDescent="0.35">
      <c r="A2717" s="145"/>
      <c r="E2717" s="102"/>
      <c r="F2717" s="102"/>
      <c r="G2717" s="102"/>
      <c r="I2717" s="93"/>
      <c r="J2717" s="93"/>
    </row>
    <row r="2718" spans="1:10" s="65" customFormat="1" ht="14" x14ac:dyDescent="0.35">
      <c r="A2718" s="145"/>
      <c r="E2718" s="102"/>
      <c r="F2718" s="102"/>
      <c r="G2718" s="102"/>
      <c r="I2718" s="93"/>
      <c r="J2718" s="93"/>
    </row>
    <row r="2719" spans="1:10" s="65" customFormat="1" ht="14" x14ac:dyDescent="0.35">
      <c r="A2719" s="145"/>
      <c r="E2719" s="102"/>
      <c r="F2719" s="102"/>
      <c r="G2719" s="102"/>
      <c r="I2719" s="93"/>
      <c r="J2719" s="93"/>
    </row>
    <row r="2720" spans="1:10" s="65" customFormat="1" ht="14" x14ac:dyDescent="0.35">
      <c r="A2720" s="145"/>
      <c r="E2720" s="102"/>
      <c r="F2720" s="102"/>
      <c r="G2720" s="102"/>
      <c r="I2720" s="93"/>
      <c r="J2720" s="93"/>
    </row>
    <row r="2721" spans="1:10" s="65" customFormat="1" ht="14" x14ac:dyDescent="0.35">
      <c r="A2721" s="145"/>
      <c r="E2721" s="102"/>
      <c r="F2721" s="102"/>
      <c r="G2721" s="102"/>
      <c r="I2721" s="93"/>
      <c r="J2721" s="93"/>
    </row>
    <row r="2722" spans="1:10" s="65" customFormat="1" ht="14" x14ac:dyDescent="0.35">
      <c r="A2722" s="145"/>
      <c r="E2722" s="102"/>
      <c r="F2722" s="102"/>
      <c r="G2722" s="102"/>
      <c r="I2722" s="93"/>
      <c r="J2722" s="93"/>
    </row>
    <row r="2723" spans="1:10" s="65" customFormat="1" ht="14" x14ac:dyDescent="0.35">
      <c r="A2723" s="145"/>
      <c r="E2723" s="102"/>
      <c r="F2723" s="102"/>
      <c r="G2723" s="102"/>
      <c r="I2723" s="93"/>
      <c r="J2723" s="93"/>
    </row>
    <row r="2724" spans="1:10" s="65" customFormat="1" ht="14" x14ac:dyDescent="0.35">
      <c r="A2724" s="145"/>
      <c r="E2724" s="102"/>
      <c r="F2724" s="102"/>
      <c r="G2724" s="102"/>
      <c r="I2724" s="93"/>
      <c r="J2724" s="93"/>
    </row>
    <row r="2725" spans="1:10" s="65" customFormat="1" ht="14" x14ac:dyDescent="0.35">
      <c r="A2725" s="145"/>
      <c r="E2725" s="102"/>
      <c r="F2725" s="102"/>
      <c r="G2725" s="102"/>
      <c r="I2725" s="93"/>
      <c r="J2725" s="93"/>
    </row>
    <row r="2726" spans="1:10" s="65" customFormat="1" ht="14" x14ac:dyDescent="0.35">
      <c r="A2726" s="145"/>
      <c r="E2726" s="102"/>
      <c r="F2726" s="102"/>
      <c r="G2726" s="102"/>
      <c r="I2726" s="93"/>
      <c r="J2726" s="93"/>
    </row>
    <row r="2727" spans="1:10" s="65" customFormat="1" ht="14" x14ac:dyDescent="0.35">
      <c r="A2727" s="145"/>
      <c r="E2727" s="102"/>
      <c r="F2727" s="102"/>
      <c r="G2727" s="102"/>
      <c r="I2727" s="93"/>
      <c r="J2727" s="93"/>
    </row>
    <row r="2728" spans="1:10" s="65" customFormat="1" ht="14" x14ac:dyDescent="0.35">
      <c r="A2728" s="145"/>
      <c r="E2728" s="102"/>
      <c r="F2728" s="102"/>
      <c r="G2728" s="102"/>
      <c r="I2728" s="93"/>
      <c r="J2728" s="93"/>
    </row>
    <row r="2729" spans="1:10" s="65" customFormat="1" ht="14" x14ac:dyDescent="0.35">
      <c r="A2729" s="145"/>
      <c r="E2729" s="102"/>
      <c r="F2729" s="102"/>
      <c r="G2729" s="102"/>
      <c r="I2729" s="93"/>
      <c r="J2729" s="93"/>
    </row>
    <row r="2730" spans="1:10" s="65" customFormat="1" ht="14" x14ac:dyDescent="0.35">
      <c r="A2730" s="145"/>
      <c r="E2730" s="102"/>
      <c r="F2730" s="102"/>
      <c r="G2730" s="102"/>
      <c r="I2730" s="93"/>
      <c r="J2730" s="93"/>
    </row>
    <row r="2731" spans="1:10" s="65" customFormat="1" ht="14" x14ac:dyDescent="0.35">
      <c r="A2731" s="145"/>
      <c r="E2731" s="102"/>
      <c r="F2731" s="102"/>
      <c r="G2731" s="102"/>
      <c r="I2731" s="93"/>
      <c r="J2731" s="93"/>
    </row>
    <row r="2732" spans="1:10" s="65" customFormat="1" ht="14" x14ac:dyDescent="0.35">
      <c r="A2732" s="145"/>
      <c r="E2732" s="102"/>
      <c r="F2732" s="102"/>
      <c r="G2732" s="102"/>
      <c r="I2732" s="93"/>
      <c r="J2732" s="93"/>
    </row>
    <row r="2733" spans="1:10" s="65" customFormat="1" ht="14" x14ac:dyDescent="0.35">
      <c r="A2733" s="145"/>
      <c r="E2733" s="102"/>
      <c r="F2733" s="102"/>
      <c r="G2733" s="102"/>
      <c r="I2733" s="93"/>
      <c r="J2733" s="93"/>
    </row>
    <row r="2734" spans="1:10" s="65" customFormat="1" ht="14" x14ac:dyDescent="0.35">
      <c r="A2734" s="145"/>
      <c r="E2734" s="102"/>
      <c r="F2734" s="102"/>
      <c r="G2734" s="102"/>
      <c r="I2734" s="93"/>
      <c r="J2734" s="93"/>
    </row>
    <row r="2735" spans="1:10" s="65" customFormat="1" ht="14" x14ac:dyDescent="0.35">
      <c r="A2735" s="145"/>
      <c r="E2735" s="102"/>
      <c r="F2735" s="102"/>
      <c r="G2735" s="102"/>
      <c r="I2735" s="93"/>
      <c r="J2735" s="93"/>
    </row>
    <row r="2736" spans="1:10" s="65" customFormat="1" ht="14" x14ac:dyDescent="0.35">
      <c r="A2736" s="145"/>
      <c r="E2736" s="102"/>
      <c r="F2736" s="102"/>
      <c r="G2736" s="102"/>
      <c r="I2736" s="93"/>
      <c r="J2736" s="93"/>
    </row>
    <row r="2737" spans="1:10" s="65" customFormat="1" ht="14" x14ac:dyDescent="0.35">
      <c r="A2737" s="145"/>
      <c r="E2737" s="102"/>
      <c r="F2737" s="102"/>
      <c r="G2737" s="102"/>
      <c r="I2737" s="93"/>
      <c r="J2737" s="93"/>
    </row>
    <row r="2738" spans="1:10" s="65" customFormat="1" ht="14" x14ac:dyDescent="0.35">
      <c r="A2738" s="145"/>
      <c r="E2738" s="102"/>
      <c r="F2738" s="102"/>
      <c r="G2738" s="102"/>
      <c r="I2738" s="93"/>
      <c r="J2738" s="93"/>
    </row>
    <row r="2739" spans="1:10" s="65" customFormat="1" ht="14" x14ac:dyDescent="0.35">
      <c r="A2739" s="145"/>
      <c r="E2739" s="102"/>
      <c r="F2739" s="102"/>
      <c r="G2739" s="102"/>
      <c r="I2739" s="93"/>
      <c r="J2739" s="93"/>
    </row>
    <row r="2740" spans="1:10" s="65" customFormat="1" ht="14" x14ac:dyDescent="0.35">
      <c r="A2740" s="145"/>
      <c r="E2740" s="102"/>
      <c r="F2740" s="102"/>
      <c r="G2740" s="102"/>
      <c r="I2740" s="93"/>
      <c r="J2740" s="93"/>
    </row>
    <row r="2741" spans="1:10" s="65" customFormat="1" ht="14" x14ac:dyDescent="0.35">
      <c r="A2741" s="145"/>
      <c r="E2741" s="102"/>
      <c r="F2741" s="102"/>
      <c r="G2741" s="102"/>
      <c r="I2741" s="93"/>
      <c r="J2741" s="93"/>
    </row>
    <row r="2742" spans="1:10" s="65" customFormat="1" ht="14" x14ac:dyDescent="0.35">
      <c r="A2742" s="145"/>
      <c r="E2742" s="102"/>
      <c r="F2742" s="102"/>
      <c r="G2742" s="102"/>
      <c r="I2742" s="93"/>
      <c r="J2742" s="93"/>
    </row>
    <row r="2743" spans="1:10" s="65" customFormat="1" ht="14" x14ac:dyDescent="0.35">
      <c r="A2743" s="145"/>
      <c r="E2743" s="102"/>
      <c r="F2743" s="102"/>
      <c r="G2743" s="102"/>
      <c r="I2743" s="93"/>
      <c r="J2743" s="93"/>
    </row>
    <row r="2744" spans="1:10" s="65" customFormat="1" ht="14" x14ac:dyDescent="0.35">
      <c r="A2744" s="145"/>
      <c r="E2744" s="102"/>
      <c r="F2744" s="102"/>
      <c r="G2744" s="102"/>
      <c r="I2744" s="93"/>
      <c r="J2744" s="93"/>
    </row>
    <row r="2745" spans="1:10" s="65" customFormat="1" ht="14" x14ac:dyDescent="0.35">
      <c r="A2745" s="145"/>
      <c r="E2745" s="102"/>
      <c r="F2745" s="102"/>
      <c r="G2745" s="102"/>
      <c r="I2745" s="93"/>
      <c r="J2745" s="93"/>
    </row>
    <row r="2746" spans="1:10" s="65" customFormat="1" ht="14" x14ac:dyDescent="0.35">
      <c r="A2746" s="145"/>
      <c r="E2746" s="102"/>
      <c r="F2746" s="102"/>
      <c r="G2746" s="102"/>
      <c r="I2746" s="93"/>
      <c r="J2746" s="93"/>
    </row>
    <row r="2747" spans="1:10" s="65" customFormat="1" ht="14" x14ac:dyDescent="0.35">
      <c r="A2747" s="145"/>
      <c r="E2747" s="102"/>
      <c r="F2747" s="102"/>
      <c r="G2747" s="102"/>
      <c r="I2747" s="93"/>
      <c r="J2747" s="93"/>
    </row>
    <row r="2748" spans="1:10" s="65" customFormat="1" ht="14" x14ac:dyDescent="0.35">
      <c r="A2748" s="145"/>
      <c r="E2748" s="102"/>
      <c r="F2748" s="102"/>
      <c r="G2748" s="102"/>
      <c r="I2748" s="93"/>
      <c r="J2748" s="93"/>
    </row>
    <row r="2749" spans="1:10" s="65" customFormat="1" ht="14" x14ac:dyDescent="0.35">
      <c r="A2749" s="145"/>
      <c r="E2749" s="102"/>
      <c r="F2749" s="102"/>
      <c r="G2749" s="102"/>
      <c r="I2749" s="93"/>
      <c r="J2749" s="93"/>
    </row>
    <row r="2750" spans="1:10" s="65" customFormat="1" ht="14" x14ac:dyDescent="0.35">
      <c r="A2750" s="145"/>
      <c r="E2750" s="102"/>
      <c r="F2750" s="102"/>
      <c r="G2750" s="102"/>
      <c r="I2750" s="93"/>
      <c r="J2750" s="93"/>
    </row>
    <row r="2751" spans="1:10" s="65" customFormat="1" ht="14" x14ac:dyDescent="0.35">
      <c r="A2751" s="145"/>
      <c r="E2751" s="102"/>
      <c r="F2751" s="102"/>
      <c r="G2751" s="102"/>
      <c r="I2751" s="93"/>
      <c r="J2751" s="93"/>
    </row>
    <row r="2752" spans="1:10" s="65" customFormat="1" ht="14" x14ac:dyDescent="0.35">
      <c r="A2752" s="145"/>
      <c r="E2752" s="102"/>
      <c r="F2752" s="102"/>
      <c r="G2752" s="102"/>
      <c r="I2752" s="93"/>
      <c r="J2752" s="93"/>
    </row>
    <row r="2753" spans="1:10" s="65" customFormat="1" ht="14" x14ac:dyDescent="0.35">
      <c r="A2753" s="145"/>
      <c r="E2753" s="102"/>
      <c r="F2753" s="102"/>
      <c r="G2753" s="102"/>
      <c r="I2753" s="93"/>
      <c r="J2753" s="93"/>
    </row>
    <row r="2754" spans="1:10" s="65" customFormat="1" ht="14" x14ac:dyDescent="0.35">
      <c r="A2754" s="145"/>
      <c r="E2754" s="102"/>
      <c r="F2754" s="102"/>
      <c r="G2754" s="102"/>
      <c r="I2754" s="93"/>
      <c r="J2754" s="93"/>
    </row>
    <row r="2755" spans="1:10" s="65" customFormat="1" ht="14" x14ac:dyDescent="0.35">
      <c r="A2755" s="145"/>
      <c r="E2755" s="102"/>
      <c r="F2755" s="102"/>
      <c r="G2755" s="102"/>
      <c r="I2755" s="93"/>
      <c r="J2755" s="93"/>
    </row>
    <row r="2756" spans="1:10" s="65" customFormat="1" ht="14" x14ac:dyDescent="0.35">
      <c r="A2756" s="145"/>
      <c r="E2756" s="102"/>
      <c r="F2756" s="102"/>
      <c r="G2756" s="102"/>
      <c r="I2756" s="93"/>
      <c r="J2756" s="93"/>
    </row>
    <row r="2757" spans="1:10" s="65" customFormat="1" ht="14" x14ac:dyDescent="0.35">
      <c r="A2757" s="145"/>
      <c r="E2757" s="102"/>
      <c r="F2757" s="102"/>
      <c r="G2757" s="102"/>
      <c r="I2757" s="93"/>
      <c r="J2757" s="93"/>
    </row>
    <row r="2758" spans="1:10" s="65" customFormat="1" ht="14" x14ac:dyDescent="0.35">
      <c r="A2758" s="145"/>
      <c r="E2758" s="102"/>
      <c r="F2758" s="102"/>
      <c r="G2758" s="102"/>
      <c r="I2758" s="93"/>
      <c r="J2758" s="93"/>
    </row>
    <row r="2759" spans="1:10" s="65" customFormat="1" ht="14" x14ac:dyDescent="0.35">
      <c r="A2759" s="145"/>
      <c r="E2759" s="102"/>
      <c r="F2759" s="102"/>
      <c r="G2759" s="102"/>
      <c r="I2759" s="93"/>
      <c r="J2759" s="93"/>
    </row>
    <row r="2760" spans="1:10" s="65" customFormat="1" ht="14" x14ac:dyDescent="0.35">
      <c r="A2760" s="145"/>
      <c r="E2760" s="102"/>
      <c r="F2760" s="102"/>
      <c r="G2760" s="102"/>
      <c r="I2760" s="93"/>
      <c r="J2760" s="93"/>
    </row>
    <row r="2761" spans="1:10" s="65" customFormat="1" ht="14" x14ac:dyDescent="0.35">
      <c r="A2761" s="145"/>
      <c r="E2761" s="102"/>
      <c r="F2761" s="102"/>
      <c r="G2761" s="102"/>
      <c r="I2761" s="93"/>
      <c r="J2761" s="93"/>
    </row>
    <row r="2762" spans="1:10" s="65" customFormat="1" ht="14" x14ac:dyDescent="0.35">
      <c r="A2762" s="145"/>
      <c r="E2762" s="102"/>
      <c r="F2762" s="102"/>
      <c r="G2762" s="102"/>
      <c r="I2762" s="93"/>
      <c r="J2762" s="93"/>
    </row>
    <row r="2763" spans="1:10" s="65" customFormat="1" ht="14" x14ac:dyDescent="0.35">
      <c r="A2763" s="145"/>
      <c r="E2763" s="102"/>
      <c r="F2763" s="102"/>
      <c r="G2763" s="102"/>
      <c r="I2763" s="93"/>
      <c r="J2763" s="93"/>
    </row>
    <row r="2764" spans="1:10" s="65" customFormat="1" ht="14" x14ac:dyDescent="0.35">
      <c r="A2764" s="145"/>
      <c r="E2764" s="102"/>
      <c r="F2764" s="102"/>
      <c r="G2764" s="102"/>
      <c r="I2764" s="93"/>
      <c r="J2764" s="93"/>
    </row>
    <row r="2765" spans="1:10" s="65" customFormat="1" ht="14" x14ac:dyDescent="0.35">
      <c r="A2765" s="145"/>
      <c r="E2765" s="102"/>
      <c r="F2765" s="102"/>
      <c r="G2765" s="102"/>
      <c r="I2765" s="93"/>
      <c r="J2765" s="93"/>
    </row>
    <row r="2766" spans="1:10" s="65" customFormat="1" ht="14" x14ac:dyDescent="0.35">
      <c r="A2766" s="145"/>
      <c r="E2766" s="102"/>
      <c r="F2766" s="102"/>
      <c r="G2766" s="102"/>
      <c r="I2766" s="93"/>
      <c r="J2766" s="93"/>
    </row>
    <row r="2767" spans="1:10" s="65" customFormat="1" ht="14" x14ac:dyDescent="0.35">
      <c r="A2767" s="145"/>
      <c r="E2767" s="102"/>
      <c r="F2767" s="102"/>
      <c r="G2767" s="102"/>
      <c r="I2767" s="93"/>
      <c r="J2767" s="93"/>
    </row>
    <row r="2768" spans="1:10" s="65" customFormat="1" ht="14" x14ac:dyDescent="0.35">
      <c r="A2768" s="145"/>
      <c r="E2768" s="102"/>
      <c r="F2768" s="102"/>
      <c r="G2768" s="102"/>
      <c r="I2768" s="93"/>
      <c r="J2768" s="93"/>
    </row>
    <row r="2769" spans="1:10" s="65" customFormat="1" ht="14" x14ac:dyDescent="0.35">
      <c r="A2769" s="145"/>
      <c r="E2769" s="102"/>
      <c r="F2769" s="102"/>
      <c r="G2769" s="102"/>
      <c r="I2769" s="93"/>
      <c r="J2769" s="93"/>
    </row>
    <row r="2770" spans="1:10" s="65" customFormat="1" ht="14" x14ac:dyDescent="0.35">
      <c r="A2770" s="145"/>
      <c r="E2770" s="102"/>
      <c r="F2770" s="102"/>
      <c r="G2770" s="102"/>
      <c r="I2770" s="93"/>
      <c r="J2770" s="93"/>
    </row>
    <row r="2771" spans="1:10" s="65" customFormat="1" ht="14" x14ac:dyDescent="0.35">
      <c r="A2771" s="145"/>
      <c r="E2771" s="102"/>
      <c r="F2771" s="102"/>
      <c r="G2771" s="102"/>
      <c r="I2771" s="93"/>
      <c r="J2771" s="93"/>
    </row>
    <row r="2772" spans="1:10" s="65" customFormat="1" ht="14" x14ac:dyDescent="0.35">
      <c r="A2772" s="145"/>
      <c r="E2772" s="102"/>
      <c r="F2772" s="102"/>
      <c r="G2772" s="102"/>
      <c r="I2772" s="93"/>
      <c r="J2772" s="93"/>
    </row>
    <row r="2773" spans="1:10" s="65" customFormat="1" ht="14" x14ac:dyDescent="0.35">
      <c r="A2773" s="145"/>
      <c r="E2773" s="102"/>
      <c r="F2773" s="102"/>
      <c r="G2773" s="102"/>
      <c r="I2773" s="93"/>
      <c r="J2773" s="93"/>
    </row>
    <row r="2774" spans="1:10" s="65" customFormat="1" ht="14" x14ac:dyDescent="0.35">
      <c r="A2774" s="145"/>
      <c r="E2774" s="102"/>
      <c r="F2774" s="102"/>
      <c r="G2774" s="102"/>
      <c r="I2774" s="93"/>
      <c r="J2774" s="93"/>
    </row>
    <row r="2775" spans="1:10" s="65" customFormat="1" ht="14" x14ac:dyDescent="0.35">
      <c r="A2775" s="145"/>
      <c r="E2775" s="102"/>
      <c r="F2775" s="102"/>
      <c r="G2775" s="102"/>
      <c r="I2775" s="93"/>
      <c r="J2775" s="93"/>
    </row>
    <row r="2776" spans="1:10" s="65" customFormat="1" ht="14" x14ac:dyDescent="0.35">
      <c r="A2776" s="145"/>
      <c r="E2776" s="102"/>
      <c r="F2776" s="102"/>
      <c r="G2776" s="102"/>
      <c r="I2776" s="93"/>
      <c r="J2776" s="93"/>
    </row>
    <row r="2777" spans="1:10" s="65" customFormat="1" ht="14" x14ac:dyDescent="0.35">
      <c r="A2777" s="145"/>
      <c r="E2777" s="102"/>
      <c r="F2777" s="102"/>
      <c r="G2777" s="102"/>
      <c r="I2777" s="93"/>
      <c r="J2777" s="93"/>
    </row>
    <row r="2778" spans="1:10" s="65" customFormat="1" ht="14" x14ac:dyDescent="0.35">
      <c r="A2778" s="145"/>
      <c r="E2778" s="102"/>
      <c r="F2778" s="102"/>
      <c r="G2778" s="102"/>
      <c r="I2778" s="93"/>
      <c r="J2778" s="93"/>
    </row>
    <row r="2779" spans="1:10" s="65" customFormat="1" ht="14" x14ac:dyDescent="0.35">
      <c r="A2779" s="145"/>
      <c r="E2779" s="102"/>
      <c r="F2779" s="102"/>
      <c r="G2779" s="102"/>
      <c r="I2779" s="93"/>
      <c r="J2779" s="93"/>
    </row>
    <row r="2780" spans="1:10" s="65" customFormat="1" ht="14" x14ac:dyDescent="0.35">
      <c r="A2780" s="145"/>
      <c r="E2780" s="102"/>
      <c r="F2780" s="102"/>
      <c r="G2780" s="102"/>
      <c r="I2780" s="93"/>
      <c r="J2780" s="93"/>
    </row>
    <row r="2781" spans="1:10" s="65" customFormat="1" ht="14" x14ac:dyDescent="0.35">
      <c r="A2781" s="145"/>
      <c r="E2781" s="102"/>
      <c r="F2781" s="102"/>
      <c r="G2781" s="102"/>
      <c r="I2781" s="93"/>
      <c r="J2781" s="93"/>
    </row>
    <row r="2782" spans="1:10" s="65" customFormat="1" ht="14" x14ac:dyDescent="0.35">
      <c r="A2782" s="145"/>
      <c r="E2782" s="102"/>
      <c r="F2782" s="102"/>
      <c r="G2782" s="102"/>
      <c r="I2782" s="93"/>
      <c r="J2782" s="93"/>
    </row>
    <row r="2783" spans="1:10" s="65" customFormat="1" ht="14" x14ac:dyDescent="0.35">
      <c r="A2783" s="145"/>
      <c r="E2783" s="102"/>
      <c r="F2783" s="102"/>
      <c r="G2783" s="102"/>
      <c r="I2783" s="93"/>
      <c r="J2783" s="93"/>
    </row>
    <row r="2784" spans="1:10" s="65" customFormat="1" ht="14" x14ac:dyDescent="0.35">
      <c r="A2784" s="145"/>
      <c r="E2784" s="102"/>
      <c r="F2784" s="102"/>
      <c r="G2784" s="102"/>
      <c r="I2784" s="93"/>
      <c r="J2784" s="93"/>
    </row>
    <row r="2785" spans="1:10" s="65" customFormat="1" ht="14" x14ac:dyDescent="0.35">
      <c r="A2785" s="145"/>
      <c r="E2785" s="102"/>
      <c r="F2785" s="102"/>
      <c r="G2785" s="102"/>
      <c r="I2785" s="93"/>
      <c r="J2785" s="93"/>
    </row>
    <row r="2786" spans="1:10" s="65" customFormat="1" ht="14" x14ac:dyDescent="0.35">
      <c r="A2786" s="145"/>
      <c r="E2786" s="102"/>
      <c r="F2786" s="102"/>
      <c r="G2786" s="102"/>
      <c r="I2786" s="93"/>
      <c r="J2786" s="93"/>
    </row>
    <row r="2787" spans="1:10" s="65" customFormat="1" ht="14" x14ac:dyDescent="0.35">
      <c r="A2787" s="145"/>
      <c r="E2787" s="102"/>
      <c r="F2787" s="102"/>
      <c r="G2787" s="102"/>
      <c r="I2787" s="93"/>
      <c r="J2787" s="93"/>
    </row>
    <row r="2788" spans="1:10" s="65" customFormat="1" ht="14" x14ac:dyDescent="0.35">
      <c r="A2788" s="145"/>
      <c r="E2788" s="102"/>
      <c r="F2788" s="102"/>
      <c r="G2788" s="102"/>
      <c r="I2788" s="93"/>
      <c r="J2788" s="93"/>
    </row>
    <row r="2789" spans="1:10" s="65" customFormat="1" ht="14" x14ac:dyDescent="0.35">
      <c r="A2789" s="145"/>
      <c r="E2789" s="102"/>
      <c r="F2789" s="102"/>
      <c r="G2789" s="102"/>
      <c r="I2789" s="93"/>
      <c r="J2789" s="93"/>
    </row>
    <row r="2790" spans="1:10" s="65" customFormat="1" ht="14" x14ac:dyDescent="0.35">
      <c r="A2790" s="145"/>
      <c r="E2790" s="102"/>
      <c r="F2790" s="102"/>
      <c r="G2790" s="102"/>
      <c r="I2790" s="93"/>
      <c r="J2790" s="93"/>
    </row>
    <row r="2791" spans="1:10" s="65" customFormat="1" ht="14" x14ac:dyDescent="0.35">
      <c r="A2791" s="145"/>
      <c r="E2791" s="102"/>
      <c r="F2791" s="102"/>
      <c r="G2791" s="102"/>
      <c r="I2791" s="93"/>
      <c r="J2791" s="93"/>
    </row>
    <row r="2792" spans="1:10" s="65" customFormat="1" ht="14" x14ac:dyDescent="0.35">
      <c r="A2792" s="145"/>
      <c r="E2792" s="102"/>
      <c r="F2792" s="102"/>
      <c r="G2792" s="102"/>
      <c r="I2792" s="93"/>
      <c r="J2792" s="93"/>
    </row>
    <row r="2793" spans="1:10" s="65" customFormat="1" ht="14" x14ac:dyDescent="0.35">
      <c r="A2793" s="145"/>
      <c r="E2793" s="102"/>
      <c r="F2793" s="102"/>
      <c r="G2793" s="102"/>
      <c r="I2793" s="93"/>
      <c r="J2793" s="93"/>
    </row>
    <row r="2794" spans="1:10" s="65" customFormat="1" ht="14" x14ac:dyDescent="0.35">
      <c r="A2794" s="145"/>
      <c r="E2794" s="102"/>
      <c r="F2794" s="102"/>
      <c r="G2794" s="102"/>
      <c r="I2794" s="93"/>
      <c r="J2794" s="93"/>
    </row>
    <row r="2795" spans="1:10" s="65" customFormat="1" ht="14" x14ac:dyDescent="0.35">
      <c r="A2795" s="145"/>
      <c r="E2795" s="102"/>
      <c r="F2795" s="102"/>
      <c r="G2795" s="102"/>
      <c r="I2795" s="93"/>
      <c r="J2795" s="93"/>
    </row>
    <row r="2796" spans="1:10" s="65" customFormat="1" ht="14" x14ac:dyDescent="0.35">
      <c r="A2796" s="145"/>
      <c r="E2796" s="102"/>
      <c r="F2796" s="102"/>
      <c r="G2796" s="102"/>
      <c r="I2796" s="93"/>
      <c r="J2796" s="93"/>
    </row>
    <row r="2797" spans="1:10" s="65" customFormat="1" ht="14" x14ac:dyDescent="0.35">
      <c r="A2797" s="145"/>
      <c r="E2797" s="102"/>
      <c r="F2797" s="102"/>
      <c r="G2797" s="102"/>
      <c r="I2797" s="93"/>
      <c r="J2797" s="93"/>
    </row>
    <row r="2798" spans="1:10" s="65" customFormat="1" ht="14" x14ac:dyDescent="0.35">
      <c r="A2798" s="145"/>
      <c r="E2798" s="102"/>
      <c r="F2798" s="102"/>
      <c r="G2798" s="102"/>
      <c r="I2798" s="93"/>
      <c r="J2798" s="93"/>
    </row>
    <row r="2799" spans="1:10" s="65" customFormat="1" ht="14" x14ac:dyDescent="0.35">
      <c r="A2799" s="145"/>
      <c r="E2799" s="102"/>
      <c r="F2799" s="102"/>
      <c r="G2799" s="102"/>
      <c r="I2799" s="93"/>
      <c r="J2799" s="93"/>
    </row>
    <row r="2800" spans="1:10" s="65" customFormat="1" ht="14" x14ac:dyDescent="0.35">
      <c r="A2800" s="145"/>
      <c r="E2800" s="102"/>
      <c r="F2800" s="102"/>
      <c r="G2800" s="102"/>
      <c r="I2800" s="93"/>
      <c r="J2800" s="93"/>
    </row>
    <row r="2801" spans="1:10" s="65" customFormat="1" ht="14" x14ac:dyDescent="0.35">
      <c r="A2801" s="145"/>
      <c r="E2801" s="102"/>
      <c r="F2801" s="102"/>
      <c r="G2801" s="102"/>
      <c r="I2801" s="93"/>
      <c r="J2801" s="93"/>
    </row>
    <row r="2802" spans="1:10" s="65" customFormat="1" ht="14" x14ac:dyDescent="0.35">
      <c r="A2802" s="145"/>
      <c r="E2802" s="102"/>
      <c r="F2802" s="102"/>
      <c r="G2802" s="102"/>
      <c r="I2802" s="93"/>
      <c r="J2802" s="93"/>
    </row>
    <row r="2803" spans="1:10" s="65" customFormat="1" ht="14" x14ac:dyDescent="0.35">
      <c r="A2803" s="145"/>
      <c r="E2803" s="102"/>
      <c r="F2803" s="102"/>
      <c r="G2803" s="102"/>
      <c r="I2803" s="93"/>
      <c r="J2803" s="93"/>
    </row>
    <row r="2804" spans="1:10" s="65" customFormat="1" ht="14" x14ac:dyDescent="0.35">
      <c r="A2804" s="145"/>
      <c r="E2804" s="102"/>
      <c r="F2804" s="102"/>
      <c r="G2804" s="102"/>
      <c r="I2804" s="93"/>
      <c r="J2804" s="93"/>
    </row>
    <row r="2805" spans="1:10" s="65" customFormat="1" ht="14" x14ac:dyDescent="0.35">
      <c r="A2805" s="145"/>
      <c r="E2805" s="102"/>
      <c r="F2805" s="102"/>
      <c r="G2805" s="102"/>
      <c r="I2805" s="93"/>
      <c r="J2805" s="93"/>
    </row>
    <row r="2806" spans="1:10" s="65" customFormat="1" ht="14" x14ac:dyDescent="0.35">
      <c r="A2806" s="145"/>
      <c r="E2806" s="102"/>
      <c r="F2806" s="102"/>
      <c r="G2806" s="102"/>
      <c r="I2806" s="93"/>
      <c r="J2806" s="93"/>
    </row>
    <row r="2807" spans="1:10" s="65" customFormat="1" ht="14" x14ac:dyDescent="0.35">
      <c r="A2807" s="145"/>
      <c r="E2807" s="102"/>
      <c r="F2807" s="102"/>
      <c r="G2807" s="102"/>
      <c r="I2807" s="93"/>
      <c r="J2807" s="93"/>
    </row>
    <row r="2808" spans="1:10" s="65" customFormat="1" ht="14" x14ac:dyDescent="0.35">
      <c r="A2808" s="145"/>
      <c r="E2808" s="102"/>
      <c r="F2808" s="102"/>
      <c r="G2808" s="102"/>
      <c r="I2808" s="93"/>
      <c r="J2808" s="93"/>
    </row>
    <row r="2809" spans="1:10" s="65" customFormat="1" ht="14" x14ac:dyDescent="0.35">
      <c r="A2809" s="145"/>
      <c r="E2809" s="102"/>
      <c r="F2809" s="102"/>
      <c r="G2809" s="102"/>
      <c r="I2809" s="93"/>
      <c r="J2809" s="93"/>
    </row>
    <row r="2810" spans="1:10" s="65" customFormat="1" ht="14" x14ac:dyDescent="0.35">
      <c r="A2810" s="145"/>
      <c r="E2810" s="102"/>
      <c r="F2810" s="102"/>
      <c r="G2810" s="102"/>
      <c r="I2810" s="93"/>
      <c r="J2810" s="93"/>
    </row>
    <row r="2811" spans="1:10" s="65" customFormat="1" ht="14" x14ac:dyDescent="0.35">
      <c r="A2811" s="145"/>
      <c r="E2811" s="102"/>
      <c r="F2811" s="102"/>
      <c r="G2811" s="102"/>
      <c r="I2811" s="93"/>
      <c r="J2811" s="93"/>
    </row>
    <row r="2812" spans="1:10" s="65" customFormat="1" ht="14" x14ac:dyDescent="0.35">
      <c r="A2812" s="145"/>
      <c r="E2812" s="102"/>
      <c r="F2812" s="102"/>
      <c r="G2812" s="102"/>
      <c r="I2812" s="93"/>
      <c r="J2812" s="93"/>
    </row>
    <row r="2813" spans="1:10" s="65" customFormat="1" ht="14" x14ac:dyDescent="0.35">
      <c r="A2813" s="145"/>
      <c r="E2813" s="102"/>
      <c r="F2813" s="102"/>
      <c r="G2813" s="102"/>
      <c r="I2813" s="93"/>
      <c r="J2813" s="93"/>
    </row>
    <row r="2814" spans="1:10" s="65" customFormat="1" ht="14" x14ac:dyDescent="0.35">
      <c r="A2814" s="145"/>
      <c r="E2814" s="102"/>
      <c r="F2814" s="102"/>
      <c r="G2814" s="102"/>
      <c r="I2814" s="93"/>
      <c r="J2814" s="93"/>
    </row>
    <row r="2815" spans="1:10" s="65" customFormat="1" ht="14" x14ac:dyDescent="0.35">
      <c r="A2815" s="145"/>
      <c r="E2815" s="102"/>
      <c r="F2815" s="102"/>
      <c r="G2815" s="102"/>
      <c r="I2815" s="93"/>
      <c r="J2815" s="93"/>
    </row>
    <row r="2816" spans="1:10" s="65" customFormat="1" ht="14" x14ac:dyDescent="0.35">
      <c r="A2816" s="145"/>
      <c r="E2816" s="102"/>
      <c r="F2816" s="102"/>
      <c r="G2816" s="102"/>
      <c r="I2816" s="93"/>
      <c r="J2816" s="93"/>
    </row>
    <row r="2817" spans="1:10" s="65" customFormat="1" ht="14" x14ac:dyDescent="0.35">
      <c r="A2817" s="145"/>
      <c r="E2817" s="102"/>
      <c r="F2817" s="102"/>
      <c r="G2817" s="102"/>
      <c r="I2817" s="93"/>
      <c r="J2817" s="93"/>
    </row>
    <row r="2818" spans="1:10" s="65" customFormat="1" ht="14" x14ac:dyDescent="0.35">
      <c r="A2818" s="145"/>
      <c r="E2818" s="102"/>
      <c r="F2818" s="102"/>
      <c r="G2818" s="102"/>
      <c r="I2818" s="93"/>
      <c r="J2818" s="93"/>
    </row>
    <row r="2819" spans="1:10" s="65" customFormat="1" ht="14" x14ac:dyDescent="0.35">
      <c r="A2819" s="145"/>
      <c r="E2819" s="102"/>
      <c r="F2819" s="102"/>
      <c r="G2819" s="102"/>
      <c r="I2819" s="93"/>
      <c r="J2819" s="93"/>
    </row>
    <row r="2820" spans="1:10" s="65" customFormat="1" ht="14" x14ac:dyDescent="0.35">
      <c r="A2820" s="145"/>
      <c r="E2820" s="102"/>
      <c r="F2820" s="102"/>
      <c r="G2820" s="102"/>
      <c r="I2820" s="93"/>
      <c r="J2820" s="93"/>
    </row>
    <row r="2821" spans="1:10" s="65" customFormat="1" ht="14" x14ac:dyDescent="0.35">
      <c r="A2821" s="145"/>
      <c r="E2821" s="102"/>
      <c r="F2821" s="102"/>
      <c r="G2821" s="102"/>
      <c r="I2821" s="93"/>
      <c r="J2821" s="93"/>
    </row>
    <row r="2822" spans="1:10" s="65" customFormat="1" ht="14" x14ac:dyDescent="0.35">
      <c r="A2822" s="145"/>
      <c r="E2822" s="102"/>
      <c r="F2822" s="102"/>
      <c r="G2822" s="102"/>
      <c r="I2822" s="93"/>
      <c r="J2822" s="93"/>
    </row>
    <row r="2823" spans="1:10" s="65" customFormat="1" ht="14" x14ac:dyDescent="0.35">
      <c r="A2823" s="145"/>
      <c r="E2823" s="102"/>
      <c r="F2823" s="102"/>
      <c r="G2823" s="102"/>
      <c r="I2823" s="93"/>
      <c r="J2823" s="93"/>
    </row>
    <row r="2824" spans="1:10" s="65" customFormat="1" ht="14" x14ac:dyDescent="0.35">
      <c r="A2824" s="145"/>
      <c r="E2824" s="102"/>
      <c r="F2824" s="102"/>
      <c r="G2824" s="102"/>
      <c r="I2824" s="93"/>
      <c r="J2824" s="93"/>
    </row>
    <row r="2825" spans="1:10" s="65" customFormat="1" ht="14" x14ac:dyDescent="0.35">
      <c r="A2825" s="145"/>
      <c r="E2825" s="102"/>
      <c r="F2825" s="102"/>
      <c r="G2825" s="102"/>
      <c r="I2825" s="93"/>
      <c r="J2825" s="93"/>
    </row>
    <row r="2826" spans="1:10" s="65" customFormat="1" ht="14" x14ac:dyDescent="0.35">
      <c r="A2826" s="145"/>
      <c r="E2826" s="102"/>
      <c r="F2826" s="102"/>
      <c r="G2826" s="102"/>
      <c r="I2826" s="93"/>
      <c r="J2826" s="93"/>
    </row>
    <row r="2827" spans="1:10" s="65" customFormat="1" ht="14" x14ac:dyDescent="0.35">
      <c r="A2827" s="145"/>
      <c r="E2827" s="102"/>
      <c r="F2827" s="102"/>
      <c r="G2827" s="102"/>
      <c r="I2827" s="93"/>
      <c r="J2827" s="93"/>
    </row>
    <row r="2828" spans="1:10" s="65" customFormat="1" ht="14" x14ac:dyDescent="0.35">
      <c r="A2828" s="145"/>
      <c r="E2828" s="102"/>
      <c r="F2828" s="102"/>
      <c r="G2828" s="102"/>
      <c r="I2828" s="93"/>
      <c r="J2828" s="93"/>
    </row>
    <row r="2829" spans="1:10" s="65" customFormat="1" ht="14" x14ac:dyDescent="0.35">
      <c r="A2829" s="145"/>
      <c r="E2829" s="102"/>
      <c r="F2829" s="102"/>
      <c r="G2829" s="102"/>
      <c r="I2829" s="93"/>
      <c r="J2829" s="93"/>
    </row>
    <row r="2830" spans="1:10" s="65" customFormat="1" ht="14" x14ac:dyDescent="0.35">
      <c r="A2830" s="145"/>
      <c r="E2830" s="102"/>
      <c r="F2830" s="102"/>
      <c r="G2830" s="102"/>
      <c r="I2830" s="93"/>
      <c r="J2830" s="93"/>
    </row>
    <row r="2831" spans="1:10" s="65" customFormat="1" ht="14" x14ac:dyDescent="0.35">
      <c r="A2831" s="145"/>
      <c r="E2831" s="102"/>
      <c r="F2831" s="102"/>
      <c r="G2831" s="102"/>
      <c r="I2831" s="93"/>
      <c r="J2831" s="93"/>
    </row>
    <row r="2832" spans="1:10" s="65" customFormat="1" ht="14" x14ac:dyDescent="0.35">
      <c r="A2832" s="145"/>
      <c r="E2832" s="102"/>
      <c r="F2832" s="102"/>
      <c r="G2832" s="102"/>
      <c r="I2832" s="93"/>
      <c r="J2832" s="93"/>
    </row>
    <row r="2833" spans="1:10" s="65" customFormat="1" ht="14" x14ac:dyDescent="0.35">
      <c r="A2833" s="145"/>
      <c r="E2833" s="102"/>
      <c r="F2833" s="102"/>
      <c r="G2833" s="102"/>
      <c r="I2833" s="93"/>
      <c r="J2833" s="93"/>
    </row>
    <row r="2834" spans="1:10" s="65" customFormat="1" ht="14" x14ac:dyDescent="0.35">
      <c r="A2834" s="145"/>
      <c r="E2834" s="102"/>
      <c r="F2834" s="102"/>
      <c r="G2834" s="102"/>
      <c r="I2834" s="93"/>
      <c r="J2834" s="93"/>
    </row>
    <row r="2835" spans="1:10" s="65" customFormat="1" ht="14" x14ac:dyDescent="0.35">
      <c r="A2835" s="145"/>
      <c r="E2835" s="102"/>
      <c r="F2835" s="102"/>
      <c r="G2835" s="102"/>
      <c r="I2835" s="93"/>
      <c r="J2835" s="93"/>
    </row>
    <row r="2836" spans="1:10" s="65" customFormat="1" ht="14" x14ac:dyDescent="0.35">
      <c r="A2836" s="145"/>
      <c r="E2836" s="102"/>
      <c r="F2836" s="102"/>
      <c r="G2836" s="102"/>
      <c r="I2836" s="93"/>
      <c r="J2836" s="93"/>
    </row>
    <row r="2837" spans="1:10" s="65" customFormat="1" ht="14" x14ac:dyDescent="0.35">
      <c r="A2837" s="145"/>
      <c r="E2837" s="102"/>
      <c r="F2837" s="102"/>
      <c r="G2837" s="102"/>
      <c r="I2837" s="93"/>
      <c r="J2837" s="93"/>
    </row>
    <row r="2838" spans="1:10" s="65" customFormat="1" ht="14" x14ac:dyDescent="0.35">
      <c r="A2838" s="145"/>
      <c r="E2838" s="102"/>
      <c r="F2838" s="102"/>
      <c r="G2838" s="102"/>
      <c r="I2838" s="93"/>
      <c r="J2838" s="93"/>
    </row>
    <row r="2839" spans="1:10" s="65" customFormat="1" ht="14" x14ac:dyDescent="0.35">
      <c r="A2839" s="145"/>
      <c r="E2839" s="102"/>
      <c r="F2839" s="102"/>
      <c r="G2839" s="102"/>
      <c r="I2839" s="93"/>
      <c r="J2839" s="93"/>
    </row>
    <row r="2840" spans="1:10" s="65" customFormat="1" ht="14" x14ac:dyDescent="0.35">
      <c r="A2840" s="145"/>
      <c r="E2840" s="102"/>
      <c r="F2840" s="102"/>
      <c r="G2840" s="102"/>
      <c r="I2840" s="93"/>
      <c r="J2840" s="93"/>
    </row>
    <row r="2841" spans="1:10" s="65" customFormat="1" ht="14" x14ac:dyDescent="0.35">
      <c r="A2841" s="145"/>
      <c r="E2841" s="102"/>
      <c r="F2841" s="102"/>
      <c r="G2841" s="102"/>
      <c r="I2841" s="93"/>
      <c r="J2841" s="93"/>
    </row>
    <row r="2842" spans="1:10" s="65" customFormat="1" ht="14" x14ac:dyDescent="0.35">
      <c r="A2842" s="145"/>
      <c r="E2842" s="102"/>
      <c r="F2842" s="102"/>
      <c r="G2842" s="102"/>
      <c r="I2842" s="93"/>
      <c r="J2842" s="93"/>
    </row>
    <row r="2843" spans="1:10" s="65" customFormat="1" ht="14" x14ac:dyDescent="0.35">
      <c r="A2843" s="145"/>
      <c r="E2843" s="102"/>
      <c r="F2843" s="102"/>
      <c r="G2843" s="102"/>
      <c r="I2843" s="93"/>
      <c r="J2843" s="93"/>
    </row>
    <row r="2844" spans="1:10" s="65" customFormat="1" ht="14" x14ac:dyDescent="0.35">
      <c r="A2844" s="145"/>
      <c r="E2844" s="102"/>
      <c r="F2844" s="102"/>
      <c r="G2844" s="102"/>
      <c r="I2844" s="93"/>
      <c r="J2844" s="93"/>
    </row>
    <row r="2845" spans="1:10" s="65" customFormat="1" ht="14" x14ac:dyDescent="0.35">
      <c r="A2845" s="145"/>
      <c r="E2845" s="102"/>
      <c r="F2845" s="102"/>
      <c r="G2845" s="102"/>
      <c r="I2845" s="93"/>
      <c r="J2845" s="93"/>
    </row>
    <row r="2846" spans="1:10" s="65" customFormat="1" ht="14" x14ac:dyDescent="0.35">
      <c r="A2846" s="145"/>
      <c r="E2846" s="102"/>
      <c r="F2846" s="102"/>
      <c r="G2846" s="102"/>
      <c r="I2846" s="93"/>
      <c r="J2846" s="93"/>
    </row>
    <row r="2847" spans="1:10" s="65" customFormat="1" ht="14" x14ac:dyDescent="0.35">
      <c r="A2847" s="145"/>
      <c r="E2847" s="102"/>
      <c r="F2847" s="102"/>
      <c r="G2847" s="102"/>
      <c r="I2847" s="93"/>
      <c r="J2847" s="93"/>
    </row>
    <row r="2848" spans="1:10" s="65" customFormat="1" ht="14" x14ac:dyDescent="0.35">
      <c r="A2848" s="145"/>
      <c r="E2848" s="102"/>
      <c r="F2848" s="102"/>
      <c r="G2848" s="102"/>
      <c r="I2848" s="93"/>
      <c r="J2848" s="93"/>
    </row>
    <row r="2849" spans="1:10" s="65" customFormat="1" ht="14" x14ac:dyDescent="0.35">
      <c r="A2849" s="145"/>
      <c r="E2849" s="102"/>
      <c r="F2849" s="102"/>
      <c r="G2849" s="102"/>
      <c r="I2849" s="93"/>
      <c r="J2849" s="93"/>
    </row>
    <row r="2850" spans="1:10" s="65" customFormat="1" ht="14" x14ac:dyDescent="0.35">
      <c r="A2850" s="145"/>
      <c r="E2850" s="102"/>
      <c r="F2850" s="102"/>
      <c r="G2850" s="102"/>
      <c r="I2850" s="93"/>
      <c r="J2850" s="93"/>
    </row>
    <row r="2851" spans="1:10" s="65" customFormat="1" ht="14" x14ac:dyDescent="0.35">
      <c r="A2851" s="145"/>
      <c r="E2851" s="102"/>
      <c r="F2851" s="102"/>
      <c r="G2851" s="102"/>
      <c r="I2851" s="93"/>
      <c r="J2851" s="93"/>
    </row>
    <row r="2852" spans="1:10" s="65" customFormat="1" ht="14" x14ac:dyDescent="0.35">
      <c r="A2852" s="145"/>
      <c r="E2852" s="102"/>
      <c r="F2852" s="102"/>
      <c r="G2852" s="102"/>
      <c r="I2852" s="93"/>
      <c r="J2852" s="93"/>
    </row>
    <row r="2853" spans="1:10" s="65" customFormat="1" ht="14" x14ac:dyDescent="0.35">
      <c r="A2853" s="145"/>
      <c r="E2853" s="102"/>
      <c r="F2853" s="102"/>
      <c r="G2853" s="102"/>
      <c r="I2853" s="93"/>
      <c r="J2853" s="93"/>
    </row>
    <row r="2854" spans="1:10" s="65" customFormat="1" ht="14" x14ac:dyDescent="0.35">
      <c r="A2854" s="145"/>
      <c r="E2854" s="102"/>
      <c r="F2854" s="102"/>
      <c r="G2854" s="102"/>
      <c r="I2854" s="93"/>
      <c r="J2854" s="93"/>
    </row>
    <row r="2855" spans="1:10" s="65" customFormat="1" ht="14" x14ac:dyDescent="0.35">
      <c r="A2855" s="145"/>
      <c r="E2855" s="102"/>
      <c r="F2855" s="102"/>
      <c r="G2855" s="102"/>
      <c r="I2855" s="93"/>
      <c r="J2855" s="93"/>
    </row>
    <row r="2856" spans="1:10" s="65" customFormat="1" ht="14" x14ac:dyDescent="0.35">
      <c r="A2856" s="145"/>
      <c r="E2856" s="102"/>
      <c r="F2856" s="102"/>
      <c r="G2856" s="102"/>
      <c r="I2856" s="93"/>
      <c r="J2856" s="93"/>
    </row>
    <row r="2857" spans="1:10" s="65" customFormat="1" ht="14" x14ac:dyDescent="0.35">
      <c r="A2857" s="145"/>
      <c r="E2857" s="102"/>
      <c r="F2857" s="102"/>
      <c r="G2857" s="102"/>
      <c r="I2857" s="93"/>
      <c r="J2857" s="93"/>
    </row>
    <row r="2858" spans="1:10" s="65" customFormat="1" ht="14" x14ac:dyDescent="0.35">
      <c r="A2858" s="145"/>
      <c r="E2858" s="102"/>
      <c r="F2858" s="102"/>
      <c r="G2858" s="102"/>
      <c r="I2858" s="93"/>
      <c r="J2858" s="93"/>
    </row>
    <row r="2859" spans="1:10" s="65" customFormat="1" ht="14" x14ac:dyDescent="0.35">
      <c r="A2859" s="145"/>
      <c r="E2859" s="102"/>
      <c r="F2859" s="102"/>
      <c r="G2859" s="102"/>
      <c r="I2859" s="93"/>
      <c r="J2859" s="93"/>
    </row>
    <row r="2860" spans="1:10" s="65" customFormat="1" ht="14" x14ac:dyDescent="0.35">
      <c r="A2860" s="145"/>
      <c r="E2860" s="102"/>
      <c r="F2860" s="102"/>
      <c r="G2860" s="102"/>
      <c r="I2860" s="93"/>
      <c r="J2860" s="93"/>
    </row>
    <row r="2861" spans="1:10" s="65" customFormat="1" ht="14" x14ac:dyDescent="0.35">
      <c r="A2861" s="145"/>
      <c r="E2861" s="102"/>
      <c r="F2861" s="102"/>
      <c r="G2861" s="102"/>
      <c r="I2861" s="93"/>
      <c r="J2861" s="93"/>
    </row>
    <row r="2862" spans="1:10" s="65" customFormat="1" ht="14" x14ac:dyDescent="0.35">
      <c r="A2862" s="145"/>
      <c r="E2862" s="102"/>
      <c r="F2862" s="102"/>
      <c r="G2862" s="102"/>
      <c r="I2862" s="93"/>
      <c r="J2862" s="93"/>
    </row>
    <row r="2863" spans="1:10" s="65" customFormat="1" ht="14" x14ac:dyDescent="0.35">
      <c r="A2863" s="145"/>
      <c r="E2863" s="102"/>
      <c r="F2863" s="102"/>
      <c r="G2863" s="102"/>
      <c r="I2863" s="93"/>
      <c r="J2863" s="93"/>
    </row>
    <row r="2864" spans="1:10" s="65" customFormat="1" ht="14" x14ac:dyDescent="0.35">
      <c r="A2864" s="145"/>
      <c r="E2864" s="102"/>
      <c r="F2864" s="102"/>
      <c r="G2864" s="102"/>
      <c r="I2864" s="93"/>
      <c r="J2864" s="93"/>
    </row>
    <row r="2865" spans="1:10" s="65" customFormat="1" ht="14" x14ac:dyDescent="0.35">
      <c r="A2865" s="145"/>
      <c r="E2865" s="102"/>
      <c r="F2865" s="102"/>
      <c r="G2865" s="102"/>
      <c r="I2865" s="93"/>
      <c r="J2865" s="93"/>
    </row>
    <row r="2866" spans="1:10" s="65" customFormat="1" ht="14" x14ac:dyDescent="0.35">
      <c r="A2866" s="145"/>
      <c r="E2866" s="102"/>
      <c r="F2866" s="102"/>
      <c r="G2866" s="102"/>
      <c r="I2866" s="93"/>
      <c r="J2866" s="93"/>
    </row>
    <row r="2867" spans="1:10" s="65" customFormat="1" ht="14" x14ac:dyDescent="0.35">
      <c r="A2867" s="145"/>
      <c r="E2867" s="102"/>
      <c r="F2867" s="102"/>
      <c r="G2867" s="102"/>
      <c r="I2867" s="93"/>
      <c r="J2867" s="93"/>
    </row>
    <row r="2868" spans="1:10" s="65" customFormat="1" ht="14" x14ac:dyDescent="0.35">
      <c r="A2868" s="145"/>
      <c r="E2868" s="102"/>
      <c r="F2868" s="102"/>
      <c r="G2868" s="102"/>
      <c r="I2868" s="93"/>
      <c r="J2868" s="93"/>
    </row>
    <row r="2869" spans="1:10" s="65" customFormat="1" ht="14" x14ac:dyDescent="0.35">
      <c r="A2869" s="145"/>
      <c r="E2869" s="102"/>
      <c r="F2869" s="102"/>
      <c r="G2869" s="102"/>
      <c r="I2869" s="93"/>
      <c r="J2869" s="93"/>
    </row>
    <row r="2870" spans="1:10" s="65" customFormat="1" ht="14" x14ac:dyDescent="0.35">
      <c r="A2870" s="145"/>
      <c r="E2870" s="102"/>
      <c r="F2870" s="102"/>
      <c r="G2870" s="102"/>
      <c r="I2870" s="93"/>
      <c r="J2870" s="93"/>
    </row>
    <row r="2871" spans="1:10" s="65" customFormat="1" ht="14" x14ac:dyDescent="0.35">
      <c r="A2871" s="145"/>
      <c r="E2871" s="102"/>
      <c r="F2871" s="102"/>
      <c r="G2871" s="102"/>
      <c r="I2871" s="93"/>
      <c r="J2871" s="93"/>
    </row>
    <row r="2872" spans="1:10" s="65" customFormat="1" ht="14" x14ac:dyDescent="0.35">
      <c r="A2872" s="145"/>
      <c r="E2872" s="102"/>
      <c r="F2872" s="102"/>
      <c r="G2872" s="102"/>
      <c r="I2872" s="93"/>
      <c r="J2872" s="93"/>
    </row>
    <row r="2873" spans="1:10" s="65" customFormat="1" ht="14" x14ac:dyDescent="0.35">
      <c r="A2873" s="145"/>
      <c r="E2873" s="102"/>
      <c r="F2873" s="102"/>
      <c r="G2873" s="102"/>
      <c r="I2873" s="93"/>
      <c r="J2873" s="93"/>
    </row>
    <row r="2874" spans="1:10" s="65" customFormat="1" ht="14" x14ac:dyDescent="0.35">
      <c r="A2874" s="145"/>
      <c r="E2874" s="102"/>
      <c r="F2874" s="102"/>
      <c r="G2874" s="102"/>
      <c r="I2874" s="93"/>
      <c r="J2874" s="93"/>
    </row>
    <row r="2875" spans="1:10" s="65" customFormat="1" ht="14" x14ac:dyDescent="0.35">
      <c r="A2875" s="145"/>
      <c r="E2875" s="102"/>
      <c r="F2875" s="102"/>
      <c r="G2875" s="102"/>
      <c r="I2875" s="93"/>
      <c r="J2875" s="93"/>
    </row>
    <row r="2876" spans="1:10" s="65" customFormat="1" ht="14" x14ac:dyDescent="0.35">
      <c r="A2876" s="145"/>
      <c r="E2876" s="102"/>
      <c r="F2876" s="102"/>
      <c r="G2876" s="102"/>
      <c r="I2876" s="93"/>
      <c r="J2876" s="93"/>
    </row>
    <row r="2877" spans="1:10" s="65" customFormat="1" ht="14" x14ac:dyDescent="0.35">
      <c r="A2877" s="145"/>
      <c r="E2877" s="102"/>
      <c r="F2877" s="102"/>
      <c r="G2877" s="102"/>
      <c r="I2877" s="93"/>
      <c r="J2877" s="93"/>
    </row>
    <row r="2878" spans="1:10" s="65" customFormat="1" ht="14" x14ac:dyDescent="0.35">
      <c r="A2878" s="145"/>
      <c r="E2878" s="102"/>
      <c r="F2878" s="102"/>
      <c r="G2878" s="102"/>
      <c r="I2878" s="93"/>
      <c r="J2878" s="93"/>
    </row>
    <row r="2879" spans="1:10" s="65" customFormat="1" ht="14" x14ac:dyDescent="0.35">
      <c r="A2879" s="145"/>
      <c r="E2879" s="102"/>
      <c r="F2879" s="102"/>
      <c r="G2879" s="102"/>
      <c r="I2879" s="93"/>
      <c r="J2879" s="93"/>
    </row>
    <row r="2880" spans="1:10" s="65" customFormat="1" ht="14" x14ac:dyDescent="0.35">
      <c r="A2880" s="145"/>
      <c r="E2880" s="102"/>
      <c r="F2880" s="102"/>
      <c r="G2880" s="102"/>
      <c r="I2880" s="93"/>
      <c r="J2880" s="93"/>
    </row>
    <row r="2881" spans="1:10" s="65" customFormat="1" ht="14" x14ac:dyDescent="0.35">
      <c r="A2881" s="145"/>
      <c r="E2881" s="102"/>
      <c r="F2881" s="102"/>
      <c r="G2881" s="102"/>
      <c r="I2881" s="93"/>
      <c r="J2881" s="93"/>
    </row>
    <row r="2882" spans="1:10" s="65" customFormat="1" ht="14" x14ac:dyDescent="0.35">
      <c r="A2882" s="145"/>
      <c r="E2882" s="102"/>
      <c r="F2882" s="102"/>
      <c r="G2882" s="102"/>
      <c r="I2882" s="93"/>
      <c r="J2882" s="93"/>
    </row>
    <row r="2883" spans="1:10" s="65" customFormat="1" ht="14" x14ac:dyDescent="0.35">
      <c r="A2883" s="145"/>
      <c r="E2883" s="102"/>
      <c r="F2883" s="102"/>
      <c r="G2883" s="102"/>
      <c r="I2883" s="93"/>
      <c r="J2883" s="93"/>
    </row>
    <row r="2884" spans="1:10" s="65" customFormat="1" ht="14" x14ac:dyDescent="0.35">
      <c r="A2884" s="145"/>
      <c r="E2884" s="102"/>
      <c r="F2884" s="102"/>
      <c r="G2884" s="102"/>
      <c r="I2884" s="93"/>
      <c r="J2884" s="93"/>
    </row>
    <row r="2885" spans="1:10" s="65" customFormat="1" ht="14" x14ac:dyDescent="0.35">
      <c r="A2885" s="145"/>
      <c r="E2885" s="102"/>
      <c r="F2885" s="102"/>
      <c r="G2885" s="102"/>
      <c r="I2885" s="93"/>
      <c r="J2885" s="93"/>
    </row>
    <row r="2886" spans="1:10" s="65" customFormat="1" ht="14" x14ac:dyDescent="0.35">
      <c r="A2886" s="145"/>
      <c r="E2886" s="102"/>
      <c r="F2886" s="102"/>
      <c r="G2886" s="102"/>
      <c r="I2886" s="93"/>
      <c r="J2886" s="93"/>
    </row>
    <row r="2887" spans="1:10" s="65" customFormat="1" ht="14" x14ac:dyDescent="0.35">
      <c r="A2887" s="145"/>
      <c r="E2887" s="102"/>
      <c r="F2887" s="102"/>
      <c r="G2887" s="102"/>
      <c r="I2887" s="93"/>
      <c r="J2887" s="93"/>
    </row>
    <row r="2888" spans="1:10" s="65" customFormat="1" ht="14" x14ac:dyDescent="0.35">
      <c r="A2888" s="145"/>
      <c r="E2888" s="102"/>
      <c r="F2888" s="102"/>
      <c r="G2888" s="102"/>
      <c r="I2888" s="93"/>
      <c r="J2888" s="93"/>
    </row>
    <row r="2889" spans="1:10" s="65" customFormat="1" ht="14" x14ac:dyDescent="0.35">
      <c r="A2889" s="145"/>
      <c r="E2889" s="102"/>
      <c r="F2889" s="102"/>
      <c r="G2889" s="102"/>
      <c r="I2889" s="93"/>
      <c r="J2889" s="93"/>
    </row>
    <row r="2890" spans="1:10" s="65" customFormat="1" ht="14" x14ac:dyDescent="0.35">
      <c r="A2890" s="145"/>
      <c r="E2890" s="102"/>
      <c r="F2890" s="102"/>
      <c r="G2890" s="102"/>
      <c r="I2890" s="93"/>
      <c r="J2890" s="93"/>
    </row>
    <row r="2891" spans="1:10" s="65" customFormat="1" ht="14" x14ac:dyDescent="0.35">
      <c r="A2891" s="145"/>
      <c r="E2891" s="102"/>
      <c r="F2891" s="102"/>
      <c r="G2891" s="102"/>
      <c r="I2891" s="93"/>
      <c r="J2891" s="93"/>
    </row>
    <row r="2892" spans="1:10" s="65" customFormat="1" ht="14" x14ac:dyDescent="0.35">
      <c r="A2892" s="145"/>
      <c r="E2892" s="102"/>
      <c r="F2892" s="102"/>
      <c r="G2892" s="102"/>
      <c r="I2892" s="93"/>
      <c r="J2892" s="93"/>
    </row>
    <row r="2893" spans="1:10" s="65" customFormat="1" ht="14" x14ac:dyDescent="0.35">
      <c r="A2893" s="145"/>
      <c r="E2893" s="102"/>
      <c r="F2893" s="102"/>
      <c r="G2893" s="102"/>
      <c r="I2893" s="93"/>
      <c r="J2893" s="93"/>
    </row>
    <row r="2894" spans="1:10" s="65" customFormat="1" ht="14" x14ac:dyDescent="0.35">
      <c r="A2894" s="145"/>
      <c r="E2894" s="102"/>
      <c r="F2894" s="102"/>
      <c r="G2894" s="102"/>
      <c r="I2894" s="93"/>
      <c r="J2894" s="93"/>
    </row>
    <row r="2895" spans="1:10" s="65" customFormat="1" ht="14" x14ac:dyDescent="0.35">
      <c r="A2895" s="145"/>
      <c r="E2895" s="102"/>
      <c r="F2895" s="102"/>
      <c r="G2895" s="102"/>
      <c r="I2895" s="93"/>
      <c r="J2895" s="93"/>
    </row>
    <row r="2896" spans="1:10" s="65" customFormat="1" ht="14" x14ac:dyDescent="0.35">
      <c r="A2896" s="145"/>
      <c r="E2896" s="102"/>
      <c r="F2896" s="102"/>
      <c r="G2896" s="102"/>
      <c r="I2896" s="93"/>
      <c r="J2896" s="93"/>
    </row>
    <row r="2897" spans="1:10" s="65" customFormat="1" ht="14" x14ac:dyDescent="0.35">
      <c r="A2897" s="145"/>
      <c r="E2897" s="102"/>
      <c r="F2897" s="102"/>
      <c r="G2897" s="102"/>
      <c r="I2897" s="93"/>
      <c r="J2897" s="93"/>
    </row>
    <row r="2898" spans="1:10" s="65" customFormat="1" ht="14" x14ac:dyDescent="0.35">
      <c r="A2898" s="145"/>
      <c r="E2898" s="102"/>
      <c r="F2898" s="102"/>
      <c r="G2898" s="102"/>
      <c r="I2898" s="93"/>
      <c r="J2898" s="93"/>
    </row>
    <row r="2899" spans="1:10" s="65" customFormat="1" ht="14" x14ac:dyDescent="0.35">
      <c r="A2899" s="145"/>
      <c r="E2899" s="102"/>
      <c r="F2899" s="102"/>
      <c r="G2899" s="102"/>
      <c r="I2899" s="93"/>
      <c r="J2899" s="93"/>
    </row>
    <row r="2900" spans="1:10" s="65" customFormat="1" ht="14" x14ac:dyDescent="0.35">
      <c r="A2900" s="145"/>
      <c r="E2900" s="102"/>
      <c r="F2900" s="102"/>
      <c r="G2900" s="102"/>
      <c r="I2900" s="93"/>
      <c r="J2900" s="93"/>
    </row>
    <row r="2901" spans="1:10" s="65" customFormat="1" ht="14" x14ac:dyDescent="0.35">
      <c r="A2901" s="145"/>
      <c r="E2901" s="102"/>
      <c r="F2901" s="102"/>
      <c r="G2901" s="102"/>
      <c r="I2901" s="93"/>
      <c r="J2901" s="93"/>
    </row>
    <row r="2902" spans="1:10" s="65" customFormat="1" ht="14" x14ac:dyDescent="0.35">
      <c r="A2902" s="145"/>
      <c r="E2902" s="102"/>
      <c r="F2902" s="102"/>
      <c r="G2902" s="102"/>
      <c r="I2902" s="93"/>
      <c r="J2902" s="93"/>
    </row>
    <row r="2903" spans="1:10" s="65" customFormat="1" ht="14" x14ac:dyDescent="0.35">
      <c r="A2903" s="145"/>
      <c r="E2903" s="102"/>
      <c r="F2903" s="102"/>
      <c r="G2903" s="102"/>
      <c r="I2903" s="93"/>
      <c r="J2903" s="93"/>
    </row>
    <row r="2904" spans="1:10" s="65" customFormat="1" ht="14" x14ac:dyDescent="0.35">
      <c r="A2904" s="145"/>
      <c r="E2904" s="102"/>
      <c r="F2904" s="102"/>
      <c r="G2904" s="102"/>
      <c r="I2904" s="93"/>
      <c r="J2904" s="93"/>
    </row>
    <row r="2905" spans="1:10" s="65" customFormat="1" ht="14" x14ac:dyDescent="0.35">
      <c r="A2905" s="145"/>
      <c r="E2905" s="102"/>
      <c r="F2905" s="102"/>
      <c r="G2905" s="102"/>
      <c r="I2905" s="93"/>
      <c r="J2905" s="93"/>
    </row>
    <row r="2906" spans="1:10" s="65" customFormat="1" ht="14" x14ac:dyDescent="0.35">
      <c r="A2906" s="145"/>
      <c r="E2906" s="102"/>
      <c r="F2906" s="102"/>
      <c r="G2906" s="102"/>
      <c r="I2906" s="93"/>
      <c r="J2906" s="93"/>
    </row>
    <row r="2907" spans="1:10" s="65" customFormat="1" ht="14" x14ac:dyDescent="0.35">
      <c r="A2907" s="145"/>
      <c r="E2907" s="102"/>
      <c r="F2907" s="102"/>
      <c r="G2907" s="102"/>
      <c r="I2907" s="93"/>
      <c r="J2907" s="93"/>
    </row>
    <row r="2908" spans="1:10" s="65" customFormat="1" ht="14" x14ac:dyDescent="0.35">
      <c r="A2908" s="145"/>
      <c r="E2908" s="102"/>
      <c r="F2908" s="102"/>
      <c r="G2908" s="102"/>
      <c r="I2908" s="93"/>
      <c r="J2908" s="93"/>
    </row>
    <row r="2909" spans="1:10" s="65" customFormat="1" ht="14" x14ac:dyDescent="0.35">
      <c r="A2909" s="145"/>
      <c r="E2909" s="102"/>
      <c r="F2909" s="102"/>
      <c r="G2909" s="102"/>
      <c r="I2909" s="93"/>
      <c r="J2909" s="93"/>
    </row>
    <row r="2910" spans="1:10" s="65" customFormat="1" ht="14" x14ac:dyDescent="0.35">
      <c r="A2910" s="145"/>
      <c r="E2910" s="102"/>
      <c r="F2910" s="102"/>
      <c r="G2910" s="102"/>
      <c r="I2910" s="93"/>
      <c r="J2910" s="93"/>
    </row>
    <row r="2911" spans="1:10" s="65" customFormat="1" ht="14" x14ac:dyDescent="0.35">
      <c r="A2911" s="145"/>
      <c r="E2911" s="102"/>
      <c r="F2911" s="102"/>
      <c r="G2911" s="102"/>
      <c r="I2911" s="93"/>
      <c r="J2911" s="93"/>
    </row>
    <row r="2912" spans="1:10" s="65" customFormat="1" ht="14" x14ac:dyDescent="0.35">
      <c r="A2912" s="145"/>
      <c r="E2912" s="102"/>
      <c r="F2912" s="102"/>
      <c r="G2912" s="102"/>
      <c r="I2912" s="93"/>
      <c r="J2912" s="93"/>
    </row>
    <row r="2913" spans="1:10" s="65" customFormat="1" ht="14" x14ac:dyDescent="0.35">
      <c r="A2913" s="145"/>
      <c r="E2913" s="102"/>
      <c r="F2913" s="102"/>
      <c r="G2913" s="102"/>
      <c r="I2913" s="93"/>
      <c r="J2913" s="93"/>
    </row>
    <row r="2914" spans="1:10" s="65" customFormat="1" ht="14" x14ac:dyDescent="0.35">
      <c r="A2914" s="145"/>
      <c r="E2914" s="102"/>
      <c r="F2914" s="102"/>
      <c r="G2914" s="102"/>
      <c r="I2914" s="93"/>
      <c r="J2914" s="93"/>
    </row>
    <row r="2915" spans="1:10" s="65" customFormat="1" ht="14" x14ac:dyDescent="0.35">
      <c r="A2915" s="145"/>
      <c r="E2915" s="102"/>
      <c r="F2915" s="102"/>
      <c r="G2915" s="102"/>
      <c r="I2915" s="93"/>
      <c r="J2915" s="93"/>
    </row>
    <row r="2916" spans="1:10" s="65" customFormat="1" ht="14" x14ac:dyDescent="0.35">
      <c r="A2916" s="145"/>
      <c r="E2916" s="102"/>
      <c r="F2916" s="102"/>
      <c r="G2916" s="102"/>
      <c r="I2916" s="93"/>
      <c r="J2916" s="93"/>
    </row>
    <row r="2917" spans="1:10" s="65" customFormat="1" ht="14" x14ac:dyDescent="0.35">
      <c r="A2917" s="145"/>
      <c r="E2917" s="102"/>
      <c r="F2917" s="102"/>
      <c r="G2917" s="102"/>
      <c r="I2917" s="93"/>
      <c r="J2917" s="93"/>
    </row>
    <row r="2918" spans="1:10" s="65" customFormat="1" ht="14" x14ac:dyDescent="0.35">
      <c r="A2918" s="145"/>
      <c r="E2918" s="102"/>
      <c r="F2918" s="102"/>
      <c r="G2918" s="102"/>
      <c r="I2918" s="93"/>
      <c r="J2918" s="93"/>
    </row>
    <row r="2919" spans="1:10" s="65" customFormat="1" ht="14" x14ac:dyDescent="0.35">
      <c r="A2919" s="145"/>
      <c r="E2919" s="102"/>
      <c r="F2919" s="102"/>
      <c r="G2919" s="102"/>
      <c r="I2919" s="93"/>
      <c r="J2919" s="93"/>
    </row>
    <row r="2920" spans="1:10" s="65" customFormat="1" ht="14" x14ac:dyDescent="0.35">
      <c r="A2920" s="145"/>
      <c r="E2920" s="102"/>
      <c r="F2920" s="102"/>
      <c r="G2920" s="102"/>
      <c r="I2920" s="93"/>
      <c r="J2920" s="93"/>
    </row>
    <row r="2921" spans="1:10" s="65" customFormat="1" ht="14" x14ac:dyDescent="0.35">
      <c r="A2921" s="145"/>
      <c r="E2921" s="102"/>
      <c r="F2921" s="102"/>
      <c r="G2921" s="102"/>
      <c r="I2921" s="93"/>
      <c r="J2921" s="93"/>
    </row>
    <row r="2922" spans="1:10" s="65" customFormat="1" ht="14" x14ac:dyDescent="0.35">
      <c r="A2922" s="145"/>
      <c r="E2922" s="102"/>
      <c r="F2922" s="102"/>
      <c r="G2922" s="102"/>
      <c r="I2922" s="93"/>
      <c r="J2922" s="93"/>
    </row>
    <row r="2923" spans="1:10" s="65" customFormat="1" ht="14" x14ac:dyDescent="0.35">
      <c r="A2923" s="145"/>
      <c r="E2923" s="102"/>
      <c r="F2923" s="102"/>
      <c r="G2923" s="102"/>
      <c r="I2923" s="93"/>
      <c r="J2923" s="93"/>
    </row>
    <row r="2924" spans="1:10" s="65" customFormat="1" ht="14" x14ac:dyDescent="0.35">
      <c r="A2924" s="145"/>
      <c r="E2924" s="102"/>
      <c r="F2924" s="102"/>
      <c r="G2924" s="102"/>
      <c r="I2924" s="93"/>
      <c r="J2924" s="93"/>
    </row>
    <row r="2925" spans="1:10" s="65" customFormat="1" ht="14" x14ac:dyDescent="0.35">
      <c r="A2925" s="145"/>
      <c r="E2925" s="102"/>
      <c r="F2925" s="102"/>
      <c r="G2925" s="102"/>
      <c r="I2925" s="93"/>
      <c r="J2925" s="93"/>
    </row>
    <row r="2926" spans="1:10" s="65" customFormat="1" ht="14" x14ac:dyDescent="0.35">
      <c r="A2926" s="145"/>
      <c r="E2926" s="102"/>
      <c r="F2926" s="102"/>
      <c r="G2926" s="102"/>
      <c r="I2926" s="93"/>
      <c r="J2926" s="93"/>
    </row>
    <row r="2927" spans="1:10" s="65" customFormat="1" ht="14" x14ac:dyDescent="0.35">
      <c r="A2927" s="145"/>
      <c r="E2927" s="102"/>
      <c r="F2927" s="102"/>
      <c r="G2927" s="102"/>
      <c r="I2927" s="93"/>
      <c r="J2927" s="93"/>
    </row>
    <row r="2928" spans="1:10" s="65" customFormat="1" ht="14" x14ac:dyDescent="0.35">
      <c r="A2928" s="145"/>
      <c r="E2928" s="102"/>
      <c r="F2928" s="102"/>
      <c r="G2928" s="102"/>
      <c r="I2928" s="93"/>
      <c r="J2928" s="93"/>
    </row>
    <row r="2929" spans="1:10" s="65" customFormat="1" ht="14" x14ac:dyDescent="0.35">
      <c r="A2929" s="145"/>
      <c r="E2929" s="102"/>
      <c r="F2929" s="102"/>
      <c r="G2929" s="102"/>
      <c r="I2929" s="93"/>
      <c r="J2929" s="93"/>
    </row>
    <row r="2930" spans="1:10" s="65" customFormat="1" ht="14" x14ac:dyDescent="0.35">
      <c r="A2930" s="145"/>
      <c r="E2930" s="102"/>
      <c r="F2930" s="102"/>
      <c r="G2930" s="102"/>
      <c r="I2930" s="93"/>
      <c r="J2930" s="93"/>
    </row>
    <row r="2931" spans="1:10" s="65" customFormat="1" ht="14" x14ac:dyDescent="0.35">
      <c r="A2931" s="145"/>
      <c r="E2931" s="102"/>
      <c r="F2931" s="102"/>
      <c r="G2931" s="102"/>
      <c r="I2931" s="93"/>
      <c r="J2931" s="93"/>
    </row>
    <row r="2932" spans="1:10" s="65" customFormat="1" ht="14" x14ac:dyDescent="0.35">
      <c r="A2932" s="145"/>
      <c r="E2932" s="102"/>
      <c r="F2932" s="102"/>
      <c r="G2932" s="102"/>
      <c r="I2932" s="93"/>
      <c r="J2932" s="93"/>
    </row>
    <row r="2933" spans="1:10" s="65" customFormat="1" ht="14" x14ac:dyDescent="0.35">
      <c r="A2933" s="145"/>
      <c r="E2933" s="102"/>
      <c r="F2933" s="102"/>
      <c r="G2933" s="102"/>
      <c r="I2933" s="93"/>
      <c r="J2933" s="93"/>
    </row>
    <row r="2934" spans="1:10" s="65" customFormat="1" ht="14" x14ac:dyDescent="0.35">
      <c r="A2934" s="145"/>
      <c r="E2934" s="102"/>
      <c r="F2934" s="102"/>
      <c r="G2934" s="102"/>
      <c r="I2934" s="93"/>
      <c r="J2934" s="93"/>
    </row>
    <row r="2935" spans="1:10" s="65" customFormat="1" ht="14" x14ac:dyDescent="0.35">
      <c r="A2935" s="145"/>
      <c r="E2935" s="102"/>
      <c r="F2935" s="102"/>
      <c r="G2935" s="102"/>
      <c r="I2935" s="93"/>
      <c r="J2935" s="93"/>
    </row>
    <row r="2936" spans="1:10" s="65" customFormat="1" ht="14" x14ac:dyDescent="0.35">
      <c r="A2936" s="145"/>
      <c r="E2936" s="102"/>
      <c r="F2936" s="102"/>
      <c r="G2936" s="102"/>
      <c r="I2936" s="93"/>
      <c r="J2936" s="93"/>
    </row>
    <row r="2937" spans="1:10" s="65" customFormat="1" ht="14" x14ac:dyDescent="0.35">
      <c r="A2937" s="145"/>
      <c r="E2937" s="102"/>
      <c r="F2937" s="102"/>
      <c r="G2937" s="102"/>
      <c r="I2937" s="93"/>
      <c r="J2937" s="93"/>
    </row>
    <row r="2938" spans="1:10" s="65" customFormat="1" ht="14" x14ac:dyDescent="0.35">
      <c r="A2938" s="145"/>
      <c r="E2938" s="102"/>
      <c r="F2938" s="102"/>
      <c r="G2938" s="102"/>
      <c r="I2938" s="93"/>
      <c r="J2938" s="93"/>
    </row>
    <row r="2939" spans="1:10" s="65" customFormat="1" ht="14" x14ac:dyDescent="0.35">
      <c r="A2939" s="145"/>
      <c r="E2939" s="102"/>
      <c r="F2939" s="102"/>
      <c r="G2939" s="102"/>
      <c r="I2939" s="93"/>
      <c r="J2939" s="93"/>
    </row>
    <row r="2940" spans="1:10" s="65" customFormat="1" ht="14" x14ac:dyDescent="0.35">
      <c r="A2940" s="145"/>
      <c r="E2940" s="102"/>
      <c r="F2940" s="102"/>
      <c r="G2940" s="102"/>
      <c r="I2940" s="93"/>
      <c r="J2940" s="93"/>
    </row>
    <row r="2941" spans="1:10" s="65" customFormat="1" ht="14" x14ac:dyDescent="0.35">
      <c r="A2941" s="145"/>
      <c r="E2941" s="102"/>
      <c r="F2941" s="102"/>
      <c r="G2941" s="102"/>
      <c r="I2941" s="93"/>
      <c r="J2941" s="93"/>
    </row>
    <row r="2942" spans="1:10" s="65" customFormat="1" ht="14" x14ac:dyDescent="0.35">
      <c r="A2942" s="145"/>
      <c r="E2942" s="102"/>
      <c r="F2942" s="102"/>
      <c r="G2942" s="102"/>
      <c r="I2942" s="93"/>
      <c r="J2942" s="93"/>
    </row>
    <row r="2943" spans="1:10" s="65" customFormat="1" ht="14" x14ac:dyDescent="0.35">
      <c r="A2943" s="145"/>
      <c r="E2943" s="102"/>
      <c r="F2943" s="102"/>
      <c r="G2943" s="102"/>
      <c r="I2943" s="93"/>
      <c r="J2943" s="93"/>
    </row>
    <row r="2944" spans="1:10" s="65" customFormat="1" ht="14" x14ac:dyDescent="0.35">
      <c r="A2944" s="145"/>
      <c r="E2944" s="102"/>
      <c r="F2944" s="102"/>
      <c r="G2944" s="102"/>
      <c r="I2944" s="93"/>
      <c r="J2944" s="93"/>
    </row>
    <row r="2945" spans="1:10" s="65" customFormat="1" ht="14" x14ac:dyDescent="0.35">
      <c r="A2945" s="145"/>
      <c r="E2945" s="102"/>
      <c r="F2945" s="102"/>
      <c r="G2945" s="102"/>
      <c r="I2945" s="93"/>
      <c r="J2945" s="93"/>
    </row>
    <row r="2946" spans="1:10" s="65" customFormat="1" ht="14" x14ac:dyDescent="0.35">
      <c r="A2946" s="145"/>
      <c r="E2946" s="102"/>
      <c r="F2946" s="102"/>
      <c r="G2946" s="102"/>
      <c r="I2946" s="93"/>
      <c r="J2946" s="93"/>
    </row>
    <row r="2947" spans="1:10" s="65" customFormat="1" ht="14" x14ac:dyDescent="0.35">
      <c r="A2947" s="145"/>
      <c r="E2947" s="102"/>
      <c r="F2947" s="102"/>
      <c r="G2947" s="102"/>
      <c r="I2947" s="93"/>
      <c r="J2947" s="93"/>
    </row>
    <row r="2948" spans="1:10" s="65" customFormat="1" ht="14" x14ac:dyDescent="0.35">
      <c r="A2948" s="145"/>
      <c r="E2948" s="102"/>
      <c r="F2948" s="102"/>
      <c r="G2948" s="102"/>
      <c r="I2948" s="93"/>
      <c r="J2948" s="93"/>
    </row>
    <row r="2949" spans="1:10" s="65" customFormat="1" ht="14" x14ac:dyDescent="0.35">
      <c r="A2949" s="145"/>
      <c r="E2949" s="102"/>
      <c r="F2949" s="102"/>
      <c r="G2949" s="102"/>
      <c r="I2949" s="93"/>
      <c r="J2949" s="93"/>
    </row>
    <row r="2950" spans="1:10" s="65" customFormat="1" ht="14" x14ac:dyDescent="0.35">
      <c r="A2950" s="145"/>
      <c r="E2950" s="102"/>
      <c r="F2950" s="102"/>
      <c r="G2950" s="102"/>
      <c r="I2950" s="93"/>
      <c r="J2950" s="93"/>
    </row>
    <row r="2951" spans="1:10" s="65" customFormat="1" ht="14" x14ac:dyDescent="0.35">
      <c r="A2951" s="145"/>
      <c r="E2951" s="102"/>
      <c r="F2951" s="102"/>
      <c r="G2951" s="102"/>
      <c r="I2951" s="93"/>
      <c r="J2951" s="93"/>
    </row>
    <row r="2952" spans="1:10" s="65" customFormat="1" ht="14" x14ac:dyDescent="0.35">
      <c r="A2952" s="145"/>
      <c r="E2952" s="102"/>
      <c r="F2952" s="102"/>
      <c r="G2952" s="102"/>
      <c r="I2952" s="93"/>
      <c r="J2952" s="93"/>
    </row>
    <row r="2953" spans="1:10" s="65" customFormat="1" ht="14" x14ac:dyDescent="0.35">
      <c r="A2953" s="145"/>
      <c r="E2953" s="102"/>
      <c r="F2953" s="102"/>
      <c r="G2953" s="102"/>
      <c r="I2953" s="93"/>
      <c r="J2953" s="93"/>
    </row>
    <row r="2954" spans="1:10" s="65" customFormat="1" ht="14" x14ac:dyDescent="0.35">
      <c r="A2954" s="145"/>
      <c r="E2954" s="102"/>
      <c r="F2954" s="102"/>
      <c r="G2954" s="102"/>
      <c r="I2954" s="93"/>
      <c r="J2954" s="93"/>
    </row>
    <row r="2955" spans="1:10" s="65" customFormat="1" ht="14" x14ac:dyDescent="0.35">
      <c r="A2955" s="145"/>
      <c r="E2955" s="102"/>
      <c r="F2955" s="102"/>
      <c r="G2955" s="102"/>
      <c r="I2955" s="93"/>
      <c r="J2955" s="93"/>
    </row>
    <row r="2956" spans="1:10" s="65" customFormat="1" ht="14" x14ac:dyDescent="0.35">
      <c r="A2956" s="145"/>
      <c r="E2956" s="102"/>
      <c r="F2956" s="102"/>
      <c r="G2956" s="102"/>
      <c r="I2956" s="93"/>
      <c r="J2956" s="93"/>
    </row>
    <row r="2957" spans="1:10" s="65" customFormat="1" ht="14" x14ac:dyDescent="0.35">
      <c r="A2957" s="145"/>
      <c r="E2957" s="102"/>
      <c r="F2957" s="102"/>
      <c r="G2957" s="102"/>
      <c r="I2957" s="93"/>
      <c r="J2957" s="93"/>
    </row>
    <row r="2958" spans="1:10" s="65" customFormat="1" ht="14" x14ac:dyDescent="0.35">
      <c r="A2958" s="145"/>
      <c r="E2958" s="102"/>
      <c r="F2958" s="102"/>
      <c r="G2958" s="102"/>
      <c r="I2958" s="93"/>
      <c r="J2958" s="93"/>
    </row>
    <row r="2959" spans="1:10" s="65" customFormat="1" ht="14" x14ac:dyDescent="0.35">
      <c r="A2959" s="145"/>
      <c r="E2959" s="102"/>
      <c r="F2959" s="102"/>
      <c r="G2959" s="102"/>
      <c r="I2959" s="93"/>
      <c r="J2959" s="93"/>
    </row>
    <row r="2960" spans="1:10" s="65" customFormat="1" ht="14" x14ac:dyDescent="0.35">
      <c r="A2960" s="145"/>
      <c r="E2960" s="102"/>
      <c r="F2960" s="102"/>
      <c r="G2960" s="102"/>
      <c r="I2960" s="93"/>
      <c r="J2960" s="93"/>
    </row>
    <row r="2961" spans="1:10" s="65" customFormat="1" ht="14" x14ac:dyDescent="0.35">
      <c r="A2961" s="145"/>
      <c r="E2961" s="102"/>
      <c r="F2961" s="102"/>
      <c r="G2961" s="102"/>
      <c r="I2961" s="93"/>
      <c r="J2961" s="93"/>
    </row>
    <row r="2962" spans="1:10" s="65" customFormat="1" ht="14" x14ac:dyDescent="0.35">
      <c r="A2962" s="145"/>
      <c r="E2962" s="102"/>
      <c r="F2962" s="102"/>
      <c r="G2962" s="102"/>
      <c r="I2962" s="93"/>
      <c r="J2962" s="93"/>
    </row>
    <row r="2963" spans="1:10" s="65" customFormat="1" ht="14" x14ac:dyDescent="0.35">
      <c r="A2963" s="145"/>
      <c r="E2963" s="102"/>
      <c r="F2963" s="102"/>
      <c r="G2963" s="102"/>
      <c r="I2963" s="93"/>
      <c r="J2963" s="93"/>
    </row>
    <row r="2964" spans="1:10" s="65" customFormat="1" ht="14" x14ac:dyDescent="0.35">
      <c r="A2964" s="145"/>
      <c r="E2964" s="102"/>
      <c r="F2964" s="102"/>
      <c r="G2964" s="102"/>
      <c r="I2964" s="93"/>
      <c r="J2964" s="93"/>
    </row>
    <row r="2965" spans="1:10" s="65" customFormat="1" ht="14" x14ac:dyDescent="0.35">
      <c r="A2965" s="145"/>
      <c r="E2965" s="102"/>
      <c r="F2965" s="102"/>
      <c r="G2965" s="102"/>
      <c r="I2965" s="93"/>
      <c r="J2965" s="93"/>
    </row>
    <row r="2966" spans="1:10" s="65" customFormat="1" ht="14" x14ac:dyDescent="0.35">
      <c r="A2966" s="145"/>
      <c r="E2966" s="102"/>
      <c r="F2966" s="102"/>
      <c r="G2966" s="102"/>
      <c r="I2966" s="93"/>
      <c r="J2966" s="93"/>
    </row>
    <row r="2967" spans="1:10" s="65" customFormat="1" ht="14" x14ac:dyDescent="0.35">
      <c r="A2967" s="145"/>
      <c r="E2967" s="102"/>
      <c r="F2967" s="102"/>
      <c r="G2967" s="102"/>
      <c r="I2967" s="93"/>
      <c r="J2967" s="93"/>
    </row>
    <row r="2968" spans="1:10" s="65" customFormat="1" ht="14" x14ac:dyDescent="0.35">
      <c r="A2968" s="145"/>
      <c r="E2968" s="102"/>
      <c r="F2968" s="102"/>
      <c r="G2968" s="102"/>
      <c r="I2968" s="93"/>
      <c r="J2968" s="93"/>
    </row>
    <row r="2969" spans="1:10" s="65" customFormat="1" ht="14" x14ac:dyDescent="0.35">
      <c r="A2969" s="145"/>
      <c r="E2969" s="102"/>
      <c r="F2969" s="102"/>
      <c r="G2969" s="102"/>
      <c r="I2969" s="93"/>
      <c r="J2969" s="93"/>
    </row>
    <row r="2970" spans="1:10" s="65" customFormat="1" ht="14" x14ac:dyDescent="0.35">
      <c r="A2970" s="145"/>
      <c r="E2970" s="102"/>
      <c r="F2970" s="102"/>
      <c r="G2970" s="102"/>
      <c r="I2970" s="93"/>
      <c r="J2970" s="93"/>
    </row>
    <row r="2971" spans="1:10" s="65" customFormat="1" ht="14" x14ac:dyDescent="0.35">
      <c r="A2971" s="145"/>
      <c r="E2971" s="102"/>
      <c r="F2971" s="102"/>
      <c r="G2971" s="102"/>
      <c r="I2971" s="93"/>
      <c r="J2971" s="93"/>
    </row>
    <row r="2972" spans="1:10" s="65" customFormat="1" ht="14" x14ac:dyDescent="0.35">
      <c r="A2972" s="145"/>
      <c r="E2972" s="102"/>
      <c r="F2972" s="102"/>
      <c r="G2972" s="102"/>
      <c r="I2972" s="93"/>
      <c r="J2972" s="93"/>
    </row>
    <row r="2973" spans="1:10" s="65" customFormat="1" ht="14" x14ac:dyDescent="0.35">
      <c r="A2973" s="145"/>
      <c r="E2973" s="102"/>
      <c r="F2973" s="102"/>
      <c r="G2973" s="102"/>
      <c r="I2973" s="93"/>
      <c r="J2973" s="93"/>
    </row>
    <row r="2974" spans="1:10" s="65" customFormat="1" ht="14" x14ac:dyDescent="0.35">
      <c r="A2974" s="145"/>
      <c r="E2974" s="102"/>
      <c r="F2974" s="102"/>
      <c r="G2974" s="102"/>
      <c r="I2974" s="93"/>
      <c r="J2974" s="93"/>
    </row>
    <row r="2975" spans="1:10" s="65" customFormat="1" ht="14" x14ac:dyDescent="0.35">
      <c r="A2975" s="145"/>
      <c r="E2975" s="102"/>
      <c r="F2975" s="102"/>
      <c r="G2975" s="102"/>
      <c r="I2975" s="93"/>
      <c r="J2975" s="93"/>
    </row>
    <row r="2976" spans="1:10" s="65" customFormat="1" ht="14" x14ac:dyDescent="0.35">
      <c r="A2976" s="145"/>
      <c r="E2976" s="102"/>
      <c r="F2976" s="102"/>
      <c r="G2976" s="102"/>
      <c r="I2976" s="93"/>
      <c r="J2976" s="93"/>
    </row>
    <row r="2977" spans="1:10" s="65" customFormat="1" ht="14" x14ac:dyDescent="0.35">
      <c r="A2977" s="145"/>
      <c r="E2977" s="102"/>
      <c r="F2977" s="102"/>
      <c r="G2977" s="102"/>
      <c r="I2977" s="93"/>
      <c r="J2977" s="93"/>
    </row>
    <row r="2978" spans="1:10" s="65" customFormat="1" ht="14" x14ac:dyDescent="0.35">
      <c r="A2978" s="145"/>
      <c r="E2978" s="102"/>
      <c r="F2978" s="102"/>
      <c r="G2978" s="102"/>
      <c r="I2978" s="93"/>
      <c r="J2978" s="93"/>
    </row>
    <row r="2979" spans="1:10" s="65" customFormat="1" ht="14" x14ac:dyDescent="0.35">
      <c r="A2979" s="145"/>
      <c r="E2979" s="102"/>
      <c r="F2979" s="102"/>
      <c r="G2979" s="102"/>
      <c r="I2979" s="93"/>
      <c r="J2979" s="93"/>
    </row>
    <row r="2980" spans="1:10" s="65" customFormat="1" ht="14" x14ac:dyDescent="0.35">
      <c r="A2980" s="145"/>
      <c r="E2980" s="102"/>
      <c r="F2980" s="102"/>
      <c r="G2980" s="102"/>
      <c r="I2980" s="93"/>
      <c r="J2980" s="93"/>
    </row>
    <row r="2981" spans="1:10" s="65" customFormat="1" ht="14" x14ac:dyDescent="0.35">
      <c r="A2981" s="145"/>
      <c r="E2981" s="102"/>
      <c r="F2981" s="102"/>
      <c r="G2981" s="102"/>
      <c r="I2981" s="93"/>
      <c r="J2981" s="93"/>
    </row>
    <row r="2982" spans="1:10" s="65" customFormat="1" ht="14" x14ac:dyDescent="0.35">
      <c r="A2982" s="145"/>
      <c r="E2982" s="102"/>
      <c r="F2982" s="102"/>
      <c r="G2982" s="102"/>
      <c r="I2982" s="93"/>
      <c r="J2982" s="93"/>
    </row>
    <row r="2983" spans="1:10" s="65" customFormat="1" ht="14" x14ac:dyDescent="0.35">
      <c r="A2983" s="145"/>
      <c r="E2983" s="102"/>
      <c r="F2983" s="102"/>
      <c r="G2983" s="102"/>
      <c r="I2983" s="93"/>
      <c r="J2983" s="93"/>
    </row>
    <row r="2984" spans="1:10" s="65" customFormat="1" ht="14" x14ac:dyDescent="0.35">
      <c r="A2984" s="145"/>
      <c r="E2984" s="102"/>
      <c r="F2984" s="102"/>
      <c r="G2984" s="102"/>
      <c r="I2984" s="93"/>
      <c r="J2984" s="93"/>
    </row>
    <row r="2985" spans="1:10" s="65" customFormat="1" ht="14" x14ac:dyDescent="0.35">
      <c r="A2985" s="145"/>
      <c r="E2985" s="102"/>
      <c r="F2985" s="102"/>
      <c r="G2985" s="102"/>
      <c r="I2985" s="93"/>
      <c r="J2985" s="93"/>
    </row>
    <row r="2986" spans="1:10" s="65" customFormat="1" ht="14" x14ac:dyDescent="0.35">
      <c r="A2986" s="145"/>
      <c r="E2986" s="102"/>
      <c r="F2986" s="102"/>
      <c r="G2986" s="102"/>
      <c r="I2986" s="93"/>
      <c r="J2986" s="93"/>
    </row>
    <row r="2987" spans="1:10" s="65" customFormat="1" ht="14" x14ac:dyDescent="0.35">
      <c r="A2987" s="145"/>
      <c r="E2987" s="102"/>
      <c r="F2987" s="102"/>
      <c r="G2987" s="102"/>
      <c r="I2987" s="93"/>
      <c r="J2987" s="93"/>
    </row>
    <row r="2988" spans="1:10" s="65" customFormat="1" ht="14" x14ac:dyDescent="0.35">
      <c r="A2988" s="145"/>
      <c r="E2988" s="102"/>
      <c r="F2988" s="102"/>
      <c r="G2988" s="102"/>
      <c r="I2988" s="93"/>
      <c r="J2988" s="93"/>
    </row>
    <row r="2989" spans="1:10" s="65" customFormat="1" ht="14" x14ac:dyDescent="0.35">
      <c r="A2989" s="145"/>
      <c r="E2989" s="102"/>
      <c r="F2989" s="102"/>
      <c r="G2989" s="102"/>
      <c r="I2989" s="93"/>
      <c r="J2989" s="93"/>
    </row>
    <row r="2990" spans="1:10" s="65" customFormat="1" ht="14" x14ac:dyDescent="0.35">
      <c r="A2990" s="145"/>
      <c r="E2990" s="102"/>
      <c r="F2990" s="102"/>
      <c r="G2990" s="102"/>
      <c r="I2990" s="93"/>
      <c r="J2990" s="93"/>
    </row>
    <row r="2991" spans="1:10" s="65" customFormat="1" ht="14" x14ac:dyDescent="0.35">
      <c r="A2991" s="145"/>
      <c r="E2991" s="102"/>
      <c r="F2991" s="102"/>
      <c r="G2991" s="102"/>
      <c r="I2991" s="93"/>
      <c r="J2991" s="93"/>
    </row>
    <row r="2992" spans="1:10" s="65" customFormat="1" ht="14" x14ac:dyDescent="0.35">
      <c r="A2992" s="145"/>
      <c r="E2992" s="102"/>
      <c r="F2992" s="102"/>
      <c r="G2992" s="102"/>
      <c r="I2992" s="93"/>
      <c r="J2992" s="93"/>
    </row>
    <row r="2993" spans="1:10" s="65" customFormat="1" ht="14" x14ac:dyDescent="0.35">
      <c r="A2993" s="145"/>
      <c r="E2993" s="102"/>
      <c r="F2993" s="102"/>
      <c r="G2993" s="102"/>
      <c r="I2993" s="93"/>
      <c r="J2993" s="93"/>
    </row>
    <row r="2994" spans="1:10" s="65" customFormat="1" ht="14" x14ac:dyDescent="0.35">
      <c r="A2994" s="145"/>
      <c r="E2994" s="102"/>
      <c r="F2994" s="102"/>
      <c r="G2994" s="102"/>
      <c r="I2994" s="93"/>
      <c r="J2994" s="93"/>
    </row>
    <row r="2995" spans="1:10" s="65" customFormat="1" ht="14" x14ac:dyDescent="0.35">
      <c r="A2995" s="145"/>
      <c r="E2995" s="102"/>
      <c r="F2995" s="102"/>
      <c r="G2995" s="102"/>
      <c r="I2995" s="93"/>
      <c r="J2995" s="93"/>
    </row>
    <row r="2996" spans="1:10" s="65" customFormat="1" ht="14" x14ac:dyDescent="0.35">
      <c r="A2996" s="145"/>
      <c r="E2996" s="102"/>
      <c r="F2996" s="102"/>
      <c r="G2996" s="102"/>
      <c r="I2996" s="93"/>
      <c r="J2996" s="93"/>
    </row>
    <row r="2997" spans="1:10" s="65" customFormat="1" ht="14" x14ac:dyDescent="0.35">
      <c r="A2997" s="145"/>
      <c r="E2997" s="102"/>
      <c r="F2997" s="102"/>
      <c r="G2997" s="102"/>
      <c r="I2997" s="93"/>
      <c r="J2997" s="93"/>
    </row>
    <row r="2998" spans="1:10" s="65" customFormat="1" ht="14" x14ac:dyDescent="0.35">
      <c r="A2998" s="145"/>
      <c r="E2998" s="102"/>
      <c r="F2998" s="102"/>
      <c r="G2998" s="102"/>
      <c r="I2998" s="93"/>
      <c r="J2998" s="93"/>
    </row>
    <row r="2999" spans="1:10" s="65" customFormat="1" ht="14" x14ac:dyDescent="0.35">
      <c r="A2999" s="145"/>
      <c r="E2999" s="102"/>
      <c r="F2999" s="102"/>
      <c r="G2999" s="102"/>
      <c r="I2999" s="93"/>
      <c r="J2999" s="93"/>
    </row>
    <row r="3000" spans="1:10" s="65" customFormat="1" ht="14" x14ac:dyDescent="0.35">
      <c r="A3000" s="145"/>
      <c r="E3000" s="102"/>
      <c r="F3000" s="102"/>
      <c r="G3000" s="102"/>
      <c r="I3000" s="93"/>
      <c r="J3000" s="93"/>
    </row>
    <row r="3001" spans="1:10" s="65" customFormat="1" ht="14" x14ac:dyDescent="0.35">
      <c r="A3001" s="145"/>
      <c r="E3001" s="102"/>
      <c r="F3001" s="102"/>
      <c r="G3001" s="102"/>
      <c r="I3001" s="93"/>
      <c r="J3001" s="93"/>
    </row>
    <row r="3002" spans="1:10" s="65" customFormat="1" ht="14" x14ac:dyDescent="0.35">
      <c r="A3002" s="145"/>
      <c r="E3002" s="102"/>
      <c r="F3002" s="102"/>
      <c r="G3002" s="102"/>
      <c r="I3002" s="93"/>
      <c r="J3002" s="93"/>
    </row>
    <row r="3003" spans="1:10" s="65" customFormat="1" ht="14" x14ac:dyDescent="0.35">
      <c r="A3003" s="145"/>
      <c r="E3003" s="102"/>
      <c r="F3003" s="102"/>
      <c r="G3003" s="102"/>
      <c r="I3003" s="93"/>
      <c r="J3003" s="93"/>
    </row>
    <row r="3004" spans="1:10" s="65" customFormat="1" ht="14" x14ac:dyDescent="0.35">
      <c r="A3004" s="145"/>
      <c r="E3004" s="102"/>
      <c r="F3004" s="102"/>
      <c r="G3004" s="102"/>
      <c r="I3004" s="93"/>
      <c r="J3004" s="93"/>
    </row>
    <row r="3005" spans="1:10" s="65" customFormat="1" ht="14" x14ac:dyDescent="0.35">
      <c r="A3005" s="145"/>
      <c r="E3005" s="102"/>
      <c r="F3005" s="102"/>
      <c r="G3005" s="102"/>
      <c r="I3005" s="93"/>
      <c r="J3005" s="93"/>
    </row>
    <row r="3006" spans="1:10" s="65" customFormat="1" ht="14" x14ac:dyDescent="0.35">
      <c r="A3006" s="145"/>
      <c r="E3006" s="102"/>
      <c r="F3006" s="102"/>
      <c r="G3006" s="102"/>
      <c r="I3006" s="93"/>
      <c r="J3006" s="93"/>
    </row>
    <row r="3007" spans="1:10" s="65" customFormat="1" ht="14" x14ac:dyDescent="0.35">
      <c r="A3007" s="145"/>
      <c r="E3007" s="102"/>
      <c r="F3007" s="102"/>
      <c r="G3007" s="102"/>
      <c r="I3007" s="93"/>
      <c r="J3007" s="93"/>
    </row>
    <row r="3008" spans="1:10" s="65" customFormat="1" ht="14" x14ac:dyDescent="0.35">
      <c r="A3008" s="145"/>
      <c r="E3008" s="102"/>
      <c r="F3008" s="102"/>
      <c r="G3008" s="102"/>
      <c r="I3008" s="93"/>
      <c r="J3008" s="93"/>
    </row>
    <row r="3009" spans="1:10" s="65" customFormat="1" ht="14" x14ac:dyDescent="0.35">
      <c r="A3009" s="145"/>
      <c r="E3009" s="102"/>
      <c r="F3009" s="102"/>
      <c r="G3009" s="102"/>
      <c r="I3009" s="93"/>
      <c r="J3009" s="93"/>
    </row>
    <row r="3010" spans="1:10" s="65" customFormat="1" ht="14" x14ac:dyDescent="0.35">
      <c r="A3010" s="145"/>
      <c r="E3010" s="102"/>
      <c r="F3010" s="102"/>
      <c r="G3010" s="102"/>
      <c r="I3010" s="93"/>
      <c r="J3010" s="93"/>
    </row>
    <row r="3011" spans="1:10" s="65" customFormat="1" ht="14" x14ac:dyDescent="0.35">
      <c r="A3011" s="145"/>
      <c r="E3011" s="102"/>
      <c r="F3011" s="102"/>
      <c r="G3011" s="102"/>
      <c r="I3011" s="93"/>
      <c r="J3011" s="93"/>
    </row>
    <row r="3012" spans="1:10" s="65" customFormat="1" ht="14" x14ac:dyDescent="0.35">
      <c r="A3012" s="145"/>
      <c r="E3012" s="102"/>
      <c r="F3012" s="102"/>
      <c r="G3012" s="102"/>
      <c r="I3012" s="93"/>
      <c r="J3012" s="93"/>
    </row>
    <row r="3013" spans="1:10" s="65" customFormat="1" ht="14" x14ac:dyDescent="0.35">
      <c r="A3013" s="145"/>
      <c r="E3013" s="102"/>
      <c r="F3013" s="102"/>
      <c r="G3013" s="102"/>
      <c r="I3013" s="93"/>
      <c r="J3013" s="93"/>
    </row>
    <row r="3014" spans="1:10" s="65" customFormat="1" ht="14" x14ac:dyDescent="0.35">
      <c r="A3014" s="145"/>
      <c r="E3014" s="102"/>
      <c r="F3014" s="102"/>
      <c r="G3014" s="102"/>
      <c r="I3014" s="93"/>
      <c r="J3014" s="93"/>
    </row>
    <row r="3015" spans="1:10" s="65" customFormat="1" ht="14" x14ac:dyDescent="0.35">
      <c r="A3015" s="145"/>
      <c r="E3015" s="102"/>
      <c r="F3015" s="102"/>
      <c r="G3015" s="102"/>
      <c r="I3015" s="93"/>
      <c r="J3015" s="93"/>
    </row>
    <row r="3016" spans="1:10" s="65" customFormat="1" ht="14" x14ac:dyDescent="0.35">
      <c r="A3016" s="145"/>
      <c r="E3016" s="102"/>
      <c r="F3016" s="102"/>
      <c r="G3016" s="102"/>
      <c r="I3016" s="93"/>
      <c r="J3016" s="93"/>
    </row>
    <row r="3017" spans="1:10" s="65" customFormat="1" ht="14" x14ac:dyDescent="0.35">
      <c r="A3017" s="145"/>
      <c r="E3017" s="102"/>
      <c r="F3017" s="102"/>
      <c r="G3017" s="102"/>
      <c r="I3017" s="93"/>
      <c r="J3017" s="93"/>
    </row>
    <row r="3018" spans="1:10" s="65" customFormat="1" ht="14" x14ac:dyDescent="0.35">
      <c r="A3018" s="145"/>
      <c r="E3018" s="102"/>
      <c r="F3018" s="102"/>
      <c r="G3018" s="102"/>
      <c r="I3018" s="93"/>
      <c r="J3018" s="93"/>
    </row>
    <row r="3019" spans="1:10" s="65" customFormat="1" ht="14" x14ac:dyDescent="0.35">
      <c r="A3019" s="145"/>
      <c r="E3019" s="102"/>
      <c r="F3019" s="102"/>
      <c r="G3019" s="102"/>
      <c r="I3019" s="93"/>
      <c r="J3019" s="93"/>
    </row>
    <row r="3020" spans="1:10" s="65" customFormat="1" ht="14" x14ac:dyDescent="0.35">
      <c r="A3020" s="145"/>
      <c r="E3020" s="102"/>
      <c r="F3020" s="102"/>
      <c r="G3020" s="102"/>
      <c r="I3020" s="93"/>
      <c r="J3020" s="93"/>
    </row>
    <row r="3021" spans="1:10" s="65" customFormat="1" ht="14" x14ac:dyDescent="0.35">
      <c r="A3021" s="145"/>
      <c r="E3021" s="102"/>
      <c r="F3021" s="102"/>
      <c r="G3021" s="102"/>
      <c r="I3021" s="93"/>
      <c r="J3021" s="93"/>
    </row>
    <row r="3022" spans="1:10" s="65" customFormat="1" ht="14" x14ac:dyDescent="0.35">
      <c r="A3022" s="145"/>
      <c r="E3022" s="102"/>
      <c r="F3022" s="102"/>
      <c r="G3022" s="102"/>
      <c r="I3022" s="93"/>
      <c r="J3022" s="93"/>
    </row>
    <row r="3023" spans="1:10" s="65" customFormat="1" ht="14" x14ac:dyDescent="0.35">
      <c r="A3023" s="145"/>
      <c r="E3023" s="102"/>
      <c r="F3023" s="102"/>
      <c r="G3023" s="102"/>
      <c r="I3023" s="93"/>
      <c r="J3023" s="93"/>
    </row>
    <row r="3024" spans="1:10" s="65" customFormat="1" ht="14" x14ac:dyDescent="0.35">
      <c r="A3024" s="145"/>
      <c r="E3024" s="102"/>
      <c r="F3024" s="102"/>
      <c r="G3024" s="102"/>
      <c r="I3024" s="93"/>
      <c r="J3024" s="93"/>
    </row>
    <row r="3025" spans="1:10" s="65" customFormat="1" ht="14" x14ac:dyDescent="0.35">
      <c r="A3025" s="145"/>
      <c r="E3025" s="102"/>
      <c r="F3025" s="102"/>
      <c r="G3025" s="102"/>
      <c r="I3025" s="93"/>
      <c r="J3025" s="93"/>
    </row>
    <row r="3026" spans="1:10" s="65" customFormat="1" ht="14" x14ac:dyDescent="0.35">
      <c r="A3026" s="145"/>
      <c r="E3026" s="102"/>
      <c r="F3026" s="102"/>
      <c r="G3026" s="102"/>
      <c r="I3026" s="93"/>
      <c r="J3026" s="93"/>
    </row>
    <row r="3027" spans="1:10" s="65" customFormat="1" ht="14" x14ac:dyDescent="0.35">
      <c r="A3027" s="145"/>
      <c r="E3027" s="102"/>
      <c r="F3027" s="102"/>
      <c r="G3027" s="102"/>
      <c r="I3027" s="93"/>
      <c r="J3027" s="93"/>
    </row>
    <row r="3028" spans="1:10" s="65" customFormat="1" ht="14" x14ac:dyDescent="0.35">
      <c r="A3028" s="145"/>
      <c r="E3028" s="102"/>
      <c r="F3028" s="102"/>
      <c r="G3028" s="102"/>
      <c r="I3028" s="93"/>
      <c r="J3028" s="93"/>
    </row>
    <row r="3029" spans="1:10" s="65" customFormat="1" ht="14" x14ac:dyDescent="0.35">
      <c r="A3029" s="145"/>
      <c r="E3029" s="102"/>
      <c r="F3029" s="102"/>
      <c r="G3029" s="102"/>
      <c r="I3029" s="93"/>
      <c r="J3029" s="93"/>
    </row>
    <row r="3030" spans="1:10" s="65" customFormat="1" ht="14" x14ac:dyDescent="0.35">
      <c r="A3030" s="145"/>
      <c r="E3030" s="102"/>
      <c r="F3030" s="102"/>
      <c r="G3030" s="102"/>
      <c r="I3030" s="93"/>
      <c r="J3030" s="93"/>
    </row>
    <row r="3031" spans="1:10" s="65" customFormat="1" ht="14" x14ac:dyDescent="0.35">
      <c r="A3031" s="145"/>
      <c r="E3031" s="102"/>
      <c r="F3031" s="102"/>
      <c r="G3031" s="102"/>
      <c r="I3031" s="93"/>
      <c r="J3031" s="93"/>
    </row>
    <row r="3032" spans="1:10" s="65" customFormat="1" ht="14" x14ac:dyDescent="0.35">
      <c r="A3032" s="145"/>
      <c r="E3032" s="102"/>
      <c r="F3032" s="102"/>
      <c r="G3032" s="102"/>
      <c r="I3032" s="93"/>
      <c r="J3032" s="93"/>
    </row>
    <row r="3033" spans="1:10" s="65" customFormat="1" ht="14" x14ac:dyDescent="0.35">
      <c r="A3033" s="145"/>
      <c r="E3033" s="102"/>
      <c r="F3033" s="102"/>
      <c r="G3033" s="102"/>
      <c r="I3033" s="93"/>
      <c r="J3033" s="93"/>
    </row>
    <row r="3034" spans="1:10" s="65" customFormat="1" ht="14" x14ac:dyDescent="0.35">
      <c r="A3034" s="145"/>
      <c r="E3034" s="102"/>
      <c r="F3034" s="102"/>
      <c r="G3034" s="102"/>
      <c r="I3034" s="93"/>
      <c r="J3034" s="93"/>
    </row>
    <row r="3035" spans="1:10" s="65" customFormat="1" ht="14" x14ac:dyDescent="0.35">
      <c r="A3035" s="145"/>
      <c r="E3035" s="102"/>
      <c r="F3035" s="102"/>
      <c r="G3035" s="102"/>
      <c r="I3035" s="93"/>
      <c r="J3035" s="93"/>
    </row>
    <row r="3036" spans="1:10" s="65" customFormat="1" ht="14" x14ac:dyDescent="0.35">
      <c r="A3036" s="145"/>
      <c r="E3036" s="102"/>
      <c r="F3036" s="102"/>
      <c r="G3036" s="102"/>
      <c r="I3036" s="93"/>
      <c r="J3036" s="93"/>
    </row>
    <row r="3037" spans="1:10" s="65" customFormat="1" ht="14" x14ac:dyDescent="0.35">
      <c r="A3037" s="145"/>
      <c r="E3037" s="102"/>
      <c r="F3037" s="102"/>
      <c r="G3037" s="102"/>
      <c r="I3037" s="93"/>
      <c r="J3037" s="93"/>
    </row>
    <row r="3038" spans="1:10" s="65" customFormat="1" ht="14" x14ac:dyDescent="0.35">
      <c r="A3038" s="145"/>
      <c r="E3038" s="102"/>
      <c r="F3038" s="102"/>
      <c r="G3038" s="102"/>
      <c r="I3038" s="93"/>
      <c r="J3038" s="93"/>
    </row>
    <row r="3039" spans="1:10" s="65" customFormat="1" ht="14" x14ac:dyDescent="0.35">
      <c r="A3039" s="145"/>
      <c r="E3039" s="102"/>
      <c r="F3039" s="102"/>
      <c r="G3039" s="102"/>
      <c r="I3039" s="93"/>
      <c r="J3039" s="93"/>
    </row>
    <row r="3040" spans="1:10" s="65" customFormat="1" ht="14" x14ac:dyDescent="0.35">
      <c r="A3040" s="145"/>
      <c r="E3040" s="102"/>
      <c r="F3040" s="102"/>
      <c r="G3040" s="102"/>
      <c r="I3040" s="93"/>
      <c r="J3040" s="93"/>
    </row>
    <row r="3041" spans="1:10" s="65" customFormat="1" ht="14" x14ac:dyDescent="0.35">
      <c r="A3041" s="145"/>
      <c r="E3041" s="102"/>
      <c r="F3041" s="102"/>
      <c r="G3041" s="102"/>
      <c r="I3041" s="93"/>
      <c r="J3041" s="93"/>
    </row>
    <row r="3042" spans="1:10" s="65" customFormat="1" ht="14" x14ac:dyDescent="0.35">
      <c r="A3042" s="145"/>
      <c r="E3042" s="102"/>
      <c r="F3042" s="102"/>
      <c r="G3042" s="102"/>
      <c r="I3042" s="93"/>
      <c r="J3042" s="93"/>
    </row>
    <row r="3043" spans="1:10" s="65" customFormat="1" ht="14" x14ac:dyDescent="0.35">
      <c r="A3043" s="145"/>
      <c r="E3043" s="102"/>
      <c r="F3043" s="102"/>
      <c r="G3043" s="102"/>
      <c r="I3043" s="93"/>
      <c r="J3043" s="93"/>
    </row>
    <row r="3044" spans="1:10" s="65" customFormat="1" ht="14" x14ac:dyDescent="0.35">
      <c r="A3044" s="145"/>
      <c r="E3044" s="102"/>
      <c r="F3044" s="102"/>
      <c r="G3044" s="102"/>
      <c r="I3044" s="93"/>
      <c r="J3044" s="93"/>
    </row>
    <row r="3045" spans="1:10" s="65" customFormat="1" ht="14" x14ac:dyDescent="0.35">
      <c r="A3045" s="145"/>
      <c r="E3045" s="102"/>
      <c r="F3045" s="102"/>
      <c r="G3045" s="102"/>
      <c r="I3045" s="93"/>
      <c r="J3045" s="93"/>
    </row>
    <row r="3046" spans="1:10" s="65" customFormat="1" ht="14" x14ac:dyDescent="0.35">
      <c r="A3046" s="145"/>
      <c r="E3046" s="102"/>
      <c r="F3046" s="102"/>
      <c r="G3046" s="102"/>
      <c r="I3046" s="93"/>
      <c r="J3046" s="93"/>
    </row>
    <row r="3047" spans="1:10" s="65" customFormat="1" ht="14" x14ac:dyDescent="0.35">
      <c r="A3047" s="145"/>
      <c r="E3047" s="102"/>
      <c r="F3047" s="102"/>
      <c r="G3047" s="102"/>
      <c r="I3047" s="93"/>
      <c r="J3047" s="93"/>
    </row>
    <row r="3048" spans="1:10" s="65" customFormat="1" ht="14" x14ac:dyDescent="0.35">
      <c r="A3048" s="145"/>
      <c r="E3048" s="102"/>
      <c r="F3048" s="102"/>
      <c r="G3048" s="102"/>
      <c r="I3048" s="93"/>
      <c r="J3048" s="93"/>
    </row>
    <row r="3049" spans="1:10" s="65" customFormat="1" ht="14" x14ac:dyDescent="0.35">
      <c r="A3049" s="145"/>
      <c r="E3049" s="102"/>
      <c r="F3049" s="102"/>
      <c r="G3049" s="102"/>
      <c r="I3049" s="93"/>
      <c r="J3049" s="93"/>
    </row>
    <row r="3050" spans="1:10" s="65" customFormat="1" ht="14" x14ac:dyDescent="0.35">
      <c r="A3050" s="145"/>
      <c r="E3050" s="102"/>
      <c r="F3050" s="102"/>
      <c r="G3050" s="102"/>
      <c r="I3050" s="93"/>
      <c r="J3050" s="93"/>
    </row>
    <row r="3051" spans="1:10" s="65" customFormat="1" ht="14" x14ac:dyDescent="0.35">
      <c r="A3051" s="145"/>
      <c r="E3051" s="102"/>
      <c r="F3051" s="102"/>
      <c r="G3051" s="102"/>
      <c r="I3051" s="93"/>
      <c r="J3051" s="93"/>
    </row>
    <row r="3052" spans="1:10" s="65" customFormat="1" ht="14" x14ac:dyDescent="0.35">
      <c r="A3052" s="145"/>
      <c r="E3052" s="102"/>
      <c r="F3052" s="102"/>
      <c r="G3052" s="102"/>
      <c r="I3052" s="93"/>
      <c r="J3052" s="93"/>
    </row>
    <row r="3053" spans="1:10" s="65" customFormat="1" ht="14" x14ac:dyDescent="0.35">
      <c r="A3053" s="145"/>
      <c r="E3053" s="102"/>
      <c r="F3053" s="102"/>
      <c r="G3053" s="102"/>
      <c r="I3053" s="93"/>
      <c r="J3053" s="93"/>
    </row>
    <row r="3054" spans="1:10" s="65" customFormat="1" ht="14" x14ac:dyDescent="0.35">
      <c r="A3054" s="145"/>
      <c r="E3054" s="102"/>
      <c r="F3054" s="102"/>
      <c r="G3054" s="102"/>
      <c r="I3054" s="93"/>
      <c r="J3054" s="93"/>
    </row>
    <row r="3055" spans="1:10" s="65" customFormat="1" ht="14" x14ac:dyDescent="0.35">
      <c r="A3055" s="145"/>
      <c r="E3055" s="102"/>
      <c r="F3055" s="102"/>
      <c r="G3055" s="102"/>
      <c r="I3055" s="93"/>
      <c r="J3055" s="93"/>
    </row>
    <row r="3056" spans="1:10" s="65" customFormat="1" ht="14" x14ac:dyDescent="0.35">
      <c r="A3056" s="145"/>
      <c r="E3056" s="102"/>
      <c r="F3056" s="102"/>
      <c r="G3056" s="102"/>
      <c r="I3056" s="93"/>
      <c r="J3056" s="93"/>
    </row>
    <row r="3057" spans="1:10" s="65" customFormat="1" ht="14" x14ac:dyDescent="0.35">
      <c r="A3057" s="145"/>
      <c r="E3057" s="102"/>
      <c r="F3057" s="102"/>
      <c r="G3057" s="102"/>
      <c r="I3057" s="93"/>
      <c r="J3057" s="93"/>
    </row>
    <row r="3058" spans="1:10" s="65" customFormat="1" ht="14" x14ac:dyDescent="0.35">
      <c r="A3058" s="145"/>
      <c r="E3058" s="102"/>
      <c r="F3058" s="102"/>
      <c r="G3058" s="102"/>
      <c r="I3058" s="93"/>
      <c r="J3058" s="93"/>
    </row>
    <row r="3059" spans="1:10" s="65" customFormat="1" ht="14" x14ac:dyDescent="0.35">
      <c r="A3059" s="145"/>
      <c r="E3059" s="102"/>
      <c r="F3059" s="102"/>
      <c r="G3059" s="102"/>
      <c r="I3059" s="93"/>
      <c r="J3059" s="93"/>
    </row>
    <row r="3060" spans="1:10" s="65" customFormat="1" ht="14" x14ac:dyDescent="0.35">
      <c r="A3060" s="145"/>
      <c r="E3060" s="102"/>
      <c r="F3060" s="102"/>
      <c r="G3060" s="102"/>
      <c r="I3060" s="93"/>
      <c r="J3060" s="93"/>
    </row>
    <row r="3061" spans="1:10" s="65" customFormat="1" ht="14" x14ac:dyDescent="0.35">
      <c r="A3061" s="145"/>
      <c r="E3061" s="102"/>
      <c r="F3061" s="102"/>
      <c r="G3061" s="102"/>
      <c r="I3061" s="93"/>
      <c r="J3061" s="93"/>
    </row>
    <row r="3062" spans="1:10" s="65" customFormat="1" ht="14" x14ac:dyDescent="0.35">
      <c r="A3062" s="145"/>
      <c r="E3062" s="102"/>
      <c r="F3062" s="102"/>
      <c r="G3062" s="102"/>
      <c r="I3062" s="93"/>
      <c r="J3062" s="93"/>
    </row>
    <row r="3063" spans="1:10" s="65" customFormat="1" ht="14" x14ac:dyDescent="0.35">
      <c r="A3063" s="145"/>
      <c r="E3063" s="102"/>
      <c r="F3063" s="102"/>
      <c r="G3063" s="102"/>
      <c r="I3063" s="93"/>
      <c r="J3063" s="93"/>
    </row>
    <row r="3064" spans="1:10" s="65" customFormat="1" ht="14" x14ac:dyDescent="0.35">
      <c r="A3064" s="145"/>
      <c r="E3064" s="102"/>
      <c r="F3064" s="102"/>
      <c r="G3064" s="102"/>
      <c r="I3064" s="93"/>
      <c r="J3064" s="93"/>
    </row>
    <row r="3065" spans="1:10" s="65" customFormat="1" ht="14" x14ac:dyDescent="0.35">
      <c r="A3065" s="145"/>
      <c r="E3065" s="102"/>
      <c r="F3065" s="102"/>
      <c r="G3065" s="102"/>
      <c r="I3065" s="93"/>
      <c r="J3065" s="93"/>
    </row>
    <row r="3066" spans="1:10" s="65" customFormat="1" ht="14" x14ac:dyDescent="0.35">
      <c r="A3066" s="145"/>
      <c r="E3066" s="102"/>
      <c r="F3066" s="102"/>
      <c r="G3066" s="102"/>
      <c r="I3066" s="93"/>
      <c r="J3066" s="93"/>
    </row>
    <row r="3067" spans="1:10" s="65" customFormat="1" ht="14" x14ac:dyDescent="0.35">
      <c r="A3067" s="145"/>
      <c r="E3067" s="102"/>
      <c r="F3067" s="102"/>
      <c r="G3067" s="102"/>
      <c r="I3067" s="93"/>
      <c r="J3067" s="93"/>
    </row>
    <row r="3068" spans="1:10" s="65" customFormat="1" ht="14" x14ac:dyDescent="0.35">
      <c r="A3068" s="145"/>
      <c r="E3068" s="102"/>
      <c r="F3068" s="102"/>
      <c r="G3068" s="102"/>
      <c r="I3068" s="93"/>
      <c r="J3068" s="93"/>
    </row>
    <row r="3069" spans="1:10" s="65" customFormat="1" ht="14" x14ac:dyDescent="0.35">
      <c r="A3069" s="145"/>
      <c r="E3069" s="102"/>
      <c r="F3069" s="102"/>
      <c r="G3069" s="102"/>
      <c r="I3069" s="93"/>
      <c r="J3069" s="93"/>
    </row>
    <row r="3070" spans="1:10" s="65" customFormat="1" ht="14" x14ac:dyDescent="0.35">
      <c r="A3070" s="145"/>
      <c r="E3070" s="102"/>
      <c r="F3070" s="102"/>
      <c r="G3070" s="102"/>
      <c r="I3070" s="93"/>
      <c r="J3070" s="93"/>
    </row>
    <row r="3071" spans="1:10" s="65" customFormat="1" ht="14" x14ac:dyDescent="0.35">
      <c r="A3071" s="145"/>
      <c r="E3071" s="102"/>
      <c r="F3071" s="102"/>
      <c r="G3071" s="102"/>
      <c r="I3071" s="93"/>
      <c r="J3071" s="93"/>
    </row>
    <row r="3072" spans="1:10" s="65" customFormat="1" ht="14" x14ac:dyDescent="0.35">
      <c r="A3072" s="145"/>
      <c r="E3072" s="102"/>
      <c r="F3072" s="102"/>
      <c r="G3072" s="102"/>
      <c r="I3072" s="93"/>
      <c r="J3072" s="93"/>
    </row>
    <row r="3073" spans="1:10" s="65" customFormat="1" ht="14" x14ac:dyDescent="0.35">
      <c r="A3073" s="145"/>
      <c r="E3073" s="102"/>
      <c r="F3073" s="102"/>
      <c r="G3073" s="102"/>
      <c r="I3073" s="93"/>
      <c r="J3073" s="93"/>
    </row>
    <row r="3074" spans="1:10" s="65" customFormat="1" ht="14" x14ac:dyDescent="0.35">
      <c r="A3074" s="145"/>
      <c r="E3074" s="102"/>
      <c r="F3074" s="102"/>
      <c r="G3074" s="102"/>
      <c r="I3074" s="93"/>
      <c r="J3074" s="93"/>
    </row>
    <row r="3075" spans="1:10" s="65" customFormat="1" ht="14" x14ac:dyDescent="0.35">
      <c r="A3075" s="145"/>
      <c r="E3075" s="102"/>
      <c r="F3075" s="102"/>
      <c r="G3075" s="102"/>
      <c r="I3075" s="93"/>
      <c r="J3075" s="93"/>
    </row>
    <row r="3076" spans="1:10" s="65" customFormat="1" ht="14" x14ac:dyDescent="0.35">
      <c r="A3076" s="145"/>
      <c r="E3076" s="102"/>
      <c r="F3076" s="102"/>
      <c r="G3076" s="102"/>
      <c r="I3076" s="93"/>
      <c r="J3076" s="93"/>
    </row>
    <row r="3077" spans="1:10" s="65" customFormat="1" ht="14" x14ac:dyDescent="0.35">
      <c r="A3077" s="145"/>
      <c r="E3077" s="102"/>
      <c r="F3077" s="102"/>
      <c r="G3077" s="102"/>
      <c r="I3077" s="93"/>
      <c r="J3077" s="93"/>
    </row>
    <row r="3078" spans="1:10" s="65" customFormat="1" ht="14" x14ac:dyDescent="0.35">
      <c r="A3078" s="145"/>
      <c r="E3078" s="102"/>
      <c r="F3078" s="102"/>
      <c r="G3078" s="102"/>
      <c r="I3078" s="93"/>
      <c r="J3078" s="93"/>
    </row>
    <row r="3079" spans="1:10" s="65" customFormat="1" ht="14" x14ac:dyDescent="0.35">
      <c r="A3079" s="145"/>
      <c r="E3079" s="102"/>
      <c r="F3079" s="102"/>
      <c r="G3079" s="102"/>
      <c r="I3079" s="93"/>
      <c r="J3079" s="93"/>
    </row>
    <row r="3080" spans="1:10" s="65" customFormat="1" ht="14" x14ac:dyDescent="0.35">
      <c r="A3080" s="145"/>
      <c r="E3080" s="102"/>
      <c r="F3080" s="102"/>
      <c r="G3080" s="102"/>
      <c r="I3080" s="93"/>
      <c r="J3080" s="93"/>
    </row>
    <row r="3081" spans="1:10" s="65" customFormat="1" ht="14" x14ac:dyDescent="0.35">
      <c r="A3081" s="145"/>
      <c r="E3081" s="102"/>
      <c r="F3081" s="102"/>
      <c r="G3081" s="102"/>
      <c r="I3081" s="93"/>
      <c r="J3081" s="93"/>
    </row>
    <row r="3082" spans="1:10" s="65" customFormat="1" ht="14" x14ac:dyDescent="0.35">
      <c r="A3082" s="145"/>
      <c r="E3082" s="102"/>
      <c r="F3082" s="102"/>
      <c r="G3082" s="102"/>
      <c r="I3082" s="93"/>
      <c r="J3082" s="93"/>
    </row>
    <row r="3083" spans="1:10" s="65" customFormat="1" ht="14" x14ac:dyDescent="0.35">
      <c r="A3083" s="145"/>
      <c r="E3083" s="102"/>
      <c r="F3083" s="102"/>
      <c r="G3083" s="102"/>
      <c r="I3083" s="93"/>
      <c r="J3083" s="93"/>
    </row>
    <row r="3084" spans="1:10" s="65" customFormat="1" ht="14" x14ac:dyDescent="0.35">
      <c r="A3084" s="145"/>
      <c r="E3084" s="102"/>
      <c r="F3084" s="102"/>
      <c r="G3084" s="102"/>
      <c r="I3084" s="93"/>
      <c r="J3084" s="93"/>
    </row>
    <row r="3085" spans="1:10" s="65" customFormat="1" ht="14" x14ac:dyDescent="0.35">
      <c r="A3085" s="145"/>
      <c r="E3085" s="102"/>
      <c r="F3085" s="102"/>
      <c r="G3085" s="102"/>
      <c r="I3085" s="93"/>
      <c r="J3085" s="93"/>
    </row>
    <row r="3086" spans="1:10" s="65" customFormat="1" ht="14" x14ac:dyDescent="0.35">
      <c r="A3086" s="145"/>
      <c r="E3086" s="102"/>
      <c r="F3086" s="102"/>
      <c r="G3086" s="102"/>
      <c r="I3086" s="93"/>
      <c r="J3086" s="93"/>
    </row>
    <row r="3087" spans="1:10" s="65" customFormat="1" ht="14" x14ac:dyDescent="0.35">
      <c r="A3087" s="145"/>
      <c r="E3087" s="102"/>
      <c r="F3087" s="102"/>
      <c r="G3087" s="102"/>
      <c r="I3087" s="93"/>
      <c r="J3087" s="93"/>
    </row>
    <row r="3088" spans="1:10" s="65" customFormat="1" ht="14" x14ac:dyDescent="0.35">
      <c r="A3088" s="145"/>
      <c r="E3088" s="102"/>
      <c r="F3088" s="102"/>
      <c r="G3088" s="102"/>
      <c r="I3088" s="93"/>
      <c r="J3088" s="93"/>
    </row>
    <row r="3089" spans="1:10" s="65" customFormat="1" ht="14" x14ac:dyDescent="0.35">
      <c r="A3089" s="145"/>
      <c r="E3089" s="102"/>
      <c r="F3089" s="102"/>
      <c r="G3089" s="102"/>
      <c r="I3089" s="93"/>
      <c r="J3089" s="93"/>
    </row>
    <row r="3090" spans="1:10" s="65" customFormat="1" ht="14" x14ac:dyDescent="0.35">
      <c r="A3090" s="145"/>
      <c r="E3090" s="102"/>
      <c r="F3090" s="102"/>
      <c r="G3090" s="102"/>
      <c r="I3090" s="93"/>
      <c r="J3090" s="93"/>
    </row>
    <row r="3091" spans="1:10" s="65" customFormat="1" ht="14" x14ac:dyDescent="0.35">
      <c r="A3091" s="145"/>
      <c r="E3091" s="102"/>
      <c r="F3091" s="102"/>
      <c r="G3091" s="102"/>
      <c r="I3091" s="93"/>
      <c r="J3091" s="93"/>
    </row>
    <row r="3092" spans="1:10" s="65" customFormat="1" ht="14" x14ac:dyDescent="0.35">
      <c r="A3092" s="145"/>
      <c r="E3092" s="102"/>
      <c r="F3092" s="102"/>
      <c r="G3092" s="102"/>
      <c r="I3092" s="93"/>
      <c r="J3092" s="93"/>
    </row>
    <row r="3093" spans="1:10" s="65" customFormat="1" ht="14" x14ac:dyDescent="0.35">
      <c r="A3093" s="145"/>
      <c r="E3093" s="102"/>
      <c r="F3093" s="102"/>
      <c r="G3093" s="102"/>
      <c r="I3093" s="93"/>
      <c r="J3093" s="93"/>
    </row>
    <row r="3094" spans="1:10" s="65" customFormat="1" ht="14" x14ac:dyDescent="0.35">
      <c r="A3094" s="145"/>
      <c r="E3094" s="102"/>
      <c r="F3094" s="102"/>
      <c r="G3094" s="102"/>
      <c r="I3094" s="93"/>
      <c r="J3094" s="93"/>
    </row>
    <row r="3095" spans="1:10" s="65" customFormat="1" ht="14" x14ac:dyDescent="0.35">
      <c r="A3095" s="145"/>
      <c r="E3095" s="102"/>
      <c r="F3095" s="102"/>
      <c r="G3095" s="102"/>
      <c r="I3095" s="93"/>
      <c r="J3095" s="93"/>
    </row>
    <row r="3096" spans="1:10" s="65" customFormat="1" ht="14" x14ac:dyDescent="0.35">
      <c r="A3096" s="145"/>
      <c r="E3096" s="102"/>
      <c r="F3096" s="102"/>
      <c r="G3096" s="102"/>
      <c r="I3096" s="93"/>
      <c r="J3096" s="93"/>
    </row>
    <row r="3097" spans="1:10" s="65" customFormat="1" ht="14" x14ac:dyDescent="0.35">
      <c r="A3097" s="145"/>
      <c r="E3097" s="102"/>
      <c r="F3097" s="102"/>
      <c r="G3097" s="102"/>
      <c r="I3097" s="93"/>
      <c r="J3097" s="93"/>
    </row>
    <row r="3098" spans="1:10" s="65" customFormat="1" ht="14" x14ac:dyDescent="0.35">
      <c r="A3098" s="145"/>
      <c r="E3098" s="102"/>
      <c r="F3098" s="102"/>
      <c r="G3098" s="102"/>
      <c r="I3098" s="93"/>
      <c r="J3098" s="93"/>
    </row>
    <row r="3099" spans="1:10" s="65" customFormat="1" ht="14" x14ac:dyDescent="0.35">
      <c r="A3099" s="145"/>
      <c r="E3099" s="102"/>
      <c r="F3099" s="102"/>
      <c r="G3099" s="102"/>
      <c r="I3099" s="93"/>
      <c r="J3099" s="93"/>
    </row>
    <row r="3100" spans="1:10" s="65" customFormat="1" ht="14" x14ac:dyDescent="0.35">
      <c r="A3100" s="145"/>
      <c r="E3100" s="102"/>
      <c r="F3100" s="102"/>
      <c r="G3100" s="102"/>
      <c r="I3100" s="93"/>
      <c r="J3100" s="93"/>
    </row>
    <row r="3101" spans="1:10" s="65" customFormat="1" ht="14" x14ac:dyDescent="0.35">
      <c r="A3101" s="145"/>
      <c r="E3101" s="102"/>
      <c r="F3101" s="102"/>
      <c r="G3101" s="102"/>
      <c r="I3101" s="93"/>
      <c r="J3101" s="93"/>
    </row>
    <row r="3102" spans="1:10" s="65" customFormat="1" ht="14" x14ac:dyDescent="0.35">
      <c r="A3102" s="145"/>
      <c r="E3102" s="102"/>
      <c r="F3102" s="102"/>
      <c r="G3102" s="102"/>
      <c r="I3102" s="93"/>
      <c r="J3102" s="93"/>
    </row>
    <row r="3103" spans="1:10" s="65" customFormat="1" ht="14" x14ac:dyDescent="0.35">
      <c r="A3103" s="145"/>
      <c r="E3103" s="102"/>
      <c r="F3103" s="102"/>
      <c r="G3103" s="102"/>
      <c r="I3103" s="93"/>
      <c r="J3103" s="93"/>
    </row>
    <row r="3104" spans="1:10" s="65" customFormat="1" ht="14" x14ac:dyDescent="0.35">
      <c r="A3104" s="145"/>
      <c r="E3104" s="102"/>
      <c r="F3104" s="102"/>
      <c r="G3104" s="102"/>
      <c r="I3104" s="93"/>
      <c r="J3104" s="93"/>
    </row>
    <row r="3105" spans="1:10" s="65" customFormat="1" ht="14" x14ac:dyDescent="0.35">
      <c r="A3105" s="145"/>
      <c r="E3105" s="102"/>
      <c r="F3105" s="102"/>
      <c r="G3105" s="102"/>
      <c r="I3105" s="93"/>
      <c r="J3105" s="93"/>
    </row>
    <row r="3106" spans="1:10" s="65" customFormat="1" ht="14" x14ac:dyDescent="0.35">
      <c r="A3106" s="145"/>
      <c r="E3106" s="102"/>
      <c r="F3106" s="102"/>
      <c r="G3106" s="102"/>
      <c r="I3106" s="93"/>
      <c r="J3106" s="93"/>
    </row>
    <row r="3107" spans="1:10" s="65" customFormat="1" ht="14" x14ac:dyDescent="0.35">
      <c r="A3107" s="145"/>
      <c r="E3107" s="102"/>
      <c r="F3107" s="102"/>
      <c r="G3107" s="102"/>
      <c r="I3107" s="93"/>
      <c r="J3107" s="93"/>
    </row>
    <row r="3108" spans="1:10" s="65" customFormat="1" ht="14" x14ac:dyDescent="0.35">
      <c r="A3108" s="145"/>
      <c r="E3108" s="102"/>
      <c r="F3108" s="102"/>
      <c r="G3108" s="102"/>
      <c r="I3108" s="93"/>
      <c r="J3108" s="93"/>
    </row>
    <row r="3109" spans="1:10" s="65" customFormat="1" ht="14" x14ac:dyDescent="0.35">
      <c r="A3109" s="145"/>
      <c r="E3109" s="102"/>
      <c r="F3109" s="102"/>
      <c r="G3109" s="102"/>
      <c r="I3109" s="93"/>
      <c r="J3109" s="93"/>
    </row>
    <row r="3110" spans="1:10" s="65" customFormat="1" ht="14" x14ac:dyDescent="0.35">
      <c r="A3110" s="145"/>
      <c r="E3110" s="102"/>
      <c r="F3110" s="102"/>
      <c r="G3110" s="102"/>
      <c r="I3110" s="93"/>
      <c r="J3110" s="93"/>
    </row>
    <row r="3111" spans="1:10" s="65" customFormat="1" ht="14" x14ac:dyDescent="0.35">
      <c r="A3111" s="145"/>
      <c r="E3111" s="102"/>
      <c r="F3111" s="102"/>
      <c r="G3111" s="102"/>
      <c r="I3111" s="93"/>
      <c r="J3111" s="93"/>
    </row>
    <row r="3112" spans="1:10" s="65" customFormat="1" ht="14" x14ac:dyDescent="0.35">
      <c r="A3112" s="145"/>
      <c r="E3112" s="102"/>
      <c r="F3112" s="102"/>
      <c r="G3112" s="102"/>
      <c r="I3112" s="93"/>
      <c r="J3112" s="93"/>
    </row>
    <row r="3113" spans="1:10" s="65" customFormat="1" ht="14" x14ac:dyDescent="0.35">
      <c r="A3113" s="145"/>
      <c r="E3113" s="102"/>
      <c r="F3113" s="102"/>
      <c r="G3113" s="102"/>
      <c r="I3113" s="93"/>
      <c r="J3113" s="93"/>
    </row>
    <row r="3114" spans="1:10" s="65" customFormat="1" ht="14" x14ac:dyDescent="0.35">
      <c r="A3114" s="145"/>
      <c r="E3114" s="102"/>
      <c r="F3114" s="102"/>
      <c r="G3114" s="102"/>
      <c r="I3114" s="93"/>
      <c r="J3114" s="93"/>
    </row>
    <row r="3115" spans="1:10" s="65" customFormat="1" ht="14" x14ac:dyDescent="0.35">
      <c r="A3115" s="145"/>
      <c r="E3115" s="102"/>
      <c r="F3115" s="102"/>
      <c r="G3115" s="102"/>
      <c r="I3115" s="93"/>
      <c r="J3115" s="93"/>
    </row>
    <row r="3116" spans="1:10" s="65" customFormat="1" ht="14" x14ac:dyDescent="0.35">
      <c r="A3116" s="145"/>
      <c r="E3116" s="102"/>
      <c r="F3116" s="102"/>
      <c r="G3116" s="102"/>
      <c r="I3116" s="93"/>
      <c r="J3116" s="93"/>
    </row>
    <row r="3117" spans="1:10" s="65" customFormat="1" ht="14" x14ac:dyDescent="0.35">
      <c r="A3117" s="145"/>
      <c r="E3117" s="102"/>
      <c r="F3117" s="102"/>
      <c r="G3117" s="102"/>
      <c r="I3117" s="93"/>
      <c r="J3117" s="93"/>
    </row>
    <row r="3118" spans="1:10" s="65" customFormat="1" ht="14" x14ac:dyDescent="0.35">
      <c r="A3118" s="145"/>
      <c r="E3118" s="102"/>
      <c r="F3118" s="102"/>
      <c r="G3118" s="102"/>
      <c r="I3118" s="93"/>
      <c r="J3118" s="93"/>
    </row>
    <row r="3119" spans="1:10" s="65" customFormat="1" ht="14" x14ac:dyDescent="0.35">
      <c r="A3119" s="145"/>
      <c r="E3119" s="102"/>
      <c r="F3119" s="102"/>
      <c r="G3119" s="102"/>
      <c r="I3119" s="93"/>
      <c r="J3119" s="93"/>
    </row>
    <row r="3120" spans="1:10" s="65" customFormat="1" ht="14" x14ac:dyDescent="0.35">
      <c r="A3120" s="145"/>
      <c r="E3120" s="102"/>
      <c r="F3120" s="102"/>
      <c r="G3120" s="102"/>
      <c r="I3120" s="93"/>
      <c r="J3120" s="93"/>
    </row>
    <row r="3121" spans="1:10" s="65" customFormat="1" ht="14" x14ac:dyDescent="0.35">
      <c r="A3121" s="145"/>
      <c r="E3121" s="102"/>
      <c r="F3121" s="102"/>
      <c r="G3121" s="102"/>
      <c r="I3121" s="93"/>
      <c r="J3121" s="93"/>
    </row>
    <row r="3122" spans="1:10" s="65" customFormat="1" ht="14" x14ac:dyDescent="0.35">
      <c r="A3122" s="145"/>
      <c r="E3122" s="102"/>
      <c r="F3122" s="102"/>
      <c r="G3122" s="102"/>
      <c r="I3122" s="93"/>
      <c r="J3122" s="93"/>
    </row>
    <row r="3123" spans="1:10" s="65" customFormat="1" ht="14" x14ac:dyDescent="0.35">
      <c r="A3123" s="145"/>
      <c r="E3123" s="102"/>
      <c r="F3123" s="102"/>
      <c r="G3123" s="102"/>
      <c r="I3123" s="93"/>
      <c r="J3123" s="93"/>
    </row>
    <row r="3124" spans="1:10" s="65" customFormat="1" ht="14" x14ac:dyDescent="0.35">
      <c r="A3124" s="145"/>
      <c r="E3124" s="102"/>
      <c r="F3124" s="102"/>
      <c r="G3124" s="102"/>
      <c r="I3124" s="93"/>
      <c r="J3124" s="93"/>
    </row>
    <row r="3125" spans="1:10" s="65" customFormat="1" ht="14" x14ac:dyDescent="0.35">
      <c r="A3125" s="145"/>
      <c r="E3125" s="102"/>
      <c r="F3125" s="102"/>
      <c r="G3125" s="102"/>
      <c r="I3125" s="93"/>
      <c r="J3125" s="93"/>
    </row>
    <row r="3126" spans="1:10" s="65" customFormat="1" ht="14" x14ac:dyDescent="0.35">
      <c r="A3126" s="145"/>
      <c r="E3126" s="102"/>
      <c r="F3126" s="102"/>
      <c r="G3126" s="102"/>
      <c r="I3126" s="93"/>
      <c r="J3126" s="93"/>
    </row>
    <row r="3127" spans="1:10" s="65" customFormat="1" ht="14" x14ac:dyDescent="0.35">
      <c r="A3127" s="145"/>
      <c r="E3127" s="102"/>
      <c r="F3127" s="102"/>
      <c r="G3127" s="102"/>
      <c r="I3127" s="93"/>
      <c r="J3127" s="93"/>
    </row>
    <row r="3128" spans="1:10" s="65" customFormat="1" ht="14" x14ac:dyDescent="0.35">
      <c r="A3128" s="145"/>
      <c r="E3128" s="102"/>
      <c r="F3128" s="102"/>
      <c r="G3128" s="102"/>
      <c r="I3128" s="93"/>
      <c r="J3128" s="93"/>
    </row>
    <row r="3129" spans="1:10" s="65" customFormat="1" ht="14" x14ac:dyDescent="0.35">
      <c r="A3129" s="145"/>
      <c r="E3129" s="102"/>
      <c r="F3129" s="102"/>
      <c r="G3129" s="102"/>
      <c r="I3129" s="93"/>
      <c r="J3129" s="93"/>
    </row>
    <row r="3130" spans="1:10" s="65" customFormat="1" ht="14" x14ac:dyDescent="0.35">
      <c r="A3130" s="145"/>
      <c r="E3130" s="102"/>
      <c r="F3130" s="102"/>
      <c r="G3130" s="102"/>
      <c r="I3130" s="93"/>
      <c r="J3130" s="93"/>
    </row>
    <row r="3131" spans="1:10" s="65" customFormat="1" ht="14" x14ac:dyDescent="0.35">
      <c r="A3131" s="145"/>
      <c r="E3131" s="102"/>
      <c r="F3131" s="102"/>
      <c r="G3131" s="102"/>
      <c r="I3131" s="93"/>
      <c r="J3131" s="93"/>
    </row>
    <row r="3132" spans="1:10" s="65" customFormat="1" ht="14" x14ac:dyDescent="0.35">
      <c r="A3132" s="145"/>
      <c r="E3132" s="102"/>
      <c r="F3132" s="102"/>
      <c r="G3132" s="102"/>
      <c r="I3132" s="93"/>
      <c r="J3132" s="93"/>
    </row>
    <row r="3133" spans="1:10" s="65" customFormat="1" ht="14" x14ac:dyDescent="0.35">
      <c r="A3133" s="145"/>
      <c r="E3133" s="102"/>
      <c r="F3133" s="102"/>
      <c r="G3133" s="102"/>
      <c r="I3133" s="93"/>
      <c r="J3133" s="93"/>
    </row>
    <row r="3134" spans="1:10" s="65" customFormat="1" ht="14" x14ac:dyDescent="0.35">
      <c r="A3134" s="145"/>
      <c r="E3134" s="102"/>
      <c r="F3134" s="102"/>
      <c r="G3134" s="102"/>
      <c r="I3134" s="93"/>
      <c r="J3134" s="93"/>
    </row>
    <row r="3135" spans="1:10" s="65" customFormat="1" ht="14" x14ac:dyDescent="0.35">
      <c r="A3135" s="145"/>
      <c r="E3135" s="102"/>
      <c r="F3135" s="102"/>
      <c r="G3135" s="102"/>
      <c r="I3135" s="93"/>
      <c r="J3135" s="93"/>
    </row>
    <row r="3136" spans="1:10" s="65" customFormat="1" ht="14" x14ac:dyDescent="0.35">
      <c r="A3136" s="145"/>
      <c r="E3136" s="102"/>
      <c r="F3136" s="102"/>
      <c r="G3136" s="102"/>
      <c r="I3136" s="93"/>
      <c r="J3136" s="93"/>
    </row>
    <row r="3137" spans="1:10" s="65" customFormat="1" ht="14" x14ac:dyDescent="0.35">
      <c r="A3137" s="145"/>
      <c r="E3137" s="102"/>
      <c r="F3137" s="102"/>
      <c r="G3137" s="102"/>
      <c r="I3137" s="93"/>
      <c r="J3137" s="93"/>
    </row>
    <row r="3138" spans="1:10" s="65" customFormat="1" ht="14" x14ac:dyDescent="0.35">
      <c r="A3138" s="145"/>
      <c r="E3138" s="102"/>
      <c r="F3138" s="102"/>
      <c r="G3138" s="102"/>
      <c r="I3138" s="93"/>
      <c r="J3138" s="93"/>
    </row>
    <row r="3139" spans="1:10" s="65" customFormat="1" ht="14" x14ac:dyDescent="0.35">
      <c r="A3139" s="145"/>
      <c r="E3139" s="102"/>
      <c r="F3139" s="102"/>
      <c r="G3139" s="102"/>
      <c r="I3139" s="93"/>
      <c r="J3139" s="93"/>
    </row>
    <row r="3140" spans="1:10" s="65" customFormat="1" ht="14" x14ac:dyDescent="0.35">
      <c r="A3140" s="145"/>
      <c r="E3140" s="102"/>
      <c r="F3140" s="102"/>
      <c r="G3140" s="102"/>
      <c r="I3140" s="93"/>
      <c r="J3140" s="93"/>
    </row>
    <row r="3141" spans="1:10" s="65" customFormat="1" ht="14" x14ac:dyDescent="0.35">
      <c r="A3141" s="145"/>
      <c r="E3141" s="102"/>
      <c r="F3141" s="102"/>
      <c r="G3141" s="102"/>
      <c r="I3141" s="93"/>
      <c r="J3141" s="93"/>
    </row>
    <row r="3142" spans="1:10" s="65" customFormat="1" ht="14" x14ac:dyDescent="0.35">
      <c r="A3142" s="145"/>
      <c r="E3142" s="102"/>
      <c r="F3142" s="102"/>
      <c r="G3142" s="102"/>
      <c r="I3142" s="93"/>
      <c r="J3142" s="93"/>
    </row>
    <row r="3143" spans="1:10" s="65" customFormat="1" ht="14" x14ac:dyDescent="0.35">
      <c r="A3143" s="145"/>
      <c r="E3143" s="102"/>
      <c r="F3143" s="102"/>
      <c r="G3143" s="102"/>
      <c r="I3143" s="93"/>
      <c r="J3143" s="93"/>
    </row>
    <row r="3144" spans="1:10" s="65" customFormat="1" ht="14" x14ac:dyDescent="0.35">
      <c r="A3144" s="145"/>
      <c r="E3144" s="102"/>
      <c r="F3144" s="102"/>
      <c r="G3144" s="102"/>
      <c r="I3144" s="93"/>
      <c r="J3144" s="93"/>
    </row>
    <row r="3145" spans="1:10" s="65" customFormat="1" ht="14" x14ac:dyDescent="0.35">
      <c r="A3145" s="145"/>
      <c r="E3145" s="102"/>
      <c r="F3145" s="102"/>
      <c r="G3145" s="102"/>
      <c r="I3145" s="93"/>
      <c r="J3145" s="93"/>
    </row>
    <row r="3146" spans="1:10" s="65" customFormat="1" ht="14" x14ac:dyDescent="0.35">
      <c r="A3146" s="145"/>
      <c r="E3146" s="102"/>
      <c r="F3146" s="102"/>
      <c r="G3146" s="102"/>
      <c r="I3146" s="93"/>
      <c r="J3146" s="93"/>
    </row>
    <row r="3147" spans="1:10" s="65" customFormat="1" ht="14" x14ac:dyDescent="0.35">
      <c r="A3147" s="145"/>
      <c r="E3147" s="102"/>
      <c r="F3147" s="102"/>
      <c r="G3147" s="102"/>
      <c r="I3147" s="93"/>
      <c r="J3147" s="93"/>
    </row>
    <row r="3148" spans="1:10" s="65" customFormat="1" ht="14" x14ac:dyDescent="0.35">
      <c r="A3148" s="145"/>
      <c r="E3148" s="102"/>
      <c r="F3148" s="102"/>
      <c r="G3148" s="102"/>
      <c r="I3148" s="93"/>
      <c r="J3148" s="93"/>
    </row>
    <row r="3149" spans="1:10" s="65" customFormat="1" ht="14" x14ac:dyDescent="0.35">
      <c r="A3149" s="145"/>
      <c r="E3149" s="102"/>
      <c r="F3149" s="102"/>
      <c r="G3149" s="102"/>
      <c r="I3149" s="93"/>
      <c r="J3149" s="93"/>
    </row>
    <row r="3150" spans="1:10" s="65" customFormat="1" ht="14" x14ac:dyDescent="0.35">
      <c r="A3150" s="145"/>
      <c r="E3150" s="102"/>
      <c r="F3150" s="102"/>
      <c r="G3150" s="102"/>
      <c r="I3150" s="93"/>
      <c r="J3150" s="93"/>
    </row>
    <row r="3151" spans="1:10" s="65" customFormat="1" ht="14" x14ac:dyDescent="0.35">
      <c r="A3151" s="145"/>
      <c r="E3151" s="102"/>
      <c r="F3151" s="102"/>
      <c r="G3151" s="102"/>
      <c r="I3151" s="93"/>
      <c r="J3151" s="93"/>
    </row>
    <row r="3152" spans="1:10" s="65" customFormat="1" ht="14" x14ac:dyDescent="0.35">
      <c r="A3152" s="145"/>
      <c r="E3152" s="102"/>
      <c r="F3152" s="102"/>
      <c r="G3152" s="102"/>
      <c r="I3152" s="93"/>
      <c r="J3152" s="93"/>
    </row>
    <row r="3153" spans="1:10" s="65" customFormat="1" ht="14" x14ac:dyDescent="0.35">
      <c r="A3153" s="145"/>
      <c r="E3153" s="102"/>
      <c r="F3153" s="102"/>
      <c r="G3153" s="102"/>
      <c r="I3153" s="93"/>
      <c r="J3153" s="93"/>
    </row>
    <row r="3154" spans="1:10" s="65" customFormat="1" ht="14" x14ac:dyDescent="0.35">
      <c r="A3154" s="145"/>
      <c r="E3154" s="102"/>
      <c r="F3154" s="102"/>
      <c r="G3154" s="102"/>
      <c r="I3154" s="93"/>
      <c r="J3154" s="93"/>
    </row>
    <row r="3155" spans="1:10" s="65" customFormat="1" ht="14" x14ac:dyDescent="0.35">
      <c r="A3155" s="145"/>
      <c r="E3155" s="102"/>
      <c r="F3155" s="102"/>
      <c r="G3155" s="102"/>
      <c r="I3155" s="93"/>
      <c r="J3155" s="93"/>
    </row>
    <row r="3156" spans="1:10" s="65" customFormat="1" ht="14" x14ac:dyDescent="0.35">
      <c r="A3156" s="145"/>
      <c r="E3156" s="102"/>
      <c r="F3156" s="102"/>
      <c r="G3156" s="102"/>
      <c r="I3156" s="93"/>
      <c r="J3156" s="93"/>
    </row>
    <row r="3157" spans="1:10" s="65" customFormat="1" ht="14" x14ac:dyDescent="0.35">
      <c r="A3157" s="145"/>
      <c r="E3157" s="102"/>
      <c r="F3157" s="102"/>
      <c r="G3157" s="102"/>
      <c r="I3157" s="93"/>
      <c r="J3157" s="93"/>
    </row>
    <row r="3158" spans="1:10" s="65" customFormat="1" ht="14" x14ac:dyDescent="0.35">
      <c r="A3158" s="145"/>
      <c r="E3158" s="102"/>
      <c r="F3158" s="102"/>
      <c r="G3158" s="102"/>
      <c r="I3158" s="93"/>
      <c r="J3158" s="93"/>
    </row>
    <row r="3159" spans="1:10" s="65" customFormat="1" ht="14" x14ac:dyDescent="0.35">
      <c r="A3159" s="145"/>
      <c r="E3159" s="102"/>
      <c r="F3159" s="102"/>
      <c r="G3159" s="102"/>
      <c r="I3159" s="93"/>
      <c r="J3159" s="93"/>
    </row>
    <row r="3160" spans="1:10" s="65" customFormat="1" ht="14" x14ac:dyDescent="0.35">
      <c r="A3160" s="145"/>
      <c r="E3160" s="102"/>
      <c r="F3160" s="102"/>
      <c r="G3160" s="102"/>
      <c r="I3160" s="93"/>
      <c r="J3160" s="93"/>
    </row>
    <row r="3161" spans="1:10" s="65" customFormat="1" ht="14" x14ac:dyDescent="0.35">
      <c r="A3161" s="145"/>
      <c r="E3161" s="102"/>
      <c r="F3161" s="102"/>
      <c r="G3161" s="102"/>
      <c r="I3161" s="93"/>
      <c r="J3161" s="93"/>
    </row>
    <row r="3162" spans="1:10" s="65" customFormat="1" ht="14" x14ac:dyDescent="0.35">
      <c r="A3162" s="145"/>
      <c r="E3162" s="102"/>
      <c r="F3162" s="102"/>
      <c r="G3162" s="102"/>
      <c r="I3162" s="93"/>
      <c r="J3162" s="93"/>
    </row>
    <row r="3163" spans="1:10" s="65" customFormat="1" ht="14" x14ac:dyDescent="0.35">
      <c r="A3163" s="145"/>
      <c r="E3163" s="102"/>
      <c r="F3163" s="102"/>
      <c r="G3163" s="102"/>
      <c r="I3163" s="93"/>
      <c r="J3163" s="93"/>
    </row>
    <row r="3164" spans="1:10" s="65" customFormat="1" ht="14" x14ac:dyDescent="0.35">
      <c r="A3164" s="145"/>
      <c r="E3164" s="102"/>
      <c r="F3164" s="102"/>
      <c r="G3164" s="102"/>
      <c r="I3164" s="93"/>
      <c r="J3164" s="93"/>
    </row>
    <row r="3165" spans="1:10" s="65" customFormat="1" ht="14" x14ac:dyDescent="0.35">
      <c r="A3165" s="145"/>
      <c r="E3165" s="102"/>
      <c r="F3165" s="102"/>
      <c r="G3165" s="102"/>
      <c r="I3165" s="93"/>
      <c r="J3165" s="93"/>
    </row>
    <row r="3166" spans="1:10" s="65" customFormat="1" ht="14" x14ac:dyDescent="0.35">
      <c r="A3166" s="145"/>
      <c r="E3166" s="102"/>
      <c r="F3166" s="102"/>
      <c r="G3166" s="102"/>
      <c r="I3166" s="93"/>
      <c r="J3166" s="93"/>
    </row>
    <row r="3167" spans="1:10" s="65" customFormat="1" ht="14" x14ac:dyDescent="0.35">
      <c r="A3167" s="145"/>
      <c r="E3167" s="102"/>
      <c r="F3167" s="102"/>
      <c r="G3167" s="102"/>
      <c r="I3167" s="93"/>
      <c r="J3167" s="93"/>
    </row>
    <row r="3168" spans="1:10" s="65" customFormat="1" ht="14" x14ac:dyDescent="0.35">
      <c r="A3168" s="145"/>
      <c r="E3168" s="102"/>
      <c r="F3168" s="102"/>
      <c r="G3168" s="102"/>
      <c r="I3168" s="93"/>
      <c r="J3168" s="93"/>
    </row>
    <row r="3169" spans="1:10" s="65" customFormat="1" ht="14" x14ac:dyDescent="0.35">
      <c r="A3169" s="145"/>
      <c r="E3169" s="102"/>
      <c r="F3169" s="102"/>
      <c r="G3169" s="102"/>
      <c r="I3169" s="93"/>
      <c r="J3169" s="93"/>
    </row>
    <row r="3170" spans="1:10" s="65" customFormat="1" ht="14" x14ac:dyDescent="0.35">
      <c r="A3170" s="145"/>
      <c r="E3170" s="102"/>
      <c r="F3170" s="102"/>
      <c r="G3170" s="102"/>
      <c r="I3170" s="93"/>
      <c r="J3170" s="93"/>
    </row>
    <row r="3171" spans="1:10" s="65" customFormat="1" ht="14" x14ac:dyDescent="0.35">
      <c r="A3171" s="145"/>
      <c r="E3171" s="102"/>
      <c r="F3171" s="102"/>
      <c r="G3171" s="102"/>
      <c r="I3171" s="93"/>
      <c r="J3171" s="93"/>
    </row>
    <row r="3172" spans="1:10" s="65" customFormat="1" ht="14" x14ac:dyDescent="0.35">
      <c r="A3172" s="145"/>
      <c r="E3172" s="102"/>
      <c r="F3172" s="102"/>
      <c r="G3172" s="102"/>
      <c r="I3172" s="93"/>
      <c r="J3172" s="93"/>
    </row>
    <row r="3173" spans="1:10" s="65" customFormat="1" ht="14" x14ac:dyDescent="0.35">
      <c r="A3173" s="145"/>
      <c r="E3173" s="102"/>
      <c r="F3173" s="102"/>
      <c r="G3173" s="102"/>
      <c r="I3173" s="93"/>
      <c r="J3173" s="93"/>
    </row>
    <row r="3174" spans="1:10" s="65" customFormat="1" ht="14" x14ac:dyDescent="0.35">
      <c r="A3174" s="145"/>
      <c r="E3174" s="102"/>
      <c r="F3174" s="102"/>
      <c r="G3174" s="102"/>
      <c r="I3174" s="93"/>
      <c r="J3174" s="93"/>
    </row>
    <row r="3175" spans="1:10" s="65" customFormat="1" ht="14" x14ac:dyDescent="0.35">
      <c r="A3175" s="145"/>
      <c r="E3175" s="102"/>
      <c r="F3175" s="102"/>
      <c r="G3175" s="102"/>
      <c r="I3175" s="93"/>
      <c r="J3175" s="93"/>
    </row>
    <row r="3176" spans="1:10" s="65" customFormat="1" ht="14" x14ac:dyDescent="0.35">
      <c r="A3176" s="145"/>
      <c r="E3176" s="102"/>
      <c r="F3176" s="102"/>
      <c r="G3176" s="102"/>
      <c r="I3176" s="93"/>
      <c r="J3176" s="93"/>
    </row>
    <row r="3177" spans="1:10" s="65" customFormat="1" ht="14" x14ac:dyDescent="0.35">
      <c r="A3177" s="145"/>
      <c r="E3177" s="102"/>
      <c r="F3177" s="102"/>
      <c r="G3177" s="102"/>
      <c r="I3177" s="93"/>
      <c r="J3177" s="93"/>
    </row>
    <row r="3178" spans="1:10" s="65" customFormat="1" ht="14" x14ac:dyDescent="0.35">
      <c r="A3178" s="145"/>
      <c r="E3178" s="102"/>
      <c r="F3178" s="102"/>
      <c r="G3178" s="102"/>
      <c r="I3178" s="93"/>
      <c r="J3178" s="93"/>
    </row>
    <row r="3179" spans="1:10" s="65" customFormat="1" ht="14" x14ac:dyDescent="0.35">
      <c r="A3179" s="145"/>
      <c r="E3179" s="102"/>
      <c r="F3179" s="102"/>
      <c r="G3179" s="102"/>
      <c r="I3179" s="93"/>
      <c r="J3179" s="93"/>
    </row>
    <row r="3180" spans="1:10" s="65" customFormat="1" ht="14" x14ac:dyDescent="0.35">
      <c r="A3180" s="145"/>
      <c r="E3180" s="102"/>
      <c r="F3180" s="102"/>
      <c r="G3180" s="102"/>
      <c r="I3180" s="93"/>
      <c r="J3180" s="93"/>
    </row>
    <row r="3181" spans="1:10" s="65" customFormat="1" ht="14" x14ac:dyDescent="0.35">
      <c r="A3181" s="145"/>
      <c r="E3181" s="102"/>
      <c r="F3181" s="102"/>
      <c r="G3181" s="102"/>
      <c r="I3181" s="93"/>
      <c r="J3181" s="93"/>
    </row>
    <row r="3182" spans="1:10" s="65" customFormat="1" ht="14" x14ac:dyDescent="0.35">
      <c r="A3182" s="145"/>
      <c r="E3182" s="102"/>
      <c r="F3182" s="102"/>
      <c r="G3182" s="102"/>
      <c r="I3182" s="93"/>
      <c r="J3182" s="93"/>
    </row>
    <row r="3183" spans="1:10" s="65" customFormat="1" ht="14" x14ac:dyDescent="0.35">
      <c r="A3183" s="145"/>
      <c r="E3183" s="102"/>
      <c r="F3183" s="102"/>
      <c r="G3183" s="102"/>
      <c r="I3183" s="93"/>
      <c r="J3183" s="93"/>
    </row>
    <row r="3184" spans="1:10" s="65" customFormat="1" ht="14" x14ac:dyDescent="0.35">
      <c r="A3184" s="145"/>
      <c r="E3184" s="102"/>
      <c r="F3184" s="102"/>
      <c r="G3184" s="102"/>
      <c r="I3184" s="93"/>
      <c r="J3184" s="93"/>
    </row>
    <row r="3185" spans="1:10" s="65" customFormat="1" ht="14" x14ac:dyDescent="0.35">
      <c r="A3185" s="145"/>
      <c r="E3185" s="102"/>
      <c r="F3185" s="102"/>
      <c r="G3185" s="102"/>
      <c r="I3185" s="93"/>
      <c r="J3185" s="93"/>
    </row>
    <row r="3186" spans="1:10" s="65" customFormat="1" ht="14" x14ac:dyDescent="0.35">
      <c r="A3186" s="145"/>
      <c r="E3186" s="102"/>
      <c r="F3186" s="102"/>
      <c r="G3186" s="102"/>
      <c r="I3186" s="93"/>
      <c r="J3186" s="93"/>
    </row>
    <row r="3187" spans="1:10" s="65" customFormat="1" ht="14" x14ac:dyDescent="0.35">
      <c r="A3187" s="145"/>
      <c r="E3187" s="102"/>
      <c r="F3187" s="102"/>
      <c r="G3187" s="102"/>
      <c r="I3187" s="93"/>
      <c r="J3187" s="93"/>
    </row>
    <row r="3188" spans="1:10" s="65" customFormat="1" ht="14" x14ac:dyDescent="0.35">
      <c r="A3188" s="145"/>
      <c r="E3188" s="102"/>
      <c r="F3188" s="102"/>
      <c r="G3188" s="102"/>
      <c r="I3188" s="93"/>
      <c r="J3188" s="93"/>
    </row>
    <row r="3189" spans="1:10" s="65" customFormat="1" ht="14" x14ac:dyDescent="0.35">
      <c r="A3189" s="145"/>
      <c r="E3189" s="102"/>
      <c r="F3189" s="102"/>
      <c r="G3189" s="102"/>
      <c r="I3189" s="93"/>
      <c r="J3189" s="93"/>
    </row>
    <row r="3190" spans="1:10" s="65" customFormat="1" ht="14" x14ac:dyDescent="0.35">
      <c r="A3190" s="145"/>
      <c r="E3190" s="102"/>
      <c r="F3190" s="102"/>
      <c r="G3190" s="102"/>
      <c r="I3190" s="93"/>
      <c r="J3190" s="93"/>
    </row>
    <row r="3191" spans="1:10" s="65" customFormat="1" ht="14" x14ac:dyDescent="0.35">
      <c r="A3191" s="145"/>
      <c r="E3191" s="102"/>
      <c r="F3191" s="102"/>
      <c r="G3191" s="102"/>
      <c r="I3191" s="93"/>
      <c r="J3191" s="93"/>
    </row>
    <row r="3192" spans="1:10" s="65" customFormat="1" ht="14" x14ac:dyDescent="0.35">
      <c r="A3192" s="145"/>
      <c r="E3192" s="102"/>
      <c r="F3192" s="102"/>
      <c r="G3192" s="102"/>
      <c r="I3192" s="93"/>
      <c r="J3192" s="93"/>
    </row>
    <row r="3193" spans="1:10" s="65" customFormat="1" ht="14" x14ac:dyDescent="0.35">
      <c r="A3193" s="145"/>
      <c r="E3193" s="102"/>
      <c r="F3193" s="102"/>
      <c r="G3193" s="102"/>
      <c r="I3193" s="93"/>
      <c r="J3193" s="93"/>
    </row>
    <row r="3194" spans="1:10" s="65" customFormat="1" ht="14" x14ac:dyDescent="0.35">
      <c r="A3194" s="145"/>
      <c r="E3194" s="102"/>
      <c r="F3194" s="102"/>
      <c r="G3194" s="102"/>
      <c r="I3194" s="93"/>
      <c r="J3194" s="93"/>
    </row>
    <row r="3195" spans="1:10" s="65" customFormat="1" ht="14" x14ac:dyDescent="0.35">
      <c r="A3195" s="145"/>
      <c r="E3195" s="102"/>
      <c r="F3195" s="102"/>
      <c r="G3195" s="102"/>
      <c r="I3195" s="93"/>
      <c r="J3195" s="93"/>
    </row>
    <row r="3196" spans="1:10" s="65" customFormat="1" ht="14" x14ac:dyDescent="0.35">
      <c r="A3196" s="145"/>
      <c r="E3196" s="102"/>
      <c r="F3196" s="102"/>
      <c r="G3196" s="102"/>
      <c r="I3196" s="93"/>
      <c r="J3196" s="93"/>
    </row>
    <row r="3197" spans="1:10" s="65" customFormat="1" ht="14" x14ac:dyDescent="0.35">
      <c r="A3197" s="145"/>
      <c r="E3197" s="102"/>
      <c r="F3197" s="102"/>
      <c r="G3197" s="102"/>
      <c r="I3197" s="93"/>
      <c r="J3197" s="93"/>
    </row>
    <row r="3198" spans="1:10" s="65" customFormat="1" ht="14" x14ac:dyDescent="0.35">
      <c r="A3198" s="145"/>
      <c r="E3198" s="102"/>
      <c r="F3198" s="102"/>
      <c r="G3198" s="102"/>
      <c r="I3198" s="93"/>
      <c r="J3198" s="93"/>
    </row>
    <row r="3199" spans="1:10" s="65" customFormat="1" ht="14" x14ac:dyDescent="0.35">
      <c r="A3199" s="145"/>
      <c r="E3199" s="102"/>
      <c r="F3199" s="102"/>
      <c r="G3199" s="102"/>
      <c r="I3199" s="93"/>
      <c r="J3199" s="93"/>
    </row>
    <row r="3200" spans="1:10" s="65" customFormat="1" ht="14" x14ac:dyDescent="0.35">
      <c r="A3200" s="145"/>
      <c r="E3200" s="102"/>
      <c r="F3200" s="102"/>
      <c r="G3200" s="102"/>
      <c r="I3200" s="93"/>
      <c r="J3200" s="93"/>
    </row>
    <row r="3201" spans="1:10" s="65" customFormat="1" ht="14" x14ac:dyDescent="0.35">
      <c r="A3201" s="145"/>
      <c r="E3201" s="102"/>
      <c r="F3201" s="102"/>
      <c r="G3201" s="102"/>
      <c r="I3201" s="93"/>
      <c r="J3201" s="93"/>
    </row>
    <row r="3202" spans="1:10" s="65" customFormat="1" ht="14" x14ac:dyDescent="0.35">
      <c r="A3202" s="145"/>
      <c r="E3202" s="102"/>
      <c r="F3202" s="102"/>
      <c r="G3202" s="102"/>
      <c r="I3202" s="93"/>
      <c r="J3202" s="93"/>
    </row>
    <row r="3203" spans="1:10" s="65" customFormat="1" ht="14" x14ac:dyDescent="0.35">
      <c r="A3203" s="145"/>
      <c r="E3203" s="102"/>
      <c r="F3203" s="102"/>
      <c r="G3203" s="102"/>
      <c r="I3203" s="93"/>
      <c r="J3203" s="93"/>
    </row>
    <row r="3204" spans="1:10" s="65" customFormat="1" ht="14" x14ac:dyDescent="0.35">
      <c r="A3204" s="145"/>
      <c r="E3204" s="102"/>
      <c r="F3204" s="102"/>
      <c r="G3204" s="102"/>
      <c r="I3204" s="93"/>
      <c r="J3204" s="93"/>
    </row>
    <row r="3205" spans="1:10" s="65" customFormat="1" ht="14" x14ac:dyDescent="0.35">
      <c r="A3205" s="145"/>
      <c r="E3205" s="102"/>
      <c r="F3205" s="102"/>
      <c r="G3205" s="102"/>
      <c r="I3205" s="93"/>
      <c r="J3205" s="93"/>
    </row>
    <row r="3206" spans="1:10" s="65" customFormat="1" ht="14" x14ac:dyDescent="0.35">
      <c r="A3206" s="145"/>
      <c r="E3206" s="102"/>
      <c r="F3206" s="102"/>
      <c r="G3206" s="102"/>
      <c r="I3206" s="93"/>
      <c r="J3206" s="93"/>
    </row>
    <row r="3207" spans="1:10" s="65" customFormat="1" ht="14" x14ac:dyDescent="0.35">
      <c r="A3207" s="145"/>
      <c r="E3207" s="102"/>
      <c r="F3207" s="102"/>
      <c r="G3207" s="102"/>
      <c r="I3207" s="93"/>
      <c r="J3207" s="93"/>
    </row>
    <row r="3208" spans="1:10" s="65" customFormat="1" ht="14" x14ac:dyDescent="0.35">
      <c r="A3208" s="145"/>
      <c r="E3208" s="102"/>
      <c r="F3208" s="102"/>
      <c r="G3208" s="102"/>
      <c r="I3208" s="93"/>
      <c r="J3208" s="93"/>
    </row>
    <row r="3209" spans="1:10" s="65" customFormat="1" ht="14" x14ac:dyDescent="0.35">
      <c r="A3209" s="145"/>
      <c r="E3209" s="102"/>
      <c r="F3209" s="102"/>
      <c r="G3209" s="102"/>
      <c r="I3209" s="93"/>
      <c r="J3209" s="93"/>
    </row>
    <row r="3210" spans="1:10" s="65" customFormat="1" ht="14" x14ac:dyDescent="0.35">
      <c r="A3210" s="145"/>
      <c r="E3210" s="102"/>
      <c r="F3210" s="102"/>
      <c r="G3210" s="102"/>
      <c r="I3210" s="93"/>
      <c r="J3210" s="93"/>
    </row>
    <row r="3211" spans="1:10" s="65" customFormat="1" ht="14" x14ac:dyDescent="0.35">
      <c r="A3211" s="145"/>
      <c r="E3211" s="102"/>
      <c r="F3211" s="102"/>
      <c r="G3211" s="102"/>
      <c r="I3211" s="93"/>
      <c r="J3211" s="93"/>
    </row>
    <row r="3212" spans="1:10" s="65" customFormat="1" ht="14" x14ac:dyDescent="0.35">
      <c r="A3212" s="145"/>
      <c r="E3212" s="102"/>
      <c r="F3212" s="102"/>
      <c r="G3212" s="102"/>
      <c r="I3212" s="93"/>
      <c r="J3212" s="93"/>
    </row>
    <row r="3213" spans="1:10" s="65" customFormat="1" ht="14" x14ac:dyDescent="0.35">
      <c r="A3213" s="145"/>
      <c r="E3213" s="102"/>
      <c r="F3213" s="102"/>
      <c r="G3213" s="102"/>
      <c r="I3213" s="93"/>
      <c r="J3213" s="93"/>
    </row>
    <row r="3214" spans="1:10" s="65" customFormat="1" ht="14" x14ac:dyDescent="0.35">
      <c r="A3214" s="145"/>
      <c r="E3214" s="102"/>
      <c r="F3214" s="102"/>
      <c r="G3214" s="102"/>
      <c r="I3214" s="93"/>
      <c r="J3214" s="93"/>
    </row>
    <row r="3215" spans="1:10" s="65" customFormat="1" ht="14" x14ac:dyDescent="0.35">
      <c r="A3215" s="145"/>
      <c r="E3215" s="102"/>
      <c r="F3215" s="102"/>
      <c r="G3215" s="102"/>
      <c r="I3215" s="93"/>
      <c r="J3215" s="93"/>
    </row>
    <row r="3216" spans="1:10" s="65" customFormat="1" ht="14" x14ac:dyDescent="0.35">
      <c r="A3216" s="145"/>
      <c r="E3216" s="102"/>
      <c r="F3216" s="102"/>
      <c r="G3216" s="102"/>
      <c r="I3216" s="93"/>
      <c r="J3216" s="93"/>
    </row>
    <row r="3217" spans="1:10" s="65" customFormat="1" ht="14" x14ac:dyDescent="0.35">
      <c r="A3217" s="145"/>
      <c r="E3217" s="102"/>
      <c r="F3217" s="102"/>
      <c r="G3217" s="102"/>
      <c r="I3217" s="93"/>
      <c r="J3217" s="93"/>
    </row>
    <row r="3218" spans="1:10" s="65" customFormat="1" ht="14" x14ac:dyDescent="0.35">
      <c r="A3218" s="145"/>
      <c r="E3218" s="102"/>
      <c r="F3218" s="102"/>
      <c r="G3218" s="102"/>
      <c r="I3218" s="93"/>
      <c r="J3218" s="93"/>
    </row>
    <row r="3219" spans="1:10" s="65" customFormat="1" ht="14" x14ac:dyDescent="0.35">
      <c r="A3219" s="145"/>
      <c r="E3219" s="102"/>
      <c r="F3219" s="102"/>
      <c r="G3219" s="102"/>
      <c r="I3219" s="93"/>
      <c r="J3219" s="93"/>
    </row>
    <row r="3220" spans="1:10" s="65" customFormat="1" ht="14" x14ac:dyDescent="0.35">
      <c r="A3220" s="145"/>
      <c r="E3220" s="102"/>
      <c r="F3220" s="102"/>
      <c r="G3220" s="102"/>
      <c r="I3220" s="93"/>
      <c r="J3220" s="93"/>
    </row>
    <row r="3221" spans="1:10" s="65" customFormat="1" ht="14" x14ac:dyDescent="0.35">
      <c r="A3221" s="145"/>
      <c r="E3221" s="102"/>
      <c r="F3221" s="102"/>
      <c r="G3221" s="102"/>
      <c r="I3221" s="93"/>
      <c r="J3221" s="93"/>
    </row>
    <row r="3222" spans="1:10" s="65" customFormat="1" ht="14" x14ac:dyDescent="0.35">
      <c r="A3222" s="145"/>
      <c r="E3222" s="102"/>
      <c r="F3222" s="102"/>
      <c r="G3222" s="102"/>
      <c r="I3222" s="93"/>
      <c r="J3222" s="93"/>
    </row>
    <row r="3223" spans="1:10" s="65" customFormat="1" ht="14" x14ac:dyDescent="0.35">
      <c r="A3223" s="145"/>
      <c r="E3223" s="102"/>
      <c r="F3223" s="102"/>
      <c r="G3223" s="102"/>
      <c r="I3223" s="93"/>
      <c r="J3223" s="93"/>
    </row>
    <row r="3224" spans="1:10" s="65" customFormat="1" ht="14" x14ac:dyDescent="0.35">
      <c r="A3224" s="145"/>
      <c r="E3224" s="102"/>
      <c r="F3224" s="102"/>
      <c r="G3224" s="102"/>
      <c r="I3224" s="93"/>
      <c r="J3224" s="93"/>
    </row>
    <row r="3225" spans="1:10" s="65" customFormat="1" ht="14" x14ac:dyDescent="0.35">
      <c r="A3225" s="145"/>
      <c r="E3225" s="102"/>
      <c r="F3225" s="102"/>
      <c r="G3225" s="102"/>
      <c r="I3225" s="93"/>
      <c r="J3225" s="93"/>
    </row>
    <row r="3226" spans="1:10" s="65" customFormat="1" ht="14" x14ac:dyDescent="0.35">
      <c r="A3226" s="145"/>
      <c r="E3226" s="102"/>
      <c r="F3226" s="102"/>
      <c r="G3226" s="102"/>
      <c r="I3226" s="93"/>
      <c r="J3226" s="93"/>
    </row>
    <row r="3227" spans="1:10" s="65" customFormat="1" ht="14" x14ac:dyDescent="0.35">
      <c r="A3227" s="145"/>
      <c r="E3227" s="102"/>
      <c r="F3227" s="102"/>
      <c r="G3227" s="102"/>
      <c r="I3227" s="93"/>
      <c r="J3227" s="93"/>
    </row>
    <row r="3228" spans="1:10" s="65" customFormat="1" ht="14" x14ac:dyDescent="0.35">
      <c r="A3228" s="145"/>
      <c r="E3228" s="102"/>
      <c r="F3228" s="102"/>
      <c r="G3228" s="102"/>
      <c r="I3228" s="93"/>
      <c r="J3228" s="93"/>
    </row>
    <row r="3229" spans="1:10" s="65" customFormat="1" ht="14" x14ac:dyDescent="0.35">
      <c r="A3229" s="145"/>
      <c r="E3229" s="102"/>
      <c r="F3229" s="102"/>
      <c r="G3229" s="102"/>
      <c r="I3229" s="93"/>
      <c r="J3229" s="93"/>
    </row>
    <row r="3230" spans="1:10" s="65" customFormat="1" ht="14" x14ac:dyDescent="0.35">
      <c r="A3230" s="145"/>
      <c r="E3230" s="102"/>
      <c r="F3230" s="102"/>
      <c r="G3230" s="102"/>
      <c r="I3230" s="93"/>
      <c r="J3230" s="93"/>
    </row>
    <row r="3231" spans="1:10" s="65" customFormat="1" ht="14" x14ac:dyDescent="0.35">
      <c r="A3231" s="145"/>
      <c r="E3231" s="102"/>
      <c r="F3231" s="102"/>
      <c r="G3231" s="102"/>
      <c r="I3231" s="93"/>
      <c r="J3231" s="93"/>
    </row>
    <row r="3232" spans="1:10" s="65" customFormat="1" ht="14" x14ac:dyDescent="0.35">
      <c r="A3232" s="145"/>
      <c r="E3232" s="102"/>
      <c r="F3232" s="102"/>
      <c r="G3232" s="102"/>
      <c r="I3232" s="93"/>
      <c r="J3232" s="93"/>
    </row>
    <row r="3233" spans="1:10" s="65" customFormat="1" ht="14" x14ac:dyDescent="0.35">
      <c r="A3233" s="145"/>
      <c r="E3233" s="102"/>
      <c r="F3233" s="102"/>
      <c r="G3233" s="102"/>
      <c r="I3233" s="93"/>
      <c r="J3233" s="93"/>
    </row>
    <row r="3234" spans="1:10" s="65" customFormat="1" ht="14" x14ac:dyDescent="0.35">
      <c r="A3234" s="145"/>
      <c r="E3234" s="102"/>
      <c r="F3234" s="102"/>
      <c r="G3234" s="102"/>
      <c r="I3234" s="93"/>
      <c r="J3234" s="93"/>
    </row>
    <row r="3235" spans="1:10" s="65" customFormat="1" ht="14" x14ac:dyDescent="0.35">
      <c r="A3235" s="145"/>
      <c r="E3235" s="102"/>
      <c r="F3235" s="102"/>
      <c r="G3235" s="102"/>
      <c r="I3235" s="93"/>
      <c r="J3235" s="93"/>
    </row>
    <row r="3236" spans="1:10" s="65" customFormat="1" ht="14" x14ac:dyDescent="0.35">
      <c r="A3236" s="145"/>
      <c r="E3236" s="102"/>
      <c r="F3236" s="102"/>
      <c r="G3236" s="102"/>
      <c r="I3236" s="93"/>
      <c r="J3236" s="93"/>
    </row>
    <row r="3237" spans="1:10" s="65" customFormat="1" ht="14" x14ac:dyDescent="0.35">
      <c r="A3237" s="145"/>
      <c r="E3237" s="102"/>
      <c r="F3237" s="102"/>
      <c r="G3237" s="102"/>
      <c r="I3237" s="93"/>
      <c r="J3237" s="93"/>
    </row>
    <row r="3238" spans="1:10" s="65" customFormat="1" ht="14" x14ac:dyDescent="0.35">
      <c r="A3238" s="145"/>
      <c r="E3238" s="102"/>
      <c r="F3238" s="102"/>
      <c r="G3238" s="102"/>
      <c r="I3238" s="93"/>
      <c r="J3238" s="93"/>
    </row>
    <row r="3239" spans="1:10" s="65" customFormat="1" ht="14" x14ac:dyDescent="0.35">
      <c r="A3239" s="145"/>
      <c r="E3239" s="102"/>
      <c r="F3239" s="102"/>
      <c r="G3239" s="102"/>
      <c r="I3239" s="93"/>
      <c r="J3239" s="93"/>
    </row>
    <row r="3240" spans="1:10" s="65" customFormat="1" ht="14" x14ac:dyDescent="0.35">
      <c r="A3240" s="145"/>
      <c r="E3240" s="102"/>
      <c r="F3240" s="102"/>
      <c r="G3240" s="102"/>
      <c r="I3240" s="93"/>
      <c r="J3240" s="93"/>
    </row>
    <row r="3241" spans="1:10" s="65" customFormat="1" ht="14" x14ac:dyDescent="0.35">
      <c r="A3241" s="145"/>
      <c r="E3241" s="102"/>
      <c r="F3241" s="102"/>
      <c r="G3241" s="102"/>
      <c r="I3241" s="93"/>
      <c r="J3241" s="93"/>
    </row>
    <row r="3242" spans="1:10" s="65" customFormat="1" ht="14" x14ac:dyDescent="0.35">
      <c r="A3242" s="145"/>
      <c r="E3242" s="102"/>
      <c r="F3242" s="102"/>
      <c r="G3242" s="102"/>
      <c r="I3242" s="93"/>
      <c r="J3242" s="93"/>
    </row>
    <row r="3243" spans="1:10" s="65" customFormat="1" ht="14" x14ac:dyDescent="0.35">
      <c r="A3243" s="145"/>
      <c r="E3243" s="102"/>
      <c r="F3243" s="102"/>
      <c r="G3243" s="102"/>
      <c r="I3243" s="93"/>
      <c r="J3243" s="93"/>
    </row>
    <row r="3244" spans="1:10" s="65" customFormat="1" ht="14" x14ac:dyDescent="0.35">
      <c r="A3244" s="145"/>
      <c r="E3244" s="102"/>
      <c r="F3244" s="102"/>
      <c r="G3244" s="102"/>
      <c r="I3244" s="93"/>
      <c r="J3244" s="93"/>
    </row>
    <row r="3245" spans="1:10" s="65" customFormat="1" ht="14" x14ac:dyDescent="0.35">
      <c r="A3245" s="145"/>
      <c r="E3245" s="102"/>
      <c r="F3245" s="102"/>
      <c r="G3245" s="102"/>
      <c r="I3245" s="93"/>
      <c r="J3245" s="93"/>
    </row>
    <row r="3246" spans="1:10" s="65" customFormat="1" ht="14" x14ac:dyDescent="0.35">
      <c r="A3246" s="145"/>
      <c r="E3246" s="102"/>
      <c r="F3246" s="102"/>
      <c r="G3246" s="102"/>
      <c r="I3246" s="93"/>
      <c r="J3246" s="93"/>
    </row>
    <row r="3247" spans="1:10" s="65" customFormat="1" ht="14" x14ac:dyDescent="0.35">
      <c r="A3247" s="145"/>
      <c r="E3247" s="102"/>
      <c r="F3247" s="102"/>
      <c r="G3247" s="102"/>
      <c r="I3247" s="93"/>
      <c r="J3247" s="93"/>
    </row>
    <row r="3248" spans="1:10" s="65" customFormat="1" ht="14" x14ac:dyDescent="0.35">
      <c r="A3248" s="145"/>
      <c r="E3248" s="102"/>
      <c r="F3248" s="102"/>
      <c r="G3248" s="102"/>
      <c r="I3248" s="93"/>
      <c r="J3248" s="93"/>
    </row>
    <row r="3249" spans="1:10" s="65" customFormat="1" ht="14" x14ac:dyDescent="0.35">
      <c r="A3249" s="145"/>
      <c r="E3249" s="102"/>
      <c r="F3249" s="102"/>
      <c r="G3249" s="102"/>
      <c r="I3249" s="93"/>
      <c r="J3249" s="93"/>
    </row>
    <row r="3250" spans="1:10" s="65" customFormat="1" ht="14" x14ac:dyDescent="0.35">
      <c r="A3250" s="145"/>
      <c r="E3250" s="102"/>
      <c r="F3250" s="102"/>
      <c r="G3250" s="102"/>
      <c r="I3250" s="93"/>
      <c r="J3250" s="93"/>
    </row>
    <row r="3251" spans="1:10" s="65" customFormat="1" ht="14" x14ac:dyDescent="0.35">
      <c r="A3251" s="145"/>
      <c r="E3251" s="102"/>
      <c r="F3251" s="102"/>
      <c r="G3251" s="102"/>
      <c r="I3251" s="93"/>
      <c r="J3251" s="93"/>
    </row>
    <row r="3252" spans="1:10" s="65" customFormat="1" ht="14" x14ac:dyDescent="0.35">
      <c r="A3252" s="145"/>
      <c r="E3252" s="102"/>
      <c r="F3252" s="102"/>
      <c r="G3252" s="102"/>
      <c r="I3252" s="93"/>
      <c r="J3252" s="93"/>
    </row>
    <row r="3253" spans="1:10" s="65" customFormat="1" ht="14" x14ac:dyDescent="0.35">
      <c r="A3253" s="145"/>
      <c r="E3253" s="102"/>
      <c r="F3253" s="102"/>
      <c r="G3253" s="102"/>
      <c r="I3253" s="93"/>
      <c r="J3253" s="93"/>
    </row>
    <row r="3254" spans="1:10" s="65" customFormat="1" ht="14" x14ac:dyDescent="0.35">
      <c r="A3254" s="145"/>
      <c r="E3254" s="102"/>
      <c r="F3254" s="102"/>
      <c r="G3254" s="102"/>
      <c r="I3254" s="93"/>
      <c r="J3254" s="93"/>
    </row>
    <row r="3255" spans="1:10" s="65" customFormat="1" ht="14" x14ac:dyDescent="0.35">
      <c r="A3255" s="145"/>
      <c r="E3255" s="102"/>
      <c r="F3255" s="102"/>
      <c r="G3255" s="102"/>
      <c r="I3255" s="93"/>
      <c r="J3255" s="93"/>
    </row>
    <row r="3256" spans="1:10" s="65" customFormat="1" ht="14" x14ac:dyDescent="0.35">
      <c r="A3256" s="145"/>
      <c r="E3256" s="102"/>
      <c r="F3256" s="102"/>
      <c r="G3256" s="102"/>
      <c r="I3256" s="93"/>
      <c r="J3256" s="93"/>
    </row>
    <row r="3257" spans="1:10" s="65" customFormat="1" ht="14" x14ac:dyDescent="0.35">
      <c r="A3257" s="145"/>
      <c r="E3257" s="102"/>
      <c r="F3257" s="102"/>
      <c r="G3257" s="102"/>
      <c r="I3257" s="93"/>
      <c r="J3257" s="93"/>
    </row>
    <row r="3258" spans="1:10" s="65" customFormat="1" ht="14" x14ac:dyDescent="0.35">
      <c r="A3258" s="145"/>
      <c r="E3258" s="102"/>
      <c r="F3258" s="102"/>
      <c r="G3258" s="102"/>
      <c r="I3258" s="93"/>
      <c r="J3258" s="93"/>
    </row>
    <row r="3259" spans="1:10" s="65" customFormat="1" ht="14" x14ac:dyDescent="0.35">
      <c r="A3259" s="145"/>
      <c r="E3259" s="102"/>
      <c r="F3259" s="102"/>
      <c r="G3259" s="102"/>
      <c r="I3259" s="93"/>
      <c r="J3259" s="93"/>
    </row>
    <row r="3260" spans="1:10" s="65" customFormat="1" ht="14" x14ac:dyDescent="0.35">
      <c r="A3260" s="145"/>
      <c r="E3260" s="102"/>
      <c r="F3260" s="102"/>
      <c r="G3260" s="102"/>
      <c r="I3260" s="93"/>
      <c r="J3260" s="93"/>
    </row>
    <row r="3261" spans="1:10" s="65" customFormat="1" ht="14" x14ac:dyDescent="0.35">
      <c r="A3261" s="145"/>
      <c r="E3261" s="102"/>
      <c r="F3261" s="102"/>
      <c r="G3261" s="102"/>
      <c r="I3261" s="93"/>
      <c r="J3261" s="93"/>
    </row>
    <row r="3262" spans="1:10" s="65" customFormat="1" ht="14" x14ac:dyDescent="0.35">
      <c r="A3262" s="145"/>
      <c r="E3262" s="102"/>
      <c r="F3262" s="102"/>
      <c r="G3262" s="102"/>
      <c r="I3262" s="93"/>
      <c r="J3262" s="93"/>
    </row>
    <row r="3263" spans="1:10" s="65" customFormat="1" ht="14" x14ac:dyDescent="0.35">
      <c r="A3263" s="145"/>
      <c r="E3263" s="102"/>
      <c r="F3263" s="102"/>
      <c r="G3263" s="102"/>
      <c r="I3263" s="93"/>
      <c r="J3263" s="93"/>
    </row>
    <row r="3264" spans="1:10" s="65" customFormat="1" ht="14" x14ac:dyDescent="0.35">
      <c r="A3264" s="145"/>
      <c r="E3264" s="102"/>
      <c r="F3264" s="102"/>
      <c r="G3264" s="102"/>
      <c r="I3264" s="93"/>
      <c r="J3264" s="93"/>
    </row>
    <row r="3265" spans="1:10" s="65" customFormat="1" ht="14" x14ac:dyDescent="0.35">
      <c r="A3265" s="145"/>
      <c r="E3265" s="102"/>
      <c r="F3265" s="102"/>
      <c r="G3265" s="102"/>
      <c r="I3265" s="93"/>
      <c r="J3265" s="93"/>
    </row>
    <row r="3266" spans="1:10" s="65" customFormat="1" ht="14" x14ac:dyDescent="0.35">
      <c r="A3266" s="145"/>
      <c r="E3266" s="102"/>
      <c r="F3266" s="102"/>
      <c r="G3266" s="102"/>
      <c r="I3266" s="93"/>
      <c r="J3266" s="93"/>
    </row>
    <row r="3267" spans="1:10" s="65" customFormat="1" ht="14" x14ac:dyDescent="0.35">
      <c r="A3267" s="145"/>
      <c r="E3267" s="102"/>
      <c r="F3267" s="102"/>
      <c r="G3267" s="102"/>
      <c r="I3267" s="93"/>
      <c r="J3267" s="93"/>
    </row>
    <row r="3268" spans="1:10" s="65" customFormat="1" ht="14" x14ac:dyDescent="0.35">
      <c r="A3268" s="145"/>
      <c r="E3268" s="102"/>
      <c r="F3268" s="102"/>
      <c r="G3268" s="102"/>
      <c r="I3268" s="93"/>
      <c r="J3268" s="93"/>
    </row>
    <row r="3269" spans="1:10" s="65" customFormat="1" ht="14" x14ac:dyDescent="0.35">
      <c r="A3269" s="145"/>
      <c r="E3269" s="102"/>
      <c r="F3269" s="102"/>
      <c r="G3269" s="102"/>
      <c r="I3269" s="93"/>
      <c r="J3269" s="93"/>
    </row>
    <row r="3270" spans="1:10" s="65" customFormat="1" ht="14" x14ac:dyDescent="0.35">
      <c r="A3270" s="145"/>
      <c r="E3270" s="102"/>
      <c r="F3270" s="102"/>
      <c r="G3270" s="102"/>
      <c r="I3270" s="93"/>
      <c r="J3270" s="93"/>
    </row>
    <row r="3271" spans="1:10" s="65" customFormat="1" ht="14" x14ac:dyDescent="0.35">
      <c r="A3271" s="145"/>
      <c r="E3271" s="102"/>
      <c r="F3271" s="102"/>
      <c r="G3271" s="102"/>
      <c r="I3271" s="93"/>
      <c r="J3271" s="93"/>
    </row>
    <row r="3272" spans="1:10" s="65" customFormat="1" ht="14" x14ac:dyDescent="0.35">
      <c r="A3272" s="145"/>
      <c r="E3272" s="102"/>
      <c r="F3272" s="102"/>
      <c r="G3272" s="102"/>
      <c r="I3272" s="93"/>
      <c r="J3272" s="93"/>
    </row>
    <row r="3273" spans="1:10" s="65" customFormat="1" ht="14" x14ac:dyDescent="0.35">
      <c r="A3273" s="145"/>
      <c r="E3273" s="102"/>
      <c r="F3273" s="102"/>
      <c r="G3273" s="102"/>
      <c r="I3273" s="93"/>
      <c r="J3273" s="93"/>
    </row>
    <row r="3274" spans="1:10" s="65" customFormat="1" ht="14" x14ac:dyDescent="0.35">
      <c r="A3274" s="145"/>
      <c r="E3274" s="102"/>
      <c r="F3274" s="102"/>
      <c r="G3274" s="102"/>
      <c r="I3274" s="93"/>
      <c r="J3274" s="93"/>
    </row>
    <row r="3275" spans="1:10" s="65" customFormat="1" ht="14" x14ac:dyDescent="0.35">
      <c r="A3275" s="145"/>
      <c r="E3275" s="102"/>
      <c r="F3275" s="102"/>
      <c r="G3275" s="102"/>
      <c r="I3275" s="93"/>
      <c r="J3275" s="93"/>
    </row>
    <row r="3276" spans="1:10" s="65" customFormat="1" ht="14" x14ac:dyDescent="0.35">
      <c r="A3276" s="145"/>
      <c r="E3276" s="102"/>
      <c r="F3276" s="102"/>
      <c r="G3276" s="102"/>
      <c r="I3276" s="93"/>
      <c r="J3276" s="93"/>
    </row>
    <row r="3277" spans="1:10" s="65" customFormat="1" ht="14" x14ac:dyDescent="0.35">
      <c r="A3277" s="145"/>
      <c r="E3277" s="102"/>
      <c r="F3277" s="102"/>
      <c r="G3277" s="102"/>
      <c r="I3277" s="93"/>
      <c r="J3277" s="93"/>
    </row>
    <row r="3278" spans="1:10" s="65" customFormat="1" ht="14" x14ac:dyDescent="0.35">
      <c r="A3278" s="145"/>
      <c r="E3278" s="102"/>
      <c r="F3278" s="102"/>
      <c r="G3278" s="102"/>
      <c r="I3278" s="93"/>
      <c r="J3278" s="93"/>
    </row>
    <row r="3279" spans="1:10" s="65" customFormat="1" ht="14" x14ac:dyDescent="0.35">
      <c r="A3279" s="145"/>
      <c r="E3279" s="102"/>
      <c r="F3279" s="102"/>
      <c r="G3279" s="102"/>
      <c r="I3279" s="93"/>
      <c r="J3279" s="93"/>
    </row>
    <row r="3280" spans="1:10" s="65" customFormat="1" ht="14" x14ac:dyDescent="0.35">
      <c r="A3280" s="145"/>
      <c r="E3280" s="102"/>
      <c r="F3280" s="102"/>
      <c r="G3280" s="102"/>
      <c r="I3280" s="93"/>
      <c r="J3280" s="93"/>
    </row>
    <row r="3281" spans="1:10" s="65" customFormat="1" ht="14" x14ac:dyDescent="0.35">
      <c r="A3281" s="145"/>
      <c r="E3281" s="102"/>
      <c r="F3281" s="102"/>
      <c r="G3281" s="102"/>
      <c r="I3281" s="93"/>
      <c r="J3281" s="93"/>
    </row>
    <row r="3282" spans="1:10" s="65" customFormat="1" ht="14" x14ac:dyDescent="0.35">
      <c r="A3282" s="145"/>
      <c r="E3282" s="102"/>
      <c r="F3282" s="102"/>
      <c r="G3282" s="102"/>
      <c r="I3282" s="93"/>
      <c r="J3282" s="93"/>
    </row>
    <row r="3283" spans="1:10" s="65" customFormat="1" ht="14" x14ac:dyDescent="0.35">
      <c r="A3283" s="145"/>
      <c r="E3283" s="102"/>
      <c r="F3283" s="102"/>
      <c r="G3283" s="102"/>
      <c r="I3283" s="93"/>
      <c r="J3283" s="93"/>
    </row>
    <row r="3284" spans="1:10" s="65" customFormat="1" ht="14" x14ac:dyDescent="0.35">
      <c r="A3284" s="145"/>
      <c r="E3284" s="102"/>
      <c r="F3284" s="102"/>
      <c r="G3284" s="102"/>
      <c r="I3284" s="93"/>
      <c r="J3284" s="93"/>
    </row>
    <row r="3285" spans="1:10" s="65" customFormat="1" ht="14" x14ac:dyDescent="0.35">
      <c r="A3285" s="145"/>
      <c r="E3285" s="102"/>
      <c r="F3285" s="102"/>
      <c r="G3285" s="102"/>
      <c r="I3285" s="93"/>
      <c r="J3285" s="93"/>
    </row>
    <row r="3286" spans="1:10" s="65" customFormat="1" ht="14" x14ac:dyDescent="0.35">
      <c r="A3286" s="145"/>
      <c r="E3286" s="102"/>
      <c r="F3286" s="102"/>
      <c r="G3286" s="102"/>
      <c r="I3286" s="93"/>
      <c r="J3286" s="93"/>
    </row>
    <row r="3287" spans="1:10" s="65" customFormat="1" ht="14" x14ac:dyDescent="0.35">
      <c r="A3287" s="145"/>
      <c r="E3287" s="102"/>
      <c r="F3287" s="102"/>
      <c r="G3287" s="102"/>
      <c r="I3287" s="93"/>
      <c r="J3287" s="93"/>
    </row>
    <row r="3288" spans="1:10" s="65" customFormat="1" ht="14" x14ac:dyDescent="0.35">
      <c r="A3288" s="145"/>
      <c r="E3288" s="102"/>
      <c r="F3288" s="102"/>
      <c r="G3288" s="102"/>
      <c r="I3288" s="93"/>
      <c r="J3288" s="93"/>
    </row>
    <row r="3289" spans="1:10" s="65" customFormat="1" ht="14" x14ac:dyDescent="0.35">
      <c r="A3289" s="145"/>
      <c r="E3289" s="102"/>
      <c r="F3289" s="102"/>
      <c r="G3289" s="102"/>
      <c r="I3289" s="93"/>
      <c r="J3289" s="93"/>
    </row>
    <row r="3290" spans="1:10" s="65" customFormat="1" ht="14" x14ac:dyDescent="0.35">
      <c r="A3290" s="145"/>
      <c r="E3290" s="102"/>
      <c r="F3290" s="102"/>
      <c r="G3290" s="102"/>
      <c r="I3290" s="93"/>
      <c r="J3290" s="93"/>
    </row>
    <row r="3291" spans="1:10" s="65" customFormat="1" ht="14" x14ac:dyDescent="0.35">
      <c r="A3291" s="145"/>
      <c r="E3291" s="102"/>
      <c r="F3291" s="102"/>
      <c r="G3291" s="102"/>
      <c r="I3291" s="93"/>
      <c r="J3291" s="93"/>
    </row>
    <row r="3292" spans="1:10" s="65" customFormat="1" ht="14" x14ac:dyDescent="0.35">
      <c r="A3292" s="145"/>
      <c r="E3292" s="102"/>
      <c r="F3292" s="102"/>
      <c r="G3292" s="102"/>
      <c r="I3292" s="93"/>
      <c r="J3292" s="93"/>
    </row>
    <row r="3293" spans="1:10" s="65" customFormat="1" ht="14" x14ac:dyDescent="0.35">
      <c r="A3293" s="145"/>
      <c r="E3293" s="102"/>
      <c r="F3293" s="102"/>
      <c r="G3293" s="102"/>
      <c r="I3293" s="93"/>
      <c r="J3293" s="93"/>
    </row>
    <row r="3294" spans="1:10" s="65" customFormat="1" ht="14" x14ac:dyDescent="0.35">
      <c r="A3294" s="145"/>
      <c r="E3294" s="102"/>
      <c r="F3294" s="102"/>
      <c r="G3294" s="102"/>
      <c r="I3294" s="93"/>
      <c r="J3294" s="93"/>
    </row>
    <row r="3295" spans="1:10" s="65" customFormat="1" ht="14" x14ac:dyDescent="0.35">
      <c r="A3295" s="145"/>
      <c r="E3295" s="102"/>
      <c r="F3295" s="102"/>
      <c r="G3295" s="102"/>
      <c r="I3295" s="93"/>
      <c r="J3295" s="93"/>
    </row>
    <row r="3296" spans="1:10" s="65" customFormat="1" ht="14" x14ac:dyDescent="0.35">
      <c r="A3296" s="145"/>
      <c r="E3296" s="102"/>
      <c r="F3296" s="102"/>
      <c r="G3296" s="102"/>
      <c r="I3296" s="93"/>
      <c r="J3296" s="93"/>
    </row>
    <row r="3297" spans="1:10" s="65" customFormat="1" ht="14" x14ac:dyDescent="0.35">
      <c r="A3297" s="145"/>
      <c r="E3297" s="102"/>
      <c r="F3297" s="102"/>
      <c r="G3297" s="102"/>
      <c r="I3297" s="93"/>
      <c r="J3297" s="93"/>
    </row>
    <row r="3298" spans="1:10" s="65" customFormat="1" ht="14" x14ac:dyDescent="0.35">
      <c r="A3298" s="145"/>
      <c r="E3298" s="102"/>
      <c r="F3298" s="102"/>
      <c r="G3298" s="102"/>
      <c r="I3298" s="93"/>
      <c r="J3298" s="93"/>
    </row>
    <row r="3299" spans="1:10" s="65" customFormat="1" ht="14" x14ac:dyDescent="0.35">
      <c r="A3299" s="145"/>
      <c r="E3299" s="102"/>
      <c r="F3299" s="102"/>
      <c r="G3299" s="102"/>
      <c r="I3299" s="93"/>
      <c r="J3299" s="93"/>
    </row>
    <row r="3300" spans="1:10" s="65" customFormat="1" ht="14" x14ac:dyDescent="0.35">
      <c r="A3300" s="145"/>
      <c r="E3300" s="102"/>
      <c r="F3300" s="102"/>
      <c r="G3300" s="102"/>
      <c r="I3300" s="93"/>
      <c r="J3300" s="93"/>
    </row>
    <row r="3301" spans="1:10" s="65" customFormat="1" ht="14" x14ac:dyDescent="0.35">
      <c r="A3301" s="145"/>
      <c r="E3301" s="102"/>
      <c r="F3301" s="102"/>
      <c r="G3301" s="102"/>
      <c r="I3301" s="93"/>
      <c r="J3301" s="93"/>
    </row>
    <row r="3302" spans="1:10" s="65" customFormat="1" ht="14" x14ac:dyDescent="0.35">
      <c r="A3302" s="145"/>
      <c r="E3302" s="102"/>
      <c r="F3302" s="102"/>
      <c r="G3302" s="102"/>
      <c r="I3302" s="93"/>
      <c r="J3302" s="93"/>
    </row>
    <row r="3303" spans="1:10" s="65" customFormat="1" ht="14" x14ac:dyDescent="0.35">
      <c r="A3303" s="145"/>
      <c r="E3303" s="102"/>
      <c r="F3303" s="102"/>
      <c r="G3303" s="102"/>
      <c r="I3303" s="93"/>
      <c r="J3303" s="93"/>
    </row>
    <row r="3304" spans="1:10" s="65" customFormat="1" ht="14" x14ac:dyDescent="0.35">
      <c r="A3304" s="145"/>
      <c r="E3304" s="102"/>
      <c r="F3304" s="102"/>
      <c r="G3304" s="102"/>
      <c r="I3304" s="93"/>
      <c r="J3304" s="93"/>
    </row>
    <row r="3305" spans="1:10" s="65" customFormat="1" ht="14" x14ac:dyDescent="0.35">
      <c r="A3305" s="145"/>
      <c r="E3305" s="102"/>
      <c r="F3305" s="102"/>
      <c r="G3305" s="102"/>
      <c r="I3305" s="93"/>
      <c r="J3305" s="93"/>
    </row>
    <row r="3306" spans="1:10" s="65" customFormat="1" ht="14" x14ac:dyDescent="0.35">
      <c r="A3306" s="145"/>
      <c r="E3306" s="102"/>
      <c r="F3306" s="102"/>
      <c r="G3306" s="102"/>
      <c r="I3306" s="93"/>
      <c r="J3306" s="93"/>
    </row>
    <row r="3307" spans="1:10" s="65" customFormat="1" ht="14" x14ac:dyDescent="0.35">
      <c r="A3307" s="145"/>
      <c r="E3307" s="102"/>
      <c r="F3307" s="102"/>
      <c r="G3307" s="102"/>
      <c r="I3307" s="93"/>
      <c r="J3307" s="93"/>
    </row>
    <row r="3308" spans="1:10" s="65" customFormat="1" ht="14" x14ac:dyDescent="0.35">
      <c r="A3308" s="145"/>
      <c r="E3308" s="102"/>
      <c r="F3308" s="102"/>
      <c r="G3308" s="102"/>
      <c r="I3308" s="93"/>
      <c r="J3308" s="93"/>
    </row>
    <row r="3309" spans="1:10" s="65" customFormat="1" ht="14" x14ac:dyDescent="0.35">
      <c r="A3309" s="145"/>
      <c r="E3309" s="102"/>
      <c r="F3309" s="102"/>
      <c r="G3309" s="102"/>
      <c r="I3309" s="93"/>
      <c r="J3309" s="93"/>
    </row>
    <row r="3310" spans="1:10" s="65" customFormat="1" ht="14" x14ac:dyDescent="0.35">
      <c r="A3310" s="145"/>
      <c r="E3310" s="102"/>
      <c r="F3310" s="102"/>
      <c r="G3310" s="102"/>
      <c r="I3310" s="93"/>
      <c r="J3310" s="93"/>
    </row>
    <row r="3311" spans="1:10" s="65" customFormat="1" ht="14" x14ac:dyDescent="0.35">
      <c r="A3311" s="145"/>
      <c r="E3311" s="102"/>
      <c r="F3311" s="102"/>
      <c r="G3311" s="102"/>
      <c r="I3311" s="93"/>
      <c r="J3311" s="93"/>
    </row>
    <row r="3312" spans="1:10" s="65" customFormat="1" ht="14" x14ac:dyDescent="0.35">
      <c r="A3312" s="145"/>
      <c r="E3312" s="102"/>
      <c r="F3312" s="102"/>
      <c r="G3312" s="102"/>
      <c r="I3312" s="93"/>
      <c r="J3312" s="93"/>
    </row>
    <row r="3313" spans="1:10" s="65" customFormat="1" ht="14" x14ac:dyDescent="0.35">
      <c r="A3313" s="145"/>
      <c r="E3313" s="102"/>
      <c r="F3313" s="102"/>
      <c r="G3313" s="102"/>
      <c r="I3313" s="93"/>
      <c r="J3313" s="93"/>
    </row>
    <row r="3314" spans="1:10" s="65" customFormat="1" ht="14" x14ac:dyDescent="0.35">
      <c r="A3314" s="145"/>
      <c r="E3314" s="102"/>
      <c r="F3314" s="102"/>
      <c r="G3314" s="102"/>
      <c r="I3314" s="93"/>
      <c r="J3314" s="93"/>
    </row>
    <row r="3315" spans="1:10" s="65" customFormat="1" ht="14" x14ac:dyDescent="0.35">
      <c r="A3315" s="145"/>
      <c r="E3315" s="102"/>
      <c r="F3315" s="102"/>
      <c r="G3315" s="102"/>
      <c r="I3315" s="93"/>
      <c r="J3315" s="93"/>
    </row>
    <row r="3316" spans="1:10" s="65" customFormat="1" ht="14" x14ac:dyDescent="0.35">
      <c r="A3316" s="145"/>
      <c r="E3316" s="102"/>
      <c r="F3316" s="102"/>
      <c r="G3316" s="102"/>
      <c r="I3316" s="93"/>
      <c r="J3316" s="93"/>
    </row>
    <row r="3317" spans="1:10" s="65" customFormat="1" ht="14" x14ac:dyDescent="0.35">
      <c r="A3317" s="145"/>
      <c r="E3317" s="102"/>
      <c r="F3317" s="102"/>
      <c r="G3317" s="102"/>
      <c r="I3317" s="93"/>
      <c r="J3317" s="93"/>
    </row>
    <row r="3318" spans="1:10" s="65" customFormat="1" ht="14" x14ac:dyDescent="0.35">
      <c r="A3318" s="145"/>
      <c r="E3318" s="102"/>
      <c r="F3318" s="102"/>
      <c r="G3318" s="102"/>
      <c r="I3318" s="93"/>
      <c r="J3318" s="93"/>
    </row>
    <row r="3319" spans="1:10" s="65" customFormat="1" ht="14" x14ac:dyDescent="0.35">
      <c r="A3319" s="145"/>
      <c r="E3319" s="102"/>
      <c r="F3319" s="102"/>
      <c r="G3319" s="102"/>
      <c r="I3319" s="93"/>
      <c r="J3319" s="93"/>
    </row>
    <row r="3320" spans="1:10" s="65" customFormat="1" ht="14" x14ac:dyDescent="0.35">
      <c r="A3320" s="145"/>
      <c r="E3320" s="102"/>
      <c r="F3320" s="102"/>
      <c r="G3320" s="102"/>
      <c r="I3320" s="93"/>
      <c r="J3320" s="93"/>
    </row>
    <row r="3321" spans="1:10" s="65" customFormat="1" ht="14" x14ac:dyDescent="0.35">
      <c r="A3321" s="145"/>
      <c r="E3321" s="102"/>
      <c r="F3321" s="102"/>
      <c r="G3321" s="102"/>
      <c r="I3321" s="93"/>
      <c r="J3321" s="93"/>
    </row>
    <row r="3322" spans="1:10" s="65" customFormat="1" ht="14" x14ac:dyDescent="0.35">
      <c r="A3322" s="145"/>
      <c r="E3322" s="102"/>
      <c r="F3322" s="102"/>
      <c r="G3322" s="102"/>
      <c r="I3322" s="93"/>
      <c r="J3322" s="93"/>
    </row>
    <row r="3323" spans="1:10" s="65" customFormat="1" ht="14" x14ac:dyDescent="0.35">
      <c r="A3323" s="145"/>
      <c r="E3323" s="102"/>
      <c r="F3323" s="102"/>
      <c r="G3323" s="102"/>
      <c r="I3323" s="93"/>
      <c r="J3323" s="93"/>
    </row>
    <row r="3324" spans="1:10" s="65" customFormat="1" ht="14" x14ac:dyDescent="0.35">
      <c r="A3324" s="145"/>
      <c r="E3324" s="102"/>
      <c r="F3324" s="102"/>
      <c r="G3324" s="102"/>
      <c r="I3324" s="93"/>
      <c r="J3324" s="93"/>
    </row>
    <row r="3325" spans="1:10" s="65" customFormat="1" ht="14" x14ac:dyDescent="0.35">
      <c r="A3325" s="145"/>
      <c r="E3325" s="102"/>
      <c r="F3325" s="102"/>
      <c r="G3325" s="102"/>
      <c r="I3325" s="93"/>
      <c r="J3325" s="93"/>
    </row>
    <row r="3326" spans="1:10" s="65" customFormat="1" ht="14" x14ac:dyDescent="0.35">
      <c r="A3326" s="145"/>
      <c r="E3326" s="102"/>
      <c r="F3326" s="102"/>
      <c r="G3326" s="102"/>
      <c r="I3326" s="93"/>
      <c r="J3326" s="93"/>
    </row>
    <row r="3327" spans="1:10" s="65" customFormat="1" ht="14" x14ac:dyDescent="0.35">
      <c r="A3327" s="145"/>
      <c r="E3327" s="102"/>
      <c r="F3327" s="102"/>
      <c r="G3327" s="102"/>
      <c r="I3327" s="93"/>
      <c r="J3327" s="93"/>
    </row>
    <row r="3328" spans="1:10" s="65" customFormat="1" ht="14" x14ac:dyDescent="0.35">
      <c r="A3328" s="145"/>
      <c r="E3328" s="102"/>
      <c r="F3328" s="102"/>
      <c r="G3328" s="102"/>
      <c r="I3328" s="93"/>
      <c r="J3328" s="93"/>
    </row>
    <row r="3329" spans="1:10" s="65" customFormat="1" ht="14" x14ac:dyDescent="0.35">
      <c r="A3329" s="145"/>
      <c r="E3329" s="102"/>
      <c r="F3329" s="102"/>
      <c r="G3329" s="102"/>
      <c r="I3329" s="93"/>
      <c r="J3329" s="93"/>
    </row>
    <row r="3330" spans="1:10" s="65" customFormat="1" ht="14" x14ac:dyDescent="0.35">
      <c r="A3330" s="145"/>
      <c r="E3330" s="102"/>
      <c r="F3330" s="102"/>
      <c r="G3330" s="102"/>
      <c r="I3330" s="93"/>
      <c r="J3330" s="93"/>
    </row>
    <row r="3331" spans="1:10" s="65" customFormat="1" ht="14" x14ac:dyDescent="0.35">
      <c r="A3331" s="145"/>
      <c r="E3331" s="102"/>
      <c r="F3331" s="102"/>
      <c r="G3331" s="102"/>
      <c r="I3331" s="93"/>
      <c r="J3331" s="93"/>
    </row>
    <row r="3332" spans="1:10" s="65" customFormat="1" ht="14" x14ac:dyDescent="0.35">
      <c r="A3332" s="145"/>
      <c r="E3332" s="102"/>
      <c r="F3332" s="102"/>
      <c r="G3332" s="102"/>
      <c r="I3332" s="93"/>
      <c r="J3332" s="93"/>
    </row>
    <row r="3333" spans="1:10" s="65" customFormat="1" ht="14" x14ac:dyDescent="0.35">
      <c r="A3333" s="145"/>
      <c r="E3333" s="102"/>
      <c r="F3333" s="102"/>
      <c r="G3333" s="102"/>
      <c r="I3333" s="93"/>
      <c r="J3333" s="93"/>
    </row>
    <row r="3334" spans="1:10" s="65" customFormat="1" ht="14" x14ac:dyDescent="0.35">
      <c r="A3334" s="145"/>
      <c r="E3334" s="102"/>
      <c r="F3334" s="102"/>
      <c r="G3334" s="102"/>
      <c r="I3334" s="93"/>
      <c r="J3334" s="93"/>
    </row>
    <row r="3335" spans="1:10" s="65" customFormat="1" ht="14" x14ac:dyDescent="0.35">
      <c r="A3335" s="145"/>
      <c r="E3335" s="102"/>
      <c r="F3335" s="102"/>
      <c r="G3335" s="102"/>
      <c r="I3335" s="93"/>
      <c r="J3335" s="93"/>
    </row>
    <row r="3336" spans="1:10" s="65" customFormat="1" ht="14" x14ac:dyDescent="0.35">
      <c r="A3336" s="145"/>
      <c r="E3336" s="102"/>
      <c r="F3336" s="102"/>
      <c r="G3336" s="102"/>
      <c r="I3336" s="93"/>
      <c r="J3336" s="93"/>
    </row>
    <row r="3337" spans="1:10" s="65" customFormat="1" ht="14" x14ac:dyDescent="0.35">
      <c r="A3337" s="145"/>
      <c r="E3337" s="102"/>
      <c r="F3337" s="102"/>
      <c r="G3337" s="102"/>
      <c r="I3337" s="93"/>
      <c r="J3337" s="93"/>
    </row>
    <row r="3338" spans="1:10" s="65" customFormat="1" ht="14" x14ac:dyDescent="0.35">
      <c r="A3338" s="145"/>
      <c r="E3338" s="102"/>
      <c r="F3338" s="102"/>
      <c r="G3338" s="102"/>
      <c r="I3338" s="93"/>
      <c r="J3338" s="93"/>
    </row>
    <row r="3339" spans="1:10" s="65" customFormat="1" ht="14" x14ac:dyDescent="0.35">
      <c r="A3339" s="145"/>
      <c r="E3339" s="102"/>
      <c r="F3339" s="102"/>
      <c r="G3339" s="102"/>
      <c r="I3339" s="93"/>
      <c r="J3339" s="93"/>
    </row>
    <row r="3340" spans="1:10" s="65" customFormat="1" ht="14" x14ac:dyDescent="0.35">
      <c r="A3340" s="145"/>
      <c r="E3340" s="102"/>
      <c r="F3340" s="102"/>
      <c r="G3340" s="102"/>
      <c r="I3340" s="93"/>
      <c r="J3340" s="93"/>
    </row>
    <row r="3341" spans="1:10" s="65" customFormat="1" ht="14" x14ac:dyDescent="0.35">
      <c r="A3341" s="145"/>
      <c r="E3341" s="102"/>
      <c r="F3341" s="102"/>
      <c r="G3341" s="102"/>
      <c r="I3341" s="93"/>
      <c r="J3341" s="93"/>
    </row>
    <row r="3342" spans="1:10" s="65" customFormat="1" ht="14" x14ac:dyDescent="0.35">
      <c r="A3342" s="145"/>
      <c r="E3342" s="102"/>
      <c r="F3342" s="102"/>
      <c r="G3342" s="102"/>
      <c r="I3342" s="93"/>
      <c r="J3342" s="93"/>
    </row>
    <row r="3343" spans="1:10" s="65" customFormat="1" ht="14" x14ac:dyDescent="0.35">
      <c r="A3343" s="145"/>
      <c r="E3343" s="102"/>
      <c r="F3343" s="102"/>
      <c r="G3343" s="102"/>
      <c r="I3343" s="93"/>
      <c r="J3343" s="93"/>
    </row>
    <row r="3344" spans="1:10" s="65" customFormat="1" ht="14" x14ac:dyDescent="0.35">
      <c r="A3344" s="145"/>
      <c r="E3344" s="102"/>
      <c r="F3344" s="102"/>
      <c r="G3344" s="102"/>
      <c r="I3344" s="93"/>
      <c r="J3344" s="93"/>
    </row>
    <row r="3345" spans="1:10" s="65" customFormat="1" ht="14" x14ac:dyDescent="0.35">
      <c r="A3345" s="145"/>
      <c r="E3345" s="102"/>
      <c r="F3345" s="102"/>
      <c r="G3345" s="102"/>
      <c r="I3345" s="93"/>
      <c r="J3345" s="93"/>
    </row>
    <row r="3346" spans="1:10" s="65" customFormat="1" ht="14" x14ac:dyDescent="0.35">
      <c r="A3346" s="145"/>
      <c r="E3346" s="102"/>
      <c r="F3346" s="102"/>
      <c r="G3346" s="102"/>
      <c r="I3346" s="93"/>
      <c r="J3346" s="93"/>
    </row>
    <row r="3347" spans="1:10" s="65" customFormat="1" ht="14" x14ac:dyDescent="0.35">
      <c r="A3347" s="145"/>
      <c r="E3347" s="102"/>
      <c r="F3347" s="102"/>
      <c r="G3347" s="102"/>
      <c r="I3347" s="93"/>
      <c r="J3347" s="93"/>
    </row>
    <row r="3348" spans="1:10" s="65" customFormat="1" ht="14" x14ac:dyDescent="0.35">
      <c r="A3348" s="145"/>
      <c r="E3348" s="102"/>
      <c r="F3348" s="102"/>
      <c r="G3348" s="102"/>
      <c r="I3348" s="93"/>
      <c r="J3348" s="93"/>
    </row>
    <row r="3349" spans="1:10" s="65" customFormat="1" ht="14" x14ac:dyDescent="0.35">
      <c r="A3349" s="145"/>
      <c r="E3349" s="102"/>
      <c r="F3349" s="102"/>
      <c r="G3349" s="102"/>
      <c r="I3349" s="93"/>
      <c r="J3349" s="93"/>
    </row>
    <row r="3350" spans="1:10" s="65" customFormat="1" ht="14" x14ac:dyDescent="0.35">
      <c r="A3350" s="145"/>
      <c r="E3350" s="102"/>
      <c r="F3350" s="102"/>
      <c r="G3350" s="102"/>
      <c r="I3350" s="93"/>
      <c r="J3350" s="93"/>
    </row>
    <row r="3351" spans="1:10" s="65" customFormat="1" ht="14" x14ac:dyDescent="0.35">
      <c r="A3351" s="145"/>
      <c r="E3351" s="102"/>
      <c r="F3351" s="102"/>
      <c r="G3351" s="102"/>
      <c r="I3351" s="93"/>
      <c r="J3351" s="93"/>
    </row>
    <row r="3352" spans="1:10" s="65" customFormat="1" ht="14" x14ac:dyDescent="0.35">
      <c r="A3352" s="145"/>
      <c r="E3352" s="102"/>
      <c r="F3352" s="102"/>
      <c r="G3352" s="102"/>
      <c r="I3352" s="93"/>
      <c r="J3352" s="93"/>
    </row>
    <row r="3353" spans="1:10" s="65" customFormat="1" ht="14" x14ac:dyDescent="0.35">
      <c r="A3353" s="145"/>
      <c r="E3353" s="102"/>
      <c r="F3353" s="102"/>
      <c r="G3353" s="102"/>
      <c r="I3353" s="93"/>
      <c r="J3353" s="93"/>
    </row>
    <row r="3354" spans="1:10" s="65" customFormat="1" ht="14" x14ac:dyDescent="0.35">
      <c r="A3354" s="145"/>
      <c r="E3354" s="102"/>
      <c r="F3354" s="102"/>
      <c r="G3354" s="102"/>
      <c r="I3354" s="93"/>
      <c r="J3354" s="93"/>
    </row>
    <row r="3355" spans="1:10" s="65" customFormat="1" ht="14" x14ac:dyDescent="0.35">
      <c r="A3355" s="145"/>
      <c r="E3355" s="102"/>
      <c r="F3355" s="102"/>
      <c r="G3355" s="102"/>
      <c r="I3355" s="93"/>
      <c r="J3355" s="93"/>
    </row>
    <row r="3356" spans="1:10" s="65" customFormat="1" ht="14" x14ac:dyDescent="0.35">
      <c r="A3356" s="145"/>
      <c r="E3356" s="102"/>
      <c r="F3356" s="102"/>
      <c r="G3356" s="102"/>
      <c r="I3356" s="93"/>
      <c r="J3356" s="93"/>
    </row>
    <row r="3357" spans="1:10" s="65" customFormat="1" ht="14" x14ac:dyDescent="0.35">
      <c r="A3357" s="145"/>
      <c r="E3357" s="102"/>
      <c r="F3357" s="102"/>
      <c r="G3357" s="102"/>
      <c r="I3357" s="93"/>
      <c r="J3357" s="93"/>
    </row>
    <row r="3358" spans="1:10" s="65" customFormat="1" ht="14" x14ac:dyDescent="0.35">
      <c r="A3358" s="145"/>
      <c r="E3358" s="102"/>
      <c r="F3358" s="102"/>
      <c r="G3358" s="102"/>
      <c r="I3358" s="93"/>
      <c r="J3358" s="93"/>
    </row>
    <row r="3359" spans="1:10" s="65" customFormat="1" ht="14" x14ac:dyDescent="0.35">
      <c r="A3359" s="145"/>
      <c r="E3359" s="102"/>
      <c r="F3359" s="102"/>
      <c r="G3359" s="102"/>
      <c r="I3359" s="93"/>
      <c r="J3359" s="93"/>
    </row>
    <row r="3360" spans="1:10" s="65" customFormat="1" ht="14" x14ac:dyDescent="0.35">
      <c r="A3360" s="145"/>
      <c r="E3360" s="102"/>
      <c r="F3360" s="102"/>
      <c r="G3360" s="102"/>
      <c r="I3360" s="93"/>
      <c r="J3360" s="93"/>
    </row>
    <row r="3361" spans="1:10" s="65" customFormat="1" ht="14" x14ac:dyDescent="0.35">
      <c r="A3361" s="145"/>
      <c r="E3361" s="102"/>
      <c r="F3361" s="102"/>
      <c r="G3361" s="102"/>
      <c r="I3361" s="93"/>
      <c r="J3361" s="93"/>
    </row>
    <row r="3362" spans="1:10" s="65" customFormat="1" ht="14" x14ac:dyDescent="0.35">
      <c r="A3362" s="145"/>
      <c r="E3362" s="102"/>
      <c r="F3362" s="102"/>
      <c r="G3362" s="102"/>
      <c r="I3362" s="93"/>
      <c r="J3362" s="93"/>
    </row>
    <row r="3363" spans="1:10" s="65" customFormat="1" ht="14" x14ac:dyDescent="0.35">
      <c r="A3363" s="145"/>
      <c r="E3363" s="102"/>
      <c r="F3363" s="102"/>
      <c r="G3363" s="102"/>
      <c r="I3363" s="93"/>
      <c r="J3363" s="93"/>
    </row>
    <row r="3364" spans="1:10" s="65" customFormat="1" ht="14" x14ac:dyDescent="0.35">
      <c r="A3364" s="145"/>
      <c r="E3364" s="102"/>
      <c r="F3364" s="102"/>
      <c r="G3364" s="102"/>
      <c r="I3364" s="93"/>
      <c r="J3364" s="93"/>
    </row>
    <row r="3365" spans="1:10" s="65" customFormat="1" ht="14" x14ac:dyDescent="0.35">
      <c r="A3365" s="145"/>
      <c r="E3365" s="102"/>
      <c r="F3365" s="102"/>
      <c r="G3365" s="102"/>
      <c r="I3365" s="93"/>
      <c r="J3365" s="93"/>
    </row>
    <row r="3366" spans="1:10" s="65" customFormat="1" ht="14" x14ac:dyDescent="0.35">
      <c r="A3366" s="145"/>
      <c r="E3366" s="102"/>
      <c r="F3366" s="102"/>
      <c r="G3366" s="102"/>
      <c r="I3366" s="93"/>
      <c r="J3366" s="93"/>
    </row>
    <row r="3367" spans="1:10" s="65" customFormat="1" ht="14" x14ac:dyDescent="0.35">
      <c r="A3367" s="145"/>
      <c r="E3367" s="102"/>
      <c r="F3367" s="102"/>
      <c r="G3367" s="102"/>
      <c r="I3367" s="93"/>
      <c r="J3367" s="93"/>
    </row>
    <row r="3368" spans="1:10" s="65" customFormat="1" ht="14" x14ac:dyDescent="0.35">
      <c r="A3368" s="145"/>
      <c r="E3368" s="102"/>
      <c r="F3368" s="102"/>
      <c r="G3368" s="102"/>
      <c r="I3368" s="93"/>
      <c r="J3368" s="93"/>
    </row>
    <row r="3369" spans="1:10" s="65" customFormat="1" ht="14" x14ac:dyDescent="0.35">
      <c r="A3369" s="145"/>
      <c r="E3369" s="102"/>
      <c r="F3369" s="102"/>
      <c r="G3369" s="102"/>
      <c r="I3369" s="93"/>
      <c r="J3369" s="93"/>
    </row>
    <row r="3370" spans="1:10" s="65" customFormat="1" ht="14" x14ac:dyDescent="0.35">
      <c r="A3370" s="145"/>
      <c r="E3370" s="102"/>
      <c r="F3370" s="102"/>
      <c r="G3370" s="102"/>
      <c r="I3370" s="93"/>
      <c r="J3370" s="93"/>
    </row>
    <row r="3371" spans="1:10" s="65" customFormat="1" ht="14" x14ac:dyDescent="0.35">
      <c r="A3371" s="145"/>
      <c r="E3371" s="102"/>
      <c r="F3371" s="102"/>
      <c r="G3371" s="102"/>
      <c r="I3371" s="93"/>
      <c r="J3371" s="93"/>
    </row>
    <row r="3372" spans="1:10" s="65" customFormat="1" ht="14" x14ac:dyDescent="0.35">
      <c r="A3372" s="145"/>
      <c r="E3372" s="102"/>
      <c r="F3372" s="102"/>
      <c r="G3372" s="102"/>
      <c r="I3372" s="93"/>
      <c r="J3372" s="93"/>
    </row>
    <row r="3373" spans="1:10" s="65" customFormat="1" ht="14" x14ac:dyDescent="0.35">
      <c r="A3373" s="145"/>
      <c r="E3373" s="102"/>
      <c r="F3373" s="102"/>
      <c r="G3373" s="102"/>
      <c r="I3373" s="93"/>
      <c r="J3373" s="93"/>
    </row>
    <row r="3374" spans="1:10" s="65" customFormat="1" ht="14" x14ac:dyDescent="0.35">
      <c r="A3374" s="145"/>
      <c r="E3374" s="102"/>
      <c r="F3374" s="102"/>
      <c r="G3374" s="102"/>
      <c r="I3374" s="93"/>
      <c r="J3374" s="93"/>
    </row>
    <row r="3375" spans="1:10" s="65" customFormat="1" ht="14" x14ac:dyDescent="0.35">
      <c r="A3375" s="145"/>
      <c r="E3375" s="102"/>
      <c r="F3375" s="102"/>
      <c r="G3375" s="102"/>
      <c r="I3375" s="93"/>
      <c r="J3375" s="93"/>
    </row>
    <row r="3376" spans="1:10" s="65" customFormat="1" ht="14" x14ac:dyDescent="0.35">
      <c r="A3376" s="145"/>
      <c r="E3376" s="102"/>
      <c r="F3376" s="102"/>
      <c r="G3376" s="102"/>
      <c r="I3376" s="93"/>
      <c r="J3376" s="93"/>
    </row>
    <row r="3377" spans="1:10" s="65" customFormat="1" ht="14" x14ac:dyDescent="0.35">
      <c r="A3377" s="145"/>
      <c r="E3377" s="102"/>
      <c r="F3377" s="102"/>
      <c r="G3377" s="102"/>
      <c r="I3377" s="93"/>
      <c r="J3377" s="93"/>
    </row>
    <row r="3378" spans="1:10" s="65" customFormat="1" ht="14" x14ac:dyDescent="0.35">
      <c r="A3378" s="145"/>
      <c r="E3378" s="102"/>
      <c r="F3378" s="102"/>
      <c r="G3378" s="102"/>
      <c r="I3378" s="93"/>
      <c r="J3378" s="93"/>
    </row>
    <row r="3379" spans="1:10" s="65" customFormat="1" ht="14" x14ac:dyDescent="0.35">
      <c r="A3379" s="145"/>
      <c r="E3379" s="102"/>
      <c r="F3379" s="102"/>
      <c r="G3379" s="102"/>
      <c r="I3379" s="93"/>
      <c r="J3379" s="93"/>
    </row>
    <row r="3380" spans="1:10" s="65" customFormat="1" ht="14" x14ac:dyDescent="0.35">
      <c r="A3380" s="145"/>
      <c r="E3380" s="102"/>
      <c r="F3380" s="102"/>
      <c r="G3380" s="102"/>
      <c r="I3380" s="93"/>
      <c r="J3380" s="93"/>
    </row>
    <row r="3381" spans="1:10" s="65" customFormat="1" ht="14" x14ac:dyDescent="0.35">
      <c r="A3381" s="145"/>
      <c r="E3381" s="102"/>
      <c r="F3381" s="102"/>
      <c r="G3381" s="102"/>
      <c r="I3381" s="93"/>
      <c r="J3381" s="93"/>
    </row>
    <row r="3382" spans="1:10" s="65" customFormat="1" ht="14" x14ac:dyDescent="0.35">
      <c r="A3382" s="145"/>
      <c r="E3382" s="102"/>
      <c r="F3382" s="102"/>
      <c r="G3382" s="102"/>
      <c r="I3382" s="93"/>
      <c r="J3382" s="93"/>
    </row>
    <row r="3383" spans="1:10" s="65" customFormat="1" ht="14" x14ac:dyDescent="0.35">
      <c r="A3383" s="145"/>
      <c r="E3383" s="102"/>
      <c r="F3383" s="102"/>
      <c r="G3383" s="102"/>
      <c r="I3383" s="93"/>
      <c r="J3383" s="93"/>
    </row>
    <row r="3384" spans="1:10" s="65" customFormat="1" ht="14" x14ac:dyDescent="0.35">
      <c r="A3384" s="145"/>
      <c r="E3384" s="102"/>
      <c r="F3384" s="102"/>
      <c r="G3384" s="102"/>
      <c r="I3384" s="93"/>
      <c r="J3384" s="93"/>
    </row>
    <row r="3385" spans="1:10" s="65" customFormat="1" ht="14" x14ac:dyDescent="0.35">
      <c r="A3385" s="145"/>
      <c r="E3385" s="102"/>
      <c r="F3385" s="102"/>
      <c r="G3385" s="102"/>
      <c r="I3385" s="93"/>
      <c r="J3385" s="93"/>
    </row>
    <row r="3386" spans="1:10" s="65" customFormat="1" ht="14" x14ac:dyDescent="0.35">
      <c r="A3386" s="145"/>
      <c r="E3386" s="102"/>
      <c r="F3386" s="102"/>
      <c r="G3386" s="102"/>
      <c r="I3386" s="93"/>
      <c r="J3386" s="93"/>
    </row>
    <row r="3387" spans="1:10" s="65" customFormat="1" ht="14" x14ac:dyDescent="0.35">
      <c r="A3387" s="145"/>
      <c r="E3387" s="102"/>
      <c r="F3387" s="102"/>
      <c r="G3387" s="102"/>
      <c r="I3387" s="93"/>
      <c r="J3387" s="93"/>
    </row>
    <row r="3388" spans="1:10" s="65" customFormat="1" ht="14" x14ac:dyDescent="0.35">
      <c r="A3388" s="145"/>
      <c r="E3388" s="102"/>
      <c r="F3388" s="102"/>
      <c r="G3388" s="102"/>
      <c r="I3388" s="93"/>
      <c r="J3388" s="93"/>
    </row>
    <row r="3389" spans="1:10" s="65" customFormat="1" ht="14" x14ac:dyDescent="0.35">
      <c r="A3389" s="145"/>
      <c r="E3389" s="102"/>
      <c r="F3389" s="102"/>
      <c r="G3389" s="102"/>
      <c r="I3389" s="93"/>
      <c r="J3389" s="93"/>
    </row>
    <row r="3390" spans="1:10" s="65" customFormat="1" ht="14" x14ac:dyDescent="0.35">
      <c r="A3390" s="145"/>
      <c r="E3390" s="102"/>
      <c r="F3390" s="102"/>
      <c r="G3390" s="102"/>
      <c r="I3390" s="93"/>
      <c r="J3390" s="93"/>
    </row>
    <row r="3391" spans="1:10" s="65" customFormat="1" ht="14" x14ac:dyDescent="0.35">
      <c r="A3391" s="145"/>
      <c r="E3391" s="102"/>
      <c r="F3391" s="102"/>
      <c r="G3391" s="102"/>
      <c r="I3391" s="93"/>
      <c r="J3391" s="93"/>
    </row>
    <row r="3392" spans="1:10" s="65" customFormat="1" ht="14" x14ac:dyDescent="0.35">
      <c r="A3392" s="145"/>
      <c r="E3392" s="102"/>
      <c r="F3392" s="102"/>
      <c r="G3392" s="102"/>
      <c r="I3392" s="93"/>
      <c r="J3392" s="93"/>
    </row>
    <row r="3393" spans="1:10" s="65" customFormat="1" ht="14" x14ac:dyDescent="0.35">
      <c r="A3393" s="145"/>
      <c r="E3393" s="102"/>
      <c r="F3393" s="102"/>
      <c r="G3393" s="102"/>
      <c r="I3393" s="93"/>
      <c r="J3393" s="93"/>
    </row>
    <row r="3394" spans="1:10" s="65" customFormat="1" ht="14" x14ac:dyDescent="0.35">
      <c r="A3394" s="145"/>
      <c r="E3394" s="102"/>
      <c r="F3394" s="102"/>
      <c r="G3394" s="102"/>
      <c r="I3394" s="93"/>
      <c r="J3394" s="93"/>
    </row>
    <row r="3395" spans="1:10" s="65" customFormat="1" ht="14" x14ac:dyDescent="0.35">
      <c r="A3395" s="145"/>
      <c r="E3395" s="102"/>
      <c r="F3395" s="102"/>
      <c r="G3395" s="102"/>
      <c r="I3395" s="93"/>
      <c r="J3395" s="93"/>
    </row>
    <row r="3396" spans="1:10" s="65" customFormat="1" ht="14" x14ac:dyDescent="0.35">
      <c r="A3396" s="145"/>
      <c r="E3396" s="102"/>
      <c r="F3396" s="102"/>
      <c r="G3396" s="102"/>
      <c r="I3396" s="93"/>
      <c r="J3396" s="93"/>
    </row>
    <row r="3397" spans="1:10" s="65" customFormat="1" ht="14" x14ac:dyDescent="0.35">
      <c r="A3397" s="145"/>
      <c r="E3397" s="102"/>
      <c r="F3397" s="102"/>
      <c r="G3397" s="102"/>
      <c r="I3397" s="93"/>
      <c r="J3397" s="93"/>
    </row>
    <row r="3398" spans="1:10" s="65" customFormat="1" ht="14" x14ac:dyDescent="0.35">
      <c r="A3398" s="145"/>
      <c r="E3398" s="102"/>
      <c r="F3398" s="102"/>
      <c r="G3398" s="102"/>
      <c r="I3398" s="93"/>
      <c r="J3398" s="93"/>
    </row>
    <row r="3399" spans="1:10" s="65" customFormat="1" ht="14" x14ac:dyDescent="0.35">
      <c r="A3399" s="145"/>
      <c r="E3399" s="102"/>
      <c r="F3399" s="102"/>
      <c r="G3399" s="102"/>
      <c r="I3399" s="93"/>
      <c r="J3399" s="93"/>
    </row>
    <row r="3400" spans="1:10" s="65" customFormat="1" ht="14" x14ac:dyDescent="0.35">
      <c r="A3400" s="145"/>
      <c r="E3400" s="102"/>
      <c r="F3400" s="102"/>
      <c r="G3400" s="102"/>
      <c r="I3400" s="93"/>
      <c r="J3400" s="93"/>
    </row>
    <row r="3401" spans="1:10" s="65" customFormat="1" ht="14" x14ac:dyDescent="0.35">
      <c r="A3401" s="145"/>
      <c r="E3401" s="102"/>
      <c r="F3401" s="102"/>
      <c r="G3401" s="102"/>
      <c r="I3401" s="93"/>
      <c r="J3401" s="93"/>
    </row>
    <row r="3402" spans="1:10" s="65" customFormat="1" ht="14" x14ac:dyDescent="0.35">
      <c r="A3402" s="145"/>
      <c r="E3402" s="102"/>
      <c r="F3402" s="102"/>
      <c r="G3402" s="102"/>
      <c r="I3402" s="93"/>
      <c r="J3402" s="93"/>
    </row>
    <row r="3403" spans="1:10" s="65" customFormat="1" ht="14" x14ac:dyDescent="0.35">
      <c r="A3403" s="145"/>
      <c r="E3403" s="102"/>
      <c r="F3403" s="102"/>
      <c r="G3403" s="102"/>
      <c r="I3403" s="93"/>
      <c r="J3403" s="93"/>
    </row>
    <row r="3404" spans="1:10" s="65" customFormat="1" ht="14" x14ac:dyDescent="0.35">
      <c r="A3404" s="145"/>
      <c r="E3404" s="102"/>
      <c r="F3404" s="102"/>
      <c r="G3404" s="102"/>
      <c r="I3404" s="93"/>
      <c r="J3404" s="93"/>
    </row>
    <row r="3405" spans="1:10" s="65" customFormat="1" ht="14" x14ac:dyDescent="0.35">
      <c r="A3405" s="145"/>
      <c r="E3405" s="102"/>
      <c r="F3405" s="102"/>
      <c r="G3405" s="102"/>
      <c r="I3405" s="93"/>
      <c r="J3405" s="93"/>
    </row>
    <row r="3406" spans="1:10" s="65" customFormat="1" ht="14" x14ac:dyDescent="0.35">
      <c r="A3406" s="145"/>
      <c r="E3406" s="102"/>
      <c r="F3406" s="102"/>
      <c r="G3406" s="102"/>
      <c r="I3406" s="93"/>
      <c r="J3406" s="93"/>
    </row>
    <row r="3407" spans="1:10" s="65" customFormat="1" ht="14" x14ac:dyDescent="0.35">
      <c r="A3407" s="145"/>
      <c r="E3407" s="102"/>
      <c r="F3407" s="102"/>
      <c r="G3407" s="102"/>
      <c r="I3407" s="93"/>
      <c r="J3407" s="93"/>
    </row>
    <row r="3408" spans="1:10" s="65" customFormat="1" ht="14" x14ac:dyDescent="0.35">
      <c r="A3408" s="145"/>
      <c r="E3408" s="102"/>
      <c r="F3408" s="102"/>
      <c r="G3408" s="102"/>
      <c r="I3408" s="93"/>
      <c r="J3408" s="93"/>
    </row>
    <row r="3409" spans="1:10" s="65" customFormat="1" ht="14" x14ac:dyDescent="0.35">
      <c r="A3409" s="145"/>
      <c r="E3409" s="102"/>
      <c r="F3409" s="102"/>
      <c r="G3409" s="102"/>
      <c r="I3409" s="93"/>
      <c r="J3409" s="93"/>
    </row>
    <row r="3410" spans="1:10" s="65" customFormat="1" ht="14" x14ac:dyDescent="0.35">
      <c r="A3410" s="145"/>
      <c r="E3410" s="102"/>
      <c r="F3410" s="102"/>
      <c r="G3410" s="102"/>
      <c r="I3410" s="93"/>
      <c r="J3410" s="93"/>
    </row>
    <row r="3411" spans="1:10" s="65" customFormat="1" ht="14" x14ac:dyDescent="0.35">
      <c r="A3411" s="145"/>
      <c r="E3411" s="102"/>
      <c r="F3411" s="102"/>
      <c r="G3411" s="102"/>
      <c r="I3411" s="93"/>
      <c r="J3411" s="93"/>
    </row>
    <row r="3412" spans="1:10" s="65" customFormat="1" ht="14" x14ac:dyDescent="0.35">
      <c r="A3412" s="145"/>
      <c r="E3412" s="102"/>
      <c r="F3412" s="102"/>
      <c r="G3412" s="102"/>
      <c r="I3412" s="93"/>
      <c r="J3412" s="93"/>
    </row>
    <row r="3413" spans="1:10" s="65" customFormat="1" ht="14" x14ac:dyDescent="0.35">
      <c r="A3413" s="145"/>
      <c r="E3413" s="102"/>
      <c r="F3413" s="102"/>
      <c r="G3413" s="102"/>
      <c r="I3413" s="93"/>
      <c r="J3413" s="93"/>
    </row>
    <row r="3414" spans="1:10" s="65" customFormat="1" ht="14" x14ac:dyDescent="0.35">
      <c r="A3414" s="145"/>
      <c r="E3414" s="102"/>
      <c r="F3414" s="102"/>
      <c r="G3414" s="102"/>
      <c r="I3414" s="93"/>
      <c r="J3414" s="93"/>
    </row>
    <row r="3415" spans="1:10" s="65" customFormat="1" ht="14" x14ac:dyDescent="0.35">
      <c r="A3415" s="145"/>
      <c r="E3415" s="102"/>
      <c r="F3415" s="102"/>
      <c r="G3415" s="102"/>
      <c r="I3415" s="93"/>
      <c r="J3415" s="93"/>
    </row>
    <row r="3416" spans="1:10" s="65" customFormat="1" ht="14" x14ac:dyDescent="0.35">
      <c r="A3416" s="145"/>
      <c r="E3416" s="102"/>
      <c r="F3416" s="102"/>
      <c r="G3416" s="102"/>
      <c r="I3416" s="93"/>
      <c r="J3416" s="93"/>
    </row>
    <row r="3417" spans="1:10" s="65" customFormat="1" ht="14" x14ac:dyDescent="0.35">
      <c r="A3417" s="145"/>
      <c r="E3417" s="102"/>
      <c r="F3417" s="102"/>
      <c r="G3417" s="102"/>
      <c r="I3417" s="93"/>
      <c r="J3417" s="93"/>
    </row>
    <row r="3418" spans="1:10" s="65" customFormat="1" ht="14" x14ac:dyDescent="0.35">
      <c r="A3418" s="145"/>
      <c r="E3418" s="102"/>
      <c r="F3418" s="102"/>
      <c r="G3418" s="102"/>
      <c r="I3418" s="93"/>
      <c r="J3418" s="93"/>
    </row>
    <row r="3419" spans="1:10" s="65" customFormat="1" ht="14" x14ac:dyDescent="0.35">
      <c r="A3419" s="145"/>
      <c r="E3419" s="102"/>
      <c r="F3419" s="102"/>
      <c r="G3419" s="102"/>
      <c r="I3419" s="93"/>
      <c r="J3419" s="93"/>
    </row>
    <row r="3420" spans="1:10" s="65" customFormat="1" ht="14" x14ac:dyDescent="0.35">
      <c r="A3420" s="145"/>
      <c r="E3420" s="102"/>
      <c r="F3420" s="102"/>
      <c r="G3420" s="102"/>
      <c r="I3420" s="93"/>
      <c r="J3420" s="93"/>
    </row>
    <row r="3421" spans="1:10" s="65" customFormat="1" ht="14" x14ac:dyDescent="0.35">
      <c r="A3421" s="145"/>
      <c r="E3421" s="102"/>
      <c r="F3421" s="102"/>
      <c r="G3421" s="102"/>
      <c r="I3421" s="93"/>
      <c r="J3421" s="93"/>
    </row>
    <row r="3422" spans="1:10" s="65" customFormat="1" ht="14" x14ac:dyDescent="0.35">
      <c r="A3422" s="145"/>
      <c r="E3422" s="102"/>
      <c r="F3422" s="102"/>
      <c r="G3422" s="102"/>
      <c r="I3422" s="93"/>
      <c r="J3422" s="93"/>
    </row>
    <row r="3423" spans="1:10" s="65" customFormat="1" ht="14" x14ac:dyDescent="0.35">
      <c r="A3423" s="145"/>
      <c r="E3423" s="102"/>
      <c r="F3423" s="102"/>
      <c r="G3423" s="102"/>
      <c r="I3423" s="93"/>
      <c r="J3423" s="93"/>
    </row>
    <row r="3424" spans="1:10" s="65" customFormat="1" ht="14" x14ac:dyDescent="0.35">
      <c r="A3424" s="145"/>
      <c r="E3424" s="102"/>
      <c r="F3424" s="102"/>
      <c r="G3424" s="102"/>
      <c r="I3424" s="93"/>
      <c r="J3424" s="93"/>
    </row>
    <row r="3425" spans="1:10" s="65" customFormat="1" ht="14" x14ac:dyDescent="0.35">
      <c r="A3425" s="145"/>
      <c r="E3425" s="102"/>
      <c r="F3425" s="102"/>
      <c r="G3425" s="102"/>
      <c r="I3425" s="93"/>
      <c r="J3425" s="93"/>
    </row>
    <row r="3426" spans="1:10" s="65" customFormat="1" ht="14" x14ac:dyDescent="0.35">
      <c r="A3426" s="145"/>
      <c r="E3426" s="102"/>
      <c r="F3426" s="102"/>
      <c r="G3426" s="102"/>
      <c r="I3426" s="93"/>
      <c r="J3426" s="93"/>
    </row>
    <row r="3427" spans="1:10" s="65" customFormat="1" ht="14" x14ac:dyDescent="0.35">
      <c r="A3427" s="145"/>
      <c r="E3427" s="102"/>
      <c r="F3427" s="102"/>
      <c r="G3427" s="102"/>
      <c r="I3427" s="93"/>
      <c r="J3427" s="93"/>
    </row>
    <row r="3428" spans="1:10" s="65" customFormat="1" ht="14" x14ac:dyDescent="0.35">
      <c r="A3428" s="145"/>
      <c r="E3428" s="102"/>
      <c r="F3428" s="102"/>
      <c r="G3428" s="102"/>
      <c r="I3428" s="93"/>
      <c r="J3428" s="93"/>
    </row>
    <row r="3429" spans="1:10" s="65" customFormat="1" ht="14" x14ac:dyDescent="0.35">
      <c r="A3429" s="145"/>
      <c r="E3429" s="102"/>
      <c r="F3429" s="102"/>
      <c r="G3429" s="102"/>
      <c r="I3429" s="93"/>
      <c r="J3429" s="93"/>
    </row>
    <row r="3430" spans="1:10" s="65" customFormat="1" ht="14" x14ac:dyDescent="0.35">
      <c r="A3430" s="145"/>
      <c r="E3430" s="102"/>
      <c r="F3430" s="102"/>
      <c r="G3430" s="102"/>
      <c r="I3430" s="93"/>
      <c r="J3430" s="93"/>
    </row>
    <row r="3431" spans="1:10" s="65" customFormat="1" ht="14" x14ac:dyDescent="0.35">
      <c r="A3431" s="145"/>
      <c r="E3431" s="102"/>
      <c r="F3431" s="102"/>
      <c r="G3431" s="102"/>
      <c r="I3431" s="93"/>
      <c r="J3431" s="93"/>
    </row>
    <row r="3432" spans="1:10" s="65" customFormat="1" ht="14" x14ac:dyDescent="0.35">
      <c r="A3432" s="145"/>
      <c r="E3432" s="102"/>
      <c r="F3432" s="102"/>
      <c r="G3432" s="102"/>
      <c r="I3432" s="93"/>
      <c r="J3432" s="93"/>
    </row>
    <row r="3433" spans="1:10" s="65" customFormat="1" ht="14" x14ac:dyDescent="0.35">
      <c r="A3433" s="145"/>
      <c r="E3433" s="102"/>
      <c r="F3433" s="102"/>
      <c r="G3433" s="102"/>
      <c r="I3433" s="93"/>
      <c r="J3433" s="93"/>
    </row>
    <row r="3434" spans="1:10" s="65" customFormat="1" ht="14" x14ac:dyDescent="0.35">
      <c r="A3434" s="145"/>
      <c r="E3434" s="102"/>
      <c r="F3434" s="102"/>
      <c r="G3434" s="102"/>
      <c r="I3434" s="93"/>
      <c r="J3434" s="93"/>
    </row>
    <row r="3435" spans="1:10" s="65" customFormat="1" ht="14" x14ac:dyDescent="0.35">
      <c r="A3435" s="145"/>
      <c r="E3435" s="102"/>
      <c r="F3435" s="102"/>
      <c r="G3435" s="102"/>
      <c r="I3435" s="93"/>
      <c r="J3435" s="93"/>
    </row>
    <row r="3436" spans="1:10" s="65" customFormat="1" ht="14" x14ac:dyDescent="0.35">
      <c r="A3436" s="145"/>
      <c r="E3436" s="102"/>
      <c r="F3436" s="102"/>
      <c r="G3436" s="102"/>
      <c r="I3436" s="93"/>
      <c r="J3436" s="93"/>
    </row>
    <row r="3437" spans="1:10" s="65" customFormat="1" ht="14" x14ac:dyDescent="0.35">
      <c r="A3437" s="145"/>
      <c r="E3437" s="102"/>
      <c r="F3437" s="102"/>
      <c r="G3437" s="102"/>
      <c r="I3437" s="93"/>
      <c r="J3437" s="93"/>
    </row>
    <row r="3438" spans="1:10" s="65" customFormat="1" ht="14" x14ac:dyDescent="0.35">
      <c r="A3438" s="145"/>
      <c r="E3438" s="102"/>
      <c r="F3438" s="102"/>
      <c r="G3438" s="102"/>
      <c r="I3438" s="93"/>
      <c r="J3438" s="93"/>
    </row>
    <row r="3439" spans="1:10" s="65" customFormat="1" ht="14" x14ac:dyDescent="0.35">
      <c r="A3439" s="145"/>
      <c r="E3439" s="102"/>
      <c r="F3439" s="102"/>
      <c r="G3439" s="102"/>
      <c r="I3439" s="93"/>
      <c r="J3439" s="93"/>
    </row>
    <row r="3440" spans="1:10" s="65" customFormat="1" ht="14" x14ac:dyDescent="0.35">
      <c r="A3440" s="145"/>
      <c r="E3440" s="102"/>
      <c r="F3440" s="102"/>
      <c r="G3440" s="102"/>
      <c r="I3440" s="93"/>
      <c r="J3440" s="93"/>
    </row>
    <row r="3441" spans="1:10" s="65" customFormat="1" ht="14" x14ac:dyDescent="0.35">
      <c r="A3441" s="145"/>
      <c r="E3441" s="102"/>
      <c r="F3441" s="102"/>
      <c r="G3441" s="102"/>
      <c r="I3441" s="93"/>
      <c r="J3441" s="93"/>
    </row>
    <row r="3442" spans="1:10" s="65" customFormat="1" ht="14" x14ac:dyDescent="0.35">
      <c r="A3442" s="145"/>
      <c r="E3442" s="102"/>
      <c r="F3442" s="102"/>
      <c r="G3442" s="102"/>
      <c r="I3442" s="93"/>
      <c r="J3442" s="93"/>
    </row>
    <row r="3443" spans="1:10" s="65" customFormat="1" ht="14" x14ac:dyDescent="0.35">
      <c r="A3443" s="145"/>
      <c r="E3443" s="102"/>
      <c r="F3443" s="102"/>
      <c r="G3443" s="102"/>
      <c r="I3443" s="93"/>
      <c r="J3443" s="93"/>
    </row>
    <row r="3444" spans="1:10" s="65" customFormat="1" ht="14" x14ac:dyDescent="0.35">
      <c r="A3444" s="145"/>
      <c r="E3444" s="102"/>
      <c r="F3444" s="102"/>
      <c r="G3444" s="102"/>
      <c r="I3444" s="93"/>
      <c r="J3444" s="93"/>
    </row>
    <row r="3445" spans="1:10" s="65" customFormat="1" ht="14" x14ac:dyDescent="0.35">
      <c r="A3445" s="145"/>
      <c r="E3445" s="102"/>
      <c r="F3445" s="102"/>
      <c r="G3445" s="102"/>
      <c r="I3445" s="93"/>
      <c r="J3445" s="93"/>
    </row>
    <row r="3446" spans="1:10" s="65" customFormat="1" ht="14" x14ac:dyDescent="0.35">
      <c r="A3446" s="145"/>
      <c r="E3446" s="102"/>
      <c r="F3446" s="102"/>
      <c r="G3446" s="102"/>
      <c r="I3446" s="93"/>
      <c r="J3446" s="93"/>
    </row>
    <row r="3447" spans="1:10" s="65" customFormat="1" ht="14" x14ac:dyDescent="0.35">
      <c r="A3447" s="145"/>
      <c r="E3447" s="102"/>
      <c r="F3447" s="102"/>
      <c r="G3447" s="102"/>
      <c r="I3447" s="93"/>
      <c r="J3447" s="93"/>
    </row>
    <row r="3448" spans="1:10" s="65" customFormat="1" ht="14" x14ac:dyDescent="0.35">
      <c r="A3448" s="145"/>
      <c r="E3448" s="102"/>
      <c r="F3448" s="102"/>
      <c r="G3448" s="102"/>
      <c r="I3448" s="93"/>
      <c r="J3448" s="93"/>
    </row>
    <row r="3449" spans="1:10" s="65" customFormat="1" ht="14" x14ac:dyDescent="0.35">
      <c r="A3449" s="145"/>
      <c r="E3449" s="102"/>
      <c r="F3449" s="102"/>
      <c r="G3449" s="102"/>
      <c r="I3449" s="93"/>
      <c r="J3449" s="93"/>
    </row>
    <row r="3450" spans="1:10" s="65" customFormat="1" ht="14" x14ac:dyDescent="0.35">
      <c r="A3450" s="145"/>
      <c r="E3450" s="102"/>
      <c r="F3450" s="102"/>
      <c r="G3450" s="102"/>
      <c r="I3450" s="93"/>
      <c r="J3450" s="93"/>
    </row>
    <row r="3451" spans="1:10" s="65" customFormat="1" ht="14" x14ac:dyDescent="0.35">
      <c r="A3451" s="145"/>
      <c r="E3451" s="102"/>
      <c r="F3451" s="102"/>
      <c r="G3451" s="102"/>
      <c r="I3451" s="93"/>
      <c r="J3451" s="93"/>
    </row>
    <row r="3452" spans="1:10" s="65" customFormat="1" ht="14" x14ac:dyDescent="0.35">
      <c r="A3452" s="145"/>
      <c r="E3452" s="102"/>
      <c r="F3452" s="102"/>
      <c r="G3452" s="102"/>
      <c r="I3452" s="93"/>
      <c r="J3452" s="93"/>
    </row>
    <row r="3453" spans="1:10" s="65" customFormat="1" ht="14" x14ac:dyDescent="0.35">
      <c r="A3453" s="145"/>
      <c r="E3453" s="102"/>
      <c r="F3453" s="102"/>
      <c r="G3453" s="102"/>
      <c r="I3453" s="93"/>
      <c r="J3453" s="93"/>
    </row>
    <row r="3454" spans="1:10" s="65" customFormat="1" ht="14" x14ac:dyDescent="0.35">
      <c r="A3454" s="145"/>
      <c r="E3454" s="102"/>
      <c r="F3454" s="102"/>
      <c r="G3454" s="102"/>
      <c r="I3454" s="93"/>
      <c r="J3454" s="93"/>
    </row>
    <row r="3455" spans="1:10" s="65" customFormat="1" ht="14" x14ac:dyDescent="0.35">
      <c r="A3455" s="145"/>
      <c r="E3455" s="102"/>
      <c r="F3455" s="102"/>
      <c r="G3455" s="102"/>
      <c r="I3455" s="93"/>
      <c r="J3455" s="93"/>
    </row>
    <row r="3456" spans="1:10" s="65" customFormat="1" ht="14" x14ac:dyDescent="0.35">
      <c r="A3456" s="145"/>
      <c r="E3456" s="102"/>
      <c r="F3456" s="102"/>
      <c r="G3456" s="102"/>
      <c r="I3456" s="93"/>
      <c r="J3456" s="93"/>
    </row>
    <row r="3457" spans="1:10" s="65" customFormat="1" ht="14" x14ac:dyDescent="0.35">
      <c r="A3457" s="145"/>
      <c r="E3457" s="102"/>
      <c r="F3457" s="102"/>
      <c r="G3457" s="102"/>
      <c r="I3457" s="93"/>
      <c r="J3457" s="93"/>
    </row>
    <row r="3458" spans="1:10" s="65" customFormat="1" ht="14" x14ac:dyDescent="0.35">
      <c r="A3458" s="145"/>
      <c r="E3458" s="102"/>
      <c r="F3458" s="102"/>
      <c r="G3458" s="102"/>
      <c r="I3458" s="93"/>
      <c r="J3458" s="93"/>
    </row>
    <row r="3459" spans="1:10" s="65" customFormat="1" ht="14" x14ac:dyDescent="0.35">
      <c r="A3459" s="145"/>
      <c r="E3459" s="102"/>
      <c r="F3459" s="102"/>
      <c r="G3459" s="102"/>
      <c r="I3459" s="93"/>
      <c r="J3459" s="93"/>
    </row>
    <row r="3460" spans="1:10" s="65" customFormat="1" ht="14" x14ac:dyDescent="0.35">
      <c r="A3460" s="145"/>
      <c r="E3460" s="102"/>
      <c r="F3460" s="102"/>
      <c r="G3460" s="102"/>
      <c r="I3460" s="93"/>
      <c r="J3460" s="93"/>
    </row>
    <row r="3461" spans="1:10" s="65" customFormat="1" ht="14" x14ac:dyDescent="0.35">
      <c r="A3461" s="145"/>
      <c r="E3461" s="102"/>
      <c r="F3461" s="102"/>
      <c r="G3461" s="102"/>
      <c r="I3461" s="93"/>
      <c r="J3461" s="93"/>
    </row>
    <row r="3462" spans="1:10" s="65" customFormat="1" ht="14" x14ac:dyDescent="0.35">
      <c r="A3462" s="145"/>
      <c r="E3462" s="102"/>
      <c r="F3462" s="102"/>
      <c r="G3462" s="102"/>
      <c r="I3462" s="93"/>
      <c r="J3462" s="93"/>
    </row>
    <row r="3463" spans="1:10" s="65" customFormat="1" ht="14" x14ac:dyDescent="0.35">
      <c r="A3463" s="145"/>
      <c r="E3463" s="102"/>
      <c r="F3463" s="102"/>
      <c r="G3463" s="102"/>
      <c r="I3463" s="93"/>
      <c r="J3463" s="93"/>
    </row>
    <row r="3464" spans="1:10" s="65" customFormat="1" ht="14" x14ac:dyDescent="0.35">
      <c r="A3464" s="145"/>
      <c r="E3464" s="102"/>
      <c r="F3464" s="102"/>
      <c r="G3464" s="102"/>
      <c r="I3464" s="93"/>
      <c r="J3464" s="93"/>
    </row>
    <row r="3465" spans="1:10" s="65" customFormat="1" ht="14" x14ac:dyDescent="0.35">
      <c r="A3465" s="145"/>
      <c r="E3465" s="102"/>
      <c r="F3465" s="102"/>
      <c r="G3465" s="102"/>
      <c r="I3465" s="93"/>
      <c r="J3465" s="93"/>
    </row>
    <row r="3466" spans="1:10" s="65" customFormat="1" ht="14" x14ac:dyDescent="0.35">
      <c r="A3466" s="145"/>
      <c r="E3466" s="102"/>
      <c r="F3466" s="102"/>
      <c r="G3466" s="102"/>
      <c r="I3466" s="93"/>
      <c r="J3466" s="93"/>
    </row>
    <row r="3467" spans="1:10" s="65" customFormat="1" ht="14" x14ac:dyDescent="0.35">
      <c r="A3467" s="145"/>
      <c r="E3467" s="102"/>
      <c r="F3467" s="102"/>
      <c r="G3467" s="102"/>
      <c r="I3467" s="93"/>
      <c r="J3467" s="93"/>
    </row>
    <row r="3468" spans="1:10" s="65" customFormat="1" ht="14" x14ac:dyDescent="0.35">
      <c r="A3468" s="145"/>
      <c r="E3468" s="102"/>
      <c r="F3468" s="102"/>
      <c r="G3468" s="102"/>
      <c r="I3468" s="93"/>
      <c r="J3468" s="93"/>
    </row>
    <row r="3469" spans="1:10" s="65" customFormat="1" ht="14" x14ac:dyDescent="0.35">
      <c r="A3469" s="145"/>
      <c r="E3469" s="102"/>
      <c r="F3469" s="102"/>
      <c r="G3469" s="102"/>
      <c r="I3469" s="93"/>
      <c r="J3469" s="93"/>
    </row>
    <row r="3470" spans="1:10" s="65" customFormat="1" ht="14" x14ac:dyDescent="0.35">
      <c r="A3470" s="145"/>
      <c r="E3470" s="102"/>
      <c r="F3470" s="102"/>
      <c r="G3470" s="102"/>
      <c r="I3470" s="93"/>
      <c r="J3470" s="93"/>
    </row>
    <row r="3471" spans="1:10" s="65" customFormat="1" ht="14" x14ac:dyDescent="0.35">
      <c r="A3471" s="145"/>
      <c r="E3471" s="102"/>
      <c r="F3471" s="102"/>
      <c r="G3471" s="102"/>
      <c r="I3471" s="93"/>
      <c r="J3471" s="93"/>
    </row>
    <row r="3472" spans="1:10" s="65" customFormat="1" ht="14" x14ac:dyDescent="0.35">
      <c r="A3472" s="145"/>
      <c r="E3472" s="102"/>
      <c r="F3472" s="102"/>
      <c r="G3472" s="102"/>
      <c r="I3472" s="93"/>
      <c r="J3472" s="93"/>
    </row>
    <row r="3473" spans="1:10" s="65" customFormat="1" ht="14" x14ac:dyDescent="0.35">
      <c r="A3473" s="145"/>
      <c r="E3473" s="102"/>
      <c r="F3473" s="102"/>
      <c r="G3473" s="102"/>
      <c r="I3473" s="93"/>
      <c r="J3473" s="93"/>
    </row>
    <row r="3474" spans="1:10" s="65" customFormat="1" ht="14" x14ac:dyDescent="0.35">
      <c r="A3474" s="145"/>
      <c r="E3474" s="102"/>
      <c r="F3474" s="102"/>
      <c r="G3474" s="102"/>
      <c r="I3474" s="93"/>
      <c r="J3474" s="93"/>
    </row>
    <row r="3475" spans="1:10" s="65" customFormat="1" ht="14" x14ac:dyDescent="0.35">
      <c r="A3475" s="145"/>
      <c r="E3475" s="102"/>
      <c r="F3475" s="102"/>
      <c r="G3475" s="102"/>
      <c r="I3475" s="93"/>
      <c r="J3475" s="93"/>
    </row>
    <row r="3476" spans="1:10" s="65" customFormat="1" ht="14" x14ac:dyDescent="0.35">
      <c r="A3476" s="145"/>
      <c r="E3476" s="102"/>
      <c r="F3476" s="102"/>
      <c r="G3476" s="102"/>
      <c r="I3476" s="93"/>
      <c r="J3476" s="93"/>
    </row>
    <row r="3477" spans="1:10" s="65" customFormat="1" ht="14" x14ac:dyDescent="0.35">
      <c r="A3477" s="145"/>
      <c r="E3477" s="102"/>
      <c r="F3477" s="102"/>
      <c r="G3477" s="102"/>
      <c r="I3477" s="93"/>
      <c r="J3477" s="93"/>
    </row>
    <row r="3478" spans="1:10" s="65" customFormat="1" ht="14" x14ac:dyDescent="0.35">
      <c r="A3478" s="145"/>
      <c r="E3478" s="102"/>
      <c r="F3478" s="102"/>
      <c r="G3478" s="102"/>
      <c r="I3478" s="93"/>
      <c r="J3478" s="93"/>
    </row>
    <row r="3479" spans="1:10" s="65" customFormat="1" ht="14" x14ac:dyDescent="0.35">
      <c r="A3479" s="145"/>
      <c r="E3479" s="102"/>
      <c r="F3479" s="102"/>
      <c r="G3479" s="102"/>
      <c r="I3479" s="93"/>
      <c r="J3479" s="93"/>
    </row>
    <row r="3480" spans="1:10" s="65" customFormat="1" ht="14" x14ac:dyDescent="0.35">
      <c r="A3480" s="145"/>
      <c r="E3480" s="102"/>
      <c r="F3480" s="102"/>
      <c r="G3480" s="102"/>
      <c r="I3480" s="93"/>
      <c r="J3480" s="93"/>
    </row>
    <row r="3481" spans="1:10" s="65" customFormat="1" ht="14" x14ac:dyDescent="0.35">
      <c r="A3481" s="145"/>
      <c r="E3481" s="102"/>
      <c r="F3481" s="102"/>
      <c r="G3481" s="102"/>
      <c r="I3481" s="93"/>
      <c r="J3481" s="93"/>
    </row>
    <row r="3482" spans="1:10" s="65" customFormat="1" ht="14" x14ac:dyDescent="0.35">
      <c r="A3482" s="145"/>
      <c r="E3482" s="102"/>
      <c r="F3482" s="102"/>
      <c r="G3482" s="102"/>
      <c r="I3482" s="93"/>
      <c r="J3482" s="93"/>
    </row>
    <row r="3483" spans="1:10" s="65" customFormat="1" ht="14" x14ac:dyDescent="0.35">
      <c r="A3483" s="145"/>
      <c r="E3483" s="102"/>
      <c r="F3483" s="102"/>
      <c r="G3483" s="102"/>
      <c r="I3483" s="93"/>
      <c r="J3483" s="93"/>
    </row>
    <row r="3484" spans="1:10" s="65" customFormat="1" ht="14" x14ac:dyDescent="0.35">
      <c r="A3484" s="145"/>
      <c r="E3484" s="102"/>
      <c r="F3484" s="102"/>
      <c r="G3484" s="102"/>
      <c r="I3484" s="93"/>
      <c r="J3484" s="93"/>
    </row>
    <row r="3485" spans="1:10" s="65" customFormat="1" ht="14" x14ac:dyDescent="0.35">
      <c r="A3485" s="145"/>
      <c r="E3485" s="102"/>
      <c r="F3485" s="102"/>
      <c r="G3485" s="102"/>
      <c r="I3485" s="93"/>
      <c r="J3485" s="93"/>
    </row>
    <row r="3486" spans="1:10" s="65" customFormat="1" ht="14" x14ac:dyDescent="0.35">
      <c r="A3486" s="145"/>
      <c r="E3486" s="102"/>
      <c r="F3486" s="102"/>
      <c r="G3486" s="102"/>
      <c r="I3486" s="93"/>
      <c r="J3486" s="93"/>
    </row>
    <row r="3487" spans="1:10" s="65" customFormat="1" ht="14" x14ac:dyDescent="0.35">
      <c r="A3487" s="145"/>
      <c r="E3487" s="102"/>
      <c r="F3487" s="102"/>
      <c r="G3487" s="102"/>
      <c r="I3487" s="93"/>
      <c r="J3487" s="93"/>
    </row>
    <row r="3488" spans="1:10" s="65" customFormat="1" ht="14" x14ac:dyDescent="0.35">
      <c r="A3488" s="145"/>
      <c r="E3488" s="102"/>
      <c r="F3488" s="102"/>
      <c r="G3488" s="102"/>
      <c r="I3488" s="93"/>
      <c r="J3488" s="93"/>
    </row>
    <row r="3489" spans="1:10" s="65" customFormat="1" ht="14" x14ac:dyDescent="0.35">
      <c r="A3489" s="145"/>
      <c r="E3489" s="102"/>
      <c r="F3489" s="102"/>
      <c r="G3489" s="102"/>
      <c r="I3489" s="93"/>
      <c r="J3489" s="93"/>
    </row>
    <row r="3490" spans="1:10" s="65" customFormat="1" ht="14" x14ac:dyDescent="0.35">
      <c r="A3490" s="145"/>
      <c r="E3490" s="102"/>
      <c r="F3490" s="102"/>
      <c r="G3490" s="102"/>
      <c r="I3490" s="93"/>
      <c r="J3490" s="93"/>
    </row>
    <row r="3491" spans="1:10" s="65" customFormat="1" ht="14" x14ac:dyDescent="0.35">
      <c r="A3491" s="145"/>
      <c r="E3491" s="102"/>
      <c r="F3491" s="102"/>
      <c r="G3491" s="102"/>
      <c r="I3491" s="93"/>
      <c r="J3491" s="93"/>
    </row>
    <row r="3492" spans="1:10" s="65" customFormat="1" ht="14" x14ac:dyDescent="0.35">
      <c r="A3492" s="145"/>
      <c r="E3492" s="102"/>
      <c r="F3492" s="102"/>
      <c r="G3492" s="102"/>
      <c r="I3492" s="93"/>
      <c r="J3492" s="93"/>
    </row>
    <row r="3493" spans="1:10" s="65" customFormat="1" ht="14" x14ac:dyDescent="0.35">
      <c r="A3493" s="145"/>
      <c r="E3493" s="102"/>
      <c r="F3493" s="102"/>
      <c r="G3493" s="102"/>
      <c r="I3493" s="93"/>
      <c r="J3493" s="93"/>
    </row>
    <row r="3494" spans="1:10" s="65" customFormat="1" ht="14" x14ac:dyDescent="0.35">
      <c r="A3494" s="145"/>
      <c r="E3494" s="102"/>
      <c r="F3494" s="102"/>
      <c r="G3494" s="102"/>
      <c r="I3494" s="93"/>
      <c r="J3494" s="93"/>
    </row>
    <row r="3495" spans="1:10" s="65" customFormat="1" ht="14" x14ac:dyDescent="0.35">
      <c r="A3495" s="145"/>
      <c r="E3495" s="102"/>
      <c r="F3495" s="102"/>
      <c r="G3495" s="102"/>
      <c r="I3495" s="93"/>
      <c r="J3495" s="93"/>
    </row>
    <row r="3496" spans="1:10" s="65" customFormat="1" ht="14" x14ac:dyDescent="0.35">
      <c r="A3496" s="145"/>
      <c r="E3496" s="102"/>
      <c r="F3496" s="102"/>
      <c r="G3496" s="102"/>
      <c r="I3496" s="93"/>
      <c r="J3496" s="93"/>
    </row>
    <row r="3497" spans="1:10" s="65" customFormat="1" ht="14" x14ac:dyDescent="0.35">
      <c r="A3497" s="145"/>
      <c r="E3497" s="102"/>
      <c r="F3497" s="102"/>
      <c r="G3497" s="102"/>
      <c r="I3497" s="93"/>
      <c r="J3497" s="93"/>
    </row>
    <row r="3498" spans="1:10" s="65" customFormat="1" ht="14" x14ac:dyDescent="0.35">
      <c r="A3498" s="145"/>
      <c r="E3498" s="102"/>
      <c r="F3498" s="102"/>
      <c r="G3498" s="102"/>
      <c r="I3498" s="93"/>
      <c r="J3498" s="93"/>
    </row>
    <row r="3499" spans="1:10" s="65" customFormat="1" ht="14" x14ac:dyDescent="0.35">
      <c r="A3499" s="145"/>
      <c r="E3499" s="102"/>
      <c r="F3499" s="102"/>
      <c r="G3499" s="102"/>
      <c r="I3499" s="93"/>
      <c r="J3499" s="93"/>
    </row>
    <row r="3500" spans="1:10" s="65" customFormat="1" ht="14" x14ac:dyDescent="0.35">
      <c r="A3500" s="145"/>
      <c r="E3500" s="102"/>
      <c r="F3500" s="102"/>
      <c r="G3500" s="102"/>
      <c r="I3500" s="93"/>
      <c r="J3500" s="93"/>
    </row>
    <row r="3501" spans="1:10" s="65" customFormat="1" ht="14" x14ac:dyDescent="0.35">
      <c r="A3501" s="145"/>
      <c r="E3501" s="102"/>
      <c r="F3501" s="102"/>
      <c r="G3501" s="102"/>
      <c r="I3501" s="93"/>
      <c r="J3501" s="93"/>
    </row>
    <row r="3502" spans="1:10" s="65" customFormat="1" ht="14" x14ac:dyDescent="0.35">
      <c r="A3502" s="145"/>
      <c r="E3502" s="102"/>
      <c r="F3502" s="102"/>
      <c r="G3502" s="102"/>
      <c r="I3502" s="93"/>
      <c r="J3502" s="93"/>
    </row>
    <row r="3503" spans="1:10" s="65" customFormat="1" ht="14" x14ac:dyDescent="0.35">
      <c r="A3503" s="145"/>
      <c r="E3503" s="102"/>
      <c r="F3503" s="102"/>
      <c r="G3503" s="102"/>
      <c r="I3503" s="93"/>
      <c r="J3503" s="93"/>
    </row>
    <row r="3504" spans="1:10" s="65" customFormat="1" ht="14" x14ac:dyDescent="0.35">
      <c r="A3504" s="145"/>
      <c r="E3504" s="102"/>
      <c r="F3504" s="102"/>
      <c r="G3504" s="102"/>
      <c r="I3504" s="93"/>
      <c r="J3504" s="93"/>
    </row>
    <row r="3505" spans="1:10" s="65" customFormat="1" ht="14" x14ac:dyDescent="0.35">
      <c r="A3505" s="145"/>
      <c r="E3505" s="102"/>
      <c r="F3505" s="102"/>
      <c r="G3505" s="102"/>
      <c r="I3505" s="93"/>
      <c r="J3505" s="93"/>
    </row>
    <row r="3506" spans="1:10" s="65" customFormat="1" ht="14" x14ac:dyDescent="0.35">
      <c r="A3506" s="145"/>
      <c r="E3506" s="102"/>
      <c r="F3506" s="102"/>
      <c r="G3506" s="102"/>
      <c r="I3506" s="93"/>
      <c r="J3506" s="93"/>
    </row>
    <row r="3507" spans="1:10" s="65" customFormat="1" ht="14" x14ac:dyDescent="0.35">
      <c r="A3507" s="145"/>
      <c r="E3507" s="102"/>
      <c r="F3507" s="102"/>
      <c r="G3507" s="102"/>
      <c r="I3507" s="93"/>
      <c r="J3507" s="93"/>
    </row>
    <row r="3508" spans="1:10" s="65" customFormat="1" ht="14" x14ac:dyDescent="0.35">
      <c r="A3508" s="145"/>
      <c r="E3508" s="102"/>
      <c r="F3508" s="102"/>
      <c r="G3508" s="102"/>
      <c r="I3508" s="93"/>
      <c r="J3508" s="93"/>
    </row>
    <row r="3509" spans="1:10" s="65" customFormat="1" ht="14" x14ac:dyDescent="0.35">
      <c r="A3509" s="145"/>
      <c r="E3509" s="102"/>
      <c r="F3509" s="102"/>
      <c r="G3509" s="102"/>
      <c r="I3509" s="93"/>
      <c r="J3509" s="93"/>
    </row>
    <row r="3510" spans="1:10" s="65" customFormat="1" ht="14" x14ac:dyDescent="0.35">
      <c r="A3510" s="145"/>
      <c r="E3510" s="102"/>
      <c r="F3510" s="102"/>
      <c r="G3510" s="102"/>
      <c r="I3510" s="93"/>
      <c r="J3510" s="93"/>
    </row>
    <row r="3511" spans="1:10" s="65" customFormat="1" ht="14" x14ac:dyDescent="0.35">
      <c r="A3511" s="145"/>
      <c r="E3511" s="102"/>
      <c r="F3511" s="102"/>
      <c r="G3511" s="102"/>
      <c r="I3511" s="93"/>
      <c r="J3511" s="93"/>
    </row>
    <row r="3512" spans="1:10" s="65" customFormat="1" ht="14" x14ac:dyDescent="0.35">
      <c r="A3512" s="145"/>
      <c r="E3512" s="102"/>
      <c r="F3512" s="102"/>
      <c r="G3512" s="102"/>
      <c r="I3512" s="93"/>
      <c r="J3512" s="93"/>
    </row>
    <row r="3513" spans="1:10" s="65" customFormat="1" ht="14" x14ac:dyDescent="0.35">
      <c r="A3513" s="145"/>
      <c r="E3513" s="102"/>
      <c r="F3513" s="102"/>
      <c r="G3513" s="102"/>
      <c r="I3513" s="93"/>
      <c r="J3513" s="93"/>
    </row>
    <row r="3514" spans="1:10" s="65" customFormat="1" ht="14" x14ac:dyDescent="0.35">
      <c r="A3514" s="145"/>
      <c r="E3514" s="102"/>
      <c r="F3514" s="102"/>
      <c r="G3514" s="102"/>
      <c r="I3514" s="93"/>
      <c r="J3514" s="93"/>
    </row>
    <row r="3515" spans="1:10" s="65" customFormat="1" ht="14" x14ac:dyDescent="0.35">
      <c r="A3515" s="145"/>
      <c r="E3515" s="102"/>
      <c r="F3515" s="102"/>
      <c r="G3515" s="102"/>
      <c r="I3515" s="93"/>
      <c r="J3515" s="93"/>
    </row>
    <row r="3516" spans="1:10" s="65" customFormat="1" ht="14" x14ac:dyDescent="0.35">
      <c r="A3516" s="145"/>
      <c r="E3516" s="102"/>
      <c r="F3516" s="102"/>
      <c r="G3516" s="102"/>
      <c r="I3516" s="93"/>
      <c r="J3516" s="93"/>
    </row>
    <row r="3517" spans="1:10" s="65" customFormat="1" ht="14" x14ac:dyDescent="0.35">
      <c r="A3517" s="145"/>
      <c r="E3517" s="102"/>
      <c r="F3517" s="102"/>
      <c r="G3517" s="102"/>
      <c r="I3517" s="93"/>
      <c r="J3517" s="93"/>
    </row>
    <row r="3518" spans="1:10" s="65" customFormat="1" ht="14" x14ac:dyDescent="0.35">
      <c r="A3518" s="145"/>
      <c r="E3518" s="102"/>
      <c r="F3518" s="102"/>
      <c r="G3518" s="102"/>
      <c r="I3518" s="93"/>
      <c r="J3518" s="93"/>
    </row>
    <row r="3519" spans="1:10" s="65" customFormat="1" ht="14" x14ac:dyDescent="0.35">
      <c r="A3519" s="145"/>
      <c r="E3519" s="102"/>
      <c r="F3519" s="102"/>
      <c r="G3519" s="102"/>
      <c r="I3519" s="93"/>
      <c r="J3519" s="93"/>
    </row>
    <row r="3520" spans="1:10" s="65" customFormat="1" ht="14" x14ac:dyDescent="0.35">
      <c r="A3520" s="145"/>
      <c r="E3520" s="102"/>
      <c r="F3520" s="102"/>
      <c r="G3520" s="102"/>
      <c r="I3520" s="93"/>
      <c r="J3520" s="93"/>
    </row>
    <row r="3521" spans="1:10" s="65" customFormat="1" ht="14" x14ac:dyDescent="0.35">
      <c r="A3521" s="145"/>
      <c r="E3521" s="102"/>
      <c r="F3521" s="102"/>
      <c r="G3521" s="102"/>
      <c r="I3521" s="93"/>
      <c r="J3521" s="93"/>
    </row>
    <row r="3522" spans="1:10" s="65" customFormat="1" ht="14" x14ac:dyDescent="0.35">
      <c r="A3522" s="145"/>
      <c r="E3522" s="102"/>
      <c r="F3522" s="102"/>
      <c r="G3522" s="102"/>
      <c r="I3522" s="93"/>
      <c r="J3522" s="93"/>
    </row>
    <row r="3523" spans="1:10" s="65" customFormat="1" ht="14" x14ac:dyDescent="0.35">
      <c r="A3523" s="145"/>
      <c r="E3523" s="102"/>
      <c r="F3523" s="102"/>
      <c r="G3523" s="102"/>
      <c r="I3523" s="93"/>
      <c r="J3523" s="93"/>
    </row>
    <row r="3524" spans="1:10" s="65" customFormat="1" ht="14" x14ac:dyDescent="0.35">
      <c r="A3524" s="145"/>
      <c r="E3524" s="102"/>
      <c r="F3524" s="102"/>
      <c r="G3524" s="102"/>
      <c r="I3524" s="93"/>
      <c r="J3524" s="93"/>
    </row>
    <row r="3525" spans="1:10" s="65" customFormat="1" ht="14" x14ac:dyDescent="0.35">
      <c r="A3525" s="145"/>
      <c r="E3525" s="102"/>
      <c r="F3525" s="102"/>
      <c r="G3525" s="102"/>
      <c r="I3525" s="93"/>
      <c r="J3525" s="93"/>
    </row>
    <row r="3526" spans="1:10" s="65" customFormat="1" ht="14" x14ac:dyDescent="0.35">
      <c r="A3526" s="145"/>
      <c r="E3526" s="102"/>
      <c r="F3526" s="102"/>
      <c r="G3526" s="102"/>
      <c r="I3526" s="93"/>
      <c r="J3526" s="93"/>
    </row>
    <row r="3527" spans="1:10" s="65" customFormat="1" ht="14" x14ac:dyDescent="0.35">
      <c r="A3527" s="145"/>
      <c r="E3527" s="102"/>
      <c r="F3527" s="102"/>
      <c r="G3527" s="102"/>
      <c r="I3527" s="93"/>
      <c r="J3527" s="93"/>
    </row>
    <row r="3528" spans="1:10" s="65" customFormat="1" ht="14" x14ac:dyDescent="0.35">
      <c r="A3528" s="145"/>
      <c r="E3528" s="102"/>
      <c r="F3528" s="102"/>
      <c r="G3528" s="102"/>
      <c r="I3528" s="93"/>
      <c r="J3528" s="93"/>
    </row>
    <row r="3529" spans="1:10" s="65" customFormat="1" ht="14" x14ac:dyDescent="0.35">
      <c r="A3529" s="145"/>
      <c r="E3529" s="102"/>
      <c r="F3529" s="102"/>
      <c r="G3529" s="102"/>
      <c r="I3529" s="93"/>
      <c r="J3529" s="93"/>
    </row>
    <row r="3530" spans="1:10" s="65" customFormat="1" ht="14" x14ac:dyDescent="0.35">
      <c r="A3530" s="145"/>
      <c r="E3530" s="102"/>
      <c r="F3530" s="102"/>
      <c r="G3530" s="102"/>
      <c r="I3530" s="93"/>
      <c r="J3530" s="93"/>
    </row>
    <row r="3531" spans="1:10" s="65" customFormat="1" ht="14" x14ac:dyDescent="0.35">
      <c r="A3531" s="145"/>
      <c r="E3531" s="102"/>
      <c r="F3531" s="102"/>
      <c r="G3531" s="102"/>
      <c r="I3531" s="93"/>
      <c r="J3531" s="93"/>
    </row>
    <row r="3532" spans="1:10" s="65" customFormat="1" ht="14" x14ac:dyDescent="0.35">
      <c r="A3532" s="145"/>
      <c r="E3532" s="102"/>
      <c r="F3532" s="102"/>
      <c r="G3532" s="102"/>
      <c r="I3532" s="93"/>
      <c r="J3532" s="93"/>
    </row>
    <row r="3533" spans="1:10" s="65" customFormat="1" ht="14" x14ac:dyDescent="0.35">
      <c r="A3533" s="145"/>
      <c r="E3533" s="102"/>
      <c r="F3533" s="102"/>
      <c r="G3533" s="102"/>
      <c r="I3533" s="93"/>
      <c r="J3533" s="93"/>
    </row>
    <row r="3534" spans="1:10" s="65" customFormat="1" ht="14" x14ac:dyDescent="0.35">
      <c r="A3534" s="145"/>
      <c r="E3534" s="102"/>
      <c r="F3534" s="102"/>
      <c r="G3534" s="102"/>
      <c r="I3534" s="93"/>
      <c r="J3534" s="93"/>
    </row>
    <row r="3535" spans="1:10" s="65" customFormat="1" ht="14" x14ac:dyDescent="0.35">
      <c r="A3535" s="145"/>
      <c r="E3535" s="102"/>
      <c r="F3535" s="102"/>
      <c r="G3535" s="102"/>
      <c r="I3535" s="93"/>
      <c r="J3535" s="93"/>
    </row>
    <row r="3536" spans="1:10" s="65" customFormat="1" ht="14" x14ac:dyDescent="0.35">
      <c r="A3536" s="145"/>
      <c r="E3536" s="102"/>
      <c r="F3536" s="102"/>
      <c r="G3536" s="102"/>
      <c r="I3536" s="93"/>
      <c r="J3536" s="93"/>
    </row>
    <row r="3537" spans="1:10" s="65" customFormat="1" ht="14" x14ac:dyDescent="0.35">
      <c r="A3537" s="145"/>
      <c r="E3537" s="102"/>
      <c r="F3537" s="102"/>
      <c r="G3537" s="102"/>
      <c r="I3537" s="93"/>
      <c r="J3537" s="93"/>
    </row>
    <row r="3538" spans="1:10" s="65" customFormat="1" ht="14" x14ac:dyDescent="0.35">
      <c r="A3538" s="145"/>
      <c r="E3538" s="102"/>
      <c r="F3538" s="102"/>
      <c r="G3538" s="102"/>
      <c r="I3538" s="93"/>
      <c r="J3538" s="93"/>
    </row>
    <row r="3539" spans="1:10" s="65" customFormat="1" ht="14" x14ac:dyDescent="0.35">
      <c r="A3539" s="145"/>
      <c r="E3539" s="102"/>
      <c r="F3539" s="102"/>
      <c r="G3539" s="102"/>
      <c r="I3539" s="93"/>
      <c r="J3539" s="93"/>
    </row>
    <row r="3540" spans="1:10" s="65" customFormat="1" ht="14" x14ac:dyDescent="0.35">
      <c r="A3540" s="145"/>
      <c r="E3540" s="102"/>
      <c r="F3540" s="102"/>
      <c r="G3540" s="102"/>
      <c r="I3540" s="93"/>
      <c r="J3540" s="93"/>
    </row>
    <row r="3541" spans="1:10" s="65" customFormat="1" ht="14" x14ac:dyDescent="0.35">
      <c r="A3541" s="145"/>
      <c r="E3541" s="102"/>
      <c r="F3541" s="102"/>
      <c r="G3541" s="102"/>
      <c r="I3541" s="93"/>
      <c r="J3541" s="93"/>
    </row>
    <row r="3542" spans="1:10" s="65" customFormat="1" ht="14" x14ac:dyDescent="0.35">
      <c r="A3542" s="145"/>
      <c r="E3542" s="102"/>
      <c r="F3542" s="102"/>
      <c r="G3542" s="102"/>
      <c r="I3542" s="93"/>
      <c r="J3542" s="93"/>
    </row>
    <row r="3543" spans="1:10" s="65" customFormat="1" ht="14" x14ac:dyDescent="0.35">
      <c r="A3543" s="145"/>
      <c r="E3543" s="102"/>
      <c r="F3543" s="102"/>
      <c r="G3543" s="102"/>
      <c r="I3543" s="93"/>
      <c r="J3543" s="93"/>
    </row>
    <row r="3544" spans="1:10" s="65" customFormat="1" ht="14" x14ac:dyDescent="0.35">
      <c r="A3544" s="145"/>
      <c r="E3544" s="102"/>
      <c r="F3544" s="102"/>
      <c r="G3544" s="102"/>
      <c r="I3544" s="93"/>
      <c r="J3544" s="93"/>
    </row>
    <row r="3545" spans="1:10" s="65" customFormat="1" ht="14" x14ac:dyDescent="0.35">
      <c r="A3545" s="145"/>
      <c r="E3545" s="102"/>
      <c r="F3545" s="102"/>
      <c r="G3545" s="102"/>
      <c r="I3545" s="93"/>
      <c r="J3545" s="93"/>
    </row>
    <row r="3546" spans="1:10" s="65" customFormat="1" ht="14" x14ac:dyDescent="0.35">
      <c r="A3546" s="145"/>
      <c r="E3546" s="102"/>
      <c r="F3546" s="102"/>
      <c r="G3546" s="102"/>
      <c r="I3546" s="93"/>
      <c r="J3546" s="93"/>
    </row>
    <row r="3547" spans="1:10" s="65" customFormat="1" ht="14" x14ac:dyDescent="0.35">
      <c r="A3547" s="145"/>
      <c r="E3547" s="102"/>
      <c r="F3547" s="102"/>
      <c r="G3547" s="102"/>
      <c r="I3547" s="93"/>
      <c r="J3547" s="93"/>
    </row>
    <row r="3548" spans="1:10" s="65" customFormat="1" ht="14" x14ac:dyDescent="0.35">
      <c r="A3548" s="145"/>
      <c r="E3548" s="102"/>
      <c r="F3548" s="102"/>
      <c r="G3548" s="102"/>
      <c r="I3548" s="93"/>
      <c r="J3548" s="93"/>
    </row>
    <row r="3549" spans="1:10" s="65" customFormat="1" ht="14" x14ac:dyDescent="0.35">
      <c r="A3549" s="145"/>
      <c r="E3549" s="102"/>
      <c r="F3549" s="102"/>
      <c r="G3549" s="102"/>
      <c r="I3549" s="93"/>
      <c r="J3549" s="93"/>
    </row>
    <row r="3550" spans="1:10" s="65" customFormat="1" ht="14" x14ac:dyDescent="0.35">
      <c r="A3550" s="145"/>
      <c r="E3550" s="102"/>
      <c r="F3550" s="102"/>
      <c r="G3550" s="102"/>
      <c r="I3550" s="93"/>
      <c r="J3550" s="93"/>
    </row>
    <row r="3551" spans="1:10" s="65" customFormat="1" ht="14" x14ac:dyDescent="0.35">
      <c r="A3551" s="145"/>
      <c r="E3551" s="102"/>
      <c r="F3551" s="102"/>
      <c r="G3551" s="102"/>
      <c r="I3551" s="93"/>
      <c r="J3551" s="93"/>
    </row>
    <row r="3552" spans="1:10" s="65" customFormat="1" ht="14" x14ac:dyDescent="0.35">
      <c r="A3552" s="145"/>
      <c r="E3552" s="102"/>
      <c r="F3552" s="102"/>
      <c r="G3552" s="102"/>
      <c r="I3552" s="93"/>
      <c r="J3552" s="93"/>
    </row>
    <row r="3553" spans="1:10" s="65" customFormat="1" ht="14" x14ac:dyDescent="0.35">
      <c r="A3553" s="145"/>
      <c r="E3553" s="102"/>
      <c r="F3553" s="102"/>
      <c r="G3553" s="102"/>
      <c r="I3553" s="93"/>
      <c r="J3553" s="93"/>
    </row>
    <row r="3554" spans="1:10" s="65" customFormat="1" ht="14" x14ac:dyDescent="0.35">
      <c r="A3554" s="145"/>
      <c r="E3554" s="102"/>
      <c r="F3554" s="102"/>
      <c r="G3554" s="102"/>
      <c r="I3554" s="93"/>
      <c r="J3554" s="93"/>
    </row>
    <row r="3555" spans="1:10" s="65" customFormat="1" ht="14" x14ac:dyDescent="0.35">
      <c r="A3555" s="145"/>
      <c r="E3555" s="102"/>
      <c r="F3555" s="102"/>
      <c r="G3555" s="102"/>
      <c r="I3555" s="93"/>
      <c r="J3555" s="93"/>
    </row>
    <row r="3556" spans="1:10" s="65" customFormat="1" ht="14" x14ac:dyDescent="0.35">
      <c r="A3556" s="145"/>
      <c r="E3556" s="102"/>
      <c r="F3556" s="102"/>
      <c r="G3556" s="102"/>
      <c r="I3556" s="93"/>
      <c r="J3556" s="93"/>
    </row>
    <row r="3557" spans="1:10" s="65" customFormat="1" ht="14" x14ac:dyDescent="0.35">
      <c r="A3557" s="145"/>
      <c r="E3557" s="102"/>
      <c r="F3557" s="102"/>
      <c r="G3557" s="102"/>
      <c r="I3557" s="93"/>
      <c r="J3557" s="93"/>
    </row>
    <row r="3558" spans="1:10" s="65" customFormat="1" ht="14" x14ac:dyDescent="0.35">
      <c r="A3558" s="145"/>
      <c r="E3558" s="102"/>
      <c r="F3558" s="102"/>
      <c r="G3558" s="102"/>
      <c r="I3558" s="93"/>
      <c r="J3558" s="93"/>
    </row>
    <row r="3559" spans="1:10" s="65" customFormat="1" ht="14" x14ac:dyDescent="0.35">
      <c r="A3559" s="145"/>
      <c r="E3559" s="102"/>
      <c r="F3559" s="102"/>
      <c r="G3559" s="102"/>
      <c r="I3559" s="93"/>
      <c r="J3559" s="93"/>
    </row>
    <row r="3560" spans="1:10" s="65" customFormat="1" ht="14" x14ac:dyDescent="0.35">
      <c r="A3560" s="145"/>
      <c r="E3560" s="102"/>
      <c r="F3560" s="102"/>
      <c r="G3560" s="102"/>
      <c r="I3560" s="93"/>
      <c r="J3560" s="93"/>
    </row>
    <row r="3561" spans="1:10" s="65" customFormat="1" ht="14" x14ac:dyDescent="0.35">
      <c r="A3561" s="145"/>
      <c r="E3561" s="102"/>
      <c r="F3561" s="102"/>
      <c r="G3561" s="102"/>
      <c r="I3561" s="93"/>
      <c r="J3561" s="93"/>
    </row>
    <row r="3562" spans="1:10" s="65" customFormat="1" ht="14" x14ac:dyDescent="0.35">
      <c r="A3562" s="145"/>
      <c r="E3562" s="102"/>
      <c r="F3562" s="102"/>
      <c r="G3562" s="102"/>
      <c r="I3562" s="93"/>
      <c r="J3562" s="93"/>
    </row>
    <row r="3563" spans="1:10" s="65" customFormat="1" ht="14" x14ac:dyDescent="0.35">
      <c r="A3563" s="145"/>
      <c r="E3563" s="102"/>
      <c r="F3563" s="102"/>
      <c r="G3563" s="102"/>
      <c r="I3563" s="93"/>
      <c r="J3563" s="93"/>
    </row>
    <row r="3564" spans="1:10" s="65" customFormat="1" ht="14" x14ac:dyDescent="0.35">
      <c r="A3564" s="145"/>
      <c r="E3564" s="102"/>
      <c r="F3564" s="102"/>
      <c r="G3564" s="102"/>
      <c r="I3564" s="93"/>
      <c r="J3564" s="93"/>
    </row>
    <row r="3565" spans="1:10" s="65" customFormat="1" ht="14" x14ac:dyDescent="0.35">
      <c r="A3565" s="145"/>
      <c r="E3565" s="102"/>
      <c r="F3565" s="102"/>
      <c r="G3565" s="102"/>
      <c r="I3565" s="93"/>
      <c r="J3565" s="93"/>
    </row>
    <row r="3566" spans="1:10" s="65" customFormat="1" ht="14" x14ac:dyDescent="0.35">
      <c r="A3566" s="145"/>
      <c r="E3566" s="102"/>
      <c r="F3566" s="102"/>
      <c r="G3566" s="102"/>
      <c r="I3566" s="93"/>
      <c r="J3566" s="93"/>
    </row>
    <row r="3567" spans="1:10" s="65" customFormat="1" ht="14" x14ac:dyDescent="0.35">
      <c r="A3567" s="145"/>
      <c r="E3567" s="102"/>
      <c r="F3567" s="102"/>
      <c r="G3567" s="102"/>
      <c r="I3567" s="93"/>
      <c r="J3567" s="93"/>
    </row>
    <row r="3568" spans="1:10" s="65" customFormat="1" ht="14" x14ac:dyDescent="0.35">
      <c r="A3568" s="145"/>
      <c r="E3568" s="102"/>
      <c r="F3568" s="102"/>
      <c r="G3568" s="102"/>
      <c r="I3568" s="93"/>
      <c r="J3568" s="93"/>
    </row>
    <row r="3569" spans="1:10" s="65" customFormat="1" ht="14" x14ac:dyDescent="0.35">
      <c r="A3569" s="145"/>
      <c r="E3569" s="102"/>
      <c r="F3569" s="102"/>
      <c r="G3569" s="102"/>
      <c r="I3569" s="93"/>
      <c r="J3569" s="93"/>
    </row>
    <row r="3570" spans="1:10" s="65" customFormat="1" ht="14" x14ac:dyDescent="0.35">
      <c r="A3570" s="145"/>
      <c r="E3570" s="102"/>
      <c r="F3570" s="102"/>
      <c r="G3570" s="102"/>
      <c r="I3570" s="93"/>
      <c r="J3570" s="93"/>
    </row>
    <row r="3571" spans="1:10" s="65" customFormat="1" ht="14" x14ac:dyDescent="0.35">
      <c r="A3571" s="145"/>
      <c r="E3571" s="102"/>
      <c r="F3571" s="102"/>
      <c r="G3571" s="102"/>
      <c r="I3571" s="93"/>
      <c r="J3571" s="93"/>
    </row>
    <row r="3572" spans="1:10" s="65" customFormat="1" ht="14" x14ac:dyDescent="0.35">
      <c r="A3572" s="145"/>
      <c r="E3572" s="102"/>
      <c r="F3572" s="102"/>
      <c r="G3572" s="102"/>
      <c r="I3572" s="93"/>
      <c r="J3572" s="93"/>
    </row>
    <row r="3573" spans="1:10" s="65" customFormat="1" ht="14" x14ac:dyDescent="0.35">
      <c r="A3573" s="145"/>
      <c r="E3573" s="102"/>
      <c r="F3573" s="102"/>
      <c r="G3573" s="102"/>
      <c r="I3573" s="93"/>
      <c r="J3573" s="93"/>
    </row>
    <row r="3574" spans="1:10" s="65" customFormat="1" ht="14" x14ac:dyDescent="0.35">
      <c r="A3574" s="145"/>
      <c r="E3574" s="102"/>
      <c r="F3574" s="102"/>
      <c r="G3574" s="102"/>
      <c r="I3574" s="93"/>
      <c r="J3574" s="93"/>
    </row>
    <row r="3575" spans="1:10" s="65" customFormat="1" ht="14" x14ac:dyDescent="0.35">
      <c r="A3575" s="145"/>
      <c r="E3575" s="102"/>
      <c r="F3575" s="102"/>
      <c r="G3575" s="102"/>
      <c r="I3575" s="93"/>
      <c r="J3575" s="93"/>
    </row>
    <row r="3576" spans="1:10" s="65" customFormat="1" ht="14" x14ac:dyDescent="0.35">
      <c r="A3576" s="145"/>
      <c r="E3576" s="102"/>
      <c r="F3576" s="102"/>
      <c r="G3576" s="102"/>
      <c r="I3576" s="93"/>
      <c r="J3576" s="93"/>
    </row>
    <row r="3577" spans="1:10" s="65" customFormat="1" ht="14" x14ac:dyDescent="0.35">
      <c r="A3577" s="145"/>
      <c r="E3577" s="102"/>
      <c r="F3577" s="102"/>
      <c r="G3577" s="102"/>
      <c r="I3577" s="93"/>
      <c r="J3577" s="93"/>
    </row>
    <row r="3578" spans="1:10" s="65" customFormat="1" ht="14" x14ac:dyDescent="0.35">
      <c r="A3578" s="145"/>
      <c r="E3578" s="102"/>
      <c r="F3578" s="102"/>
      <c r="G3578" s="102"/>
      <c r="I3578" s="93"/>
      <c r="J3578" s="93"/>
    </row>
    <row r="3579" spans="1:10" s="65" customFormat="1" ht="14" x14ac:dyDescent="0.35">
      <c r="A3579" s="145"/>
      <c r="E3579" s="102"/>
      <c r="F3579" s="102"/>
      <c r="G3579" s="102"/>
      <c r="I3579" s="93"/>
      <c r="J3579" s="93"/>
    </row>
    <row r="3580" spans="1:10" s="65" customFormat="1" ht="14" x14ac:dyDescent="0.35">
      <c r="A3580" s="145"/>
      <c r="E3580" s="102"/>
      <c r="F3580" s="102"/>
      <c r="G3580" s="102"/>
      <c r="I3580" s="93"/>
      <c r="J3580" s="93"/>
    </row>
    <row r="3581" spans="1:10" s="65" customFormat="1" ht="14" x14ac:dyDescent="0.35">
      <c r="A3581" s="145"/>
      <c r="E3581" s="102"/>
      <c r="F3581" s="102"/>
      <c r="G3581" s="102"/>
      <c r="I3581" s="93"/>
      <c r="J3581" s="93"/>
    </row>
    <row r="3582" spans="1:10" s="65" customFormat="1" ht="14" x14ac:dyDescent="0.35">
      <c r="A3582" s="145"/>
      <c r="E3582" s="102"/>
      <c r="F3582" s="102"/>
      <c r="G3582" s="102"/>
      <c r="I3582" s="93"/>
      <c r="J3582" s="93"/>
    </row>
    <row r="3583" spans="1:10" s="65" customFormat="1" ht="14" x14ac:dyDescent="0.35">
      <c r="A3583" s="145"/>
      <c r="E3583" s="102"/>
      <c r="F3583" s="102"/>
      <c r="G3583" s="102"/>
      <c r="I3583" s="93"/>
      <c r="J3583" s="93"/>
    </row>
    <row r="3584" spans="1:10" s="65" customFormat="1" ht="14" x14ac:dyDescent="0.35">
      <c r="A3584" s="145"/>
      <c r="E3584" s="102"/>
      <c r="F3584" s="102"/>
      <c r="G3584" s="102"/>
      <c r="I3584" s="93"/>
      <c r="J3584" s="93"/>
    </row>
    <row r="3585" spans="1:10" s="65" customFormat="1" ht="14" x14ac:dyDescent="0.35">
      <c r="A3585" s="145"/>
      <c r="E3585" s="102"/>
      <c r="F3585" s="102"/>
      <c r="G3585" s="102"/>
      <c r="I3585" s="93"/>
      <c r="J3585" s="93"/>
    </row>
    <row r="3586" spans="1:10" s="65" customFormat="1" ht="14" x14ac:dyDescent="0.35">
      <c r="A3586" s="145"/>
      <c r="E3586" s="102"/>
      <c r="F3586" s="102"/>
      <c r="G3586" s="102"/>
      <c r="I3586" s="93"/>
      <c r="J3586" s="93"/>
    </row>
    <row r="3587" spans="1:10" s="65" customFormat="1" ht="14" x14ac:dyDescent="0.35">
      <c r="A3587" s="145"/>
      <c r="E3587" s="102"/>
      <c r="F3587" s="102"/>
      <c r="G3587" s="102"/>
      <c r="I3587" s="93"/>
      <c r="J3587" s="93"/>
    </row>
    <row r="3588" spans="1:10" s="65" customFormat="1" ht="14" x14ac:dyDescent="0.35">
      <c r="A3588" s="145"/>
      <c r="E3588" s="102"/>
      <c r="F3588" s="102"/>
      <c r="G3588" s="102"/>
      <c r="I3588" s="93"/>
      <c r="J3588" s="93"/>
    </row>
    <row r="3589" spans="1:10" s="65" customFormat="1" ht="14" x14ac:dyDescent="0.35">
      <c r="A3589" s="145"/>
      <c r="E3589" s="102"/>
      <c r="F3589" s="102"/>
      <c r="G3589" s="102"/>
      <c r="I3589" s="93"/>
      <c r="J3589" s="93"/>
    </row>
    <row r="3590" spans="1:10" s="65" customFormat="1" ht="14" x14ac:dyDescent="0.35">
      <c r="A3590" s="145"/>
      <c r="E3590" s="102"/>
      <c r="F3590" s="102"/>
      <c r="G3590" s="102"/>
      <c r="I3590" s="93"/>
      <c r="J3590" s="93"/>
    </row>
    <row r="3591" spans="1:10" s="65" customFormat="1" ht="14" x14ac:dyDescent="0.35">
      <c r="A3591" s="145"/>
      <c r="E3591" s="102"/>
      <c r="F3591" s="102"/>
      <c r="G3591" s="102"/>
      <c r="I3591" s="93"/>
      <c r="J3591" s="93"/>
    </row>
    <row r="3592" spans="1:10" s="65" customFormat="1" ht="14" x14ac:dyDescent="0.35">
      <c r="A3592" s="145"/>
      <c r="E3592" s="102"/>
      <c r="F3592" s="102"/>
      <c r="G3592" s="102"/>
      <c r="I3592" s="93"/>
      <c r="J3592" s="93"/>
    </row>
    <row r="3593" spans="1:10" s="65" customFormat="1" ht="14" x14ac:dyDescent="0.35">
      <c r="A3593" s="145"/>
      <c r="E3593" s="102"/>
      <c r="F3593" s="102"/>
      <c r="G3593" s="102"/>
      <c r="I3593" s="93"/>
      <c r="J3593" s="93"/>
    </row>
    <row r="3594" spans="1:10" s="65" customFormat="1" ht="14" x14ac:dyDescent="0.35">
      <c r="A3594" s="145"/>
      <c r="E3594" s="102"/>
      <c r="F3594" s="102"/>
      <c r="G3594" s="102"/>
      <c r="I3594" s="93"/>
      <c r="J3594" s="93"/>
    </row>
    <row r="3595" spans="1:10" s="65" customFormat="1" ht="14" x14ac:dyDescent="0.35">
      <c r="A3595" s="145"/>
      <c r="E3595" s="102"/>
      <c r="F3595" s="102"/>
      <c r="G3595" s="102"/>
      <c r="I3595" s="93"/>
      <c r="J3595" s="93"/>
    </row>
    <row r="3596" spans="1:10" s="65" customFormat="1" ht="14" x14ac:dyDescent="0.35">
      <c r="A3596" s="145"/>
      <c r="E3596" s="102"/>
      <c r="F3596" s="102"/>
      <c r="G3596" s="102"/>
      <c r="I3596" s="93"/>
      <c r="J3596" s="93"/>
    </row>
    <row r="3597" spans="1:10" s="65" customFormat="1" ht="14" x14ac:dyDescent="0.35">
      <c r="A3597" s="145"/>
      <c r="E3597" s="102"/>
      <c r="F3597" s="102"/>
      <c r="G3597" s="102"/>
      <c r="I3597" s="93"/>
      <c r="J3597" s="93"/>
    </row>
    <row r="3598" spans="1:10" s="65" customFormat="1" ht="14" x14ac:dyDescent="0.35">
      <c r="A3598" s="145"/>
      <c r="E3598" s="102"/>
      <c r="F3598" s="102"/>
      <c r="G3598" s="102"/>
      <c r="I3598" s="93"/>
      <c r="J3598" s="93"/>
    </row>
    <row r="3599" spans="1:10" s="65" customFormat="1" ht="14" x14ac:dyDescent="0.35">
      <c r="A3599" s="145"/>
      <c r="E3599" s="102"/>
      <c r="F3599" s="102"/>
      <c r="G3599" s="102"/>
      <c r="I3599" s="93"/>
      <c r="J3599" s="93"/>
    </row>
    <row r="3600" spans="1:10" s="65" customFormat="1" ht="14" x14ac:dyDescent="0.35">
      <c r="A3600" s="145"/>
      <c r="E3600" s="102"/>
      <c r="F3600" s="102"/>
      <c r="G3600" s="102"/>
      <c r="I3600" s="93"/>
      <c r="J3600" s="93"/>
    </row>
    <row r="3601" spans="1:10" s="65" customFormat="1" ht="14" x14ac:dyDescent="0.35">
      <c r="A3601" s="145"/>
      <c r="E3601" s="102"/>
      <c r="F3601" s="102"/>
      <c r="G3601" s="102"/>
      <c r="I3601" s="93"/>
      <c r="J3601" s="93"/>
    </row>
    <row r="3602" spans="1:10" s="65" customFormat="1" ht="14" x14ac:dyDescent="0.35">
      <c r="A3602" s="145"/>
      <c r="E3602" s="102"/>
      <c r="F3602" s="102"/>
      <c r="G3602" s="102"/>
      <c r="I3602" s="93"/>
      <c r="J3602" s="93"/>
    </row>
    <row r="3603" spans="1:10" s="65" customFormat="1" ht="14" x14ac:dyDescent="0.35">
      <c r="A3603" s="145"/>
      <c r="E3603" s="102"/>
      <c r="F3603" s="102"/>
      <c r="G3603" s="102"/>
      <c r="I3603" s="93"/>
      <c r="J3603" s="93"/>
    </row>
    <row r="3604" spans="1:10" s="65" customFormat="1" ht="14" x14ac:dyDescent="0.35">
      <c r="A3604" s="145"/>
      <c r="E3604" s="102"/>
      <c r="F3604" s="102"/>
      <c r="G3604" s="102"/>
      <c r="I3604" s="93"/>
      <c r="J3604" s="93"/>
    </row>
    <row r="3605" spans="1:10" s="65" customFormat="1" ht="14" x14ac:dyDescent="0.35">
      <c r="A3605" s="145"/>
      <c r="E3605" s="102"/>
      <c r="F3605" s="102"/>
      <c r="G3605" s="102"/>
      <c r="I3605" s="93"/>
      <c r="J3605" s="93"/>
    </row>
    <row r="3606" spans="1:10" s="65" customFormat="1" ht="14" x14ac:dyDescent="0.35">
      <c r="A3606" s="145"/>
      <c r="E3606" s="102"/>
      <c r="F3606" s="102"/>
      <c r="G3606" s="102"/>
      <c r="I3606" s="93"/>
      <c r="J3606" s="93"/>
    </row>
    <row r="3607" spans="1:10" s="65" customFormat="1" ht="14" x14ac:dyDescent="0.35">
      <c r="A3607" s="145"/>
      <c r="E3607" s="102"/>
      <c r="F3607" s="102"/>
      <c r="G3607" s="102"/>
      <c r="I3607" s="93"/>
      <c r="J3607" s="93"/>
    </row>
    <row r="3608" spans="1:10" s="65" customFormat="1" ht="14" x14ac:dyDescent="0.35">
      <c r="A3608" s="145"/>
      <c r="E3608" s="102"/>
      <c r="F3608" s="102"/>
      <c r="G3608" s="102"/>
      <c r="I3608" s="93"/>
      <c r="J3608" s="93"/>
    </row>
    <row r="3609" spans="1:10" s="65" customFormat="1" ht="14" x14ac:dyDescent="0.35">
      <c r="A3609" s="145"/>
      <c r="E3609" s="102"/>
      <c r="F3609" s="102"/>
      <c r="G3609" s="102"/>
      <c r="I3609" s="93"/>
      <c r="J3609" s="93"/>
    </row>
    <row r="3610" spans="1:10" s="65" customFormat="1" ht="14" x14ac:dyDescent="0.35">
      <c r="A3610" s="145"/>
      <c r="E3610" s="102"/>
      <c r="F3610" s="102"/>
      <c r="G3610" s="102"/>
      <c r="I3610" s="93"/>
      <c r="J3610" s="93"/>
    </row>
    <row r="3611" spans="1:10" s="65" customFormat="1" ht="14" x14ac:dyDescent="0.35">
      <c r="A3611" s="145"/>
      <c r="E3611" s="102"/>
      <c r="F3611" s="102"/>
      <c r="G3611" s="102"/>
      <c r="I3611" s="93"/>
      <c r="J3611" s="93"/>
    </row>
    <row r="3612" spans="1:10" s="65" customFormat="1" ht="14" x14ac:dyDescent="0.35">
      <c r="A3612" s="145"/>
      <c r="E3612" s="102"/>
      <c r="F3612" s="102"/>
      <c r="G3612" s="102"/>
      <c r="I3612" s="93"/>
      <c r="J3612" s="93"/>
    </row>
    <row r="3613" spans="1:10" s="65" customFormat="1" ht="14" x14ac:dyDescent="0.35">
      <c r="A3613" s="145"/>
      <c r="E3613" s="102"/>
      <c r="F3613" s="102"/>
      <c r="G3613" s="102"/>
      <c r="I3613" s="93"/>
      <c r="J3613" s="93"/>
    </row>
    <row r="3614" spans="1:10" s="65" customFormat="1" ht="14" x14ac:dyDescent="0.35">
      <c r="A3614" s="145"/>
      <c r="E3614" s="102"/>
      <c r="F3614" s="102"/>
      <c r="G3614" s="102"/>
      <c r="I3614" s="93"/>
      <c r="J3614" s="93"/>
    </row>
    <row r="3615" spans="1:10" s="65" customFormat="1" ht="14" x14ac:dyDescent="0.35">
      <c r="A3615" s="145"/>
      <c r="E3615" s="102"/>
      <c r="F3615" s="102"/>
      <c r="G3615" s="102"/>
      <c r="I3615" s="93"/>
      <c r="J3615" s="93"/>
    </row>
    <row r="3616" spans="1:10" s="65" customFormat="1" ht="14" x14ac:dyDescent="0.35">
      <c r="A3616" s="145"/>
      <c r="E3616" s="102"/>
      <c r="F3616" s="102"/>
      <c r="G3616" s="102"/>
      <c r="I3616" s="93"/>
      <c r="J3616" s="93"/>
    </row>
    <row r="3617" spans="1:10" s="65" customFormat="1" ht="14" x14ac:dyDescent="0.35">
      <c r="A3617" s="145"/>
      <c r="E3617" s="102"/>
      <c r="F3617" s="102"/>
      <c r="G3617" s="102"/>
      <c r="I3617" s="93"/>
      <c r="J3617" s="93"/>
    </row>
    <row r="3618" spans="1:10" s="65" customFormat="1" ht="14" x14ac:dyDescent="0.35">
      <c r="A3618" s="145"/>
      <c r="E3618" s="102"/>
      <c r="F3618" s="102"/>
      <c r="G3618" s="102"/>
      <c r="I3618" s="93"/>
      <c r="J3618" s="93"/>
    </row>
    <row r="3619" spans="1:10" s="65" customFormat="1" ht="14" x14ac:dyDescent="0.35">
      <c r="A3619" s="145"/>
      <c r="E3619" s="102"/>
      <c r="F3619" s="102"/>
      <c r="G3619" s="102"/>
      <c r="I3619" s="93"/>
      <c r="J3619" s="93"/>
    </row>
    <row r="3620" spans="1:10" s="65" customFormat="1" ht="14" x14ac:dyDescent="0.35">
      <c r="A3620" s="145"/>
      <c r="E3620" s="102"/>
      <c r="F3620" s="102"/>
      <c r="G3620" s="102"/>
      <c r="I3620" s="93"/>
      <c r="J3620" s="93"/>
    </row>
    <row r="3621" spans="1:10" s="65" customFormat="1" ht="14" x14ac:dyDescent="0.35">
      <c r="A3621" s="145"/>
      <c r="E3621" s="102"/>
      <c r="F3621" s="102"/>
      <c r="G3621" s="102"/>
      <c r="I3621" s="93"/>
      <c r="J3621" s="93"/>
    </row>
    <row r="3622" spans="1:10" s="65" customFormat="1" ht="14" x14ac:dyDescent="0.35">
      <c r="A3622" s="145"/>
      <c r="E3622" s="102"/>
      <c r="F3622" s="102"/>
      <c r="G3622" s="102"/>
      <c r="I3622" s="93"/>
      <c r="J3622" s="93"/>
    </row>
    <row r="3623" spans="1:10" s="65" customFormat="1" ht="14" x14ac:dyDescent="0.35">
      <c r="A3623" s="145"/>
      <c r="E3623" s="102"/>
      <c r="F3623" s="102"/>
      <c r="G3623" s="102"/>
      <c r="I3623" s="93"/>
      <c r="J3623" s="93"/>
    </row>
    <row r="3624" spans="1:10" s="65" customFormat="1" ht="14" x14ac:dyDescent="0.35">
      <c r="A3624" s="145"/>
      <c r="E3624" s="102"/>
      <c r="F3624" s="102"/>
      <c r="G3624" s="102"/>
      <c r="I3624" s="93"/>
      <c r="J3624" s="93"/>
    </row>
    <row r="3625" spans="1:10" s="65" customFormat="1" ht="14" x14ac:dyDescent="0.35">
      <c r="A3625" s="145"/>
      <c r="E3625" s="102"/>
      <c r="F3625" s="102"/>
      <c r="G3625" s="102"/>
      <c r="I3625" s="93"/>
      <c r="J3625" s="93"/>
    </row>
    <row r="3626" spans="1:10" s="65" customFormat="1" ht="14" x14ac:dyDescent="0.35">
      <c r="A3626" s="145"/>
      <c r="E3626" s="102"/>
      <c r="F3626" s="102"/>
      <c r="G3626" s="102"/>
      <c r="I3626" s="93"/>
      <c r="J3626" s="93"/>
    </row>
    <row r="3627" spans="1:10" s="65" customFormat="1" ht="14" x14ac:dyDescent="0.35">
      <c r="A3627" s="145"/>
      <c r="E3627" s="102"/>
      <c r="F3627" s="102"/>
      <c r="G3627" s="102"/>
      <c r="I3627" s="93"/>
      <c r="J3627" s="93"/>
    </row>
    <row r="3628" spans="1:10" s="65" customFormat="1" ht="14" x14ac:dyDescent="0.35">
      <c r="A3628" s="145"/>
      <c r="E3628" s="102"/>
      <c r="F3628" s="102"/>
      <c r="G3628" s="102"/>
      <c r="I3628" s="93"/>
      <c r="J3628" s="93"/>
    </row>
    <row r="3629" spans="1:10" s="65" customFormat="1" ht="14" x14ac:dyDescent="0.35">
      <c r="A3629" s="145"/>
      <c r="E3629" s="102"/>
      <c r="F3629" s="102"/>
      <c r="G3629" s="102"/>
      <c r="I3629" s="93"/>
      <c r="J3629" s="93"/>
    </row>
    <row r="3630" spans="1:10" s="65" customFormat="1" ht="14" x14ac:dyDescent="0.35">
      <c r="A3630" s="145"/>
      <c r="E3630" s="102"/>
      <c r="F3630" s="102"/>
      <c r="G3630" s="102"/>
      <c r="I3630" s="93"/>
      <c r="J3630" s="93"/>
    </row>
    <row r="3631" spans="1:10" s="65" customFormat="1" ht="14" x14ac:dyDescent="0.35">
      <c r="A3631" s="145"/>
      <c r="E3631" s="102"/>
      <c r="F3631" s="102"/>
      <c r="G3631" s="102"/>
      <c r="I3631" s="93"/>
      <c r="J3631" s="93"/>
    </row>
    <row r="3632" spans="1:10" s="65" customFormat="1" ht="14" x14ac:dyDescent="0.35">
      <c r="A3632" s="145"/>
      <c r="E3632" s="102"/>
      <c r="F3632" s="102"/>
      <c r="G3632" s="102"/>
      <c r="I3632" s="93"/>
      <c r="J3632" s="93"/>
    </row>
    <row r="3633" spans="1:10" s="65" customFormat="1" ht="14" x14ac:dyDescent="0.35">
      <c r="A3633" s="145"/>
      <c r="E3633" s="102"/>
      <c r="F3633" s="102"/>
      <c r="G3633" s="102"/>
      <c r="I3633" s="93"/>
      <c r="J3633" s="93"/>
    </row>
    <row r="3634" spans="1:10" s="65" customFormat="1" ht="14" x14ac:dyDescent="0.35">
      <c r="A3634" s="145"/>
      <c r="E3634" s="102"/>
      <c r="F3634" s="102"/>
      <c r="G3634" s="102"/>
      <c r="I3634" s="93"/>
      <c r="J3634" s="93"/>
    </row>
    <row r="3635" spans="1:10" s="65" customFormat="1" ht="14" x14ac:dyDescent="0.35">
      <c r="A3635" s="145"/>
      <c r="E3635" s="102"/>
      <c r="F3635" s="102"/>
      <c r="G3635" s="102"/>
      <c r="I3635" s="93"/>
      <c r="J3635" s="93"/>
    </row>
    <row r="3636" spans="1:10" s="65" customFormat="1" ht="14" x14ac:dyDescent="0.35">
      <c r="A3636" s="145"/>
      <c r="E3636" s="102"/>
      <c r="F3636" s="102"/>
      <c r="G3636" s="102"/>
      <c r="I3636" s="93"/>
      <c r="J3636" s="93"/>
    </row>
    <row r="3637" spans="1:10" s="65" customFormat="1" ht="14" x14ac:dyDescent="0.35">
      <c r="A3637" s="145"/>
      <c r="E3637" s="102"/>
      <c r="F3637" s="102"/>
      <c r="G3637" s="102"/>
      <c r="I3637" s="93"/>
      <c r="J3637" s="93"/>
    </row>
    <row r="3638" spans="1:10" s="65" customFormat="1" ht="14" x14ac:dyDescent="0.35">
      <c r="A3638" s="145"/>
      <c r="E3638" s="102"/>
      <c r="F3638" s="102"/>
      <c r="G3638" s="102"/>
      <c r="I3638" s="93"/>
      <c r="J3638" s="93"/>
    </row>
    <row r="3639" spans="1:10" s="65" customFormat="1" ht="14" x14ac:dyDescent="0.35">
      <c r="A3639" s="145"/>
      <c r="E3639" s="102"/>
      <c r="F3639" s="102"/>
      <c r="G3639" s="102"/>
      <c r="I3639" s="93"/>
      <c r="J3639" s="93"/>
    </row>
    <row r="3640" spans="1:10" s="65" customFormat="1" ht="14" x14ac:dyDescent="0.35">
      <c r="A3640" s="145"/>
      <c r="E3640" s="102"/>
      <c r="F3640" s="102"/>
      <c r="G3640" s="102"/>
      <c r="I3640" s="93"/>
      <c r="J3640" s="93"/>
    </row>
    <row r="3641" spans="1:10" s="65" customFormat="1" ht="14" x14ac:dyDescent="0.35">
      <c r="A3641" s="145"/>
      <c r="E3641" s="102"/>
      <c r="F3641" s="102"/>
      <c r="G3641" s="102"/>
      <c r="I3641" s="93"/>
      <c r="J3641" s="93"/>
    </row>
    <row r="3642" spans="1:10" s="65" customFormat="1" ht="14" x14ac:dyDescent="0.35">
      <c r="A3642" s="145"/>
      <c r="E3642" s="102"/>
      <c r="F3642" s="102"/>
      <c r="G3642" s="102"/>
      <c r="I3642" s="93"/>
      <c r="J3642" s="93"/>
    </row>
    <row r="3643" spans="1:10" s="65" customFormat="1" ht="14" x14ac:dyDescent="0.35">
      <c r="A3643" s="145"/>
      <c r="E3643" s="102"/>
      <c r="F3643" s="102"/>
      <c r="G3643" s="102"/>
      <c r="I3643" s="93"/>
      <c r="J3643" s="93"/>
    </row>
    <row r="3644" spans="1:10" s="65" customFormat="1" ht="14" x14ac:dyDescent="0.35">
      <c r="A3644" s="145"/>
      <c r="E3644" s="102"/>
      <c r="F3644" s="102"/>
      <c r="G3644" s="102"/>
      <c r="I3644" s="93"/>
      <c r="J3644" s="93"/>
    </row>
    <row r="3645" spans="1:10" s="65" customFormat="1" ht="14" x14ac:dyDescent="0.35">
      <c r="A3645" s="145"/>
      <c r="E3645" s="102"/>
      <c r="F3645" s="102"/>
      <c r="G3645" s="102"/>
      <c r="I3645" s="93"/>
      <c r="J3645" s="93"/>
    </row>
    <row r="3646" spans="1:10" s="65" customFormat="1" ht="14" x14ac:dyDescent="0.35">
      <c r="A3646" s="145"/>
      <c r="E3646" s="102"/>
      <c r="F3646" s="102"/>
      <c r="G3646" s="102"/>
      <c r="I3646" s="93"/>
      <c r="J3646" s="93"/>
    </row>
    <row r="3647" spans="1:10" s="65" customFormat="1" ht="14" x14ac:dyDescent="0.35">
      <c r="A3647" s="145"/>
      <c r="E3647" s="102"/>
      <c r="F3647" s="102"/>
      <c r="G3647" s="102"/>
      <c r="I3647" s="93"/>
      <c r="J3647" s="93"/>
    </row>
    <row r="3648" spans="1:10" s="65" customFormat="1" ht="14" x14ac:dyDescent="0.35">
      <c r="A3648" s="145"/>
      <c r="E3648" s="102"/>
      <c r="F3648" s="102"/>
      <c r="G3648" s="102"/>
      <c r="I3648" s="93"/>
      <c r="J3648" s="93"/>
    </row>
    <row r="3649" spans="1:10" s="65" customFormat="1" ht="14" x14ac:dyDescent="0.35">
      <c r="A3649" s="145"/>
      <c r="E3649" s="102"/>
      <c r="F3649" s="102"/>
      <c r="G3649" s="102"/>
      <c r="I3649" s="93"/>
      <c r="J3649" s="93"/>
    </row>
    <row r="3650" spans="1:10" s="65" customFormat="1" ht="14" x14ac:dyDescent="0.35">
      <c r="A3650" s="145"/>
      <c r="E3650" s="102"/>
      <c r="F3650" s="102"/>
      <c r="G3650" s="102"/>
      <c r="I3650" s="93"/>
      <c r="J3650" s="93"/>
    </row>
    <row r="3651" spans="1:10" s="65" customFormat="1" ht="14" x14ac:dyDescent="0.35">
      <c r="A3651" s="145"/>
      <c r="E3651" s="102"/>
      <c r="F3651" s="102"/>
      <c r="G3651" s="102"/>
      <c r="I3651" s="93"/>
      <c r="J3651" s="93"/>
    </row>
    <row r="3652" spans="1:10" s="65" customFormat="1" ht="14" x14ac:dyDescent="0.35">
      <c r="A3652" s="145"/>
      <c r="E3652" s="102"/>
      <c r="F3652" s="102"/>
      <c r="G3652" s="102"/>
      <c r="I3652" s="93"/>
      <c r="J3652" s="93"/>
    </row>
    <row r="3653" spans="1:10" s="65" customFormat="1" ht="14" x14ac:dyDescent="0.35">
      <c r="A3653" s="145"/>
      <c r="E3653" s="102"/>
      <c r="F3653" s="102"/>
      <c r="G3653" s="102"/>
      <c r="I3653" s="93"/>
      <c r="J3653" s="93"/>
    </row>
    <row r="3654" spans="1:10" s="65" customFormat="1" ht="14" x14ac:dyDescent="0.35">
      <c r="A3654" s="145"/>
      <c r="E3654" s="102"/>
      <c r="F3654" s="102"/>
      <c r="G3654" s="102"/>
      <c r="I3654" s="93"/>
      <c r="J3654" s="93"/>
    </row>
    <row r="3655" spans="1:10" s="65" customFormat="1" ht="14" x14ac:dyDescent="0.35">
      <c r="A3655" s="145"/>
      <c r="E3655" s="102"/>
      <c r="F3655" s="102"/>
      <c r="G3655" s="102"/>
      <c r="I3655" s="93"/>
      <c r="J3655" s="93"/>
    </row>
    <row r="3656" spans="1:10" s="65" customFormat="1" ht="14" x14ac:dyDescent="0.35">
      <c r="A3656" s="145"/>
      <c r="E3656" s="102"/>
      <c r="F3656" s="102"/>
      <c r="G3656" s="102"/>
      <c r="I3656" s="93"/>
      <c r="J3656" s="93"/>
    </row>
    <row r="3657" spans="1:10" s="65" customFormat="1" ht="14" x14ac:dyDescent="0.35">
      <c r="A3657" s="145"/>
      <c r="E3657" s="102"/>
      <c r="F3657" s="102"/>
      <c r="G3657" s="102"/>
      <c r="I3657" s="93"/>
      <c r="J3657" s="93"/>
    </row>
    <row r="3658" spans="1:10" s="65" customFormat="1" ht="14" x14ac:dyDescent="0.35">
      <c r="A3658" s="145"/>
      <c r="E3658" s="102"/>
      <c r="F3658" s="102"/>
      <c r="G3658" s="102"/>
      <c r="I3658" s="93"/>
      <c r="J3658" s="93"/>
    </row>
    <row r="3659" spans="1:10" s="65" customFormat="1" ht="14" x14ac:dyDescent="0.35">
      <c r="A3659" s="145"/>
      <c r="E3659" s="102"/>
      <c r="F3659" s="102"/>
      <c r="G3659" s="102"/>
      <c r="I3659" s="93"/>
      <c r="J3659" s="93"/>
    </row>
    <row r="3660" spans="1:10" s="65" customFormat="1" ht="14" x14ac:dyDescent="0.35">
      <c r="A3660" s="145"/>
      <c r="E3660" s="102"/>
      <c r="F3660" s="102"/>
      <c r="G3660" s="102"/>
      <c r="I3660" s="93"/>
      <c r="J3660" s="93"/>
    </row>
    <row r="3661" spans="1:10" s="65" customFormat="1" ht="14" x14ac:dyDescent="0.35">
      <c r="A3661" s="145"/>
      <c r="E3661" s="102"/>
      <c r="F3661" s="102"/>
      <c r="G3661" s="102"/>
      <c r="I3661" s="93"/>
      <c r="J3661" s="93"/>
    </row>
    <row r="3662" spans="1:10" s="65" customFormat="1" ht="14" x14ac:dyDescent="0.35">
      <c r="A3662" s="145"/>
      <c r="E3662" s="102"/>
      <c r="F3662" s="102"/>
      <c r="G3662" s="102"/>
      <c r="I3662" s="93"/>
      <c r="J3662" s="93"/>
    </row>
    <row r="3663" spans="1:10" s="65" customFormat="1" ht="14" x14ac:dyDescent="0.35">
      <c r="A3663" s="145"/>
      <c r="E3663" s="102"/>
      <c r="F3663" s="102"/>
      <c r="G3663" s="102"/>
      <c r="I3663" s="93"/>
      <c r="J3663" s="93"/>
    </row>
    <row r="3664" spans="1:10" s="65" customFormat="1" ht="14" x14ac:dyDescent="0.35">
      <c r="A3664" s="145"/>
      <c r="E3664" s="102"/>
      <c r="F3664" s="102"/>
      <c r="G3664" s="102"/>
      <c r="I3664" s="93"/>
      <c r="J3664" s="93"/>
    </row>
    <row r="3665" spans="1:10" s="65" customFormat="1" ht="14" x14ac:dyDescent="0.35">
      <c r="A3665" s="145"/>
      <c r="E3665" s="102"/>
      <c r="F3665" s="102"/>
      <c r="G3665" s="102"/>
      <c r="I3665" s="93"/>
      <c r="J3665" s="93"/>
    </row>
    <row r="3666" spans="1:10" s="65" customFormat="1" ht="14" x14ac:dyDescent="0.35">
      <c r="A3666" s="145"/>
      <c r="E3666" s="102"/>
      <c r="F3666" s="102"/>
      <c r="G3666" s="102"/>
      <c r="I3666" s="93"/>
      <c r="J3666" s="93"/>
    </row>
    <row r="3667" spans="1:10" s="65" customFormat="1" ht="14" x14ac:dyDescent="0.35">
      <c r="A3667" s="145"/>
      <c r="E3667" s="102"/>
      <c r="F3667" s="102"/>
      <c r="G3667" s="102"/>
      <c r="I3667" s="93"/>
      <c r="J3667" s="93"/>
    </row>
    <row r="3668" spans="1:10" s="65" customFormat="1" ht="14" x14ac:dyDescent="0.35">
      <c r="A3668" s="145"/>
      <c r="E3668" s="102"/>
      <c r="F3668" s="102"/>
      <c r="G3668" s="102"/>
      <c r="I3668" s="93"/>
      <c r="J3668" s="93"/>
    </row>
    <row r="3669" spans="1:10" s="65" customFormat="1" ht="14" x14ac:dyDescent="0.35">
      <c r="A3669" s="145"/>
      <c r="E3669" s="102"/>
      <c r="F3669" s="102"/>
      <c r="G3669" s="102"/>
      <c r="I3669" s="93"/>
      <c r="J3669" s="93"/>
    </row>
    <row r="3670" spans="1:10" s="65" customFormat="1" ht="14" x14ac:dyDescent="0.35">
      <c r="A3670" s="145"/>
      <c r="E3670" s="102"/>
      <c r="F3670" s="102"/>
      <c r="G3670" s="102"/>
      <c r="I3670" s="93"/>
      <c r="J3670" s="93"/>
    </row>
    <row r="3671" spans="1:10" s="65" customFormat="1" ht="14" x14ac:dyDescent="0.35">
      <c r="A3671" s="145"/>
      <c r="E3671" s="102"/>
      <c r="F3671" s="102"/>
      <c r="G3671" s="102"/>
      <c r="I3671" s="93"/>
      <c r="J3671" s="93"/>
    </row>
    <row r="3672" spans="1:10" s="65" customFormat="1" ht="14" x14ac:dyDescent="0.35">
      <c r="A3672" s="145"/>
      <c r="E3672" s="102"/>
      <c r="F3672" s="102"/>
      <c r="G3672" s="102"/>
      <c r="I3672" s="93"/>
      <c r="J3672" s="93"/>
    </row>
    <row r="3673" spans="1:10" s="65" customFormat="1" ht="14" x14ac:dyDescent="0.35">
      <c r="A3673" s="145"/>
      <c r="E3673" s="102"/>
      <c r="F3673" s="102"/>
      <c r="G3673" s="102"/>
      <c r="I3673" s="93"/>
      <c r="J3673" s="93"/>
    </row>
    <row r="3674" spans="1:10" s="65" customFormat="1" ht="14" x14ac:dyDescent="0.35">
      <c r="A3674" s="145"/>
      <c r="E3674" s="102"/>
      <c r="F3674" s="102"/>
      <c r="G3674" s="102"/>
      <c r="I3674" s="93"/>
      <c r="J3674" s="93"/>
    </row>
    <row r="3675" spans="1:10" s="65" customFormat="1" ht="14" x14ac:dyDescent="0.35">
      <c r="A3675" s="145"/>
      <c r="E3675" s="102"/>
      <c r="F3675" s="102"/>
      <c r="G3675" s="102"/>
      <c r="I3675" s="93"/>
      <c r="J3675" s="93"/>
    </row>
    <row r="3676" spans="1:10" s="65" customFormat="1" ht="14" x14ac:dyDescent="0.35">
      <c r="A3676" s="145"/>
      <c r="E3676" s="102"/>
      <c r="F3676" s="102"/>
      <c r="G3676" s="102"/>
      <c r="I3676" s="93"/>
      <c r="J3676" s="93"/>
    </row>
    <row r="3677" spans="1:10" s="65" customFormat="1" ht="14" x14ac:dyDescent="0.35">
      <c r="A3677" s="145"/>
      <c r="E3677" s="102"/>
      <c r="F3677" s="102"/>
      <c r="G3677" s="102"/>
      <c r="I3677" s="93"/>
      <c r="J3677" s="93"/>
    </row>
    <row r="3678" spans="1:10" s="65" customFormat="1" ht="14" x14ac:dyDescent="0.35">
      <c r="A3678" s="145"/>
      <c r="E3678" s="102"/>
      <c r="F3678" s="102"/>
      <c r="G3678" s="102"/>
      <c r="I3678" s="93"/>
      <c r="J3678" s="93"/>
    </row>
    <row r="3679" spans="1:10" s="65" customFormat="1" ht="14" x14ac:dyDescent="0.35">
      <c r="A3679" s="145"/>
      <c r="E3679" s="102"/>
      <c r="F3679" s="102"/>
      <c r="G3679" s="102"/>
      <c r="I3679" s="93"/>
      <c r="J3679" s="93"/>
    </row>
    <row r="3680" spans="1:10" s="65" customFormat="1" ht="14" x14ac:dyDescent="0.35">
      <c r="A3680" s="145"/>
      <c r="E3680" s="102"/>
      <c r="F3680" s="102"/>
      <c r="G3680" s="102"/>
      <c r="I3680" s="93"/>
      <c r="J3680" s="93"/>
    </row>
    <row r="3681" spans="1:10" s="65" customFormat="1" ht="14" x14ac:dyDescent="0.35">
      <c r="A3681" s="145"/>
      <c r="E3681" s="102"/>
      <c r="F3681" s="102"/>
      <c r="G3681" s="102"/>
      <c r="I3681" s="93"/>
      <c r="J3681" s="93"/>
    </row>
    <row r="3682" spans="1:10" s="65" customFormat="1" ht="14" x14ac:dyDescent="0.35">
      <c r="A3682" s="145"/>
      <c r="E3682" s="102"/>
      <c r="F3682" s="102"/>
      <c r="G3682" s="102"/>
      <c r="I3682" s="93"/>
      <c r="J3682" s="93"/>
    </row>
    <row r="3683" spans="1:10" s="65" customFormat="1" ht="14" x14ac:dyDescent="0.35">
      <c r="A3683" s="145"/>
      <c r="E3683" s="102"/>
      <c r="F3683" s="102"/>
      <c r="G3683" s="102"/>
      <c r="I3683" s="93"/>
      <c r="J3683" s="93"/>
    </row>
    <row r="3684" spans="1:10" s="65" customFormat="1" ht="14" x14ac:dyDescent="0.35">
      <c r="A3684" s="145"/>
      <c r="E3684" s="102"/>
      <c r="F3684" s="102"/>
      <c r="G3684" s="102"/>
      <c r="I3684" s="93"/>
      <c r="J3684" s="93"/>
    </row>
    <row r="3685" spans="1:10" s="65" customFormat="1" ht="14" x14ac:dyDescent="0.35">
      <c r="A3685" s="145"/>
      <c r="E3685" s="102"/>
      <c r="F3685" s="102"/>
      <c r="G3685" s="102"/>
      <c r="I3685" s="93"/>
      <c r="J3685" s="93"/>
    </row>
    <row r="3686" spans="1:10" s="65" customFormat="1" ht="14" x14ac:dyDescent="0.35">
      <c r="A3686" s="145"/>
      <c r="E3686" s="102"/>
      <c r="F3686" s="102"/>
      <c r="G3686" s="102"/>
      <c r="I3686" s="93"/>
      <c r="J3686" s="93"/>
    </row>
    <row r="3687" spans="1:10" s="65" customFormat="1" ht="14" x14ac:dyDescent="0.35">
      <c r="A3687" s="145"/>
      <c r="E3687" s="102"/>
      <c r="F3687" s="102"/>
      <c r="G3687" s="102"/>
      <c r="I3687" s="93"/>
      <c r="J3687" s="93"/>
    </row>
    <row r="3688" spans="1:10" s="65" customFormat="1" ht="14" x14ac:dyDescent="0.35">
      <c r="A3688" s="145"/>
      <c r="E3688" s="102"/>
      <c r="F3688" s="102"/>
      <c r="G3688" s="102"/>
      <c r="I3688" s="93"/>
      <c r="J3688" s="93"/>
    </row>
    <row r="3689" spans="1:10" s="65" customFormat="1" ht="14" x14ac:dyDescent="0.35">
      <c r="A3689" s="145"/>
      <c r="E3689" s="102"/>
      <c r="F3689" s="102"/>
      <c r="G3689" s="102"/>
      <c r="I3689" s="93"/>
      <c r="J3689" s="93"/>
    </row>
    <row r="3690" spans="1:10" s="65" customFormat="1" ht="14" x14ac:dyDescent="0.35">
      <c r="A3690" s="145"/>
      <c r="E3690" s="102"/>
      <c r="F3690" s="102"/>
      <c r="G3690" s="102"/>
      <c r="I3690" s="93"/>
      <c r="J3690" s="93"/>
    </row>
    <row r="3691" spans="1:10" s="65" customFormat="1" ht="14" x14ac:dyDescent="0.35">
      <c r="A3691" s="145"/>
      <c r="E3691" s="102"/>
      <c r="F3691" s="102"/>
      <c r="G3691" s="102"/>
      <c r="I3691" s="93"/>
      <c r="J3691" s="93"/>
    </row>
    <row r="3692" spans="1:10" s="65" customFormat="1" ht="14" x14ac:dyDescent="0.35">
      <c r="A3692" s="145"/>
      <c r="E3692" s="102"/>
      <c r="F3692" s="102"/>
      <c r="G3692" s="102"/>
      <c r="I3692" s="93"/>
      <c r="J3692" s="93"/>
    </row>
    <row r="3693" spans="1:10" s="65" customFormat="1" ht="14" x14ac:dyDescent="0.35">
      <c r="A3693" s="145"/>
      <c r="E3693" s="102"/>
      <c r="F3693" s="102"/>
      <c r="G3693" s="102"/>
      <c r="I3693" s="93"/>
      <c r="J3693" s="93"/>
    </row>
    <row r="3694" spans="1:10" s="65" customFormat="1" ht="14" x14ac:dyDescent="0.35">
      <c r="A3694" s="145"/>
      <c r="E3694" s="102"/>
      <c r="F3694" s="102"/>
      <c r="G3694" s="102"/>
      <c r="I3694" s="93"/>
      <c r="J3694" s="93"/>
    </row>
    <row r="3695" spans="1:10" s="65" customFormat="1" ht="14" x14ac:dyDescent="0.35">
      <c r="A3695" s="145"/>
      <c r="E3695" s="102"/>
      <c r="F3695" s="102"/>
      <c r="G3695" s="102"/>
      <c r="I3695" s="93"/>
      <c r="J3695" s="93"/>
    </row>
    <row r="3696" spans="1:10" s="65" customFormat="1" ht="14" x14ac:dyDescent="0.35">
      <c r="A3696" s="145"/>
      <c r="E3696" s="102"/>
      <c r="F3696" s="102"/>
      <c r="G3696" s="102"/>
      <c r="I3696" s="93"/>
      <c r="J3696" s="93"/>
    </row>
    <row r="3697" spans="1:24" s="65" customFormat="1" ht="14" x14ac:dyDescent="0.35">
      <c r="A3697" s="145"/>
      <c r="E3697" s="102"/>
      <c r="F3697" s="102"/>
      <c r="G3697" s="102"/>
      <c r="I3697" s="93"/>
      <c r="J3697" s="93"/>
    </row>
    <row r="3698" spans="1:24" s="65" customFormat="1" ht="14" x14ac:dyDescent="0.35">
      <c r="A3698" s="145"/>
      <c r="E3698" s="102"/>
      <c r="F3698" s="102"/>
      <c r="G3698" s="102"/>
      <c r="I3698" s="93"/>
      <c r="J3698" s="93"/>
    </row>
    <row r="3699" spans="1:24" s="65" customFormat="1" ht="14" x14ac:dyDescent="0.35">
      <c r="A3699" s="145"/>
      <c r="E3699" s="102"/>
      <c r="F3699" s="102"/>
      <c r="G3699" s="102"/>
      <c r="I3699" s="93"/>
      <c r="J3699" s="93"/>
    </row>
    <row r="3700" spans="1:24" s="65" customFormat="1" ht="14" x14ac:dyDescent="0.35">
      <c r="A3700" s="145"/>
      <c r="E3700" s="102"/>
      <c r="F3700" s="102"/>
      <c r="G3700" s="102"/>
      <c r="I3700" s="93"/>
      <c r="J3700" s="93"/>
    </row>
    <row r="3701" spans="1:24" s="65" customFormat="1" ht="14" x14ac:dyDescent="0.35">
      <c r="A3701" s="145"/>
      <c r="E3701" s="102"/>
      <c r="F3701" s="102"/>
      <c r="G3701" s="102"/>
      <c r="I3701" s="93"/>
      <c r="J3701" s="93"/>
    </row>
    <row r="3702" spans="1:24" s="65" customFormat="1" ht="14" x14ac:dyDescent="0.35">
      <c r="A3702" s="145"/>
      <c r="E3702" s="102"/>
      <c r="F3702" s="102"/>
      <c r="G3702" s="102"/>
      <c r="I3702" s="93"/>
      <c r="J3702" s="93"/>
    </row>
    <row r="3703" spans="1:24" s="65" customFormat="1" ht="14" x14ac:dyDescent="0.35">
      <c r="A3703" s="145"/>
      <c r="E3703" s="102"/>
      <c r="F3703" s="102"/>
      <c r="G3703" s="102"/>
      <c r="I3703" s="93"/>
      <c r="J3703" s="93"/>
    </row>
    <row r="3704" spans="1:24" s="65" customFormat="1" ht="14" x14ac:dyDescent="0.35">
      <c r="A3704" s="145"/>
      <c r="E3704" s="102"/>
      <c r="F3704" s="102"/>
      <c r="G3704" s="102"/>
      <c r="I3704" s="93"/>
      <c r="J3704" s="93"/>
    </row>
    <row r="3705" spans="1:24" s="65" customFormat="1" x14ac:dyDescent="0.35">
      <c r="A3705" s="145"/>
      <c r="E3705" s="102"/>
      <c r="F3705" s="102"/>
      <c r="G3705" s="102"/>
      <c r="I3705" s="93"/>
      <c r="J3705" s="93"/>
      <c r="R3705" s="103"/>
      <c r="S3705" s="103"/>
      <c r="T3705" s="103"/>
    </row>
    <row r="3706" spans="1:24" s="65" customFormat="1" x14ac:dyDescent="0.35">
      <c r="A3706" s="145"/>
      <c r="E3706" s="102"/>
      <c r="F3706" s="102"/>
      <c r="G3706" s="102"/>
      <c r="I3706" s="93"/>
      <c r="J3706" s="93"/>
      <c r="R3706" s="103"/>
      <c r="S3706" s="103"/>
      <c r="T3706" s="103"/>
    </row>
    <row r="3707" spans="1:24" s="65" customFormat="1" x14ac:dyDescent="0.35">
      <c r="A3707" s="145"/>
      <c r="E3707" s="102"/>
      <c r="F3707" s="102"/>
      <c r="G3707" s="102"/>
      <c r="I3707" s="93"/>
      <c r="J3707" s="93"/>
      <c r="R3707" s="103"/>
      <c r="S3707" s="103"/>
      <c r="T3707" s="103"/>
    </row>
    <row r="3708" spans="1:24" s="65" customFormat="1" x14ac:dyDescent="0.35">
      <c r="A3708" s="145"/>
      <c r="E3708" s="102"/>
      <c r="F3708" s="102"/>
      <c r="G3708" s="102"/>
      <c r="I3708" s="93"/>
      <c r="J3708" s="93"/>
      <c r="R3708" s="103"/>
      <c r="S3708" s="103"/>
      <c r="T3708" s="103"/>
    </row>
    <row r="3709" spans="1:24" s="65" customFormat="1" x14ac:dyDescent="0.35">
      <c r="A3709" s="145"/>
      <c r="E3709" s="102"/>
      <c r="F3709" s="102"/>
      <c r="G3709" s="102"/>
      <c r="I3709" s="93"/>
      <c r="J3709" s="52"/>
      <c r="R3709" s="103"/>
      <c r="S3709" s="103"/>
      <c r="T3709" s="103"/>
    </row>
    <row r="3710" spans="1:24" s="65" customFormat="1" x14ac:dyDescent="0.35">
      <c r="A3710" s="145"/>
      <c r="E3710" s="102"/>
      <c r="F3710" s="102"/>
      <c r="G3710" s="102"/>
      <c r="I3710" s="93"/>
      <c r="J3710" s="52"/>
      <c r="R3710" s="103"/>
      <c r="S3710" s="103"/>
      <c r="T3710" s="103"/>
      <c r="U3710" s="103"/>
    </row>
    <row r="3711" spans="1:24" s="65" customFormat="1" x14ac:dyDescent="0.35">
      <c r="A3711" s="145"/>
      <c r="E3711" s="102"/>
      <c r="F3711" s="102"/>
      <c r="G3711" s="102"/>
      <c r="I3711" s="93"/>
      <c r="J3711" s="52"/>
      <c r="R3711" s="103"/>
      <c r="S3711" s="103"/>
      <c r="T3711" s="103"/>
      <c r="U3711" s="103"/>
    </row>
    <row r="3712" spans="1:24" s="65" customFormat="1" x14ac:dyDescent="0.35">
      <c r="A3712" s="145"/>
      <c r="E3712" s="102"/>
      <c r="F3712" s="102"/>
      <c r="G3712" s="102"/>
      <c r="I3712" s="93"/>
      <c r="J3712" s="52"/>
      <c r="R3712" s="103"/>
      <c r="S3712" s="103"/>
      <c r="T3712" s="103"/>
      <c r="U3712" s="103"/>
      <c r="V3712" s="103"/>
      <c r="W3712" s="103"/>
      <c r="X3712" s="103"/>
    </row>
  </sheetData>
  <mergeCells count="5">
    <mergeCell ref="B57:P57"/>
    <mergeCell ref="N2:P2"/>
    <mergeCell ref="K2:M2"/>
    <mergeCell ref="H2:I2"/>
    <mergeCell ref="D2:G2"/>
  </mergeCells>
  <printOptions horizontalCentered="1" verticalCentered="1"/>
  <pageMargins left="0.31496062992125984" right="0.51181102362204722" top="0.19685039370078741" bottom="0.15748031496062992" header="0.17" footer="0.15748031496062992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2"/>
    <pageSetUpPr fitToPage="1"/>
  </sheetPr>
  <dimension ref="A1:X3711"/>
  <sheetViews>
    <sheetView showGridLines="0" zoomScaleNormal="100" workbookViewId="0">
      <pane xSplit="3" ySplit="3" topLeftCell="D12" activePane="bottomRight" state="frozen"/>
      <selection activeCell="D17" sqref="D17"/>
      <selection pane="topRight" activeCell="D17" sqref="D17"/>
      <selection pane="bottomLeft" activeCell="D17" sqref="D17"/>
      <selection pane="bottomRight" activeCell="D17" sqref="D17"/>
    </sheetView>
  </sheetViews>
  <sheetFormatPr defaultColWidth="9.1796875" defaultRowHeight="15.5" x14ac:dyDescent="0.35"/>
  <cols>
    <col min="1" max="1" width="10.81640625" style="145" hidden="1" customWidth="1"/>
    <col min="2" max="2" width="3.1796875" style="152" customWidth="1"/>
    <col min="3" max="3" width="22.54296875" style="103" customWidth="1"/>
    <col min="4" max="4" width="11.26953125" style="103" customWidth="1"/>
    <col min="5" max="5" width="12.81640625" style="105" customWidth="1"/>
    <col min="6" max="6" width="12.26953125" style="105" customWidth="1"/>
    <col min="7" max="7" width="13.26953125" style="105" customWidth="1"/>
    <col min="8" max="8" width="16.81640625" style="103" bestFit="1" customWidth="1"/>
    <col min="9" max="10" width="12.1796875" style="52" customWidth="1"/>
    <col min="11" max="13" width="13.1796875" style="103" customWidth="1"/>
    <col min="14" max="14" width="13.54296875" style="103" customWidth="1"/>
    <col min="15" max="15" width="12.7265625" style="103" customWidth="1"/>
    <col min="16" max="16" width="11.1796875" style="103" customWidth="1"/>
    <col min="17" max="17" width="7.54296875" style="103" customWidth="1"/>
    <col min="18" max="16384" width="9.1796875" style="103"/>
  </cols>
  <sheetData>
    <row r="1" spans="1:24" s="52" customFormat="1" ht="24.75" customHeight="1" x14ac:dyDescent="0.35">
      <c r="A1" s="145"/>
      <c r="B1" s="159"/>
      <c r="C1" s="49" t="s">
        <v>313</v>
      </c>
      <c r="D1" s="50"/>
      <c r="E1" s="51"/>
      <c r="F1" s="51"/>
      <c r="G1" s="51"/>
      <c r="H1" s="50"/>
      <c r="I1" s="50"/>
      <c r="J1" s="50"/>
      <c r="K1" s="50"/>
      <c r="L1" s="50"/>
      <c r="M1" s="50"/>
      <c r="N1" s="50"/>
      <c r="O1" s="50"/>
      <c r="P1" s="50"/>
    </row>
    <row r="2" spans="1:24" s="57" customFormat="1" ht="34.5" customHeight="1" x14ac:dyDescent="0.35">
      <c r="A2" s="145"/>
      <c r="B2" s="152"/>
      <c r="C2" s="54"/>
      <c r="D2" s="275" t="s">
        <v>166</v>
      </c>
      <c r="E2" s="275"/>
      <c r="F2" s="275"/>
      <c r="G2" s="275"/>
      <c r="H2" s="275" t="s">
        <v>167</v>
      </c>
      <c r="I2" s="275"/>
      <c r="J2" s="107"/>
      <c r="K2" s="273" t="s">
        <v>168</v>
      </c>
      <c r="L2" s="273"/>
      <c r="M2" s="273"/>
      <c r="N2" s="273" t="s">
        <v>169</v>
      </c>
      <c r="O2" s="273"/>
      <c r="P2" s="273"/>
    </row>
    <row r="3" spans="1:24" s="57" customFormat="1" ht="30.5" x14ac:dyDescent="0.35">
      <c r="A3" s="145"/>
      <c r="B3" s="152"/>
      <c r="C3" s="54"/>
      <c r="D3" s="60" t="s">
        <v>170</v>
      </c>
      <c r="E3" s="60" t="s">
        <v>304</v>
      </c>
      <c r="F3" s="60" t="s">
        <v>172</v>
      </c>
      <c r="G3" s="60" t="s">
        <v>173</v>
      </c>
      <c r="H3" s="60" t="s">
        <v>303</v>
      </c>
      <c r="I3" s="60" t="s">
        <v>171</v>
      </c>
      <c r="J3" s="60"/>
      <c r="K3" s="61" t="s">
        <v>175</v>
      </c>
      <c r="L3" s="61" t="s">
        <v>235</v>
      </c>
      <c r="M3" s="60" t="s">
        <v>302</v>
      </c>
      <c r="N3" s="60" t="s">
        <v>301</v>
      </c>
      <c r="O3" s="60" t="s">
        <v>179</v>
      </c>
      <c r="P3" s="60" t="s">
        <v>180</v>
      </c>
    </row>
    <row r="4" spans="1:24" s="67" customFormat="1" ht="25.5" customHeight="1" x14ac:dyDescent="0.35">
      <c r="A4" s="145"/>
      <c r="B4" s="152"/>
      <c r="C4" s="62" t="s">
        <v>181</v>
      </c>
      <c r="D4" s="64">
        <v>28245</v>
      </c>
      <c r="E4" s="64">
        <v>13817</v>
      </c>
      <c r="F4" s="64">
        <v>1442</v>
      </c>
      <c r="G4" s="64">
        <v>8567</v>
      </c>
      <c r="H4" s="64">
        <v>661</v>
      </c>
      <c r="I4" s="64">
        <v>761</v>
      </c>
      <c r="J4" s="75" t="s">
        <v>3</v>
      </c>
      <c r="K4" s="64">
        <v>2026</v>
      </c>
      <c r="L4" s="64">
        <v>147</v>
      </c>
      <c r="M4" s="64">
        <v>647</v>
      </c>
      <c r="N4" s="64">
        <v>5265</v>
      </c>
      <c r="O4" s="64">
        <v>329</v>
      </c>
      <c r="P4" s="64">
        <v>252</v>
      </c>
      <c r="Q4" s="62"/>
      <c r="R4" s="65"/>
      <c r="S4" s="65"/>
      <c r="T4" s="65"/>
      <c r="U4" s="81"/>
      <c r="V4" s="65"/>
      <c r="W4" s="65"/>
      <c r="X4" s="65"/>
    </row>
    <row r="5" spans="1:24" s="71" customFormat="1" ht="25.5" customHeight="1" x14ac:dyDescent="0.35">
      <c r="A5" s="147"/>
      <c r="B5" s="158"/>
      <c r="C5" s="62" t="s">
        <v>182</v>
      </c>
      <c r="D5" s="70">
        <v>15309</v>
      </c>
      <c r="E5" s="70">
        <v>13307</v>
      </c>
      <c r="F5" s="70">
        <v>1020</v>
      </c>
      <c r="G5" s="70">
        <v>5368</v>
      </c>
      <c r="H5" s="70">
        <v>376</v>
      </c>
      <c r="I5" s="70">
        <v>741</v>
      </c>
      <c r="J5" s="75" t="s">
        <v>3</v>
      </c>
      <c r="K5" s="70">
        <v>1577</v>
      </c>
      <c r="L5" s="70">
        <v>108</v>
      </c>
      <c r="M5" s="70">
        <v>527</v>
      </c>
      <c r="N5" s="70">
        <v>3896</v>
      </c>
      <c r="O5" s="70">
        <v>250</v>
      </c>
      <c r="P5" s="70">
        <v>158</v>
      </c>
      <c r="U5" s="81"/>
      <c r="V5" s="81"/>
      <c r="W5" s="81"/>
    </row>
    <row r="6" spans="1:24" s="81" customFormat="1" ht="14.25" customHeight="1" x14ac:dyDescent="0.3">
      <c r="A6" s="145">
        <v>51</v>
      </c>
      <c r="B6" s="157" t="s">
        <v>300</v>
      </c>
      <c r="C6" s="82" t="s">
        <v>77</v>
      </c>
      <c r="D6" s="75">
        <v>647</v>
      </c>
      <c r="E6" s="75">
        <v>263</v>
      </c>
      <c r="F6" s="75">
        <v>35</v>
      </c>
      <c r="G6" s="75">
        <v>130</v>
      </c>
      <c r="H6" s="75">
        <v>11</v>
      </c>
      <c r="I6" s="75">
        <v>12</v>
      </c>
      <c r="J6" s="75" t="s">
        <v>3</v>
      </c>
      <c r="K6" s="75">
        <v>37</v>
      </c>
      <c r="L6" s="75">
        <v>6</v>
      </c>
      <c r="M6" s="75">
        <v>18</v>
      </c>
      <c r="N6" s="75">
        <v>71</v>
      </c>
      <c r="O6" s="75">
        <v>8</v>
      </c>
      <c r="P6" s="75">
        <v>2</v>
      </c>
    </row>
    <row r="7" spans="1:24" s="81" customFormat="1" ht="14.25" customHeight="1" x14ac:dyDescent="0.3">
      <c r="A7" s="145">
        <v>52</v>
      </c>
      <c r="B7" s="157" t="s">
        <v>299</v>
      </c>
      <c r="C7" s="82" t="s">
        <v>75</v>
      </c>
      <c r="D7" s="75">
        <v>307</v>
      </c>
      <c r="E7" s="75">
        <v>177</v>
      </c>
      <c r="F7" s="75">
        <v>29</v>
      </c>
      <c r="G7" s="75">
        <v>144</v>
      </c>
      <c r="H7" s="75">
        <v>6</v>
      </c>
      <c r="I7" s="75">
        <v>8</v>
      </c>
      <c r="J7" s="75" t="s">
        <v>3</v>
      </c>
      <c r="K7" s="75">
        <v>22</v>
      </c>
      <c r="L7" s="75">
        <v>2</v>
      </c>
      <c r="M7" s="75">
        <v>7</v>
      </c>
      <c r="N7" s="75">
        <v>48</v>
      </c>
      <c r="O7" s="75">
        <v>4</v>
      </c>
      <c r="P7" s="75">
        <v>2</v>
      </c>
    </row>
    <row r="8" spans="1:24" s="81" customFormat="1" ht="14.25" customHeight="1" x14ac:dyDescent="0.3">
      <c r="A8" s="145">
        <v>86</v>
      </c>
      <c r="B8" s="157" t="s">
        <v>298</v>
      </c>
      <c r="C8" s="82" t="s">
        <v>73</v>
      </c>
      <c r="D8" s="75">
        <v>414</v>
      </c>
      <c r="E8" s="75">
        <v>98</v>
      </c>
      <c r="F8" s="75">
        <v>28</v>
      </c>
      <c r="G8" s="75">
        <v>141</v>
      </c>
      <c r="H8" s="75">
        <v>11</v>
      </c>
      <c r="I8" s="75">
        <v>7</v>
      </c>
      <c r="J8" s="75" t="s">
        <v>3</v>
      </c>
      <c r="K8" s="75">
        <v>22</v>
      </c>
      <c r="L8" s="75">
        <v>2</v>
      </c>
      <c r="M8" s="75">
        <v>6</v>
      </c>
      <c r="N8" s="75">
        <v>68</v>
      </c>
      <c r="O8" s="75">
        <v>6</v>
      </c>
      <c r="P8" s="75">
        <v>4</v>
      </c>
    </row>
    <row r="9" spans="1:24" s="81" customFormat="1" ht="14.25" customHeight="1" x14ac:dyDescent="0.3">
      <c r="A9" s="145">
        <v>53</v>
      </c>
      <c r="B9" s="157" t="s">
        <v>297</v>
      </c>
      <c r="C9" s="82" t="s">
        <v>71</v>
      </c>
      <c r="D9" s="75">
        <v>345</v>
      </c>
      <c r="E9" s="75">
        <v>221</v>
      </c>
      <c r="F9" s="75">
        <v>25</v>
      </c>
      <c r="G9" s="75">
        <v>129</v>
      </c>
      <c r="H9" s="75">
        <v>10</v>
      </c>
      <c r="I9" s="75">
        <v>10</v>
      </c>
      <c r="J9" s="75" t="s">
        <v>3</v>
      </c>
      <c r="K9" s="75">
        <v>30</v>
      </c>
      <c r="L9" s="75">
        <v>2</v>
      </c>
      <c r="M9" s="75">
        <v>8</v>
      </c>
      <c r="N9" s="75">
        <v>105</v>
      </c>
      <c r="O9" s="75">
        <v>4</v>
      </c>
      <c r="P9" s="75">
        <v>3</v>
      </c>
    </row>
    <row r="10" spans="1:24" s="81" customFormat="1" ht="14.25" customHeight="1" x14ac:dyDescent="0.3">
      <c r="A10" s="145">
        <v>54</v>
      </c>
      <c r="B10" s="157" t="s">
        <v>296</v>
      </c>
      <c r="C10" s="82" t="s">
        <v>295</v>
      </c>
      <c r="D10" s="75">
        <v>261</v>
      </c>
      <c r="E10" s="75">
        <v>333</v>
      </c>
      <c r="F10" s="75">
        <v>38</v>
      </c>
      <c r="G10" s="75">
        <v>136</v>
      </c>
      <c r="H10" s="75">
        <v>7</v>
      </c>
      <c r="I10" s="75">
        <v>20</v>
      </c>
      <c r="J10" s="75" t="s">
        <v>3</v>
      </c>
      <c r="K10" s="75">
        <v>45</v>
      </c>
      <c r="L10" s="75">
        <v>4</v>
      </c>
      <c r="M10" s="75">
        <v>10</v>
      </c>
      <c r="N10" s="75">
        <v>0</v>
      </c>
      <c r="O10" s="75">
        <v>6</v>
      </c>
      <c r="P10" s="75">
        <v>3</v>
      </c>
    </row>
    <row r="11" spans="1:24" s="81" customFormat="1" ht="14.25" customHeight="1" x14ac:dyDescent="0.3">
      <c r="A11" s="145">
        <v>55</v>
      </c>
      <c r="B11" s="157" t="s">
        <v>294</v>
      </c>
      <c r="C11" s="82" t="s">
        <v>67</v>
      </c>
      <c r="D11" s="75">
        <v>497</v>
      </c>
      <c r="E11" s="75">
        <v>222</v>
      </c>
      <c r="F11" s="75">
        <v>25</v>
      </c>
      <c r="G11" s="75">
        <v>240</v>
      </c>
      <c r="H11" s="75">
        <v>14</v>
      </c>
      <c r="I11" s="75">
        <v>10</v>
      </c>
      <c r="J11" s="75" t="s">
        <v>3</v>
      </c>
      <c r="K11" s="75">
        <v>36</v>
      </c>
      <c r="L11" s="75">
        <v>3</v>
      </c>
      <c r="M11" s="75">
        <v>30</v>
      </c>
      <c r="N11" s="75">
        <v>125</v>
      </c>
      <c r="O11" s="75">
        <v>5</v>
      </c>
      <c r="P11" s="75">
        <v>2</v>
      </c>
    </row>
    <row r="12" spans="1:24" s="81" customFormat="1" ht="14.25" customHeight="1" x14ac:dyDescent="0.3">
      <c r="A12" s="145">
        <v>56</v>
      </c>
      <c r="B12" s="157" t="s">
        <v>293</v>
      </c>
      <c r="C12" s="82" t="s">
        <v>65</v>
      </c>
      <c r="D12" s="75">
        <v>452</v>
      </c>
      <c r="E12" s="75">
        <v>86</v>
      </c>
      <c r="F12" s="75">
        <v>24</v>
      </c>
      <c r="G12" s="75">
        <v>120</v>
      </c>
      <c r="H12" s="75">
        <v>9</v>
      </c>
      <c r="I12" s="75">
        <v>6</v>
      </c>
      <c r="J12" s="75" t="s">
        <v>3</v>
      </c>
      <c r="K12" s="75">
        <v>21</v>
      </c>
      <c r="L12" s="75">
        <v>2</v>
      </c>
      <c r="M12" s="75">
        <v>15</v>
      </c>
      <c r="N12" s="75">
        <v>85</v>
      </c>
      <c r="O12" s="75">
        <v>6</v>
      </c>
      <c r="P12" s="75">
        <v>3</v>
      </c>
    </row>
    <row r="13" spans="1:24" s="81" customFormat="1" ht="14.25" customHeight="1" x14ac:dyDescent="0.3">
      <c r="A13" s="145">
        <v>57</v>
      </c>
      <c r="B13" s="157" t="s">
        <v>292</v>
      </c>
      <c r="C13" s="82" t="s">
        <v>108</v>
      </c>
      <c r="D13" s="75">
        <v>188</v>
      </c>
      <c r="E13" s="75">
        <v>415</v>
      </c>
      <c r="F13" s="75">
        <v>19</v>
      </c>
      <c r="G13" s="75">
        <v>84</v>
      </c>
      <c r="H13" s="75">
        <v>7</v>
      </c>
      <c r="I13" s="75">
        <v>24</v>
      </c>
      <c r="J13" s="75" t="s">
        <v>3</v>
      </c>
      <c r="K13" s="75">
        <v>43</v>
      </c>
      <c r="L13" s="75">
        <v>3</v>
      </c>
      <c r="M13" s="75">
        <v>10</v>
      </c>
      <c r="N13" s="75">
        <v>103</v>
      </c>
      <c r="O13" s="75">
        <v>6</v>
      </c>
      <c r="P13" s="75">
        <v>4</v>
      </c>
    </row>
    <row r="14" spans="1:24" s="81" customFormat="1" ht="14.25" customHeight="1" x14ac:dyDescent="0.3">
      <c r="A14" s="145">
        <v>59</v>
      </c>
      <c r="B14" s="157" t="s">
        <v>291</v>
      </c>
      <c r="C14" s="82" t="s">
        <v>106</v>
      </c>
      <c r="D14" s="75">
        <v>216</v>
      </c>
      <c r="E14" s="75">
        <v>432</v>
      </c>
      <c r="F14" s="75">
        <v>12</v>
      </c>
      <c r="G14" s="75">
        <v>73</v>
      </c>
      <c r="H14" s="75">
        <v>5</v>
      </c>
      <c r="I14" s="75">
        <v>33</v>
      </c>
      <c r="J14" s="75" t="s">
        <v>3</v>
      </c>
      <c r="K14" s="75">
        <v>46</v>
      </c>
      <c r="L14" s="75">
        <v>2</v>
      </c>
      <c r="M14" s="75">
        <v>13</v>
      </c>
      <c r="N14" s="75">
        <v>112</v>
      </c>
      <c r="O14" s="75">
        <v>5</v>
      </c>
      <c r="P14" s="75">
        <v>4</v>
      </c>
    </row>
    <row r="15" spans="1:24" s="81" customFormat="1" ht="14.25" customHeight="1" x14ac:dyDescent="0.3">
      <c r="A15" s="145">
        <v>60</v>
      </c>
      <c r="B15" s="157" t="s">
        <v>290</v>
      </c>
      <c r="C15" s="82" t="s">
        <v>63</v>
      </c>
      <c r="D15" s="75">
        <v>403</v>
      </c>
      <c r="E15" s="75">
        <v>292</v>
      </c>
      <c r="F15" s="75">
        <v>29</v>
      </c>
      <c r="G15" s="75">
        <v>164</v>
      </c>
      <c r="H15" s="75">
        <v>12</v>
      </c>
      <c r="I15" s="75">
        <v>19</v>
      </c>
      <c r="J15" s="75" t="s">
        <v>3</v>
      </c>
      <c r="K15" s="75">
        <v>41</v>
      </c>
      <c r="L15" s="75">
        <v>3</v>
      </c>
      <c r="M15" s="75">
        <v>13</v>
      </c>
      <c r="N15" s="75">
        <v>159</v>
      </c>
      <c r="O15" s="75">
        <v>5</v>
      </c>
      <c r="P15" s="75">
        <v>4</v>
      </c>
    </row>
    <row r="16" spans="1:24" s="81" customFormat="1" ht="14.25" customHeight="1" x14ac:dyDescent="0.3">
      <c r="A16" s="145">
        <v>61</v>
      </c>
      <c r="B16" s="157" t="s">
        <v>289</v>
      </c>
      <c r="C16" s="82" t="s">
        <v>183</v>
      </c>
      <c r="D16" s="75">
        <v>700</v>
      </c>
      <c r="E16" s="75">
        <v>1215</v>
      </c>
      <c r="F16" s="75">
        <v>52</v>
      </c>
      <c r="G16" s="75">
        <v>274</v>
      </c>
      <c r="H16" s="75">
        <v>15</v>
      </c>
      <c r="I16" s="75">
        <v>67</v>
      </c>
      <c r="J16" s="75" t="s">
        <v>3</v>
      </c>
      <c r="K16" s="75">
        <v>122</v>
      </c>
      <c r="L16" s="75">
        <v>8</v>
      </c>
      <c r="M16" s="75">
        <v>25</v>
      </c>
      <c r="N16" s="75">
        <v>317</v>
      </c>
      <c r="O16" s="75">
        <v>18</v>
      </c>
      <c r="P16" s="75">
        <v>15</v>
      </c>
    </row>
    <row r="17" spans="1:16" s="81" customFormat="1" ht="14.25" customHeight="1" x14ac:dyDescent="0.3">
      <c r="A17" s="145">
        <v>62</v>
      </c>
      <c r="B17" s="157" t="s">
        <v>288</v>
      </c>
      <c r="C17" s="266" t="s">
        <v>404</v>
      </c>
      <c r="D17" s="268">
        <f>D69+D70</f>
        <v>490</v>
      </c>
      <c r="E17" s="268">
        <f t="shared" ref="E17:P17" si="0">E69+E70</f>
        <v>705</v>
      </c>
      <c r="F17" s="268">
        <f t="shared" si="0"/>
        <v>50</v>
      </c>
      <c r="G17" s="268">
        <f t="shared" si="0"/>
        <v>266</v>
      </c>
      <c r="H17" s="268">
        <f t="shared" si="0"/>
        <v>13</v>
      </c>
      <c r="I17" s="268">
        <f t="shared" si="0"/>
        <v>37</v>
      </c>
      <c r="J17" s="268" t="s">
        <v>3</v>
      </c>
      <c r="K17" s="268">
        <f t="shared" si="0"/>
        <v>76</v>
      </c>
      <c r="L17" s="268">
        <f t="shared" si="0"/>
        <v>4</v>
      </c>
      <c r="M17" s="268">
        <f t="shared" si="0"/>
        <v>27</v>
      </c>
      <c r="N17" s="268">
        <f t="shared" si="0"/>
        <v>164</v>
      </c>
      <c r="O17" s="268">
        <f t="shared" si="0"/>
        <v>10</v>
      </c>
      <c r="P17" s="268">
        <f t="shared" si="0"/>
        <v>8</v>
      </c>
    </row>
    <row r="18" spans="1:16" s="81" customFormat="1" ht="14.25" customHeight="1" x14ac:dyDescent="0.3">
      <c r="A18" s="145">
        <v>58</v>
      </c>
      <c r="B18" s="157" t="s">
        <v>287</v>
      </c>
      <c r="C18" s="82" t="s">
        <v>57</v>
      </c>
      <c r="D18" s="75">
        <v>365</v>
      </c>
      <c r="E18" s="75">
        <v>174</v>
      </c>
      <c r="F18" s="75">
        <v>28</v>
      </c>
      <c r="G18" s="75">
        <v>77</v>
      </c>
      <c r="H18" s="75">
        <v>9</v>
      </c>
      <c r="I18" s="75">
        <v>6</v>
      </c>
      <c r="J18" s="75" t="s">
        <v>3</v>
      </c>
      <c r="K18" s="75">
        <v>27</v>
      </c>
      <c r="L18" s="75">
        <v>2</v>
      </c>
      <c r="M18" s="75">
        <v>10</v>
      </c>
      <c r="N18" s="75">
        <v>106</v>
      </c>
      <c r="O18" s="75">
        <v>5</v>
      </c>
      <c r="P18" s="75">
        <v>2</v>
      </c>
    </row>
    <row r="19" spans="1:16" s="81" customFormat="1" ht="14.25" customHeight="1" x14ac:dyDescent="0.3">
      <c r="A19" s="145">
        <v>63</v>
      </c>
      <c r="B19" s="157" t="s">
        <v>285</v>
      </c>
      <c r="C19" s="82" t="s">
        <v>55</v>
      </c>
      <c r="D19" s="75">
        <v>414</v>
      </c>
      <c r="E19" s="75">
        <v>274</v>
      </c>
      <c r="F19" s="75">
        <v>28</v>
      </c>
      <c r="G19" s="75">
        <v>182</v>
      </c>
      <c r="H19" s="75">
        <v>12</v>
      </c>
      <c r="I19" s="75">
        <v>12</v>
      </c>
      <c r="J19" s="75" t="s">
        <v>3</v>
      </c>
      <c r="K19" s="75">
        <v>36</v>
      </c>
      <c r="L19" s="75">
        <v>3</v>
      </c>
      <c r="M19" s="75">
        <v>5</v>
      </c>
      <c r="N19" s="75">
        <v>122</v>
      </c>
      <c r="O19" s="75">
        <v>6</v>
      </c>
      <c r="P19" s="75">
        <v>3</v>
      </c>
    </row>
    <row r="20" spans="1:16" s="81" customFormat="1" ht="14.25" customHeight="1" x14ac:dyDescent="0.3">
      <c r="A20" s="145">
        <v>64</v>
      </c>
      <c r="B20" s="157" t="s">
        <v>284</v>
      </c>
      <c r="C20" s="82" t="s">
        <v>53</v>
      </c>
      <c r="D20" s="75">
        <v>840</v>
      </c>
      <c r="E20" s="75">
        <v>481</v>
      </c>
      <c r="F20" s="75">
        <v>43</v>
      </c>
      <c r="G20" s="75">
        <v>275</v>
      </c>
      <c r="H20" s="75">
        <v>16</v>
      </c>
      <c r="I20" s="75">
        <v>34</v>
      </c>
      <c r="J20" s="75" t="s">
        <v>3</v>
      </c>
      <c r="K20" s="75">
        <v>74</v>
      </c>
      <c r="L20" s="75">
        <v>5</v>
      </c>
      <c r="M20" s="75">
        <v>20</v>
      </c>
      <c r="N20" s="75">
        <v>203</v>
      </c>
      <c r="O20" s="75">
        <v>15</v>
      </c>
      <c r="P20" s="75">
        <v>9</v>
      </c>
    </row>
    <row r="21" spans="1:16" s="81" customFormat="1" ht="14.25" customHeight="1" x14ac:dyDescent="0.3">
      <c r="A21" s="145">
        <v>65</v>
      </c>
      <c r="B21" s="157" t="s">
        <v>282</v>
      </c>
      <c r="C21" s="82" t="s">
        <v>104</v>
      </c>
      <c r="D21" s="75">
        <v>210</v>
      </c>
      <c r="E21" s="75">
        <v>273</v>
      </c>
      <c r="F21" s="75">
        <v>21</v>
      </c>
      <c r="G21" s="75">
        <v>68</v>
      </c>
      <c r="H21" s="75">
        <v>4</v>
      </c>
      <c r="I21" s="75">
        <v>16</v>
      </c>
      <c r="J21" s="75" t="s">
        <v>3</v>
      </c>
      <c r="K21" s="75">
        <v>33</v>
      </c>
      <c r="L21" s="75">
        <v>2</v>
      </c>
      <c r="M21" s="75">
        <v>12</v>
      </c>
      <c r="N21" s="75">
        <v>50</v>
      </c>
      <c r="O21" s="75">
        <v>6</v>
      </c>
      <c r="P21" s="75">
        <v>1</v>
      </c>
    </row>
    <row r="22" spans="1:16" s="81" customFormat="1" ht="14.25" customHeight="1" x14ac:dyDescent="0.3">
      <c r="A22" s="145">
        <v>67</v>
      </c>
      <c r="B22" s="157" t="s">
        <v>281</v>
      </c>
      <c r="C22" s="82" t="s">
        <v>51</v>
      </c>
      <c r="D22" s="75">
        <v>764</v>
      </c>
      <c r="E22" s="75">
        <v>765</v>
      </c>
      <c r="F22" s="75">
        <v>43</v>
      </c>
      <c r="G22" s="75">
        <v>324</v>
      </c>
      <c r="H22" s="75">
        <v>13</v>
      </c>
      <c r="I22" s="75">
        <v>38</v>
      </c>
      <c r="J22" s="75" t="s">
        <v>3</v>
      </c>
      <c r="K22" s="75">
        <v>76</v>
      </c>
      <c r="L22" s="75">
        <v>3</v>
      </c>
      <c r="M22" s="75">
        <v>17</v>
      </c>
      <c r="N22" s="75">
        <v>121</v>
      </c>
      <c r="O22" s="75">
        <v>12</v>
      </c>
      <c r="P22" s="75">
        <v>10</v>
      </c>
    </row>
    <row r="23" spans="1:16" s="81" customFormat="1" ht="14.25" customHeight="1" x14ac:dyDescent="0.3">
      <c r="A23" s="145">
        <v>68</v>
      </c>
      <c r="B23" s="157" t="s">
        <v>280</v>
      </c>
      <c r="C23" s="82" t="s">
        <v>312</v>
      </c>
      <c r="D23" s="75">
        <v>321</v>
      </c>
      <c r="E23" s="75">
        <v>399</v>
      </c>
      <c r="F23" s="75">
        <v>25</v>
      </c>
      <c r="G23" s="75">
        <v>137</v>
      </c>
      <c r="H23" s="75">
        <v>8</v>
      </c>
      <c r="I23" s="75">
        <v>19</v>
      </c>
      <c r="J23" s="75" t="s">
        <v>3</v>
      </c>
      <c r="K23" s="75">
        <v>43</v>
      </c>
      <c r="L23" s="75">
        <v>4</v>
      </c>
      <c r="M23" s="75">
        <v>6</v>
      </c>
      <c r="N23" s="75">
        <v>99</v>
      </c>
      <c r="O23" s="75">
        <v>5</v>
      </c>
      <c r="P23" s="75">
        <v>2</v>
      </c>
    </row>
    <row r="24" spans="1:16" s="81" customFormat="1" ht="14.25" customHeight="1" x14ac:dyDescent="0.3">
      <c r="A24" s="145">
        <v>69</v>
      </c>
      <c r="B24" s="157" t="s">
        <v>279</v>
      </c>
      <c r="C24" s="82" t="s">
        <v>102</v>
      </c>
      <c r="D24" s="75">
        <v>552</v>
      </c>
      <c r="E24" s="75">
        <v>261</v>
      </c>
      <c r="F24" s="75">
        <v>27</v>
      </c>
      <c r="G24" s="75">
        <v>129</v>
      </c>
      <c r="H24" s="75">
        <v>16</v>
      </c>
      <c r="I24" s="75">
        <v>14</v>
      </c>
      <c r="J24" s="75" t="s">
        <v>3</v>
      </c>
      <c r="K24" s="75">
        <v>41</v>
      </c>
      <c r="L24" s="75">
        <v>2</v>
      </c>
      <c r="M24" s="75">
        <v>8</v>
      </c>
      <c r="N24" s="75">
        <v>113</v>
      </c>
      <c r="O24" s="75">
        <v>6</v>
      </c>
      <c r="P24" s="75">
        <v>9</v>
      </c>
    </row>
    <row r="25" spans="1:16" s="81" customFormat="1" ht="14.25" customHeight="1" x14ac:dyDescent="0.3">
      <c r="A25" s="145">
        <v>70</v>
      </c>
      <c r="B25" s="157" t="s">
        <v>278</v>
      </c>
      <c r="C25" s="82" t="s">
        <v>47</v>
      </c>
      <c r="D25" s="75">
        <v>597</v>
      </c>
      <c r="E25" s="75">
        <v>394</v>
      </c>
      <c r="F25" s="75">
        <v>33</v>
      </c>
      <c r="G25" s="75">
        <v>254</v>
      </c>
      <c r="H25" s="75">
        <v>12</v>
      </c>
      <c r="I25" s="75">
        <v>18</v>
      </c>
      <c r="J25" s="75" t="s">
        <v>3</v>
      </c>
      <c r="K25" s="75">
        <v>48</v>
      </c>
      <c r="L25" s="75">
        <v>4</v>
      </c>
      <c r="M25" s="75">
        <v>11</v>
      </c>
      <c r="N25" s="75">
        <v>143</v>
      </c>
      <c r="O25" s="75">
        <v>9</v>
      </c>
      <c r="P25" s="75">
        <v>5</v>
      </c>
    </row>
    <row r="26" spans="1:16" s="81" customFormat="1" ht="14.25" customHeight="1" x14ac:dyDescent="0.3">
      <c r="A26" s="145">
        <v>71</v>
      </c>
      <c r="B26" s="157" t="s">
        <v>277</v>
      </c>
      <c r="C26" s="148" t="s">
        <v>100</v>
      </c>
      <c r="D26" s="75">
        <v>79</v>
      </c>
      <c r="E26" s="75">
        <v>111</v>
      </c>
      <c r="F26" s="75">
        <v>1</v>
      </c>
      <c r="G26" s="75">
        <v>21</v>
      </c>
      <c r="H26" s="75">
        <v>2</v>
      </c>
      <c r="I26" s="75">
        <v>8</v>
      </c>
      <c r="J26" s="75" t="s">
        <v>3</v>
      </c>
      <c r="K26" s="75">
        <v>12</v>
      </c>
      <c r="L26" s="75">
        <v>3</v>
      </c>
      <c r="M26" s="75">
        <v>6</v>
      </c>
      <c r="N26" s="75">
        <v>24</v>
      </c>
      <c r="O26" s="75">
        <v>6</v>
      </c>
      <c r="P26" s="75">
        <v>0</v>
      </c>
    </row>
    <row r="27" spans="1:16" s="81" customFormat="1" ht="14.25" customHeight="1" x14ac:dyDescent="0.3">
      <c r="A27" s="145">
        <v>73</v>
      </c>
      <c r="B27" s="157" t="s">
        <v>276</v>
      </c>
      <c r="C27" s="82" t="s">
        <v>45</v>
      </c>
      <c r="D27" s="75">
        <v>838</v>
      </c>
      <c r="E27" s="75">
        <v>564</v>
      </c>
      <c r="F27" s="75">
        <v>36</v>
      </c>
      <c r="G27" s="75">
        <v>249</v>
      </c>
      <c r="H27" s="75">
        <v>22</v>
      </c>
      <c r="I27" s="75">
        <v>41</v>
      </c>
      <c r="J27" s="75" t="s">
        <v>3</v>
      </c>
      <c r="K27" s="75">
        <v>87</v>
      </c>
      <c r="L27" s="75">
        <v>6</v>
      </c>
      <c r="M27" s="75">
        <v>23</v>
      </c>
      <c r="N27" s="75">
        <v>220</v>
      </c>
      <c r="O27" s="75">
        <v>13</v>
      </c>
      <c r="P27" s="75">
        <v>5</v>
      </c>
    </row>
    <row r="28" spans="1:16" s="81" customFormat="1" ht="14.25" customHeight="1" x14ac:dyDescent="0.3">
      <c r="A28" s="145">
        <v>74</v>
      </c>
      <c r="B28" s="157" t="s">
        <v>275</v>
      </c>
      <c r="C28" s="82" t="s">
        <v>43</v>
      </c>
      <c r="D28" s="75">
        <v>800</v>
      </c>
      <c r="E28" s="75">
        <v>405</v>
      </c>
      <c r="F28" s="75">
        <v>44</v>
      </c>
      <c r="G28" s="75">
        <v>271</v>
      </c>
      <c r="H28" s="75">
        <v>23</v>
      </c>
      <c r="I28" s="75">
        <v>17</v>
      </c>
      <c r="J28" s="75" t="s">
        <v>3</v>
      </c>
      <c r="K28" s="75">
        <v>60</v>
      </c>
      <c r="L28" s="75">
        <v>4</v>
      </c>
      <c r="M28" s="75">
        <v>16</v>
      </c>
      <c r="N28" s="75">
        <v>111</v>
      </c>
      <c r="O28" s="75">
        <v>7</v>
      </c>
      <c r="P28" s="75">
        <v>8</v>
      </c>
    </row>
    <row r="29" spans="1:16" s="81" customFormat="1" ht="14.25" customHeight="1" x14ac:dyDescent="0.3">
      <c r="A29" s="145">
        <v>75</v>
      </c>
      <c r="B29" s="157" t="s">
        <v>274</v>
      </c>
      <c r="C29" s="82" t="s">
        <v>41</v>
      </c>
      <c r="D29" s="75">
        <v>462</v>
      </c>
      <c r="E29" s="75">
        <v>264</v>
      </c>
      <c r="F29" s="75">
        <v>29</v>
      </c>
      <c r="G29" s="75">
        <v>176</v>
      </c>
      <c r="H29" s="75">
        <v>10</v>
      </c>
      <c r="I29" s="75">
        <v>10</v>
      </c>
      <c r="J29" s="75" t="s">
        <v>3</v>
      </c>
      <c r="K29" s="75">
        <v>30</v>
      </c>
      <c r="L29" s="75">
        <v>2</v>
      </c>
      <c r="M29" s="75">
        <v>18</v>
      </c>
      <c r="N29" s="75">
        <v>129</v>
      </c>
      <c r="O29" s="75">
        <v>3</v>
      </c>
      <c r="P29" s="75">
        <v>5</v>
      </c>
    </row>
    <row r="30" spans="1:16" s="81" customFormat="1" ht="14.25" customHeight="1" x14ac:dyDescent="0.3">
      <c r="A30" s="145">
        <v>76</v>
      </c>
      <c r="B30" s="157" t="s">
        <v>273</v>
      </c>
      <c r="C30" s="82" t="s">
        <v>98</v>
      </c>
      <c r="D30" s="75">
        <v>202</v>
      </c>
      <c r="E30" s="75">
        <v>517</v>
      </c>
      <c r="F30" s="75">
        <v>22</v>
      </c>
      <c r="G30" s="75">
        <v>69</v>
      </c>
      <c r="H30" s="75">
        <v>6</v>
      </c>
      <c r="I30" s="75">
        <v>32</v>
      </c>
      <c r="J30" s="75" t="s">
        <v>3</v>
      </c>
      <c r="K30" s="75">
        <v>48</v>
      </c>
      <c r="L30" s="75">
        <v>3</v>
      </c>
      <c r="M30" s="75">
        <v>22</v>
      </c>
      <c r="N30" s="75">
        <v>119</v>
      </c>
      <c r="O30" s="75">
        <v>4</v>
      </c>
      <c r="P30" s="75">
        <v>2</v>
      </c>
    </row>
    <row r="31" spans="1:16" s="81" customFormat="1" ht="14.25" customHeight="1" x14ac:dyDescent="0.3">
      <c r="A31" s="145">
        <v>79</v>
      </c>
      <c r="B31" s="157" t="s">
        <v>272</v>
      </c>
      <c r="C31" s="82" t="s">
        <v>96</v>
      </c>
      <c r="D31" s="75">
        <v>277</v>
      </c>
      <c r="E31" s="75">
        <v>508</v>
      </c>
      <c r="F31" s="75">
        <v>28</v>
      </c>
      <c r="G31" s="75">
        <v>120</v>
      </c>
      <c r="H31" s="75">
        <v>6</v>
      </c>
      <c r="I31" s="75">
        <v>35</v>
      </c>
      <c r="J31" s="75" t="s">
        <v>3</v>
      </c>
      <c r="K31" s="75">
        <v>31</v>
      </c>
      <c r="L31" s="75">
        <v>3</v>
      </c>
      <c r="M31" s="75">
        <v>40</v>
      </c>
      <c r="N31" s="75">
        <v>56</v>
      </c>
      <c r="O31" s="75">
        <v>5</v>
      </c>
      <c r="P31" s="75">
        <v>3</v>
      </c>
    </row>
    <row r="32" spans="1:16" s="81" customFormat="1" ht="14.25" customHeight="1" x14ac:dyDescent="0.3">
      <c r="A32" s="145">
        <v>80</v>
      </c>
      <c r="B32" s="157" t="s">
        <v>271</v>
      </c>
      <c r="C32" s="82" t="s">
        <v>39</v>
      </c>
      <c r="D32" s="75">
        <v>336</v>
      </c>
      <c r="E32" s="75">
        <v>370</v>
      </c>
      <c r="F32" s="75">
        <v>25</v>
      </c>
      <c r="G32" s="75">
        <v>102</v>
      </c>
      <c r="H32" s="75">
        <v>11</v>
      </c>
      <c r="I32" s="75">
        <v>26</v>
      </c>
      <c r="J32" s="75" t="s">
        <v>3</v>
      </c>
      <c r="K32" s="75">
        <v>47</v>
      </c>
      <c r="L32" s="75">
        <v>3</v>
      </c>
      <c r="M32" s="75">
        <v>20</v>
      </c>
      <c r="N32" s="75">
        <v>62</v>
      </c>
      <c r="O32" s="75">
        <v>4</v>
      </c>
      <c r="P32" s="75">
        <v>5</v>
      </c>
    </row>
    <row r="33" spans="1:20" s="81" customFormat="1" ht="14.25" customHeight="1" x14ac:dyDescent="0.3">
      <c r="A33" s="145">
        <v>81</v>
      </c>
      <c r="B33" s="157" t="s">
        <v>270</v>
      </c>
      <c r="C33" s="82" t="s">
        <v>94</v>
      </c>
      <c r="D33" s="75">
        <v>284</v>
      </c>
      <c r="E33" s="75">
        <v>246</v>
      </c>
      <c r="F33" s="75">
        <v>22</v>
      </c>
      <c r="G33" s="75">
        <v>54</v>
      </c>
      <c r="H33" s="75">
        <v>8</v>
      </c>
      <c r="I33" s="75">
        <v>14</v>
      </c>
      <c r="J33" s="75" t="s">
        <v>3</v>
      </c>
      <c r="K33" s="75">
        <v>26</v>
      </c>
      <c r="L33" s="75">
        <v>2</v>
      </c>
      <c r="M33" s="75">
        <v>21</v>
      </c>
      <c r="N33" s="75">
        <v>90</v>
      </c>
      <c r="O33" s="75">
        <v>4</v>
      </c>
      <c r="P33" s="75">
        <v>2</v>
      </c>
    </row>
    <row r="34" spans="1:20" s="81" customFormat="1" ht="14.25" customHeight="1" x14ac:dyDescent="0.3">
      <c r="A34" s="145">
        <v>83</v>
      </c>
      <c r="B34" s="157" t="s">
        <v>269</v>
      </c>
      <c r="C34" s="82" t="s">
        <v>92</v>
      </c>
      <c r="D34" s="75">
        <v>161</v>
      </c>
      <c r="E34" s="75">
        <v>224</v>
      </c>
      <c r="F34" s="75">
        <v>18</v>
      </c>
      <c r="G34" s="75">
        <v>52</v>
      </c>
      <c r="H34" s="75">
        <v>4</v>
      </c>
      <c r="I34" s="75">
        <v>12</v>
      </c>
      <c r="J34" s="75" t="s">
        <v>3</v>
      </c>
      <c r="K34" s="75">
        <v>24</v>
      </c>
      <c r="L34" s="75">
        <v>0</v>
      </c>
      <c r="M34" s="75">
        <v>13</v>
      </c>
      <c r="N34" s="75">
        <v>51</v>
      </c>
      <c r="O34" s="75">
        <v>3</v>
      </c>
      <c r="P34" s="75">
        <v>2</v>
      </c>
    </row>
    <row r="35" spans="1:20" s="81" customFormat="1" ht="14.25" customHeight="1" x14ac:dyDescent="0.3">
      <c r="A35" s="145">
        <v>84</v>
      </c>
      <c r="B35" s="157" t="s">
        <v>268</v>
      </c>
      <c r="C35" s="82" t="s">
        <v>37</v>
      </c>
      <c r="D35" s="75">
        <v>525</v>
      </c>
      <c r="E35" s="75">
        <v>340</v>
      </c>
      <c r="F35" s="75">
        <v>27</v>
      </c>
      <c r="G35" s="75">
        <v>162</v>
      </c>
      <c r="H35" s="75">
        <v>13</v>
      </c>
      <c r="I35" s="75">
        <v>11</v>
      </c>
      <c r="J35" s="75" t="s">
        <v>3</v>
      </c>
      <c r="K35" s="75">
        <v>34</v>
      </c>
      <c r="L35" s="75">
        <v>2</v>
      </c>
      <c r="M35" s="75">
        <v>6</v>
      </c>
      <c r="N35" s="75">
        <v>96</v>
      </c>
      <c r="O35" s="75">
        <v>9</v>
      </c>
      <c r="P35" s="75">
        <v>5</v>
      </c>
    </row>
    <row r="36" spans="1:20" s="81" customFormat="1" ht="14.25" customHeight="1" x14ac:dyDescent="0.3">
      <c r="A36" s="145">
        <v>85</v>
      </c>
      <c r="B36" s="157" t="s">
        <v>267</v>
      </c>
      <c r="C36" s="82" t="s">
        <v>90</v>
      </c>
      <c r="D36" s="75">
        <v>248</v>
      </c>
      <c r="E36" s="75">
        <v>349</v>
      </c>
      <c r="F36" s="75">
        <v>27</v>
      </c>
      <c r="G36" s="75">
        <v>62</v>
      </c>
      <c r="H36" s="75">
        <v>6</v>
      </c>
      <c r="I36" s="75">
        <v>18</v>
      </c>
      <c r="J36" s="75" t="s">
        <v>3</v>
      </c>
      <c r="K36" s="75">
        <v>34</v>
      </c>
      <c r="L36" s="75">
        <v>1</v>
      </c>
      <c r="M36" s="75">
        <v>5</v>
      </c>
      <c r="N36" s="75">
        <v>89</v>
      </c>
      <c r="O36" s="75">
        <v>7</v>
      </c>
      <c r="P36" s="75">
        <v>4</v>
      </c>
    </row>
    <row r="37" spans="1:20" s="81" customFormat="1" ht="14.25" customHeight="1" x14ac:dyDescent="0.3">
      <c r="A37" s="145">
        <v>87</v>
      </c>
      <c r="B37" s="157" t="s">
        <v>266</v>
      </c>
      <c r="C37" s="82" t="s">
        <v>35</v>
      </c>
      <c r="D37" s="75">
        <v>197</v>
      </c>
      <c r="E37" s="75">
        <v>333</v>
      </c>
      <c r="F37" s="75">
        <v>17</v>
      </c>
      <c r="G37" s="75">
        <v>76</v>
      </c>
      <c r="H37" s="75">
        <v>3</v>
      </c>
      <c r="I37" s="75">
        <v>20</v>
      </c>
      <c r="J37" s="75" t="s">
        <v>3</v>
      </c>
      <c r="K37" s="75">
        <v>27</v>
      </c>
      <c r="L37" s="75">
        <v>2</v>
      </c>
      <c r="M37" s="75">
        <v>9</v>
      </c>
      <c r="N37" s="75">
        <v>66</v>
      </c>
      <c r="O37" s="75">
        <v>5</v>
      </c>
      <c r="P37" s="75">
        <v>2</v>
      </c>
      <c r="R37" s="67"/>
      <c r="S37" s="67"/>
      <c r="T37" s="67"/>
    </row>
    <row r="38" spans="1:20" s="81" customFormat="1" ht="14.25" customHeight="1" x14ac:dyDescent="0.3">
      <c r="A38" s="145">
        <v>90</v>
      </c>
      <c r="B38" s="157" t="s">
        <v>265</v>
      </c>
      <c r="C38" s="82" t="s">
        <v>33</v>
      </c>
      <c r="D38" s="75">
        <v>405</v>
      </c>
      <c r="E38" s="75">
        <v>487</v>
      </c>
      <c r="F38" s="75">
        <v>25</v>
      </c>
      <c r="G38" s="75">
        <v>208</v>
      </c>
      <c r="H38" s="75">
        <v>10</v>
      </c>
      <c r="I38" s="75">
        <v>23</v>
      </c>
      <c r="J38" s="75" t="s">
        <v>3</v>
      </c>
      <c r="K38" s="75">
        <v>47</v>
      </c>
      <c r="L38" s="75">
        <v>3</v>
      </c>
      <c r="M38" s="75">
        <v>8</v>
      </c>
      <c r="N38" s="75">
        <v>113</v>
      </c>
      <c r="O38" s="75">
        <v>8</v>
      </c>
      <c r="P38" s="75">
        <v>5</v>
      </c>
      <c r="R38" s="65"/>
      <c r="S38" s="65"/>
      <c r="T38" s="65"/>
    </row>
    <row r="39" spans="1:20" s="81" customFormat="1" ht="14.25" customHeight="1" x14ac:dyDescent="0.3">
      <c r="A39" s="145">
        <v>91</v>
      </c>
      <c r="B39" s="157" t="s">
        <v>264</v>
      </c>
      <c r="C39" s="82" t="s">
        <v>263</v>
      </c>
      <c r="D39" s="75">
        <v>237</v>
      </c>
      <c r="E39" s="75">
        <v>440</v>
      </c>
      <c r="F39" s="75">
        <v>0</v>
      </c>
      <c r="G39" s="75">
        <v>101</v>
      </c>
      <c r="H39" s="75">
        <v>7</v>
      </c>
      <c r="I39" s="75">
        <v>28</v>
      </c>
      <c r="J39" s="75" t="s">
        <v>3</v>
      </c>
      <c r="K39" s="75">
        <v>44</v>
      </c>
      <c r="L39" s="75">
        <v>2</v>
      </c>
      <c r="M39" s="75">
        <v>11</v>
      </c>
      <c r="N39" s="75">
        <v>87</v>
      </c>
      <c r="O39" s="75">
        <v>4</v>
      </c>
      <c r="P39" s="75">
        <v>3</v>
      </c>
    </row>
    <row r="40" spans="1:20" s="81" customFormat="1" ht="14.25" customHeight="1" x14ac:dyDescent="0.3">
      <c r="A40" s="145">
        <v>92</v>
      </c>
      <c r="B40" s="157" t="s">
        <v>262</v>
      </c>
      <c r="C40" s="82" t="s">
        <v>86</v>
      </c>
      <c r="D40" s="75">
        <v>623</v>
      </c>
      <c r="E40" s="75">
        <v>127</v>
      </c>
      <c r="F40" s="75">
        <v>32</v>
      </c>
      <c r="G40" s="75">
        <v>71</v>
      </c>
      <c r="H40" s="75">
        <v>17</v>
      </c>
      <c r="I40" s="75">
        <v>7</v>
      </c>
      <c r="J40" s="75" t="s">
        <v>3</v>
      </c>
      <c r="K40" s="75">
        <v>40</v>
      </c>
      <c r="L40" s="75">
        <v>2</v>
      </c>
      <c r="M40" s="75">
        <v>7</v>
      </c>
      <c r="N40" s="75">
        <v>102</v>
      </c>
      <c r="O40" s="75">
        <v>8</v>
      </c>
      <c r="P40" s="75">
        <v>3</v>
      </c>
    </row>
    <row r="41" spans="1:20" s="81" customFormat="1" ht="14.25" customHeight="1" x14ac:dyDescent="0.3">
      <c r="A41" s="145">
        <v>94</v>
      </c>
      <c r="B41" s="157" t="s">
        <v>261</v>
      </c>
      <c r="C41" s="82" t="s">
        <v>84</v>
      </c>
      <c r="D41" s="75">
        <v>270</v>
      </c>
      <c r="E41" s="75">
        <v>167</v>
      </c>
      <c r="F41" s="75">
        <v>18</v>
      </c>
      <c r="G41" s="75">
        <v>99</v>
      </c>
      <c r="H41" s="75">
        <v>7</v>
      </c>
      <c r="I41" s="75">
        <v>10</v>
      </c>
      <c r="J41" s="75" t="s">
        <v>3</v>
      </c>
      <c r="K41" s="75">
        <v>21</v>
      </c>
      <c r="L41" s="75">
        <v>2</v>
      </c>
      <c r="M41" s="75">
        <v>5</v>
      </c>
      <c r="N41" s="75">
        <v>45</v>
      </c>
      <c r="O41" s="75">
        <v>7</v>
      </c>
      <c r="P41" s="75">
        <v>3</v>
      </c>
      <c r="R41" s="65"/>
      <c r="S41" s="65"/>
      <c r="T41" s="65"/>
    </row>
    <row r="42" spans="1:20" s="81" customFormat="1" ht="14.25" customHeight="1" x14ac:dyDescent="0.3">
      <c r="A42" s="145">
        <v>96</v>
      </c>
      <c r="B42" s="157" t="s">
        <v>260</v>
      </c>
      <c r="C42" s="82" t="s">
        <v>82</v>
      </c>
      <c r="D42" s="75">
        <v>370</v>
      </c>
      <c r="E42" s="75">
        <v>334</v>
      </c>
      <c r="F42" s="75">
        <v>35</v>
      </c>
      <c r="G42" s="75">
        <v>125</v>
      </c>
      <c r="H42" s="75">
        <v>11</v>
      </c>
      <c r="I42" s="75">
        <v>14</v>
      </c>
      <c r="J42" s="75" t="s">
        <v>3</v>
      </c>
      <c r="K42" s="75">
        <v>40</v>
      </c>
      <c r="L42" s="75">
        <v>2</v>
      </c>
      <c r="M42" s="75">
        <v>26</v>
      </c>
      <c r="N42" s="75">
        <v>122</v>
      </c>
      <c r="O42" s="75">
        <v>6</v>
      </c>
      <c r="P42" s="75">
        <v>6</v>
      </c>
      <c r="R42" s="65"/>
      <c r="S42" s="65"/>
      <c r="T42" s="65"/>
    </row>
    <row r="43" spans="1:20" s="81" customFormat="1" ht="14.25" customHeight="1" x14ac:dyDescent="0.3">
      <c r="A43" s="145">
        <v>72</v>
      </c>
      <c r="B43" s="157" t="s">
        <v>259</v>
      </c>
      <c r="C43" s="148" t="s">
        <v>311</v>
      </c>
      <c r="D43" s="75">
        <v>12</v>
      </c>
      <c r="E43" s="75">
        <v>41</v>
      </c>
      <c r="F43" s="75">
        <v>0</v>
      </c>
      <c r="G43" s="75">
        <v>3</v>
      </c>
      <c r="H43" s="75">
        <v>0</v>
      </c>
      <c r="I43" s="75">
        <v>5</v>
      </c>
      <c r="J43" s="75" t="s">
        <v>3</v>
      </c>
      <c r="K43" s="75">
        <v>6</v>
      </c>
      <c r="L43" s="75">
        <v>0</v>
      </c>
      <c r="M43" s="75">
        <v>0</v>
      </c>
      <c r="N43" s="75">
        <v>0</v>
      </c>
      <c r="O43" s="75">
        <v>0</v>
      </c>
      <c r="P43" s="75">
        <v>0</v>
      </c>
    </row>
    <row r="44" spans="1:20" s="67" customFormat="1" ht="14.25" customHeight="1" x14ac:dyDescent="0.35">
      <c r="A44" s="147"/>
      <c r="B44" s="158"/>
      <c r="C44" s="62" t="s">
        <v>188</v>
      </c>
      <c r="D44" s="70">
        <v>12936</v>
      </c>
      <c r="E44" s="70">
        <v>510</v>
      </c>
      <c r="F44" s="70">
        <v>422</v>
      </c>
      <c r="G44" s="70">
        <v>3199</v>
      </c>
      <c r="H44" s="70">
        <v>285</v>
      </c>
      <c r="I44" s="70">
        <v>20</v>
      </c>
      <c r="J44" s="75" t="s">
        <v>3</v>
      </c>
      <c r="K44" s="70">
        <v>449</v>
      </c>
      <c r="L44" s="70">
        <v>39</v>
      </c>
      <c r="M44" s="70">
        <v>120</v>
      </c>
      <c r="N44" s="70">
        <v>1369</v>
      </c>
      <c r="O44" s="70">
        <v>79</v>
      </c>
      <c r="P44" s="70">
        <v>94</v>
      </c>
      <c r="Q44" s="81"/>
    </row>
    <row r="45" spans="1:20" s="81" customFormat="1" ht="14.25" customHeight="1" x14ac:dyDescent="0.3">
      <c r="A45" s="145">
        <v>66</v>
      </c>
      <c r="B45" s="157" t="s">
        <v>257</v>
      </c>
      <c r="C45" s="73" t="s">
        <v>28</v>
      </c>
      <c r="D45" s="87">
        <v>1673</v>
      </c>
      <c r="E45" s="87">
        <v>34</v>
      </c>
      <c r="F45" s="87">
        <v>68</v>
      </c>
      <c r="G45" s="75">
        <v>462</v>
      </c>
      <c r="H45" s="75">
        <v>40</v>
      </c>
      <c r="I45" s="75">
        <v>1</v>
      </c>
      <c r="J45" s="75" t="s">
        <v>3</v>
      </c>
      <c r="K45" s="75">
        <v>66</v>
      </c>
      <c r="L45" s="75">
        <v>6</v>
      </c>
      <c r="M45" s="75">
        <v>9</v>
      </c>
      <c r="N45" s="75">
        <v>160</v>
      </c>
      <c r="O45" s="75">
        <v>14</v>
      </c>
      <c r="P45" s="75">
        <v>7</v>
      </c>
    </row>
    <row r="46" spans="1:20" s="81" customFormat="1" ht="14.25" customHeight="1" x14ac:dyDescent="0.3">
      <c r="A46" s="145">
        <v>78</v>
      </c>
      <c r="B46" s="157" t="s">
        <v>256</v>
      </c>
      <c r="C46" s="73" t="s">
        <v>26</v>
      </c>
      <c r="D46" s="87">
        <v>824</v>
      </c>
      <c r="E46" s="87">
        <v>205</v>
      </c>
      <c r="F46" s="87">
        <v>45</v>
      </c>
      <c r="G46" s="75">
        <v>383</v>
      </c>
      <c r="H46" s="75">
        <v>26</v>
      </c>
      <c r="I46" s="75">
        <v>0</v>
      </c>
      <c r="J46" s="75" t="s">
        <v>3</v>
      </c>
      <c r="K46" s="75">
        <v>37</v>
      </c>
      <c r="L46" s="75">
        <v>5</v>
      </c>
      <c r="M46" s="75">
        <v>17</v>
      </c>
      <c r="N46" s="75">
        <v>112</v>
      </c>
      <c r="O46" s="75">
        <v>16</v>
      </c>
      <c r="P46" s="75">
        <v>5</v>
      </c>
    </row>
    <row r="47" spans="1:20" s="81" customFormat="1" ht="14.25" customHeight="1" x14ac:dyDescent="0.3">
      <c r="A47" s="145">
        <v>89</v>
      </c>
      <c r="B47" s="157" t="s">
        <v>255</v>
      </c>
      <c r="C47" s="73" t="s">
        <v>24</v>
      </c>
      <c r="D47" s="75">
        <v>729</v>
      </c>
      <c r="E47" s="75">
        <v>95</v>
      </c>
      <c r="F47" s="75">
        <v>38</v>
      </c>
      <c r="G47" s="75">
        <v>227</v>
      </c>
      <c r="H47" s="75">
        <v>17</v>
      </c>
      <c r="I47" s="75">
        <v>5</v>
      </c>
      <c r="J47" s="75" t="s">
        <v>3</v>
      </c>
      <c r="K47" s="75">
        <v>25</v>
      </c>
      <c r="L47" s="75">
        <v>4</v>
      </c>
      <c r="M47" s="75">
        <v>8</v>
      </c>
      <c r="N47" s="75">
        <v>144</v>
      </c>
      <c r="O47" s="75">
        <v>9</v>
      </c>
      <c r="P47" s="75">
        <v>4</v>
      </c>
    </row>
    <row r="48" spans="1:20" s="81" customFormat="1" ht="14.25" customHeight="1" x14ac:dyDescent="0.3">
      <c r="A48" s="145">
        <v>93</v>
      </c>
      <c r="B48" s="157" t="s">
        <v>254</v>
      </c>
      <c r="C48" s="73" t="s">
        <v>189</v>
      </c>
      <c r="D48" s="75">
        <v>821</v>
      </c>
      <c r="E48" s="75">
        <v>10</v>
      </c>
      <c r="F48" s="75">
        <v>39</v>
      </c>
      <c r="G48" s="75">
        <v>270</v>
      </c>
      <c r="H48" s="75">
        <v>16</v>
      </c>
      <c r="I48" s="75">
        <v>1</v>
      </c>
      <c r="J48" s="75" t="s">
        <v>3</v>
      </c>
      <c r="K48" s="75">
        <v>30</v>
      </c>
      <c r="L48" s="75">
        <v>3</v>
      </c>
      <c r="M48" s="75">
        <v>11</v>
      </c>
      <c r="N48" s="75">
        <v>96</v>
      </c>
      <c r="O48" s="75">
        <v>6</v>
      </c>
      <c r="P48" s="75">
        <v>2</v>
      </c>
    </row>
    <row r="49" spans="1:24" s="81" customFormat="1" ht="14.25" customHeight="1" x14ac:dyDescent="0.3">
      <c r="A49" s="145">
        <v>95</v>
      </c>
      <c r="B49" s="157" t="s">
        <v>253</v>
      </c>
      <c r="C49" s="73" t="s">
        <v>20</v>
      </c>
      <c r="D49" s="75">
        <v>1716</v>
      </c>
      <c r="E49" s="75">
        <v>0</v>
      </c>
      <c r="F49" s="75">
        <v>63</v>
      </c>
      <c r="G49" s="75">
        <v>543</v>
      </c>
      <c r="H49" s="75">
        <v>39</v>
      </c>
      <c r="I49" s="75">
        <v>0</v>
      </c>
      <c r="J49" s="75" t="s">
        <v>3</v>
      </c>
      <c r="K49" s="75">
        <v>59</v>
      </c>
      <c r="L49" s="75">
        <v>4</v>
      </c>
      <c r="M49" s="75">
        <v>19</v>
      </c>
      <c r="N49" s="75">
        <v>108</v>
      </c>
      <c r="O49" s="75">
        <v>17</v>
      </c>
      <c r="P49" s="75">
        <v>10</v>
      </c>
    </row>
    <row r="50" spans="1:24" s="81" customFormat="1" ht="14.25" customHeight="1" x14ac:dyDescent="0.3">
      <c r="A50" s="145">
        <v>97</v>
      </c>
      <c r="B50" s="157" t="s">
        <v>252</v>
      </c>
      <c r="C50" s="82" t="s">
        <v>18</v>
      </c>
      <c r="D50" s="75">
        <v>1358</v>
      </c>
      <c r="E50" s="75">
        <v>166</v>
      </c>
      <c r="F50" s="75">
        <v>52</v>
      </c>
      <c r="G50" s="75">
        <v>335</v>
      </c>
      <c r="H50" s="75">
        <v>34</v>
      </c>
      <c r="I50" s="75">
        <v>13</v>
      </c>
      <c r="J50" s="75" t="s">
        <v>3</v>
      </c>
      <c r="K50" s="75">
        <v>63</v>
      </c>
      <c r="L50" s="75">
        <v>6</v>
      </c>
      <c r="M50" s="75">
        <v>9</v>
      </c>
      <c r="N50" s="75">
        <v>370</v>
      </c>
      <c r="O50" s="75">
        <v>17</v>
      </c>
      <c r="P50" s="75">
        <v>17</v>
      </c>
    </row>
    <row r="51" spans="1:24" s="81" customFormat="1" ht="14.25" customHeight="1" x14ac:dyDescent="0.35">
      <c r="A51" s="146">
        <v>77</v>
      </c>
      <c r="B51" s="156" t="s">
        <v>251</v>
      </c>
      <c r="C51" s="89" t="s">
        <v>190</v>
      </c>
      <c r="D51" s="91">
        <v>5815</v>
      </c>
      <c r="E51" s="91">
        <v>0</v>
      </c>
      <c r="F51" s="91">
        <v>117</v>
      </c>
      <c r="G51" s="92">
        <v>979</v>
      </c>
      <c r="H51" s="92">
        <v>113</v>
      </c>
      <c r="I51" s="92">
        <v>0</v>
      </c>
      <c r="J51" s="75" t="s">
        <v>3</v>
      </c>
      <c r="K51" s="92">
        <v>169</v>
      </c>
      <c r="L51" s="92">
        <v>11</v>
      </c>
      <c r="M51" s="92">
        <v>47</v>
      </c>
      <c r="N51" s="92">
        <v>379</v>
      </c>
      <c r="O51" s="92">
        <v>0</v>
      </c>
      <c r="P51" s="92">
        <v>49</v>
      </c>
    </row>
    <row r="52" spans="1:24" s="65" customFormat="1" ht="6" customHeight="1" x14ac:dyDescent="0.35">
      <c r="A52" s="145"/>
      <c r="B52" s="152"/>
      <c r="C52" s="93"/>
      <c r="D52" s="94"/>
      <c r="E52" s="95"/>
      <c r="F52" s="95"/>
      <c r="G52" s="95"/>
      <c r="H52" s="96"/>
      <c r="I52" s="93"/>
      <c r="J52" s="93"/>
      <c r="K52" s="93"/>
      <c r="L52" s="93"/>
      <c r="M52" s="93"/>
      <c r="N52" s="93"/>
      <c r="O52" s="93"/>
      <c r="P52" s="93"/>
      <c r="Q52" s="93"/>
      <c r="U52" s="81"/>
      <c r="V52" s="81"/>
      <c r="W52" s="81"/>
      <c r="X52" s="81"/>
    </row>
    <row r="53" spans="1:24" s="81" customFormat="1" ht="14" x14ac:dyDescent="0.35">
      <c r="A53" s="145"/>
      <c r="B53" s="152"/>
      <c r="C53" s="73" t="s">
        <v>250</v>
      </c>
      <c r="D53" s="98"/>
      <c r="E53" s="98"/>
      <c r="G53" s="154"/>
      <c r="H53" s="73"/>
      <c r="I53" s="82"/>
      <c r="J53" s="82"/>
      <c r="K53" s="82"/>
      <c r="L53" s="82"/>
      <c r="M53" s="82"/>
      <c r="N53" s="82"/>
      <c r="O53" s="82"/>
      <c r="P53" s="82"/>
      <c r="Q53" s="82"/>
      <c r="R53" s="65"/>
      <c r="S53" s="65"/>
      <c r="T53" s="65"/>
      <c r="U53" s="65"/>
    </row>
    <row r="54" spans="1:24" s="81" customFormat="1" ht="14" x14ac:dyDescent="0.35">
      <c r="A54" s="145"/>
      <c r="B54" s="152"/>
      <c r="C54" s="82" t="s">
        <v>249</v>
      </c>
      <c r="D54" s="98"/>
      <c r="E54" s="98"/>
      <c r="F54" s="87"/>
      <c r="G54" s="87"/>
      <c r="H54" s="73"/>
      <c r="I54" s="82"/>
      <c r="J54" s="82"/>
      <c r="K54" s="82"/>
      <c r="L54" s="82"/>
      <c r="M54" s="82"/>
      <c r="N54" s="82"/>
      <c r="O54" s="82"/>
      <c r="P54" s="82"/>
      <c r="Q54" s="82"/>
      <c r="R54" s="65"/>
      <c r="S54" s="65"/>
      <c r="T54" s="65"/>
      <c r="U54" s="65"/>
    </row>
    <row r="55" spans="1:24" s="81" customFormat="1" ht="15" customHeight="1" x14ac:dyDescent="0.35">
      <c r="A55" s="145"/>
      <c r="B55" s="152"/>
      <c r="C55" s="100" t="s">
        <v>248</v>
      </c>
      <c r="D55" s="98"/>
      <c r="E55" s="98"/>
      <c r="F55" s="87"/>
      <c r="G55" s="87"/>
      <c r="H55" s="73"/>
      <c r="I55" s="82"/>
      <c r="J55" s="82"/>
      <c r="K55" s="82"/>
      <c r="L55" s="82"/>
      <c r="M55" s="82"/>
      <c r="N55" s="82"/>
      <c r="O55" s="82"/>
      <c r="P55" s="82"/>
      <c r="Q55" s="82"/>
      <c r="R55" s="65"/>
      <c r="S55" s="65"/>
      <c r="T55" s="65"/>
      <c r="U55" s="65"/>
    </row>
    <row r="56" spans="1:24" s="81" customFormat="1" ht="14" x14ac:dyDescent="0.35">
      <c r="A56" s="145"/>
      <c r="B56" s="152"/>
      <c r="C56" s="82" t="s">
        <v>310</v>
      </c>
      <c r="D56" s="98"/>
      <c r="E56" s="98"/>
      <c r="F56" s="87"/>
      <c r="G56" s="87"/>
      <c r="H56" s="73"/>
      <c r="I56" s="82"/>
      <c r="J56" s="82"/>
      <c r="K56" s="82"/>
      <c r="L56" s="82"/>
      <c r="M56" s="82"/>
      <c r="N56" s="82"/>
      <c r="O56" s="82"/>
      <c r="P56" s="82"/>
      <c r="Q56" s="82"/>
      <c r="R56" s="65"/>
      <c r="S56" s="65"/>
      <c r="T56" s="65"/>
      <c r="U56" s="65"/>
    </row>
    <row r="57" spans="1:24" s="81" customFormat="1" ht="24" customHeight="1" x14ac:dyDescent="0.35">
      <c r="A57" s="145"/>
      <c r="B57" s="152"/>
      <c r="C57" s="272" t="s">
        <v>309</v>
      </c>
      <c r="D57" s="272"/>
      <c r="E57" s="272"/>
      <c r="F57" s="272"/>
      <c r="G57" s="272"/>
      <c r="H57" s="272"/>
      <c r="I57" s="272"/>
      <c r="J57" s="272"/>
      <c r="K57" s="272"/>
      <c r="L57" s="272"/>
      <c r="M57" s="272"/>
      <c r="N57" s="272"/>
      <c r="O57" s="272"/>
      <c r="P57" s="272"/>
      <c r="Q57" s="82"/>
      <c r="R57" s="65"/>
      <c r="S57" s="65"/>
      <c r="T57" s="65"/>
      <c r="U57" s="65"/>
    </row>
    <row r="58" spans="1:24" s="81" customFormat="1" ht="14" x14ac:dyDescent="0.35">
      <c r="A58" s="145"/>
      <c r="B58" s="152"/>
      <c r="C58" s="82" t="s">
        <v>245</v>
      </c>
      <c r="D58" s="98"/>
      <c r="E58" s="98"/>
      <c r="F58" s="87"/>
      <c r="G58" s="87"/>
      <c r="H58" s="73"/>
      <c r="I58" s="82"/>
      <c r="J58" s="82"/>
      <c r="K58" s="82"/>
      <c r="L58" s="82"/>
      <c r="M58" s="82"/>
      <c r="N58" s="82"/>
      <c r="O58" s="82"/>
      <c r="P58" s="82"/>
      <c r="Q58" s="82"/>
      <c r="R58" s="65"/>
      <c r="S58" s="65"/>
      <c r="T58" s="65"/>
      <c r="U58" s="65"/>
    </row>
    <row r="59" spans="1:24" s="81" customFormat="1" ht="14" x14ac:dyDescent="0.35">
      <c r="A59" s="145"/>
      <c r="B59" s="152"/>
      <c r="C59" s="73" t="s">
        <v>308</v>
      </c>
      <c r="D59" s="98"/>
      <c r="E59" s="98"/>
      <c r="F59" s="87"/>
      <c r="G59" s="87"/>
      <c r="H59" s="73"/>
      <c r="I59" s="82"/>
      <c r="J59" s="82"/>
      <c r="K59" s="82"/>
      <c r="L59" s="82"/>
      <c r="M59" s="82"/>
      <c r="N59" s="82"/>
      <c r="O59" s="82"/>
      <c r="P59" s="82"/>
      <c r="Q59" s="82"/>
      <c r="R59" s="65"/>
      <c r="S59" s="65"/>
      <c r="T59" s="65"/>
      <c r="U59" s="65"/>
    </row>
    <row r="60" spans="1:24" s="81" customFormat="1" ht="14" x14ac:dyDescent="0.35">
      <c r="A60" s="145"/>
      <c r="B60" s="152"/>
      <c r="C60" s="73" t="s">
        <v>307</v>
      </c>
      <c r="D60" s="98"/>
      <c r="E60" s="98"/>
      <c r="F60" s="87"/>
      <c r="G60" s="87"/>
      <c r="H60" s="73"/>
      <c r="I60" s="82"/>
      <c r="J60" s="82"/>
      <c r="K60" s="82"/>
      <c r="L60" s="82"/>
      <c r="M60" s="82"/>
      <c r="N60" s="82"/>
      <c r="O60" s="82"/>
      <c r="P60" s="82"/>
      <c r="Q60" s="82"/>
      <c r="R60" s="65"/>
      <c r="S60" s="65"/>
      <c r="T60" s="65"/>
      <c r="U60" s="65"/>
    </row>
    <row r="61" spans="1:24" s="81" customFormat="1" ht="15" customHeight="1" x14ac:dyDescent="0.35">
      <c r="A61" s="145"/>
      <c r="B61" s="152"/>
      <c r="C61" s="100" t="s">
        <v>306</v>
      </c>
      <c r="D61" s="98"/>
      <c r="E61" s="98"/>
      <c r="F61" s="87"/>
      <c r="G61" s="87"/>
      <c r="H61" s="73"/>
      <c r="I61" s="82"/>
      <c r="J61" s="93"/>
      <c r="K61" s="82"/>
      <c r="L61" s="82"/>
      <c r="M61" s="82"/>
      <c r="N61" s="82"/>
      <c r="O61" s="82"/>
      <c r="P61" s="82"/>
      <c r="Q61" s="82"/>
      <c r="R61" s="65"/>
      <c r="S61" s="65"/>
      <c r="T61" s="65"/>
      <c r="U61" s="65"/>
    </row>
    <row r="62" spans="1:24" s="81" customFormat="1" ht="15" customHeight="1" x14ac:dyDescent="0.35">
      <c r="A62" s="145"/>
      <c r="B62" s="152"/>
      <c r="C62" s="100"/>
      <c r="D62" s="98"/>
      <c r="E62" s="98"/>
      <c r="F62" s="87"/>
      <c r="G62" s="87"/>
      <c r="H62" s="73"/>
      <c r="I62" s="82"/>
      <c r="J62" s="93"/>
      <c r="K62" s="82"/>
      <c r="L62" s="82"/>
      <c r="M62" s="82"/>
      <c r="N62" s="82"/>
      <c r="O62" s="82"/>
      <c r="P62" s="82"/>
      <c r="Q62" s="82"/>
      <c r="R62" s="65"/>
      <c r="S62" s="65"/>
      <c r="T62" s="65"/>
      <c r="U62" s="65"/>
    </row>
    <row r="63" spans="1:24" s="81" customFormat="1" ht="14" x14ac:dyDescent="0.35">
      <c r="A63" s="145"/>
      <c r="B63" s="152"/>
      <c r="C63" s="82" t="s">
        <v>224</v>
      </c>
      <c r="D63" s="98"/>
      <c r="E63" s="87"/>
      <c r="F63" s="87"/>
      <c r="G63" s="87"/>
      <c r="H63" s="73"/>
      <c r="I63" s="82"/>
      <c r="J63" s="93"/>
      <c r="K63" s="82"/>
      <c r="L63" s="82"/>
      <c r="M63" s="82"/>
      <c r="N63" s="82"/>
      <c r="O63" s="82"/>
      <c r="P63" s="82"/>
      <c r="Q63" s="82"/>
      <c r="R63" s="65"/>
      <c r="S63" s="65"/>
      <c r="T63" s="65"/>
      <c r="U63" s="65"/>
      <c r="V63" s="65"/>
      <c r="W63" s="65"/>
      <c r="X63" s="65"/>
    </row>
    <row r="64" spans="1:24" s="65" customFormat="1" ht="14" x14ac:dyDescent="0.35">
      <c r="A64" s="145"/>
      <c r="B64" s="152"/>
      <c r="D64" s="101"/>
      <c r="E64" s="95"/>
      <c r="F64" s="95"/>
      <c r="G64" s="95"/>
      <c r="H64" s="93"/>
      <c r="I64" s="93"/>
      <c r="J64" s="93"/>
    </row>
    <row r="65" spans="1:16" s="65" customFormat="1" ht="14" x14ac:dyDescent="0.35">
      <c r="A65" s="145"/>
      <c r="B65" s="152"/>
      <c r="C65" s="93"/>
      <c r="D65" s="94"/>
      <c r="E65" s="95"/>
      <c r="F65" s="95"/>
      <c r="G65" s="95"/>
      <c r="H65" s="93"/>
      <c r="I65" s="93"/>
      <c r="J65" s="93"/>
    </row>
    <row r="66" spans="1:16" s="65" customFormat="1" ht="14" x14ac:dyDescent="0.35">
      <c r="A66" s="145"/>
      <c r="B66" s="152"/>
      <c r="C66" s="93"/>
      <c r="D66" s="94"/>
      <c r="E66" s="95"/>
      <c r="F66" s="95"/>
      <c r="G66" s="95"/>
      <c r="H66" s="93"/>
      <c r="I66" s="93"/>
      <c r="J66" s="93"/>
    </row>
    <row r="67" spans="1:16" s="65" customFormat="1" ht="14" x14ac:dyDescent="0.35">
      <c r="A67" s="145"/>
      <c r="B67" s="152"/>
      <c r="C67" s="93"/>
      <c r="D67" s="94"/>
      <c r="E67" s="95"/>
      <c r="F67" s="95"/>
      <c r="G67" s="95"/>
      <c r="H67" s="93"/>
      <c r="I67" s="93"/>
      <c r="J67" s="93"/>
    </row>
    <row r="68" spans="1:16" s="65" customFormat="1" ht="14" x14ac:dyDescent="0.35">
      <c r="A68" s="145"/>
      <c r="B68" s="152"/>
      <c r="C68" s="93"/>
      <c r="D68" s="94"/>
      <c r="E68" s="95"/>
      <c r="F68" s="95"/>
      <c r="G68" s="95"/>
      <c r="H68" s="93"/>
      <c r="I68" s="93"/>
      <c r="J68" s="93"/>
    </row>
    <row r="69" spans="1:16" s="65" customFormat="1" ht="14" x14ac:dyDescent="0.35">
      <c r="A69" s="145"/>
      <c r="B69" s="152"/>
      <c r="C69" s="266" t="s">
        <v>59</v>
      </c>
      <c r="D69" s="268">
        <v>275</v>
      </c>
      <c r="E69" s="268">
        <v>368</v>
      </c>
      <c r="F69" s="268">
        <v>26</v>
      </c>
      <c r="G69" s="268">
        <v>148</v>
      </c>
      <c r="H69" s="268">
        <v>7</v>
      </c>
      <c r="I69" s="268">
        <v>19</v>
      </c>
      <c r="J69" s="268" t="s">
        <v>3</v>
      </c>
      <c r="K69" s="268">
        <v>40</v>
      </c>
      <c r="L69" s="268">
        <v>2</v>
      </c>
      <c r="M69" s="268">
        <v>9</v>
      </c>
      <c r="N69" s="268">
        <v>77</v>
      </c>
      <c r="O69" s="268">
        <v>5</v>
      </c>
      <c r="P69" s="268">
        <v>6</v>
      </c>
    </row>
    <row r="70" spans="1:16" s="65" customFormat="1" ht="14" x14ac:dyDescent="0.35">
      <c r="A70" s="145"/>
      <c r="B70" s="152"/>
      <c r="C70" s="266" t="s">
        <v>30</v>
      </c>
      <c r="D70" s="268">
        <v>215</v>
      </c>
      <c r="E70" s="268">
        <v>337</v>
      </c>
      <c r="F70" s="268">
        <v>24</v>
      </c>
      <c r="G70" s="268">
        <v>118</v>
      </c>
      <c r="H70" s="268">
        <v>6</v>
      </c>
      <c r="I70" s="268">
        <v>18</v>
      </c>
      <c r="J70" s="268" t="s">
        <v>3</v>
      </c>
      <c r="K70" s="268">
        <v>36</v>
      </c>
      <c r="L70" s="268">
        <v>2</v>
      </c>
      <c r="M70" s="268">
        <v>18</v>
      </c>
      <c r="N70" s="268">
        <v>87</v>
      </c>
      <c r="O70" s="268">
        <v>5</v>
      </c>
      <c r="P70" s="268">
        <v>2</v>
      </c>
    </row>
    <row r="71" spans="1:16" s="65" customFormat="1" ht="14" x14ac:dyDescent="0.35">
      <c r="A71" s="145"/>
      <c r="B71" s="152"/>
      <c r="C71" s="93"/>
      <c r="D71" s="93"/>
      <c r="E71" s="95"/>
      <c r="F71" s="95"/>
      <c r="G71" s="95"/>
      <c r="H71" s="93"/>
      <c r="I71" s="93"/>
      <c r="J71" s="93"/>
    </row>
    <row r="72" spans="1:16" s="65" customFormat="1" ht="14" x14ac:dyDescent="0.35">
      <c r="A72" s="145"/>
      <c r="B72" s="152"/>
      <c r="C72" s="93"/>
      <c r="D72" s="93"/>
      <c r="E72" s="95"/>
      <c r="F72" s="95"/>
      <c r="G72" s="95"/>
      <c r="H72" s="93"/>
      <c r="I72" s="93"/>
      <c r="J72" s="93"/>
    </row>
    <row r="73" spans="1:16" s="65" customFormat="1" ht="14" x14ac:dyDescent="0.35">
      <c r="A73" s="145"/>
      <c r="B73" s="152"/>
      <c r="C73" s="93"/>
      <c r="D73" s="93"/>
      <c r="E73" s="95"/>
      <c r="F73" s="95"/>
      <c r="G73" s="95"/>
      <c r="H73" s="93"/>
      <c r="I73" s="93"/>
      <c r="J73" s="93"/>
    </row>
    <row r="74" spans="1:16" s="65" customFormat="1" ht="14" x14ac:dyDescent="0.35">
      <c r="A74" s="145"/>
      <c r="B74" s="152"/>
      <c r="C74" s="93"/>
      <c r="D74" s="93"/>
      <c r="E74" s="95"/>
      <c r="F74" s="95"/>
      <c r="G74" s="95"/>
      <c r="H74" s="93"/>
      <c r="I74" s="93"/>
      <c r="J74" s="93"/>
    </row>
    <row r="75" spans="1:16" s="65" customFormat="1" ht="14" x14ac:dyDescent="0.35">
      <c r="A75" s="145"/>
      <c r="B75" s="152"/>
      <c r="C75" s="93"/>
      <c r="D75" s="93"/>
      <c r="E75" s="95"/>
      <c r="F75" s="95"/>
      <c r="G75" s="95"/>
      <c r="H75" s="93"/>
      <c r="I75" s="93"/>
      <c r="J75" s="93"/>
    </row>
    <row r="76" spans="1:16" s="65" customFormat="1" ht="14" x14ac:dyDescent="0.35">
      <c r="A76" s="145"/>
      <c r="B76" s="152"/>
      <c r="C76" s="93"/>
      <c r="D76" s="93"/>
      <c r="E76" s="95"/>
      <c r="F76" s="95"/>
      <c r="G76" s="95"/>
      <c r="H76" s="93"/>
      <c r="I76" s="93"/>
      <c r="J76" s="93"/>
    </row>
    <row r="77" spans="1:16" s="65" customFormat="1" ht="14" x14ac:dyDescent="0.35">
      <c r="A77" s="145"/>
      <c r="B77" s="152"/>
      <c r="C77" s="93"/>
      <c r="D77" s="93"/>
      <c r="E77" s="95"/>
      <c r="F77" s="95"/>
      <c r="G77" s="95"/>
      <c r="H77" s="93"/>
      <c r="I77" s="93"/>
      <c r="J77" s="93"/>
    </row>
    <row r="78" spans="1:16" s="65" customFormat="1" ht="14" x14ac:dyDescent="0.35">
      <c r="A78" s="145"/>
      <c r="B78" s="152"/>
      <c r="C78" s="93"/>
      <c r="D78" s="93"/>
      <c r="E78" s="95"/>
      <c r="F78" s="95"/>
      <c r="G78" s="95"/>
      <c r="H78" s="93"/>
      <c r="I78" s="93"/>
      <c r="J78" s="93"/>
    </row>
    <row r="79" spans="1:16" s="65" customFormat="1" ht="14" x14ac:dyDescent="0.35">
      <c r="A79" s="145"/>
      <c r="B79" s="152"/>
      <c r="C79" s="93"/>
      <c r="D79" s="93"/>
      <c r="E79" s="95"/>
      <c r="F79" s="95"/>
      <c r="G79" s="95"/>
      <c r="H79" s="93"/>
      <c r="I79" s="93"/>
      <c r="J79" s="93"/>
    </row>
    <row r="80" spans="1:16" s="65" customFormat="1" ht="14" x14ac:dyDescent="0.35">
      <c r="A80" s="145"/>
      <c r="B80" s="152"/>
      <c r="C80" s="93"/>
      <c r="D80" s="93"/>
      <c r="E80" s="95"/>
      <c r="F80" s="95"/>
      <c r="G80" s="95"/>
      <c r="H80" s="93"/>
      <c r="I80" s="93"/>
      <c r="J80" s="93"/>
    </row>
    <row r="81" spans="1:10" s="65" customFormat="1" ht="14" x14ac:dyDescent="0.35">
      <c r="A81" s="145"/>
      <c r="B81" s="152"/>
      <c r="C81" s="93"/>
      <c r="D81" s="93"/>
      <c r="E81" s="95"/>
      <c r="F81" s="95"/>
      <c r="G81" s="95"/>
      <c r="H81" s="93"/>
      <c r="I81" s="93"/>
      <c r="J81" s="93"/>
    </row>
    <row r="82" spans="1:10" s="65" customFormat="1" ht="14" x14ac:dyDescent="0.35">
      <c r="A82" s="145"/>
      <c r="B82" s="152"/>
      <c r="C82" s="93"/>
      <c r="D82" s="93"/>
      <c r="E82" s="95"/>
      <c r="F82" s="95"/>
      <c r="G82" s="95"/>
      <c r="H82" s="93"/>
      <c r="I82" s="93"/>
      <c r="J82" s="93"/>
    </row>
    <row r="83" spans="1:10" s="65" customFormat="1" ht="14" x14ac:dyDescent="0.35">
      <c r="A83" s="145"/>
      <c r="B83" s="152"/>
      <c r="C83" s="93"/>
      <c r="D83" s="93"/>
      <c r="E83" s="95"/>
      <c r="F83" s="95"/>
      <c r="G83" s="95"/>
      <c r="H83" s="93"/>
      <c r="I83" s="93"/>
      <c r="J83" s="93"/>
    </row>
    <row r="84" spans="1:10" s="65" customFormat="1" ht="14" x14ac:dyDescent="0.35">
      <c r="A84" s="145"/>
      <c r="B84" s="152"/>
      <c r="C84" s="93"/>
      <c r="D84" s="93"/>
      <c r="E84" s="95"/>
      <c r="F84" s="95"/>
      <c r="G84" s="95"/>
      <c r="H84" s="93"/>
      <c r="I84" s="93"/>
      <c r="J84" s="93"/>
    </row>
    <row r="85" spans="1:10" s="65" customFormat="1" ht="14" x14ac:dyDescent="0.35">
      <c r="A85" s="145"/>
      <c r="B85" s="152"/>
      <c r="C85" s="93"/>
      <c r="D85" s="93"/>
      <c r="E85" s="95"/>
      <c r="F85" s="95"/>
      <c r="G85" s="95"/>
      <c r="H85" s="93"/>
      <c r="I85" s="93"/>
      <c r="J85" s="93"/>
    </row>
    <row r="86" spans="1:10" s="65" customFormat="1" ht="14" x14ac:dyDescent="0.35">
      <c r="A86" s="145"/>
      <c r="B86" s="152"/>
      <c r="C86" s="93"/>
      <c r="D86" s="93"/>
      <c r="E86" s="95"/>
      <c r="F86" s="95"/>
      <c r="G86" s="95"/>
      <c r="H86" s="93"/>
      <c r="I86" s="93"/>
      <c r="J86" s="93"/>
    </row>
    <row r="87" spans="1:10" s="65" customFormat="1" ht="14" x14ac:dyDescent="0.35">
      <c r="A87" s="145"/>
      <c r="B87" s="152"/>
      <c r="C87" s="93"/>
      <c r="D87" s="93"/>
      <c r="E87" s="95"/>
      <c r="F87" s="95"/>
      <c r="G87" s="95"/>
      <c r="H87" s="93"/>
      <c r="I87" s="93"/>
      <c r="J87" s="93"/>
    </row>
    <row r="88" spans="1:10" s="65" customFormat="1" ht="14" x14ac:dyDescent="0.35">
      <c r="A88" s="145"/>
      <c r="B88" s="152"/>
      <c r="C88" s="93"/>
      <c r="D88" s="93"/>
      <c r="E88" s="95"/>
      <c r="F88" s="95"/>
      <c r="G88" s="95"/>
      <c r="H88" s="93"/>
      <c r="I88" s="93"/>
      <c r="J88" s="93"/>
    </row>
    <row r="89" spans="1:10" s="65" customFormat="1" ht="14" x14ac:dyDescent="0.35">
      <c r="A89" s="145"/>
      <c r="B89" s="152"/>
      <c r="C89" s="93"/>
      <c r="D89" s="93"/>
      <c r="E89" s="95"/>
      <c r="F89" s="95"/>
      <c r="G89" s="95"/>
      <c r="H89" s="93"/>
      <c r="I89" s="93"/>
      <c r="J89" s="93"/>
    </row>
    <row r="90" spans="1:10" s="65" customFormat="1" ht="14" x14ac:dyDescent="0.35">
      <c r="A90" s="145"/>
      <c r="B90" s="152"/>
      <c r="C90" s="93"/>
      <c r="D90" s="93"/>
      <c r="E90" s="95"/>
      <c r="F90" s="95"/>
      <c r="G90" s="95"/>
      <c r="H90" s="93"/>
      <c r="I90" s="93"/>
      <c r="J90" s="93"/>
    </row>
    <row r="91" spans="1:10" s="65" customFormat="1" ht="14" x14ac:dyDescent="0.35">
      <c r="A91" s="145"/>
      <c r="B91" s="152"/>
      <c r="C91" s="93"/>
      <c r="D91" s="93"/>
      <c r="E91" s="95"/>
      <c r="F91" s="95"/>
      <c r="G91" s="95"/>
      <c r="H91" s="93"/>
      <c r="I91" s="93"/>
      <c r="J91" s="93"/>
    </row>
    <row r="92" spans="1:10" s="65" customFormat="1" ht="14" x14ac:dyDescent="0.35">
      <c r="A92" s="145"/>
      <c r="B92" s="152"/>
      <c r="C92" s="93"/>
      <c r="D92" s="93"/>
      <c r="E92" s="95"/>
      <c r="F92" s="95"/>
      <c r="G92" s="95"/>
      <c r="H92" s="93"/>
      <c r="I92" s="93"/>
      <c r="J92" s="93"/>
    </row>
    <row r="93" spans="1:10" s="65" customFormat="1" ht="14" x14ac:dyDescent="0.35">
      <c r="A93" s="145"/>
      <c r="B93" s="152"/>
      <c r="C93" s="93"/>
      <c r="D93" s="93"/>
      <c r="E93" s="95"/>
      <c r="F93" s="95"/>
      <c r="G93" s="95"/>
      <c r="H93" s="93"/>
      <c r="I93" s="93"/>
      <c r="J93" s="93"/>
    </row>
    <row r="94" spans="1:10" s="65" customFormat="1" ht="14" x14ac:dyDescent="0.35">
      <c r="A94" s="145"/>
      <c r="B94" s="152"/>
      <c r="C94" s="93"/>
      <c r="D94" s="93"/>
      <c r="E94" s="95"/>
      <c r="F94" s="95"/>
      <c r="G94" s="95"/>
      <c r="H94" s="93"/>
      <c r="I94" s="93"/>
      <c r="J94" s="93"/>
    </row>
    <row r="95" spans="1:10" s="65" customFormat="1" ht="14" x14ac:dyDescent="0.35">
      <c r="A95" s="145"/>
      <c r="B95" s="152"/>
      <c r="C95" s="93"/>
      <c r="D95" s="93"/>
      <c r="E95" s="95"/>
      <c r="F95" s="95"/>
      <c r="G95" s="95"/>
      <c r="H95" s="93"/>
      <c r="I95" s="93"/>
      <c r="J95" s="93"/>
    </row>
    <row r="96" spans="1:10" s="65" customFormat="1" ht="14" x14ac:dyDescent="0.35">
      <c r="A96" s="145"/>
      <c r="B96" s="152"/>
      <c r="C96" s="93"/>
      <c r="D96" s="93"/>
      <c r="E96" s="95"/>
      <c r="F96" s="95"/>
      <c r="G96" s="95"/>
      <c r="H96" s="93"/>
      <c r="I96" s="93"/>
      <c r="J96" s="93"/>
    </row>
    <row r="97" spans="1:10" s="65" customFormat="1" ht="14" x14ac:dyDescent="0.35">
      <c r="A97" s="145"/>
      <c r="B97" s="152"/>
      <c r="C97" s="93"/>
      <c r="D97" s="93"/>
      <c r="E97" s="95"/>
      <c r="F97" s="95"/>
      <c r="G97" s="95"/>
      <c r="H97" s="93"/>
      <c r="I97" s="93"/>
      <c r="J97" s="93"/>
    </row>
    <row r="98" spans="1:10" s="65" customFormat="1" ht="14" x14ac:dyDescent="0.35">
      <c r="A98" s="145"/>
      <c r="B98" s="152"/>
      <c r="C98" s="93"/>
      <c r="D98" s="93"/>
      <c r="E98" s="95"/>
      <c r="F98" s="95"/>
      <c r="G98" s="95"/>
      <c r="H98" s="93"/>
      <c r="I98" s="93"/>
      <c r="J98" s="93"/>
    </row>
    <row r="99" spans="1:10" s="65" customFormat="1" ht="14" x14ac:dyDescent="0.35">
      <c r="A99" s="145"/>
      <c r="B99" s="152"/>
      <c r="C99" s="93"/>
      <c r="D99" s="93"/>
      <c r="E99" s="95"/>
      <c r="F99" s="95"/>
      <c r="G99" s="95"/>
      <c r="H99" s="93"/>
      <c r="I99" s="93"/>
      <c r="J99" s="93"/>
    </row>
    <row r="100" spans="1:10" s="65" customFormat="1" ht="14" x14ac:dyDescent="0.35">
      <c r="A100" s="145"/>
      <c r="B100" s="152"/>
      <c r="C100" s="93"/>
      <c r="D100" s="93"/>
      <c r="E100" s="95"/>
      <c r="F100" s="95"/>
      <c r="G100" s="95"/>
      <c r="H100" s="93"/>
      <c r="I100" s="93"/>
      <c r="J100" s="93"/>
    </row>
    <row r="101" spans="1:10" s="65" customFormat="1" ht="14" x14ac:dyDescent="0.35">
      <c r="A101" s="145"/>
      <c r="B101" s="152"/>
      <c r="C101" s="93"/>
      <c r="D101" s="93"/>
      <c r="E101" s="95"/>
      <c r="F101" s="95"/>
      <c r="G101" s="95"/>
      <c r="H101" s="93"/>
      <c r="I101" s="93"/>
      <c r="J101" s="93"/>
    </row>
    <row r="102" spans="1:10" s="65" customFormat="1" ht="14" x14ac:dyDescent="0.35">
      <c r="A102" s="145"/>
      <c r="B102" s="152"/>
      <c r="C102" s="93"/>
      <c r="D102" s="93"/>
      <c r="E102" s="95"/>
      <c r="F102" s="95"/>
      <c r="G102" s="95"/>
      <c r="H102" s="93"/>
      <c r="I102" s="93"/>
      <c r="J102" s="93"/>
    </row>
    <row r="103" spans="1:10" s="65" customFormat="1" ht="14" x14ac:dyDescent="0.35">
      <c r="A103" s="145"/>
      <c r="B103" s="152"/>
      <c r="C103" s="93"/>
      <c r="D103" s="93"/>
      <c r="E103" s="95"/>
      <c r="F103" s="95"/>
      <c r="G103" s="95"/>
      <c r="H103" s="93"/>
      <c r="I103" s="93"/>
      <c r="J103" s="93"/>
    </row>
    <row r="104" spans="1:10" s="65" customFormat="1" ht="14" x14ac:dyDescent="0.35">
      <c r="A104" s="145"/>
      <c r="B104" s="152"/>
      <c r="C104" s="93"/>
      <c r="D104" s="93"/>
      <c r="E104" s="95"/>
      <c r="F104" s="95"/>
      <c r="G104" s="95"/>
      <c r="H104" s="93"/>
      <c r="I104" s="93"/>
      <c r="J104" s="93"/>
    </row>
    <row r="105" spans="1:10" s="65" customFormat="1" ht="14" x14ac:dyDescent="0.35">
      <c r="A105" s="145"/>
      <c r="B105" s="152"/>
      <c r="C105" s="93"/>
      <c r="D105" s="93"/>
      <c r="E105" s="95"/>
      <c r="F105" s="95"/>
      <c r="G105" s="95"/>
      <c r="H105" s="93"/>
      <c r="I105" s="93"/>
      <c r="J105" s="93"/>
    </row>
    <row r="106" spans="1:10" s="65" customFormat="1" ht="14" x14ac:dyDescent="0.35">
      <c r="A106" s="145"/>
      <c r="B106" s="152"/>
      <c r="C106" s="93"/>
      <c r="D106" s="93"/>
      <c r="E106" s="95"/>
      <c r="F106" s="95"/>
      <c r="G106" s="95"/>
      <c r="H106" s="93"/>
      <c r="I106" s="93"/>
      <c r="J106" s="93"/>
    </row>
    <row r="107" spans="1:10" s="65" customFormat="1" ht="14" x14ac:dyDescent="0.35">
      <c r="A107" s="145"/>
      <c r="B107" s="152"/>
      <c r="C107" s="93"/>
      <c r="D107" s="93"/>
      <c r="E107" s="95"/>
      <c r="F107" s="95"/>
      <c r="G107" s="95"/>
      <c r="H107" s="93"/>
      <c r="I107" s="93"/>
      <c r="J107" s="93"/>
    </row>
    <row r="108" spans="1:10" s="65" customFormat="1" ht="14" x14ac:dyDescent="0.35">
      <c r="A108" s="145"/>
      <c r="B108" s="152"/>
      <c r="C108" s="93"/>
      <c r="D108" s="93"/>
      <c r="E108" s="95"/>
      <c r="F108" s="95"/>
      <c r="G108" s="95"/>
      <c r="H108" s="93"/>
      <c r="I108" s="93"/>
      <c r="J108" s="93"/>
    </row>
    <row r="109" spans="1:10" s="65" customFormat="1" ht="14" x14ac:dyDescent="0.35">
      <c r="A109" s="145"/>
      <c r="B109" s="152"/>
      <c r="C109" s="93"/>
      <c r="D109" s="93"/>
      <c r="E109" s="95"/>
      <c r="F109" s="95"/>
      <c r="G109" s="95"/>
      <c r="H109" s="93"/>
      <c r="I109" s="93"/>
      <c r="J109" s="93"/>
    </row>
    <row r="110" spans="1:10" s="65" customFormat="1" ht="14" x14ac:dyDescent="0.35">
      <c r="A110" s="145"/>
      <c r="B110" s="152"/>
      <c r="C110" s="93"/>
      <c r="D110" s="93"/>
      <c r="E110" s="95"/>
      <c r="F110" s="95"/>
      <c r="G110" s="95"/>
      <c r="H110" s="93"/>
      <c r="I110" s="93"/>
      <c r="J110" s="93"/>
    </row>
    <row r="111" spans="1:10" s="65" customFormat="1" ht="14" x14ac:dyDescent="0.35">
      <c r="A111" s="145"/>
      <c r="B111" s="152"/>
      <c r="C111" s="93"/>
      <c r="D111" s="93"/>
      <c r="E111" s="95"/>
      <c r="F111" s="95"/>
      <c r="G111" s="95"/>
      <c r="H111" s="93"/>
      <c r="I111" s="93"/>
      <c r="J111" s="93"/>
    </row>
    <row r="112" spans="1:10" s="65" customFormat="1" ht="14" x14ac:dyDescent="0.35">
      <c r="A112" s="145"/>
      <c r="B112" s="152"/>
      <c r="C112" s="93"/>
      <c r="D112" s="93"/>
      <c r="E112" s="95"/>
      <c r="F112" s="95"/>
      <c r="G112" s="95"/>
      <c r="H112" s="93"/>
      <c r="I112" s="93"/>
      <c r="J112" s="93"/>
    </row>
    <row r="113" spans="1:10" s="65" customFormat="1" ht="14" x14ac:dyDescent="0.35">
      <c r="A113" s="145"/>
      <c r="B113" s="152"/>
      <c r="C113" s="93"/>
      <c r="D113" s="93"/>
      <c r="E113" s="95"/>
      <c r="F113" s="95"/>
      <c r="G113" s="95"/>
      <c r="H113" s="93"/>
      <c r="I113" s="93"/>
      <c r="J113" s="93"/>
    </row>
    <row r="114" spans="1:10" s="65" customFormat="1" ht="14" x14ac:dyDescent="0.35">
      <c r="A114" s="145"/>
      <c r="B114" s="152"/>
      <c r="C114" s="93"/>
      <c r="D114" s="93"/>
      <c r="E114" s="95"/>
      <c r="F114" s="95"/>
      <c r="G114" s="95"/>
      <c r="H114" s="93"/>
      <c r="I114" s="93"/>
      <c r="J114" s="93"/>
    </row>
    <row r="115" spans="1:10" s="65" customFormat="1" ht="14" x14ac:dyDescent="0.35">
      <c r="A115" s="145"/>
      <c r="B115" s="152"/>
      <c r="C115" s="93"/>
      <c r="D115" s="93"/>
      <c r="E115" s="95"/>
      <c r="F115" s="95"/>
      <c r="G115" s="95"/>
      <c r="H115" s="93"/>
      <c r="I115" s="93"/>
      <c r="J115" s="93"/>
    </row>
    <row r="116" spans="1:10" s="65" customFormat="1" ht="14" x14ac:dyDescent="0.35">
      <c r="A116" s="145"/>
      <c r="B116" s="152"/>
      <c r="C116" s="93"/>
      <c r="D116" s="93"/>
      <c r="E116" s="95"/>
      <c r="F116" s="95"/>
      <c r="G116" s="95"/>
      <c r="H116" s="93"/>
      <c r="I116" s="93"/>
      <c r="J116" s="93"/>
    </row>
    <row r="117" spans="1:10" s="65" customFormat="1" ht="14" x14ac:dyDescent="0.35">
      <c r="A117" s="145"/>
      <c r="B117" s="152"/>
      <c r="C117" s="93"/>
      <c r="D117" s="93"/>
      <c r="E117" s="95"/>
      <c r="F117" s="95"/>
      <c r="G117" s="95"/>
      <c r="H117" s="93"/>
      <c r="I117" s="93"/>
      <c r="J117" s="93"/>
    </row>
    <row r="118" spans="1:10" s="65" customFormat="1" ht="14" x14ac:dyDescent="0.35">
      <c r="A118" s="145"/>
      <c r="B118" s="152"/>
      <c r="C118" s="93"/>
      <c r="D118" s="93"/>
      <c r="E118" s="95"/>
      <c r="F118" s="95"/>
      <c r="G118" s="95"/>
      <c r="H118" s="93"/>
      <c r="I118" s="93"/>
      <c r="J118" s="93"/>
    </row>
    <row r="119" spans="1:10" s="65" customFormat="1" ht="14" x14ac:dyDescent="0.35">
      <c r="A119" s="145"/>
      <c r="B119" s="152"/>
      <c r="C119" s="93"/>
      <c r="D119" s="93"/>
      <c r="E119" s="95"/>
      <c r="F119" s="95"/>
      <c r="G119" s="95"/>
      <c r="H119" s="93"/>
      <c r="I119" s="93"/>
      <c r="J119" s="93"/>
    </row>
    <row r="120" spans="1:10" s="65" customFormat="1" ht="14" x14ac:dyDescent="0.35">
      <c r="A120" s="145"/>
      <c r="B120" s="152"/>
      <c r="C120" s="93"/>
      <c r="D120" s="93"/>
      <c r="E120" s="95"/>
      <c r="F120" s="95"/>
      <c r="G120" s="95"/>
      <c r="H120" s="93"/>
      <c r="I120" s="93"/>
      <c r="J120" s="93"/>
    </row>
    <row r="121" spans="1:10" s="65" customFormat="1" ht="14" x14ac:dyDescent="0.35">
      <c r="A121" s="145"/>
      <c r="B121" s="152"/>
      <c r="C121" s="93"/>
      <c r="D121" s="93"/>
      <c r="E121" s="95"/>
      <c r="F121" s="95"/>
      <c r="G121" s="95"/>
      <c r="H121" s="93"/>
      <c r="I121" s="93"/>
      <c r="J121" s="93"/>
    </row>
    <row r="122" spans="1:10" s="65" customFormat="1" ht="14" x14ac:dyDescent="0.35">
      <c r="A122" s="145"/>
      <c r="B122" s="152"/>
      <c r="C122" s="93"/>
      <c r="D122" s="93"/>
      <c r="E122" s="95"/>
      <c r="F122" s="95"/>
      <c r="G122" s="95"/>
      <c r="H122" s="93"/>
      <c r="I122" s="93"/>
      <c r="J122" s="93"/>
    </row>
    <row r="123" spans="1:10" s="65" customFormat="1" ht="14" x14ac:dyDescent="0.35">
      <c r="A123" s="145"/>
      <c r="B123" s="152"/>
      <c r="C123" s="93"/>
      <c r="D123" s="93"/>
      <c r="E123" s="95"/>
      <c r="F123" s="95"/>
      <c r="G123" s="95"/>
      <c r="H123" s="93"/>
      <c r="I123" s="93"/>
      <c r="J123" s="93"/>
    </row>
    <row r="124" spans="1:10" s="65" customFormat="1" ht="14" x14ac:dyDescent="0.35">
      <c r="A124" s="145"/>
      <c r="B124" s="152"/>
      <c r="C124" s="93"/>
      <c r="D124" s="93"/>
      <c r="E124" s="95"/>
      <c r="F124" s="95"/>
      <c r="G124" s="95"/>
      <c r="H124" s="93"/>
      <c r="I124" s="93"/>
      <c r="J124" s="93"/>
    </row>
    <row r="125" spans="1:10" s="65" customFormat="1" ht="14" x14ac:dyDescent="0.35">
      <c r="A125" s="145"/>
      <c r="B125" s="152"/>
      <c r="C125" s="93"/>
      <c r="D125" s="93"/>
      <c r="E125" s="95"/>
      <c r="F125" s="95"/>
      <c r="G125" s="95"/>
      <c r="H125" s="93"/>
      <c r="I125" s="93"/>
      <c r="J125" s="93"/>
    </row>
    <row r="126" spans="1:10" s="65" customFormat="1" ht="14" x14ac:dyDescent="0.35">
      <c r="A126" s="145"/>
      <c r="B126" s="152"/>
      <c r="C126" s="93"/>
      <c r="D126" s="93"/>
      <c r="E126" s="95"/>
      <c r="F126" s="95"/>
      <c r="G126" s="95"/>
      <c r="H126" s="93"/>
      <c r="I126" s="93"/>
      <c r="J126" s="93"/>
    </row>
    <row r="127" spans="1:10" s="65" customFormat="1" ht="14" x14ac:dyDescent="0.35">
      <c r="A127" s="145"/>
      <c r="B127" s="152"/>
      <c r="C127" s="93"/>
      <c r="D127" s="93"/>
      <c r="E127" s="95"/>
      <c r="F127" s="95"/>
      <c r="G127" s="95"/>
      <c r="H127" s="93"/>
      <c r="I127" s="93"/>
      <c r="J127" s="93"/>
    </row>
    <row r="128" spans="1:10" s="65" customFormat="1" ht="14" x14ac:dyDescent="0.35">
      <c r="A128" s="145"/>
      <c r="B128" s="152"/>
      <c r="C128" s="93"/>
      <c r="D128" s="93"/>
      <c r="E128" s="95"/>
      <c r="F128" s="95"/>
      <c r="G128" s="95"/>
      <c r="H128" s="93"/>
      <c r="I128" s="93"/>
      <c r="J128" s="93"/>
    </row>
    <row r="129" spans="1:10" s="65" customFormat="1" ht="14" x14ac:dyDescent="0.35">
      <c r="A129" s="145"/>
      <c r="B129" s="152"/>
      <c r="C129" s="93"/>
      <c r="D129" s="93"/>
      <c r="E129" s="95"/>
      <c r="F129" s="95"/>
      <c r="G129" s="95"/>
      <c r="H129" s="93"/>
      <c r="I129" s="93"/>
      <c r="J129" s="93"/>
    </row>
    <row r="130" spans="1:10" s="65" customFormat="1" ht="14" x14ac:dyDescent="0.35">
      <c r="A130" s="145"/>
      <c r="B130" s="152"/>
      <c r="C130" s="93"/>
      <c r="D130" s="93"/>
      <c r="E130" s="95"/>
      <c r="F130" s="95"/>
      <c r="G130" s="95"/>
      <c r="H130" s="93"/>
      <c r="I130" s="93"/>
      <c r="J130" s="93"/>
    </row>
    <row r="131" spans="1:10" s="65" customFormat="1" ht="14" x14ac:dyDescent="0.35">
      <c r="A131" s="145"/>
      <c r="B131" s="152"/>
      <c r="C131" s="93"/>
      <c r="D131" s="93"/>
      <c r="E131" s="95"/>
      <c r="F131" s="95"/>
      <c r="G131" s="95"/>
      <c r="H131" s="93"/>
      <c r="I131" s="93"/>
      <c r="J131" s="93"/>
    </row>
    <row r="132" spans="1:10" s="65" customFormat="1" ht="14" x14ac:dyDescent="0.35">
      <c r="A132" s="145"/>
      <c r="B132" s="152"/>
      <c r="C132" s="93"/>
      <c r="D132" s="93"/>
      <c r="E132" s="95"/>
      <c r="F132" s="95"/>
      <c r="G132" s="95"/>
      <c r="H132" s="93"/>
      <c r="I132" s="93"/>
      <c r="J132" s="93"/>
    </row>
    <row r="133" spans="1:10" s="65" customFormat="1" ht="14" x14ac:dyDescent="0.35">
      <c r="A133" s="145"/>
      <c r="B133" s="152"/>
      <c r="C133" s="93"/>
      <c r="D133" s="93"/>
      <c r="E133" s="95"/>
      <c r="F133" s="95"/>
      <c r="G133" s="95"/>
      <c r="H133" s="93"/>
      <c r="I133" s="93"/>
      <c r="J133" s="93"/>
    </row>
    <row r="134" spans="1:10" s="65" customFormat="1" ht="14" x14ac:dyDescent="0.35">
      <c r="A134" s="145"/>
      <c r="B134" s="152"/>
      <c r="C134" s="93"/>
      <c r="D134" s="93"/>
      <c r="E134" s="95"/>
      <c r="F134" s="95"/>
      <c r="G134" s="95"/>
      <c r="H134" s="93"/>
      <c r="I134" s="93"/>
      <c r="J134" s="93"/>
    </row>
    <row r="135" spans="1:10" s="65" customFormat="1" ht="14" x14ac:dyDescent="0.35">
      <c r="A135" s="145"/>
      <c r="B135" s="152"/>
      <c r="C135" s="93"/>
      <c r="D135" s="93"/>
      <c r="E135" s="95"/>
      <c r="F135" s="95"/>
      <c r="G135" s="95"/>
      <c r="H135" s="93"/>
      <c r="I135" s="93"/>
      <c r="J135" s="93"/>
    </row>
    <row r="136" spans="1:10" s="65" customFormat="1" ht="14" x14ac:dyDescent="0.35">
      <c r="A136" s="145"/>
      <c r="B136" s="152"/>
      <c r="C136" s="93"/>
      <c r="D136" s="93"/>
      <c r="E136" s="95"/>
      <c r="F136" s="95"/>
      <c r="G136" s="95"/>
      <c r="H136" s="93"/>
      <c r="I136" s="93"/>
      <c r="J136" s="93"/>
    </row>
    <row r="137" spans="1:10" s="65" customFormat="1" ht="14" x14ac:dyDescent="0.35">
      <c r="A137" s="145"/>
      <c r="B137" s="152"/>
      <c r="C137" s="93"/>
      <c r="D137" s="93"/>
      <c r="E137" s="95"/>
      <c r="F137" s="95"/>
      <c r="G137" s="95"/>
      <c r="H137" s="93"/>
      <c r="I137" s="93"/>
      <c r="J137" s="93"/>
    </row>
    <row r="138" spans="1:10" s="65" customFormat="1" ht="14" x14ac:dyDescent="0.35">
      <c r="A138" s="145"/>
      <c r="B138" s="152"/>
      <c r="C138" s="93"/>
      <c r="D138" s="93"/>
      <c r="E138" s="95"/>
      <c r="F138" s="95"/>
      <c r="G138" s="95"/>
      <c r="H138" s="93"/>
      <c r="I138" s="93"/>
      <c r="J138" s="93"/>
    </row>
    <row r="139" spans="1:10" s="65" customFormat="1" ht="14" x14ac:dyDescent="0.35">
      <c r="A139" s="145"/>
      <c r="B139" s="152"/>
      <c r="C139" s="93"/>
      <c r="D139" s="93"/>
      <c r="E139" s="95"/>
      <c r="F139" s="95"/>
      <c r="G139" s="95"/>
      <c r="H139" s="93"/>
      <c r="I139" s="93"/>
      <c r="J139" s="93"/>
    </row>
    <row r="140" spans="1:10" s="65" customFormat="1" ht="14" x14ac:dyDescent="0.35">
      <c r="A140" s="145"/>
      <c r="B140" s="152"/>
      <c r="C140" s="93"/>
      <c r="D140" s="93"/>
      <c r="E140" s="95"/>
      <c r="F140" s="95"/>
      <c r="G140" s="95"/>
      <c r="H140" s="93"/>
      <c r="I140" s="93"/>
      <c r="J140" s="93"/>
    </row>
    <row r="141" spans="1:10" s="65" customFormat="1" ht="14" x14ac:dyDescent="0.35">
      <c r="A141" s="145"/>
      <c r="B141" s="152"/>
      <c r="C141" s="93"/>
      <c r="D141" s="93"/>
      <c r="E141" s="95"/>
      <c r="F141" s="95"/>
      <c r="G141" s="95"/>
      <c r="H141" s="93"/>
      <c r="I141" s="93"/>
      <c r="J141" s="93"/>
    </row>
    <row r="142" spans="1:10" s="65" customFormat="1" ht="14" x14ac:dyDescent="0.35">
      <c r="A142" s="145"/>
      <c r="B142" s="152"/>
      <c r="C142" s="93"/>
      <c r="D142" s="93"/>
      <c r="E142" s="95"/>
      <c r="F142" s="95"/>
      <c r="G142" s="95"/>
      <c r="H142" s="93"/>
      <c r="I142" s="93"/>
      <c r="J142" s="93"/>
    </row>
    <row r="143" spans="1:10" s="65" customFormat="1" ht="14" x14ac:dyDescent="0.35">
      <c r="A143" s="145"/>
      <c r="B143" s="152"/>
      <c r="C143" s="93"/>
      <c r="D143" s="93"/>
      <c r="E143" s="95"/>
      <c r="F143" s="95"/>
      <c r="G143" s="95"/>
      <c r="H143" s="93"/>
      <c r="I143" s="93"/>
      <c r="J143" s="93"/>
    </row>
    <row r="144" spans="1:10" s="65" customFormat="1" ht="14" x14ac:dyDescent="0.35">
      <c r="A144" s="145"/>
      <c r="B144" s="152"/>
      <c r="C144" s="93"/>
      <c r="D144" s="93"/>
      <c r="E144" s="95"/>
      <c r="F144" s="95"/>
      <c r="G144" s="95"/>
      <c r="H144" s="93"/>
      <c r="I144" s="93"/>
      <c r="J144" s="93"/>
    </row>
    <row r="145" spans="1:10" s="65" customFormat="1" ht="14" x14ac:dyDescent="0.35">
      <c r="A145" s="145"/>
      <c r="B145" s="152"/>
      <c r="C145" s="93"/>
      <c r="D145" s="93"/>
      <c r="E145" s="95"/>
      <c r="F145" s="95"/>
      <c r="G145" s="95"/>
      <c r="H145" s="93"/>
      <c r="I145" s="93"/>
      <c r="J145" s="93"/>
    </row>
    <row r="146" spans="1:10" s="65" customFormat="1" ht="14" x14ac:dyDescent="0.35">
      <c r="A146" s="145"/>
      <c r="B146" s="152"/>
      <c r="C146" s="93"/>
      <c r="D146" s="93"/>
      <c r="E146" s="95"/>
      <c r="F146" s="95"/>
      <c r="G146" s="95"/>
      <c r="H146" s="93"/>
      <c r="I146" s="93"/>
      <c r="J146" s="93"/>
    </row>
    <row r="147" spans="1:10" s="65" customFormat="1" ht="14" x14ac:dyDescent="0.35">
      <c r="A147" s="145"/>
      <c r="B147" s="152"/>
      <c r="C147" s="93"/>
      <c r="D147" s="93"/>
      <c r="E147" s="95"/>
      <c r="F147" s="95"/>
      <c r="G147" s="95"/>
      <c r="H147" s="93"/>
      <c r="I147" s="93"/>
      <c r="J147" s="93"/>
    </row>
    <row r="148" spans="1:10" s="65" customFormat="1" ht="14" x14ac:dyDescent="0.35">
      <c r="A148" s="145"/>
      <c r="B148" s="152"/>
      <c r="C148" s="93"/>
      <c r="D148" s="93"/>
      <c r="E148" s="95"/>
      <c r="F148" s="95"/>
      <c r="G148" s="95"/>
      <c r="H148" s="93"/>
      <c r="I148" s="93"/>
      <c r="J148" s="93"/>
    </row>
    <row r="149" spans="1:10" s="65" customFormat="1" ht="14" x14ac:dyDescent="0.35">
      <c r="A149" s="145"/>
      <c r="B149" s="152"/>
      <c r="C149" s="93"/>
      <c r="D149" s="93"/>
      <c r="E149" s="95"/>
      <c r="F149" s="95"/>
      <c r="G149" s="95"/>
      <c r="H149" s="93"/>
      <c r="I149" s="93"/>
      <c r="J149" s="93"/>
    </row>
    <row r="150" spans="1:10" s="65" customFormat="1" ht="14" x14ac:dyDescent="0.35">
      <c r="A150" s="145"/>
      <c r="B150" s="152"/>
      <c r="C150" s="93"/>
      <c r="D150" s="93"/>
      <c r="E150" s="95"/>
      <c r="F150" s="95"/>
      <c r="G150" s="95"/>
      <c r="H150" s="93"/>
      <c r="I150" s="93"/>
      <c r="J150" s="93"/>
    </row>
    <row r="151" spans="1:10" s="65" customFormat="1" ht="14" x14ac:dyDescent="0.35">
      <c r="A151" s="145"/>
      <c r="B151" s="152"/>
      <c r="C151" s="93"/>
      <c r="D151" s="93"/>
      <c r="E151" s="95"/>
      <c r="F151" s="95"/>
      <c r="G151" s="95"/>
      <c r="H151" s="93"/>
      <c r="I151" s="93"/>
      <c r="J151" s="93"/>
    </row>
    <row r="152" spans="1:10" s="65" customFormat="1" ht="14" x14ac:dyDescent="0.35">
      <c r="A152" s="145"/>
      <c r="B152" s="152"/>
      <c r="C152" s="93"/>
      <c r="D152" s="93"/>
      <c r="E152" s="95"/>
      <c r="F152" s="95"/>
      <c r="G152" s="95"/>
      <c r="H152" s="93"/>
      <c r="I152" s="93"/>
      <c r="J152" s="93"/>
    </row>
    <row r="153" spans="1:10" s="65" customFormat="1" ht="14" x14ac:dyDescent="0.35">
      <c r="A153" s="145"/>
      <c r="B153" s="152"/>
      <c r="C153" s="93"/>
      <c r="D153" s="93"/>
      <c r="E153" s="95"/>
      <c r="F153" s="95"/>
      <c r="G153" s="95"/>
      <c r="H153" s="93"/>
      <c r="I153" s="93"/>
      <c r="J153" s="93"/>
    </row>
    <row r="154" spans="1:10" s="65" customFormat="1" ht="14" x14ac:dyDescent="0.35">
      <c r="A154" s="145"/>
      <c r="B154" s="152"/>
      <c r="C154" s="93"/>
      <c r="D154" s="93"/>
      <c r="E154" s="95"/>
      <c r="F154" s="95"/>
      <c r="G154" s="95"/>
      <c r="H154" s="93"/>
      <c r="I154" s="93"/>
      <c r="J154" s="93"/>
    </row>
    <row r="155" spans="1:10" s="65" customFormat="1" ht="14" x14ac:dyDescent="0.35">
      <c r="A155" s="145"/>
      <c r="B155" s="152"/>
      <c r="C155" s="93"/>
      <c r="D155" s="93"/>
      <c r="E155" s="95"/>
      <c r="F155" s="95"/>
      <c r="G155" s="95"/>
      <c r="H155" s="93"/>
      <c r="I155" s="93"/>
      <c r="J155" s="93"/>
    </row>
    <row r="156" spans="1:10" s="65" customFormat="1" ht="14" x14ac:dyDescent="0.35">
      <c r="A156" s="145"/>
      <c r="B156" s="152"/>
      <c r="C156" s="93"/>
      <c r="D156" s="93"/>
      <c r="E156" s="95"/>
      <c r="F156" s="95"/>
      <c r="G156" s="95"/>
      <c r="H156" s="93"/>
      <c r="I156" s="93"/>
      <c r="J156" s="93"/>
    </row>
    <row r="157" spans="1:10" s="65" customFormat="1" ht="14" x14ac:dyDescent="0.35">
      <c r="A157" s="145"/>
      <c r="B157" s="152"/>
      <c r="C157" s="93"/>
      <c r="D157" s="93"/>
      <c r="E157" s="95"/>
      <c r="F157" s="95"/>
      <c r="G157" s="95"/>
      <c r="H157" s="93"/>
      <c r="I157" s="93"/>
      <c r="J157" s="93"/>
    </row>
    <row r="158" spans="1:10" s="65" customFormat="1" ht="14" x14ac:dyDescent="0.35">
      <c r="A158" s="145"/>
      <c r="B158" s="152"/>
      <c r="C158" s="93"/>
      <c r="D158" s="93"/>
      <c r="E158" s="95"/>
      <c r="F158" s="95"/>
      <c r="G158" s="95"/>
      <c r="H158" s="93"/>
      <c r="I158" s="93"/>
      <c r="J158" s="93"/>
    </row>
    <row r="159" spans="1:10" s="65" customFormat="1" ht="14" x14ac:dyDescent="0.35">
      <c r="A159" s="145"/>
      <c r="B159" s="152"/>
      <c r="C159" s="93"/>
      <c r="D159" s="93"/>
      <c r="E159" s="95"/>
      <c r="F159" s="95"/>
      <c r="G159" s="95"/>
      <c r="H159" s="93"/>
      <c r="I159" s="93"/>
      <c r="J159" s="93"/>
    </row>
    <row r="160" spans="1:10" s="65" customFormat="1" ht="14" x14ac:dyDescent="0.35">
      <c r="A160" s="145"/>
      <c r="B160" s="152"/>
      <c r="C160" s="93"/>
      <c r="D160" s="93"/>
      <c r="E160" s="95"/>
      <c r="F160" s="95"/>
      <c r="G160" s="95"/>
      <c r="H160" s="93"/>
      <c r="I160" s="93"/>
      <c r="J160" s="93"/>
    </row>
    <row r="161" spans="1:10" s="65" customFormat="1" ht="14" x14ac:dyDescent="0.35">
      <c r="A161" s="145"/>
      <c r="B161" s="152"/>
      <c r="C161" s="93"/>
      <c r="D161" s="93"/>
      <c r="E161" s="95"/>
      <c r="F161" s="95"/>
      <c r="G161" s="95"/>
      <c r="H161" s="93"/>
      <c r="I161" s="93"/>
      <c r="J161" s="93"/>
    </row>
    <row r="162" spans="1:10" s="65" customFormat="1" ht="14" x14ac:dyDescent="0.35">
      <c r="A162" s="145"/>
      <c r="B162" s="152"/>
      <c r="C162" s="93"/>
      <c r="D162" s="93"/>
      <c r="E162" s="95"/>
      <c r="F162" s="95"/>
      <c r="G162" s="95"/>
      <c r="H162" s="93"/>
      <c r="I162" s="93"/>
      <c r="J162" s="93"/>
    </row>
    <row r="163" spans="1:10" s="65" customFormat="1" ht="14" x14ac:dyDescent="0.35">
      <c r="A163" s="145"/>
      <c r="B163" s="152"/>
      <c r="C163" s="93"/>
      <c r="D163" s="93"/>
      <c r="E163" s="95"/>
      <c r="F163" s="95"/>
      <c r="G163" s="95"/>
      <c r="H163" s="93"/>
      <c r="I163" s="93"/>
      <c r="J163" s="93"/>
    </row>
    <row r="164" spans="1:10" s="65" customFormat="1" ht="14" x14ac:dyDescent="0.35">
      <c r="A164" s="145"/>
      <c r="B164" s="152"/>
      <c r="C164" s="93"/>
      <c r="D164" s="93"/>
      <c r="E164" s="95"/>
      <c r="F164" s="95"/>
      <c r="G164" s="95"/>
      <c r="H164" s="93"/>
      <c r="I164" s="93"/>
      <c r="J164" s="93"/>
    </row>
    <row r="165" spans="1:10" s="65" customFormat="1" ht="14" x14ac:dyDescent="0.35">
      <c r="A165" s="145"/>
      <c r="B165" s="152"/>
      <c r="C165" s="93"/>
      <c r="D165" s="93"/>
      <c r="E165" s="95"/>
      <c r="F165" s="95"/>
      <c r="G165" s="95"/>
      <c r="H165" s="93"/>
      <c r="I165" s="93"/>
      <c r="J165" s="93"/>
    </row>
    <row r="166" spans="1:10" s="65" customFormat="1" ht="14" x14ac:dyDescent="0.35">
      <c r="A166" s="145"/>
      <c r="B166" s="152"/>
      <c r="C166" s="93"/>
      <c r="D166" s="93"/>
      <c r="E166" s="95"/>
      <c r="F166" s="95"/>
      <c r="G166" s="95"/>
      <c r="H166" s="93"/>
      <c r="I166" s="93"/>
      <c r="J166" s="93"/>
    </row>
    <row r="167" spans="1:10" s="65" customFormat="1" ht="14" x14ac:dyDescent="0.35">
      <c r="A167" s="145"/>
      <c r="B167" s="152"/>
      <c r="C167" s="93"/>
      <c r="D167" s="93"/>
      <c r="E167" s="95"/>
      <c r="F167" s="95"/>
      <c r="G167" s="95"/>
      <c r="H167" s="93"/>
      <c r="I167" s="93"/>
      <c r="J167" s="93"/>
    </row>
    <row r="168" spans="1:10" s="65" customFormat="1" ht="14" x14ac:dyDescent="0.35">
      <c r="A168" s="145"/>
      <c r="B168" s="152"/>
      <c r="C168" s="93"/>
      <c r="D168" s="93"/>
      <c r="E168" s="95"/>
      <c r="F168" s="95"/>
      <c r="G168" s="95"/>
      <c r="H168" s="93"/>
      <c r="I168" s="93"/>
      <c r="J168" s="93"/>
    </row>
    <row r="169" spans="1:10" s="65" customFormat="1" ht="14" x14ac:dyDescent="0.35">
      <c r="A169" s="145"/>
      <c r="B169" s="152"/>
      <c r="C169" s="93"/>
      <c r="D169" s="93"/>
      <c r="E169" s="95"/>
      <c r="F169" s="95"/>
      <c r="G169" s="95"/>
      <c r="H169" s="93"/>
      <c r="I169" s="93"/>
      <c r="J169" s="93"/>
    </row>
    <row r="170" spans="1:10" s="65" customFormat="1" ht="14" x14ac:dyDescent="0.35">
      <c r="A170" s="145"/>
      <c r="B170" s="152"/>
      <c r="C170" s="93"/>
      <c r="D170" s="93"/>
      <c r="E170" s="95"/>
      <c r="F170" s="95"/>
      <c r="G170" s="95"/>
      <c r="H170" s="93"/>
      <c r="I170" s="93"/>
      <c r="J170" s="93"/>
    </row>
    <row r="171" spans="1:10" s="65" customFormat="1" ht="14" x14ac:dyDescent="0.35">
      <c r="A171" s="145"/>
      <c r="B171" s="152"/>
      <c r="C171" s="93"/>
      <c r="D171" s="93"/>
      <c r="E171" s="95"/>
      <c r="F171" s="95"/>
      <c r="G171" s="95"/>
      <c r="H171" s="93"/>
      <c r="I171" s="93"/>
      <c r="J171" s="93"/>
    </row>
    <row r="172" spans="1:10" s="65" customFormat="1" ht="14" x14ac:dyDescent="0.35">
      <c r="A172" s="145"/>
      <c r="B172" s="152"/>
      <c r="C172" s="93"/>
      <c r="D172" s="93"/>
      <c r="E172" s="95"/>
      <c r="F172" s="95"/>
      <c r="G172" s="95"/>
      <c r="H172" s="93"/>
      <c r="I172" s="93"/>
      <c r="J172" s="93"/>
    </row>
    <row r="173" spans="1:10" s="65" customFormat="1" ht="14" x14ac:dyDescent="0.35">
      <c r="A173" s="145"/>
      <c r="B173" s="152"/>
      <c r="C173" s="93"/>
      <c r="D173" s="93"/>
      <c r="E173" s="95"/>
      <c r="F173" s="95"/>
      <c r="G173" s="95"/>
      <c r="H173" s="93"/>
      <c r="I173" s="93"/>
      <c r="J173" s="93"/>
    </row>
    <row r="174" spans="1:10" s="65" customFormat="1" ht="14" x14ac:dyDescent="0.35">
      <c r="A174" s="145"/>
      <c r="B174" s="152"/>
      <c r="C174" s="93"/>
      <c r="D174" s="93"/>
      <c r="E174" s="95"/>
      <c r="F174" s="95"/>
      <c r="G174" s="95"/>
      <c r="H174" s="93"/>
      <c r="I174" s="93"/>
      <c r="J174" s="93"/>
    </row>
    <row r="175" spans="1:10" s="65" customFormat="1" ht="14" x14ac:dyDescent="0.35">
      <c r="A175" s="145"/>
      <c r="B175" s="152"/>
      <c r="C175" s="93"/>
      <c r="D175" s="93"/>
      <c r="E175" s="95"/>
      <c r="F175" s="95"/>
      <c r="G175" s="95"/>
      <c r="H175" s="93"/>
      <c r="I175" s="93"/>
      <c r="J175" s="93"/>
    </row>
    <row r="176" spans="1:10" s="65" customFormat="1" ht="14" x14ac:dyDescent="0.35">
      <c r="A176" s="145"/>
      <c r="B176" s="152"/>
      <c r="C176" s="93"/>
      <c r="D176" s="93"/>
      <c r="E176" s="95"/>
      <c r="F176" s="95"/>
      <c r="G176" s="95"/>
      <c r="H176" s="93"/>
      <c r="I176" s="93"/>
      <c r="J176" s="93"/>
    </row>
    <row r="177" spans="1:10" s="65" customFormat="1" ht="14" x14ac:dyDescent="0.35">
      <c r="A177" s="145"/>
      <c r="B177" s="152"/>
      <c r="C177" s="93"/>
      <c r="D177" s="93"/>
      <c r="E177" s="95"/>
      <c r="F177" s="95"/>
      <c r="G177" s="95"/>
      <c r="H177" s="93"/>
      <c r="I177" s="93"/>
      <c r="J177" s="93"/>
    </row>
    <row r="178" spans="1:10" s="65" customFormat="1" ht="14" x14ac:dyDescent="0.35">
      <c r="A178" s="145"/>
      <c r="B178" s="152"/>
      <c r="C178" s="93"/>
      <c r="D178" s="93"/>
      <c r="E178" s="95"/>
      <c r="F178" s="95"/>
      <c r="G178" s="95"/>
      <c r="H178" s="93"/>
      <c r="I178" s="93"/>
      <c r="J178" s="93"/>
    </row>
    <row r="179" spans="1:10" s="65" customFormat="1" ht="14" x14ac:dyDescent="0.35">
      <c r="A179" s="145"/>
      <c r="B179" s="152"/>
      <c r="C179" s="93"/>
      <c r="D179" s="93"/>
      <c r="E179" s="95"/>
      <c r="F179" s="95"/>
      <c r="G179" s="95"/>
      <c r="H179" s="93"/>
      <c r="I179" s="93"/>
      <c r="J179" s="93"/>
    </row>
    <row r="180" spans="1:10" s="65" customFormat="1" ht="14" x14ac:dyDescent="0.35">
      <c r="A180" s="145"/>
      <c r="B180" s="152"/>
      <c r="C180" s="93"/>
      <c r="D180" s="93"/>
      <c r="E180" s="95"/>
      <c r="F180" s="95"/>
      <c r="G180" s="95"/>
      <c r="H180" s="93"/>
      <c r="I180" s="93"/>
      <c r="J180" s="93"/>
    </row>
    <row r="181" spans="1:10" s="65" customFormat="1" ht="14" x14ac:dyDescent="0.35">
      <c r="A181" s="145"/>
      <c r="B181" s="152"/>
      <c r="C181" s="93"/>
      <c r="D181" s="93"/>
      <c r="E181" s="95"/>
      <c r="F181" s="95"/>
      <c r="G181" s="95"/>
      <c r="H181" s="93"/>
      <c r="I181" s="93"/>
      <c r="J181" s="93"/>
    </row>
    <row r="182" spans="1:10" s="65" customFormat="1" ht="14" x14ac:dyDescent="0.35">
      <c r="A182" s="145"/>
      <c r="B182" s="152"/>
      <c r="C182" s="93"/>
      <c r="D182" s="93"/>
      <c r="E182" s="95"/>
      <c r="F182" s="95"/>
      <c r="G182" s="95"/>
      <c r="H182" s="93"/>
      <c r="I182" s="93"/>
      <c r="J182" s="93"/>
    </row>
    <row r="183" spans="1:10" s="65" customFormat="1" ht="14" x14ac:dyDescent="0.35">
      <c r="A183" s="145"/>
      <c r="B183" s="152"/>
      <c r="C183" s="93"/>
      <c r="D183" s="93"/>
      <c r="E183" s="95"/>
      <c r="F183" s="95"/>
      <c r="G183" s="95"/>
      <c r="H183" s="93"/>
      <c r="I183" s="93"/>
      <c r="J183" s="93"/>
    </row>
    <row r="184" spans="1:10" s="65" customFormat="1" ht="14" x14ac:dyDescent="0.35">
      <c r="A184" s="145"/>
      <c r="B184" s="152"/>
      <c r="C184" s="93"/>
      <c r="D184" s="93"/>
      <c r="E184" s="95"/>
      <c r="F184" s="95"/>
      <c r="G184" s="95"/>
      <c r="H184" s="93"/>
      <c r="I184" s="93"/>
      <c r="J184" s="93"/>
    </row>
    <row r="185" spans="1:10" s="65" customFormat="1" ht="14" x14ac:dyDescent="0.35">
      <c r="A185" s="145"/>
      <c r="B185" s="152"/>
      <c r="C185" s="93"/>
      <c r="D185" s="93"/>
      <c r="E185" s="95"/>
      <c r="F185" s="95"/>
      <c r="G185" s="95"/>
      <c r="H185" s="93"/>
      <c r="I185" s="93"/>
      <c r="J185" s="93"/>
    </row>
    <row r="186" spans="1:10" s="65" customFormat="1" ht="14" x14ac:dyDescent="0.35">
      <c r="A186" s="145"/>
      <c r="B186" s="152"/>
      <c r="C186" s="93"/>
      <c r="D186" s="93"/>
      <c r="E186" s="95"/>
      <c r="F186" s="95"/>
      <c r="G186" s="95"/>
      <c r="H186" s="93"/>
      <c r="I186" s="93"/>
      <c r="J186" s="93"/>
    </row>
    <row r="187" spans="1:10" s="65" customFormat="1" ht="14" x14ac:dyDescent="0.35">
      <c r="A187" s="145"/>
      <c r="B187" s="152"/>
      <c r="C187" s="93"/>
      <c r="D187" s="93"/>
      <c r="E187" s="95"/>
      <c r="F187" s="95"/>
      <c r="G187" s="95"/>
      <c r="H187" s="93"/>
      <c r="I187" s="93"/>
      <c r="J187" s="93"/>
    </row>
    <row r="188" spans="1:10" s="65" customFormat="1" ht="14" x14ac:dyDescent="0.35">
      <c r="A188" s="145"/>
      <c r="B188" s="152"/>
      <c r="C188" s="93"/>
      <c r="D188" s="93"/>
      <c r="E188" s="95"/>
      <c r="F188" s="95"/>
      <c r="G188" s="95"/>
      <c r="H188" s="93"/>
      <c r="I188" s="93"/>
      <c r="J188" s="93"/>
    </row>
    <row r="189" spans="1:10" s="65" customFormat="1" ht="14" x14ac:dyDescent="0.35">
      <c r="A189" s="145"/>
      <c r="B189" s="152"/>
      <c r="C189" s="93"/>
      <c r="D189" s="93"/>
      <c r="E189" s="95"/>
      <c r="F189" s="95"/>
      <c r="G189" s="95"/>
      <c r="H189" s="93"/>
      <c r="I189" s="93"/>
      <c r="J189" s="93"/>
    </row>
    <row r="190" spans="1:10" s="65" customFormat="1" ht="14" x14ac:dyDescent="0.35">
      <c r="A190" s="145"/>
      <c r="B190" s="152"/>
      <c r="C190" s="93"/>
      <c r="D190" s="93"/>
      <c r="E190" s="95"/>
      <c r="F190" s="95"/>
      <c r="G190" s="95"/>
      <c r="H190" s="93"/>
      <c r="I190" s="93"/>
      <c r="J190" s="93"/>
    </row>
    <row r="191" spans="1:10" s="65" customFormat="1" ht="14" x14ac:dyDescent="0.35">
      <c r="A191" s="145"/>
      <c r="B191" s="152"/>
      <c r="C191" s="93"/>
      <c r="D191" s="93"/>
      <c r="E191" s="95"/>
      <c r="F191" s="95"/>
      <c r="G191" s="95"/>
      <c r="H191" s="93"/>
      <c r="I191" s="93"/>
      <c r="J191" s="93"/>
    </row>
    <row r="192" spans="1:10" s="65" customFormat="1" ht="14" x14ac:dyDescent="0.35">
      <c r="A192" s="145"/>
      <c r="B192" s="152"/>
      <c r="C192" s="93"/>
      <c r="D192" s="93"/>
      <c r="E192" s="95"/>
      <c r="F192" s="95"/>
      <c r="G192" s="95"/>
      <c r="H192" s="93"/>
      <c r="I192" s="93"/>
      <c r="J192" s="93"/>
    </row>
    <row r="193" spans="1:10" s="65" customFormat="1" ht="14" x14ac:dyDescent="0.35">
      <c r="A193" s="145"/>
      <c r="B193" s="152"/>
      <c r="C193" s="93"/>
      <c r="D193" s="93"/>
      <c r="E193" s="95"/>
      <c r="F193" s="95"/>
      <c r="G193" s="95"/>
      <c r="H193" s="93"/>
      <c r="I193" s="93"/>
      <c r="J193" s="93"/>
    </row>
    <row r="194" spans="1:10" s="65" customFormat="1" ht="14" x14ac:dyDescent="0.35">
      <c r="A194" s="145"/>
      <c r="B194" s="152"/>
      <c r="C194" s="93"/>
      <c r="D194" s="93"/>
      <c r="E194" s="95"/>
      <c r="F194" s="95"/>
      <c r="G194" s="95"/>
      <c r="H194" s="93"/>
      <c r="I194" s="93"/>
      <c r="J194" s="93"/>
    </row>
    <row r="195" spans="1:10" s="65" customFormat="1" ht="14" x14ac:dyDescent="0.35">
      <c r="A195" s="145"/>
      <c r="B195" s="152"/>
      <c r="C195" s="93"/>
      <c r="D195" s="93"/>
      <c r="E195" s="95"/>
      <c r="F195" s="95"/>
      <c r="G195" s="95"/>
      <c r="H195" s="93"/>
      <c r="I195" s="93"/>
      <c r="J195" s="93"/>
    </row>
    <row r="196" spans="1:10" s="65" customFormat="1" ht="14" x14ac:dyDescent="0.35">
      <c r="A196" s="145"/>
      <c r="B196" s="152"/>
      <c r="C196" s="93"/>
      <c r="D196" s="93"/>
      <c r="E196" s="95"/>
      <c r="F196" s="95"/>
      <c r="G196" s="95"/>
      <c r="H196" s="93"/>
      <c r="I196" s="93"/>
      <c r="J196" s="93"/>
    </row>
    <row r="197" spans="1:10" s="65" customFormat="1" ht="14" x14ac:dyDescent="0.35">
      <c r="A197" s="145"/>
      <c r="B197" s="152"/>
      <c r="C197" s="93"/>
      <c r="D197" s="93"/>
      <c r="E197" s="95"/>
      <c r="F197" s="95"/>
      <c r="G197" s="95"/>
      <c r="H197" s="93"/>
      <c r="I197" s="93"/>
      <c r="J197" s="93"/>
    </row>
    <row r="198" spans="1:10" s="65" customFormat="1" ht="14" x14ac:dyDescent="0.35">
      <c r="A198" s="145"/>
      <c r="B198" s="152"/>
      <c r="C198" s="93"/>
      <c r="D198" s="93"/>
      <c r="E198" s="95"/>
      <c r="F198" s="95"/>
      <c r="G198" s="95"/>
      <c r="H198" s="93"/>
      <c r="I198" s="93"/>
      <c r="J198" s="93"/>
    </row>
    <row r="199" spans="1:10" s="65" customFormat="1" ht="14" x14ac:dyDescent="0.35">
      <c r="A199" s="145"/>
      <c r="B199" s="152"/>
      <c r="C199" s="93"/>
      <c r="D199" s="93"/>
      <c r="E199" s="95"/>
      <c r="F199" s="95"/>
      <c r="G199" s="95"/>
      <c r="H199" s="93"/>
      <c r="I199" s="93"/>
      <c r="J199" s="93"/>
    </row>
    <row r="200" spans="1:10" s="65" customFormat="1" ht="14" x14ac:dyDescent="0.35">
      <c r="A200" s="145"/>
      <c r="B200" s="152"/>
      <c r="C200" s="93"/>
      <c r="D200" s="93"/>
      <c r="E200" s="95"/>
      <c r="F200" s="95"/>
      <c r="G200" s="95"/>
      <c r="H200" s="93"/>
      <c r="I200" s="93"/>
      <c r="J200" s="93"/>
    </row>
    <row r="201" spans="1:10" s="65" customFormat="1" ht="14" x14ac:dyDescent="0.35">
      <c r="A201" s="145"/>
      <c r="B201" s="152"/>
      <c r="C201" s="93"/>
      <c r="D201" s="93"/>
      <c r="E201" s="95"/>
      <c r="F201" s="95"/>
      <c r="G201" s="95"/>
      <c r="H201" s="93"/>
      <c r="I201" s="93"/>
      <c r="J201" s="93"/>
    </row>
    <row r="202" spans="1:10" s="65" customFormat="1" ht="14" x14ac:dyDescent="0.35">
      <c r="A202" s="145"/>
      <c r="B202" s="152"/>
      <c r="C202" s="93"/>
      <c r="D202" s="93"/>
      <c r="E202" s="95"/>
      <c r="F202" s="95"/>
      <c r="G202" s="95"/>
      <c r="H202" s="93"/>
      <c r="I202" s="93"/>
      <c r="J202" s="93"/>
    </row>
    <row r="203" spans="1:10" s="65" customFormat="1" ht="14" x14ac:dyDescent="0.35">
      <c r="A203" s="145"/>
      <c r="B203" s="152"/>
      <c r="C203" s="93"/>
      <c r="D203" s="93"/>
      <c r="E203" s="95"/>
      <c r="F203" s="95"/>
      <c r="G203" s="95"/>
      <c r="H203" s="93"/>
      <c r="I203" s="93"/>
      <c r="J203" s="93"/>
    </row>
    <row r="204" spans="1:10" s="65" customFormat="1" ht="14" x14ac:dyDescent="0.35">
      <c r="A204" s="145"/>
      <c r="B204" s="152"/>
      <c r="C204" s="93"/>
      <c r="D204" s="93"/>
      <c r="E204" s="95"/>
      <c r="F204" s="95"/>
      <c r="G204" s="95"/>
      <c r="H204" s="93"/>
      <c r="I204" s="93"/>
      <c r="J204" s="93"/>
    </row>
    <row r="205" spans="1:10" s="65" customFormat="1" ht="14" x14ac:dyDescent="0.35">
      <c r="A205" s="145"/>
      <c r="B205" s="152"/>
      <c r="C205" s="93"/>
      <c r="D205" s="93"/>
      <c r="E205" s="95"/>
      <c r="F205" s="95"/>
      <c r="G205" s="95"/>
      <c r="H205" s="93"/>
      <c r="I205" s="93"/>
      <c r="J205" s="93"/>
    </row>
    <row r="206" spans="1:10" s="65" customFormat="1" ht="14" x14ac:dyDescent="0.35">
      <c r="A206" s="145"/>
      <c r="B206" s="152"/>
      <c r="C206" s="93"/>
      <c r="D206" s="93"/>
      <c r="E206" s="95"/>
      <c r="F206" s="95"/>
      <c r="G206" s="95"/>
      <c r="H206" s="93"/>
      <c r="I206" s="93"/>
      <c r="J206" s="93"/>
    </row>
    <row r="207" spans="1:10" s="65" customFormat="1" ht="14" x14ac:dyDescent="0.35">
      <c r="A207" s="145"/>
      <c r="B207" s="152"/>
      <c r="C207" s="93"/>
      <c r="D207" s="93"/>
      <c r="E207" s="95"/>
      <c r="F207" s="95"/>
      <c r="G207" s="95"/>
      <c r="H207" s="93"/>
      <c r="I207" s="93"/>
      <c r="J207" s="93"/>
    </row>
    <row r="208" spans="1:10" s="65" customFormat="1" ht="14" x14ac:dyDescent="0.35">
      <c r="A208" s="145"/>
      <c r="B208" s="152"/>
      <c r="C208" s="93"/>
      <c r="D208" s="93"/>
      <c r="E208" s="95"/>
      <c r="F208" s="95"/>
      <c r="G208" s="95"/>
      <c r="H208" s="93"/>
      <c r="I208" s="93"/>
      <c r="J208" s="93"/>
    </row>
    <row r="209" spans="1:10" s="65" customFormat="1" ht="14" x14ac:dyDescent="0.35">
      <c r="A209" s="145"/>
      <c r="B209" s="152"/>
      <c r="C209" s="93"/>
      <c r="D209" s="93"/>
      <c r="E209" s="95"/>
      <c r="F209" s="95"/>
      <c r="G209" s="95"/>
      <c r="H209" s="93"/>
      <c r="I209" s="93"/>
      <c r="J209" s="93"/>
    </row>
    <row r="210" spans="1:10" s="65" customFormat="1" ht="14" x14ac:dyDescent="0.35">
      <c r="A210" s="145"/>
      <c r="B210" s="152"/>
      <c r="C210" s="93"/>
      <c r="D210" s="93"/>
      <c r="E210" s="95"/>
      <c r="F210" s="95"/>
      <c r="G210" s="95"/>
      <c r="H210" s="93"/>
      <c r="I210" s="93"/>
      <c r="J210" s="93"/>
    </row>
    <row r="211" spans="1:10" s="65" customFormat="1" ht="14" x14ac:dyDescent="0.35">
      <c r="A211" s="145"/>
      <c r="B211" s="152"/>
      <c r="C211" s="93"/>
      <c r="D211" s="93"/>
      <c r="E211" s="95"/>
      <c r="F211" s="95"/>
      <c r="G211" s="95"/>
      <c r="H211" s="93"/>
      <c r="I211" s="93"/>
      <c r="J211" s="93"/>
    </row>
    <row r="212" spans="1:10" s="65" customFormat="1" ht="14" x14ac:dyDescent="0.35">
      <c r="A212" s="145"/>
      <c r="B212" s="152"/>
      <c r="C212" s="93"/>
      <c r="D212" s="93"/>
      <c r="E212" s="95"/>
      <c r="F212" s="95"/>
      <c r="G212" s="95"/>
      <c r="H212" s="93"/>
      <c r="I212" s="93"/>
      <c r="J212" s="93"/>
    </row>
    <row r="213" spans="1:10" s="65" customFormat="1" ht="14" x14ac:dyDescent="0.35">
      <c r="A213" s="145"/>
      <c r="B213" s="152"/>
      <c r="C213" s="93"/>
      <c r="D213" s="93"/>
      <c r="E213" s="95"/>
      <c r="F213" s="95"/>
      <c r="G213" s="95"/>
      <c r="H213" s="93"/>
      <c r="I213" s="93"/>
      <c r="J213" s="93"/>
    </row>
    <row r="214" spans="1:10" s="65" customFormat="1" ht="14" x14ac:dyDescent="0.35">
      <c r="A214" s="145"/>
      <c r="B214" s="152"/>
      <c r="C214" s="93"/>
      <c r="D214" s="93"/>
      <c r="E214" s="95"/>
      <c r="F214" s="95"/>
      <c r="G214" s="95"/>
      <c r="H214" s="93"/>
      <c r="I214" s="93"/>
      <c r="J214" s="93"/>
    </row>
    <row r="215" spans="1:10" s="65" customFormat="1" ht="14" x14ac:dyDescent="0.35">
      <c r="A215" s="145"/>
      <c r="B215" s="152"/>
      <c r="C215" s="93"/>
      <c r="D215" s="93"/>
      <c r="E215" s="95"/>
      <c r="F215" s="95"/>
      <c r="G215" s="95"/>
      <c r="H215" s="93"/>
      <c r="I215" s="93"/>
      <c r="J215" s="93"/>
    </row>
    <row r="216" spans="1:10" s="65" customFormat="1" ht="14" x14ac:dyDescent="0.35">
      <c r="A216" s="145"/>
      <c r="B216" s="152"/>
      <c r="C216" s="93"/>
      <c r="D216" s="93"/>
      <c r="E216" s="95"/>
      <c r="F216" s="95"/>
      <c r="G216" s="95"/>
      <c r="H216" s="93"/>
      <c r="I216" s="93"/>
      <c r="J216" s="93"/>
    </row>
    <row r="217" spans="1:10" s="65" customFormat="1" ht="14" x14ac:dyDescent="0.35">
      <c r="A217" s="145"/>
      <c r="B217" s="152"/>
      <c r="C217" s="93"/>
      <c r="D217" s="93"/>
      <c r="E217" s="95"/>
      <c r="F217" s="95"/>
      <c r="G217" s="95"/>
      <c r="H217" s="93"/>
      <c r="I217" s="93"/>
      <c r="J217" s="93"/>
    </row>
    <row r="218" spans="1:10" s="65" customFormat="1" ht="14" x14ac:dyDescent="0.35">
      <c r="A218" s="145"/>
      <c r="B218" s="152"/>
      <c r="C218" s="93"/>
      <c r="D218" s="93"/>
      <c r="E218" s="95"/>
      <c r="F218" s="95"/>
      <c r="G218" s="95"/>
      <c r="H218" s="93"/>
      <c r="I218" s="93"/>
      <c r="J218" s="93"/>
    </row>
    <row r="219" spans="1:10" s="65" customFormat="1" ht="14" x14ac:dyDescent="0.35">
      <c r="A219" s="145"/>
      <c r="B219" s="152"/>
      <c r="C219" s="93"/>
      <c r="D219" s="93"/>
      <c r="E219" s="95"/>
      <c r="F219" s="95"/>
      <c r="G219" s="95"/>
      <c r="H219" s="93"/>
      <c r="I219" s="93"/>
      <c r="J219" s="93"/>
    </row>
    <row r="220" spans="1:10" s="65" customFormat="1" ht="14" x14ac:dyDescent="0.35">
      <c r="A220" s="145"/>
      <c r="B220" s="152"/>
      <c r="C220" s="93"/>
      <c r="D220" s="93"/>
      <c r="E220" s="95"/>
      <c r="F220" s="95"/>
      <c r="G220" s="95"/>
      <c r="H220" s="93"/>
      <c r="I220" s="93"/>
      <c r="J220" s="93"/>
    </row>
    <row r="221" spans="1:10" s="65" customFormat="1" ht="14" x14ac:dyDescent="0.35">
      <c r="A221" s="145"/>
      <c r="B221" s="152"/>
      <c r="C221" s="93"/>
      <c r="D221" s="93"/>
      <c r="E221" s="95"/>
      <c r="F221" s="95"/>
      <c r="G221" s="95"/>
      <c r="H221" s="93"/>
      <c r="I221" s="93"/>
      <c r="J221" s="93"/>
    </row>
    <row r="222" spans="1:10" s="65" customFormat="1" ht="14" x14ac:dyDescent="0.35">
      <c r="A222" s="145"/>
      <c r="B222" s="152"/>
      <c r="C222" s="93"/>
      <c r="D222" s="93"/>
      <c r="E222" s="95"/>
      <c r="F222" s="95"/>
      <c r="G222" s="95"/>
      <c r="H222" s="93"/>
      <c r="I222" s="93"/>
      <c r="J222" s="93"/>
    </row>
    <row r="223" spans="1:10" s="65" customFormat="1" ht="14" x14ac:dyDescent="0.35">
      <c r="A223" s="145"/>
      <c r="B223" s="152"/>
      <c r="C223" s="93"/>
      <c r="D223" s="93"/>
      <c r="E223" s="95"/>
      <c r="F223" s="95"/>
      <c r="G223" s="95"/>
      <c r="H223" s="93"/>
      <c r="I223" s="93"/>
      <c r="J223" s="93"/>
    </row>
    <row r="224" spans="1:10" s="65" customFormat="1" ht="14" x14ac:dyDescent="0.35">
      <c r="A224" s="145"/>
      <c r="B224" s="152"/>
      <c r="C224" s="93"/>
      <c r="D224" s="93"/>
      <c r="E224" s="95"/>
      <c r="F224" s="95"/>
      <c r="G224" s="95"/>
      <c r="H224" s="93"/>
      <c r="I224" s="93"/>
      <c r="J224" s="93"/>
    </row>
    <row r="225" spans="1:10" s="65" customFormat="1" ht="14" x14ac:dyDescent="0.35">
      <c r="A225" s="145"/>
      <c r="B225" s="152"/>
      <c r="C225" s="93"/>
      <c r="D225" s="93"/>
      <c r="E225" s="95"/>
      <c r="F225" s="95"/>
      <c r="G225" s="95"/>
      <c r="H225" s="93"/>
      <c r="I225" s="93"/>
      <c r="J225" s="93"/>
    </row>
    <row r="226" spans="1:10" s="65" customFormat="1" ht="14" x14ac:dyDescent="0.35">
      <c r="A226" s="145"/>
      <c r="B226" s="152"/>
      <c r="C226" s="93"/>
      <c r="D226" s="93"/>
      <c r="E226" s="95"/>
      <c r="F226" s="95"/>
      <c r="G226" s="95"/>
      <c r="H226" s="93"/>
      <c r="I226" s="93"/>
      <c r="J226" s="93"/>
    </row>
    <row r="227" spans="1:10" s="65" customFormat="1" ht="14" x14ac:dyDescent="0.35">
      <c r="A227" s="145"/>
      <c r="B227" s="152"/>
      <c r="C227" s="93"/>
      <c r="D227" s="93"/>
      <c r="E227" s="95"/>
      <c r="F227" s="95"/>
      <c r="G227" s="95"/>
      <c r="H227" s="93"/>
      <c r="I227" s="93"/>
      <c r="J227" s="93"/>
    </row>
    <row r="228" spans="1:10" s="65" customFormat="1" ht="14" x14ac:dyDescent="0.35">
      <c r="A228" s="145"/>
      <c r="B228" s="152"/>
      <c r="C228" s="93"/>
      <c r="D228" s="93"/>
      <c r="E228" s="95"/>
      <c r="F228" s="95"/>
      <c r="G228" s="95"/>
      <c r="H228" s="93"/>
      <c r="I228" s="93"/>
      <c r="J228" s="93"/>
    </row>
    <row r="229" spans="1:10" s="65" customFormat="1" ht="14" x14ac:dyDescent="0.35">
      <c r="A229" s="145"/>
      <c r="B229" s="152"/>
      <c r="C229" s="93"/>
      <c r="D229" s="93"/>
      <c r="E229" s="95"/>
      <c r="F229" s="95"/>
      <c r="G229" s="95"/>
      <c r="H229" s="93"/>
      <c r="I229" s="93"/>
      <c r="J229" s="93"/>
    </row>
    <row r="230" spans="1:10" s="65" customFormat="1" ht="14" x14ac:dyDescent="0.35">
      <c r="A230" s="145"/>
      <c r="B230" s="152"/>
      <c r="C230" s="93"/>
      <c r="D230" s="93"/>
      <c r="E230" s="95"/>
      <c r="F230" s="95"/>
      <c r="G230" s="95"/>
      <c r="H230" s="93"/>
      <c r="I230" s="93"/>
      <c r="J230" s="93"/>
    </row>
    <row r="231" spans="1:10" s="65" customFormat="1" ht="14" x14ac:dyDescent="0.35">
      <c r="A231" s="145"/>
      <c r="B231" s="152"/>
      <c r="C231" s="93"/>
      <c r="D231" s="93"/>
      <c r="E231" s="95"/>
      <c r="F231" s="95"/>
      <c r="G231" s="95"/>
      <c r="H231" s="93"/>
      <c r="I231" s="93"/>
      <c r="J231" s="93"/>
    </row>
    <row r="232" spans="1:10" s="65" customFormat="1" ht="14" x14ac:dyDescent="0.35">
      <c r="A232" s="145"/>
      <c r="B232" s="152"/>
      <c r="C232" s="93"/>
      <c r="D232" s="93"/>
      <c r="E232" s="95"/>
      <c r="F232" s="95"/>
      <c r="G232" s="95"/>
      <c r="H232" s="93"/>
      <c r="I232" s="93"/>
      <c r="J232" s="93"/>
    </row>
    <row r="233" spans="1:10" s="65" customFormat="1" ht="14" x14ac:dyDescent="0.35">
      <c r="A233" s="145"/>
      <c r="B233" s="152"/>
      <c r="C233" s="93"/>
      <c r="D233" s="93"/>
      <c r="E233" s="95"/>
      <c r="F233" s="95"/>
      <c r="G233" s="95"/>
      <c r="H233" s="93"/>
      <c r="I233" s="93"/>
      <c r="J233" s="93"/>
    </row>
    <row r="234" spans="1:10" s="65" customFormat="1" ht="14" x14ac:dyDescent="0.35">
      <c r="A234" s="145"/>
      <c r="B234" s="152"/>
      <c r="C234" s="93"/>
      <c r="D234" s="93"/>
      <c r="E234" s="95"/>
      <c r="F234" s="95"/>
      <c r="G234" s="95"/>
      <c r="H234" s="93"/>
      <c r="I234" s="93"/>
      <c r="J234" s="93"/>
    </row>
    <row r="235" spans="1:10" s="65" customFormat="1" ht="14" x14ac:dyDescent="0.35">
      <c r="A235" s="145"/>
      <c r="B235" s="152"/>
      <c r="C235" s="93"/>
      <c r="D235" s="93"/>
      <c r="E235" s="95"/>
      <c r="F235" s="95"/>
      <c r="G235" s="95"/>
      <c r="H235" s="93"/>
      <c r="I235" s="93"/>
      <c r="J235" s="93"/>
    </row>
    <row r="236" spans="1:10" s="65" customFormat="1" ht="14" x14ac:dyDescent="0.35">
      <c r="A236" s="145"/>
      <c r="B236" s="152"/>
      <c r="C236" s="93"/>
      <c r="D236" s="93"/>
      <c r="E236" s="95"/>
      <c r="F236" s="95"/>
      <c r="G236" s="95"/>
      <c r="H236" s="93"/>
      <c r="I236" s="93"/>
      <c r="J236" s="93"/>
    </row>
    <row r="237" spans="1:10" s="65" customFormat="1" ht="14" x14ac:dyDescent="0.35">
      <c r="A237" s="145"/>
      <c r="B237" s="152"/>
      <c r="C237" s="93"/>
      <c r="D237" s="93"/>
      <c r="E237" s="95"/>
      <c r="F237" s="95"/>
      <c r="G237" s="95"/>
      <c r="H237" s="93"/>
      <c r="I237" s="93"/>
      <c r="J237" s="93"/>
    </row>
    <row r="238" spans="1:10" s="65" customFormat="1" ht="14" x14ac:dyDescent="0.35">
      <c r="A238" s="145"/>
      <c r="B238" s="152"/>
      <c r="C238" s="93"/>
      <c r="D238" s="93"/>
      <c r="E238" s="95"/>
      <c r="F238" s="95"/>
      <c r="G238" s="95"/>
      <c r="H238" s="93"/>
      <c r="I238" s="93"/>
      <c r="J238" s="93"/>
    </row>
    <row r="239" spans="1:10" s="65" customFormat="1" ht="14" x14ac:dyDescent="0.35">
      <c r="A239" s="145"/>
      <c r="B239" s="152"/>
      <c r="C239" s="93"/>
      <c r="D239" s="93"/>
      <c r="E239" s="95"/>
      <c r="F239" s="95"/>
      <c r="G239" s="95"/>
      <c r="H239" s="93"/>
      <c r="I239" s="93"/>
      <c r="J239" s="93"/>
    </row>
    <row r="240" spans="1:10" s="65" customFormat="1" ht="14" x14ac:dyDescent="0.35">
      <c r="A240" s="145"/>
      <c r="B240" s="152"/>
      <c r="C240" s="93"/>
      <c r="D240" s="93"/>
      <c r="E240" s="95"/>
      <c r="F240" s="95"/>
      <c r="G240" s="95"/>
      <c r="H240" s="93"/>
      <c r="I240" s="93"/>
      <c r="J240" s="93"/>
    </row>
    <row r="241" spans="1:10" s="65" customFormat="1" ht="14" x14ac:dyDescent="0.35">
      <c r="A241" s="145"/>
      <c r="B241" s="152"/>
      <c r="C241" s="93"/>
      <c r="D241" s="93"/>
      <c r="E241" s="95"/>
      <c r="F241" s="95"/>
      <c r="G241" s="95"/>
      <c r="H241" s="93"/>
      <c r="I241" s="93"/>
      <c r="J241" s="93"/>
    </row>
    <row r="242" spans="1:10" s="65" customFormat="1" ht="14" x14ac:dyDescent="0.35">
      <c r="A242" s="145"/>
      <c r="B242" s="152"/>
      <c r="C242" s="93"/>
      <c r="D242" s="93"/>
      <c r="E242" s="95"/>
      <c r="F242" s="95"/>
      <c r="G242" s="95"/>
      <c r="H242" s="93"/>
      <c r="I242" s="93"/>
      <c r="J242" s="93"/>
    </row>
    <row r="243" spans="1:10" s="65" customFormat="1" ht="14" x14ac:dyDescent="0.35">
      <c r="A243" s="145"/>
      <c r="B243" s="152"/>
      <c r="C243" s="93"/>
      <c r="D243" s="93"/>
      <c r="E243" s="95"/>
      <c r="F243" s="95"/>
      <c r="G243" s="95"/>
      <c r="H243" s="93"/>
      <c r="I243" s="93"/>
      <c r="J243" s="93"/>
    </row>
    <row r="244" spans="1:10" s="65" customFormat="1" ht="14" x14ac:dyDescent="0.35">
      <c r="A244" s="145"/>
      <c r="B244" s="152"/>
      <c r="C244" s="93"/>
      <c r="D244" s="93"/>
      <c r="E244" s="95"/>
      <c r="F244" s="95"/>
      <c r="G244" s="95"/>
      <c r="H244" s="93"/>
      <c r="I244" s="93"/>
      <c r="J244" s="93"/>
    </row>
    <row r="245" spans="1:10" s="65" customFormat="1" ht="14" x14ac:dyDescent="0.35">
      <c r="A245" s="145"/>
      <c r="B245" s="152"/>
      <c r="C245" s="93"/>
      <c r="D245" s="93"/>
      <c r="E245" s="95"/>
      <c r="F245" s="95"/>
      <c r="G245" s="95"/>
      <c r="H245" s="93"/>
      <c r="I245" s="93"/>
      <c r="J245" s="93"/>
    </row>
    <row r="246" spans="1:10" s="65" customFormat="1" ht="14" x14ac:dyDescent="0.35">
      <c r="A246" s="145"/>
      <c r="B246" s="152"/>
      <c r="C246" s="93"/>
      <c r="D246" s="93"/>
      <c r="E246" s="95"/>
      <c r="F246" s="95"/>
      <c r="G246" s="95"/>
      <c r="H246" s="93"/>
      <c r="I246" s="93"/>
      <c r="J246" s="93"/>
    </row>
    <row r="247" spans="1:10" s="65" customFormat="1" ht="14" x14ac:dyDescent="0.35">
      <c r="A247" s="145"/>
      <c r="B247" s="152"/>
      <c r="C247" s="93"/>
      <c r="D247" s="93"/>
      <c r="E247" s="95"/>
      <c r="F247" s="95"/>
      <c r="G247" s="95"/>
      <c r="H247" s="93"/>
      <c r="I247" s="93"/>
      <c r="J247" s="93"/>
    </row>
    <row r="248" spans="1:10" s="65" customFormat="1" ht="14" x14ac:dyDescent="0.35">
      <c r="A248" s="145"/>
      <c r="B248" s="152"/>
      <c r="C248" s="93"/>
      <c r="D248" s="93"/>
      <c r="E248" s="95"/>
      <c r="F248" s="95"/>
      <c r="G248" s="95"/>
      <c r="H248" s="93"/>
      <c r="I248" s="93"/>
      <c r="J248" s="93"/>
    </row>
    <row r="249" spans="1:10" s="65" customFormat="1" ht="14" x14ac:dyDescent="0.35">
      <c r="A249" s="145"/>
      <c r="B249" s="152"/>
      <c r="C249" s="93"/>
      <c r="D249" s="93"/>
      <c r="E249" s="95"/>
      <c r="F249" s="95"/>
      <c r="G249" s="95"/>
      <c r="H249" s="93"/>
      <c r="I249" s="93"/>
      <c r="J249" s="93"/>
    </row>
    <row r="250" spans="1:10" s="65" customFormat="1" ht="14" x14ac:dyDescent="0.35">
      <c r="A250" s="145"/>
      <c r="B250" s="152"/>
      <c r="C250" s="93"/>
      <c r="D250" s="93"/>
      <c r="E250" s="95"/>
      <c r="F250" s="95"/>
      <c r="G250" s="95"/>
      <c r="H250" s="93"/>
      <c r="I250" s="93"/>
      <c r="J250" s="93"/>
    </row>
    <row r="251" spans="1:10" s="65" customFormat="1" ht="14" x14ac:dyDescent="0.35">
      <c r="A251" s="145"/>
      <c r="B251" s="152"/>
      <c r="C251" s="93"/>
      <c r="D251" s="93"/>
      <c r="E251" s="95"/>
      <c r="F251" s="95"/>
      <c r="G251" s="95"/>
      <c r="H251" s="93"/>
      <c r="I251" s="93"/>
      <c r="J251" s="93"/>
    </row>
    <row r="252" spans="1:10" s="65" customFormat="1" ht="14" x14ac:dyDescent="0.35">
      <c r="A252" s="145"/>
      <c r="B252" s="152"/>
      <c r="C252" s="93"/>
      <c r="D252" s="93"/>
      <c r="E252" s="95"/>
      <c r="F252" s="95"/>
      <c r="G252" s="95"/>
      <c r="H252" s="93"/>
      <c r="I252" s="93"/>
      <c r="J252" s="93"/>
    </row>
    <row r="253" spans="1:10" s="65" customFormat="1" ht="14" x14ac:dyDescent="0.35">
      <c r="A253" s="145"/>
      <c r="B253" s="152"/>
      <c r="C253" s="93"/>
      <c r="D253" s="93"/>
      <c r="E253" s="95"/>
      <c r="F253" s="95"/>
      <c r="G253" s="95"/>
      <c r="H253" s="93"/>
      <c r="I253" s="93"/>
      <c r="J253" s="93"/>
    </row>
    <row r="254" spans="1:10" s="65" customFormat="1" ht="14" x14ac:dyDescent="0.35">
      <c r="A254" s="145"/>
      <c r="B254" s="152"/>
      <c r="C254" s="93"/>
      <c r="D254" s="93"/>
      <c r="E254" s="95"/>
      <c r="F254" s="95"/>
      <c r="G254" s="95"/>
      <c r="H254" s="93"/>
      <c r="I254" s="93"/>
      <c r="J254" s="93"/>
    </row>
    <row r="255" spans="1:10" s="65" customFormat="1" ht="14" x14ac:dyDescent="0.35">
      <c r="A255" s="145"/>
      <c r="B255" s="152"/>
      <c r="C255" s="93"/>
      <c r="D255" s="93"/>
      <c r="E255" s="95"/>
      <c r="F255" s="95"/>
      <c r="G255" s="95"/>
      <c r="H255" s="93"/>
      <c r="I255" s="93"/>
      <c r="J255" s="93"/>
    </row>
    <row r="256" spans="1:10" s="65" customFormat="1" ht="14" x14ac:dyDescent="0.35">
      <c r="A256" s="145"/>
      <c r="B256" s="152"/>
      <c r="C256" s="93"/>
      <c r="D256" s="93"/>
      <c r="E256" s="95"/>
      <c r="F256" s="95"/>
      <c r="G256" s="95"/>
      <c r="H256" s="93"/>
      <c r="I256" s="93"/>
      <c r="J256" s="93"/>
    </row>
    <row r="257" spans="1:10" s="65" customFormat="1" ht="14" x14ac:dyDescent="0.35">
      <c r="A257" s="145"/>
      <c r="B257" s="152"/>
      <c r="C257" s="93"/>
      <c r="D257" s="93"/>
      <c r="E257" s="95"/>
      <c r="F257" s="95"/>
      <c r="G257" s="95"/>
      <c r="H257" s="93"/>
      <c r="I257" s="93"/>
      <c r="J257" s="93"/>
    </row>
    <row r="258" spans="1:10" s="65" customFormat="1" ht="14" x14ac:dyDescent="0.35">
      <c r="A258" s="145"/>
      <c r="B258" s="152"/>
      <c r="C258" s="93"/>
      <c r="D258" s="93"/>
      <c r="E258" s="95"/>
      <c r="F258" s="95"/>
      <c r="G258" s="95"/>
      <c r="H258" s="93"/>
      <c r="I258" s="93"/>
      <c r="J258" s="93"/>
    </row>
    <row r="259" spans="1:10" s="65" customFormat="1" ht="14" x14ac:dyDescent="0.35">
      <c r="A259" s="145"/>
      <c r="B259" s="152"/>
      <c r="C259" s="93"/>
      <c r="D259" s="93"/>
      <c r="E259" s="95"/>
      <c r="F259" s="95"/>
      <c r="G259" s="95"/>
      <c r="H259" s="93"/>
      <c r="I259" s="93"/>
      <c r="J259" s="93"/>
    </row>
    <row r="260" spans="1:10" s="65" customFormat="1" ht="14" x14ac:dyDescent="0.35">
      <c r="A260" s="145"/>
      <c r="B260" s="152"/>
      <c r="C260" s="93"/>
      <c r="D260" s="93"/>
      <c r="E260" s="95"/>
      <c r="F260" s="95"/>
      <c r="G260" s="95"/>
      <c r="H260" s="93"/>
      <c r="I260" s="93"/>
      <c r="J260" s="93"/>
    </row>
    <row r="261" spans="1:10" s="65" customFormat="1" ht="14" x14ac:dyDescent="0.35">
      <c r="A261" s="145"/>
      <c r="B261" s="152"/>
      <c r="C261" s="93"/>
      <c r="D261" s="93"/>
      <c r="E261" s="95"/>
      <c r="F261" s="95"/>
      <c r="G261" s="95"/>
      <c r="H261" s="93"/>
      <c r="I261" s="93"/>
      <c r="J261" s="93"/>
    </row>
    <row r="262" spans="1:10" s="65" customFormat="1" ht="14" x14ac:dyDescent="0.35">
      <c r="A262" s="145"/>
      <c r="B262" s="152"/>
      <c r="C262" s="93"/>
      <c r="D262" s="93"/>
      <c r="E262" s="95"/>
      <c r="F262" s="95"/>
      <c r="G262" s="95"/>
      <c r="H262" s="93"/>
      <c r="I262" s="93"/>
      <c r="J262" s="93"/>
    </row>
    <row r="263" spans="1:10" s="65" customFormat="1" ht="14" x14ac:dyDescent="0.35">
      <c r="A263" s="145"/>
      <c r="B263" s="152"/>
      <c r="C263" s="93"/>
      <c r="D263" s="93"/>
      <c r="E263" s="95"/>
      <c r="F263" s="95"/>
      <c r="G263" s="95"/>
      <c r="H263" s="93"/>
      <c r="I263" s="93"/>
      <c r="J263" s="93"/>
    </row>
    <row r="264" spans="1:10" s="65" customFormat="1" ht="14" x14ac:dyDescent="0.35">
      <c r="A264" s="145"/>
      <c r="B264" s="152"/>
      <c r="C264" s="93"/>
      <c r="D264" s="93"/>
      <c r="E264" s="95"/>
      <c r="F264" s="95"/>
      <c r="G264" s="95"/>
      <c r="H264" s="93"/>
      <c r="I264" s="93"/>
      <c r="J264" s="93"/>
    </row>
    <row r="265" spans="1:10" s="65" customFormat="1" ht="14" x14ac:dyDescent="0.35">
      <c r="A265" s="145"/>
      <c r="B265" s="152"/>
      <c r="C265" s="93"/>
      <c r="D265" s="93"/>
      <c r="E265" s="95"/>
      <c r="F265" s="95"/>
      <c r="G265" s="95"/>
      <c r="H265" s="93"/>
      <c r="I265" s="93"/>
      <c r="J265" s="93"/>
    </row>
    <row r="266" spans="1:10" s="65" customFormat="1" ht="14" x14ac:dyDescent="0.35">
      <c r="A266" s="145"/>
      <c r="B266" s="152"/>
      <c r="C266" s="93"/>
      <c r="D266" s="93"/>
      <c r="E266" s="95"/>
      <c r="F266" s="95"/>
      <c r="G266" s="95"/>
      <c r="H266" s="93"/>
      <c r="I266" s="93"/>
      <c r="J266" s="93"/>
    </row>
    <row r="267" spans="1:10" s="65" customFormat="1" ht="14" x14ac:dyDescent="0.35">
      <c r="A267" s="145"/>
      <c r="B267" s="152"/>
      <c r="C267" s="93"/>
      <c r="D267" s="93"/>
      <c r="E267" s="95"/>
      <c r="F267" s="95"/>
      <c r="G267" s="95"/>
      <c r="H267" s="93"/>
      <c r="I267" s="93"/>
      <c r="J267" s="93"/>
    </row>
    <row r="268" spans="1:10" s="65" customFormat="1" ht="14" x14ac:dyDescent="0.35">
      <c r="A268" s="145"/>
      <c r="B268" s="152"/>
      <c r="C268" s="93"/>
      <c r="D268" s="93"/>
      <c r="E268" s="95"/>
      <c r="F268" s="95"/>
      <c r="G268" s="95"/>
      <c r="H268" s="93"/>
      <c r="I268" s="93"/>
      <c r="J268" s="93"/>
    </row>
    <row r="269" spans="1:10" s="65" customFormat="1" ht="14" x14ac:dyDescent="0.35">
      <c r="A269" s="145"/>
      <c r="B269" s="152"/>
      <c r="C269" s="93"/>
      <c r="D269" s="93"/>
      <c r="E269" s="95"/>
      <c r="F269" s="95"/>
      <c r="G269" s="95"/>
      <c r="H269" s="93"/>
      <c r="I269" s="93"/>
      <c r="J269" s="93"/>
    </row>
    <row r="270" spans="1:10" s="65" customFormat="1" ht="14" x14ac:dyDescent="0.35">
      <c r="A270" s="145"/>
      <c r="B270" s="152"/>
      <c r="C270" s="93"/>
      <c r="D270" s="93"/>
      <c r="E270" s="95"/>
      <c r="F270" s="95"/>
      <c r="G270" s="95"/>
      <c r="H270" s="93"/>
      <c r="I270" s="93"/>
      <c r="J270" s="93"/>
    </row>
    <row r="271" spans="1:10" s="65" customFormat="1" ht="14" x14ac:dyDescent="0.35">
      <c r="A271" s="145"/>
      <c r="B271" s="152"/>
      <c r="C271" s="93"/>
      <c r="D271" s="93"/>
      <c r="E271" s="95"/>
      <c r="F271" s="95"/>
      <c r="G271" s="95"/>
      <c r="H271" s="93"/>
      <c r="I271" s="93"/>
      <c r="J271" s="93"/>
    </row>
    <row r="272" spans="1:10" s="65" customFormat="1" ht="14" x14ac:dyDescent="0.35">
      <c r="A272" s="145"/>
      <c r="B272" s="152"/>
      <c r="C272" s="93"/>
      <c r="D272" s="93"/>
      <c r="E272" s="95"/>
      <c r="F272" s="95"/>
      <c r="G272" s="95"/>
      <c r="H272" s="93"/>
      <c r="I272" s="93"/>
      <c r="J272" s="93"/>
    </row>
    <row r="273" spans="1:10" s="65" customFormat="1" ht="14" x14ac:dyDescent="0.35">
      <c r="A273" s="145"/>
      <c r="B273" s="152"/>
      <c r="C273" s="93"/>
      <c r="D273" s="93"/>
      <c r="E273" s="95"/>
      <c r="F273" s="95"/>
      <c r="G273" s="95"/>
      <c r="H273" s="93"/>
      <c r="I273" s="93"/>
      <c r="J273" s="93"/>
    </row>
    <row r="274" spans="1:10" s="65" customFormat="1" ht="14" x14ac:dyDescent="0.35">
      <c r="A274" s="145"/>
      <c r="B274" s="152"/>
      <c r="C274" s="93"/>
      <c r="D274" s="93"/>
      <c r="E274" s="95"/>
      <c r="F274" s="95"/>
      <c r="G274" s="95"/>
      <c r="H274" s="93"/>
      <c r="I274" s="93"/>
      <c r="J274" s="93"/>
    </row>
    <row r="275" spans="1:10" s="65" customFormat="1" ht="14" x14ac:dyDescent="0.35">
      <c r="A275" s="145"/>
      <c r="B275" s="152"/>
      <c r="C275" s="93"/>
      <c r="D275" s="93"/>
      <c r="E275" s="95"/>
      <c r="F275" s="95"/>
      <c r="G275" s="95"/>
      <c r="H275" s="93"/>
      <c r="I275" s="93"/>
      <c r="J275" s="93"/>
    </row>
    <row r="276" spans="1:10" s="65" customFormat="1" ht="14" x14ac:dyDescent="0.35">
      <c r="A276" s="145"/>
      <c r="B276" s="152"/>
      <c r="C276" s="93"/>
      <c r="D276" s="93"/>
      <c r="E276" s="95"/>
      <c r="F276" s="95"/>
      <c r="G276" s="95"/>
      <c r="H276" s="93"/>
      <c r="I276" s="93"/>
      <c r="J276" s="93"/>
    </row>
    <row r="277" spans="1:10" s="65" customFormat="1" ht="14" x14ac:dyDescent="0.35">
      <c r="A277" s="145"/>
      <c r="B277" s="152"/>
      <c r="C277" s="93"/>
      <c r="D277" s="93"/>
      <c r="E277" s="95"/>
      <c r="F277" s="95"/>
      <c r="G277" s="95"/>
      <c r="H277" s="93"/>
      <c r="I277" s="93"/>
      <c r="J277" s="93"/>
    </row>
    <row r="278" spans="1:10" s="65" customFormat="1" ht="14" x14ac:dyDescent="0.35">
      <c r="A278" s="145"/>
      <c r="B278" s="152"/>
      <c r="C278" s="93"/>
      <c r="D278" s="93"/>
      <c r="E278" s="95"/>
      <c r="F278" s="95"/>
      <c r="G278" s="95"/>
      <c r="H278" s="93"/>
      <c r="I278" s="93"/>
      <c r="J278" s="93"/>
    </row>
    <row r="279" spans="1:10" s="65" customFormat="1" ht="14" x14ac:dyDescent="0.35">
      <c r="A279" s="145"/>
      <c r="B279" s="152"/>
      <c r="C279" s="93"/>
      <c r="D279" s="93"/>
      <c r="E279" s="95"/>
      <c r="F279" s="95"/>
      <c r="G279" s="95"/>
      <c r="H279" s="93"/>
      <c r="I279" s="93"/>
      <c r="J279" s="93"/>
    </row>
    <row r="280" spans="1:10" s="65" customFormat="1" ht="14" x14ac:dyDescent="0.35">
      <c r="A280" s="145"/>
      <c r="B280" s="152"/>
      <c r="C280" s="93"/>
      <c r="D280" s="93"/>
      <c r="E280" s="95"/>
      <c r="F280" s="95"/>
      <c r="G280" s="95"/>
      <c r="H280" s="93"/>
      <c r="I280" s="93"/>
      <c r="J280" s="93"/>
    </row>
    <row r="281" spans="1:10" s="65" customFormat="1" ht="14" x14ac:dyDescent="0.35">
      <c r="A281" s="145"/>
      <c r="B281" s="152"/>
      <c r="C281" s="93"/>
      <c r="D281" s="93"/>
      <c r="E281" s="95"/>
      <c r="F281" s="95"/>
      <c r="G281" s="95"/>
      <c r="H281" s="93"/>
      <c r="I281" s="93"/>
      <c r="J281" s="93"/>
    </row>
    <row r="282" spans="1:10" s="65" customFormat="1" ht="14" x14ac:dyDescent="0.35">
      <c r="A282" s="145"/>
      <c r="B282" s="152"/>
      <c r="C282" s="93"/>
      <c r="D282" s="93"/>
      <c r="E282" s="95"/>
      <c r="F282" s="95"/>
      <c r="G282" s="95"/>
      <c r="H282" s="93"/>
      <c r="I282" s="93"/>
      <c r="J282" s="93"/>
    </row>
    <row r="283" spans="1:10" s="65" customFormat="1" ht="14" x14ac:dyDescent="0.35">
      <c r="A283" s="145"/>
      <c r="B283" s="152"/>
      <c r="C283" s="93"/>
      <c r="D283" s="93"/>
      <c r="E283" s="95"/>
      <c r="F283" s="95"/>
      <c r="G283" s="95"/>
      <c r="H283" s="93"/>
      <c r="I283" s="93"/>
      <c r="J283" s="93"/>
    </row>
    <row r="284" spans="1:10" s="65" customFormat="1" ht="14" x14ac:dyDescent="0.35">
      <c r="A284" s="145"/>
      <c r="B284" s="152"/>
      <c r="C284" s="93"/>
      <c r="D284" s="93"/>
      <c r="E284" s="95"/>
      <c r="F284" s="95"/>
      <c r="G284" s="95"/>
      <c r="H284" s="93"/>
      <c r="I284" s="93"/>
      <c r="J284" s="93"/>
    </row>
    <row r="285" spans="1:10" s="65" customFormat="1" ht="14" x14ac:dyDescent="0.35">
      <c r="A285" s="145"/>
      <c r="B285" s="152"/>
      <c r="C285" s="93"/>
      <c r="D285" s="93"/>
      <c r="E285" s="95"/>
      <c r="F285" s="95"/>
      <c r="G285" s="95"/>
      <c r="H285" s="93"/>
      <c r="I285" s="93"/>
      <c r="J285" s="93"/>
    </row>
    <row r="286" spans="1:10" s="65" customFormat="1" ht="14" x14ac:dyDescent="0.35">
      <c r="A286" s="145"/>
      <c r="B286" s="152"/>
      <c r="C286" s="93"/>
      <c r="D286" s="93"/>
      <c r="E286" s="95"/>
      <c r="F286" s="95"/>
      <c r="G286" s="95"/>
      <c r="H286" s="93"/>
      <c r="I286" s="93"/>
      <c r="J286" s="93"/>
    </row>
    <row r="287" spans="1:10" s="65" customFormat="1" ht="14" x14ac:dyDescent="0.35">
      <c r="A287" s="145"/>
      <c r="B287" s="152"/>
      <c r="C287" s="93"/>
      <c r="D287" s="93"/>
      <c r="E287" s="95"/>
      <c r="F287" s="95"/>
      <c r="G287" s="95"/>
      <c r="H287" s="93"/>
      <c r="I287" s="93"/>
      <c r="J287" s="93"/>
    </row>
    <row r="288" spans="1:10" s="65" customFormat="1" ht="14" x14ac:dyDescent="0.35">
      <c r="A288" s="145"/>
      <c r="B288" s="152"/>
      <c r="C288" s="93"/>
      <c r="D288" s="93"/>
      <c r="E288" s="95"/>
      <c r="F288" s="95"/>
      <c r="G288" s="95"/>
      <c r="H288" s="93"/>
      <c r="I288" s="93"/>
      <c r="J288" s="93"/>
    </row>
    <row r="289" spans="1:10" s="65" customFormat="1" ht="14" x14ac:dyDescent="0.35">
      <c r="A289" s="145"/>
      <c r="B289" s="152"/>
      <c r="C289" s="93"/>
      <c r="D289" s="93"/>
      <c r="E289" s="95"/>
      <c r="F289" s="95"/>
      <c r="G289" s="95"/>
      <c r="H289" s="93"/>
      <c r="I289" s="93"/>
      <c r="J289" s="93"/>
    </row>
    <row r="290" spans="1:10" s="65" customFormat="1" ht="14" x14ac:dyDescent="0.35">
      <c r="A290" s="145"/>
      <c r="B290" s="152"/>
      <c r="C290" s="93"/>
      <c r="D290" s="93"/>
      <c r="E290" s="95"/>
      <c r="F290" s="95"/>
      <c r="G290" s="95"/>
      <c r="H290" s="93"/>
      <c r="I290" s="93"/>
      <c r="J290" s="93"/>
    </row>
    <row r="291" spans="1:10" s="65" customFormat="1" ht="14" x14ac:dyDescent="0.35">
      <c r="A291" s="145"/>
      <c r="B291" s="152"/>
      <c r="C291" s="93"/>
      <c r="D291" s="93"/>
      <c r="E291" s="95"/>
      <c r="F291" s="95"/>
      <c r="G291" s="95"/>
      <c r="H291" s="93"/>
      <c r="I291" s="93"/>
      <c r="J291" s="93"/>
    </row>
    <row r="292" spans="1:10" s="65" customFormat="1" ht="14" x14ac:dyDescent="0.35">
      <c r="A292" s="145"/>
      <c r="B292" s="152"/>
      <c r="C292" s="93"/>
      <c r="D292" s="93"/>
      <c r="E292" s="95"/>
      <c r="F292" s="95"/>
      <c r="G292" s="95"/>
      <c r="H292" s="93"/>
      <c r="I292" s="93"/>
      <c r="J292" s="93"/>
    </row>
    <row r="293" spans="1:10" s="65" customFormat="1" ht="14" x14ac:dyDescent="0.35">
      <c r="A293" s="145"/>
      <c r="B293" s="152"/>
      <c r="C293" s="93"/>
      <c r="D293" s="93"/>
      <c r="E293" s="95"/>
      <c r="F293" s="95"/>
      <c r="G293" s="95"/>
      <c r="H293" s="93"/>
      <c r="I293" s="93"/>
      <c r="J293" s="93"/>
    </row>
    <row r="294" spans="1:10" s="65" customFormat="1" ht="14" x14ac:dyDescent="0.35">
      <c r="A294" s="145"/>
      <c r="B294" s="152"/>
      <c r="C294" s="93"/>
      <c r="D294" s="93"/>
      <c r="E294" s="95"/>
      <c r="F294" s="95"/>
      <c r="G294" s="95"/>
      <c r="H294" s="93"/>
      <c r="I294" s="93"/>
      <c r="J294" s="93"/>
    </row>
    <row r="295" spans="1:10" s="65" customFormat="1" ht="14" x14ac:dyDescent="0.35">
      <c r="A295" s="145"/>
      <c r="B295" s="152"/>
      <c r="C295" s="93"/>
      <c r="D295" s="93"/>
      <c r="E295" s="95"/>
      <c r="F295" s="95"/>
      <c r="G295" s="95"/>
      <c r="H295" s="93"/>
      <c r="I295" s="93"/>
      <c r="J295" s="93"/>
    </row>
    <row r="296" spans="1:10" s="65" customFormat="1" ht="14" x14ac:dyDescent="0.35">
      <c r="A296" s="145"/>
      <c r="B296" s="152"/>
      <c r="C296" s="93"/>
      <c r="D296" s="93"/>
      <c r="E296" s="95"/>
      <c r="F296" s="95"/>
      <c r="G296" s="95"/>
      <c r="H296" s="93"/>
      <c r="I296" s="93"/>
      <c r="J296" s="93"/>
    </row>
    <row r="297" spans="1:10" s="65" customFormat="1" ht="14" x14ac:dyDescent="0.35">
      <c r="A297" s="145"/>
      <c r="B297" s="152"/>
      <c r="C297" s="93"/>
      <c r="D297" s="93"/>
      <c r="E297" s="95"/>
      <c r="F297" s="95"/>
      <c r="G297" s="95"/>
      <c r="H297" s="93"/>
      <c r="I297" s="93"/>
      <c r="J297" s="93"/>
    </row>
    <row r="298" spans="1:10" s="65" customFormat="1" ht="14" x14ac:dyDescent="0.35">
      <c r="A298" s="145"/>
      <c r="B298" s="152"/>
      <c r="C298" s="93"/>
      <c r="D298" s="93"/>
      <c r="E298" s="95"/>
      <c r="F298" s="95"/>
      <c r="G298" s="95"/>
      <c r="H298" s="93"/>
      <c r="I298" s="93"/>
      <c r="J298" s="93"/>
    </row>
    <row r="299" spans="1:10" s="65" customFormat="1" ht="14" x14ac:dyDescent="0.35">
      <c r="A299" s="145"/>
      <c r="B299" s="152"/>
      <c r="C299" s="93"/>
      <c r="D299" s="93"/>
      <c r="E299" s="95"/>
      <c r="F299" s="95"/>
      <c r="G299" s="95"/>
      <c r="H299" s="93"/>
      <c r="I299" s="93"/>
      <c r="J299" s="93"/>
    </row>
    <row r="300" spans="1:10" s="65" customFormat="1" ht="14" x14ac:dyDescent="0.35">
      <c r="A300" s="145"/>
      <c r="B300" s="152"/>
      <c r="C300" s="93"/>
      <c r="D300" s="93"/>
      <c r="E300" s="95"/>
      <c r="F300" s="95"/>
      <c r="G300" s="95"/>
      <c r="H300" s="93"/>
      <c r="I300" s="93"/>
      <c r="J300" s="93"/>
    </row>
    <row r="301" spans="1:10" s="65" customFormat="1" ht="14" x14ac:dyDescent="0.35">
      <c r="A301" s="145"/>
      <c r="B301" s="152"/>
      <c r="C301" s="93"/>
      <c r="D301" s="93"/>
      <c r="E301" s="95"/>
      <c r="F301" s="95"/>
      <c r="G301" s="95"/>
      <c r="H301" s="93"/>
      <c r="I301" s="93"/>
      <c r="J301" s="93"/>
    </row>
    <row r="302" spans="1:10" s="65" customFormat="1" ht="14" x14ac:dyDescent="0.35">
      <c r="A302" s="145"/>
      <c r="B302" s="152"/>
      <c r="C302" s="93"/>
      <c r="D302" s="93"/>
      <c r="E302" s="95"/>
      <c r="F302" s="95"/>
      <c r="G302" s="95"/>
      <c r="H302" s="93"/>
      <c r="I302" s="93"/>
      <c r="J302" s="93"/>
    </row>
    <row r="303" spans="1:10" s="65" customFormat="1" ht="14" x14ac:dyDescent="0.35">
      <c r="A303" s="145"/>
      <c r="B303" s="152"/>
      <c r="C303" s="93"/>
      <c r="D303" s="93"/>
      <c r="E303" s="95"/>
      <c r="F303" s="95"/>
      <c r="G303" s="95"/>
      <c r="H303" s="93"/>
      <c r="I303" s="93"/>
      <c r="J303" s="93"/>
    </row>
    <row r="304" spans="1:10" s="65" customFormat="1" ht="14" x14ac:dyDescent="0.35">
      <c r="A304" s="145"/>
      <c r="B304" s="152"/>
      <c r="C304" s="93"/>
      <c r="D304" s="93"/>
      <c r="E304" s="95"/>
      <c r="F304" s="95"/>
      <c r="G304" s="95"/>
      <c r="H304" s="93"/>
      <c r="I304" s="93"/>
      <c r="J304" s="93"/>
    </row>
    <row r="305" spans="1:10" s="65" customFormat="1" ht="14" x14ac:dyDescent="0.35">
      <c r="A305" s="145"/>
      <c r="B305" s="152"/>
      <c r="C305" s="93"/>
      <c r="D305" s="93"/>
      <c r="E305" s="95"/>
      <c r="F305" s="95"/>
      <c r="G305" s="95"/>
      <c r="H305" s="93"/>
      <c r="I305" s="93"/>
      <c r="J305" s="93"/>
    </row>
    <row r="306" spans="1:10" s="65" customFormat="1" ht="14" x14ac:dyDescent="0.35">
      <c r="A306" s="145"/>
      <c r="B306" s="152"/>
      <c r="C306" s="93"/>
      <c r="D306" s="93"/>
      <c r="E306" s="95"/>
      <c r="F306" s="95"/>
      <c r="G306" s="95"/>
      <c r="H306" s="93"/>
      <c r="I306" s="93"/>
      <c r="J306" s="93"/>
    </row>
    <row r="307" spans="1:10" s="65" customFormat="1" ht="14" x14ac:dyDescent="0.35">
      <c r="A307" s="145"/>
      <c r="B307" s="152"/>
      <c r="C307" s="93"/>
      <c r="D307" s="93"/>
      <c r="E307" s="95"/>
      <c r="F307" s="95"/>
      <c r="G307" s="95"/>
      <c r="H307" s="93"/>
      <c r="I307" s="93"/>
      <c r="J307" s="93"/>
    </row>
    <row r="308" spans="1:10" s="65" customFormat="1" ht="14" x14ac:dyDescent="0.35">
      <c r="A308" s="145"/>
      <c r="B308" s="152"/>
      <c r="C308" s="93"/>
      <c r="D308" s="93"/>
      <c r="E308" s="95"/>
      <c r="F308" s="95"/>
      <c r="G308" s="95"/>
      <c r="H308" s="93"/>
      <c r="I308" s="93"/>
      <c r="J308" s="93"/>
    </row>
    <row r="309" spans="1:10" s="65" customFormat="1" ht="14" x14ac:dyDescent="0.35">
      <c r="A309" s="145"/>
      <c r="B309" s="152"/>
      <c r="C309" s="93"/>
      <c r="D309" s="93"/>
      <c r="E309" s="95"/>
      <c r="F309" s="95"/>
      <c r="G309" s="95"/>
      <c r="H309" s="93"/>
      <c r="I309" s="93"/>
      <c r="J309" s="93"/>
    </row>
    <row r="310" spans="1:10" s="65" customFormat="1" ht="14" x14ac:dyDescent="0.35">
      <c r="A310" s="145"/>
      <c r="B310" s="152"/>
      <c r="C310" s="93"/>
      <c r="D310" s="93"/>
      <c r="E310" s="95"/>
      <c r="F310" s="95"/>
      <c r="G310" s="95"/>
      <c r="H310" s="93"/>
      <c r="I310" s="93"/>
      <c r="J310" s="93"/>
    </row>
    <row r="311" spans="1:10" s="65" customFormat="1" ht="14" x14ac:dyDescent="0.35">
      <c r="A311" s="145"/>
      <c r="B311" s="152"/>
      <c r="C311" s="93"/>
      <c r="D311" s="93"/>
      <c r="E311" s="95"/>
      <c r="F311" s="95"/>
      <c r="G311" s="95"/>
      <c r="H311" s="93"/>
      <c r="I311" s="93"/>
      <c r="J311" s="93"/>
    </row>
    <row r="312" spans="1:10" s="65" customFormat="1" ht="14" x14ac:dyDescent="0.35">
      <c r="A312" s="145"/>
      <c r="B312" s="152"/>
      <c r="C312" s="93"/>
      <c r="D312" s="93"/>
      <c r="E312" s="95"/>
      <c r="F312" s="95"/>
      <c r="G312" s="95"/>
      <c r="H312" s="93"/>
      <c r="I312" s="93"/>
      <c r="J312" s="93"/>
    </row>
    <row r="313" spans="1:10" s="65" customFormat="1" ht="14" x14ac:dyDescent="0.35">
      <c r="A313" s="145"/>
      <c r="B313" s="152"/>
      <c r="C313" s="93"/>
      <c r="D313" s="93"/>
      <c r="E313" s="95"/>
      <c r="F313" s="95"/>
      <c r="G313" s="95"/>
      <c r="H313" s="93"/>
      <c r="I313" s="93"/>
      <c r="J313" s="93"/>
    </row>
    <row r="314" spans="1:10" s="65" customFormat="1" ht="14" x14ac:dyDescent="0.35">
      <c r="A314" s="145"/>
      <c r="B314" s="152"/>
      <c r="C314" s="93"/>
      <c r="D314" s="93"/>
      <c r="E314" s="95"/>
      <c r="F314" s="95"/>
      <c r="G314" s="95"/>
      <c r="H314" s="93"/>
      <c r="I314" s="93"/>
      <c r="J314" s="93"/>
    </row>
    <row r="315" spans="1:10" s="65" customFormat="1" ht="14" x14ac:dyDescent="0.35">
      <c r="A315" s="145"/>
      <c r="B315" s="152"/>
      <c r="C315" s="93"/>
      <c r="D315" s="93"/>
      <c r="E315" s="95"/>
      <c r="F315" s="95"/>
      <c r="G315" s="95"/>
      <c r="H315" s="93"/>
      <c r="I315" s="93"/>
      <c r="J315" s="93"/>
    </row>
    <row r="316" spans="1:10" s="65" customFormat="1" ht="14" x14ac:dyDescent="0.35">
      <c r="A316" s="145"/>
      <c r="B316" s="152"/>
      <c r="C316" s="93"/>
      <c r="D316" s="93"/>
      <c r="E316" s="95"/>
      <c r="F316" s="95"/>
      <c r="G316" s="95"/>
      <c r="H316" s="93"/>
      <c r="I316" s="93"/>
      <c r="J316" s="93"/>
    </row>
    <row r="317" spans="1:10" s="65" customFormat="1" ht="14" x14ac:dyDescent="0.35">
      <c r="A317" s="145"/>
      <c r="B317" s="152"/>
      <c r="C317" s="93"/>
      <c r="D317" s="93"/>
      <c r="E317" s="95"/>
      <c r="F317" s="95"/>
      <c r="G317" s="95"/>
      <c r="H317" s="93"/>
      <c r="I317" s="93"/>
      <c r="J317" s="93"/>
    </row>
    <row r="318" spans="1:10" s="65" customFormat="1" ht="14" x14ac:dyDescent="0.35">
      <c r="A318" s="145"/>
      <c r="B318" s="152"/>
      <c r="C318" s="93"/>
      <c r="D318" s="93"/>
      <c r="E318" s="95"/>
      <c r="F318" s="95"/>
      <c r="G318" s="95"/>
      <c r="H318" s="93"/>
      <c r="I318" s="93"/>
      <c r="J318" s="93"/>
    </row>
    <row r="319" spans="1:10" s="65" customFormat="1" ht="14" x14ac:dyDescent="0.35">
      <c r="A319" s="145"/>
      <c r="B319" s="152"/>
      <c r="C319" s="93"/>
      <c r="D319" s="93"/>
      <c r="E319" s="95"/>
      <c r="F319" s="95"/>
      <c r="G319" s="95"/>
      <c r="H319" s="93"/>
      <c r="I319" s="93"/>
      <c r="J319" s="93"/>
    </row>
    <row r="320" spans="1:10" s="65" customFormat="1" ht="14" x14ac:dyDescent="0.35">
      <c r="A320" s="145"/>
      <c r="B320" s="152"/>
      <c r="C320" s="93"/>
      <c r="D320" s="93"/>
      <c r="E320" s="95"/>
      <c r="F320" s="95"/>
      <c r="G320" s="95"/>
      <c r="H320" s="93"/>
      <c r="I320" s="93"/>
      <c r="J320" s="93"/>
    </row>
    <row r="321" spans="1:10" s="65" customFormat="1" ht="14" x14ac:dyDescent="0.35">
      <c r="A321" s="145"/>
      <c r="B321" s="152"/>
      <c r="C321" s="93"/>
      <c r="D321" s="93"/>
      <c r="E321" s="95"/>
      <c r="F321" s="95"/>
      <c r="G321" s="95"/>
      <c r="H321" s="93"/>
      <c r="I321" s="93"/>
      <c r="J321" s="93"/>
    </row>
    <row r="322" spans="1:10" s="65" customFormat="1" ht="14" x14ac:dyDescent="0.35">
      <c r="A322" s="145"/>
      <c r="B322" s="152"/>
      <c r="C322" s="93"/>
      <c r="D322" s="93"/>
      <c r="E322" s="95"/>
      <c r="F322" s="95"/>
      <c r="G322" s="95"/>
      <c r="H322" s="93"/>
      <c r="I322" s="93"/>
      <c r="J322" s="93"/>
    </row>
    <row r="323" spans="1:10" s="65" customFormat="1" ht="14" x14ac:dyDescent="0.35">
      <c r="A323" s="145"/>
      <c r="B323" s="152"/>
      <c r="C323" s="93"/>
      <c r="D323" s="93"/>
      <c r="E323" s="95"/>
      <c r="F323" s="95"/>
      <c r="G323" s="95"/>
      <c r="H323" s="93"/>
      <c r="I323" s="93"/>
      <c r="J323" s="93"/>
    </row>
    <row r="324" spans="1:10" s="65" customFormat="1" ht="14" x14ac:dyDescent="0.35">
      <c r="A324" s="145"/>
      <c r="B324" s="152"/>
      <c r="C324" s="93"/>
      <c r="D324" s="93"/>
      <c r="E324" s="95"/>
      <c r="F324" s="95"/>
      <c r="G324" s="95"/>
      <c r="H324" s="93"/>
      <c r="I324" s="93"/>
      <c r="J324" s="93"/>
    </row>
    <row r="325" spans="1:10" s="65" customFormat="1" ht="14" x14ac:dyDescent="0.35">
      <c r="A325" s="145"/>
      <c r="B325" s="152"/>
      <c r="C325" s="93"/>
      <c r="D325" s="93"/>
      <c r="E325" s="95"/>
      <c r="F325" s="95"/>
      <c r="G325" s="95"/>
      <c r="H325" s="93"/>
      <c r="I325" s="93"/>
      <c r="J325" s="93"/>
    </row>
    <row r="326" spans="1:10" s="65" customFormat="1" ht="14" x14ac:dyDescent="0.35">
      <c r="A326" s="145"/>
      <c r="B326" s="152"/>
      <c r="C326" s="93"/>
      <c r="D326" s="93"/>
      <c r="E326" s="95"/>
      <c r="F326" s="95"/>
      <c r="G326" s="95"/>
      <c r="H326" s="93"/>
      <c r="I326" s="93"/>
      <c r="J326" s="93"/>
    </row>
    <row r="327" spans="1:10" s="65" customFormat="1" ht="14" x14ac:dyDescent="0.35">
      <c r="A327" s="145"/>
      <c r="B327" s="152"/>
      <c r="C327" s="93"/>
      <c r="D327" s="93"/>
      <c r="E327" s="95"/>
      <c r="F327" s="95"/>
      <c r="G327" s="95"/>
      <c r="H327" s="93"/>
      <c r="I327" s="93"/>
      <c r="J327" s="93"/>
    </row>
    <row r="328" spans="1:10" s="65" customFormat="1" ht="14" x14ac:dyDescent="0.35">
      <c r="A328" s="145"/>
      <c r="B328" s="152"/>
      <c r="C328" s="93"/>
      <c r="D328" s="93"/>
      <c r="E328" s="95"/>
      <c r="F328" s="95"/>
      <c r="G328" s="95"/>
      <c r="H328" s="93"/>
      <c r="I328" s="93"/>
      <c r="J328" s="93"/>
    </row>
    <row r="329" spans="1:10" s="65" customFormat="1" ht="14" x14ac:dyDescent="0.35">
      <c r="A329" s="145"/>
      <c r="B329" s="152"/>
      <c r="C329" s="93"/>
      <c r="D329" s="93"/>
      <c r="E329" s="95"/>
      <c r="F329" s="95"/>
      <c r="G329" s="95"/>
      <c r="H329" s="93"/>
      <c r="I329" s="93"/>
      <c r="J329" s="93"/>
    </row>
    <row r="330" spans="1:10" s="65" customFormat="1" ht="14" x14ac:dyDescent="0.35">
      <c r="A330" s="145"/>
      <c r="B330" s="152"/>
      <c r="C330" s="93"/>
      <c r="D330" s="93"/>
      <c r="E330" s="95"/>
      <c r="F330" s="95"/>
      <c r="G330" s="95"/>
      <c r="H330" s="93"/>
      <c r="I330" s="93"/>
      <c r="J330" s="93"/>
    </row>
    <row r="331" spans="1:10" s="65" customFormat="1" ht="14" x14ac:dyDescent="0.35">
      <c r="A331" s="145"/>
      <c r="B331" s="152"/>
      <c r="C331" s="93"/>
      <c r="D331" s="93"/>
      <c r="E331" s="95"/>
      <c r="F331" s="95"/>
      <c r="G331" s="95"/>
      <c r="H331" s="93"/>
      <c r="I331" s="93"/>
      <c r="J331" s="93"/>
    </row>
    <row r="332" spans="1:10" s="65" customFormat="1" ht="14" x14ac:dyDescent="0.35">
      <c r="A332" s="145"/>
      <c r="B332" s="152"/>
      <c r="C332" s="93"/>
      <c r="D332" s="93"/>
      <c r="E332" s="95"/>
      <c r="F332" s="95"/>
      <c r="G332" s="95"/>
      <c r="H332" s="93"/>
      <c r="I332" s="93"/>
      <c r="J332" s="93"/>
    </row>
    <row r="333" spans="1:10" s="65" customFormat="1" ht="14" x14ac:dyDescent="0.35">
      <c r="A333" s="145"/>
      <c r="B333" s="152"/>
      <c r="C333" s="93"/>
      <c r="D333" s="93"/>
      <c r="E333" s="95"/>
      <c r="F333" s="95"/>
      <c r="G333" s="95"/>
      <c r="H333" s="93"/>
      <c r="I333" s="93"/>
      <c r="J333" s="93"/>
    </row>
    <row r="334" spans="1:10" s="65" customFormat="1" ht="14" x14ac:dyDescent="0.35">
      <c r="A334" s="145"/>
      <c r="B334" s="152"/>
      <c r="C334" s="93"/>
      <c r="D334" s="93"/>
      <c r="E334" s="95"/>
      <c r="F334" s="95"/>
      <c r="G334" s="95"/>
      <c r="H334" s="93"/>
      <c r="I334" s="93"/>
      <c r="J334" s="93"/>
    </row>
    <row r="335" spans="1:10" s="65" customFormat="1" ht="14" x14ac:dyDescent="0.35">
      <c r="A335" s="145"/>
      <c r="B335" s="152"/>
      <c r="C335" s="93"/>
      <c r="D335" s="93"/>
      <c r="E335" s="95"/>
      <c r="F335" s="95"/>
      <c r="G335" s="95"/>
      <c r="H335" s="93"/>
      <c r="I335" s="93"/>
      <c r="J335" s="93"/>
    </row>
    <row r="336" spans="1:10" s="65" customFormat="1" ht="14" x14ac:dyDescent="0.35">
      <c r="A336" s="145"/>
      <c r="B336" s="152"/>
      <c r="C336" s="93"/>
      <c r="D336" s="93"/>
      <c r="E336" s="95"/>
      <c r="F336" s="95"/>
      <c r="G336" s="95"/>
      <c r="H336" s="93"/>
      <c r="I336" s="93"/>
      <c r="J336" s="93"/>
    </row>
    <row r="337" spans="1:10" s="65" customFormat="1" ht="14" x14ac:dyDescent="0.35">
      <c r="A337" s="145"/>
      <c r="B337" s="152"/>
      <c r="C337" s="93"/>
      <c r="D337" s="93"/>
      <c r="E337" s="95"/>
      <c r="F337" s="95"/>
      <c r="G337" s="95"/>
      <c r="H337" s="93"/>
      <c r="I337" s="93"/>
      <c r="J337" s="93"/>
    </row>
    <row r="338" spans="1:10" s="65" customFormat="1" ht="14" x14ac:dyDescent="0.35">
      <c r="A338" s="145"/>
      <c r="B338" s="152"/>
      <c r="C338" s="93"/>
      <c r="D338" s="93"/>
      <c r="E338" s="95"/>
      <c r="F338" s="95"/>
      <c r="G338" s="95"/>
      <c r="H338" s="93"/>
      <c r="I338" s="93"/>
      <c r="J338" s="93"/>
    </row>
    <row r="339" spans="1:10" s="65" customFormat="1" ht="14" x14ac:dyDescent="0.35">
      <c r="A339" s="145"/>
      <c r="B339" s="152"/>
      <c r="C339" s="93"/>
      <c r="D339" s="93"/>
      <c r="E339" s="95"/>
      <c r="F339" s="95"/>
      <c r="G339" s="95"/>
      <c r="H339" s="93"/>
      <c r="I339" s="93"/>
      <c r="J339" s="93"/>
    </row>
    <row r="340" spans="1:10" s="65" customFormat="1" ht="14" x14ac:dyDescent="0.35">
      <c r="A340" s="145"/>
      <c r="B340" s="152"/>
      <c r="C340" s="93"/>
      <c r="D340" s="93"/>
      <c r="E340" s="95"/>
      <c r="F340" s="95"/>
      <c r="G340" s="95"/>
      <c r="H340" s="93"/>
      <c r="I340" s="93"/>
      <c r="J340" s="93"/>
    </row>
    <row r="341" spans="1:10" s="65" customFormat="1" ht="14" x14ac:dyDescent="0.35">
      <c r="A341" s="145"/>
      <c r="B341" s="152"/>
      <c r="C341" s="93"/>
      <c r="D341" s="93"/>
      <c r="E341" s="95"/>
      <c r="F341" s="95"/>
      <c r="G341" s="95"/>
      <c r="H341" s="93"/>
      <c r="I341" s="93"/>
      <c r="J341" s="93"/>
    </row>
    <row r="342" spans="1:10" s="65" customFormat="1" ht="14" x14ac:dyDescent="0.35">
      <c r="A342" s="145"/>
      <c r="B342" s="152"/>
      <c r="C342" s="93"/>
      <c r="D342" s="93"/>
      <c r="E342" s="95"/>
      <c r="F342" s="95"/>
      <c r="G342" s="95"/>
      <c r="H342" s="93"/>
      <c r="I342" s="93"/>
      <c r="J342" s="93"/>
    </row>
    <row r="343" spans="1:10" s="65" customFormat="1" ht="14" x14ac:dyDescent="0.35">
      <c r="A343" s="145"/>
      <c r="B343" s="152"/>
      <c r="C343" s="93"/>
      <c r="D343" s="93"/>
      <c r="E343" s="95"/>
      <c r="F343" s="95"/>
      <c r="G343" s="95"/>
      <c r="H343" s="93"/>
      <c r="I343" s="93"/>
      <c r="J343" s="93"/>
    </row>
    <row r="344" spans="1:10" s="65" customFormat="1" ht="14" x14ac:dyDescent="0.35">
      <c r="A344" s="145"/>
      <c r="B344" s="152"/>
      <c r="C344" s="93"/>
      <c r="D344" s="93"/>
      <c r="E344" s="95"/>
      <c r="F344" s="95"/>
      <c r="G344" s="95"/>
      <c r="H344" s="93"/>
      <c r="I344" s="93"/>
      <c r="J344" s="93"/>
    </row>
    <row r="345" spans="1:10" s="65" customFormat="1" ht="14" x14ac:dyDescent="0.35">
      <c r="A345" s="145"/>
      <c r="B345" s="152"/>
      <c r="C345" s="93"/>
      <c r="D345" s="93"/>
      <c r="E345" s="95"/>
      <c r="F345" s="95"/>
      <c r="G345" s="95"/>
      <c r="H345" s="93"/>
      <c r="I345" s="93"/>
      <c r="J345" s="93"/>
    </row>
    <row r="346" spans="1:10" s="65" customFormat="1" ht="14" x14ac:dyDescent="0.35">
      <c r="A346" s="145"/>
      <c r="B346" s="152"/>
      <c r="C346" s="93"/>
      <c r="D346" s="93"/>
      <c r="E346" s="95"/>
      <c r="F346" s="95"/>
      <c r="G346" s="95"/>
      <c r="H346" s="93"/>
      <c r="I346" s="93"/>
      <c r="J346" s="93"/>
    </row>
    <row r="347" spans="1:10" s="65" customFormat="1" ht="14" x14ac:dyDescent="0.35">
      <c r="A347" s="145"/>
      <c r="B347" s="152"/>
      <c r="C347" s="93"/>
      <c r="D347" s="93"/>
      <c r="E347" s="95"/>
      <c r="F347" s="95"/>
      <c r="G347" s="95"/>
      <c r="H347" s="93"/>
      <c r="I347" s="93"/>
      <c r="J347" s="93"/>
    </row>
    <row r="348" spans="1:10" s="65" customFormat="1" ht="14" x14ac:dyDescent="0.35">
      <c r="A348" s="145"/>
      <c r="B348" s="152"/>
      <c r="C348" s="93"/>
      <c r="D348" s="93"/>
      <c r="E348" s="95"/>
      <c r="F348" s="95"/>
      <c r="G348" s="95"/>
      <c r="H348" s="93"/>
      <c r="I348" s="93"/>
      <c r="J348" s="93"/>
    </row>
    <row r="349" spans="1:10" s="65" customFormat="1" ht="14" x14ac:dyDescent="0.35">
      <c r="A349" s="145"/>
      <c r="B349" s="152"/>
      <c r="C349" s="93"/>
      <c r="D349" s="93"/>
      <c r="E349" s="95"/>
      <c r="F349" s="95"/>
      <c r="G349" s="95"/>
      <c r="H349" s="93"/>
      <c r="I349" s="93"/>
      <c r="J349" s="93"/>
    </row>
    <row r="350" spans="1:10" s="65" customFormat="1" ht="14" x14ac:dyDescent="0.35">
      <c r="A350" s="145"/>
      <c r="B350" s="152"/>
      <c r="C350" s="93"/>
      <c r="D350" s="93"/>
      <c r="E350" s="95"/>
      <c r="F350" s="95"/>
      <c r="G350" s="95"/>
      <c r="H350" s="93"/>
      <c r="I350" s="93"/>
      <c r="J350" s="93"/>
    </row>
    <row r="351" spans="1:10" s="65" customFormat="1" ht="14" x14ac:dyDescent="0.35">
      <c r="A351" s="145"/>
      <c r="B351" s="152"/>
      <c r="C351" s="93"/>
      <c r="D351" s="93"/>
      <c r="E351" s="95"/>
      <c r="F351" s="95"/>
      <c r="G351" s="95"/>
      <c r="H351" s="93"/>
      <c r="I351" s="93"/>
      <c r="J351" s="93"/>
    </row>
    <row r="352" spans="1:10" s="65" customFormat="1" ht="14" x14ac:dyDescent="0.35">
      <c r="A352" s="145"/>
      <c r="B352" s="152"/>
      <c r="C352" s="93"/>
      <c r="D352" s="93"/>
      <c r="E352" s="95"/>
      <c r="F352" s="95"/>
      <c r="G352" s="95"/>
      <c r="H352" s="93"/>
      <c r="I352" s="93"/>
      <c r="J352" s="93"/>
    </row>
    <row r="353" spans="1:10" s="65" customFormat="1" ht="14" x14ac:dyDescent="0.35">
      <c r="A353" s="145"/>
      <c r="B353" s="152"/>
      <c r="C353" s="93"/>
      <c r="D353" s="93"/>
      <c r="E353" s="95"/>
      <c r="F353" s="95"/>
      <c r="G353" s="95"/>
      <c r="H353" s="93"/>
      <c r="I353" s="93"/>
      <c r="J353" s="93"/>
    </row>
    <row r="354" spans="1:10" s="65" customFormat="1" ht="14" x14ac:dyDescent="0.35">
      <c r="A354" s="145"/>
      <c r="B354" s="152"/>
      <c r="C354" s="93"/>
      <c r="D354" s="93"/>
      <c r="E354" s="95"/>
      <c r="F354" s="95"/>
      <c r="G354" s="95"/>
      <c r="H354" s="93"/>
      <c r="I354" s="93"/>
      <c r="J354" s="93"/>
    </row>
    <row r="355" spans="1:10" s="65" customFormat="1" ht="14" x14ac:dyDescent="0.35">
      <c r="A355" s="145"/>
      <c r="B355" s="152"/>
      <c r="C355" s="93"/>
      <c r="D355" s="93"/>
      <c r="E355" s="95"/>
      <c r="F355" s="95"/>
      <c r="G355" s="95"/>
      <c r="H355" s="93"/>
      <c r="I355" s="93"/>
      <c r="J355" s="93"/>
    </row>
    <row r="356" spans="1:10" s="65" customFormat="1" ht="14" x14ac:dyDescent="0.35">
      <c r="A356" s="145"/>
      <c r="B356" s="152"/>
      <c r="C356" s="93"/>
      <c r="D356" s="93"/>
      <c r="E356" s="95"/>
      <c r="F356" s="95"/>
      <c r="G356" s="95"/>
      <c r="H356" s="93"/>
      <c r="I356" s="93"/>
      <c r="J356" s="93"/>
    </row>
    <row r="357" spans="1:10" s="65" customFormat="1" ht="14" x14ac:dyDescent="0.35">
      <c r="A357" s="145"/>
      <c r="B357" s="152"/>
      <c r="C357" s="93"/>
      <c r="D357" s="93"/>
      <c r="E357" s="95"/>
      <c r="F357" s="95"/>
      <c r="G357" s="95"/>
      <c r="H357" s="93"/>
      <c r="I357" s="93"/>
      <c r="J357" s="93"/>
    </row>
    <row r="358" spans="1:10" s="65" customFormat="1" ht="14" x14ac:dyDescent="0.35">
      <c r="A358" s="145"/>
      <c r="B358" s="152"/>
      <c r="C358" s="93"/>
      <c r="D358" s="93"/>
      <c r="E358" s="95"/>
      <c r="F358" s="95"/>
      <c r="G358" s="95"/>
      <c r="H358" s="93"/>
      <c r="I358" s="93"/>
      <c r="J358" s="93"/>
    </row>
    <row r="359" spans="1:10" s="65" customFormat="1" ht="14" x14ac:dyDescent="0.35">
      <c r="A359" s="145"/>
      <c r="B359" s="152"/>
      <c r="C359" s="93"/>
      <c r="D359" s="93"/>
      <c r="E359" s="95"/>
      <c r="F359" s="95"/>
      <c r="G359" s="95"/>
      <c r="H359" s="93"/>
      <c r="I359" s="93"/>
      <c r="J359" s="93"/>
    </row>
    <row r="360" spans="1:10" s="65" customFormat="1" ht="14" x14ac:dyDescent="0.35">
      <c r="A360" s="145"/>
      <c r="B360" s="152"/>
      <c r="C360" s="93"/>
      <c r="D360" s="93"/>
      <c r="E360" s="95"/>
      <c r="F360" s="95"/>
      <c r="G360" s="95"/>
      <c r="H360" s="93"/>
      <c r="I360" s="93"/>
      <c r="J360" s="93"/>
    </row>
    <row r="361" spans="1:10" s="65" customFormat="1" ht="14" x14ac:dyDescent="0.35">
      <c r="A361" s="145"/>
      <c r="B361" s="152"/>
      <c r="C361" s="93"/>
      <c r="D361" s="93"/>
      <c r="E361" s="95"/>
      <c r="F361" s="95"/>
      <c r="G361" s="95"/>
      <c r="H361" s="93"/>
      <c r="I361" s="93"/>
      <c r="J361" s="93"/>
    </row>
    <row r="362" spans="1:10" s="65" customFormat="1" ht="14" x14ac:dyDescent="0.35">
      <c r="A362" s="145"/>
      <c r="B362" s="152"/>
      <c r="C362" s="93"/>
      <c r="D362" s="93"/>
      <c r="E362" s="95"/>
      <c r="F362" s="95"/>
      <c r="G362" s="95"/>
      <c r="H362" s="93"/>
      <c r="I362" s="93"/>
      <c r="J362" s="93"/>
    </row>
    <row r="363" spans="1:10" s="65" customFormat="1" ht="14" x14ac:dyDescent="0.35">
      <c r="A363" s="145"/>
      <c r="B363" s="152"/>
      <c r="C363" s="93"/>
      <c r="D363" s="93"/>
      <c r="E363" s="95"/>
      <c r="F363" s="95"/>
      <c r="G363" s="95"/>
      <c r="H363" s="93"/>
      <c r="I363" s="93"/>
      <c r="J363" s="93"/>
    </row>
    <row r="364" spans="1:10" s="65" customFormat="1" ht="14" x14ac:dyDescent="0.35">
      <c r="A364" s="145"/>
      <c r="B364" s="152"/>
      <c r="C364" s="93"/>
      <c r="D364" s="93"/>
      <c r="E364" s="95"/>
      <c r="F364" s="95"/>
      <c r="G364" s="95"/>
      <c r="H364" s="93"/>
      <c r="I364" s="93"/>
      <c r="J364" s="93"/>
    </row>
    <row r="365" spans="1:10" s="65" customFormat="1" ht="14" x14ac:dyDescent="0.35">
      <c r="A365" s="145"/>
      <c r="B365" s="152"/>
      <c r="C365" s="93"/>
      <c r="D365" s="93"/>
      <c r="E365" s="95"/>
      <c r="F365" s="95"/>
      <c r="G365" s="95"/>
      <c r="H365" s="93"/>
      <c r="I365" s="93"/>
      <c r="J365" s="93"/>
    </row>
    <row r="366" spans="1:10" s="65" customFormat="1" ht="14" x14ac:dyDescent="0.35">
      <c r="A366" s="145"/>
      <c r="B366" s="152"/>
      <c r="C366" s="93"/>
      <c r="D366" s="93"/>
      <c r="E366" s="95"/>
      <c r="F366" s="95"/>
      <c r="G366" s="95"/>
      <c r="H366" s="93"/>
      <c r="I366" s="93"/>
      <c r="J366" s="93"/>
    </row>
    <row r="367" spans="1:10" s="65" customFormat="1" ht="14" x14ac:dyDescent="0.35">
      <c r="A367" s="145"/>
      <c r="B367" s="152"/>
      <c r="C367" s="93"/>
      <c r="D367" s="93"/>
      <c r="E367" s="95"/>
      <c r="F367" s="95"/>
      <c r="G367" s="95"/>
      <c r="H367" s="93"/>
      <c r="I367" s="93"/>
      <c r="J367" s="93"/>
    </row>
    <row r="368" spans="1:10" s="65" customFormat="1" ht="14" x14ac:dyDescent="0.35">
      <c r="A368" s="145"/>
      <c r="B368" s="152"/>
      <c r="C368" s="93"/>
      <c r="D368" s="93"/>
      <c r="E368" s="95"/>
      <c r="F368" s="95"/>
      <c r="G368" s="95"/>
      <c r="H368" s="93"/>
      <c r="I368" s="93"/>
      <c r="J368" s="93"/>
    </row>
    <row r="369" spans="1:10" s="65" customFormat="1" ht="14" x14ac:dyDescent="0.35">
      <c r="A369" s="145"/>
      <c r="B369" s="152"/>
      <c r="C369" s="93"/>
      <c r="D369" s="93"/>
      <c r="E369" s="95"/>
      <c r="F369" s="95"/>
      <c r="G369" s="95"/>
      <c r="H369" s="93"/>
      <c r="I369" s="93"/>
      <c r="J369" s="93"/>
    </row>
    <row r="370" spans="1:10" s="65" customFormat="1" ht="14" x14ac:dyDescent="0.35">
      <c r="A370" s="145"/>
      <c r="B370" s="152"/>
      <c r="C370" s="93"/>
      <c r="D370" s="93"/>
      <c r="E370" s="95"/>
      <c r="F370" s="95"/>
      <c r="G370" s="95"/>
      <c r="H370" s="93"/>
      <c r="I370" s="93"/>
      <c r="J370" s="93"/>
    </row>
    <row r="371" spans="1:10" s="65" customFormat="1" ht="14" x14ac:dyDescent="0.35">
      <c r="A371" s="145"/>
      <c r="B371" s="152"/>
      <c r="C371" s="93"/>
      <c r="D371" s="93"/>
      <c r="E371" s="95"/>
      <c r="F371" s="95"/>
      <c r="G371" s="95"/>
      <c r="H371" s="93"/>
      <c r="I371" s="93"/>
      <c r="J371" s="93"/>
    </row>
    <row r="372" spans="1:10" s="65" customFormat="1" ht="14" x14ac:dyDescent="0.35">
      <c r="A372" s="145"/>
      <c r="B372" s="152"/>
      <c r="C372" s="93"/>
      <c r="D372" s="93"/>
      <c r="E372" s="95"/>
      <c r="F372" s="95"/>
      <c r="G372" s="95"/>
      <c r="H372" s="93"/>
      <c r="I372" s="93"/>
      <c r="J372" s="93"/>
    </row>
    <row r="373" spans="1:10" s="65" customFormat="1" ht="14" x14ac:dyDescent="0.35">
      <c r="A373" s="145"/>
      <c r="B373" s="152"/>
      <c r="C373" s="93"/>
      <c r="D373" s="93"/>
      <c r="E373" s="95"/>
      <c r="F373" s="95"/>
      <c r="G373" s="95"/>
      <c r="H373" s="93"/>
      <c r="I373" s="93"/>
      <c r="J373" s="93"/>
    </row>
    <row r="374" spans="1:10" s="65" customFormat="1" ht="14" x14ac:dyDescent="0.35">
      <c r="A374" s="145"/>
      <c r="B374" s="152"/>
      <c r="C374" s="93"/>
      <c r="D374" s="93"/>
      <c r="E374" s="95"/>
      <c r="F374" s="95"/>
      <c r="G374" s="95"/>
      <c r="H374" s="93"/>
      <c r="I374" s="93"/>
      <c r="J374" s="93"/>
    </row>
    <row r="375" spans="1:10" s="65" customFormat="1" ht="14" x14ac:dyDescent="0.35">
      <c r="A375" s="145"/>
      <c r="B375" s="152"/>
      <c r="C375" s="93"/>
      <c r="D375" s="93"/>
      <c r="E375" s="95"/>
      <c r="F375" s="95"/>
      <c r="G375" s="95"/>
      <c r="H375" s="93"/>
      <c r="I375" s="93"/>
      <c r="J375" s="93"/>
    </row>
    <row r="376" spans="1:10" s="65" customFormat="1" ht="14" x14ac:dyDescent="0.35">
      <c r="A376" s="145"/>
      <c r="B376" s="152"/>
      <c r="C376" s="93"/>
      <c r="D376" s="93"/>
      <c r="E376" s="95"/>
      <c r="F376" s="95"/>
      <c r="G376" s="95"/>
      <c r="H376" s="93"/>
      <c r="I376" s="93"/>
      <c r="J376" s="93"/>
    </row>
    <row r="377" spans="1:10" s="65" customFormat="1" ht="14" x14ac:dyDescent="0.35">
      <c r="A377" s="145"/>
      <c r="B377" s="152"/>
      <c r="C377" s="93"/>
      <c r="D377" s="93"/>
      <c r="E377" s="95"/>
      <c r="F377" s="95"/>
      <c r="G377" s="95"/>
      <c r="H377" s="93"/>
      <c r="I377" s="93"/>
      <c r="J377" s="93"/>
    </row>
    <row r="378" spans="1:10" s="65" customFormat="1" ht="14" x14ac:dyDescent="0.35">
      <c r="A378" s="145"/>
      <c r="B378" s="152"/>
      <c r="C378" s="93"/>
      <c r="D378" s="93"/>
      <c r="E378" s="95"/>
      <c r="F378" s="95"/>
      <c r="G378" s="95"/>
      <c r="H378" s="93"/>
      <c r="I378" s="93"/>
      <c r="J378" s="93"/>
    </row>
    <row r="379" spans="1:10" s="65" customFormat="1" ht="14" x14ac:dyDescent="0.35">
      <c r="A379" s="145"/>
      <c r="B379" s="152"/>
      <c r="C379" s="93"/>
      <c r="D379" s="93"/>
      <c r="E379" s="95"/>
      <c r="F379" s="95"/>
      <c r="G379" s="95"/>
      <c r="H379" s="93"/>
      <c r="I379" s="93"/>
      <c r="J379" s="93"/>
    </row>
    <row r="380" spans="1:10" s="65" customFormat="1" ht="14" x14ac:dyDescent="0.35">
      <c r="A380" s="145"/>
      <c r="B380" s="152"/>
      <c r="C380" s="93"/>
      <c r="D380" s="93"/>
      <c r="E380" s="95"/>
      <c r="F380" s="95"/>
      <c r="G380" s="95"/>
      <c r="H380" s="93"/>
      <c r="I380" s="93"/>
      <c r="J380" s="93"/>
    </row>
    <row r="381" spans="1:10" s="65" customFormat="1" ht="14" x14ac:dyDescent="0.35">
      <c r="A381" s="145"/>
      <c r="B381" s="152"/>
      <c r="C381" s="93"/>
      <c r="D381" s="93"/>
      <c r="E381" s="95"/>
      <c r="F381" s="95"/>
      <c r="G381" s="95"/>
      <c r="H381" s="93"/>
      <c r="I381" s="93"/>
      <c r="J381" s="93"/>
    </row>
    <row r="382" spans="1:10" s="65" customFormat="1" ht="14" x14ac:dyDescent="0.35">
      <c r="A382" s="145"/>
      <c r="B382" s="152"/>
      <c r="C382" s="93"/>
      <c r="D382" s="93"/>
      <c r="E382" s="95"/>
      <c r="F382" s="95"/>
      <c r="G382" s="95"/>
      <c r="H382" s="93"/>
      <c r="I382" s="93"/>
      <c r="J382" s="93"/>
    </row>
    <row r="383" spans="1:10" s="65" customFormat="1" ht="14" x14ac:dyDescent="0.35">
      <c r="A383" s="145"/>
      <c r="B383" s="152"/>
      <c r="C383" s="93"/>
      <c r="D383" s="93"/>
      <c r="E383" s="95"/>
      <c r="F383" s="95"/>
      <c r="G383" s="95"/>
      <c r="H383" s="93"/>
      <c r="I383" s="93"/>
      <c r="J383" s="93"/>
    </row>
    <row r="384" spans="1:10" s="65" customFormat="1" ht="14" x14ac:dyDescent="0.35">
      <c r="A384" s="145"/>
      <c r="B384" s="152"/>
      <c r="C384" s="93"/>
      <c r="D384" s="93"/>
      <c r="E384" s="95"/>
      <c r="F384" s="95"/>
      <c r="G384" s="95"/>
      <c r="H384" s="93"/>
      <c r="I384" s="93"/>
      <c r="J384" s="93"/>
    </row>
    <row r="385" spans="1:10" s="65" customFormat="1" ht="14" x14ac:dyDescent="0.35">
      <c r="A385" s="145"/>
      <c r="B385" s="152"/>
      <c r="C385" s="93"/>
      <c r="D385" s="93"/>
      <c r="E385" s="95"/>
      <c r="F385" s="95"/>
      <c r="G385" s="95"/>
      <c r="H385" s="93"/>
      <c r="I385" s="93"/>
      <c r="J385" s="93"/>
    </row>
    <row r="386" spans="1:10" s="65" customFormat="1" ht="14" x14ac:dyDescent="0.35">
      <c r="A386" s="145"/>
      <c r="B386" s="152"/>
      <c r="C386" s="93"/>
      <c r="D386" s="93"/>
      <c r="E386" s="95"/>
      <c r="F386" s="95"/>
      <c r="G386" s="95"/>
      <c r="H386" s="93"/>
      <c r="I386" s="93"/>
      <c r="J386" s="93"/>
    </row>
    <row r="387" spans="1:10" s="65" customFormat="1" ht="14" x14ac:dyDescent="0.35">
      <c r="A387" s="145"/>
      <c r="B387" s="152"/>
      <c r="C387" s="93"/>
      <c r="D387" s="93"/>
      <c r="E387" s="95"/>
      <c r="F387" s="95"/>
      <c r="G387" s="95"/>
      <c r="H387" s="93"/>
      <c r="I387" s="93"/>
      <c r="J387" s="93"/>
    </row>
    <row r="388" spans="1:10" s="65" customFormat="1" ht="14" x14ac:dyDescent="0.35">
      <c r="A388" s="145"/>
      <c r="B388" s="152"/>
      <c r="C388" s="93"/>
      <c r="D388" s="93"/>
      <c r="E388" s="95"/>
      <c r="F388" s="95"/>
      <c r="G388" s="95"/>
      <c r="H388" s="93"/>
      <c r="I388" s="93"/>
      <c r="J388" s="93"/>
    </row>
    <row r="389" spans="1:10" s="65" customFormat="1" ht="14" x14ac:dyDescent="0.35">
      <c r="A389" s="145"/>
      <c r="B389" s="152"/>
      <c r="C389" s="93"/>
      <c r="D389" s="93"/>
      <c r="E389" s="95"/>
      <c r="F389" s="95"/>
      <c r="G389" s="95"/>
      <c r="H389" s="93"/>
      <c r="I389" s="93"/>
      <c r="J389" s="93"/>
    </row>
    <row r="390" spans="1:10" s="65" customFormat="1" ht="14" x14ac:dyDescent="0.35">
      <c r="A390" s="145"/>
      <c r="B390" s="152"/>
      <c r="C390" s="93"/>
      <c r="D390" s="93"/>
      <c r="E390" s="95"/>
      <c r="F390" s="95"/>
      <c r="G390" s="95"/>
      <c r="H390" s="93"/>
      <c r="I390" s="93"/>
      <c r="J390" s="93"/>
    </row>
    <row r="391" spans="1:10" s="65" customFormat="1" ht="14" x14ac:dyDescent="0.35">
      <c r="A391" s="145"/>
      <c r="B391" s="152"/>
      <c r="C391" s="93"/>
      <c r="D391" s="93"/>
      <c r="E391" s="95"/>
      <c r="F391" s="95"/>
      <c r="G391" s="95"/>
      <c r="H391" s="93"/>
      <c r="I391" s="93"/>
      <c r="J391" s="93"/>
    </row>
    <row r="392" spans="1:10" s="65" customFormat="1" ht="14" x14ac:dyDescent="0.35">
      <c r="A392" s="145"/>
      <c r="B392" s="152"/>
      <c r="C392" s="93"/>
      <c r="D392" s="93"/>
      <c r="E392" s="95"/>
      <c r="F392" s="95"/>
      <c r="G392" s="95"/>
      <c r="H392" s="93"/>
      <c r="I392" s="93"/>
      <c r="J392" s="93"/>
    </row>
    <row r="393" spans="1:10" s="65" customFormat="1" ht="14" x14ac:dyDescent="0.35">
      <c r="A393" s="145"/>
      <c r="B393" s="152"/>
      <c r="C393" s="93"/>
      <c r="D393" s="93"/>
      <c r="E393" s="95"/>
      <c r="F393" s="95"/>
      <c r="G393" s="95"/>
      <c r="H393" s="93"/>
      <c r="I393" s="93"/>
      <c r="J393" s="93"/>
    </row>
    <row r="394" spans="1:10" s="65" customFormat="1" ht="14" x14ac:dyDescent="0.35">
      <c r="A394" s="145"/>
      <c r="B394" s="152"/>
      <c r="C394" s="93"/>
      <c r="D394" s="93"/>
      <c r="E394" s="95"/>
      <c r="F394" s="95"/>
      <c r="G394" s="95"/>
      <c r="H394" s="93"/>
      <c r="I394" s="93"/>
      <c r="J394" s="93"/>
    </row>
    <row r="395" spans="1:10" s="65" customFormat="1" ht="14" x14ac:dyDescent="0.35">
      <c r="A395" s="145"/>
      <c r="B395" s="152"/>
      <c r="C395" s="93"/>
      <c r="D395" s="93"/>
      <c r="E395" s="95"/>
      <c r="F395" s="95"/>
      <c r="G395" s="95"/>
      <c r="H395" s="93"/>
      <c r="I395" s="93"/>
      <c r="J395" s="93"/>
    </row>
    <row r="396" spans="1:10" s="65" customFormat="1" ht="14" x14ac:dyDescent="0.35">
      <c r="A396" s="145"/>
      <c r="B396" s="152"/>
      <c r="C396" s="93"/>
      <c r="D396" s="93"/>
      <c r="E396" s="95"/>
      <c r="F396" s="95"/>
      <c r="G396" s="95"/>
      <c r="H396" s="93"/>
      <c r="I396" s="93"/>
      <c r="J396" s="93"/>
    </row>
    <row r="397" spans="1:10" s="65" customFormat="1" ht="14" x14ac:dyDescent="0.35">
      <c r="A397" s="145"/>
      <c r="B397" s="152"/>
      <c r="C397" s="93"/>
      <c r="D397" s="93"/>
      <c r="E397" s="95"/>
      <c r="F397" s="95"/>
      <c r="G397" s="95"/>
      <c r="H397" s="93"/>
      <c r="I397" s="93"/>
      <c r="J397" s="93"/>
    </row>
    <row r="398" spans="1:10" s="65" customFormat="1" ht="14" x14ac:dyDescent="0.35">
      <c r="A398" s="145"/>
      <c r="B398" s="152"/>
      <c r="C398" s="93"/>
      <c r="D398" s="93"/>
      <c r="E398" s="95"/>
      <c r="F398" s="95"/>
      <c r="G398" s="95"/>
      <c r="H398" s="93"/>
      <c r="I398" s="93"/>
      <c r="J398" s="93"/>
    </row>
    <row r="399" spans="1:10" s="65" customFormat="1" ht="14" x14ac:dyDescent="0.35">
      <c r="A399" s="145"/>
      <c r="B399" s="152"/>
      <c r="C399" s="93"/>
      <c r="D399" s="93"/>
      <c r="E399" s="95"/>
      <c r="F399" s="95"/>
      <c r="G399" s="95"/>
      <c r="H399" s="93"/>
      <c r="I399" s="93"/>
      <c r="J399" s="93"/>
    </row>
    <row r="400" spans="1:10" s="65" customFormat="1" ht="14" x14ac:dyDescent="0.35">
      <c r="A400" s="145"/>
      <c r="B400" s="152"/>
      <c r="C400" s="93"/>
      <c r="D400" s="93"/>
      <c r="E400" s="95"/>
      <c r="F400" s="95"/>
      <c r="G400" s="95"/>
      <c r="H400" s="93"/>
      <c r="I400" s="93"/>
      <c r="J400" s="93"/>
    </row>
    <row r="401" spans="1:10" s="65" customFormat="1" ht="14" x14ac:dyDescent="0.35">
      <c r="A401" s="145"/>
      <c r="B401" s="152"/>
      <c r="C401" s="93"/>
      <c r="D401" s="93"/>
      <c r="E401" s="95"/>
      <c r="F401" s="95"/>
      <c r="G401" s="95"/>
      <c r="H401" s="93"/>
      <c r="I401" s="93"/>
      <c r="J401" s="93"/>
    </row>
    <row r="402" spans="1:10" s="65" customFormat="1" ht="14" x14ac:dyDescent="0.35">
      <c r="A402" s="145"/>
      <c r="B402" s="152"/>
      <c r="C402" s="93"/>
      <c r="D402" s="93"/>
      <c r="E402" s="95"/>
      <c r="F402" s="95"/>
      <c r="G402" s="95"/>
      <c r="H402" s="93"/>
      <c r="I402" s="93"/>
      <c r="J402" s="93"/>
    </row>
    <row r="403" spans="1:10" s="65" customFormat="1" ht="14" x14ac:dyDescent="0.35">
      <c r="A403" s="145"/>
      <c r="B403" s="152"/>
      <c r="C403" s="93"/>
      <c r="D403" s="93"/>
      <c r="E403" s="95"/>
      <c r="F403" s="95"/>
      <c r="G403" s="95"/>
      <c r="H403" s="93"/>
      <c r="I403" s="93"/>
      <c r="J403" s="93"/>
    </row>
    <row r="404" spans="1:10" s="65" customFormat="1" ht="14" x14ac:dyDescent="0.35">
      <c r="A404" s="145"/>
      <c r="B404" s="152"/>
      <c r="C404" s="93"/>
      <c r="D404" s="93"/>
      <c r="E404" s="95"/>
      <c r="F404" s="95"/>
      <c r="G404" s="95"/>
      <c r="H404" s="93"/>
      <c r="I404" s="93"/>
      <c r="J404" s="93"/>
    </row>
    <row r="405" spans="1:10" s="65" customFormat="1" ht="14" x14ac:dyDescent="0.35">
      <c r="A405" s="145"/>
      <c r="B405" s="152"/>
      <c r="C405" s="93"/>
      <c r="D405" s="93"/>
      <c r="E405" s="95"/>
      <c r="F405" s="95"/>
      <c r="G405" s="95"/>
      <c r="H405" s="93"/>
      <c r="I405" s="93"/>
      <c r="J405" s="93"/>
    </row>
    <row r="406" spans="1:10" s="65" customFormat="1" ht="14" x14ac:dyDescent="0.35">
      <c r="A406" s="145"/>
      <c r="B406" s="152"/>
      <c r="C406" s="93"/>
      <c r="D406" s="93"/>
      <c r="E406" s="95"/>
      <c r="F406" s="95"/>
      <c r="G406" s="95"/>
      <c r="H406" s="93"/>
      <c r="I406" s="93"/>
      <c r="J406" s="93"/>
    </row>
    <row r="407" spans="1:10" s="65" customFormat="1" ht="14" x14ac:dyDescent="0.35">
      <c r="A407" s="145"/>
      <c r="B407" s="152"/>
      <c r="C407" s="93"/>
      <c r="D407" s="93"/>
      <c r="E407" s="95"/>
      <c r="F407" s="95"/>
      <c r="G407" s="95"/>
      <c r="H407" s="93"/>
      <c r="I407" s="93"/>
      <c r="J407" s="93"/>
    </row>
    <row r="408" spans="1:10" s="65" customFormat="1" ht="14" x14ac:dyDescent="0.35">
      <c r="A408" s="145"/>
      <c r="B408" s="152"/>
      <c r="C408" s="93"/>
      <c r="D408" s="93"/>
      <c r="E408" s="95"/>
      <c r="F408" s="95"/>
      <c r="G408" s="95"/>
      <c r="H408" s="93"/>
      <c r="I408" s="93"/>
      <c r="J408" s="93"/>
    </row>
    <row r="409" spans="1:10" s="65" customFormat="1" ht="14" x14ac:dyDescent="0.35">
      <c r="A409" s="145"/>
      <c r="B409" s="152"/>
      <c r="C409" s="93"/>
      <c r="D409" s="93"/>
      <c r="E409" s="95"/>
      <c r="F409" s="95"/>
      <c r="G409" s="95"/>
      <c r="H409" s="93"/>
      <c r="I409" s="93"/>
      <c r="J409" s="93"/>
    </row>
    <row r="410" spans="1:10" s="65" customFormat="1" ht="14" x14ac:dyDescent="0.35">
      <c r="A410" s="145"/>
      <c r="B410" s="152"/>
      <c r="C410" s="93"/>
      <c r="D410" s="93"/>
      <c r="E410" s="95"/>
      <c r="F410" s="95"/>
      <c r="G410" s="95"/>
      <c r="H410" s="93"/>
      <c r="I410" s="93"/>
      <c r="J410" s="93"/>
    </row>
    <row r="411" spans="1:10" s="65" customFormat="1" ht="14" x14ac:dyDescent="0.35">
      <c r="A411" s="145"/>
      <c r="B411" s="152"/>
      <c r="C411" s="93"/>
      <c r="D411" s="93"/>
      <c r="E411" s="95"/>
      <c r="F411" s="95"/>
      <c r="G411" s="95"/>
      <c r="H411" s="93"/>
      <c r="I411" s="93"/>
      <c r="J411" s="93"/>
    </row>
    <row r="412" spans="1:10" s="65" customFormat="1" ht="14" x14ac:dyDescent="0.35">
      <c r="A412" s="145"/>
      <c r="B412" s="152"/>
      <c r="C412" s="93"/>
      <c r="D412" s="93"/>
      <c r="E412" s="95"/>
      <c r="F412" s="95"/>
      <c r="G412" s="95"/>
      <c r="H412" s="93"/>
      <c r="I412" s="93"/>
      <c r="J412" s="93"/>
    </row>
    <row r="413" spans="1:10" s="65" customFormat="1" ht="14" x14ac:dyDescent="0.35">
      <c r="A413" s="145"/>
      <c r="B413" s="152"/>
      <c r="C413" s="93"/>
      <c r="D413" s="93"/>
      <c r="E413" s="95"/>
      <c r="F413" s="95"/>
      <c r="G413" s="95"/>
      <c r="H413" s="93"/>
      <c r="I413" s="93"/>
      <c r="J413" s="93"/>
    </row>
    <row r="414" spans="1:10" s="65" customFormat="1" ht="14" x14ac:dyDescent="0.35">
      <c r="A414" s="145"/>
      <c r="B414" s="152"/>
      <c r="C414" s="93"/>
      <c r="D414" s="93"/>
      <c r="E414" s="95"/>
      <c r="F414" s="95"/>
      <c r="G414" s="95"/>
      <c r="H414" s="93"/>
      <c r="I414" s="93"/>
      <c r="J414" s="93"/>
    </row>
    <row r="415" spans="1:10" s="65" customFormat="1" ht="14" x14ac:dyDescent="0.35">
      <c r="A415" s="145"/>
      <c r="B415" s="152"/>
      <c r="C415" s="93"/>
      <c r="D415" s="93"/>
      <c r="E415" s="95"/>
      <c r="F415" s="95"/>
      <c r="G415" s="95"/>
      <c r="H415" s="93"/>
      <c r="I415" s="93"/>
      <c r="J415" s="93"/>
    </row>
    <row r="416" spans="1:10" s="65" customFormat="1" ht="14" x14ac:dyDescent="0.35">
      <c r="A416" s="145"/>
      <c r="B416" s="152"/>
      <c r="C416" s="93"/>
      <c r="D416" s="93"/>
      <c r="E416" s="95"/>
      <c r="F416" s="95"/>
      <c r="G416" s="95"/>
      <c r="H416" s="93"/>
      <c r="I416" s="93"/>
      <c r="J416" s="93"/>
    </row>
    <row r="417" spans="1:10" s="65" customFormat="1" ht="14" x14ac:dyDescent="0.35">
      <c r="A417" s="145"/>
      <c r="B417" s="152"/>
      <c r="C417" s="93"/>
      <c r="D417" s="93"/>
      <c r="E417" s="95"/>
      <c r="F417" s="95"/>
      <c r="G417" s="95"/>
      <c r="H417" s="93"/>
      <c r="I417" s="93"/>
      <c r="J417" s="93"/>
    </row>
    <row r="418" spans="1:10" s="65" customFormat="1" ht="14" x14ac:dyDescent="0.35">
      <c r="A418" s="145"/>
      <c r="B418" s="152"/>
      <c r="C418" s="93"/>
      <c r="D418" s="93"/>
      <c r="E418" s="95"/>
      <c r="F418" s="95"/>
      <c r="G418" s="95"/>
      <c r="H418" s="93"/>
      <c r="I418" s="93"/>
      <c r="J418" s="93"/>
    </row>
    <row r="419" spans="1:10" s="65" customFormat="1" ht="14" x14ac:dyDescent="0.35">
      <c r="A419" s="145"/>
      <c r="B419" s="152"/>
      <c r="C419" s="93"/>
      <c r="D419" s="93"/>
      <c r="E419" s="95"/>
      <c r="F419" s="95"/>
      <c r="G419" s="95"/>
      <c r="H419" s="93"/>
      <c r="I419" s="93"/>
      <c r="J419" s="93"/>
    </row>
    <row r="420" spans="1:10" s="65" customFormat="1" ht="14" x14ac:dyDescent="0.35">
      <c r="A420" s="145"/>
      <c r="B420" s="152"/>
      <c r="C420" s="93"/>
      <c r="D420" s="93"/>
      <c r="E420" s="95"/>
      <c r="F420" s="95"/>
      <c r="G420" s="95"/>
      <c r="H420" s="93"/>
      <c r="I420" s="93"/>
      <c r="J420" s="93"/>
    </row>
    <row r="421" spans="1:10" s="65" customFormat="1" ht="14" x14ac:dyDescent="0.35">
      <c r="A421" s="145"/>
      <c r="B421" s="152"/>
      <c r="C421" s="93"/>
      <c r="D421" s="93"/>
      <c r="E421" s="95"/>
      <c r="F421" s="95"/>
      <c r="G421" s="95"/>
      <c r="H421" s="93"/>
      <c r="I421" s="93"/>
      <c r="J421" s="93"/>
    </row>
    <row r="422" spans="1:10" s="65" customFormat="1" ht="14" x14ac:dyDescent="0.35">
      <c r="A422" s="145"/>
      <c r="B422" s="152"/>
      <c r="C422" s="93"/>
      <c r="D422" s="93"/>
      <c r="E422" s="95"/>
      <c r="F422" s="95"/>
      <c r="G422" s="95"/>
      <c r="H422" s="93"/>
      <c r="I422" s="93"/>
      <c r="J422" s="93"/>
    </row>
    <row r="423" spans="1:10" s="65" customFormat="1" ht="14" x14ac:dyDescent="0.35">
      <c r="A423" s="145"/>
      <c r="B423" s="152"/>
      <c r="C423" s="93"/>
      <c r="D423" s="93"/>
      <c r="E423" s="95"/>
      <c r="F423" s="95"/>
      <c r="G423" s="95"/>
      <c r="H423" s="93"/>
      <c r="I423" s="93"/>
      <c r="J423" s="93"/>
    </row>
    <row r="424" spans="1:10" s="65" customFormat="1" ht="14" x14ac:dyDescent="0.35">
      <c r="A424" s="145"/>
      <c r="B424" s="152"/>
      <c r="C424" s="93"/>
      <c r="D424" s="93"/>
      <c r="E424" s="95"/>
      <c r="F424" s="95"/>
      <c r="G424" s="95"/>
      <c r="H424" s="93"/>
      <c r="I424" s="93"/>
      <c r="J424" s="93"/>
    </row>
    <row r="425" spans="1:10" s="65" customFormat="1" ht="14" x14ac:dyDescent="0.35">
      <c r="A425" s="145"/>
      <c r="B425" s="152"/>
      <c r="C425" s="93"/>
      <c r="D425" s="93"/>
      <c r="E425" s="95"/>
      <c r="F425" s="95"/>
      <c r="G425" s="95"/>
      <c r="H425" s="93"/>
      <c r="I425" s="93"/>
      <c r="J425" s="93"/>
    </row>
    <row r="426" spans="1:10" s="65" customFormat="1" ht="14" x14ac:dyDescent="0.35">
      <c r="A426" s="145"/>
      <c r="B426" s="152"/>
      <c r="C426" s="93"/>
      <c r="D426" s="93"/>
      <c r="E426" s="95"/>
      <c r="F426" s="95"/>
      <c r="G426" s="95"/>
      <c r="H426" s="93"/>
      <c r="I426" s="93"/>
      <c r="J426" s="93"/>
    </row>
    <row r="427" spans="1:10" s="65" customFormat="1" ht="14" x14ac:dyDescent="0.35">
      <c r="A427" s="145"/>
      <c r="B427" s="152"/>
      <c r="C427" s="93"/>
      <c r="D427" s="93"/>
      <c r="E427" s="95"/>
      <c r="F427" s="95"/>
      <c r="G427" s="95"/>
      <c r="H427" s="93"/>
      <c r="I427" s="93"/>
      <c r="J427" s="93"/>
    </row>
    <row r="428" spans="1:10" s="65" customFormat="1" ht="14" x14ac:dyDescent="0.35">
      <c r="A428" s="145"/>
      <c r="B428" s="152"/>
      <c r="C428" s="93"/>
      <c r="D428" s="93"/>
      <c r="E428" s="95"/>
      <c r="F428" s="95"/>
      <c r="G428" s="95"/>
      <c r="H428" s="93"/>
      <c r="I428" s="93"/>
      <c r="J428" s="93"/>
    </row>
    <row r="429" spans="1:10" s="65" customFormat="1" ht="14" x14ac:dyDescent="0.35">
      <c r="A429" s="145"/>
      <c r="B429" s="152"/>
      <c r="C429" s="93"/>
      <c r="D429" s="93"/>
      <c r="E429" s="95"/>
      <c r="F429" s="95"/>
      <c r="G429" s="95"/>
      <c r="H429" s="93"/>
      <c r="I429" s="93"/>
      <c r="J429" s="93"/>
    </row>
    <row r="430" spans="1:10" s="65" customFormat="1" ht="14" x14ac:dyDescent="0.35">
      <c r="A430" s="145"/>
      <c r="B430" s="152"/>
      <c r="C430" s="93"/>
      <c r="D430" s="93"/>
      <c r="E430" s="95"/>
      <c r="F430" s="95"/>
      <c r="G430" s="95"/>
      <c r="H430" s="93"/>
      <c r="I430" s="93"/>
      <c r="J430" s="93"/>
    </row>
    <row r="431" spans="1:10" s="65" customFormat="1" ht="14" x14ac:dyDescent="0.35">
      <c r="A431" s="145"/>
      <c r="B431" s="152"/>
      <c r="C431" s="93"/>
      <c r="D431" s="93"/>
      <c r="E431" s="95"/>
      <c r="F431" s="95"/>
      <c r="G431" s="95"/>
      <c r="H431" s="93"/>
      <c r="I431" s="93"/>
      <c r="J431" s="93"/>
    </row>
    <row r="432" spans="1:10" s="65" customFormat="1" ht="14" x14ac:dyDescent="0.35">
      <c r="A432" s="145"/>
      <c r="B432" s="152"/>
      <c r="C432" s="93"/>
      <c r="D432" s="93"/>
      <c r="E432" s="95"/>
      <c r="F432" s="95"/>
      <c r="G432" s="95"/>
      <c r="H432" s="93"/>
      <c r="I432" s="93"/>
      <c r="J432" s="93"/>
    </row>
    <row r="433" spans="1:10" s="65" customFormat="1" ht="14" x14ac:dyDescent="0.35">
      <c r="A433" s="145"/>
      <c r="B433" s="152"/>
      <c r="C433" s="93"/>
      <c r="D433" s="93"/>
      <c r="E433" s="95"/>
      <c r="F433" s="95"/>
      <c r="G433" s="95"/>
      <c r="H433" s="93"/>
      <c r="I433" s="93"/>
      <c r="J433" s="93"/>
    </row>
    <row r="434" spans="1:10" s="65" customFormat="1" ht="14" x14ac:dyDescent="0.35">
      <c r="A434" s="145"/>
      <c r="B434" s="152"/>
      <c r="C434" s="93"/>
      <c r="D434" s="93"/>
      <c r="E434" s="95"/>
      <c r="F434" s="95"/>
      <c r="G434" s="95"/>
      <c r="H434" s="93"/>
      <c r="I434" s="93"/>
      <c r="J434" s="93"/>
    </row>
    <row r="435" spans="1:10" s="65" customFormat="1" ht="14" x14ac:dyDescent="0.35">
      <c r="A435" s="145"/>
      <c r="B435" s="152"/>
      <c r="C435" s="93"/>
      <c r="D435" s="93"/>
      <c r="E435" s="95"/>
      <c r="F435" s="95"/>
      <c r="G435" s="95"/>
      <c r="H435" s="93"/>
      <c r="I435" s="93"/>
      <c r="J435" s="93"/>
    </row>
    <row r="436" spans="1:10" s="65" customFormat="1" ht="14" x14ac:dyDescent="0.35">
      <c r="A436" s="145"/>
      <c r="B436" s="152"/>
      <c r="C436" s="93"/>
      <c r="D436" s="93"/>
      <c r="E436" s="95"/>
      <c r="F436" s="95"/>
      <c r="G436" s="95"/>
      <c r="H436" s="93"/>
      <c r="I436" s="93"/>
      <c r="J436" s="93"/>
    </row>
    <row r="437" spans="1:10" s="65" customFormat="1" ht="14" x14ac:dyDescent="0.35">
      <c r="A437" s="145"/>
      <c r="B437" s="152"/>
      <c r="C437" s="93"/>
      <c r="D437" s="93"/>
      <c r="E437" s="95"/>
      <c r="F437" s="95"/>
      <c r="G437" s="95"/>
      <c r="H437" s="93"/>
      <c r="I437" s="93"/>
      <c r="J437" s="93"/>
    </row>
    <row r="438" spans="1:10" s="65" customFormat="1" ht="14" x14ac:dyDescent="0.35">
      <c r="A438" s="145"/>
      <c r="B438" s="152"/>
      <c r="C438" s="93"/>
      <c r="D438" s="93"/>
      <c r="E438" s="95"/>
      <c r="F438" s="95"/>
      <c r="G438" s="95"/>
      <c r="H438" s="93"/>
      <c r="I438" s="93"/>
      <c r="J438" s="93"/>
    </row>
    <row r="439" spans="1:10" s="65" customFormat="1" ht="14" x14ac:dyDescent="0.35">
      <c r="A439" s="145"/>
      <c r="B439" s="152"/>
      <c r="C439" s="93"/>
      <c r="D439" s="93"/>
      <c r="E439" s="95"/>
      <c r="F439" s="95"/>
      <c r="G439" s="95"/>
      <c r="H439" s="93"/>
      <c r="I439" s="93"/>
      <c r="J439" s="93"/>
    </row>
    <row r="440" spans="1:10" s="65" customFormat="1" ht="14" x14ac:dyDescent="0.35">
      <c r="A440" s="145"/>
      <c r="B440" s="152"/>
      <c r="C440" s="93"/>
      <c r="D440" s="93"/>
      <c r="E440" s="95"/>
      <c r="F440" s="95"/>
      <c r="G440" s="95"/>
      <c r="H440" s="93"/>
      <c r="I440" s="93"/>
      <c r="J440" s="93"/>
    </row>
    <row r="441" spans="1:10" s="65" customFormat="1" ht="14" x14ac:dyDescent="0.35">
      <c r="A441" s="145"/>
      <c r="B441" s="152"/>
      <c r="C441" s="93"/>
      <c r="D441" s="93"/>
      <c r="E441" s="95"/>
      <c r="F441" s="95"/>
      <c r="G441" s="95"/>
      <c r="H441" s="93"/>
      <c r="I441" s="93"/>
      <c r="J441" s="93"/>
    </row>
    <row r="442" spans="1:10" s="65" customFormat="1" ht="14" x14ac:dyDescent="0.35">
      <c r="A442" s="145"/>
      <c r="B442" s="152"/>
      <c r="C442" s="93"/>
      <c r="D442" s="93"/>
      <c r="E442" s="95"/>
      <c r="F442" s="95"/>
      <c r="G442" s="95"/>
      <c r="H442" s="93"/>
      <c r="I442" s="93"/>
      <c r="J442" s="93"/>
    </row>
    <row r="443" spans="1:10" s="65" customFormat="1" ht="14" x14ac:dyDescent="0.35">
      <c r="A443" s="145"/>
      <c r="B443" s="152"/>
      <c r="C443" s="93"/>
      <c r="D443" s="93"/>
      <c r="E443" s="95"/>
      <c r="F443" s="95"/>
      <c r="G443" s="95"/>
      <c r="H443" s="93"/>
      <c r="I443" s="93"/>
      <c r="J443" s="93"/>
    </row>
    <row r="444" spans="1:10" s="65" customFormat="1" ht="14" x14ac:dyDescent="0.35">
      <c r="A444" s="145"/>
      <c r="B444" s="152"/>
      <c r="C444" s="93"/>
      <c r="D444" s="93"/>
      <c r="E444" s="95"/>
      <c r="F444" s="95"/>
      <c r="G444" s="95"/>
      <c r="H444" s="93"/>
      <c r="I444" s="93"/>
      <c r="J444" s="93"/>
    </row>
    <row r="445" spans="1:10" s="65" customFormat="1" ht="14" x14ac:dyDescent="0.35">
      <c r="A445" s="145"/>
      <c r="B445" s="152"/>
      <c r="C445" s="93"/>
      <c r="D445" s="93"/>
      <c r="E445" s="95"/>
      <c r="F445" s="95"/>
      <c r="G445" s="95"/>
      <c r="H445" s="93"/>
      <c r="I445" s="93"/>
      <c r="J445" s="93"/>
    </row>
    <row r="446" spans="1:10" s="65" customFormat="1" ht="14" x14ac:dyDescent="0.35">
      <c r="A446" s="145"/>
      <c r="B446" s="152"/>
      <c r="C446" s="93"/>
      <c r="D446" s="93"/>
      <c r="E446" s="95"/>
      <c r="F446" s="95"/>
      <c r="G446" s="95"/>
      <c r="H446" s="93"/>
      <c r="I446" s="93"/>
      <c r="J446" s="93"/>
    </row>
    <row r="447" spans="1:10" s="65" customFormat="1" ht="14" x14ac:dyDescent="0.35">
      <c r="A447" s="145"/>
      <c r="B447" s="152"/>
      <c r="C447" s="93"/>
      <c r="D447" s="93"/>
      <c r="E447" s="95"/>
      <c r="F447" s="95"/>
      <c r="G447" s="95"/>
      <c r="H447" s="93"/>
      <c r="I447" s="93"/>
      <c r="J447" s="93"/>
    </row>
    <row r="448" spans="1:10" s="65" customFormat="1" ht="14" x14ac:dyDescent="0.35">
      <c r="A448" s="145"/>
      <c r="B448" s="152"/>
      <c r="C448" s="93"/>
      <c r="D448" s="93"/>
      <c r="E448" s="95"/>
      <c r="F448" s="95"/>
      <c r="G448" s="95"/>
      <c r="H448" s="93"/>
      <c r="I448" s="93"/>
      <c r="J448" s="93"/>
    </row>
    <row r="449" spans="1:10" s="65" customFormat="1" ht="14" x14ac:dyDescent="0.35">
      <c r="A449" s="145"/>
      <c r="B449" s="152"/>
      <c r="C449" s="93"/>
      <c r="D449" s="93"/>
      <c r="E449" s="95"/>
      <c r="F449" s="95"/>
      <c r="G449" s="95"/>
      <c r="H449" s="93"/>
      <c r="I449" s="93"/>
      <c r="J449" s="93"/>
    </row>
    <row r="450" spans="1:10" s="65" customFormat="1" ht="14" x14ac:dyDescent="0.35">
      <c r="A450" s="145"/>
      <c r="B450" s="152"/>
      <c r="C450" s="93"/>
      <c r="D450" s="93"/>
      <c r="E450" s="95"/>
      <c r="F450" s="95"/>
      <c r="G450" s="95"/>
      <c r="H450" s="93"/>
      <c r="I450" s="93"/>
      <c r="J450" s="93"/>
    </row>
    <row r="451" spans="1:10" s="65" customFormat="1" ht="14" x14ac:dyDescent="0.35">
      <c r="A451" s="145"/>
      <c r="B451" s="152"/>
      <c r="C451" s="93"/>
      <c r="D451" s="93"/>
      <c r="E451" s="95"/>
      <c r="F451" s="95"/>
      <c r="G451" s="95"/>
      <c r="H451" s="93"/>
      <c r="I451" s="93"/>
      <c r="J451" s="93"/>
    </row>
    <row r="452" spans="1:10" s="65" customFormat="1" ht="14" x14ac:dyDescent="0.35">
      <c r="A452" s="145"/>
      <c r="B452" s="152"/>
      <c r="C452" s="93"/>
      <c r="D452" s="93"/>
      <c r="E452" s="95"/>
      <c r="F452" s="95"/>
      <c r="G452" s="95"/>
      <c r="H452" s="93"/>
      <c r="I452" s="93"/>
      <c r="J452" s="93"/>
    </row>
    <row r="453" spans="1:10" s="65" customFormat="1" ht="14" x14ac:dyDescent="0.35">
      <c r="A453" s="145"/>
      <c r="B453" s="152"/>
      <c r="C453" s="93"/>
      <c r="D453" s="93"/>
      <c r="E453" s="95"/>
      <c r="F453" s="95"/>
      <c r="G453" s="95"/>
      <c r="H453" s="93"/>
      <c r="I453" s="93"/>
      <c r="J453" s="93"/>
    </row>
    <row r="454" spans="1:10" s="65" customFormat="1" ht="14" x14ac:dyDescent="0.35">
      <c r="A454" s="145"/>
      <c r="B454" s="152"/>
      <c r="C454" s="93"/>
      <c r="D454" s="93"/>
      <c r="E454" s="95"/>
      <c r="F454" s="95"/>
      <c r="G454" s="95"/>
      <c r="H454" s="93"/>
      <c r="I454" s="93"/>
      <c r="J454" s="93"/>
    </row>
    <row r="455" spans="1:10" s="65" customFormat="1" ht="14" x14ac:dyDescent="0.35">
      <c r="A455" s="145"/>
      <c r="B455" s="152"/>
      <c r="C455" s="93"/>
      <c r="D455" s="93"/>
      <c r="E455" s="95"/>
      <c r="F455" s="95"/>
      <c r="G455" s="95"/>
      <c r="H455" s="93"/>
      <c r="I455" s="93"/>
      <c r="J455" s="93"/>
    </row>
    <row r="456" spans="1:10" s="65" customFormat="1" ht="14" x14ac:dyDescent="0.35">
      <c r="A456" s="145"/>
      <c r="B456" s="152"/>
      <c r="C456" s="93"/>
      <c r="D456" s="93"/>
      <c r="E456" s="95"/>
      <c r="F456" s="95"/>
      <c r="G456" s="95"/>
      <c r="H456" s="93"/>
      <c r="I456" s="93"/>
      <c r="J456" s="93"/>
    </row>
    <row r="457" spans="1:10" s="65" customFormat="1" ht="14" x14ac:dyDescent="0.35">
      <c r="A457" s="145"/>
      <c r="B457" s="152"/>
      <c r="C457" s="93"/>
      <c r="D457" s="93"/>
      <c r="E457" s="95"/>
      <c r="F457" s="95"/>
      <c r="G457" s="95"/>
      <c r="H457" s="93"/>
      <c r="I457" s="93"/>
      <c r="J457" s="93"/>
    </row>
    <row r="458" spans="1:10" s="65" customFormat="1" ht="14" x14ac:dyDescent="0.35">
      <c r="A458" s="145"/>
      <c r="B458" s="152"/>
      <c r="C458" s="93"/>
      <c r="D458" s="93"/>
      <c r="E458" s="95"/>
      <c r="F458" s="95"/>
      <c r="G458" s="95"/>
      <c r="H458" s="93"/>
      <c r="I458" s="93"/>
      <c r="J458" s="93"/>
    </row>
    <row r="459" spans="1:10" s="65" customFormat="1" ht="14" x14ac:dyDescent="0.35">
      <c r="A459" s="145"/>
      <c r="B459" s="152"/>
      <c r="C459" s="93"/>
      <c r="D459" s="93"/>
      <c r="E459" s="95"/>
      <c r="F459" s="95"/>
      <c r="G459" s="95"/>
      <c r="H459" s="93"/>
      <c r="I459" s="93"/>
      <c r="J459" s="93"/>
    </row>
    <row r="460" spans="1:10" s="65" customFormat="1" ht="14" x14ac:dyDescent="0.35">
      <c r="A460" s="145"/>
      <c r="B460" s="152"/>
      <c r="C460" s="93"/>
      <c r="D460" s="93"/>
      <c r="E460" s="95"/>
      <c r="F460" s="95"/>
      <c r="G460" s="95"/>
      <c r="H460" s="93"/>
      <c r="I460" s="93"/>
      <c r="J460" s="93"/>
    </row>
    <row r="461" spans="1:10" s="65" customFormat="1" ht="14" x14ac:dyDescent="0.35">
      <c r="A461" s="145"/>
      <c r="B461" s="152"/>
      <c r="C461" s="93"/>
      <c r="D461" s="93"/>
      <c r="E461" s="95"/>
      <c r="F461" s="95"/>
      <c r="G461" s="95"/>
      <c r="H461" s="93"/>
      <c r="I461" s="93"/>
      <c r="J461" s="93"/>
    </row>
    <row r="462" spans="1:10" s="65" customFormat="1" ht="14" x14ac:dyDescent="0.35">
      <c r="A462" s="145"/>
      <c r="B462" s="152"/>
      <c r="C462" s="93"/>
      <c r="D462" s="93"/>
      <c r="E462" s="95"/>
      <c r="F462" s="95"/>
      <c r="G462" s="95"/>
      <c r="H462" s="93"/>
      <c r="I462" s="93"/>
      <c r="J462" s="93"/>
    </row>
    <row r="463" spans="1:10" s="65" customFormat="1" ht="14" x14ac:dyDescent="0.35">
      <c r="A463" s="145"/>
      <c r="B463" s="152"/>
      <c r="C463" s="93"/>
      <c r="D463" s="93"/>
      <c r="E463" s="95"/>
      <c r="F463" s="95"/>
      <c r="G463" s="95"/>
      <c r="H463" s="93"/>
      <c r="I463" s="93"/>
      <c r="J463" s="93"/>
    </row>
    <row r="464" spans="1:10" s="65" customFormat="1" ht="14" x14ac:dyDescent="0.35">
      <c r="A464" s="145"/>
      <c r="B464" s="152"/>
      <c r="C464" s="93"/>
      <c r="D464" s="93"/>
      <c r="E464" s="95"/>
      <c r="F464" s="95"/>
      <c r="G464" s="95"/>
      <c r="H464" s="93"/>
      <c r="I464" s="93"/>
      <c r="J464" s="93"/>
    </row>
    <row r="465" spans="1:10" s="65" customFormat="1" ht="14" x14ac:dyDescent="0.35">
      <c r="A465" s="145"/>
      <c r="B465" s="152"/>
      <c r="C465" s="93"/>
      <c r="D465" s="93"/>
      <c r="E465" s="95"/>
      <c r="F465" s="95"/>
      <c r="G465" s="95"/>
      <c r="H465" s="93"/>
      <c r="I465" s="93"/>
      <c r="J465" s="93"/>
    </row>
    <row r="466" spans="1:10" s="65" customFormat="1" ht="14" x14ac:dyDescent="0.35">
      <c r="A466" s="145"/>
      <c r="B466" s="152"/>
      <c r="C466" s="93"/>
      <c r="D466" s="93"/>
      <c r="E466" s="95"/>
      <c r="F466" s="95"/>
      <c r="G466" s="95"/>
      <c r="H466" s="93"/>
      <c r="I466" s="93"/>
      <c r="J466" s="93"/>
    </row>
    <row r="467" spans="1:10" s="65" customFormat="1" ht="14" x14ac:dyDescent="0.35">
      <c r="A467" s="145"/>
      <c r="B467" s="152"/>
      <c r="C467" s="93"/>
      <c r="D467" s="93"/>
      <c r="E467" s="95"/>
      <c r="F467" s="95"/>
      <c r="G467" s="95"/>
      <c r="H467" s="93"/>
      <c r="I467" s="93"/>
      <c r="J467" s="93"/>
    </row>
    <row r="468" spans="1:10" s="65" customFormat="1" ht="14" x14ac:dyDescent="0.35">
      <c r="A468" s="145"/>
      <c r="B468" s="152"/>
      <c r="C468" s="93"/>
      <c r="D468" s="93"/>
      <c r="E468" s="95"/>
      <c r="F468" s="95"/>
      <c r="G468" s="95"/>
      <c r="H468" s="93"/>
      <c r="I468" s="93"/>
      <c r="J468" s="93"/>
    </row>
    <row r="469" spans="1:10" s="65" customFormat="1" ht="14" x14ac:dyDescent="0.35">
      <c r="A469" s="145"/>
      <c r="B469" s="152"/>
      <c r="C469" s="93"/>
      <c r="D469" s="93"/>
      <c r="E469" s="95"/>
      <c r="F469" s="95"/>
      <c r="G469" s="95"/>
      <c r="H469" s="93"/>
      <c r="I469" s="93"/>
      <c r="J469" s="93"/>
    </row>
    <row r="470" spans="1:10" s="65" customFormat="1" ht="14" x14ac:dyDescent="0.35">
      <c r="A470" s="145"/>
      <c r="B470" s="152"/>
      <c r="C470" s="93"/>
      <c r="D470" s="93"/>
      <c r="E470" s="95"/>
      <c r="F470" s="95"/>
      <c r="G470" s="95"/>
      <c r="H470" s="93"/>
      <c r="I470" s="93"/>
      <c r="J470" s="93"/>
    </row>
    <row r="471" spans="1:10" s="65" customFormat="1" ht="14" x14ac:dyDescent="0.35">
      <c r="A471" s="145"/>
      <c r="B471" s="152"/>
      <c r="C471" s="93"/>
      <c r="D471" s="93"/>
      <c r="E471" s="95"/>
      <c r="F471" s="95"/>
      <c r="G471" s="95"/>
      <c r="H471" s="93"/>
      <c r="I471" s="93"/>
      <c r="J471" s="93"/>
    </row>
    <row r="472" spans="1:10" s="65" customFormat="1" ht="14" x14ac:dyDescent="0.35">
      <c r="A472" s="145"/>
      <c r="B472" s="152"/>
      <c r="C472" s="93"/>
      <c r="D472" s="93"/>
      <c r="E472" s="95"/>
      <c r="F472" s="95"/>
      <c r="G472" s="95"/>
      <c r="H472" s="93"/>
      <c r="I472" s="93"/>
      <c r="J472" s="93"/>
    </row>
    <row r="473" spans="1:10" s="65" customFormat="1" ht="14" x14ac:dyDescent="0.35">
      <c r="A473" s="145"/>
      <c r="B473" s="152"/>
      <c r="C473" s="93"/>
      <c r="D473" s="93"/>
      <c r="E473" s="95"/>
      <c r="F473" s="95"/>
      <c r="G473" s="95"/>
      <c r="H473" s="93"/>
      <c r="I473" s="93"/>
      <c r="J473" s="93"/>
    </row>
    <row r="474" spans="1:10" s="65" customFormat="1" ht="14" x14ac:dyDescent="0.35">
      <c r="A474" s="145"/>
      <c r="B474" s="152"/>
      <c r="C474" s="93"/>
      <c r="D474" s="93"/>
      <c r="E474" s="95"/>
      <c r="F474" s="95"/>
      <c r="G474" s="95"/>
      <c r="H474" s="93"/>
      <c r="I474" s="93"/>
      <c r="J474" s="93"/>
    </row>
    <row r="475" spans="1:10" s="65" customFormat="1" ht="14" x14ac:dyDescent="0.35">
      <c r="A475" s="145"/>
      <c r="B475" s="152"/>
      <c r="C475" s="93"/>
      <c r="D475" s="93"/>
      <c r="E475" s="95"/>
      <c r="F475" s="95"/>
      <c r="G475" s="95"/>
      <c r="H475" s="93"/>
      <c r="I475" s="93"/>
      <c r="J475" s="93"/>
    </row>
    <row r="476" spans="1:10" s="65" customFormat="1" ht="14" x14ac:dyDescent="0.35">
      <c r="A476" s="145"/>
      <c r="B476" s="152"/>
      <c r="C476" s="93"/>
      <c r="D476" s="93"/>
      <c r="E476" s="95"/>
      <c r="F476" s="95"/>
      <c r="G476" s="95"/>
      <c r="H476" s="93"/>
      <c r="I476" s="93"/>
      <c r="J476" s="93"/>
    </row>
    <row r="477" spans="1:10" s="65" customFormat="1" ht="14" x14ac:dyDescent="0.35">
      <c r="A477" s="145"/>
      <c r="B477" s="152"/>
      <c r="C477" s="93"/>
      <c r="D477" s="93"/>
      <c r="E477" s="95"/>
      <c r="F477" s="95"/>
      <c r="G477" s="95"/>
      <c r="H477" s="93"/>
      <c r="I477" s="93"/>
      <c r="J477" s="93"/>
    </row>
    <row r="478" spans="1:10" s="65" customFormat="1" ht="14" x14ac:dyDescent="0.35">
      <c r="A478" s="145"/>
      <c r="B478" s="152"/>
      <c r="C478" s="93"/>
      <c r="D478" s="93"/>
      <c r="E478" s="95"/>
      <c r="F478" s="95"/>
      <c r="G478" s="95"/>
      <c r="H478" s="93"/>
      <c r="I478" s="93"/>
      <c r="J478" s="93"/>
    </row>
    <row r="479" spans="1:10" s="65" customFormat="1" ht="14" x14ac:dyDescent="0.35">
      <c r="A479" s="145"/>
      <c r="B479" s="152"/>
      <c r="C479" s="93"/>
      <c r="D479" s="93"/>
      <c r="E479" s="95"/>
      <c r="F479" s="95"/>
      <c r="G479" s="95"/>
      <c r="H479" s="93"/>
      <c r="I479" s="93"/>
      <c r="J479" s="93"/>
    </row>
    <row r="480" spans="1:10" s="65" customFormat="1" ht="14" x14ac:dyDescent="0.35">
      <c r="A480" s="145"/>
      <c r="B480" s="152"/>
      <c r="C480" s="93"/>
      <c r="D480" s="93"/>
      <c r="E480" s="95"/>
      <c r="F480" s="95"/>
      <c r="G480" s="95"/>
      <c r="H480" s="93"/>
      <c r="I480" s="93"/>
      <c r="J480" s="93"/>
    </row>
    <row r="481" spans="1:10" s="65" customFormat="1" ht="14" x14ac:dyDescent="0.35">
      <c r="A481" s="145"/>
      <c r="B481" s="152"/>
      <c r="C481" s="93"/>
      <c r="D481" s="93"/>
      <c r="E481" s="95"/>
      <c r="F481" s="95"/>
      <c r="G481" s="95"/>
      <c r="H481" s="93"/>
      <c r="I481" s="93"/>
      <c r="J481" s="93"/>
    </row>
    <row r="482" spans="1:10" s="65" customFormat="1" ht="14" x14ac:dyDescent="0.35">
      <c r="A482" s="145"/>
      <c r="B482" s="152"/>
      <c r="C482" s="93"/>
      <c r="D482" s="93"/>
      <c r="E482" s="95"/>
      <c r="F482" s="95"/>
      <c r="G482" s="95"/>
      <c r="H482" s="93"/>
      <c r="I482" s="93"/>
      <c r="J482" s="93"/>
    </row>
    <row r="483" spans="1:10" s="65" customFormat="1" ht="14" x14ac:dyDescent="0.35">
      <c r="A483" s="145"/>
      <c r="B483" s="152"/>
      <c r="C483" s="93"/>
      <c r="D483" s="93"/>
      <c r="E483" s="95"/>
      <c r="F483" s="95"/>
      <c r="G483" s="95"/>
      <c r="H483" s="93"/>
      <c r="I483" s="93"/>
      <c r="J483" s="93"/>
    </row>
    <row r="484" spans="1:10" s="65" customFormat="1" ht="14" x14ac:dyDescent="0.35">
      <c r="A484" s="145"/>
      <c r="B484" s="152"/>
      <c r="C484" s="93"/>
      <c r="D484" s="93"/>
      <c r="E484" s="95"/>
      <c r="F484" s="95"/>
      <c r="G484" s="95"/>
      <c r="H484" s="93"/>
      <c r="I484" s="93"/>
      <c r="J484" s="93"/>
    </row>
    <row r="485" spans="1:10" s="65" customFormat="1" ht="14" x14ac:dyDescent="0.35">
      <c r="A485" s="145"/>
      <c r="B485" s="152"/>
      <c r="C485" s="93"/>
      <c r="D485" s="93"/>
      <c r="E485" s="95"/>
      <c r="F485" s="95"/>
      <c r="G485" s="95"/>
      <c r="H485" s="93"/>
      <c r="I485" s="93"/>
      <c r="J485" s="93"/>
    </row>
    <row r="486" spans="1:10" s="65" customFormat="1" ht="14" x14ac:dyDescent="0.35">
      <c r="A486" s="145"/>
      <c r="B486" s="152"/>
      <c r="C486" s="93"/>
      <c r="D486" s="93"/>
      <c r="E486" s="95"/>
      <c r="F486" s="95"/>
      <c r="G486" s="95"/>
      <c r="H486" s="93"/>
      <c r="I486" s="93"/>
      <c r="J486" s="93"/>
    </row>
    <row r="487" spans="1:10" s="65" customFormat="1" ht="14" x14ac:dyDescent="0.35">
      <c r="A487" s="145"/>
      <c r="B487" s="152"/>
      <c r="C487" s="93"/>
      <c r="D487" s="93"/>
      <c r="E487" s="95"/>
      <c r="F487" s="95"/>
      <c r="G487" s="95"/>
      <c r="H487" s="93"/>
      <c r="I487" s="93"/>
      <c r="J487" s="93"/>
    </row>
    <row r="488" spans="1:10" s="65" customFormat="1" ht="14" x14ac:dyDescent="0.35">
      <c r="A488" s="145"/>
      <c r="B488" s="152"/>
      <c r="C488" s="93"/>
      <c r="D488" s="93"/>
      <c r="E488" s="95"/>
      <c r="F488" s="95"/>
      <c r="G488" s="95"/>
      <c r="H488" s="93"/>
      <c r="I488" s="93"/>
      <c r="J488" s="93"/>
    </row>
    <row r="489" spans="1:10" s="65" customFormat="1" ht="14" x14ac:dyDescent="0.35">
      <c r="A489" s="145"/>
      <c r="B489" s="152"/>
      <c r="C489" s="93"/>
      <c r="D489" s="93"/>
      <c r="E489" s="95"/>
      <c r="F489" s="95"/>
      <c r="G489" s="95"/>
      <c r="H489" s="93"/>
      <c r="I489" s="93"/>
      <c r="J489" s="93"/>
    </row>
    <row r="490" spans="1:10" s="65" customFormat="1" ht="14" x14ac:dyDescent="0.35">
      <c r="A490" s="145"/>
      <c r="B490" s="152"/>
      <c r="C490" s="93"/>
      <c r="D490" s="93"/>
      <c r="E490" s="95"/>
      <c r="F490" s="95"/>
      <c r="G490" s="95"/>
      <c r="H490" s="93"/>
      <c r="I490" s="93"/>
      <c r="J490" s="93"/>
    </row>
    <row r="491" spans="1:10" s="65" customFormat="1" ht="14" x14ac:dyDescent="0.35">
      <c r="A491" s="145"/>
      <c r="B491" s="152"/>
      <c r="C491" s="93"/>
      <c r="D491" s="93"/>
      <c r="E491" s="95"/>
      <c r="F491" s="95"/>
      <c r="G491" s="95"/>
      <c r="H491" s="93"/>
      <c r="I491" s="93"/>
      <c r="J491" s="93"/>
    </row>
    <row r="492" spans="1:10" s="65" customFormat="1" ht="14" x14ac:dyDescent="0.35">
      <c r="A492" s="145"/>
      <c r="B492" s="152"/>
      <c r="C492" s="93"/>
      <c r="D492" s="93"/>
      <c r="E492" s="95"/>
      <c r="F492" s="95"/>
      <c r="G492" s="95"/>
      <c r="H492" s="93"/>
      <c r="I492" s="93"/>
      <c r="J492" s="93"/>
    </row>
    <row r="493" spans="1:10" s="65" customFormat="1" ht="14" x14ac:dyDescent="0.35">
      <c r="A493" s="145"/>
      <c r="B493" s="152"/>
      <c r="C493" s="93"/>
      <c r="D493" s="93"/>
      <c r="E493" s="95"/>
      <c r="F493" s="95"/>
      <c r="G493" s="95"/>
      <c r="H493" s="93"/>
      <c r="I493" s="93"/>
      <c r="J493" s="93"/>
    </row>
    <row r="494" spans="1:10" s="65" customFormat="1" ht="14" x14ac:dyDescent="0.35">
      <c r="A494" s="145"/>
      <c r="B494" s="152"/>
      <c r="C494" s="93"/>
      <c r="D494" s="93"/>
      <c r="E494" s="95"/>
      <c r="F494" s="95"/>
      <c r="G494" s="95"/>
      <c r="H494" s="93"/>
      <c r="I494" s="93"/>
      <c r="J494" s="93"/>
    </row>
    <row r="495" spans="1:10" s="65" customFormat="1" ht="14" x14ac:dyDescent="0.35">
      <c r="A495" s="145"/>
      <c r="B495" s="152"/>
      <c r="C495" s="93"/>
      <c r="D495" s="93"/>
      <c r="E495" s="95"/>
      <c r="F495" s="95"/>
      <c r="G495" s="95"/>
      <c r="H495" s="93"/>
      <c r="I495" s="93"/>
      <c r="J495" s="93"/>
    </row>
    <row r="496" spans="1:10" s="65" customFormat="1" ht="14" x14ac:dyDescent="0.35">
      <c r="A496" s="145"/>
      <c r="B496" s="152"/>
      <c r="C496" s="93"/>
      <c r="D496" s="93"/>
      <c r="E496" s="95"/>
      <c r="F496" s="95"/>
      <c r="G496" s="95"/>
      <c r="H496" s="93"/>
      <c r="I496" s="93"/>
      <c r="J496" s="93"/>
    </row>
    <row r="497" spans="1:10" s="65" customFormat="1" ht="14" x14ac:dyDescent="0.35">
      <c r="A497" s="145"/>
      <c r="B497" s="152"/>
      <c r="C497" s="93"/>
      <c r="D497" s="93"/>
      <c r="E497" s="95"/>
      <c r="F497" s="95"/>
      <c r="G497" s="95"/>
      <c r="H497" s="93"/>
      <c r="I497" s="93"/>
      <c r="J497" s="93"/>
    </row>
    <row r="498" spans="1:10" s="65" customFormat="1" ht="14" x14ac:dyDescent="0.35">
      <c r="A498" s="145"/>
      <c r="B498" s="152"/>
      <c r="C498" s="93"/>
      <c r="D498" s="93"/>
      <c r="E498" s="95"/>
      <c r="F498" s="95"/>
      <c r="G498" s="95"/>
      <c r="H498" s="93"/>
      <c r="I498" s="93"/>
      <c r="J498" s="93"/>
    </row>
    <row r="499" spans="1:10" s="65" customFormat="1" ht="14" x14ac:dyDescent="0.35">
      <c r="A499" s="145"/>
      <c r="B499" s="152"/>
      <c r="C499" s="93"/>
      <c r="D499" s="93"/>
      <c r="E499" s="95"/>
      <c r="F499" s="95"/>
      <c r="G499" s="95"/>
      <c r="H499" s="93"/>
      <c r="I499" s="93"/>
      <c r="J499" s="93"/>
    </row>
    <row r="500" spans="1:10" s="65" customFormat="1" ht="14" x14ac:dyDescent="0.35">
      <c r="A500" s="145"/>
      <c r="B500" s="152"/>
      <c r="C500" s="93"/>
      <c r="D500" s="93"/>
      <c r="E500" s="95"/>
      <c r="F500" s="95"/>
      <c r="G500" s="95"/>
      <c r="H500" s="93"/>
      <c r="I500" s="93"/>
      <c r="J500" s="93"/>
    </row>
    <row r="501" spans="1:10" s="65" customFormat="1" ht="14" x14ac:dyDescent="0.35">
      <c r="A501" s="145"/>
      <c r="B501" s="152"/>
      <c r="C501" s="93"/>
      <c r="D501" s="93"/>
      <c r="E501" s="95"/>
      <c r="F501" s="95"/>
      <c r="G501" s="95"/>
      <c r="H501" s="93"/>
      <c r="I501" s="93"/>
      <c r="J501" s="93"/>
    </row>
    <row r="502" spans="1:10" s="65" customFormat="1" ht="14" x14ac:dyDescent="0.35">
      <c r="A502" s="145"/>
      <c r="B502" s="152"/>
      <c r="C502" s="93"/>
      <c r="D502" s="93"/>
      <c r="E502" s="95"/>
      <c r="F502" s="95"/>
      <c r="G502" s="95"/>
      <c r="H502" s="93"/>
      <c r="I502" s="93"/>
      <c r="J502" s="93"/>
    </row>
    <row r="503" spans="1:10" s="65" customFormat="1" ht="14" x14ac:dyDescent="0.35">
      <c r="A503" s="145"/>
      <c r="B503" s="152"/>
      <c r="C503" s="93"/>
      <c r="D503" s="93"/>
      <c r="E503" s="95"/>
      <c r="F503" s="95"/>
      <c r="G503" s="95"/>
      <c r="H503" s="93"/>
      <c r="I503" s="93"/>
      <c r="J503" s="93"/>
    </row>
    <row r="504" spans="1:10" s="65" customFormat="1" ht="14" x14ac:dyDescent="0.35">
      <c r="A504" s="145"/>
      <c r="B504" s="152"/>
      <c r="C504" s="93"/>
      <c r="D504" s="93"/>
      <c r="E504" s="95"/>
      <c r="F504" s="95"/>
      <c r="G504" s="95"/>
      <c r="H504" s="93"/>
      <c r="I504" s="93"/>
      <c r="J504" s="93"/>
    </row>
    <row r="505" spans="1:10" s="65" customFormat="1" ht="14" x14ac:dyDescent="0.35">
      <c r="A505" s="145"/>
      <c r="B505" s="152"/>
      <c r="C505" s="93"/>
      <c r="D505" s="93"/>
      <c r="E505" s="95"/>
      <c r="F505" s="95"/>
      <c r="G505" s="95"/>
      <c r="H505" s="93"/>
      <c r="I505" s="93"/>
      <c r="J505" s="93"/>
    </row>
    <row r="506" spans="1:10" s="65" customFormat="1" ht="14" x14ac:dyDescent="0.35">
      <c r="A506" s="145"/>
      <c r="B506" s="152"/>
      <c r="C506" s="93"/>
      <c r="D506" s="93"/>
      <c r="E506" s="95"/>
      <c r="F506" s="95"/>
      <c r="G506" s="95"/>
      <c r="H506" s="93"/>
      <c r="I506" s="93"/>
      <c r="J506" s="93"/>
    </row>
    <row r="507" spans="1:10" s="65" customFormat="1" ht="14" x14ac:dyDescent="0.35">
      <c r="A507" s="145"/>
      <c r="B507" s="152"/>
      <c r="C507" s="93"/>
      <c r="D507" s="93"/>
      <c r="E507" s="95"/>
      <c r="F507" s="95"/>
      <c r="G507" s="95"/>
      <c r="H507" s="93"/>
      <c r="I507" s="93"/>
      <c r="J507" s="93"/>
    </row>
    <row r="508" spans="1:10" s="65" customFormat="1" ht="14" x14ac:dyDescent="0.35">
      <c r="A508" s="145"/>
      <c r="B508" s="152"/>
      <c r="C508" s="93"/>
      <c r="D508" s="93"/>
      <c r="E508" s="95"/>
      <c r="F508" s="95"/>
      <c r="G508" s="95"/>
      <c r="H508" s="93"/>
      <c r="I508" s="93"/>
      <c r="J508" s="93"/>
    </row>
    <row r="509" spans="1:10" s="65" customFormat="1" ht="14" x14ac:dyDescent="0.35">
      <c r="A509" s="145"/>
      <c r="B509" s="152"/>
      <c r="C509" s="93"/>
      <c r="D509" s="93"/>
      <c r="E509" s="95"/>
      <c r="F509" s="95"/>
      <c r="G509" s="95"/>
      <c r="H509" s="93"/>
      <c r="I509" s="93"/>
      <c r="J509" s="93"/>
    </row>
    <row r="510" spans="1:10" s="65" customFormat="1" ht="14" x14ac:dyDescent="0.35">
      <c r="A510" s="145"/>
      <c r="B510" s="152"/>
      <c r="C510" s="93"/>
      <c r="D510" s="93"/>
      <c r="E510" s="95"/>
      <c r="F510" s="95"/>
      <c r="G510" s="95"/>
      <c r="H510" s="93"/>
      <c r="I510" s="93"/>
      <c r="J510" s="93"/>
    </row>
    <row r="511" spans="1:10" s="65" customFormat="1" ht="14" x14ac:dyDescent="0.35">
      <c r="A511" s="145"/>
      <c r="B511" s="152"/>
      <c r="C511" s="93"/>
      <c r="D511" s="93"/>
      <c r="E511" s="95"/>
      <c r="F511" s="95"/>
      <c r="G511" s="95"/>
      <c r="H511" s="93"/>
      <c r="I511" s="93"/>
      <c r="J511" s="93"/>
    </row>
    <row r="512" spans="1:10" s="65" customFormat="1" ht="14" x14ac:dyDescent="0.35">
      <c r="A512" s="145"/>
      <c r="B512" s="152"/>
      <c r="C512" s="93"/>
      <c r="D512" s="93"/>
      <c r="E512" s="95"/>
      <c r="F512" s="95"/>
      <c r="G512" s="95"/>
      <c r="H512" s="93"/>
      <c r="I512" s="93"/>
      <c r="J512" s="93"/>
    </row>
    <row r="513" spans="1:10" s="65" customFormat="1" ht="14" x14ac:dyDescent="0.35">
      <c r="A513" s="145"/>
      <c r="B513" s="152"/>
      <c r="C513" s="93"/>
      <c r="D513" s="93"/>
      <c r="E513" s="95"/>
      <c r="F513" s="95"/>
      <c r="G513" s="95"/>
      <c r="H513" s="93"/>
      <c r="I513" s="93"/>
      <c r="J513" s="93"/>
    </row>
    <row r="514" spans="1:10" s="65" customFormat="1" ht="14" x14ac:dyDescent="0.35">
      <c r="A514" s="145"/>
      <c r="B514" s="152"/>
      <c r="C514" s="93"/>
      <c r="D514" s="93"/>
      <c r="E514" s="95"/>
      <c r="F514" s="95"/>
      <c r="G514" s="95"/>
      <c r="H514" s="93"/>
      <c r="I514" s="93"/>
      <c r="J514" s="93"/>
    </row>
    <row r="515" spans="1:10" s="65" customFormat="1" ht="14" x14ac:dyDescent="0.35">
      <c r="A515" s="145"/>
      <c r="B515" s="152"/>
      <c r="C515" s="93"/>
      <c r="D515" s="93"/>
      <c r="E515" s="95"/>
      <c r="F515" s="95"/>
      <c r="G515" s="95"/>
      <c r="H515" s="93"/>
      <c r="I515" s="93"/>
      <c r="J515" s="93"/>
    </row>
    <row r="516" spans="1:10" s="65" customFormat="1" ht="14" x14ac:dyDescent="0.35">
      <c r="A516" s="145"/>
      <c r="B516" s="152"/>
      <c r="C516" s="93"/>
      <c r="D516" s="93"/>
      <c r="E516" s="95"/>
      <c r="F516" s="95"/>
      <c r="G516" s="95"/>
      <c r="H516" s="93"/>
      <c r="I516" s="93"/>
      <c r="J516" s="93"/>
    </row>
    <row r="517" spans="1:10" s="65" customFormat="1" ht="14" x14ac:dyDescent="0.35">
      <c r="A517" s="145"/>
      <c r="B517" s="152"/>
      <c r="C517" s="93"/>
      <c r="D517" s="93"/>
      <c r="E517" s="95"/>
      <c r="F517" s="95"/>
      <c r="G517" s="95"/>
      <c r="H517" s="93"/>
      <c r="I517" s="93"/>
      <c r="J517" s="93"/>
    </row>
    <row r="518" spans="1:10" s="65" customFormat="1" ht="14" x14ac:dyDescent="0.35">
      <c r="A518" s="145"/>
      <c r="B518" s="152"/>
      <c r="C518" s="93"/>
      <c r="D518" s="93"/>
      <c r="E518" s="95"/>
      <c r="F518" s="95"/>
      <c r="G518" s="95"/>
      <c r="H518" s="93"/>
      <c r="I518" s="93"/>
      <c r="J518" s="93"/>
    </row>
    <row r="519" spans="1:10" s="65" customFormat="1" ht="14" x14ac:dyDescent="0.35">
      <c r="A519" s="145"/>
      <c r="B519" s="152"/>
      <c r="C519" s="93"/>
      <c r="D519" s="93"/>
      <c r="E519" s="95"/>
      <c r="F519" s="95"/>
      <c r="G519" s="95"/>
      <c r="H519" s="93"/>
      <c r="I519" s="93"/>
      <c r="J519" s="93"/>
    </row>
    <row r="520" spans="1:10" s="65" customFormat="1" ht="14" x14ac:dyDescent="0.35">
      <c r="A520" s="145"/>
      <c r="B520" s="152"/>
      <c r="C520" s="93"/>
      <c r="D520" s="93"/>
      <c r="E520" s="95"/>
      <c r="F520" s="95"/>
      <c r="G520" s="95"/>
      <c r="H520" s="93"/>
      <c r="I520" s="93"/>
      <c r="J520" s="93"/>
    </row>
    <row r="521" spans="1:10" s="65" customFormat="1" ht="14" x14ac:dyDescent="0.35">
      <c r="A521" s="145"/>
      <c r="B521" s="152"/>
      <c r="C521" s="93"/>
      <c r="D521" s="93"/>
      <c r="E521" s="95"/>
      <c r="F521" s="95"/>
      <c r="G521" s="95"/>
      <c r="H521" s="93"/>
      <c r="I521" s="93"/>
      <c r="J521" s="93"/>
    </row>
    <row r="522" spans="1:10" s="65" customFormat="1" ht="14" x14ac:dyDescent="0.35">
      <c r="A522" s="145"/>
      <c r="B522" s="152"/>
      <c r="C522" s="93"/>
      <c r="D522" s="93"/>
      <c r="E522" s="95"/>
      <c r="F522" s="95"/>
      <c r="G522" s="95"/>
      <c r="H522" s="93"/>
      <c r="I522" s="93"/>
      <c r="J522" s="93"/>
    </row>
    <row r="523" spans="1:10" s="65" customFormat="1" ht="14" x14ac:dyDescent="0.35">
      <c r="A523" s="145"/>
      <c r="B523" s="152"/>
      <c r="C523" s="93"/>
      <c r="D523" s="93"/>
      <c r="E523" s="95"/>
      <c r="F523" s="95"/>
      <c r="G523" s="95"/>
      <c r="H523" s="93"/>
      <c r="I523" s="93"/>
      <c r="J523" s="93"/>
    </row>
    <row r="524" spans="1:10" s="65" customFormat="1" ht="14" x14ac:dyDescent="0.35">
      <c r="A524" s="145"/>
      <c r="B524" s="152"/>
      <c r="C524" s="93"/>
      <c r="D524" s="93"/>
      <c r="E524" s="95"/>
      <c r="F524" s="95"/>
      <c r="G524" s="95"/>
      <c r="H524" s="93"/>
      <c r="I524" s="93"/>
      <c r="J524" s="93"/>
    </row>
    <row r="525" spans="1:10" s="65" customFormat="1" ht="14" x14ac:dyDescent="0.35">
      <c r="A525" s="145"/>
      <c r="B525" s="152"/>
      <c r="C525" s="93"/>
      <c r="D525" s="93"/>
      <c r="E525" s="95"/>
      <c r="F525" s="95"/>
      <c r="G525" s="95"/>
      <c r="H525" s="93"/>
      <c r="I525" s="93"/>
      <c r="J525" s="93"/>
    </row>
    <row r="526" spans="1:10" s="65" customFormat="1" ht="14" x14ac:dyDescent="0.35">
      <c r="A526" s="145"/>
      <c r="B526" s="152"/>
      <c r="C526" s="93"/>
      <c r="D526" s="93"/>
      <c r="E526" s="95"/>
      <c r="F526" s="95"/>
      <c r="G526" s="95"/>
      <c r="H526" s="93"/>
      <c r="I526" s="93"/>
      <c r="J526" s="93"/>
    </row>
    <row r="527" spans="1:10" s="65" customFormat="1" ht="14" x14ac:dyDescent="0.35">
      <c r="A527" s="145"/>
      <c r="B527" s="152"/>
      <c r="C527" s="93"/>
      <c r="D527" s="93"/>
      <c r="E527" s="95"/>
      <c r="F527" s="95"/>
      <c r="G527" s="95"/>
      <c r="H527" s="93"/>
      <c r="I527" s="93"/>
      <c r="J527" s="93"/>
    </row>
    <row r="528" spans="1:10" s="65" customFormat="1" ht="14" x14ac:dyDescent="0.35">
      <c r="A528" s="145"/>
      <c r="B528" s="152"/>
      <c r="C528" s="93"/>
      <c r="D528" s="93"/>
      <c r="E528" s="95"/>
      <c r="F528" s="95"/>
      <c r="G528" s="95"/>
      <c r="H528" s="93"/>
      <c r="I528" s="93"/>
      <c r="J528" s="93"/>
    </row>
    <row r="529" spans="1:10" s="65" customFormat="1" ht="14" x14ac:dyDescent="0.35">
      <c r="A529" s="145"/>
      <c r="B529" s="152"/>
      <c r="C529" s="93"/>
      <c r="D529" s="93"/>
      <c r="E529" s="95"/>
      <c r="F529" s="95"/>
      <c r="G529" s="95"/>
      <c r="H529" s="93"/>
      <c r="I529" s="93"/>
      <c r="J529" s="93"/>
    </row>
    <row r="530" spans="1:10" s="65" customFormat="1" ht="14" x14ac:dyDescent="0.35">
      <c r="A530" s="145"/>
      <c r="B530" s="152"/>
      <c r="C530" s="93"/>
      <c r="D530" s="93"/>
      <c r="E530" s="95"/>
      <c r="F530" s="95"/>
      <c r="G530" s="95"/>
      <c r="H530" s="93"/>
      <c r="I530" s="93"/>
      <c r="J530" s="93"/>
    </row>
    <row r="531" spans="1:10" s="65" customFormat="1" ht="14" x14ac:dyDescent="0.35">
      <c r="A531" s="145"/>
      <c r="B531" s="152"/>
      <c r="C531" s="93"/>
      <c r="D531" s="93"/>
      <c r="E531" s="95"/>
      <c r="F531" s="95"/>
      <c r="G531" s="95"/>
      <c r="H531" s="93"/>
      <c r="I531" s="93"/>
      <c r="J531" s="93"/>
    </row>
    <row r="532" spans="1:10" s="65" customFormat="1" ht="14" x14ac:dyDescent="0.35">
      <c r="A532" s="145"/>
      <c r="B532" s="152"/>
      <c r="C532" s="93"/>
      <c r="D532" s="93"/>
      <c r="E532" s="95"/>
      <c r="F532" s="95"/>
      <c r="G532" s="95"/>
      <c r="H532" s="93"/>
      <c r="I532" s="93"/>
      <c r="J532" s="93"/>
    </row>
    <row r="533" spans="1:10" s="65" customFormat="1" ht="14" x14ac:dyDescent="0.35">
      <c r="A533" s="145"/>
      <c r="B533" s="152"/>
      <c r="C533" s="93"/>
      <c r="D533" s="93"/>
      <c r="E533" s="95"/>
      <c r="F533" s="95"/>
      <c r="G533" s="95"/>
      <c r="H533" s="93"/>
      <c r="I533" s="93"/>
      <c r="J533" s="93"/>
    </row>
    <row r="534" spans="1:10" s="65" customFormat="1" ht="14" x14ac:dyDescent="0.35">
      <c r="A534" s="145"/>
      <c r="B534" s="152"/>
      <c r="C534" s="93"/>
      <c r="D534" s="93"/>
      <c r="E534" s="95"/>
      <c r="F534" s="95"/>
      <c r="G534" s="95"/>
      <c r="H534" s="93"/>
      <c r="I534" s="93"/>
      <c r="J534" s="93"/>
    </row>
    <row r="535" spans="1:10" s="65" customFormat="1" ht="14" x14ac:dyDescent="0.35">
      <c r="A535" s="145"/>
      <c r="B535" s="152"/>
      <c r="C535" s="93"/>
      <c r="D535" s="93"/>
      <c r="E535" s="95"/>
      <c r="F535" s="95"/>
      <c r="G535" s="95"/>
      <c r="H535" s="93"/>
      <c r="I535" s="93"/>
      <c r="J535" s="93"/>
    </row>
    <row r="536" spans="1:10" s="65" customFormat="1" ht="14" x14ac:dyDescent="0.35">
      <c r="A536" s="145"/>
      <c r="B536" s="152"/>
      <c r="C536" s="93"/>
      <c r="D536" s="93"/>
      <c r="E536" s="95"/>
      <c r="F536" s="95"/>
      <c r="G536" s="95"/>
      <c r="H536" s="93"/>
      <c r="I536" s="93"/>
      <c r="J536" s="93"/>
    </row>
    <row r="537" spans="1:10" s="65" customFormat="1" ht="14" x14ac:dyDescent="0.35">
      <c r="A537" s="145"/>
      <c r="B537" s="152"/>
      <c r="C537" s="93"/>
      <c r="D537" s="93"/>
      <c r="E537" s="95"/>
      <c r="F537" s="95"/>
      <c r="G537" s="95"/>
      <c r="H537" s="93"/>
      <c r="I537" s="93"/>
      <c r="J537" s="93"/>
    </row>
    <row r="538" spans="1:10" s="65" customFormat="1" ht="14" x14ac:dyDescent="0.35">
      <c r="A538" s="145"/>
      <c r="B538" s="152"/>
      <c r="C538" s="93"/>
      <c r="D538" s="93"/>
      <c r="E538" s="95"/>
      <c r="F538" s="95"/>
      <c r="G538" s="95"/>
      <c r="H538" s="93"/>
      <c r="I538" s="93"/>
      <c r="J538" s="93"/>
    </row>
    <row r="539" spans="1:10" s="65" customFormat="1" ht="14" x14ac:dyDescent="0.35">
      <c r="A539" s="145"/>
      <c r="B539" s="152"/>
      <c r="C539" s="93"/>
      <c r="D539" s="93"/>
      <c r="E539" s="95"/>
      <c r="F539" s="95"/>
      <c r="G539" s="95"/>
      <c r="H539" s="93"/>
      <c r="I539" s="93"/>
      <c r="J539" s="93"/>
    </row>
    <row r="540" spans="1:10" s="65" customFormat="1" ht="14" x14ac:dyDescent="0.35">
      <c r="A540" s="145"/>
      <c r="B540" s="152"/>
      <c r="C540" s="93"/>
      <c r="D540" s="93"/>
      <c r="E540" s="95"/>
      <c r="F540" s="95"/>
      <c r="G540" s="95"/>
      <c r="H540" s="93"/>
      <c r="I540" s="93"/>
      <c r="J540" s="93"/>
    </row>
    <row r="541" spans="1:10" s="65" customFormat="1" ht="14" x14ac:dyDescent="0.35">
      <c r="A541" s="145"/>
      <c r="B541" s="152"/>
      <c r="C541" s="93"/>
      <c r="D541" s="93"/>
      <c r="E541" s="95"/>
      <c r="F541" s="95"/>
      <c r="G541" s="95"/>
      <c r="H541" s="93"/>
      <c r="I541" s="93"/>
      <c r="J541" s="93"/>
    </row>
    <row r="542" spans="1:10" s="65" customFormat="1" ht="14" x14ac:dyDescent="0.35">
      <c r="A542" s="145"/>
      <c r="B542" s="152"/>
      <c r="C542" s="93"/>
      <c r="D542" s="93"/>
      <c r="E542" s="95"/>
      <c r="F542" s="95"/>
      <c r="G542" s="95"/>
      <c r="H542" s="93"/>
      <c r="I542" s="93"/>
      <c r="J542" s="93"/>
    </row>
    <row r="543" spans="1:10" s="65" customFormat="1" ht="14" x14ac:dyDescent="0.35">
      <c r="A543" s="145"/>
      <c r="B543" s="152"/>
      <c r="C543" s="93"/>
      <c r="D543" s="93"/>
      <c r="E543" s="95"/>
      <c r="F543" s="95"/>
      <c r="G543" s="95"/>
      <c r="H543" s="93"/>
      <c r="I543" s="93"/>
      <c r="J543" s="93"/>
    </row>
    <row r="544" spans="1:10" s="65" customFormat="1" ht="14" x14ac:dyDescent="0.35">
      <c r="A544" s="145"/>
      <c r="B544" s="152"/>
      <c r="C544" s="93"/>
      <c r="D544" s="93"/>
      <c r="E544" s="95"/>
      <c r="F544" s="95"/>
      <c r="G544" s="95"/>
      <c r="H544" s="93"/>
      <c r="I544" s="93"/>
      <c r="J544" s="93"/>
    </row>
    <row r="545" spans="1:10" s="65" customFormat="1" ht="14" x14ac:dyDescent="0.35">
      <c r="A545" s="145"/>
      <c r="B545" s="152"/>
      <c r="C545" s="93"/>
      <c r="D545" s="93"/>
      <c r="E545" s="95"/>
      <c r="F545" s="95"/>
      <c r="G545" s="95"/>
      <c r="H545" s="93"/>
      <c r="I545" s="93"/>
      <c r="J545" s="93"/>
    </row>
    <row r="546" spans="1:10" s="65" customFormat="1" ht="14" x14ac:dyDescent="0.35">
      <c r="A546" s="145"/>
      <c r="B546" s="152"/>
      <c r="C546" s="93"/>
      <c r="D546" s="93"/>
      <c r="E546" s="95"/>
      <c r="F546" s="95"/>
      <c r="G546" s="95"/>
      <c r="H546" s="93"/>
      <c r="I546" s="93"/>
      <c r="J546" s="93"/>
    </row>
    <row r="547" spans="1:10" s="65" customFormat="1" ht="14" x14ac:dyDescent="0.35">
      <c r="A547" s="145"/>
      <c r="B547" s="152"/>
      <c r="C547" s="93"/>
      <c r="D547" s="93"/>
      <c r="E547" s="95"/>
      <c r="F547" s="95"/>
      <c r="G547" s="95"/>
      <c r="H547" s="93"/>
      <c r="I547" s="93"/>
      <c r="J547" s="93"/>
    </row>
    <row r="548" spans="1:10" s="65" customFormat="1" ht="14" x14ac:dyDescent="0.35">
      <c r="A548" s="145"/>
      <c r="B548" s="152"/>
      <c r="C548" s="93"/>
      <c r="D548" s="93"/>
      <c r="E548" s="95"/>
      <c r="F548" s="95"/>
      <c r="G548" s="95"/>
      <c r="H548" s="93"/>
      <c r="I548" s="93"/>
      <c r="J548" s="93"/>
    </row>
    <row r="549" spans="1:10" s="65" customFormat="1" ht="14" x14ac:dyDescent="0.35">
      <c r="A549" s="145"/>
      <c r="B549" s="152"/>
      <c r="C549" s="93"/>
      <c r="D549" s="93"/>
      <c r="E549" s="95"/>
      <c r="F549" s="95"/>
      <c r="G549" s="95"/>
      <c r="H549" s="93"/>
      <c r="I549" s="93"/>
      <c r="J549" s="93"/>
    </row>
    <row r="550" spans="1:10" s="65" customFormat="1" ht="14" x14ac:dyDescent="0.35">
      <c r="A550" s="145"/>
      <c r="B550" s="152"/>
      <c r="C550" s="93"/>
      <c r="D550" s="93"/>
      <c r="E550" s="95"/>
      <c r="F550" s="95"/>
      <c r="G550" s="95"/>
      <c r="H550" s="93"/>
      <c r="I550" s="93"/>
      <c r="J550" s="93"/>
    </row>
    <row r="551" spans="1:10" s="65" customFormat="1" ht="14" x14ac:dyDescent="0.35">
      <c r="A551" s="145"/>
      <c r="B551" s="152"/>
      <c r="C551" s="93"/>
      <c r="D551" s="93"/>
      <c r="E551" s="95"/>
      <c r="F551" s="95"/>
      <c r="G551" s="95"/>
      <c r="H551" s="93"/>
      <c r="I551" s="93"/>
      <c r="J551" s="93"/>
    </row>
    <row r="552" spans="1:10" s="65" customFormat="1" ht="14" x14ac:dyDescent="0.35">
      <c r="A552" s="145"/>
      <c r="B552" s="152"/>
      <c r="C552" s="93"/>
      <c r="D552" s="93"/>
      <c r="E552" s="95"/>
      <c r="F552" s="95"/>
      <c r="G552" s="95"/>
      <c r="H552" s="93"/>
      <c r="I552" s="93"/>
      <c r="J552" s="93"/>
    </row>
    <row r="553" spans="1:10" s="65" customFormat="1" ht="14" x14ac:dyDescent="0.35">
      <c r="A553" s="145"/>
      <c r="B553" s="152"/>
      <c r="C553" s="93"/>
      <c r="D553" s="93"/>
      <c r="E553" s="95"/>
      <c r="F553" s="95"/>
      <c r="G553" s="95"/>
      <c r="H553" s="93"/>
      <c r="I553" s="93"/>
      <c r="J553" s="93"/>
    </row>
    <row r="554" spans="1:10" s="65" customFormat="1" ht="14" x14ac:dyDescent="0.35">
      <c r="A554" s="145"/>
      <c r="B554" s="152"/>
      <c r="C554" s="93"/>
      <c r="D554" s="93"/>
      <c r="E554" s="95"/>
      <c r="F554" s="95"/>
      <c r="G554" s="95"/>
      <c r="H554" s="93"/>
      <c r="I554" s="93"/>
      <c r="J554" s="93"/>
    </row>
    <row r="555" spans="1:10" s="65" customFormat="1" ht="14" x14ac:dyDescent="0.35">
      <c r="A555" s="145"/>
      <c r="B555" s="152"/>
      <c r="C555" s="93"/>
      <c r="D555" s="93"/>
      <c r="E555" s="95"/>
      <c r="F555" s="95"/>
      <c r="G555" s="95"/>
      <c r="H555" s="93"/>
      <c r="I555" s="93"/>
      <c r="J555" s="93"/>
    </row>
    <row r="556" spans="1:10" s="65" customFormat="1" ht="14" x14ac:dyDescent="0.35">
      <c r="A556" s="145"/>
      <c r="B556" s="152"/>
      <c r="C556" s="93"/>
      <c r="D556" s="93"/>
      <c r="E556" s="95"/>
      <c r="F556" s="95"/>
      <c r="G556" s="95"/>
      <c r="H556" s="93"/>
      <c r="I556" s="93"/>
      <c r="J556" s="93"/>
    </row>
    <row r="557" spans="1:10" s="65" customFormat="1" ht="14" x14ac:dyDescent="0.35">
      <c r="A557" s="145"/>
      <c r="B557" s="152"/>
      <c r="C557" s="93"/>
      <c r="D557" s="93"/>
      <c r="E557" s="95"/>
      <c r="F557" s="95"/>
      <c r="G557" s="95"/>
      <c r="H557" s="93"/>
      <c r="I557" s="93"/>
      <c r="J557" s="93"/>
    </row>
    <row r="558" spans="1:10" s="65" customFormat="1" ht="14" x14ac:dyDescent="0.35">
      <c r="A558" s="145"/>
      <c r="B558" s="152"/>
      <c r="C558" s="93"/>
      <c r="D558" s="93"/>
      <c r="E558" s="95"/>
      <c r="F558" s="95"/>
      <c r="G558" s="95"/>
      <c r="H558" s="93"/>
      <c r="I558" s="93"/>
      <c r="J558" s="93"/>
    </row>
    <row r="559" spans="1:10" s="65" customFormat="1" ht="14" x14ac:dyDescent="0.35">
      <c r="A559" s="145"/>
      <c r="B559" s="152"/>
      <c r="C559" s="93"/>
      <c r="D559" s="93"/>
      <c r="E559" s="95"/>
      <c r="F559" s="95"/>
      <c r="G559" s="95"/>
      <c r="H559" s="93"/>
      <c r="I559" s="93"/>
      <c r="J559" s="93"/>
    </row>
    <row r="560" spans="1:10" s="65" customFormat="1" ht="14" x14ac:dyDescent="0.35">
      <c r="A560" s="145"/>
      <c r="B560" s="152"/>
      <c r="C560" s="93"/>
      <c r="D560" s="93"/>
      <c r="E560" s="95"/>
      <c r="F560" s="95"/>
      <c r="G560" s="95"/>
      <c r="H560" s="93"/>
      <c r="I560" s="93"/>
      <c r="J560" s="93"/>
    </row>
    <row r="561" spans="1:10" s="65" customFormat="1" ht="14" x14ac:dyDescent="0.35">
      <c r="A561" s="145"/>
      <c r="B561" s="152"/>
      <c r="C561" s="93"/>
      <c r="D561" s="93"/>
      <c r="E561" s="95"/>
      <c r="F561" s="95"/>
      <c r="G561" s="95"/>
      <c r="H561" s="93"/>
      <c r="I561" s="93"/>
      <c r="J561" s="93"/>
    </row>
    <row r="562" spans="1:10" s="65" customFormat="1" ht="14" x14ac:dyDescent="0.35">
      <c r="A562" s="145"/>
      <c r="B562" s="152"/>
      <c r="C562" s="93"/>
      <c r="D562" s="93"/>
      <c r="E562" s="95"/>
      <c r="F562" s="95"/>
      <c r="G562" s="95"/>
      <c r="H562" s="93"/>
      <c r="I562" s="93"/>
      <c r="J562" s="93"/>
    </row>
    <row r="563" spans="1:10" s="65" customFormat="1" ht="14" x14ac:dyDescent="0.35">
      <c r="A563" s="145"/>
      <c r="B563" s="152"/>
      <c r="C563" s="93"/>
      <c r="D563" s="93"/>
      <c r="E563" s="95"/>
      <c r="F563" s="95"/>
      <c r="G563" s="95"/>
      <c r="H563" s="93"/>
      <c r="I563" s="93"/>
      <c r="J563" s="93"/>
    </row>
    <row r="564" spans="1:10" s="65" customFormat="1" ht="14" x14ac:dyDescent="0.35">
      <c r="A564" s="145"/>
      <c r="B564" s="152"/>
      <c r="C564" s="93"/>
      <c r="D564" s="93"/>
      <c r="E564" s="95"/>
      <c r="F564" s="95"/>
      <c r="G564" s="95"/>
      <c r="H564" s="93"/>
      <c r="I564" s="93"/>
      <c r="J564" s="93"/>
    </row>
    <row r="565" spans="1:10" s="65" customFormat="1" ht="14" x14ac:dyDescent="0.35">
      <c r="A565" s="145"/>
      <c r="B565" s="152"/>
      <c r="C565" s="93"/>
      <c r="D565" s="93"/>
      <c r="E565" s="95"/>
      <c r="F565" s="95"/>
      <c r="G565" s="95"/>
      <c r="H565" s="93"/>
      <c r="I565" s="93"/>
      <c r="J565" s="93"/>
    </row>
    <row r="566" spans="1:10" s="65" customFormat="1" ht="14" x14ac:dyDescent="0.35">
      <c r="A566" s="145"/>
      <c r="B566" s="152"/>
      <c r="C566" s="93"/>
      <c r="D566" s="93"/>
      <c r="E566" s="95"/>
      <c r="F566" s="95"/>
      <c r="G566" s="95"/>
      <c r="H566" s="93"/>
      <c r="I566" s="93"/>
      <c r="J566" s="93"/>
    </row>
    <row r="567" spans="1:10" s="65" customFormat="1" ht="14" x14ac:dyDescent="0.35">
      <c r="A567" s="145"/>
      <c r="B567" s="152"/>
      <c r="C567" s="93"/>
      <c r="D567" s="93"/>
      <c r="E567" s="95"/>
      <c r="F567" s="95"/>
      <c r="G567" s="95"/>
      <c r="H567" s="93"/>
      <c r="I567" s="93"/>
      <c r="J567" s="93"/>
    </row>
    <row r="568" spans="1:10" s="65" customFormat="1" ht="14" x14ac:dyDescent="0.35">
      <c r="A568" s="145"/>
      <c r="B568" s="152"/>
      <c r="C568" s="93"/>
      <c r="D568" s="93"/>
      <c r="E568" s="95"/>
      <c r="F568" s="95"/>
      <c r="G568" s="95"/>
      <c r="H568" s="93"/>
      <c r="I568" s="93"/>
      <c r="J568" s="93"/>
    </row>
    <row r="569" spans="1:10" s="65" customFormat="1" ht="14" x14ac:dyDescent="0.35">
      <c r="A569" s="145"/>
      <c r="B569" s="152"/>
      <c r="C569" s="93"/>
      <c r="D569" s="93"/>
      <c r="E569" s="95"/>
      <c r="F569" s="95"/>
      <c r="G569" s="95"/>
      <c r="H569" s="93"/>
      <c r="I569" s="93"/>
      <c r="J569" s="93"/>
    </row>
    <row r="570" spans="1:10" s="65" customFormat="1" ht="14" x14ac:dyDescent="0.35">
      <c r="A570" s="145"/>
      <c r="B570" s="152"/>
      <c r="C570" s="93"/>
      <c r="D570" s="93"/>
      <c r="E570" s="95"/>
      <c r="F570" s="95"/>
      <c r="G570" s="95"/>
      <c r="H570" s="93"/>
      <c r="I570" s="93"/>
      <c r="J570" s="93"/>
    </row>
    <row r="571" spans="1:10" s="65" customFormat="1" ht="14" x14ac:dyDescent="0.35">
      <c r="A571" s="145"/>
      <c r="B571" s="152"/>
      <c r="C571" s="93"/>
      <c r="D571" s="93"/>
      <c r="E571" s="95"/>
      <c r="F571" s="95"/>
      <c r="G571" s="95"/>
      <c r="H571" s="93"/>
      <c r="I571" s="93"/>
      <c r="J571" s="93"/>
    </row>
    <row r="572" spans="1:10" s="65" customFormat="1" ht="14" x14ac:dyDescent="0.35">
      <c r="A572" s="145"/>
      <c r="B572" s="152"/>
      <c r="C572" s="93"/>
      <c r="D572" s="93"/>
      <c r="E572" s="95"/>
      <c r="F572" s="95"/>
      <c r="G572" s="95"/>
      <c r="H572" s="93"/>
      <c r="I572" s="93"/>
      <c r="J572" s="93"/>
    </row>
    <row r="573" spans="1:10" s="65" customFormat="1" ht="14" x14ac:dyDescent="0.35">
      <c r="A573" s="145"/>
      <c r="B573" s="152"/>
      <c r="C573" s="93"/>
      <c r="D573" s="93"/>
      <c r="E573" s="95"/>
      <c r="F573" s="95"/>
      <c r="G573" s="95"/>
      <c r="H573" s="93"/>
      <c r="I573" s="93"/>
      <c r="J573" s="93"/>
    </row>
    <row r="574" spans="1:10" s="65" customFormat="1" ht="14" x14ac:dyDescent="0.35">
      <c r="A574" s="145"/>
      <c r="B574" s="152"/>
      <c r="C574" s="93"/>
      <c r="D574" s="93"/>
      <c r="E574" s="95"/>
      <c r="F574" s="95"/>
      <c r="G574" s="95"/>
      <c r="H574" s="93"/>
      <c r="I574" s="93"/>
      <c r="J574" s="93"/>
    </row>
    <row r="575" spans="1:10" s="65" customFormat="1" ht="14" x14ac:dyDescent="0.35">
      <c r="A575" s="145"/>
      <c r="B575" s="152"/>
      <c r="C575" s="93"/>
      <c r="D575" s="93"/>
      <c r="E575" s="95"/>
      <c r="F575" s="95"/>
      <c r="G575" s="95"/>
      <c r="H575" s="93"/>
      <c r="I575" s="93"/>
      <c r="J575" s="93"/>
    </row>
    <row r="576" spans="1:10" s="65" customFormat="1" ht="14" x14ac:dyDescent="0.35">
      <c r="A576" s="145"/>
      <c r="B576" s="152"/>
      <c r="C576" s="93"/>
      <c r="D576" s="93"/>
      <c r="E576" s="95"/>
      <c r="F576" s="95"/>
      <c r="G576" s="95"/>
      <c r="H576" s="93"/>
      <c r="I576" s="93"/>
      <c r="J576" s="93"/>
    </row>
    <row r="577" spans="1:10" s="65" customFormat="1" ht="14" x14ac:dyDescent="0.35">
      <c r="A577" s="145"/>
      <c r="B577" s="152"/>
      <c r="C577" s="93"/>
      <c r="D577" s="93"/>
      <c r="E577" s="95"/>
      <c r="F577" s="95"/>
      <c r="G577" s="95"/>
      <c r="H577" s="93"/>
      <c r="I577" s="93"/>
      <c r="J577" s="93"/>
    </row>
    <row r="578" spans="1:10" s="65" customFormat="1" ht="14" x14ac:dyDescent="0.35">
      <c r="A578" s="145"/>
      <c r="B578" s="152"/>
      <c r="C578" s="93"/>
      <c r="D578" s="93"/>
      <c r="E578" s="95"/>
      <c r="F578" s="95"/>
      <c r="G578" s="95"/>
      <c r="H578" s="93"/>
      <c r="I578" s="93"/>
      <c r="J578" s="93"/>
    </row>
    <row r="579" spans="1:10" s="65" customFormat="1" ht="14" x14ac:dyDescent="0.35">
      <c r="A579" s="145"/>
      <c r="B579" s="152"/>
      <c r="C579" s="93"/>
      <c r="D579" s="93"/>
      <c r="E579" s="95"/>
      <c r="F579" s="95"/>
      <c r="G579" s="95"/>
      <c r="H579" s="93"/>
      <c r="I579" s="93"/>
      <c r="J579" s="93"/>
    </row>
    <row r="580" spans="1:10" s="65" customFormat="1" ht="14" x14ac:dyDescent="0.35">
      <c r="A580" s="145"/>
      <c r="B580" s="152"/>
      <c r="C580" s="93"/>
      <c r="D580" s="93"/>
      <c r="E580" s="95"/>
      <c r="F580" s="95"/>
      <c r="G580" s="95"/>
      <c r="H580" s="93"/>
      <c r="I580" s="93"/>
      <c r="J580" s="93"/>
    </row>
    <row r="581" spans="1:10" s="65" customFormat="1" ht="14" x14ac:dyDescent="0.35">
      <c r="A581" s="145"/>
      <c r="B581" s="152"/>
      <c r="C581" s="93"/>
      <c r="D581" s="93"/>
      <c r="E581" s="95"/>
      <c r="F581" s="95"/>
      <c r="G581" s="95"/>
      <c r="H581" s="93"/>
      <c r="I581" s="93"/>
      <c r="J581" s="93"/>
    </row>
    <row r="582" spans="1:10" s="65" customFormat="1" ht="14" x14ac:dyDescent="0.35">
      <c r="A582" s="145"/>
      <c r="B582" s="152"/>
      <c r="C582" s="93"/>
      <c r="D582" s="93"/>
      <c r="E582" s="95"/>
      <c r="F582" s="95"/>
      <c r="G582" s="95"/>
      <c r="H582" s="93"/>
      <c r="I582" s="93"/>
      <c r="J582" s="93"/>
    </row>
    <row r="583" spans="1:10" s="65" customFormat="1" ht="14" x14ac:dyDescent="0.35">
      <c r="A583" s="145"/>
      <c r="B583" s="152"/>
      <c r="C583" s="93"/>
      <c r="D583" s="93"/>
      <c r="E583" s="95"/>
      <c r="F583" s="95"/>
      <c r="G583" s="95"/>
      <c r="H583" s="93"/>
      <c r="I583" s="93"/>
      <c r="J583" s="93"/>
    </row>
    <row r="584" spans="1:10" s="65" customFormat="1" ht="14" x14ac:dyDescent="0.35">
      <c r="A584" s="145"/>
      <c r="B584" s="152"/>
      <c r="C584" s="93"/>
      <c r="D584" s="93"/>
      <c r="E584" s="95"/>
      <c r="F584" s="95"/>
      <c r="G584" s="95"/>
      <c r="H584" s="93"/>
      <c r="I584" s="93"/>
      <c r="J584" s="93"/>
    </row>
    <row r="585" spans="1:10" s="65" customFormat="1" ht="14" x14ac:dyDescent="0.35">
      <c r="A585" s="145"/>
      <c r="B585" s="152"/>
      <c r="C585" s="93"/>
      <c r="D585" s="93"/>
      <c r="E585" s="95"/>
      <c r="F585" s="95"/>
      <c r="G585" s="95"/>
      <c r="H585" s="93"/>
      <c r="I585" s="93"/>
      <c r="J585" s="93"/>
    </row>
    <row r="586" spans="1:10" s="65" customFormat="1" ht="14" x14ac:dyDescent="0.35">
      <c r="A586" s="145"/>
      <c r="B586" s="152"/>
      <c r="C586" s="93"/>
      <c r="D586" s="93"/>
      <c r="E586" s="95"/>
      <c r="F586" s="95"/>
      <c r="G586" s="95"/>
      <c r="H586" s="93"/>
      <c r="I586" s="93"/>
      <c r="J586" s="93"/>
    </row>
    <row r="587" spans="1:10" s="65" customFormat="1" ht="14" x14ac:dyDescent="0.35">
      <c r="A587" s="145"/>
      <c r="B587" s="152"/>
      <c r="C587" s="93"/>
      <c r="D587" s="93"/>
      <c r="E587" s="95"/>
      <c r="F587" s="95"/>
      <c r="G587" s="95"/>
      <c r="H587" s="93"/>
      <c r="I587" s="93"/>
      <c r="J587" s="93"/>
    </row>
    <row r="588" spans="1:10" s="65" customFormat="1" ht="14" x14ac:dyDescent="0.35">
      <c r="A588" s="145"/>
      <c r="B588" s="152"/>
      <c r="C588" s="93"/>
      <c r="D588" s="93"/>
      <c r="E588" s="95"/>
      <c r="F588" s="95"/>
      <c r="G588" s="95"/>
      <c r="H588" s="93"/>
      <c r="I588" s="93"/>
      <c r="J588" s="93"/>
    </row>
    <row r="589" spans="1:10" s="65" customFormat="1" ht="14" x14ac:dyDescent="0.35">
      <c r="A589" s="145"/>
      <c r="B589" s="152"/>
      <c r="C589" s="93"/>
      <c r="D589" s="93"/>
      <c r="E589" s="95"/>
      <c r="F589" s="95"/>
      <c r="G589" s="95"/>
      <c r="H589" s="93"/>
      <c r="I589" s="93"/>
      <c r="J589" s="93"/>
    </row>
    <row r="590" spans="1:10" s="65" customFormat="1" ht="14" x14ac:dyDescent="0.35">
      <c r="A590" s="145"/>
      <c r="B590" s="152"/>
      <c r="C590" s="93"/>
      <c r="D590" s="93"/>
      <c r="E590" s="95"/>
      <c r="F590" s="95"/>
      <c r="G590" s="95"/>
      <c r="H590" s="93"/>
      <c r="I590" s="93"/>
      <c r="J590" s="93"/>
    </row>
    <row r="591" spans="1:10" s="65" customFormat="1" ht="14" x14ac:dyDescent="0.35">
      <c r="A591" s="145"/>
      <c r="B591" s="152"/>
      <c r="C591" s="93"/>
      <c r="D591" s="93"/>
      <c r="E591" s="95"/>
      <c r="F591" s="95"/>
      <c r="G591" s="95"/>
      <c r="H591" s="93"/>
      <c r="I591" s="93"/>
      <c r="J591" s="93"/>
    </row>
    <row r="592" spans="1:10" s="65" customFormat="1" ht="14" x14ac:dyDescent="0.35">
      <c r="A592" s="145"/>
      <c r="B592" s="152"/>
      <c r="C592" s="93"/>
      <c r="D592" s="93"/>
      <c r="E592" s="95"/>
      <c r="F592" s="95"/>
      <c r="G592" s="95"/>
      <c r="H592" s="93"/>
      <c r="I592" s="93"/>
      <c r="J592" s="93"/>
    </row>
    <row r="593" spans="1:10" s="65" customFormat="1" ht="14" x14ac:dyDescent="0.35">
      <c r="A593" s="145"/>
      <c r="B593" s="152"/>
      <c r="C593" s="93"/>
      <c r="D593" s="93"/>
      <c r="E593" s="95"/>
      <c r="F593" s="95"/>
      <c r="G593" s="95"/>
      <c r="H593" s="93"/>
      <c r="I593" s="93"/>
      <c r="J593" s="93"/>
    </row>
    <row r="594" spans="1:10" s="65" customFormat="1" ht="14" x14ac:dyDescent="0.35">
      <c r="A594" s="145"/>
      <c r="B594" s="152"/>
      <c r="C594" s="93"/>
      <c r="D594" s="93"/>
      <c r="E594" s="95"/>
      <c r="F594" s="95"/>
      <c r="G594" s="95"/>
      <c r="H594" s="93"/>
      <c r="I594" s="93"/>
      <c r="J594" s="93"/>
    </row>
    <row r="595" spans="1:10" s="65" customFormat="1" ht="14" x14ac:dyDescent="0.35">
      <c r="A595" s="145"/>
      <c r="B595" s="152"/>
      <c r="C595" s="93"/>
      <c r="D595" s="93"/>
      <c r="E595" s="95"/>
      <c r="F595" s="95"/>
      <c r="G595" s="95"/>
      <c r="H595" s="93"/>
      <c r="I595" s="93"/>
      <c r="J595" s="93"/>
    </row>
    <row r="596" spans="1:10" s="65" customFormat="1" ht="14" x14ac:dyDescent="0.35">
      <c r="A596" s="145"/>
      <c r="B596" s="152"/>
      <c r="C596" s="93"/>
      <c r="D596" s="93"/>
      <c r="E596" s="95"/>
      <c r="F596" s="95"/>
      <c r="G596" s="95"/>
      <c r="H596" s="93"/>
      <c r="I596" s="93"/>
      <c r="J596" s="93"/>
    </row>
    <row r="597" spans="1:10" s="65" customFormat="1" ht="14" x14ac:dyDescent="0.35">
      <c r="A597" s="145"/>
      <c r="B597" s="152"/>
      <c r="C597" s="93"/>
      <c r="D597" s="93"/>
      <c r="E597" s="95"/>
      <c r="F597" s="95"/>
      <c r="G597" s="95"/>
      <c r="H597" s="93"/>
      <c r="I597" s="93"/>
      <c r="J597" s="93"/>
    </row>
    <row r="598" spans="1:10" s="65" customFormat="1" ht="14" x14ac:dyDescent="0.35">
      <c r="A598" s="145"/>
      <c r="B598" s="152"/>
      <c r="C598" s="93"/>
      <c r="D598" s="93"/>
      <c r="E598" s="95"/>
      <c r="F598" s="95"/>
      <c r="G598" s="95"/>
      <c r="H598" s="93"/>
      <c r="I598" s="93"/>
      <c r="J598" s="93"/>
    </row>
    <row r="599" spans="1:10" s="65" customFormat="1" ht="14" x14ac:dyDescent="0.35">
      <c r="A599" s="145"/>
      <c r="B599" s="152"/>
      <c r="C599" s="93"/>
      <c r="D599" s="93"/>
      <c r="E599" s="95"/>
      <c r="F599" s="95"/>
      <c r="G599" s="95"/>
      <c r="H599" s="93"/>
      <c r="I599" s="93"/>
      <c r="J599" s="93"/>
    </row>
    <row r="600" spans="1:10" s="65" customFormat="1" ht="14" x14ac:dyDescent="0.35">
      <c r="A600" s="145"/>
      <c r="B600" s="152"/>
      <c r="C600" s="93"/>
      <c r="D600" s="93"/>
      <c r="E600" s="95"/>
      <c r="F600" s="95"/>
      <c r="G600" s="95"/>
      <c r="H600" s="93"/>
      <c r="I600" s="93"/>
      <c r="J600" s="93"/>
    </row>
    <row r="601" spans="1:10" s="65" customFormat="1" ht="14" x14ac:dyDescent="0.35">
      <c r="A601" s="145"/>
      <c r="B601" s="152"/>
      <c r="C601" s="93"/>
      <c r="D601" s="93"/>
      <c r="E601" s="95"/>
      <c r="F601" s="95"/>
      <c r="G601" s="95"/>
      <c r="H601" s="93"/>
      <c r="I601" s="93"/>
      <c r="J601" s="93"/>
    </row>
    <row r="602" spans="1:10" s="65" customFormat="1" ht="14" x14ac:dyDescent="0.35">
      <c r="A602" s="145"/>
      <c r="B602" s="152"/>
      <c r="C602" s="93"/>
      <c r="D602" s="93"/>
      <c r="E602" s="95"/>
      <c r="F602" s="95"/>
      <c r="G602" s="95"/>
      <c r="H602" s="93"/>
      <c r="I602" s="93"/>
      <c r="J602" s="93"/>
    </row>
    <row r="603" spans="1:10" s="65" customFormat="1" ht="14" x14ac:dyDescent="0.35">
      <c r="A603" s="145"/>
      <c r="B603" s="152"/>
      <c r="C603" s="93"/>
      <c r="D603" s="93"/>
      <c r="E603" s="95"/>
      <c r="F603" s="95"/>
      <c r="G603" s="95"/>
      <c r="H603" s="93"/>
      <c r="I603" s="93"/>
      <c r="J603" s="93"/>
    </row>
    <row r="604" spans="1:10" s="65" customFormat="1" ht="14" x14ac:dyDescent="0.35">
      <c r="A604" s="145"/>
      <c r="B604" s="152"/>
      <c r="C604" s="93"/>
      <c r="D604" s="93"/>
      <c r="E604" s="95"/>
      <c r="F604" s="95"/>
      <c r="G604" s="95"/>
      <c r="H604" s="93"/>
      <c r="I604" s="93"/>
      <c r="J604" s="93"/>
    </row>
    <row r="605" spans="1:10" s="65" customFormat="1" ht="14" x14ac:dyDescent="0.35">
      <c r="A605" s="145"/>
      <c r="B605" s="152"/>
      <c r="C605" s="93"/>
      <c r="D605" s="93"/>
      <c r="E605" s="95"/>
      <c r="F605" s="95"/>
      <c r="G605" s="95"/>
      <c r="H605" s="93"/>
      <c r="I605" s="93"/>
      <c r="J605" s="93"/>
    </row>
    <row r="606" spans="1:10" s="65" customFormat="1" ht="14" x14ac:dyDescent="0.35">
      <c r="A606" s="145"/>
      <c r="B606" s="152"/>
      <c r="C606" s="93"/>
      <c r="D606" s="93"/>
      <c r="E606" s="95"/>
      <c r="F606" s="95"/>
      <c r="G606" s="95"/>
      <c r="H606" s="93"/>
      <c r="I606" s="93"/>
      <c r="J606" s="93"/>
    </row>
    <row r="607" spans="1:10" s="65" customFormat="1" ht="14" x14ac:dyDescent="0.35">
      <c r="A607" s="145"/>
      <c r="B607" s="152"/>
      <c r="C607" s="93"/>
      <c r="D607" s="93"/>
      <c r="E607" s="95"/>
      <c r="F607" s="95"/>
      <c r="G607" s="95"/>
      <c r="H607" s="93"/>
      <c r="I607" s="93"/>
      <c r="J607" s="93"/>
    </row>
    <row r="608" spans="1:10" s="65" customFormat="1" ht="14" x14ac:dyDescent="0.35">
      <c r="A608" s="145"/>
      <c r="B608" s="152"/>
      <c r="C608" s="93"/>
      <c r="D608" s="93"/>
      <c r="E608" s="95"/>
      <c r="F608" s="95"/>
      <c r="G608" s="95"/>
      <c r="H608" s="93"/>
      <c r="I608" s="93"/>
      <c r="J608" s="93"/>
    </row>
    <row r="609" spans="1:10" s="65" customFormat="1" ht="14" x14ac:dyDescent="0.35">
      <c r="A609" s="145"/>
      <c r="B609" s="152"/>
      <c r="C609" s="93"/>
      <c r="D609" s="93"/>
      <c r="E609" s="95"/>
      <c r="F609" s="95"/>
      <c r="G609" s="95"/>
      <c r="H609" s="93"/>
      <c r="I609" s="93"/>
      <c r="J609" s="93"/>
    </row>
    <row r="610" spans="1:10" s="65" customFormat="1" ht="14" x14ac:dyDescent="0.35">
      <c r="A610" s="145"/>
      <c r="B610" s="152"/>
      <c r="C610" s="93"/>
      <c r="D610" s="93"/>
      <c r="E610" s="95"/>
      <c r="F610" s="95"/>
      <c r="G610" s="95"/>
      <c r="H610" s="93"/>
      <c r="I610" s="93"/>
      <c r="J610" s="93"/>
    </row>
    <row r="611" spans="1:10" s="65" customFormat="1" ht="14" x14ac:dyDescent="0.35">
      <c r="A611" s="145"/>
      <c r="B611" s="152"/>
      <c r="C611" s="93"/>
      <c r="D611" s="93"/>
      <c r="E611" s="95"/>
      <c r="F611" s="95"/>
      <c r="G611" s="95"/>
      <c r="H611" s="93"/>
      <c r="I611" s="93"/>
      <c r="J611" s="93"/>
    </row>
    <row r="612" spans="1:10" s="65" customFormat="1" ht="14" x14ac:dyDescent="0.35">
      <c r="A612" s="145"/>
      <c r="B612" s="152"/>
      <c r="C612" s="93"/>
      <c r="D612" s="93"/>
      <c r="E612" s="95"/>
      <c r="F612" s="95"/>
      <c r="G612" s="95"/>
      <c r="H612" s="93"/>
      <c r="I612" s="93"/>
      <c r="J612" s="93"/>
    </row>
    <row r="613" spans="1:10" s="65" customFormat="1" ht="14" x14ac:dyDescent="0.35">
      <c r="A613" s="145"/>
      <c r="B613" s="152"/>
      <c r="C613" s="93"/>
      <c r="D613" s="93"/>
      <c r="E613" s="95"/>
      <c r="F613" s="95"/>
      <c r="G613" s="95"/>
      <c r="H613" s="93"/>
      <c r="I613" s="93"/>
      <c r="J613" s="93"/>
    </row>
    <row r="614" spans="1:10" s="65" customFormat="1" ht="14" x14ac:dyDescent="0.35">
      <c r="A614" s="145"/>
      <c r="B614" s="152"/>
      <c r="C614" s="93"/>
      <c r="D614" s="93"/>
      <c r="E614" s="95"/>
      <c r="F614" s="95"/>
      <c r="G614" s="95"/>
      <c r="H614" s="93"/>
      <c r="I614" s="93"/>
      <c r="J614" s="93"/>
    </row>
    <row r="615" spans="1:10" s="65" customFormat="1" ht="14" x14ac:dyDescent="0.35">
      <c r="A615" s="145"/>
      <c r="B615" s="152"/>
      <c r="C615" s="93"/>
      <c r="D615" s="93"/>
      <c r="E615" s="95"/>
      <c r="F615" s="95"/>
      <c r="G615" s="95"/>
      <c r="H615" s="93"/>
      <c r="I615" s="93"/>
      <c r="J615" s="93"/>
    </row>
    <row r="616" spans="1:10" s="65" customFormat="1" ht="14" x14ac:dyDescent="0.35">
      <c r="A616" s="145"/>
      <c r="B616" s="152"/>
      <c r="C616" s="93"/>
      <c r="D616" s="93"/>
      <c r="E616" s="95"/>
      <c r="F616" s="95"/>
      <c r="G616" s="95"/>
      <c r="H616" s="93"/>
      <c r="I616" s="93"/>
      <c r="J616" s="93"/>
    </row>
    <row r="617" spans="1:10" s="65" customFormat="1" ht="14" x14ac:dyDescent="0.35">
      <c r="A617" s="145"/>
      <c r="B617" s="152"/>
      <c r="C617" s="93"/>
      <c r="D617" s="93"/>
      <c r="E617" s="95"/>
      <c r="F617" s="95"/>
      <c r="G617" s="95"/>
      <c r="H617" s="93"/>
      <c r="I617" s="93"/>
      <c r="J617" s="93"/>
    </row>
    <row r="618" spans="1:10" s="65" customFormat="1" ht="14" x14ac:dyDescent="0.35">
      <c r="A618" s="145"/>
      <c r="B618" s="152"/>
      <c r="C618" s="93"/>
      <c r="D618" s="93"/>
      <c r="E618" s="95"/>
      <c r="F618" s="95"/>
      <c r="G618" s="95"/>
      <c r="H618" s="93"/>
      <c r="I618" s="93"/>
      <c r="J618" s="93"/>
    </row>
    <row r="619" spans="1:10" s="65" customFormat="1" ht="14" x14ac:dyDescent="0.35">
      <c r="A619" s="145"/>
      <c r="B619" s="152"/>
      <c r="C619" s="93"/>
      <c r="D619" s="93"/>
      <c r="E619" s="95"/>
      <c r="F619" s="95"/>
      <c r="G619" s="95"/>
      <c r="H619" s="93"/>
      <c r="I619" s="93"/>
      <c r="J619" s="93"/>
    </row>
    <row r="620" spans="1:10" s="65" customFormat="1" ht="14" x14ac:dyDescent="0.35">
      <c r="A620" s="145"/>
      <c r="B620" s="152"/>
      <c r="C620" s="93"/>
      <c r="D620" s="93"/>
      <c r="E620" s="95"/>
      <c r="F620" s="95"/>
      <c r="G620" s="95"/>
      <c r="H620" s="93"/>
      <c r="I620" s="93"/>
      <c r="J620" s="93"/>
    </row>
    <row r="621" spans="1:10" s="65" customFormat="1" ht="14" x14ac:dyDescent="0.35">
      <c r="A621" s="145"/>
      <c r="B621" s="152"/>
      <c r="C621" s="93"/>
      <c r="D621" s="93"/>
      <c r="E621" s="95"/>
      <c r="F621" s="95"/>
      <c r="G621" s="95"/>
      <c r="H621" s="93"/>
      <c r="I621" s="93"/>
      <c r="J621" s="93"/>
    </row>
    <row r="622" spans="1:10" s="65" customFormat="1" ht="14" x14ac:dyDescent="0.35">
      <c r="A622" s="145"/>
      <c r="B622" s="152"/>
      <c r="C622" s="93"/>
      <c r="D622" s="93"/>
      <c r="E622" s="95"/>
      <c r="F622" s="95"/>
      <c r="G622" s="95"/>
      <c r="H622" s="93"/>
      <c r="I622" s="93"/>
      <c r="J622" s="93"/>
    </row>
    <row r="623" spans="1:10" s="65" customFormat="1" ht="14" x14ac:dyDescent="0.35">
      <c r="A623" s="145"/>
      <c r="B623" s="152"/>
      <c r="C623" s="93"/>
      <c r="D623" s="93"/>
      <c r="E623" s="95"/>
      <c r="F623" s="95"/>
      <c r="G623" s="95"/>
      <c r="H623" s="93"/>
      <c r="I623" s="93"/>
      <c r="J623" s="93"/>
    </row>
    <row r="624" spans="1:10" s="65" customFormat="1" ht="14" x14ac:dyDescent="0.35">
      <c r="A624" s="145"/>
      <c r="B624" s="152"/>
      <c r="C624" s="93"/>
      <c r="D624" s="93"/>
      <c r="E624" s="95"/>
      <c r="F624" s="95"/>
      <c r="G624" s="95"/>
      <c r="H624" s="93"/>
      <c r="I624" s="93"/>
      <c r="J624" s="93"/>
    </row>
    <row r="625" spans="1:10" s="65" customFormat="1" ht="14" x14ac:dyDescent="0.35">
      <c r="A625" s="145"/>
      <c r="B625" s="152"/>
      <c r="C625" s="93"/>
      <c r="D625" s="93"/>
      <c r="E625" s="95"/>
      <c r="F625" s="95"/>
      <c r="G625" s="95"/>
      <c r="H625" s="93"/>
      <c r="I625" s="93"/>
      <c r="J625" s="93"/>
    </row>
    <row r="626" spans="1:10" s="65" customFormat="1" ht="14" x14ac:dyDescent="0.35">
      <c r="A626" s="145"/>
      <c r="B626" s="152"/>
      <c r="C626" s="93"/>
      <c r="D626" s="93"/>
      <c r="E626" s="95"/>
      <c r="F626" s="95"/>
      <c r="G626" s="95"/>
      <c r="H626" s="93"/>
      <c r="I626" s="93"/>
      <c r="J626" s="93"/>
    </row>
    <row r="627" spans="1:10" s="65" customFormat="1" ht="14" x14ac:dyDescent="0.35">
      <c r="A627" s="145"/>
      <c r="B627" s="152"/>
      <c r="C627" s="93"/>
      <c r="D627" s="93"/>
      <c r="E627" s="95"/>
      <c r="F627" s="95"/>
      <c r="G627" s="95"/>
      <c r="H627" s="93"/>
      <c r="I627" s="93"/>
      <c r="J627" s="93"/>
    </row>
    <row r="628" spans="1:10" s="65" customFormat="1" ht="14" x14ac:dyDescent="0.35">
      <c r="A628" s="145"/>
      <c r="B628" s="152"/>
      <c r="C628" s="93"/>
      <c r="D628" s="93"/>
      <c r="E628" s="95"/>
      <c r="F628" s="95"/>
      <c r="G628" s="95"/>
      <c r="H628" s="93"/>
      <c r="I628" s="93"/>
      <c r="J628" s="93"/>
    </row>
    <row r="629" spans="1:10" s="65" customFormat="1" ht="14" x14ac:dyDescent="0.35">
      <c r="A629" s="145"/>
      <c r="B629" s="152"/>
      <c r="C629" s="93"/>
      <c r="D629" s="93"/>
      <c r="E629" s="95"/>
      <c r="F629" s="95"/>
      <c r="G629" s="95"/>
      <c r="H629" s="93"/>
      <c r="I629" s="93"/>
      <c r="J629" s="93"/>
    </row>
    <row r="630" spans="1:10" s="65" customFormat="1" ht="14" x14ac:dyDescent="0.35">
      <c r="A630" s="145"/>
      <c r="B630" s="152"/>
      <c r="C630" s="93"/>
      <c r="D630" s="93"/>
      <c r="E630" s="95"/>
      <c r="F630" s="95"/>
      <c r="G630" s="95"/>
      <c r="H630" s="93"/>
      <c r="I630" s="93"/>
      <c r="J630" s="93"/>
    </row>
    <row r="631" spans="1:10" s="65" customFormat="1" ht="14" x14ac:dyDescent="0.35">
      <c r="A631" s="145"/>
      <c r="B631" s="152"/>
      <c r="C631" s="93"/>
      <c r="D631" s="93"/>
      <c r="E631" s="95"/>
      <c r="F631" s="95"/>
      <c r="G631" s="95"/>
      <c r="H631" s="93"/>
      <c r="I631" s="93"/>
      <c r="J631" s="93"/>
    </row>
    <row r="632" spans="1:10" s="65" customFormat="1" ht="14" x14ac:dyDescent="0.35">
      <c r="A632" s="145"/>
      <c r="B632" s="152"/>
      <c r="C632" s="93"/>
      <c r="D632" s="93"/>
      <c r="E632" s="95"/>
      <c r="F632" s="95"/>
      <c r="G632" s="95"/>
      <c r="H632" s="93"/>
      <c r="I632" s="93"/>
      <c r="J632" s="93"/>
    </row>
    <row r="633" spans="1:10" s="65" customFormat="1" ht="14" x14ac:dyDescent="0.35">
      <c r="A633" s="145"/>
      <c r="B633" s="152"/>
      <c r="C633" s="93"/>
      <c r="D633" s="93"/>
      <c r="E633" s="95"/>
      <c r="F633" s="95"/>
      <c r="G633" s="95"/>
      <c r="H633" s="93"/>
      <c r="I633" s="93"/>
      <c r="J633" s="93"/>
    </row>
    <row r="634" spans="1:10" s="65" customFormat="1" ht="14" x14ac:dyDescent="0.35">
      <c r="A634" s="145"/>
      <c r="B634" s="152"/>
      <c r="C634" s="93"/>
      <c r="D634" s="93"/>
      <c r="E634" s="95"/>
      <c r="F634" s="95"/>
      <c r="G634" s="95"/>
      <c r="H634" s="93"/>
      <c r="I634" s="93"/>
      <c r="J634" s="93"/>
    </row>
    <row r="635" spans="1:10" s="65" customFormat="1" ht="14" x14ac:dyDescent="0.35">
      <c r="A635" s="145"/>
      <c r="B635" s="152"/>
      <c r="C635" s="93"/>
      <c r="D635" s="93"/>
      <c r="E635" s="95"/>
      <c r="F635" s="95"/>
      <c r="G635" s="95"/>
      <c r="H635" s="93"/>
      <c r="I635" s="93"/>
      <c r="J635" s="93"/>
    </row>
    <row r="636" spans="1:10" s="65" customFormat="1" ht="14" x14ac:dyDescent="0.35">
      <c r="A636" s="145"/>
      <c r="B636" s="152"/>
      <c r="C636" s="93"/>
      <c r="D636" s="93"/>
      <c r="E636" s="95"/>
      <c r="F636" s="95"/>
      <c r="G636" s="95"/>
      <c r="H636" s="93"/>
      <c r="I636" s="93"/>
      <c r="J636" s="93"/>
    </row>
    <row r="637" spans="1:10" s="65" customFormat="1" ht="14" x14ac:dyDescent="0.35">
      <c r="A637" s="145"/>
      <c r="B637" s="152"/>
      <c r="C637" s="93"/>
      <c r="D637" s="93"/>
      <c r="E637" s="95"/>
      <c r="F637" s="95"/>
      <c r="G637" s="95"/>
      <c r="H637" s="93"/>
      <c r="I637" s="93"/>
      <c r="J637" s="93"/>
    </row>
    <row r="638" spans="1:10" s="65" customFormat="1" ht="14" x14ac:dyDescent="0.35">
      <c r="A638" s="145"/>
      <c r="B638" s="152"/>
      <c r="C638" s="93"/>
      <c r="D638" s="93"/>
      <c r="E638" s="95"/>
      <c r="F638" s="95"/>
      <c r="G638" s="95"/>
      <c r="H638" s="93"/>
      <c r="I638" s="93"/>
      <c r="J638" s="93"/>
    </row>
    <row r="639" spans="1:10" s="65" customFormat="1" ht="14" x14ac:dyDescent="0.35">
      <c r="A639" s="145"/>
      <c r="B639" s="152"/>
      <c r="C639" s="93"/>
      <c r="D639" s="93"/>
      <c r="E639" s="95"/>
      <c r="F639" s="95"/>
      <c r="G639" s="95"/>
      <c r="H639" s="93"/>
      <c r="I639" s="93"/>
      <c r="J639" s="93"/>
    </row>
    <row r="640" spans="1:10" s="65" customFormat="1" ht="14" x14ac:dyDescent="0.35">
      <c r="A640" s="145"/>
      <c r="B640" s="152"/>
      <c r="C640" s="93"/>
      <c r="D640" s="93"/>
      <c r="E640" s="95"/>
      <c r="F640" s="95"/>
      <c r="G640" s="95"/>
      <c r="H640" s="93"/>
      <c r="I640" s="93"/>
      <c r="J640" s="93"/>
    </row>
    <row r="641" spans="1:10" s="65" customFormat="1" ht="14" x14ac:dyDescent="0.35">
      <c r="A641" s="145"/>
      <c r="B641" s="152"/>
      <c r="C641" s="93"/>
      <c r="D641" s="93"/>
      <c r="E641" s="95"/>
      <c r="F641" s="95"/>
      <c r="G641" s="95"/>
      <c r="H641" s="93"/>
      <c r="I641" s="93"/>
      <c r="J641" s="93"/>
    </row>
    <row r="642" spans="1:10" s="65" customFormat="1" ht="14" x14ac:dyDescent="0.35">
      <c r="A642" s="145"/>
      <c r="B642" s="152"/>
      <c r="C642" s="93"/>
      <c r="D642" s="93"/>
      <c r="E642" s="95"/>
      <c r="F642" s="95"/>
      <c r="G642" s="95"/>
      <c r="H642" s="93"/>
      <c r="I642" s="93"/>
      <c r="J642" s="93"/>
    </row>
    <row r="643" spans="1:10" s="65" customFormat="1" ht="14" x14ac:dyDescent="0.35">
      <c r="A643" s="145"/>
      <c r="B643" s="152"/>
      <c r="C643" s="93"/>
      <c r="D643" s="93"/>
      <c r="E643" s="95"/>
      <c r="F643" s="95"/>
      <c r="G643" s="95"/>
      <c r="H643" s="93"/>
      <c r="I643" s="93"/>
      <c r="J643" s="93"/>
    </row>
    <row r="644" spans="1:10" s="65" customFormat="1" ht="14" x14ac:dyDescent="0.35">
      <c r="A644" s="145"/>
      <c r="B644" s="152"/>
      <c r="C644" s="93"/>
      <c r="D644" s="93"/>
      <c r="E644" s="95"/>
      <c r="F644" s="95"/>
      <c r="G644" s="95"/>
      <c r="H644" s="93"/>
      <c r="I644" s="93"/>
      <c r="J644" s="93"/>
    </row>
    <row r="645" spans="1:10" s="65" customFormat="1" ht="14" x14ac:dyDescent="0.35">
      <c r="A645" s="145"/>
      <c r="B645" s="152"/>
      <c r="C645" s="93"/>
      <c r="D645" s="93"/>
      <c r="E645" s="95"/>
      <c r="F645" s="95"/>
      <c r="G645" s="95"/>
      <c r="H645" s="93"/>
      <c r="I645" s="93"/>
      <c r="J645" s="93"/>
    </row>
    <row r="646" spans="1:10" s="65" customFormat="1" ht="14" x14ac:dyDescent="0.35">
      <c r="A646" s="145"/>
      <c r="B646" s="152"/>
      <c r="C646" s="93"/>
      <c r="D646" s="93"/>
      <c r="E646" s="95"/>
      <c r="F646" s="95"/>
      <c r="G646" s="95"/>
      <c r="H646" s="93"/>
      <c r="I646" s="93"/>
      <c r="J646" s="93"/>
    </row>
    <row r="647" spans="1:10" s="65" customFormat="1" ht="14" x14ac:dyDescent="0.35">
      <c r="A647" s="145"/>
      <c r="B647" s="152"/>
      <c r="C647" s="93"/>
      <c r="D647" s="93"/>
      <c r="E647" s="95"/>
      <c r="F647" s="95"/>
      <c r="G647" s="95"/>
      <c r="H647" s="93"/>
      <c r="I647" s="93"/>
      <c r="J647" s="93"/>
    </row>
    <row r="648" spans="1:10" s="65" customFormat="1" ht="14" x14ac:dyDescent="0.35">
      <c r="A648" s="145"/>
      <c r="B648" s="152"/>
      <c r="C648" s="93"/>
      <c r="D648" s="93"/>
      <c r="E648" s="95"/>
      <c r="F648" s="95"/>
      <c r="G648" s="95"/>
      <c r="H648" s="93"/>
      <c r="I648" s="93"/>
      <c r="J648" s="93"/>
    </row>
    <row r="649" spans="1:10" s="65" customFormat="1" ht="14" x14ac:dyDescent="0.35">
      <c r="A649" s="145"/>
      <c r="B649" s="152"/>
      <c r="C649" s="93"/>
      <c r="D649" s="93"/>
      <c r="E649" s="95"/>
      <c r="F649" s="95"/>
      <c r="G649" s="95"/>
      <c r="H649" s="93"/>
      <c r="I649" s="93"/>
      <c r="J649" s="93"/>
    </row>
    <row r="650" spans="1:10" s="65" customFormat="1" ht="14" x14ac:dyDescent="0.35">
      <c r="A650" s="145"/>
      <c r="B650" s="152"/>
      <c r="C650" s="93"/>
      <c r="D650" s="93"/>
      <c r="E650" s="95"/>
      <c r="F650" s="95"/>
      <c r="G650" s="95"/>
      <c r="H650" s="93"/>
      <c r="I650" s="93"/>
      <c r="J650" s="93"/>
    </row>
    <row r="651" spans="1:10" s="65" customFormat="1" ht="14" x14ac:dyDescent="0.35">
      <c r="A651" s="145"/>
      <c r="B651" s="152"/>
      <c r="C651" s="93"/>
      <c r="D651" s="93"/>
      <c r="E651" s="95"/>
      <c r="F651" s="95"/>
      <c r="G651" s="95"/>
      <c r="H651" s="93"/>
      <c r="I651" s="93"/>
      <c r="J651" s="93"/>
    </row>
    <row r="652" spans="1:10" s="65" customFormat="1" ht="14" x14ac:dyDescent="0.35">
      <c r="A652" s="145"/>
      <c r="B652" s="152"/>
      <c r="C652" s="93"/>
      <c r="D652" s="93"/>
      <c r="E652" s="95"/>
      <c r="F652" s="95"/>
      <c r="G652" s="95"/>
      <c r="H652" s="93"/>
      <c r="I652" s="93"/>
      <c r="J652" s="93"/>
    </row>
    <row r="653" spans="1:10" s="65" customFormat="1" ht="14" x14ac:dyDescent="0.35">
      <c r="A653" s="145"/>
      <c r="B653" s="152"/>
      <c r="C653" s="93"/>
      <c r="D653" s="93"/>
      <c r="E653" s="95"/>
      <c r="F653" s="95"/>
      <c r="G653" s="95"/>
      <c r="H653" s="93"/>
      <c r="I653" s="93"/>
      <c r="J653" s="93"/>
    </row>
    <row r="654" spans="1:10" s="65" customFormat="1" ht="14" x14ac:dyDescent="0.35">
      <c r="A654" s="145"/>
      <c r="B654" s="152"/>
      <c r="C654" s="93"/>
      <c r="D654" s="93"/>
      <c r="E654" s="95"/>
      <c r="F654" s="95"/>
      <c r="G654" s="95"/>
      <c r="H654" s="93"/>
      <c r="I654" s="93"/>
      <c r="J654" s="93"/>
    </row>
    <row r="655" spans="1:10" s="65" customFormat="1" ht="14" x14ac:dyDescent="0.35">
      <c r="A655" s="145"/>
      <c r="B655" s="152"/>
      <c r="C655" s="93"/>
      <c r="D655" s="93"/>
      <c r="E655" s="95"/>
      <c r="F655" s="95"/>
      <c r="G655" s="95"/>
      <c r="H655" s="93"/>
      <c r="I655" s="93"/>
      <c r="J655" s="93"/>
    </row>
    <row r="656" spans="1:10" s="65" customFormat="1" ht="14" x14ac:dyDescent="0.35">
      <c r="A656" s="145"/>
      <c r="B656" s="152"/>
      <c r="C656" s="93"/>
      <c r="D656" s="93"/>
      <c r="E656" s="95"/>
      <c r="F656" s="95"/>
      <c r="G656" s="95"/>
      <c r="H656" s="93"/>
      <c r="I656" s="93"/>
      <c r="J656" s="93"/>
    </row>
    <row r="657" spans="1:10" s="65" customFormat="1" ht="14" x14ac:dyDescent="0.35">
      <c r="A657" s="145"/>
      <c r="B657" s="152"/>
      <c r="C657" s="93"/>
      <c r="D657" s="93"/>
      <c r="E657" s="95"/>
      <c r="F657" s="95"/>
      <c r="G657" s="95"/>
      <c r="H657" s="93"/>
      <c r="I657" s="93"/>
      <c r="J657" s="93"/>
    </row>
    <row r="658" spans="1:10" s="65" customFormat="1" ht="14" x14ac:dyDescent="0.35">
      <c r="A658" s="145"/>
      <c r="B658" s="152"/>
      <c r="C658" s="93"/>
      <c r="D658" s="93"/>
      <c r="E658" s="95"/>
      <c r="F658" s="95"/>
      <c r="G658" s="95"/>
      <c r="H658" s="93"/>
      <c r="I658" s="93"/>
      <c r="J658" s="93"/>
    </row>
    <row r="659" spans="1:10" s="65" customFormat="1" ht="14" x14ac:dyDescent="0.35">
      <c r="A659" s="145"/>
      <c r="B659" s="152"/>
      <c r="C659" s="93"/>
      <c r="D659" s="93"/>
      <c r="E659" s="95"/>
      <c r="F659" s="95"/>
      <c r="G659" s="95"/>
      <c r="H659" s="93"/>
      <c r="I659" s="93"/>
      <c r="J659" s="93"/>
    </row>
    <row r="660" spans="1:10" s="65" customFormat="1" ht="14" x14ac:dyDescent="0.35">
      <c r="A660" s="145"/>
      <c r="B660" s="152"/>
      <c r="C660" s="93"/>
      <c r="D660" s="93"/>
      <c r="E660" s="95"/>
      <c r="F660" s="95"/>
      <c r="G660" s="95"/>
      <c r="H660" s="93"/>
      <c r="I660" s="93"/>
      <c r="J660" s="93"/>
    </row>
    <row r="661" spans="1:10" s="65" customFormat="1" ht="14" x14ac:dyDescent="0.35">
      <c r="A661" s="145"/>
      <c r="B661" s="152"/>
      <c r="C661" s="93"/>
      <c r="D661" s="93"/>
      <c r="E661" s="95"/>
      <c r="F661" s="95"/>
      <c r="G661" s="95"/>
      <c r="H661" s="93"/>
      <c r="I661" s="93"/>
      <c r="J661" s="93"/>
    </row>
    <row r="662" spans="1:10" s="65" customFormat="1" ht="14" x14ac:dyDescent="0.35">
      <c r="A662" s="145"/>
      <c r="B662" s="152"/>
      <c r="C662" s="93"/>
      <c r="D662" s="93"/>
      <c r="E662" s="95"/>
      <c r="F662" s="95"/>
      <c r="G662" s="95"/>
      <c r="H662" s="93"/>
      <c r="I662" s="93"/>
      <c r="J662" s="93"/>
    </row>
    <row r="663" spans="1:10" s="65" customFormat="1" ht="14" x14ac:dyDescent="0.35">
      <c r="A663" s="145"/>
      <c r="B663" s="152"/>
      <c r="C663" s="93"/>
      <c r="D663" s="93"/>
      <c r="E663" s="95"/>
      <c r="F663" s="95"/>
      <c r="G663" s="95"/>
      <c r="H663" s="93"/>
      <c r="I663" s="93"/>
      <c r="J663" s="93"/>
    </row>
    <row r="664" spans="1:10" s="65" customFormat="1" ht="14" x14ac:dyDescent="0.35">
      <c r="A664" s="145"/>
      <c r="B664" s="152"/>
      <c r="C664" s="93"/>
      <c r="D664" s="93"/>
      <c r="E664" s="95"/>
      <c r="F664" s="95"/>
      <c r="G664" s="95"/>
      <c r="H664" s="93"/>
      <c r="I664" s="93"/>
      <c r="J664" s="93"/>
    </row>
    <row r="665" spans="1:10" s="65" customFormat="1" ht="14" x14ac:dyDescent="0.35">
      <c r="A665" s="145"/>
      <c r="B665" s="152"/>
      <c r="C665" s="93"/>
      <c r="D665" s="93"/>
      <c r="E665" s="95"/>
      <c r="F665" s="95"/>
      <c r="G665" s="95"/>
      <c r="H665" s="93"/>
      <c r="I665" s="93"/>
      <c r="J665" s="93"/>
    </row>
    <row r="666" spans="1:10" s="65" customFormat="1" ht="14" x14ac:dyDescent="0.35">
      <c r="A666" s="145"/>
      <c r="B666" s="152"/>
      <c r="C666" s="93"/>
      <c r="D666" s="93"/>
      <c r="E666" s="95"/>
      <c r="F666" s="95"/>
      <c r="G666" s="95"/>
      <c r="H666" s="93"/>
      <c r="I666" s="93"/>
      <c r="J666" s="93"/>
    </row>
    <row r="667" spans="1:10" s="65" customFormat="1" ht="14" x14ac:dyDescent="0.35">
      <c r="A667" s="145"/>
      <c r="B667" s="152"/>
      <c r="C667" s="93"/>
      <c r="D667" s="93"/>
      <c r="E667" s="95"/>
      <c r="F667" s="95"/>
      <c r="G667" s="95"/>
      <c r="H667" s="93"/>
      <c r="I667" s="93"/>
      <c r="J667" s="93"/>
    </row>
    <row r="668" spans="1:10" s="65" customFormat="1" ht="14" x14ac:dyDescent="0.35">
      <c r="A668" s="145"/>
      <c r="B668" s="152"/>
      <c r="C668" s="93"/>
      <c r="D668" s="93"/>
      <c r="E668" s="95"/>
      <c r="F668" s="95"/>
      <c r="G668" s="95"/>
      <c r="H668" s="93"/>
      <c r="I668" s="93"/>
      <c r="J668" s="93"/>
    </row>
    <row r="669" spans="1:10" s="65" customFormat="1" ht="14" x14ac:dyDescent="0.35">
      <c r="A669" s="145"/>
      <c r="B669" s="152"/>
      <c r="C669" s="93"/>
      <c r="D669" s="93"/>
      <c r="E669" s="95"/>
      <c r="F669" s="95"/>
      <c r="G669" s="95"/>
      <c r="H669" s="93"/>
      <c r="I669" s="93"/>
      <c r="J669" s="93"/>
    </row>
    <row r="670" spans="1:10" s="65" customFormat="1" ht="14" x14ac:dyDescent="0.35">
      <c r="A670" s="145"/>
      <c r="B670" s="152"/>
      <c r="C670" s="93"/>
      <c r="D670" s="93"/>
      <c r="E670" s="95"/>
      <c r="F670" s="95"/>
      <c r="G670" s="95"/>
      <c r="H670" s="93"/>
      <c r="I670" s="93"/>
      <c r="J670" s="93"/>
    </row>
    <row r="671" spans="1:10" s="65" customFormat="1" ht="14" x14ac:dyDescent="0.35">
      <c r="A671" s="145"/>
      <c r="B671" s="152"/>
      <c r="C671" s="93"/>
      <c r="D671" s="93"/>
      <c r="E671" s="95"/>
      <c r="F671" s="95"/>
      <c r="G671" s="95"/>
      <c r="H671" s="93"/>
      <c r="I671" s="93"/>
      <c r="J671" s="93"/>
    </row>
    <row r="672" spans="1:10" s="65" customFormat="1" ht="14" x14ac:dyDescent="0.35">
      <c r="A672" s="145"/>
      <c r="B672" s="152"/>
      <c r="C672" s="93"/>
      <c r="D672" s="93"/>
      <c r="E672" s="95"/>
      <c r="F672" s="95"/>
      <c r="G672" s="95"/>
      <c r="H672" s="93"/>
      <c r="I672" s="93"/>
      <c r="J672" s="93"/>
    </row>
    <row r="673" spans="1:10" s="65" customFormat="1" ht="14" x14ac:dyDescent="0.35">
      <c r="A673" s="145"/>
      <c r="B673" s="152"/>
      <c r="C673" s="93"/>
      <c r="D673" s="93"/>
      <c r="E673" s="95"/>
      <c r="F673" s="95"/>
      <c r="G673" s="95"/>
      <c r="H673" s="93"/>
      <c r="I673" s="93"/>
      <c r="J673" s="93"/>
    </row>
    <row r="674" spans="1:10" s="65" customFormat="1" ht="14" x14ac:dyDescent="0.35">
      <c r="A674" s="145"/>
      <c r="B674" s="152"/>
      <c r="C674" s="93"/>
      <c r="D674" s="93"/>
      <c r="E674" s="95"/>
      <c r="F674" s="95"/>
      <c r="G674" s="95"/>
      <c r="H674" s="93"/>
      <c r="I674" s="93"/>
      <c r="J674" s="93"/>
    </row>
    <row r="675" spans="1:10" s="65" customFormat="1" ht="14" x14ac:dyDescent="0.35">
      <c r="A675" s="145"/>
      <c r="B675" s="152"/>
      <c r="C675" s="93"/>
      <c r="D675" s="93"/>
      <c r="E675" s="95"/>
      <c r="F675" s="95"/>
      <c r="G675" s="95"/>
      <c r="H675" s="93"/>
      <c r="I675" s="93"/>
      <c r="J675" s="93"/>
    </row>
    <row r="676" spans="1:10" s="65" customFormat="1" ht="14" x14ac:dyDescent="0.35">
      <c r="A676" s="145"/>
      <c r="B676" s="152"/>
      <c r="C676" s="93"/>
      <c r="D676" s="93"/>
      <c r="E676" s="95"/>
      <c r="F676" s="95"/>
      <c r="G676" s="95"/>
      <c r="H676" s="93"/>
      <c r="I676" s="93"/>
      <c r="J676" s="93"/>
    </row>
    <row r="677" spans="1:10" s="65" customFormat="1" ht="14" x14ac:dyDescent="0.35">
      <c r="A677" s="145"/>
      <c r="B677" s="152"/>
      <c r="C677" s="93"/>
      <c r="D677" s="93"/>
      <c r="E677" s="95"/>
      <c r="F677" s="95"/>
      <c r="G677" s="95"/>
      <c r="H677" s="93"/>
      <c r="I677" s="93"/>
      <c r="J677" s="93"/>
    </row>
    <row r="678" spans="1:10" s="65" customFormat="1" ht="14" x14ac:dyDescent="0.35">
      <c r="A678" s="145"/>
      <c r="B678" s="152"/>
      <c r="C678" s="93"/>
      <c r="D678" s="93"/>
      <c r="E678" s="95"/>
      <c r="F678" s="95"/>
      <c r="G678" s="95"/>
      <c r="H678" s="93"/>
      <c r="I678" s="93"/>
      <c r="J678" s="93"/>
    </row>
    <row r="679" spans="1:10" s="65" customFormat="1" ht="14" x14ac:dyDescent="0.35">
      <c r="A679" s="145"/>
      <c r="B679" s="152"/>
      <c r="C679" s="93"/>
      <c r="D679" s="93"/>
      <c r="E679" s="95"/>
      <c r="F679" s="95"/>
      <c r="G679" s="95"/>
      <c r="H679" s="93"/>
      <c r="I679" s="93"/>
      <c r="J679" s="93"/>
    </row>
    <row r="680" spans="1:10" s="65" customFormat="1" ht="14" x14ac:dyDescent="0.35">
      <c r="A680" s="145"/>
      <c r="B680" s="152"/>
      <c r="C680" s="93"/>
      <c r="D680" s="93"/>
      <c r="E680" s="95"/>
      <c r="F680" s="95"/>
      <c r="G680" s="95"/>
      <c r="H680" s="93"/>
      <c r="I680" s="93"/>
      <c r="J680" s="93"/>
    </row>
    <row r="681" spans="1:10" s="65" customFormat="1" ht="14" x14ac:dyDescent="0.35">
      <c r="A681" s="145"/>
      <c r="B681" s="152"/>
      <c r="C681" s="93"/>
      <c r="D681" s="93"/>
      <c r="E681" s="95"/>
      <c r="F681" s="95"/>
      <c r="G681" s="95"/>
      <c r="H681" s="93"/>
      <c r="I681" s="93"/>
      <c r="J681" s="93"/>
    </row>
    <row r="682" spans="1:10" s="65" customFormat="1" ht="14" x14ac:dyDescent="0.35">
      <c r="A682" s="145"/>
      <c r="B682" s="152"/>
      <c r="C682" s="93"/>
      <c r="D682" s="93"/>
      <c r="E682" s="95"/>
      <c r="F682" s="95"/>
      <c r="G682" s="95"/>
      <c r="H682" s="93"/>
      <c r="I682" s="93"/>
      <c r="J682" s="93"/>
    </row>
    <row r="683" spans="1:10" s="65" customFormat="1" ht="14" x14ac:dyDescent="0.35">
      <c r="A683" s="145"/>
      <c r="B683" s="152"/>
      <c r="C683" s="93"/>
      <c r="D683" s="93"/>
      <c r="E683" s="95"/>
      <c r="F683" s="95"/>
      <c r="G683" s="95"/>
      <c r="H683" s="93"/>
      <c r="I683" s="93"/>
      <c r="J683" s="93"/>
    </row>
    <row r="684" spans="1:10" s="65" customFormat="1" ht="14" x14ac:dyDescent="0.35">
      <c r="A684" s="145"/>
      <c r="B684" s="152"/>
      <c r="C684" s="93"/>
      <c r="D684" s="93"/>
      <c r="E684" s="95"/>
      <c r="F684" s="95"/>
      <c r="G684" s="95"/>
      <c r="H684" s="93"/>
      <c r="I684" s="93"/>
      <c r="J684" s="93"/>
    </row>
    <row r="685" spans="1:10" s="65" customFormat="1" ht="14" x14ac:dyDescent="0.35">
      <c r="A685" s="145"/>
      <c r="B685" s="152"/>
      <c r="C685" s="93"/>
      <c r="D685" s="93"/>
      <c r="E685" s="95"/>
      <c r="F685" s="95"/>
      <c r="G685" s="95"/>
      <c r="H685" s="93"/>
      <c r="I685" s="93"/>
      <c r="J685" s="93"/>
    </row>
    <row r="686" spans="1:10" s="65" customFormat="1" ht="14" x14ac:dyDescent="0.35">
      <c r="A686" s="145"/>
      <c r="B686" s="152"/>
      <c r="C686" s="93"/>
      <c r="D686" s="93"/>
      <c r="E686" s="95"/>
      <c r="F686" s="95"/>
      <c r="G686" s="95"/>
      <c r="H686" s="93"/>
      <c r="I686" s="93"/>
      <c r="J686" s="93"/>
    </row>
    <row r="687" spans="1:10" s="65" customFormat="1" ht="14" x14ac:dyDescent="0.35">
      <c r="A687" s="145"/>
      <c r="B687" s="152"/>
      <c r="C687" s="93"/>
      <c r="D687" s="93"/>
      <c r="E687" s="95"/>
      <c r="F687" s="95"/>
      <c r="G687" s="95"/>
      <c r="H687" s="93"/>
      <c r="I687" s="93"/>
      <c r="J687" s="93"/>
    </row>
    <row r="688" spans="1:10" s="65" customFormat="1" ht="14" x14ac:dyDescent="0.35">
      <c r="A688" s="145"/>
      <c r="B688" s="152"/>
      <c r="C688" s="93"/>
      <c r="D688" s="93"/>
      <c r="E688" s="95"/>
      <c r="F688" s="95"/>
      <c r="G688" s="95"/>
      <c r="H688" s="93"/>
      <c r="I688" s="93"/>
      <c r="J688" s="93"/>
    </row>
    <row r="689" spans="1:10" s="65" customFormat="1" ht="14" x14ac:dyDescent="0.35">
      <c r="A689" s="145"/>
      <c r="B689" s="152"/>
      <c r="C689" s="93"/>
      <c r="D689" s="93"/>
      <c r="E689" s="95"/>
      <c r="F689" s="95"/>
      <c r="G689" s="95"/>
      <c r="H689" s="93"/>
      <c r="I689" s="93"/>
      <c r="J689" s="93"/>
    </row>
    <row r="690" spans="1:10" s="65" customFormat="1" ht="14" x14ac:dyDescent="0.35">
      <c r="A690" s="145"/>
      <c r="B690" s="152"/>
      <c r="C690" s="93"/>
      <c r="D690" s="93"/>
      <c r="E690" s="95"/>
      <c r="F690" s="95"/>
      <c r="G690" s="95"/>
      <c r="H690" s="93"/>
      <c r="I690" s="93"/>
      <c r="J690" s="93"/>
    </row>
    <row r="691" spans="1:10" s="65" customFormat="1" ht="14" x14ac:dyDescent="0.35">
      <c r="A691" s="145"/>
      <c r="B691" s="152"/>
      <c r="C691" s="93"/>
      <c r="D691" s="93"/>
      <c r="E691" s="95"/>
      <c r="F691" s="95"/>
      <c r="G691" s="95"/>
      <c r="H691" s="93"/>
      <c r="I691" s="93"/>
      <c r="J691" s="93"/>
    </row>
    <row r="692" spans="1:10" s="65" customFormat="1" ht="14" x14ac:dyDescent="0.35">
      <c r="A692" s="145"/>
      <c r="B692" s="152"/>
      <c r="C692" s="93"/>
      <c r="D692" s="93"/>
      <c r="E692" s="95"/>
      <c r="F692" s="95"/>
      <c r="G692" s="95"/>
      <c r="H692" s="93"/>
      <c r="I692" s="93"/>
      <c r="J692" s="93"/>
    </row>
    <row r="693" spans="1:10" s="65" customFormat="1" ht="14" x14ac:dyDescent="0.35">
      <c r="A693" s="145"/>
      <c r="B693" s="152"/>
      <c r="C693" s="93"/>
      <c r="D693" s="93"/>
      <c r="E693" s="95"/>
      <c r="F693" s="95"/>
      <c r="G693" s="95"/>
      <c r="H693" s="93"/>
      <c r="I693" s="93"/>
      <c r="J693" s="93"/>
    </row>
    <row r="694" spans="1:10" s="65" customFormat="1" ht="14" x14ac:dyDescent="0.35">
      <c r="A694" s="145"/>
      <c r="B694" s="152"/>
      <c r="C694" s="93"/>
      <c r="D694" s="93"/>
      <c r="E694" s="95"/>
      <c r="F694" s="95"/>
      <c r="G694" s="95"/>
      <c r="H694" s="93"/>
      <c r="I694" s="93"/>
      <c r="J694" s="93"/>
    </row>
    <row r="695" spans="1:10" s="65" customFormat="1" ht="14" x14ac:dyDescent="0.35">
      <c r="A695" s="145"/>
      <c r="B695" s="152"/>
      <c r="C695" s="93"/>
      <c r="D695" s="93"/>
      <c r="E695" s="95"/>
      <c r="F695" s="95"/>
      <c r="G695" s="95"/>
      <c r="H695" s="93"/>
      <c r="I695" s="93"/>
      <c r="J695" s="93"/>
    </row>
    <row r="696" spans="1:10" s="65" customFormat="1" ht="14" x14ac:dyDescent="0.35">
      <c r="A696" s="145"/>
      <c r="B696" s="152"/>
      <c r="C696" s="93"/>
      <c r="D696" s="93"/>
      <c r="E696" s="95"/>
      <c r="F696" s="95"/>
      <c r="G696" s="95"/>
      <c r="H696" s="93"/>
      <c r="I696" s="93"/>
      <c r="J696" s="93"/>
    </row>
    <row r="697" spans="1:10" s="65" customFormat="1" ht="14" x14ac:dyDescent="0.35">
      <c r="A697" s="145"/>
      <c r="B697" s="152"/>
      <c r="C697" s="93"/>
      <c r="D697" s="93"/>
      <c r="E697" s="95"/>
      <c r="F697" s="95"/>
      <c r="G697" s="95"/>
      <c r="H697" s="93"/>
      <c r="I697" s="93"/>
      <c r="J697" s="93"/>
    </row>
    <row r="698" spans="1:10" s="65" customFormat="1" ht="14" x14ac:dyDescent="0.35">
      <c r="A698" s="145"/>
      <c r="B698" s="152"/>
      <c r="C698" s="93"/>
      <c r="D698" s="93"/>
      <c r="E698" s="95"/>
      <c r="F698" s="95"/>
      <c r="G698" s="95"/>
      <c r="H698" s="93"/>
      <c r="I698" s="93"/>
      <c r="J698" s="93"/>
    </row>
    <row r="699" spans="1:10" s="65" customFormat="1" ht="14" x14ac:dyDescent="0.35">
      <c r="A699" s="145"/>
      <c r="B699" s="152"/>
      <c r="C699" s="93"/>
      <c r="D699" s="93"/>
      <c r="E699" s="95"/>
      <c r="F699" s="95"/>
      <c r="G699" s="95"/>
      <c r="H699" s="93"/>
      <c r="I699" s="93"/>
      <c r="J699" s="93"/>
    </row>
    <row r="700" spans="1:10" s="65" customFormat="1" ht="14" x14ac:dyDescent="0.35">
      <c r="A700" s="145"/>
      <c r="B700" s="152"/>
      <c r="C700" s="93"/>
      <c r="D700" s="93"/>
      <c r="E700" s="95"/>
      <c r="F700" s="95"/>
      <c r="G700" s="95"/>
      <c r="H700" s="93"/>
      <c r="I700" s="93"/>
      <c r="J700" s="93"/>
    </row>
    <row r="701" spans="1:10" s="65" customFormat="1" ht="14" x14ac:dyDescent="0.35">
      <c r="A701" s="145"/>
      <c r="B701" s="152"/>
      <c r="C701" s="93"/>
      <c r="D701" s="93"/>
      <c r="E701" s="95"/>
      <c r="F701" s="95"/>
      <c r="G701" s="95"/>
      <c r="H701" s="93"/>
      <c r="I701" s="93"/>
      <c r="J701" s="93"/>
    </row>
    <row r="702" spans="1:10" s="65" customFormat="1" ht="14" x14ac:dyDescent="0.35">
      <c r="A702" s="145"/>
      <c r="B702" s="152"/>
      <c r="C702" s="93"/>
      <c r="D702" s="93"/>
      <c r="E702" s="95"/>
      <c r="F702" s="95"/>
      <c r="G702" s="95"/>
      <c r="H702" s="93"/>
      <c r="I702" s="93"/>
      <c r="J702" s="93"/>
    </row>
    <row r="703" spans="1:10" s="65" customFormat="1" ht="14" x14ac:dyDescent="0.35">
      <c r="A703" s="145"/>
      <c r="B703" s="152"/>
      <c r="C703" s="93"/>
      <c r="D703" s="93"/>
      <c r="E703" s="95"/>
      <c r="F703" s="95"/>
      <c r="G703" s="95"/>
      <c r="H703" s="93"/>
      <c r="I703" s="93"/>
      <c r="J703" s="93"/>
    </row>
    <row r="704" spans="1:10" s="65" customFormat="1" ht="14" x14ac:dyDescent="0.35">
      <c r="A704" s="145"/>
      <c r="B704" s="152"/>
      <c r="C704" s="93"/>
      <c r="D704" s="93"/>
      <c r="E704" s="95"/>
      <c r="F704" s="95"/>
      <c r="G704" s="95"/>
      <c r="H704" s="93"/>
      <c r="I704" s="93"/>
      <c r="J704" s="93"/>
    </row>
    <row r="705" spans="1:10" s="65" customFormat="1" ht="14" x14ac:dyDescent="0.35">
      <c r="A705" s="145"/>
      <c r="B705" s="152"/>
      <c r="C705" s="93"/>
      <c r="D705" s="93"/>
      <c r="E705" s="95"/>
      <c r="F705" s="95"/>
      <c r="G705" s="95"/>
      <c r="H705" s="93"/>
      <c r="I705" s="93"/>
      <c r="J705" s="93"/>
    </row>
    <row r="706" spans="1:10" s="65" customFormat="1" ht="14" x14ac:dyDescent="0.35">
      <c r="A706" s="145"/>
      <c r="B706" s="152"/>
      <c r="C706" s="93"/>
      <c r="D706" s="93"/>
      <c r="E706" s="95"/>
      <c r="F706" s="95"/>
      <c r="G706" s="95"/>
      <c r="H706" s="93"/>
      <c r="I706" s="93"/>
      <c r="J706" s="93"/>
    </row>
    <row r="707" spans="1:10" s="65" customFormat="1" ht="14" x14ac:dyDescent="0.35">
      <c r="A707" s="145"/>
      <c r="B707" s="152"/>
      <c r="C707" s="93"/>
      <c r="D707" s="93"/>
      <c r="E707" s="95"/>
      <c r="F707" s="95"/>
      <c r="G707" s="95"/>
      <c r="H707" s="93"/>
      <c r="I707" s="93"/>
      <c r="J707" s="93"/>
    </row>
    <row r="708" spans="1:10" s="65" customFormat="1" ht="14" x14ac:dyDescent="0.35">
      <c r="A708" s="145"/>
      <c r="B708" s="152"/>
      <c r="C708" s="93"/>
      <c r="D708" s="93"/>
      <c r="E708" s="95"/>
      <c r="F708" s="95"/>
      <c r="G708" s="95"/>
      <c r="H708" s="93"/>
      <c r="I708" s="93"/>
      <c r="J708" s="93"/>
    </row>
    <row r="709" spans="1:10" s="65" customFormat="1" ht="14" x14ac:dyDescent="0.35">
      <c r="A709" s="145"/>
      <c r="B709" s="152"/>
      <c r="C709" s="93"/>
      <c r="D709" s="93"/>
      <c r="E709" s="95"/>
      <c r="F709" s="95"/>
      <c r="G709" s="95"/>
      <c r="H709" s="93"/>
      <c r="I709" s="93"/>
      <c r="J709" s="93"/>
    </row>
    <row r="710" spans="1:10" s="65" customFormat="1" ht="14" x14ac:dyDescent="0.35">
      <c r="A710" s="145"/>
      <c r="B710" s="152"/>
      <c r="C710" s="93"/>
      <c r="D710" s="93"/>
      <c r="E710" s="95"/>
      <c r="F710" s="95"/>
      <c r="G710" s="95"/>
      <c r="H710" s="93"/>
      <c r="I710" s="93"/>
      <c r="J710" s="93"/>
    </row>
    <row r="711" spans="1:10" s="65" customFormat="1" ht="14" x14ac:dyDescent="0.35">
      <c r="A711" s="145"/>
      <c r="B711" s="152"/>
      <c r="C711" s="93"/>
      <c r="D711" s="93"/>
      <c r="E711" s="95"/>
      <c r="F711" s="95"/>
      <c r="G711" s="95"/>
      <c r="H711" s="93"/>
      <c r="I711" s="93"/>
      <c r="J711" s="93"/>
    </row>
    <row r="712" spans="1:10" s="65" customFormat="1" ht="14" x14ac:dyDescent="0.35">
      <c r="A712" s="145"/>
      <c r="B712" s="152"/>
      <c r="C712" s="93"/>
      <c r="D712" s="93"/>
      <c r="E712" s="95"/>
      <c r="F712" s="95"/>
      <c r="G712" s="95"/>
      <c r="H712" s="93"/>
      <c r="I712" s="93"/>
      <c r="J712" s="93"/>
    </row>
    <row r="713" spans="1:10" s="65" customFormat="1" ht="14" x14ac:dyDescent="0.35">
      <c r="A713" s="145"/>
      <c r="B713" s="152"/>
      <c r="C713" s="93"/>
      <c r="D713" s="93"/>
      <c r="E713" s="95"/>
      <c r="F713" s="95"/>
      <c r="G713" s="95"/>
      <c r="H713" s="93"/>
      <c r="I713" s="93"/>
      <c r="J713" s="93"/>
    </row>
    <row r="714" spans="1:10" s="65" customFormat="1" ht="14" x14ac:dyDescent="0.35">
      <c r="A714" s="145"/>
      <c r="B714" s="152"/>
      <c r="C714" s="93"/>
      <c r="D714" s="93"/>
      <c r="E714" s="95"/>
      <c r="F714" s="95"/>
      <c r="G714" s="95"/>
      <c r="H714" s="93"/>
      <c r="I714" s="93"/>
      <c r="J714" s="93"/>
    </row>
    <row r="715" spans="1:10" s="65" customFormat="1" ht="14" x14ac:dyDescent="0.35">
      <c r="A715" s="145"/>
      <c r="B715" s="152"/>
      <c r="C715" s="93"/>
      <c r="D715" s="93"/>
      <c r="E715" s="95"/>
      <c r="F715" s="95"/>
      <c r="G715" s="95"/>
      <c r="H715" s="93"/>
      <c r="I715" s="93"/>
      <c r="J715" s="93"/>
    </row>
    <row r="716" spans="1:10" s="65" customFormat="1" ht="14" x14ac:dyDescent="0.35">
      <c r="A716" s="145"/>
      <c r="B716" s="152"/>
      <c r="C716" s="93"/>
      <c r="D716" s="93"/>
      <c r="E716" s="95"/>
      <c r="F716" s="95"/>
      <c r="G716" s="95"/>
      <c r="H716" s="93"/>
      <c r="I716" s="93"/>
      <c r="J716" s="93"/>
    </row>
    <row r="717" spans="1:10" s="65" customFormat="1" ht="14" x14ac:dyDescent="0.35">
      <c r="A717" s="145"/>
      <c r="B717" s="152"/>
      <c r="C717" s="93"/>
      <c r="D717" s="93"/>
      <c r="E717" s="95"/>
      <c r="F717" s="95"/>
      <c r="G717" s="95"/>
      <c r="H717" s="93"/>
      <c r="I717" s="93"/>
      <c r="J717" s="93"/>
    </row>
    <row r="718" spans="1:10" s="65" customFormat="1" ht="14" x14ac:dyDescent="0.35">
      <c r="A718" s="145"/>
      <c r="B718" s="152"/>
      <c r="C718" s="93"/>
      <c r="D718" s="93"/>
      <c r="E718" s="95"/>
      <c r="F718" s="95"/>
      <c r="G718" s="95"/>
      <c r="H718" s="93"/>
      <c r="I718" s="93"/>
      <c r="J718" s="93"/>
    </row>
    <row r="719" spans="1:10" s="65" customFormat="1" ht="14" x14ac:dyDescent="0.35">
      <c r="A719" s="145"/>
      <c r="B719" s="152"/>
      <c r="C719" s="93"/>
      <c r="D719" s="93"/>
      <c r="E719" s="95"/>
      <c r="F719" s="95"/>
      <c r="G719" s="95"/>
      <c r="H719" s="93"/>
      <c r="I719" s="93"/>
      <c r="J719" s="93"/>
    </row>
    <row r="720" spans="1:10" s="65" customFormat="1" ht="14" x14ac:dyDescent="0.35">
      <c r="A720" s="145"/>
      <c r="B720" s="152"/>
      <c r="C720" s="93"/>
      <c r="D720" s="93"/>
      <c r="E720" s="95"/>
      <c r="F720" s="95"/>
      <c r="G720" s="95"/>
      <c r="H720" s="93"/>
      <c r="I720" s="93"/>
      <c r="J720" s="93"/>
    </row>
    <row r="721" spans="1:10" s="65" customFormat="1" ht="14" x14ac:dyDescent="0.35">
      <c r="A721" s="145"/>
      <c r="B721" s="152"/>
      <c r="C721" s="93"/>
      <c r="D721" s="93"/>
      <c r="E721" s="95"/>
      <c r="F721" s="95"/>
      <c r="G721" s="95"/>
      <c r="H721" s="93"/>
      <c r="I721" s="93"/>
      <c r="J721" s="93"/>
    </row>
    <row r="722" spans="1:10" s="65" customFormat="1" ht="14" x14ac:dyDescent="0.35">
      <c r="A722" s="145"/>
      <c r="B722" s="152"/>
      <c r="C722" s="93"/>
      <c r="D722" s="93"/>
      <c r="E722" s="95"/>
      <c r="F722" s="95"/>
      <c r="G722" s="95"/>
      <c r="H722" s="93"/>
      <c r="I722" s="93"/>
      <c r="J722" s="93"/>
    </row>
    <row r="723" spans="1:10" s="65" customFormat="1" ht="14" x14ac:dyDescent="0.35">
      <c r="A723" s="145"/>
      <c r="B723" s="152"/>
      <c r="C723" s="93"/>
      <c r="D723" s="93"/>
      <c r="E723" s="95"/>
      <c r="F723" s="95"/>
      <c r="G723" s="95"/>
      <c r="H723" s="93"/>
      <c r="I723" s="93"/>
      <c r="J723" s="93"/>
    </row>
    <row r="724" spans="1:10" s="65" customFormat="1" ht="14" x14ac:dyDescent="0.35">
      <c r="A724" s="145"/>
      <c r="B724" s="152"/>
      <c r="C724" s="93"/>
      <c r="D724" s="93"/>
      <c r="E724" s="95"/>
      <c r="F724" s="95"/>
      <c r="G724" s="95"/>
      <c r="H724" s="93"/>
      <c r="I724" s="93"/>
      <c r="J724" s="93"/>
    </row>
    <row r="725" spans="1:10" s="65" customFormat="1" ht="14" x14ac:dyDescent="0.35">
      <c r="A725" s="145"/>
      <c r="B725" s="152"/>
      <c r="C725" s="93"/>
      <c r="D725" s="93"/>
      <c r="E725" s="95"/>
      <c r="F725" s="95"/>
      <c r="G725" s="95"/>
      <c r="H725" s="93"/>
      <c r="I725" s="93"/>
      <c r="J725" s="93"/>
    </row>
    <row r="726" spans="1:10" s="65" customFormat="1" ht="14" x14ac:dyDescent="0.35">
      <c r="A726" s="145"/>
      <c r="B726" s="152"/>
      <c r="C726" s="93"/>
      <c r="D726" s="93"/>
      <c r="E726" s="95"/>
      <c r="F726" s="95"/>
      <c r="G726" s="95"/>
      <c r="H726" s="93"/>
      <c r="I726" s="93"/>
      <c r="J726" s="93"/>
    </row>
    <row r="727" spans="1:10" s="65" customFormat="1" ht="14" x14ac:dyDescent="0.35">
      <c r="A727" s="145"/>
      <c r="B727" s="152"/>
      <c r="C727" s="93"/>
      <c r="D727" s="93"/>
      <c r="E727" s="95"/>
      <c r="F727" s="95"/>
      <c r="G727" s="95"/>
      <c r="H727" s="93"/>
      <c r="I727" s="93"/>
      <c r="J727" s="93"/>
    </row>
    <row r="728" spans="1:10" s="65" customFormat="1" ht="14" x14ac:dyDescent="0.35">
      <c r="A728" s="145"/>
      <c r="B728" s="152"/>
      <c r="C728" s="93"/>
      <c r="D728" s="93"/>
      <c r="E728" s="95"/>
      <c r="F728" s="95"/>
      <c r="G728" s="95"/>
      <c r="H728" s="93"/>
      <c r="I728" s="93"/>
      <c r="J728" s="93"/>
    </row>
    <row r="729" spans="1:10" s="65" customFormat="1" ht="14" x14ac:dyDescent="0.35">
      <c r="A729" s="145"/>
      <c r="B729" s="152"/>
      <c r="C729" s="93"/>
      <c r="D729" s="93"/>
      <c r="E729" s="95"/>
      <c r="F729" s="95"/>
      <c r="G729" s="95"/>
      <c r="H729" s="93"/>
      <c r="I729" s="93"/>
      <c r="J729" s="93"/>
    </row>
    <row r="730" spans="1:10" s="65" customFormat="1" ht="14" x14ac:dyDescent="0.35">
      <c r="A730" s="145"/>
      <c r="B730" s="152"/>
      <c r="C730" s="93"/>
      <c r="D730" s="93"/>
      <c r="E730" s="95"/>
      <c r="F730" s="95"/>
      <c r="G730" s="95"/>
      <c r="H730" s="93"/>
      <c r="I730" s="93"/>
      <c r="J730" s="93"/>
    </row>
    <row r="731" spans="1:10" s="65" customFormat="1" ht="14" x14ac:dyDescent="0.35">
      <c r="A731" s="145"/>
      <c r="B731" s="152"/>
      <c r="C731" s="93"/>
      <c r="D731" s="93"/>
      <c r="E731" s="95"/>
      <c r="F731" s="95"/>
      <c r="G731" s="95"/>
      <c r="H731" s="93"/>
      <c r="I731" s="93"/>
      <c r="J731" s="93"/>
    </row>
    <row r="732" spans="1:10" s="65" customFormat="1" ht="14" x14ac:dyDescent="0.35">
      <c r="A732" s="145"/>
      <c r="B732" s="152"/>
      <c r="C732" s="93"/>
      <c r="D732" s="93"/>
      <c r="E732" s="95"/>
      <c r="F732" s="95"/>
      <c r="G732" s="95"/>
      <c r="H732" s="93"/>
      <c r="I732" s="93"/>
      <c r="J732" s="93"/>
    </row>
    <row r="733" spans="1:10" s="65" customFormat="1" ht="14" x14ac:dyDescent="0.35">
      <c r="A733" s="145"/>
      <c r="B733" s="152"/>
      <c r="C733" s="93"/>
      <c r="D733" s="93"/>
      <c r="E733" s="95"/>
      <c r="F733" s="95"/>
      <c r="G733" s="95"/>
      <c r="H733" s="93"/>
      <c r="I733" s="93"/>
      <c r="J733" s="93"/>
    </row>
    <row r="734" spans="1:10" s="65" customFormat="1" ht="14" x14ac:dyDescent="0.35">
      <c r="A734" s="145"/>
      <c r="B734" s="152"/>
      <c r="C734" s="93"/>
      <c r="D734" s="93"/>
      <c r="E734" s="95"/>
      <c r="F734" s="95"/>
      <c r="G734" s="95"/>
      <c r="H734" s="93"/>
      <c r="I734" s="93"/>
      <c r="J734" s="93"/>
    </row>
    <row r="735" spans="1:10" s="65" customFormat="1" ht="14" x14ac:dyDescent="0.35">
      <c r="A735" s="145"/>
      <c r="B735" s="152"/>
      <c r="C735" s="93"/>
      <c r="D735" s="93"/>
      <c r="E735" s="95"/>
      <c r="F735" s="95"/>
      <c r="G735" s="95"/>
      <c r="H735" s="93"/>
      <c r="I735" s="93"/>
      <c r="J735" s="93"/>
    </row>
    <row r="736" spans="1:10" s="65" customFormat="1" ht="14" x14ac:dyDescent="0.35">
      <c r="A736" s="145"/>
      <c r="B736" s="152"/>
      <c r="C736" s="93"/>
      <c r="D736" s="93"/>
      <c r="E736" s="95"/>
      <c r="F736" s="95"/>
      <c r="G736" s="95"/>
      <c r="H736" s="93"/>
      <c r="I736" s="93"/>
      <c r="J736" s="93"/>
    </row>
    <row r="737" spans="1:10" s="65" customFormat="1" ht="14" x14ac:dyDescent="0.35">
      <c r="A737" s="145"/>
      <c r="B737" s="152"/>
      <c r="C737" s="93"/>
      <c r="D737" s="93"/>
      <c r="E737" s="95"/>
      <c r="F737" s="95"/>
      <c r="G737" s="95"/>
      <c r="H737" s="93"/>
      <c r="I737" s="93"/>
      <c r="J737" s="93"/>
    </row>
    <row r="738" spans="1:10" s="65" customFormat="1" ht="14" x14ac:dyDescent="0.35">
      <c r="A738" s="145"/>
      <c r="B738" s="152"/>
      <c r="C738" s="93"/>
      <c r="D738" s="93"/>
      <c r="E738" s="95"/>
      <c r="F738" s="95"/>
      <c r="G738" s="95"/>
      <c r="H738" s="93"/>
      <c r="I738" s="93"/>
      <c r="J738" s="93"/>
    </row>
    <row r="739" spans="1:10" s="65" customFormat="1" ht="14" x14ac:dyDescent="0.35">
      <c r="A739" s="145"/>
      <c r="B739" s="152"/>
      <c r="C739" s="93"/>
      <c r="D739" s="93"/>
      <c r="E739" s="95"/>
      <c r="F739" s="95"/>
      <c r="G739" s="95"/>
      <c r="H739" s="93"/>
      <c r="I739" s="93"/>
      <c r="J739" s="93"/>
    </row>
    <row r="740" spans="1:10" s="65" customFormat="1" ht="14" x14ac:dyDescent="0.35">
      <c r="A740" s="145"/>
      <c r="B740" s="152"/>
      <c r="C740" s="93"/>
      <c r="D740" s="93"/>
      <c r="E740" s="95"/>
      <c r="F740" s="95"/>
      <c r="G740" s="95"/>
      <c r="H740" s="93"/>
      <c r="I740" s="93"/>
      <c r="J740" s="93"/>
    </row>
    <row r="741" spans="1:10" s="65" customFormat="1" ht="14" x14ac:dyDescent="0.35">
      <c r="A741" s="145"/>
      <c r="B741" s="152"/>
      <c r="C741" s="93"/>
      <c r="D741" s="93"/>
      <c r="E741" s="95"/>
      <c r="F741" s="95"/>
      <c r="G741" s="95"/>
      <c r="H741" s="93"/>
      <c r="I741" s="93"/>
      <c r="J741" s="93"/>
    </row>
    <row r="742" spans="1:10" s="65" customFormat="1" ht="14" x14ac:dyDescent="0.35">
      <c r="A742" s="145"/>
      <c r="B742" s="152"/>
      <c r="C742" s="93"/>
      <c r="D742" s="93"/>
      <c r="E742" s="95"/>
      <c r="F742" s="95"/>
      <c r="G742" s="95"/>
      <c r="H742" s="93"/>
      <c r="I742" s="93"/>
      <c r="J742" s="93"/>
    </row>
    <row r="743" spans="1:10" s="65" customFormat="1" ht="14" x14ac:dyDescent="0.35">
      <c r="A743" s="145"/>
      <c r="B743" s="152"/>
      <c r="C743" s="93"/>
      <c r="D743" s="93"/>
      <c r="E743" s="95"/>
      <c r="F743" s="95"/>
      <c r="G743" s="95"/>
      <c r="H743" s="93"/>
      <c r="I743" s="93"/>
      <c r="J743" s="93"/>
    </row>
    <row r="744" spans="1:10" s="65" customFormat="1" ht="14" x14ac:dyDescent="0.35">
      <c r="A744" s="145"/>
      <c r="B744" s="152"/>
      <c r="C744" s="93"/>
      <c r="D744" s="93"/>
      <c r="E744" s="95"/>
      <c r="F744" s="95"/>
      <c r="G744" s="95"/>
      <c r="H744" s="93"/>
      <c r="I744" s="93"/>
      <c r="J744" s="93"/>
    </row>
    <row r="745" spans="1:10" s="65" customFormat="1" ht="14" x14ac:dyDescent="0.35">
      <c r="A745" s="145"/>
      <c r="B745" s="152"/>
      <c r="C745" s="93"/>
      <c r="D745" s="93"/>
      <c r="E745" s="95"/>
      <c r="F745" s="95"/>
      <c r="G745" s="95"/>
      <c r="H745" s="93"/>
      <c r="I745" s="93"/>
      <c r="J745" s="93"/>
    </row>
    <row r="746" spans="1:10" s="65" customFormat="1" ht="14" x14ac:dyDescent="0.35">
      <c r="A746" s="145"/>
      <c r="B746" s="152"/>
      <c r="C746" s="93"/>
      <c r="D746" s="93"/>
      <c r="E746" s="95"/>
      <c r="F746" s="95"/>
      <c r="G746" s="95"/>
      <c r="H746" s="93"/>
      <c r="I746" s="93"/>
      <c r="J746" s="93"/>
    </row>
    <row r="747" spans="1:10" s="65" customFormat="1" ht="14" x14ac:dyDescent="0.35">
      <c r="A747" s="145"/>
      <c r="B747" s="152"/>
      <c r="C747" s="93"/>
      <c r="D747" s="93"/>
      <c r="E747" s="95"/>
      <c r="F747" s="95"/>
      <c r="G747" s="95"/>
      <c r="H747" s="93"/>
      <c r="I747" s="93"/>
      <c r="J747" s="93"/>
    </row>
    <row r="748" spans="1:10" s="65" customFormat="1" ht="14" x14ac:dyDescent="0.35">
      <c r="A748" s="145"/>
      <c r="B748" s="152"/>
      <c r="C748" s="93"/>
      <c r="D748" s="93"/>
      <c r="E748" s="95"/>
      <c r="F748" s="95"/>
      <c r="G748" s="95"/>
      <c r="H748" s="93"/>
      <c r="I748" s="93"/>
      <c r="J748" s="93"/>
    </row>
    <row r="749" spans="1:10" s="65" customFormat="1" ht="14" x14ac:dyDescent="0.35">
      <c r="A749" s="145"/>
      <c r="B749" s="152"/>
      <c r="C749" s="93"/>
      <c r="D749" s="93"/>
      <c r="E749" s="95"/>
      <c r="F749" s="95"/>
      <c r="G749" s="95"/>
      <c r="H749" s="93"/>
      <c r="I749" s="93"/>
      <c r="J749" s="93"/>
    </row>
    <row r="750" spans="1:10" s="65" customFormat="1" ht="14" x14ac:dyDescent="0.35">
      <c r="A750" s="145"/>
      <c r="B750" s="152"/>
      <c r="C750" s="93"/>
      <c r="D750" s="93"/>
      <c r="E750" s="95"/>
      <c r="F750" s="95"/>
      <c r="G750" s="95"/>
      <c r="H750" s="93"/>
      <c r="I750" s="93"/>
      <c r="J750" s="93"/>
    </row>
    <row r="751" spans="1:10" s="65" customFormat="1" ht="14" x14ac:dyDescent="0.35">
      <c r="A751" s="145"/>
      <c r="B751" s="152"/>
      <c r="C751" s="93"/>
      <c r="D751" s="93"/>
      <c r="E751" s="95"/>
      <c r="F751" s="95"/>
      <c r="G751" s="95"/>
      <c r="H751" s="93"/>
      <c r="I751" s="93"/>
      <c r="J751" s="93"/>
    </row>
    <row r="752" spans="1:10" s="65" customFormat="1" ht="14" x14ac:dyDescent="0.35">
      <c r="A752" s="145"/>
      <c r="B752" s="152"/>
      <c r="C752" s="93"/>
      <c r="D752" s="93"/>
      <c r="E752" s="95"/>
      <c r="F752" s="95"/>
      <c r="G752" s="95"/>
      <c r="H752" s="93"/>
      <c r="I752" s="93"/>
      <c r="J752" s="93"/>
    </row>
    <row r="753" spans="1:10" s="65" customFormat="1" ht="14" x14ac:dyDescent="0.35">
      <c r="A753" s="145"/>
      <c r="B753" s="152"/>
      <c r="C753" s="93"/>
      <c r="D753" s="93"/>
      <c r="E753" s="95"/>
      <c r="F753" s="95"/>
      <c r="G753" s="95"/>
      <c r="H753" s="93"/>
      <c r="I753" s="93"/>
      <c r="J753" s="93"/>
    </row>
    <row r="754" spans="1:10" s="65" customFormat="1" ht="14" x14ac:dyDescent="0.35">
      <c r="A754" s="145"/>
      <c r="B754" s="152"/>
      <c r="C754" s="93"/>
      <c r="D754" s="93"/>
      <c r="E754" s="95"/>
      <c r="F754" s="95"/>
      <c r="G754" s="95"/>
      <c r="H754" s="93"/>
      <c r="I754" s="93"/>
      <c r="J754" s="93"/>
    </row>
    <row r="755" spans="1:10" s="65" customFormat="1" ht="14" x14ac:dyDescent="0.35">
      <c r="A755" s="145"/>
      <c r="B755" s="152"/>
      <c r="C755" s="93"/>
      <c r="D755" s="93"/>
      <c r="E755" s="95"/>
      <c r="F755" s="95"/>
      <c r="G755" s="95"/>
      <c r="H755" s="93"/>
      <c r="I755" s="93"/>
      <c r="J755" s="93"/>
    </row>
    <row r="756" spans="1:10" s="65" customFormat="1" ht="14" x14ac:dyDescent="0.35">
      <c r="A756" s="145"/>
      <c r="B756" s="152"/>
      <c r="C756" s="93"/>
      <c r="D756" s="93"/>
      <c r="E756" s="95"/>
      <c r="F756" s="95"/>
      <c r="G756" s="95"/>
      <c r="H756" s="93"/>
      <c r="I756" s="93"/>
      <c r="J756" s="93"/>
    </row>
    <row r="757" spans="1:10" s="65" customFormat="1" ht="14" x14ac:dyDescent="0.35">
      <c r="A757" s="145"/>
      <c r="B757" s="152"/>
      <c r="C757" s="93"/>
      <c r="D757" s="93"/>
      <c r="E757" s="95"/>
      <c r="F757" s="95"/>
      <c r="G757" s="95"/>
      <c r="H757" s="93"/>
      <c r="I757" s="93"/>
      <c r="J757" s="93"/>
    </row>
    <row r="758" spans="1:10" s="65" customFormat="1" ht="14" x14ac:dyDescent="0.35">
      <c r="A758" s="145"/>
      <c r="B758" s="152"/>
      <c r="C758" s="93"/>
      <c r="D758" s="93"/>
      <c r="E758" s="95"/>
      <c r="F758" s="95"/>
      <c r="G758" s="95"/>
      <c r="H758" s="93"/>
      <c r="I758" s="93"/>
      <c r="J758" s="93"/>
    </row>
    <row r="759" spans="1:10" s="65" customFormat="1" ht="14" x14ac:dyDescent="0.35">
      <c r="A759" s="145"/>
      <c r="B759" s="152"/>
      <c r="C759" s="93"/>
      <c r="D759" s="93"/>
      <c r="E759" s="95"/>
      <c r="F759" s="95"/>
      <c r="G759" s="95"/>
      <c r="H759" s="93"/>
      <c r="I759" s="93"/>
      <c r="J759" s="93"/>
    </row>
    <row r="760" spans="1:10" s="65" customFormat="1" ht="14" x14ac:dyDescent="0.35">
      <c r="A760" s="145"/>
      <c r="B760" s="152"/>
      <c r="C760" s="93"/>
      <c r="D760" s="93"/>
      <c r="E760" s="95"/>
      <c r="F760" s="95"/>
      <c r="G760" s="95"/>
      <c r="H760" s="93"/>
      <c r="I760" s="93"/>
      <c r="J760" s="93"/>
    </row>
    <row r="761" spans="1:10" s="65" customFormat="1" ht="14" x14ac:dyDescent="0.35">
      <c r="A761" s="145"/>
      <c r="B761" s="152"/>
      <c r="C761" s="93"/>
      <c r="D761" s="93"/>
      <c r="E761" s="95"/>
      <c r="F761" s="95"/>
      <c r="G761" s="95"/>
      <c r="H761" s="93"/>
      <c r="I761" s="93"/>
      <c r="J761" s="93"/>
    </row>
    <row r="762" spans="1:10" s="65" customFormat="1" ht="14" x14ac:dyDescent="0.35">
      <c r="A762" s="145"/>
      <c r="B762" s="152"/>
      <c r="C762" s="93"/>
      <c r="D762" s="93"/>
      <c r="E762" s="95"/>
      <c r="F762" s="95"/>
      <c r="G762" s="95"/>
      <c r="H762" s="93"/>
      <c r="I762" s="93"/>
      <c r="J762" s="93"/>
    </row>
    <row r="763" spans="1:10" s="65" customFormat="1" ht="14" x14ac:dyDescent="0.35">
      <c r="A763" s="145"/>
      <c r="B763" s="152"/>
      <c r="C763" s="93"/>
      <c r="D763" s="93"/>
      <c r="E763" s="95"/>
      <c r="F763" s="95"/>
      <c r="G763" s="95"/>
      <c r="H763" s="93"/>
      <c r="I763" s="93"/>
      <c r="J763" s="93"/>
    </row>
    <row r="764" spans="1:10" s="65" customFormat="1" ht="14" x14ac:dyDescent="0.35">
      <c r="A764" s="145"/>
      <c r="B764" s="152"/>
      <c r="C764" s="93"/>
      <c r="D764" s="93"/>
      <c r="E764" s="95"/>
      <c r="F764" s="95"/>
      <c r="G764" s="95"/>
      <c r="H764" s="93"/>
      <c r="I764" s="93"/>
      <c r="J764" s="93"/>
    </row>
    <row r="765" spans="1:10" s="65" customFormat="1" ht="14" x14ac:dyDescent="0.35">
      <c r="A765" s="145"/>
      <c r="B765" s="152"/>
      <c r="C765" s="93"/>
      <c r="D765" s="93"/>
      <c r="E765" s="95"/>
      <c r="F765" s="95"/>
      <c r="G765" s="95"/>
      <c r="H765" s="93"/>
      <c r="I765" s="93"/>
      <c r="J765" s="93"/>
    </row>
    <row r="766" spans="1:10" s="65" customFormat="1" ht="14" x14ac:dyDescent="0.35">
      <c r="A766" s="145"/>
      <c r="B766" s="152"/>
      <c r="C766" s="93"/>
      <c r="D766" s="93"/>
      <c r="E766" s="95"/>
      <c r="F766" s="95"/>
      <c r="G766" s="95"/>
      <c r="H766" s="93"/>
      <c r="I766" s="93"/>
      <c r="J766" s="93"/>
    </row>
    <row r="767" spans="1:10" s="65" customFormat="1" ht="14" x14ac:dyDescent="0.35">
      <c r="A767" s="145"/>
      <c r="B767" s="152"/>
      <c r="C767" s="93"/>
      <c r="D767" s="93"/>
      <c r="E767" s="95"/>
      <c r="F767" s="95"/>
      <c r="G767" s="95"/>
      <c r="H767" s="93"/>
      <c r="I767" s="93"/>
      <c r="J767" s="93"/>
    </row>
    <row r="768" spans="1:10" s="65" customFormat="1" ht="14" x14ac:dyDescent="0.35">
      <c r="A768" s="145"/>
      <c r="B768" s="152"/>
      <c r="C768" s="93"/>
      <c r="D768" s="93"/>
      <c r="E768" s="95"/>
      <c r="F768" s="95"/>
      <c r="G768" s="95"/>
      <c r="H768" s="93"/>
      <c r="I768" s="93"/>
      <c r="J768" s="93"/>
    </row>
    <row r="769" spans="1:10" s="65" customFormat="1" ht="14" x14ac:dyDescent="0.35">
      <c r="A769" s="145"/>
      <c r="B769" s="152"/>
      <c r="C769" s="93"/>
      <c r="D769" s="93"/>
      <c r="E769" s="95"/>
      <c r="F769" s="95"/>
      <c r="G769" s="95"/>
      <c r="H769" s="93"/>
      <c r="I769" s="93"/>
      <c r="J769" s="93"/>
    </row>
    <row r="770" spans="1:10" s="65" customFormat="1" ht="14" x14ac:dyDescent="0.35">
      <c r="A770" s="145"/>
      <c r="B770" s="152"/>
      <c r="C770" s="93"/>
      <c r="D770" s="93"/>
      <c r="E770" s="95"/>
      <c r="F770" s="95"/>
      <c r="G770" s="95"/>
      <c r="H770" s="93"/>
      <c r="I770" s="93"/>
      <c r="J770" s="93"/>
    </row>
    <row r="771" spans="1:10" s="65" customFormat="1" ht="14" x14ac:dyDescent="0.35">
      <c r="A771" s="145"/>
      <c r="B771" s="152"/>
      <c r="C771" s="93"/>
      <c r="D771" s="93"/>
      <c r="E771" s="95"/>
      <c r="F771" s="95"/>
      <c r="G771" s="95"/>
      <c r="H771" s="93"/>
      <c r="I771" s="93"/>
      <c r="J771" s="93"/>
    </row>
    <row r="772" spans="1:10" s="65" customFormat="1" ht="14" x14ac:dyDescent="0.35">
      <c r="A772" s="145"/>
      <c r="B772" s="152"/>
      <c r="C772" s="93"/>
      <c r="D772" s="93"/>
      <c r="E772" s="95"/>
      <c r="F772" s="95"/>
      <c r="G772" s="95"/>
      <c r="H772" s="93"/>
      <c r="I772" s="93"/>
      <c r="J772" s="93"/>
    </row>
    <row r="773" spans="1:10" s="65" customFormat="1" ht="14" x14ac:dyDescent="0.35">
      <c r="A773" s="145"/>
      <c r="B773" s="152"/>
      <c r="C773" s="93"/>
      <c r="D773" s="93"/>
      <c r="E773" s="95"/>
      <c r="F773" s="95"/>
      <c r="G773" s="95"/>
      <c r="H773" s="93"/>
      <c r="I773" s="93"/>
      <c r="J773" s="93"/>
    </row>
    <row r="774" spans="1:10" s="65" customFormat="1" ht="14" x14ac:dyDescent="0.35">
      <c r="A774" s="145"/>
      <c r="B774" s="152"/>
      <c r="C774" s="93"/>
      <c r="D774" s="93"/>
      <c r="E774" s="95"/>
      <c r="F774" s="95"/>
      <c r="G774" s="95"/>
      <c r="H774" s="93"/>
      <c r="I774" s="93"/>
      <c r="J774" s="93"/>
    </row>
    <row r="775" spans="1:10" s="65" customFormat="1" ht="14" x14ac:dyDescent="0.35">
      <c r="A775" s="145"/>
      <c r="B775" s="152"/>
      <c r="C775" s="93"/>
      <c r="D775" s="93"/>
      <c r="E775" s="95"/>
      <c r="F775" s="95"/>
      <c r="G775" s="95"/>
      <c r="H775" s="93"/>
      <c r="I775" s="93"/>
      <c r="J775" s="93"/>
    </row>
    <row r="776" spans="1:10" s="65" customFormat="1" ht="14" x14ac:dyDescent="0.35">
      <c r="A776" s="145"/>
      <c r="B776" s="152"/>
      <c r="C776" s="93"/>
      <c r="D776" s="93"/>
      <c r="E776" s="95"/>
      <c r="F776" s="95"/>
      <c r="G776" s="95"/>
      <c r="H776" s="93"/>
      <c r="I776" s="93"/>
      <c r="J776" s="93"/>
    </row>
    <row r="777" spans="1:10" s="65" customFormat="1" ht="14" x14ac:dyDescent="0.35">
      <c r="A777" s="145"/>
      <c r="B777" s="152"/>
      <c r="C777" s="93"/>
      <c r="D777" s="93"/>
      <c r="E777" s="95"/>
      <c r="F777" s="95"/>
      <c r="G777" s="95"/>
      <c r="H777" s="93"/>
      <c r="I777" s="93"/>
      <c r="J777" s="93"/>
    </row>
    <row r="778" spans="1:10" s="65" customFormat="1" ht="14" x14ac:dyDescent="0.35">
      <c r="A778" s="145"/>
      <c r="B778" s="152"/>
      <c r="C778" s="93"/>
      <c r="D778" s="93"/>
      <c r="E778" s="95"/>
      <c r="F778" s="95"/>
      <c r="G778" s="95"/>
      <c r="H778" s="93"/>
      <c r="I778" s="93"/>
      <c r="J778" s="93"/>
    </row>
    <row r="779" spans="1:10" s="65" customFormat="1" ht="14" x14ac:dyDescent="0.35">
      <c r="A779" s="145"/>
      <c r="B779" s="152"/>
      <c r="C779" s="93"/>
      <c r="D779" s="93"/>
      <c r="E779" s="95"/>
      <c r="F779" s="95"/>
      <c r="G779" s="95"/>
      <c r="H779" s="93"/>
      <c r="I779" s="93"/>
      <c r="J779" s="93"/>
    </row>
    <row r="780" spans="1:10" s="65" customFormat="1" ht="14" x14ac:dyDescent="0.35">
      <c r="A780" s="145"/>
      <c r="B780" s="152"/>
      <c r="C780" s="93"/>
      <c r="D780" s="93"/>
      <c r="E780" s="95"/>
      <c r="F780" s="95"/>
      <c r="G780" s="95"/>
      <c r="H780" s="93"/>
      <c r="I780" s="93"/>
      <c r="J780" s="93"/>
    </row>
    <row r="781" spans="1:10" s="65" customFormat="1" ht="14" x14ac:dyDescent="0.35">
      <c r="A781" s="145"/>
      <c r="B781" s="152"/>
      <c r="C781" s="93"/>
      <c r="D781" s="93"/>
      <c r="E781" s="95"/>
      <c r="F781" s="95"/>
      <c r="G781" s="95"/>
      <c r="H781" s="93"/>
      <c r="I781" s="93"/>
      <c r="J781" s="93"/>
    </row>
    <row r="782" spans="1:10" s="65" customFormat="1" ht="14" x14ac:dyDescent="0.35">
      <c r="A782" s="145"/>
      <c r="B782" s="152"/>
      <c r="C782" s="93"/>
      <c r="D782" s="93"/>
      <c r="E782" s="95"/>
      <c r="F782" s="95"/>
      <c r="G782" s="95"/>
      <c r="H782" s="93"/>
      <c r="I782" s="93"/>
      <c r="J782" s="93"/>
    </row>
    <row r="783" spans="1:10" s="65" customFormat="1" ht="14" x14ac:dyDescent="0.35">
      <c r="A783" s="145"/>
      <c r="B783" s="152"/>
      <c r="C783" s="93"/>
      <c r="D783" s="93"/>
      <c r="E783" s="95"/>
      <c r="F783" s="95"/>
      <c r="G783" s="95"/>
      <c r="H783" s="93"/>
      <c r="I783" s="93"/>
      <c r="J783" s="93"/>
    </row>
    <row r="784" spans="1:10" s="65" customFormat="1" ht="14" x14ac:dyDescent="0.35">
      <c r="A784" s="145"/>
      <c r="B784" s="152"/>
      <c r="C784" s="93"/>
      <c r="D784" s="93"/>
      <c r="E784" s="95"/>
      <c r="F784" s="95"/>
      <c r="G784" s="95"/>
      <c r="H784" s="93"/>
      <c r="I784" s="93"/>
      <c r="J784" s="93"/>
    </row>
    <row r="785" spans="1:10" s="65" customFormat="1" ht="14" x14ac:dyDescent="0.35">
      <c r="A785" s="145"/>
      <c r="B785" s="152"/>
      <c r="C785" s="93"/>
      <c r="D785" s="93"/>
      <c r="E785" s="95"/>
      <c r="F785" s="95"/>
      <c r="G785" s="95"/>
      <c r="H785" s="93"/>
      <c r="I785" s="93"/>
      <c r="J785" s="93"/>
    </row>
    <row r="786" spans="1:10" s="65" customFormat="1" ht="14" x14ac:dyDescent="0.35">
      <c r="A786" s="145"/>
      <c r="B786" s="152"/>
      <c r="C786" s="93"/>
      <c r="D786" s="93"/>
      <c r="E786" s="95"/>
      <c r="F786" s="95"/>
      <c r="G786" s="95"/>
      <c r="H786" s="93"/>
      <c r="I786" s="93"/>
      <c r="J786" s="93"/>
    </row>
    <row r="787" spans="1:10" s="65" customFormat="1" ht="14" x14ac:dyDescent="0.35">
      <c r="A787" s="145"/>
      <c r="B787" s="152"/>
      <c r="C787" s="93"/>
      <c r="D787" s="93"/>
      <c r="E787" s="95"/>
      <c r="F787" s="95"/>
      <c r="G787" s="95"/>
      <c r="H787" s="93"/>
      <c r="I787" s="93"/>
      <c r="J787" s="93"/>
    </row>
    <row r="788" spans="1:10" s="65" customFormat="1" ht="14" x14ac:dyDescent="0.35">
      <c r="A788" s="145"/>
      <c r="B788" s="152"/>
      <c r="C788" s="93"/>
      <c r="D788" s="93"/>
      <c r="E788" s="95"/>
      <c r="F788" s="95"/>
      <c r="G788" s="95"/>
      <c r="H788" s="93"/>
      <c r="I788" s="93"/>
      <c r="J788" s="93"/>
    </row>
    <row r="789" spans="1:10" s="65" customFormat="1" ht="14" x14ac:dyDescent="0.35">
      <c r="A789" s="145"/>
      <c r="B789" s="152"/>
      <c r="C789" s="93"/>
      <c r="D789" s="93"/>
      <c r="E789" s="95"/>
      <c r="F789" s="95"/>
      <c r="G789" s="95"/>
      <c r="H789" s="93"/>
      <c r="I789" s="93"/>
      <c r="J789" s="93"/>
    </row>
    <row r="790" spans="1:10" s="65" customFormat="1" ht="14" x14ac:dyDescent="0.35">
      <c r="A790" s="145"/>
      <c r="B790" s="152"/>
      <c r="C790" s="93"/>
      <c r="D790" s="93"/>
      <c r="E790" s="95"/>
      <c r="F790" s="95"/>
      <c r="G790" s="95"/>
      <c r="H790" s="93"/>
      <c r="I790" s="93"/>
      <c r="J790" s="93"/>
    </row>
    <row r="791" spans="1:10" s="65" customFormat="1" ht="14" x14ac:dyDescent="0.35">
      <c r="A791" s="145"/>
      <c r="B791" s="152"/>
      <c r="C791" s="93"/>
      <c r="D791" s="93"/>
      <c r="E791" s="95"/>
      <c r="F791" s="95"/>
      <c r="G791" s="95"/>
      <c r="H791" s="93"/>
      <c r="I791" s="93"/>
      <c r="J791" s="93"/>
    </row>
    <row r="792" spans="1:10" s="65" customFormat="1" ht="14" x14ac:dyDescent="0.35">
      <c r="A792" s="145"/>
      <c r="B792" s="152"/>
      <c r="C792" s="93"/>
      <c r="D792" s="93"/>
      <c r="E792" s="95"/>
      <c r="F792" s="95"/>
      <c r="G792" s="95"/>
      <c r="H792" s="93"/>
      <c r="I792" s="93"/>
      <c r="J792" s="93"/>
    </row>
    <row r="793" spans="1:10" s="65" customFormat="1" ht="14" x14ac:dyDescent="0.35">
      <c r="A793" s="145"/>
      <c r="B793" s="152"/>
      <c r="C793" s="93"/>
      <c r="D793" s="93"/>
      <c r="E793" s="95"/>
      <c r="F793" s="95"/>
      <c r="G793" s="95"/>
      <c r="H793" s="93"/>
      <c r="I793" s="93"/>
      <c r="J793" s="93"/>
    </row>
    <row r="794" spans="1:10" s="65" customFormat="1" ht="14" x14ac:dyDescent="0.35">
      <c r="A794" s="145"/>
      <c r="B794" s="152"/>
      <c r="C794" s="93"/>
      <c r="D794" s="93"/>
      <c r="E794" s="95"/>
      <c r="F794" s="95"/>
      <c r="G794" s="95"/>
      <c r="H794" s="93"/>
      <c r="I794" s="93"/>
      <c r="J794" s="93"/>
    </row>
    <row r="795" spans="1:10" s="65" customFormat="1" ht="14" x14ac:dyDescent="0.35">
      <c r="A795" s="145"/>
      <c r="B795" s="152"/>
      <c r="C795" s="93"/>
      <c r="D795" s="93"/>
      <c r="E795" s="95"/>
      <c r="F795" s="95"/>
      <c r="G795" s="95"/>
      <c r="H795" s="93"/>
      <c r="I795" s="93"/>
      <c r="J795" s="93"/>
    </row>
    <row r="796" spans="1:10" s="65" customFormat="1" ht="14" x14ac:dyDescent="0.35">
      <c r="A796" s="145"/>
      <c r="B796" s="152"/>
      <c r="C796" s="93"/>
      <c r="D796" s="93"/>
      <c r="E796" s="95"/>
      <c r="F796" s="95"/>
      <c r="G796" s="95"/>
      <c r="H796" s="93"/>
      <c r="I796" s="93"/>
      <c r="J796" s="93"/>
    </row>
    <row r="797" spans="1:10" s="65" customFormat="1" ht="14" x14ac:dyDescent="0.35">
      <c r="A797" s="145"/>
      <c r="B797" s="152"/>
      <c r="C797" s="93"/>
      <c r="D797" s="93"/>
      <c r="E797" s="95"/>
      <c r="F797" s="95"/>
      <c r="G797" s="95"/>
      <c r="H797" s="93"/>
      <c r="I797" s="93"/>
      <c r="J797" s="93"/>
    </row>
    <row r="798" spans="1:10" s="65" customFormat="1" ht="14" x14ac:dyDescent="0.35">
      <c r="A798" s="145"/>
      <c r="B798" s="152"/>
      <c r="C798" s="93"/>
      <c r="D798" s="93"/>
      <c r="E798" s="95"/>
      <c r="F798" s="95"/>
      <c r="G798" s="95"/>
      <c r="H798" s="93"/>
      <c r="I798" s="93"/>
      <c r="J798" s="93"/>
    </row>
    <row r="799" spans="1:10" s="65" customFormat="1" ht="14" x14ac:dyDescent="0.35">
      <c r="A799" s="145"/>
      <c r="B799" s="152"/>
      <c r="C799" s="93"/>
      <c r="D799" s="93"/>
      <c r="E799" s="95"/>
      <c r="F799" s="95"/>
      <c r="G799" s="95"/>
      <c r="H799" s="93"/>
      <c r="I799" s="93"/>
      <c r="J799" s="93"/>
    </row>
    <row r="800" spans="1:10" s="65" customFormat="1" ht="14" x14ac:dyDescent="0.35">
      <c r="A800" s="145"/>
      <c r="B800" s="152"/>
      <c r="C800" s="93"/>
      <c r="D800" s="93"/>
      <c r="E800" s="95"/>
      <c r="F800" s="95"/>
      <c r="G800" s="95"/>
      <c r="H800" s="93"/>
      <c r="I800" s="93"/>
      <c r="J800" s="93"/>
    </row>
    <row r="801" spans="1:10" s="65" customFormat="1" ht="14" x14ac:dyDescent="0.35">
      <c r="A801" s="145"/>
      <c r="B801" s="152"/>
      <c r="C801" s="93"/>
      <c r="D801" s="93"/>
      <c r="E801" s="95"/>
      <c r="F801" s="95"/>
      <c r="G801" s="95"/>
      <c r="H801" s="93"/>
      <c r="I801" s="93"/>
      <c r="J801" s="93"/>
    </row>
    <row r="802" spans="1:10" s="65" customFormat="1" ht="14" x14ac:dyDescent="0.35">
      <c r="A802" s="145"/>
      <c r="B802" s="152"/>
      <c r="C802" s="93"/>
      <c r="D802" s="93"/>
      <c r="E802" s="95"/>
      <c r="F802" s="95"/>
      <c r="G802" s="95"/>
      <c r="H802" s="93"/>
      <c r="I802" s="93"/>
      <c r="J802" s="93"/>
    </row>
    <row r="803" spans="1:10" s="65" customFormat="1" ht="14" x14ac:dyDescent="0.35">
      <c r="A803" s="145"/>
      <c r="B803" s="152"/>
      <c r="C803" s="93"/>
      <c r="D803" s="93"/>
      <c r="E803" s="95"/>
      <c r="F803" s="95"/>
      <c r="G803" s="95"/>
      <c r="H803" s="93"/>
      <c r="I803" s="93"/>
      <c r="J803" s="93"/>
    </row>
    <row r="804" spans="1:10" s="65" customFormat="1" ht="14" x14ac:dyDescent="0.35">
      <c r="A804" s="145"/>
      <c r="B804" s="152"/>
      <c r="C804" s="93"/>
      <c r="D804" s="93"/>
      <c r="E804" s="95"/>
      <c r="F804" s="95"/>
      <c r="G804" s="95"/>
      <c r="H804" s="93"/>
      <c r="I804" s="93"/>
      <c r="J804" s="93"/>
    </row>
    <row r="805" spans="1:10" s="65" customFormat="1" ht="14" x14ac:dyDescent="0.35">
      <c r="A805" s="145"/>
      <c r="B805" s="152"/>
      <c r="C805" s="93"/>
      <c r="D805" s="93"/>
      <c r="E805" s="95"/>
      <c r="F805" s="95"/>
      <c r="G805" s="95"/>
      <c r="H805" s="93"/>
      <c r="I805" s="93"/>
      <c r="J805" s="93"/>
    </row>
    <row r="806" spans="1:10" s="65" customFormat="1" ht="14" x14ac:dyDescent="0.35">
      <c r="A806" s="145"/>
      <c r="B806" s="152"/>
      <c r="C806" s="93"/>
      <c r="D806" s="93"/>
      <c r="E806" s="95"/>
      <c r="F806" s="95"/>
      <c r="G806" s="95"/>
      <c r="H806" s="93"/>
      <c r="I806" s="93"/>
      <c r="J806" s="93"/>
    </row>
    <row r="807" spans="1:10" s="65" customFormat="1" ht="14" x14ac:dyDescent="0.35">
      <c r="A807" s="145"/>
      <c r="B807" s="152"/>
      <c r="C807" s="93"/>
      <c r="D807" s="93"/>
      <c r="E807" s="95"/>
      <c r="F807" s="95"/>
      <c r="G807" s="95"/>
      <c r="H807" s="93"/>
      <c r="I807" s="93"/>
      <c r="J807" s="93"/>
    </row>
    <row r="808" spans="1:10" s="65" customFormat="1" ht="14" x14ac:dyDescent="0.35">
      <c r="A808" s="145"/>
      <c r="B808" s="152"/>
      <c r="C808" s="93"/>
      <c r="D808" s="93"/>
      <c r="E808" s="95"/>
      <c r="F808" s="95"/>
      <c r="G808" s="95"/>
      <c r="H808" s="93"/>
      <c r="I808" s="93"/>
      <c r="J808" s="93"/>
    </row>
    <row r="809" spans="1:10" s="65" customFormat="1" ht="14" x14ac:dyDescent="0.35">
      <c r="A809" s="145"/>
      <c r="B809" s="152"/>
      <c r="C809" s="93"/>
      <c r="D809" s="93"/>
      <c r="E809" s="95"/>
      <c r="F809" s="95"/>
      <c r="G809" s="95"/>
      <c r="H809" s="93"/>
      <c r="I809" s="93"/>
      <c r="J809" s="93"/>
    </row>
    <row r="810" spans="1:10" s="65" customFormat="1" ht="14" x14ac:dyDescent="0.35">
      <c r="A810" s="145"/>
      <c r="B810" s="152"/>
      <c r="C810" s="93"/>
      <c r="D810" s="93"/>
      <c r="E810" s="95"/>
      <c r="F810" s="95"/>
      <c r="G810" s="95"/>
      <c r="H810" s="93"/>
      <c r="I810" s="93"/>
      <c r="J810" s="93"/>
    </row>
    <row r="811" spans="1:10" s="65" customFormat="1" ht="14" x14ac:dyDescent="0.35">
      <c r="A811" s="145"/>
      <c r="B811" s="152"/>
      <c r="C811" s="93"/>
      <c r="D811" s="93"/>
      <c r="E811" s="95"/>
      <c r="F811" s="95"/>
      <c r="G811" s="95"/>
      <c r="H811" s="93"/>
      <c r="I811" s="93"/>
      <c r="J811" s="93"/>
    </row>
    <row r="812" spans="1:10" s="65" customFormat="1" ht="14" x14ac:dyDescent="0.35">
      <c r="A812" s="145"/>
      <c r="B812" s="152"/>
      <c r="C812" s="93"/>
      <c r="D812" s="93"/>
      <c r="E812" s="95"/>
      <c r="F812" s="95"/>
      <c r="G812" s="95"/>
      <c r="H812" s="93"/>
      <c r="I812" s="93"/>
      <c r="J812" s="93"/>
    </row>
    <row r="813" spans="1:10" s="65" customFormat="1" ht="14" x14ac:dyDescent="0.35">
      <c r="A813" s="145"/>
      <c r="B813" s="152"/>
      <c r="C813" s="93"/>
      <c r="D813" s="93"/>
      <c r="E813" s="95"/>
      <c r="F813" s="95"/>
      <c r="G813" s="95"/>
      <c r="H813" s="93"/>
      <c r="I813" s="93"/>
      <c r="J813" s="93"/>
    </row>
    <row r="814" spans="1:10" s="65" customFormat="1" ht="14" x14ac:dyDescent="0.35">
      <c r="A814" s="145"/>
      <c r="B814" s="152"/>
      <c r="C814" s="93"/>
      <c r="D814" s="93"/>
      <c r="E814" s="95"/>
      <c r="F814" s="95"/>
      <c r="G814" s="95"/>
      <c r="H814" s="93"/>
      <c r="I814" s="93"/>
      <c r="J814" s="93"/>
    </row>
    <row r="815" spans="1:10" s="65" customFormat="1" ht="14" x14ac:dyDescent="0.35">
      <c r="A815" s="145"/>
      <c r="B815" s="152"/>
      <c r="C815" s="93"/>
      <c r="D815" s="93"/>
      <c r="E815" s="95"/>
      <c r="F815" s="95"/>
      <c r="G815" s="95"/>
      <c r="H815" s="93"/>
      <c r="I815" s="93"/>
      <c r="J815" s="93"/>
    </row>
    <row r="816" spans="1:10" s="65" customFormat="1" ht="14" x14ac:dyDescent="0.35">
      <c r="A816" s="145"/>
      <c r="B816" s="152"/>
      <c r="C816" s="93"/>
      <c r="D816" s="93"/>
      <c r="E816" s="95"/>
      <c r="F816" s="95"/>
      <c r="G816" s="95"/>
      <c r="H816" s="93"/>
      <c r="I816" s="93"/>
      <c r="J816" s="93"/>
    </row>
    <row r="817" spans="1:10" s="65" customFormat="1" ht="14" x14ac:dyDescent="0.35">
      <c r="A817" s="145"/>
      <c r="B817" s="152"/>
      <c r="C817" s="93"/>
      <c r="D817" s="93"/>
      <c r="E817" s="95"/>
      <c r="F817" s="95"/>
      <c r="G817" s="95"/>
      <c r="H817" s="93"/>
      <c r="I817" s="93"/>
      <c r="J817" s="93"/>
    </row>
    <row r="818" spans="1:10" s="65" customFormat="1" ht="14" x14ac:dyDescent="0.35">
      <c r="A818" s="145"/>
      <c r="B818" s="152"/>
      <c r="C818" s="93"/>
      <c r="D818" s="93"/>
      <c r="E818" s="95"/>
      <c r="F818" s="95"/>
      <c r="G818" s="95"/>
      <c r="H818" s="93"/>
      <c r="I818" s="93"/>
      <c r="J818" s="93"/>
    </row>
    <row r="819" spans="1:10" s="65" customFormat="1" ht="14" x14ac:dyDescent="0.35">
      <c r="A819" s="145"/>
      <c r="B819" s="152"/>
      <c r="C819" s="93"/>
      <c r="D819" s="93"/>
      <c r="E819" s="95"/>
      <c r="F819" s="95"/>
      <c r="G819" s="95"/>
      <c r="H819" s="93"/>
      <c r="I819" s="93"/>
      <c r="J819" s="93"/>
    </row>
    <row r="820" spans="1:10" s="65" customFormat="1" ht="14" x14ac:dyDescent="0.35">
      <c r="A820" s="145"/>
      <c r="B820" s="152"/>
      <c r="C820" s="93"/>
      <c r="D820" s="93"/>
      <c r="E820" s="95"/>
      <c r="F820" s="95"/>
      <c r="G820" s="95"/>
      <c r="H820" s="93"/>
      <c r="I820" s="93"/>
      <c r="J820" s="93"/>
    </row>
    <row r="821" spans="1:10" s="65" customFormat="1" ht="14" x14ac:dyDescent="0.35">
      <c r="A821" s="145"/>
      <c r="B821" s="152"/>
      <c r="C821" s="93"/>
      <c r="D821" s="93"/>
      <c r="E821" s="95"/>
      <c r="F821" s="95"/>
      <c r="G821" s="95"/>
      <c r="H821" s="93"/>
      <c r="I821" s="93"/>
      <c r="J821" s="93"/>
    </row>
    <row r="822" spans="1:10" s="65" customFormat="1" ht="14" x14ac:dyDescent="0.35">
      <c r="A822" s="145"/>
      <c r="B822" s="152"/>
      <c r="C822" s="93"/>
      <c r="D822" s="93"/>
      <c r="E822" s="95"/>
      <c r="F822" s="95"/>
      <c r="G822" s="95"/>
      <c r="H822" s="93"/>
      <c r="I822" s="93"/>
      <c r="J822" s="93"/>
    </row>
    <row r="823" spans="1:10" s="65" customFormat="1" ht="14" x14ac:dyDescent="0.35">
      <c r="A823" s="145"/>
      <c r="B823" s="152"/>
      <c r="C823" s="93"/>
      <c r="D823" s="93"/>
      <c r="E823" s="95"/>
      <c r="F823" s="95"/>
      <c r="G823" s="95"/>
      <c r="H823" s="93"/>
      <c r="I823" s="93"/>
      <c r="J823" s="93"/>
    </row>
    <row r="824" spans="1:10" s="65" customFormat="1" ht="14" x14ac:dyDescent="0.35">
      <c r="A824" s="145"/>
      <c r="B824" s="152"/>
      <c r="C824" s="93"/>
      <c r="D824" s="93"/>
      <c r="E824" s="95"/>
      <c r="F824" s="95"/>
      <c r="G824" s="95"/>
      <c r="H824" s="93"/>
      <c r="I824" s="93"/>
      <c r="J824" s="93"/>
    </row>
    <row r="825" spans="1:10" s="65" customFormat="1" ht="14" x14ac:dyDescent="0.35">
      <c r="A825" s="145"/>
      <c r="B825" s="152"/>
      <c r="C825" s="93"/>
      <c r="D825" s="93"/>
      <c r="E825" s="95"/>
      <c r="F825" s="95"/>
      <c r="G825" s="95"/>
      <c r="H825" s="93"/>
      <c r="I825" s="93"/>
      <c r="J825" s="93"/>
    </row>
    <row r="826" spans="1:10" s="65" customFormat="1" ht="14" x14ac:dyDescent="0.35">
      <c r="A826" s="145"/>
      <c r="B826" s="152"/>
      <c r="C826" s="93"/>
      <c r="D826" s="93"/>
      <c r="E826" s="95"/>
      <c r="F826" s="95"/>
      <c r="G826" s="95"/>
      <c r="H826" s="93"/>
      <c r="I826" s="93"/>
      <c r="J826" s="93"/>
    </row>
    <row r="827" spans="1:10" s="65" customFormat="1" ht="14" x14ac:dyDescent="0.35">
      <c r="A827" s="145"/>
      <c r="B827" s="152"/>
      <c r="C827" s="93"/>
      <c r="D827" s="93"/>
      <c r="E827" s="95"/>
      <c r="F827" s="95"/>
      <c r="G827" s="95"/>
      <c r="H827" s="93"/>
      <c r="I827" s="93"/>
      <c r="J827" s="93"/>
    </row>
    <row r="828" spans="1:10" s="65" customFormat="1" ht="14" x14ac:dyDescent="0.35">
      <c r="A828" s="145"/>
      <c r="B828" s="152"/>
      <c r="C828" s="93"/>
      <c r="D828" s="93"/>
      <c r="E828" s="95"/>
      <c r="F828" s="95"/>
      <c r="G828" s="95"/>
      <c r="H828" s="93"/>
      <c r="I828" s="93"/>
      <c r="J828" s="93"/>
    </row>
    <row r="829" spans="1:10" s="65" customFormat="1" ht="14" x14ac:dyDescent="0.35">
      <c r="A829" s="145"/>
      <c r="B829" s="152"/>
      <c r="C829" s="93"/>
      <c r="D829" s="93"/>
      <c r="E829" s="95"/>
      <c r="F829" s="95"/>
      <c r="G829" s="95"/>
      <c r="H829" s="93"/>
      <c r="I829" s="93"/>
      <c r="J829" s="93"/>
    </row>
    <row r="830" spans="1:10" s="65" customFormat="1" ht="14" x14ac:dyDescent="0.35">
      <c r="A830" s="145"/>
      <c r="B830" s="152"/>
      <c r="C830" s="93"/>
      <c r="D830" s="93"/>
      <c r="E830" s="95"/>
      <c r="F830" s="95"/>
      <c r="G830" s="95"/>
      <c r="H830" s="93"/>
      <c r="I830" s="93"/>
      <c r="J830" s="93"/>
    </row>
    <row r="831" spans="1:10" s="65" customFormat="1" ht="14" x14ac:dyDescent="0.35">
      <c r="A831" s="145"/>
      <c r="B831" s="152"/>
      <c r="C831" s="93"/>
      <c r="D831" s="93"/>
      <c r="E831" s="95"/>
      <c r="F831" s="95"/>
      <c r="G831" s="95"/>
      <c r="H831" s="93"/>
      <c r="I831" s="93"/>
      <c r="J831" s="93"/>
    </row>
    <row r="832" spans="1:10" s="65" customFormat="1" ht="14" x14ac:dyDescent="0.35">
      <c r="A832" s="145"/>
      <c r="B832" s="152"/>
      <c r="C832" s="93"/>
      <c r="D832" s="93"/>
      <c r="E832" s="95"/>
      <c r="F832" s="95"/>
      <c r="G832" s="95"/>
      <c r="H832" s="93"/>
      <c r="I832" s="93"/>
      <c r="J832" s="93"/>
    </row>
    <row r="833" spans="1:10" s="65" customFormat="1" ht="14" x14ac:dyDescent="0.35">
      <c r="A833" s="145"/>
      <c r="B833" s="152"/>
      <c r="C833" s="93"/>
      <c r="D833" s="93"/>
      <c r="E833" s="95"/>
      <c r="F833" s="95"/>
      <c r="G833" s="95"/>
      <c r="H833" s="93"/>
      <c r="I833" s="93"/>
      <c r="J833" s="93"/>
    </row>
    <row r="834" spans="1:10" s="65" customFormat="1" ht="14" x14ac:dyDescent="0.35">
      <c r="A834" s="145"/>
      <c r="B834" s="152"/>
      <c r="C834" s="93"/>
      <c r="D834" s="93"/>
      <c r="E834" s="95"/>
      <c r="F834" s="95"/>
      <c r="G834" s="95"/>
      <c r="H834" s="93"/>
      <c r="I834" s="93"/>
      <c r="J834" s="93"/>
    </row>
    <row r="835" spans="1:10" s="65" customFormat="1" ht="14" x14ac:dyDescent="0.35">
      <c r="A835" s="145"/>
      <c r="B835" s="152"/>
      <c r="C835" s="93"/>
      <c r="D835" s="93"/>
      <c r="E835" s="95"/>
      <c r="F835" s="95"/>
      <c r="G835" s="95"/>
      <c r="H835" s="93"/>
      <c r="I835" s="93"/>
      <c r="J835" s="93"/>
    </row>
    <row r="836" spans="1:10" s="65" customFormat="1" ht="14" x14ac:dyDescent="0.35">
      <c r="A836" s="145"/>
      <c r="B836" s="152"/>
      <c r="C836" s="93"/>
      <c r="D836" s="93"/>
      <c r="E836" s="95"/>
      <c r="F836" s="95"/>
      <c r="G836" s="95"/>
      <c r="H836" s="93"/>
      <c r="I836" s="93"/>
      <c r="J836" s="93"/>
    </row>
    <row r="837" spans="1:10" s="65" customFormat="1" ht="14" x14ac:dyDescent="0.35">
      <c r="A837" s="145"/>
      <c r="B837" s="152"/>
      <c r="C837" s="93"/>
      <c r="D837" s="93"/>
      <c r="E837" s="95"/>
      <c r="F837" s="95"/>
      <c r="G837" s="95"/>
      <c r="H837" s="93"/>
      <c r="I837" s="93"/>
      <c r="J837" s="93"/>
    </row>
    <row r="838" spans="1:10" s="65" customFormat="1" ht="14" x14ac:dyDescent="0.35">
      <c r="A838" s="145"/>
      <c r="B838" s="152"/>
      <c r="C838" s="93"/>
      <c r="D838" s="93"/>
      <c r="E838" s="95"/>
      <c r="F838" s="95"/>
      <c r="G838" s="95"/>
      <c r="H838" s="93"/>
      <c r="I838" s="93"/>
      <c r="J838" s="93"/>
    </row>
    <row r="839" spans="1:10" s="65" customFormat="1" ht="14" x14ac:dyDescent="0.35">
      <c r="A839" s="145"/>
      <c r="B839" s="152"/>
      <c r="C839" s="93"/>
      <c r="D839" s="93"/>
      <c r="E839" s="95"/>
      <c r="F839" s="95"/>
      <c r="G839" s="95"/>
      <c r="H839" s="93"/>
      <c r="I839" s="93"/>
      <c r="J839" s="93"/>
    </row>
    <row r="840" spans="1:10" s="65" customFormat="1" ht="14" x14ac:dyDescent="0.35">
      <c r="A840" s="145"/>
      <c r="B840" s="152"/>
      <c r="C840" s="93"/>
      <c r="D840" s="93"/>
      <c r="E840" s="95"/>
      <c r="F840" s="95"/>
      <c r="G840" s="95"/>
      <c r="H840" s="93"/>
      <c r="I840" s="93"/>
      <c r="J840" s="93"/>
    </row>
    <row r="841" spans="1:10" s="65" customFormat="1" ht="14" x14ac:dyDescent="0.35">
      <c r="A841" s="145"/>
      <c r="B841" s="152"/>
      <c r="C841" s="93"/>
      <c r="D841" s="93"/>
      <c r="E841" s="95"/>
      <c r="F841" s="95"/>
      <c r="G841" s="95"/>
      <c r="H841" s="93"/>
      <c r="I841" s="93"/>
      <c r="J841" s="93"/>
    </row>
    <row r="842" spans="1:10" s="65" customFormat="1" ht="14" x14ac:dyDescent="0.35">
      <c r="A842" s="145"/>
      <c r="B842" s="152"/>
      <c r="C842" s="93"/>
      <c r="D842" s="93"/>
      <c r="E842" s="95"/>
      <c r="F842" s="95"/>
      <c r="G842" s="95"/>
      <c r="H842" s="93"/>
      <c r="I842" s="93"/>
      <c r="J842" s="93"/>
    </row>
    <row r="843" spans="1:10" s="65" customFormat="1" ht="14" x14ac:dyDescent="0.35">
      <c r="A843" s="145"/>
      <c r="B843" s="152"/>
      <c r="C843" s="93"/>
      <c r="D843" s="93"/>
      <c r="E843" s="95"/>
      <c r="F843" s="95"/>
      <c r="G843" s="95"/>
      <c r="H843" s="93"/>
      <c r="I843" s="93"/>
      <c r="J843" s="93"/>
    </row>
    <row r="844" spans="1:10" s="65" customFormat="1" ht="14" x14ac:dyDescent="0.35">
      <c r="A844" s="145"/>
      <c r="B844" s="152"/>
      <c r="C844" s="93"/>
      <c r="D844" s="93"/>
      <c r="E844" s="95"/>
      <c r="F844" s="95"/>
      <c r="G844" s="95"/>
      <c r="H844" s="93"/>
      <c r="I844" s="93"/>
      <c r="J844" s="93"/>
    </row>
    <row r="845" spans="1:10" s="65" customFormat="1" ht="14" x14ac:dyDescent="0.35">
      <c r="A845" s="145"/>
      <c r="B845" s="152"/>
      <c r="C845" s="93"/>
      <c r="D845" s="93"/>
      <c r="E845" s="95"/>
      <c r="F845" s="95"/>
      <c r="G845" s="95"/>
      <c r="H845" s="93"/>
      <c r="I845" s="93"/>
      <c r="J845" s="93"/>
    </row>
    <row r="846" spans="1:10" s="65" customFormat="1" ht="14" x14ac:dyDescent="0.35">
      <c r="A846" s="145"/>
      <c r="B846" s="152"/>
      <c r="C846" s="93"/>
      <c r="D846" s="93"/>
      <c r="E846" s="95"/>
      <c r="F846" s="95"/>
      <c r="G846" s="95"/>
      <c r="H846" s="93"/>
      <c r="I846" s="93"/>
      <c r="J846" s="93"/>
    </row>
    <row r="847" spans="1:10" s="65" customFormat="1" ht="14" x14ac:dyDescent="0.35">
      <c r="A847" s="145"/>
      <c r="B847" s="152"/>
      <c r="C847" s="93"/>
      <c r="D847" s="93"/>
      <c r="E847" s="95"/>
      <c r="F847" s="95"/>
      <c r="G847" s="95"/>
      <c r="H847" s="93"/>
      <c r="I847" s="93"/>
      <c r="J847" s="93"/>
    </row>
    <row r="848" spans="1:10" s="65" customFormat="1" ht="14" x14ac:dyDescent="0.35">
      <c r="A848" s="145"/>
      <c r="B848" s="152"/>
      <c r="C848" s="93"/>
      <c r="D848" s="93"/>
      <c r="E848" s="95"/>
      <c r="F848" s="95"/>
      <c r="G848" s="95"/>
      <c r="H848" s="93"/>
      <c r="I848" s="93"/>
      <c r="J848" s="93"/>
    </row>
    <row r="849" spans="1:10" s="65" customFormat="1" ht="14" x14ac:dyDescent="0.35">
      <c r="A849" s="145"/>
      <c r="B849" s="152"/>
      <c r="C849" s="93"/>
      <c r="D849" s="93"/>
      <c r="E849" s="95"/>
      <c r="F849" s="95"/>
      <c r="G849" s="95"/>
      <c r="H849" s="93"/>
      <c r="I849" s="93"/>
      <c r="J849" s="93"/>
    </row>
    <row r="850" spans="1:10" s="65" customFormat="1" ht="14" x14ac:dyDescent="0.35">
      <c r="A850" s="145"/>
      <c r="B850" s="152"/>
      <c r="C850" s="93"/>
      <c r="D850" s="93"/>
      <c r="E850" s="95"/>
      <c r="F850" s="95"/>
      <c r="G850" s="95"/>
      <c r="H850" s="93"/>
      <c r="I850" s="93"/>
      <c r="J850" s="93"/>
    </row>
    <row r="851" spans="1:10" s="65" customFormat="1" ht="14" x14ac:dyDescent="0.35">
      <c r="A851" s="145"/>
      <c r="B851" s="152"/>
      <c r="C851" s="93"/>
      <c r="D851" s="93"/>
      <c r="E851" s="95"/>
      <c r="F851" s="95"/>
      <c r="G851" s="95"/>
      <c r="H851" s="93"/>
      <c r="I851" s="93"/>
      <c r="J851" s="93"/>
    </row>
    <row r="852" spans="1:10" s="65" customFormat="1" ht="14" x14ac:dyDescent="0.35">
      <c r="A852" s="145"/>
      <c r="B852" s="152"/>
      <c r="C852" s="93"/>
      <c r="D852" s="93"/>
      <c r="E852" s="95"/>
      <c r="F852" s="95"/>
      <c r="G852" s="95"/>
      <c r="H852" s="93"/>
      <c r="I852" s="93"/>
      <c r="J852" s="93"/>
    </row>
    <row r="853" spans="1:10" s="65" customFormat="1" ht="14" x14ac:dyDescent="0.35">
      <c r="A853" s="145"/>
      <c r="B853" s="152"/>
      <c r="C853" s="93"/>
      <c r="D853" s="93"/>
      <c r="E853" s="95"/>
      <c r="F853" s="95"/>
      <c r="G853" s="95"/>
      <c r="H853" s="93"/>
      <c r="I853" s="93"/>
      <c r="J853" s="93"/>
    </row>
    <row r="854" spans="1:10" s="65" customFormat="1" ht="14" x14ac:dyDescent="0.35">
      <c r="A854" s="145"/>
      <c r="B854" s="152"/>
      <c r="C854" s="93"/>
      <c r="D854" s="93"/>
      <c r="E854" s="95"/>
      <c r="F854" s="95"/>
      <c r="G854" s="95"/>
      <c r="H854" s="93"/>
      <c r="I854" s="93"/>
      <c r="J854" s="93"/>
    </row>
    <row r="855" spans="1:10" s="65" customFormat="1" ht="14" x14ac:dyDescent="0.35">
      <c r="A855" s="145"/>
      <c r="B855" s="152"/>
      <c r="C855" s="93"/>
      <c r="D855" s="93"/>
      <c r="E855" s="95"/>
      <c r="F855" s="95"/>
      <c r="G855" s="95"/>
      <c r="H855" s="93"/>
      <c r="I855" s="93"/>
      <c r="J855" s="93"/>
    </row>
    <row r="856" spans="1:10" s="65" customFormat="1" ht="14" x14ac:dyDescent="0.35">
      <c r="A856" s="145"/>
      <c r="B856" s="152"/>
      <c r="C856" s="93"/>
      <c r="D856" s="93"/>
      <c r="E856" s="95"/>
      <c r="F856" s="95"/>
      <c r="G856" s="95"/>
      <c r="H856" s="93"/>
      <c r="I856" s="93"/>
      <c r="J856" s="93"/>
    </row>
    <row r="857" spans="1:10" s="65" customFormat="1" ht="14" x14ac:dyDescent="0.35">
      <c r="A857" s="145"/>
      <c r="B857" s="152"/>
      <c r="C857" s="93"/>
      <c r="D857" s="93"/>
      <c r="E857" s="95"/>
      <c r="F857" s="95"/>
      <c r="G857" s="95"/>
      <c r="H857" s="93"/>
      <c r="I857" s="93"/>
      <c r="J857" s="93"/>
    </row>
    <row r="858" spans="1:10" s="65" customFormat="1" ht="14" x14ac:dyDescent="0.35">
      <c r="A858" s="145"/>
      <c r="B858" s="152"/>
      <c r="C858" s="93"/>
      <c r="D858" s="93"/>
      <c r="E858" s="95"/>
      <c r="F858" s="95"/>
      <c r="G858" s="95"/>
      <c r="H858" s="93"/>
      <c r="I858" s="93"/>
      <c r="J858" s="93"/>
    </row>
    <row r="859" spans="1:10" s="65" customFormat="1" ht="14" x14ac:dyDescent="0.35">
      <c r="A859" s="145"/>
      <c r="B859" s="152"/>
      <c r="C859" s="93"/>
      <c r="D859" s="93"/>
      <c r="E859" s="95"/>
      <c r="F859" s="95"/>
      <c r="G859" s="95"/>
      <c r="H859" s="93"/>
      <c r="I859" s="93"/>
      <c r="J859" s="93"/>
    </row>
    <row r="860" spans="1:10" s="65" customFormat="1" ht="14" x14ac:dyDescent="0.35">
      <c r="A860" s="145"/>
      <c r="B860" s="152"/>
      <c r="C860" s="93"/>
      <c r="D860" s="93"/>
      <c r="E860" s="95"/>
      <c r="F860" s="95"/>
      <c r="G860" s="95"/>
      <c r="H860" s="93"/>
      <c r="I860" s="93"/>
      <c r="J860" s="93"/>
    </row>
    <row r="861" spans="1:10" s="65" customFormat="1" ht="14" x14ac:dyDescent="0.35">
      <c r="A861" s="145"/>
      <c r="B861" s="152"/>
      <c r="C861" s="93"/>
      <c r="D861" s="93"/>
      <c r="E861" s="95"/>
      <c r="F861" s="95"/>
      <c r="G861" s="95"/>
      <c r="H861" s="93"/>
      <c r="I861" s="93"/>
      <c r="J861" s="93"/>
    </row>
    <row r="862" spans="1:10" s="65" customFormat="1" ht="14" x14ac:dyDescent="0.35">
      <c r="A862" s="145"/>
      <c r="B862" s="152"/>
      <c r="C862" s="93"/>
      <c r="D862" s="93"/>
      <c r="E862" s="95"/>
      <c r="F862" s="95"/>
      <c r="G862" s="95"/>
      <c r="H862" s="93"/>
      <c r="I862" s="93"/>
      <c r="J862" s="93"/>
    </row>
    <row r="863" spans="1:10" s="65" customFormat="1" ht="14" x14ac:dyDescent="0.35">
      <c r="A863" s="145"/>
      <c r="B863" s="152"/>
      <c r="C863" s="93"/>
      <c r="D863" s="93"/>
      <c r="E863" s="95"/>
      <c r="F863" s="95"/>
      <c r="G863" s="95"/>
      <c r="H863" s="93"/>
      <c r="I863" s="93"/>
      <c r="J863" s="93"/>
    </row>
    <row r="864" spans="1:10" s="65" customFormat="1" ht="14" x14ac:dyDescent="0.35">
      <c r="A864" s="145"/>
      <c r="B864" s="152"/>
      <c r="C864" s="93"/>
      <c r="D864" s="93"/>
      <c r="E864" s="95"/>
      <c r="F864" s="95"/>
      <c r="G864" s="95"/>
      <c r="H864" s="93"/>
      <c r="I864" s="93"/>
      <c r="J864" s="93"/>
    </row>
    <row r="865" spans="1:10" s="65" customFormat="1" ht="14" x14ac:dyDescent="0.35">
      <c r="A865" s="145"/>
      <c r="B865" s="152"/>
      <c r="C865" s="93"/>
      <c r="D865" s="93"/>
      <c r="E865" s="95"/>
      <c r="F865" s="95"/>
      <c r="G865" s="95"/>
      <c r="H865" s="93"/>
      <c r="I865" s="93"/>
      <c r="J865" s="93"/>
    </row>
    <row r="866" spans="1:10" s="65" customFormat="1" ht="14" x14ac:dyDescent="0.35">
      <c r="A866" s="145"/>
      <c r="B866" s="152"/>
      <c r="C866" s="93"/>
      <c r="D866" s="93"/>
      <c r="E866" s="95"/>
      <c r="F866" s="95"/>
      <c r="G866" s="95"/>
      <c r="H866" s="93"/>
      <c r="I866" s="93"/>
      <c r="J866" s="93"/>
    </row>
    <row r="867" spans="1:10" s="65" customFormat="1" ht="14" x14ac:dyDescent="0.35">
      <c r="A867" s="145"/>
      <c r="B867" s="152"/>
      <c r="C867" s="93"/>
      <c r="D867" s="93"/>
      <c r="E867" s="95"/>
      <c r="F867" s="95"/>
      <c r="G867" s="95"/>
      <c r="H867" s="93"/>
      <c r="I867" s="93"/>
      <c r="J867" s="93"/>
    </row>
    <row r="868" spans="1:10" s="65" customFormat="1" ht="14" x14ac:dyDescent="0.35">
      <c r="A868" s="145"/>
      <c r="B868" s="152"/>
      <c r="C868" s="93"/>
      <c r="D868" s="93"/>
      <c r="E868" s="95"/>
      <c r="F868" s="95"/>
      <c r="G868" s="95"/>
      <c r="H868" s="93"/>
      <c r="I868" s="93"/>
      <c r="J868" s="93"/>
    </row>
    <row r="869" spans="1:10" s="65" customFormat="1" ht="14" x14ac:dyDescent="0.35">
      <c r="A869" s="145"/>
      <c r="B869" s="152"/>
      <c r="C869" s="93"/>
      <c r="D869" s="93"/>
      <c r="E869" s="95"/>
      <c r="F869" s="95"/>
      <c r="G869" s="95"/>
      <c r="H869" s="93"/>
      <c r="I869" s="93"/>
      <c r="J869" s="93"/>
    </row>
    <row r="870" spans="1:10" s="65" customFormat="1" ht="14" x14ac:dyDescent="0.35">
      <c r="A870" s="145"/>
      <c r="B870" s="152"/>
      <c r="C870" s="93"/>
      <c r="D870" s="93"/>
      <c r="E870" s="95"/>
      <c r="F870" s="95"/>
      <c r="G870" s="95"/>
      <c r="H870" s="93"/>
      <c r="I870" s="93"/>
      <c r="J870" s="93"/>
    </row>
    <row r="871" spans="1:10" s="65" customFormat="1" ht="14" x14ac:dyDescent="0.35">
      <c r="A871" s="145"/>
      <c r="B871" s="152"/>
      <c r="C871" s="93"/>
      <c r="D871" s="93"/>
      <c r="E871" s="95"/>
      <c r="F871" s="95"/>
      <c r="G871" s="95"/>
      <c r="H871" s="93"/>
      <c r="I871" s="93"/>
      <c r="J871" s="93"/>
    </row>
    <row r="872" spans="1:10" s="65" customFormat="1" ht="14" x14ac:dyDescent="0.35">
      <c r="A872" s="145"/>
      <c r="B872" s="152"/>
      <c r="C872" s="93"/>
      <c r="D872" s="93"/>
      <c r="E872" s="95"/>
      <c r="F872" s="95"/>
      <c r="G872" s="95"/>
      <c r="H872" s="93"/>
      <c r="I872" s="93"/>
      <c r="J872" s="93"/>
    </row>
    <row r="873" spans="1:10" s="65" customFormat="1" ht="14" x14ac:dyDescent="0.35">
      <c r="A873" s="145"/>
      <c r="B873" s="152"/>
      <c r="C873" s="93"/>
      <c r="D873" s="93"/>
      <c r="E873" s="95"/>
      <c r="F873" s="95"/>
      <c r="G873" s="95"/>
      <c r="H873" s="93"/>
      <c r="I873" s="93"/>
      <c r="J873" s="93"/>
    </row>
    <row r="874" spans="1:10" s="65" customFormat="1" ht="14" x14ac:dyDescent="0.35">
      <c r="A874" s="145"/>
      <c r="B874" s="152"/>
      <c r="C874" s="93"/>
      <c r="D874" s="93"/>
      <c r="E874" s="95"/>
      <c r="F874" s="95"/>
      <c r="G874" s="95"/>
      <c r="H874" s="93"/>
      <c r="I874" s="93"/>
      <c r="J874" s="93"/>
    </row>
    <row r="875" spans="1:10" s="65" customFormat="1" ht="14" x14ac:dyDescent="0.35">
      <c r="A875" s="145"/>
      <c r="B875" s="152"/>
      <c r="C875" s="93"/>
      <c r="D875" s="93"/>
      <c r="E875" s="95"/>
      <c r="F875" s="95"/>
      <c r="G875" s="95"/>
      <c r="H875" s="93"/>
      <c r="I875" s="93"/>
      <c r="J875" s="93"/>
    </row>
    <row r="876" spans="1:10" s="65" customFormat="1" ht="14" x14ac:dyDescent="0.35">
      <c r="A876" s="145"/>
      <c r="B876" s="152"/>
      <c r="C876" s="93"/>
      <c r="D876" s="93"/>
      <c r="E876" s="95"/>
      <c r="F876" s="95"/>
      <c r="G876" s="95"/>
      <c r="H876" s="93"/>
      <c r="I876" s="93"/>
      <c r="J876" s="93"/>
    </row>
    <row r="877" spans="1:10" s="65" customFormat="1" ht="14" x14ac:dyDescent="0.35">
      <c r="A877" s="145"/>
      <c r="B877" s="152"/>
      <c r="C877" s="93"/>
      <c r="D877" s="93"/>
      <c r="E877" s="95"/>
      <c r="F877" s="95"/>
      <c r="G877" s="95"/>
      <c r="H877" s="93"/>
      <c r="I877" s="93"/>
      <c r="J877" s="93"/>
    </row>
    <row r="878" spans="1:10" s="65" customFormat="1" ht="14" x14ac:dyDescent="0.35">
      <c r="A878" s="145"/>
      <c r="B878" s="152"/>
      <c r="C878" s="93"/>
      <c r="D878" s="93"/>
      <c r="E878" s="95"/>
      <c r="F878" s="95"/>
      <c r="G878" s="95"/>
      <c r="H878" s="93"/>
      <c r="I878" s="93"/>
      <c r="J878" s="93"/>
    </row>
    <row r="879" spans="1:10" s="65" customFormat="1" ht="14" x14ac:dyDescent="0.35">
      <c r="A879" s="145"/>
      <c r="B879" s="152"/>
      <c r="C879" s="93"/>
      <c r="D879" s="93"/>
      <c r="E879" s="95"/>
      <c r="F879" s="95"/>
      <c r="G879" s="95"/>
      <c r="H879" s="93"/>
      <c r="I879" s="93"/>
      <c r="J879" s="93"/>
    </row>
    <row r="880" spans="1:10" s="65" customFormat="1" ht="14" x14ac:dyDescent="0.35">
      <c r="A880" s="145"/>
      <c r="B880" s="152"/>
      <c r="C880" s="93"/>
      <c r="D880" s="93"/>
      <c r="E880" s="95"/>
      <c r="F880" s="95"/>
      <c r="G880" s="95"/>
      <c r="H880" s="93"/>
      <c r="I880" s="93"/>
      <c r="J880" s="93"/>
    </row>
    <row r="881" spans="1:10" s="65" customFormat="1" ht="14" x14ac:dyDescent="0.35">
      <c r="A881" s="145"/>
      <c r="B881" s="152"/>
      <c r="C881" s="93"/>
      <c r="D881" s="93"/>
      <c r="E881" s="95"/>
      <c r="F881" s="95"/>
      <c r="G881" s="95"/>
      <c r="H881" s="93"/>
      <c r="I881" s="93"/>
      <c r="J881" s="93"/>
    </row>
    <row r="882" spans="1:10" s="65" customFormat="1" ht="14" x14ac:dyDescent="0.35">
      <c r="A882" s="145"/>
      <c r="B882" s="152"/>
      <c r="C882" s="93"/>
      <c r="D882" s="93"/>
      <c r="E882" s="95"/>
      <c r="F882" s="95"/>
      <c r="G882" s="95"/>
      <c r="H882" s="93"/>
      <c r="I882" s="93"/>
      <c r="J882" s="93"/>
    </row>
    <row r="883" spans="1:10" s="65" customFormat="1" ht="14" x14ac:dyDescent="0.35">
      <c r="A883" s="145"/>
      <c r="B883" s="152"/>
      <c r="C883" s="93"/>
      <c r="D883" s="93"/>
      <c r="E883" s="95"/>
      <c r="F883" s="95"/>
      <c r="G883" s="95"/>
      <c r="H883" s="93"/>
      <c r="I883" s="93"/>
      <c r="J883" s="93"/>
    </row>
    <row r="884" spans="1:10" s="65" customFormat="1" ht="14" x14ac:dyDescent="0.35">
      <c r="A884" s="145"/>
      <c r="B884" s="152"/>
      <c r="C884" s="93"/>
      <c r="D884" s="93"/>
      <c r="E884" s="95"/>
      <c r="F884" s="95"/>
      <c r="G884" s="95"/>
      <c r="H884" s="93"/>
      <c r="I884" s="93"/>
      <c r="J884" s="93"/>
    </row>
    <row r="885" spans="1:10" s="65" customFormat="1" ht="14" x14ac:dyDescent="0.35">
      <c r="A885" s="145"/>
      <c r="B885" s="152"/>
      <c r="C885" s="93"/>
      <c r="D885" s="93"/>
      <c r="E885" s="95"/>
      <c r="F885" s="95"/>
      <c r="G885" s="95"/>
      <c r="H885" s="93"/>
      <c r="I885" s="93"/>
      <c r="J885" s="93"/>
    </row>
    <row r="886" spans="1:10" s="65" customFormat="1" ht="14" x14ac:dyDescent="0.35">
      <c r="A886" s="145"/>
      <c r="B886" s="152"/>
      <c r="C886" s="93"/>
      <c r="D886" s="93"/>
      <c r="E886" s="95"/>
      <c r="F886" s="95"/>
      <c r="G886" s="95"/>
      <c r="H886" s="93"/>
      <c r="I886" s="93"/>
      <c r="J886" s="93"/>
    </row>
    <row r="887" spans="1:10" s="65" customFormat="1" ht="14" x14ac:dyDescent="0.35">
      <c r="A887" s="145"/>
      <c r="B887" s="152"/>
      <c r="C887" s="93"/>
      <c r="D887" s="93"/>
      <c r="E887" s="95"/>
      <c r="F887" s="95"/>
      <c r="G887" s="95"/>
      <c r="H887" s="93"/>
      <c r="I887" s="93"/>
      <c r="J887" s="93"/>
    </row>
    <row r="888" spans="1:10" s="65" customFormat="1" ht="14" x14ac:dyDescent="0.35">
      <c r="A888" s="145"/>
      <c r="B888" s="152"/>
      <c r="C888" s="93"/>
      <c r="D888" s="93"/>
      <c r="E888" s="95"/>
      <c r="F888" s="95"/>
      <c r="G888" s="95"/>
      <c r="H888" s="93"/>
      <c r="I888" s="93"/>
      <c r="J888" s="93"/>
    </row>
    <row r="889" spans="1:10" s="65" customFormat="1" ht="14" x14ac:dyDescent="0.35">
      <c r="A889" s="145"/>
      <c r="B889" s="152"/>
      <c r="C889" s="93"/>
      <c r="D889" s="93"/>
      <c r="E889" s="95"/>
      <c r="F889" s="95"/>
      <c r="G889" s="95"/>
      <c r="H889" s="93"/>
      <c r="I889" s="93"/>
      <c r="J889" s="93"/>
    </row>
    <row r="890" spans="1:10" s="65" customFormat="1" ht="14" x14ac:dyDescent="0.35">
      <c r="A890" s="145"/>
      <c r="B890" s="152"/>
      <c r="C890" s="93"/>
      <c r="D890" s="93"/>
      <c r="E890" s="95"/>
      <c r="F890" s="95"/>
      <c r="G890" s="95"/>
      <c r="H890" s="93"/>
      <c r="I890" s="93"/>
      <c r="J890" s="93"/>
    </row>
    <row r="891" spans="1:10" s="65" customFormat="1" ht="14" x14ac:dyDescent="0.35">
      <c r="A891" s="145"/>
      <c r="B891" s="152"/>
      <c r="C891" s="93"/>
      <c r="D891" s="93"/>
      <c r="E891" s="95"/>
      <c r="F891" s="95"/>
      <c r="G891" s="95"/>
      <c r="H891" s="93"/>
      <c r="I891" s="93"/>
      <c r="J891" s="93"/>
    </row>
    <row r="892" spans="1:10" s="65" customFormat="1" ht="14" x14ac:dyDescent="0.35">
      <c r="A892" s="145"/>
      <c r="B892" s="152"/>
      <c r="C892" s="93"/>
      <c r="D892" s="93"/>
      <c r="E892" s="95"/>
      <c r="F892" s="95"/>
      <c r="G892" s="95"/>
      <c r="H892" s="93"/>
      <c r="I892" s="93"/>
      <c r="J892" s="93"/>
    </row>
    <row r="893" spans="1:10" s="65" customFormat="1" ht="14" x14ac:dyDescent="0.35">
      <c r="A893" s="145"/>
      <c r="B893" s="152"/>
      <c r="C893" s="93"/>
      <c r="D893" s="93"/>
      <c r="E893" s="95"/>
      <c r="F893" s="95"/>
      <c r="G893" s="95"/>
      <c r="H893" s="93"/>
      <c r="I893" s="93"/>
      <c r="J893" s="93"/>
    </row>
    <row r="894" spans="1:10" s="65" customFormat="1" ht="14" x14ac:dyDescent="0.35">
      <c r="A894" s="145"/>
      <c r="B894" s="152"/>
      <c r="C894" s="93"/>
      <c r="D894" s="93"/>
      <c r="E894" s="95"/>
      <c r="F894" s="95"/>
      <c r="G894" s="95"/>
      <c r="H894" s="93"/>
      <c r="I894" s="93"/>
      <c r="J894" s="93"/>
    </row>
    <row r="895" spans="1:10" s="65" customFormat="1" ht="14" x14ac:dyDescent="0.35">
      <c r="A895" s="145"/>
      <c r="B895" s="152"/>
      <c r="C895" s="93"/>
      <c r="D895" s="93"/>
      <c r="E895" s="95"/>
      <c r="F895" s="95"/>
      <c r="G895" s="95"/>
      <c r="H895" s="93"/>
      <c r="I895" s="93"/>
      <c r="J895" s="93"/>
    </row>
    <row r="896" spans="1:10" s="65" customFormat="1" ht="14" x14ac:dyDescent="0.35">
      <c r="A896" s="145"/>
      <c r="B896" s="152"/>
      <c r="C896" s="93"/>
      <c r="D896" s="93"/>
      <c r="E896" s="95"/>
      <c r="F896" s="95"/>
      <c r="G896" s="95"/>
      <c r="H896" s="93"/>
      <c r="I896" s="93"/>
      <c r="J896" s="93"/>
    </row>
    <row r="897" spans="1:10" s="65" customFormat="1" ht="14" x14ac:dyDescent="0.35">
      <c r="A897" s="145"/>
      <c r="B897" s="152"/>
      <c r="C897" s="93"/>
      <c r="D897" s="93"/>
      <c r="E897" s="95"/>
      <c r="F897" s="95"/>
      <c r="G897" s="95"/>
      <c r="H897" s="93"/>
      <c r="I897" s="93"/>
      <c r="J897" s="93"/>
    </row>
    <row r="898" spans="1:10" s="65" customFormat="1" ht="14" x14ac:dyDescent="0.35">
      <c r="A898" s="145"/>
      <c r="B898" s="152"/>
      <c r="C898" s="93"/>
      <c r="D898" s="93"/>
      <c r="E898" s="95"/>
      <c r="F898" s="95"/>
      <c r="G898" s="95"/>
      <c r="H898" s="93"/>
      <c r="I898" s="93"/>
      <c r="J898" s="93"/>
    </row>
    <row r="899" spans="1:10" s="65" customFormat="1" ht="14" x14ac:dyDescent="0.35">
      <c r="A899" s="145"/>
      <c r="B899" s="152"/>
      <c r="C899" s="93"/>
      <c r="D899" s="93"/>
      <c r="E899" s="95"/>
      <c r="F899" s="95"/>
      <c r="G899" s="95"/>
      <c r="H899" s="93"/>
      <c r="I899" s="93"/>
      <c r="J899" s="93"/>
    </row>
    <row r="900" spans="1:10" s="65" customFormat="1" ht="14" x14ac:dyDescent="0.35">
      <c r="A900" s="145"/>
      <c r="B900" s="152"/>
      <c r="C900" s="93"/>
      <c r="D900" s="93"/>
      <c r="E900" s="95"/>
      <c r="F900" s="95"/>
      <c r="G900" s="95"/>
      <c r="H900" s="93"/>
      <c r="I900" s="93"/>
      <c r="J900" s="93"/>
    </row>
    <row r="901" spans="1:10" s="65" customFormat="1" ht="14" x14ac:dyDescent="0.35">
      <c r="A901" s="145"/>
      <c r="B901" s="152"/>
      <c r="C901" s="93"/>
      <c r="D901" s="93"/>
      <c r="E901" s="95"/>
      <c r="F901" s="95"/>
      <c r="G901" s="95"/>
      <c r="H901" s="93"/>
      <c r="I901" s="93"/>
      <c r="J901" s="93"/>
    </row>
    <row r="902" spans="1:10" s="65" customFormat="1" ht="14" x14ac:dyDescent="0.35">
      <c r="A902" s="145"/>
      <c r="B902" s="152"/>
      <c r="C902" s="93"/>
      <c r="D902" s="93"/>
      <c r="E902" s="95"/>
      <c r="F902" s="95"/>
      <c r="G902" s="95"/>
      <c r="H902" s="93"/>
      <c r="I902" s="93"/>
      <c r="J902" s="93"/>
    </row>
    <row r="903" spans="1:10" s="65" customFormat="1" ht="14" x14ac:dyDescent="0.35">
      <c r="A903" s="145"/>
      <c r="B903" s="152"/>
      <c r="C903" s="93"/>
      <c r="D903" s="93"/>
      <c r="E903" s="95"/>
      <c r="F903" s="95"/>
      <c r="G903" s="95"/>
      <c r="H903" s="93"/>
      <c r="I903" s="93"/>
      <c r="J903" s="93"/>
    </row>
    <row r="904" spans="1:10" s="65" customFormat="1" ht="14" x14ac:dyDescent="0.35">
      <c r="A904" s="145"/>
      <c r="B904" s="152"/>
      <c r="C904" s="93"/>
      <c r="D904" s="93"/>
      <c r="E904" s="95"/>
      <c r="F904" s="95"/>
      <c r="G904" s="95"/>
      <c r="H904" s="93"/>
      <c r="I904" s="93"/>
      <c r="J904" s="93"/>
    </row>
    <row r="905" spans="1:10" s="65" customFormat="1" ht="14" x14ac:dyDescent="0.35">
      <c r="A905" s="145"/>
      <c r="B905" s="152"/>
      <c r="C905" s="93"/>
      <c r="D905" s="93"/>
      <c r="E905" s="95"/>
      <c r="F905" s="95"/>
      <c r="G905" s="95"/>
      <c r="H905" s="93"/>
      <c r="I905" s="93"/>
      <c r="J905" s="93"/>
    </row>
    <row r="906" spans="1:10" s="65" customFormat="1" ht="14" x14ac:dyDescent="0.35">
      <c r="A906" s="145"/>
      <c r="B906" s="152"/>
      <c r="C906" s="93"/>
      <c r="D906" s="93"/>
      <c r="E906" s="95"/>
      <c r="F906" s="95"/>
      <c r="G906" s="95"/>
      <c r="H906" s="93"/>
      <c r="I906" s="93"/>
      <c r="J906" s="93"/>
    </row>
    <row r="907" spans="1:10" s="65" customFormat="1" ht="14" x14ac:dyDescent="0.35">
      <c r="A907" s="145"/>
      <c r="B907" s="152"/>
      <c r="C907" s="93"/>
      <c r="D907" s="93"/>
      <c r="E907" s="95"/>
      <c r="F907" s="95"/>
      <c r="G907" s="95"/>
      <c r="H907" s="93"/>
      <c r="I907" s="93"/>
      <c r="J907" s="93"/>
    </row>
    <row r="908" spans="1:10" s="65" customFormat="1" ht="14" x14ac:dyDescent="0.35">
      <c r="A908" s="145"/>
      <c r="B908" s="152"/>
      <c r="C908" s="93"/>
      <c r="D908" s="93"/>
      <c r="E908" s="95"/>
      <c r="F908" s="95"/>
      <c r="G908" s="95"/>
      <c r="H908" s="93"/>
      <c r="I908" s="93"/>
      <c r="J908" s="93"/>
    </row>
    <row r="909" spans="1:10" s="65" customFormat="1" ht="14" x14ac:dyDescent="0.35">
      <c r="A909" s="145"/>
      <c r="B909" s="152"/>
      <c r="C909" s="93"/>
      <c r="D909" s="93"/>
      <c r="E909" s="95"/>
      <c r="F909" s="95"/>
      <c r="G909" s="95"/>
      <c r="H909" s="93"/>
      <c r="I909" s="93"/>
      <c r="J909" s="93"/>
    </row>
    <row r="910" spans="1:10" s="65" customFormat="1" ht="14" x14ac:dyDescent="0.35">
      <c r="A910" s="145"/>
      <c r="B910" s="152"/>
      <c r="C910" s="93"/>
      <c r="D910" s="93"/>
      <c r="E910" s="95"/>
      <c r="F910" s="95"/>
      <c r="G910" s="95"/>
      <c r="H910" s="93"/>
      <c r="I910" s="93"/>
      <c r="J910" s="93"/>
    </row>
    <row r="911" spans="1:10" s="65" customFormat="1" ht="14" x14ac:dyDescent="0.35">
      <c r="A911" s="145"/>
      <c r="B911" s="152"/>
      <c r="C911" s="93"/>
      <c r="D911" s="93"/>
      <c r="E911" s="95"/>
      <c r="F911" s="95"/>
      <c r="G911" s="95"/>
      <c r="H911" s="93"/>
      <c r="I911" s="93"/>
      <c r="J911" s="93"/>
    </row>
    <row r="912" spans="1:10" s="65" customFormat="1" ht="14" x14ac:dyDescent="0.35">
      <c r="A912" s="145"/>
      <c r="B912" s="152"/>
      <c r="C912" s="93"/>
      <c r="D912" s="93"/>
      <c r="E912" s="95"/>
      <c r="F912" s="95"/>
      <c r="G912" s="95"/>
      <c r="H912" s="93"/>
      <c r="I912" s="93"/>
      <c r="J912" s="93"/>
    </row>
    <row r="913" spans="1:10" s="65" customFormat="1" ht="14" x14ac:dyDescent="0.35">
      <c r="A913" s="145"/>
      <c r="B913" s="152"/>
      <c r="C913" s="93"/>
      <c r="D913" s="93"/>
      <c r="E913" s="95"/>
      <c r="F913" s="95"/>
      <c r="G913" s="95"/>
      <c r="H913" s="93"/>
      <c r="I913" s="93"/>
      <c r="J913" s="93"/>
    </row>
    <row r="914" spans="1:10" s="65" customFormat="1" ht="14" x14ac:dyDescent="0.35">
      <c r="A914" s="145"/>
      <c r="B914" s="152"/>
      <c r="C914" s="93"/>
      <c r="D914" s="93"/>
      <c r="E914" s="95"/>
      <c r="F914" s="95"/>
      <c r="G914" s="95"/>
      <c r="H914" s="93"/>
      <c r="I914" s="93"/>
      <c r="J914" s="93"/>
    </row>
    <row r="915" spans="1:10" s="65" customFormat="1" ht="14" x14ac:dyDescent="0.35">
      <c r="A915" s="145"/>
      <c r="B915" s="152"/>
      <c r="C915" s="93"/>
      <c r="D915" s="93"/>
      <c r="E915" s="95"/>
      <c r="F915" s="95"/>
      <c r="G915" s="95"/>
      <c r="H915" s="93"/>
      <c r="I915" s="93"/>
      <c r="J915" s="93"/>
    </row>
    <row r="916" spans="1:10" s="65" customFormat="1" ht="14" x14ac:dyDescent="0.35">
      <c r="A916" s="145"/>
      <c r="B916" s="152"/>
      <c r="C916" s="93"/>
      <c r="D916" s="93"/>
      <c r="E916" s="95"/>
      <c r="F916" s="95"/>
      <c r="G916" s="95"/>
      <c r="H916" s="93"/>
      <c r="I916" s="93"/>
      <c r="J916" s="93"/>
    </row>
    <row r="917" spans="1:10" s="65" customFormat="1" ht="14" x14ac:dyDescent="0.35">
      <c r="A917" s="145"/>
      <c r="B917" s="152"/>
      <c r="C917" s="93"/>
      <c r="D917" s="93"/>
      <c r="E917" s="95"/>
      <c r="F917" s="95"/>
      <c r="G917" s="95"/>
      <c r="H917" s="93"/>
      <c r="I917" s="93"/>
      <c r="J917" s="93"/>
    </row>
    <row r="918" spans="1:10" s="65" customFormat="1" ht="14" x14ac:dyDescent="0.35">
      <c r="A918" s="145"/>
      <c r="B918" s="152"/>
      <c r="C918" s="93"/>
      <c r="D918" s="93"/>
      <c r="E918" s="95"/>
      <c r="F918" s="95"/>
      <c r="G918" s="95"/>
      <c r="H918" s="93"/>
      <c r="I918" s="93"/>
      <c r="J918" s="93"/>
    </row>
    <row r="919" spans="1:10" s="65" customFormat="1" ht="14" x14ac:dyDescent="0.35">
      <c r="A919" s="145"/>
      <c r="B919" s="152"/>
      <c r="C919" s="93"/>
      <c r="D919" s="93"/>
      <c r="E919" s="95"/>
      <c r="F919" s="95"/>
      <c r="G919" s="95"/>
      <c r="H919" s="93"/>
      <c r="I919" s="93"/>
      <c r="J919" s="93"/>
    </row>
    <row r="920" spans="1:10" s="65" customFormat="1" ht="14" x14ac:dyDescent="0.35">
      <c r="A920" s="145"/>
      <c r="B920" s="152"/>
      <c r="C920" s="93"/>
      <c r="D920" s="93"/>
      <c r="E920" s="95"/>
      <c r="F920" s="95"/>
      <c r="G920" s="95"/>
      <c r="H920" s="93"/>
      <c r="I920" s="93"/>
      <c r="J920" s="93"/>
    </row>
    <row r="921" spans="1:10" s="65" customFormat="1" ht="14" x14ac:dyDescent="0.35">
      <c r="A921" s="145"/>
      <c r="B921" s="152"/>
      <c r="C921" s="93"/>
      <c r="D921" s="93"/>
      <c r="E921" s="95"/>
      <c r="F921" s="95"/>
      <c r="G921" s="95"/>
      <c r="H921" s="93"/>
      <c r="I921" s="93"/>
      <c r="J921" s="93"/>
    </row>
    <row r="922" spans="1:10" s="65" customFormat="1" ht="14" x14ac:dyDescent="0.35">
      <c r="A922" s="145"/>
      <c r="B922" s="152"/>
      <c r="C922" s="93"/>
      <c r="D922" s="93"/>
      <c r="E922" s="95"/>
      <c r="F922" s="95"/>
      <c r="G922" s="95"/>
      <c r="H922" s="93"/>
      <c r="I922" s="93"/>
      <c r="J922" s="93"/>
    </row>
    <row r="923" spans="1:10" s="65" customFormat="1" ht="14" x14ac:dyDescent="0.35">
      <c r="A923" s="145"/>
      <c r="B923" s="152"/>
      <c r="C923" s="93"/>
      <c r="D923" s="93"/>
      <c r="E923" s="95"/>
      <c r="F923" s="95"/>
      <c r="G923" s="95"/>
      <c r="H923" s="93"/>
      <c r="I923" s="93"/>
      <c r="J923" s="93"/>
    </row>
    <row r="924" spans="1:10" s="65" customFormat="1" ht="14" x14ac:dyDescent="0.35">
      <c r="A924" s="145"/>
      <c r="B924" s="152"/>
      <c r="C924" s="93"/>
      <c r="D924" s="93"/>
      <c r="E924" s="95"/>
      <c r="F924" s="95"/>
      <c r="G924" s="95"/>
      <c r="H924" s="93"/>
      <c r="I924" s="93"/>
      <c r="J924" s="93"/>
    </row>
    <row r="925" spans="1:10" s="65" customFormat="1" ht="14" x14ac:dyDescent="0.35">
      <c r="A925" s="145"/>
      <c r="B925" s="152"/>
      <c r="C925" s="93"/>
      <c r="D925" s="93"/>
      <c r="E925" s="95"/>
      <c r="F925" s="95"/>
      <c r="G925" s="95"/>
      <c r="H925" s="93"/>
      <c r="I925" s="93"/>
      <c r="J925" s="93"/>
    </row>
    <row r="926" spans="1:10" s="65" customFormat="1" ht="14" x14ac:dyDescent="0.35">
      <c r="A926" s="145"/>
      <c r="B926" s="152"/>
      <c r="C926" s="93"/>
      <c r="D926" s="93"/>
      <c r="E926" s="95"/>
      <c r="F926" s="95"/>
      <c r="G926" s="95"/>
      <c r="H926" s="93"/>
      <c r="I926" s="93"/>
      <c r="J926" s="93"/>
    </row>
    <row r="927" spans="1:10" s="65" customFormat="1" ht="14" x14ac:dyDescent="0.35">
      <c r="A927" s="145"/>
      <c r="B927" s="152"/>
      <c r="C927" s="93"/>
      <c r="D927" s="93"/>
      <c r="E927" s="95"/>
      <c r="F927" s="95"/>
      <c r="G927" s="95"/>
      <c r="H927" s="93"/>
      <c r="I927" s="93"/>
      <c r="J927" s="93"/>
    </row>
    <row r="928" spans="1:10" s="65" customFormat="1" ht="14" x14ac:dyDescent="0.35">
      <c r="A928" s="145"/>
      <c r="B928" s="152"/>
      <c r="C928" s="93"/>
      <c r="D928" s="93"/>
      <c r="E928" s="95"/>
      <c r="F928" s="95"/>
      <c r="G928" s="95"/>
      <c r="H928" s="93"/>
      <c r="I928" s="93"/>
      <c r="J928" s="93"/>
    </row>
    <row r="929" spans="1:10" s="65" customFormat="1" ht="14" x14ac:dyDescent="0.35">
      <c r="A929" s="145"/>
      <c r="B929" s="152"/>
      <c r="C929" s="93"/>
      <c r="D929" s="93"/>
      <c r="E929" s="95"/>
      <c r="F929" s="95"/>
      <c r="G929" s="95"/>
      <c r="H929" s="93"/>
      <c r="I929" s="93"/>
      <c r="J929" s="93"/>
    </row>
    <row r="930" spans="1:10" s="65" customFormat="1" ht="14" x14ac:dyDescent="0.35">
      <c r="A930" s="145"/>
      <c r="B930" s="152"/>
      <c r="C930" s="93"/>
      <c r="D930" s="93"/>
      <c r="E930" s="95"/>
      <c r="F930" s="95"/>
      <c r="G930" s="95"/>
      <c r="H930" s="93"/>
      <c r="I930" s="93"/>
      <c r="J930" s="93"/>
    </row>
    <row r="931" spans="1:10" s="65" customFormat="1" ht="14" x14ac:dyDescent="0.35">
      <c r="A931" s="145"/>
      <c r="B931" s="152"/>
      <c r="C931" s="93"/>
      <c r="D931" s="93"/>
      <c r="E931" s="95"/>
      <c r="F931" s="95"/>
      <c r="G931" s="95"/>
      <c r="H931" s="93"/>
      <c r="I931" s="93"/>
      <c r="J931" s="93"/>
    </row>
    <row r="932" spans="1:10" s="65" customFormat="1" ht="14" x14ac:dyDescent="0.35">
      <c r="A932" s="145"/>
      <c r="B932" s="152"/>
      <c r="C932" s="93"/>
      <c r="D932" s="93"/>
      <c r="E932" s="95"/>
      <c r="F932" s="95"/>
      <c r="G932" s="95"/>
      <c r="H932" s="93"/>
      <c r="I932" s="93"/>
      <c r="J932" s="93"/>
    </row>
    <row r="933" spans="1:10" s="65" customFormat="1" ht="14" x14ac:dyDescent="0.35">
      <c r="A933" s="145"/>
      <c r="B933" s="152"/>
      <c r="C933" s="93"/>
      <c r="D933" s="93"/>
      <c r="E933" s="95"/>
      <c r="F933" s="95"/>
      <c r="G933" s="95"/>
      <c r="H933" s="93"/>
      <c r="I933" s="93"/>
      <c r="J933" s="93"/>
    </row>
    <row r="934" spans="1:10" s="65" customFormat="1" ht="14" x14ac:dyDescent="0.35">
      <c r="A934" s="145"/>
      <c r="B934" s="152"/>
      <c r="C934" s="93"/>
      <c r="D934" s="93"/>
      <c r="E934" s="95"/>
      <c r="F934" s="95"/>
      <c r="G934" s="95"/>
      <c r="H934" s="93"/>
      <c r="I934" s="93"/>
      <c r="J934" s="93"/>
    </row>
    <row r="935" spans="1:10" s="65" customFormat="1" ht="14" x14ac:dyDescent="0.35">
      <c r="A935" s="145"/>
      <c r="B935" s="152"/>
      <c r="C935" s="93"/>
      <c r="D935" s="93"/>
      <c r="E935" s="95"/>
      <c r="F935" s="95"/>
      <c r="G935" s="95"/>
      <c r="H935" s="93"/>
      <c r="I935" s="93"/>
      <c r="J935" s="93"/>
    </row>
    <row r="936" spans="1:10" s="65" customFormat="1" ht="14" x14ac:dyDescent="0.35">
      <c r="A936" s="145"/>
      <c r="B936" s="152"/>
      <c r="C936" s="93"/>
      <c r="D936" s="93"/>
      <c r="E936" s="95"/>
      <c r="F936" s="95"/>
      <c r="G936" s="95"/>
      <c r="H936" s="93"/>
      <c r="I936" s="93"/>
      <c r="J936" s="93"/>
    </row>
    <row r="937" spans="1:10" s="65" customFormat="1" ht="14" x14ac:dyDescent="0.35">
      <c r="A937" s="145"/>
      <c r="B937" s="152"/>
      <c r="C937" s="93"/>
      <c r="D937" s="93"/>
      <c r="E937" s="95"/>
      <c r="F937" s="95"/>
      <c r="G937" s="95"/>
      <c r="H937" s="93"/>
      <c r="I937" s="93"/>
      <c r="J937" s="93"/>
    </row>
    <row r="938" spans="1:10" s="65" customFormat="1" ht="14" x14ac:dyDescent="0.35">
      <c r="A938" s="145"/>
      <c r="B938" s="152"/>
      <c r="C938" s="93"/>
      <c r="D938" s="93"/>
      <c r="E938" s="95"/>
      <c r="F938" s="95"/>
      <c r="G938" s="95"/>
      <c r="H938" s="93"/>
      <c r="I938" s="93"/>
      <c r="J938" s="93"/>
    </row>
    <row r="939" spans="1:10" s="65" customFormat="1" ht="14" x14ac:dyDescent="0.35">
      <c r="A939" s="145"/>
      <c r="B939" s="152"/>
      <c r="C939" s="93"/>
      <c r="D939" s="93"/>
      <c r="E939" s="95"/>
      <c r="F939" s="95"/>
      <c r="G939" s="95"/>
      <c r="H939" s="93"/>
      <c r="I939" s="93"/>
      <c r="J939" s="93"/>
    </row>
    <row r="940" spans="1:10" s="65" customFormat="1" ht="14" x14ac:dyDescent="0.35">
      <c r="A940" s="145"/>
      <c r="B940" s="152"/>
      <c r="C940" s="93"/>
      <c r="D940" s="93"/>
      <c r="E940" s="95"/>
      <c r="F940" s="95"/>
      <c r="G940" s="95"/>
      <c r="H940" s="93"/>
      <c r="I940" s="93"/>
      <c r="J940" s="93"/>
    </row>
    <row r="941" spans="1:10" s="65" customFormat="1" ht="14" x14ac:dyDescent="0.35">
      <c r="A941" s="145"/>
      <c r="B941" s="152"/>
      <c r="C941" s="93"/>
      <c r="D941" s="93"/>
      <c r="E941" s="95"/>
      <c r="F941" s="95"/>
      <c r="G941" s="95"/>
      <c r="H941" s="93"/>
      <c r="I941" s="93"/>
      <c r="J941" s="93"/>
    </row>
    <row r="942" spans="1:10" s="65" customFormat="1" ht="14" x14ac:dyDescent="0.35">
      <c r="A942" s="145"/>
      <c r="B942" s="152"/>
      <c r="C942" s="93"/>
      <c r="D942" s="93"/>
      <c r="E942" s="95"/>
      <c r="F942" s="95"/>
      <c r="G942" s="95"/>
      <c r="H942" s="93"/>
      <c r="I942" s="93"/>
      <c r="J942" s="93"/>
    </row>
    <row r="943" spans="1:10" s="65" customFormat="1" ht="14" x14ac:dyDescent="0.35">
      <c r="A943" s="145"/>
      <c r="B943" s="152"/>
      <c r="C943" s="93"/>
      <c r="D943" s="93"/>
      <c r="E943" s="95"/>
      <c r="F943" s="95"/>
      <c r="G943" s="95"/>
      <c r="H943" s="93"/>
      <c r="I943" s="93"/>
      <c r="J943" s="93"/>
    </row>
    <row r="944" spans="1:10" s="65" customFormat="1" ht="14" x14ac:dyDescent="0.35">
      <c r="A944" s="145"/>
      <c r="B944" s="152"/>
      <c r="C944" s="93"/>
      <c r="D944" s="93"/>
      <c r="E944" s="95"/>
      <c r="F944" s="95"/>
      <c r="G944" s="95"/>
      <c r="H944" s="93"/>
      <c r="I944" s="93"/>
      <c r="J944" s="93"/>
    </row>
    <row r="945" spans="1:10" s="65" customFormat="1" ht="14" x14ac:dyDescent="0.35">
      <c r="A945" s="145"/>
      <c r="B945" s="152"/>
      <c r="C945" s="93"/>
      <c r="D945" s="93"/>
      <c r="E945" s="95"/>
      <c r="F945" s="95"/>
      <c r="G945" s="95"/>
      <c r="H945" s="93"/>
      <c r="I945" s="93"/>
      <c r="J945" s="93"/>
    </row>
    <row r="946" spans="1:10" s="65" customFormat="1" ht="14" x14ac:dyDescent="0.35">
      <c r="A946" s="145"/>
      <c r="B946" s="152"/>
      <c r="C946" s="93"/>
      <c r="D946" s="93"/>
      <c r="E946" s="95"/>
      <c r="F946" s="95"/>
      <c r="G946" s="95"/>
      <c r="H946" s="93"/>
      <c r="I946" s="93"/>
      <c r="J946" s="93"/>
    </row>
    <row r="947" spans="1:10" s="65" customFormat="1" ht="14" x14ac:dyDescent="0.35">
      <c r="A947" s="145"/>
      <c r="B947" s="152"/>
      <c r="C947" s="93"/>
      <c r="D947" s="93"/>
      <c r="E947" s="95"/>
      <c r="F947" s="95"/>
      <c r="G947" s="95"/>
      <c r="H947" s="93"/>
      <c r="I947" s="93"/>
      <c r="J947" s="93"/>
    </row>
    <row r="948" spans="1:10" s="65" customFormat="1" ht="14" x14ac:dyDescent="0.35">
      <c r="A948" s="145"/>
      <c r="B948" s="152"/>
      <c r="C948" s="93"/>
      <c r="D948" s="93"/>
      <c r="E948" s="95"/>
      <c r="F948" s="95"/>
      <c r="G948" s="95"/>
      <c r="H948" s="93"/>
      <c r="I948" s="93"/>
      <c r="J948" s="93"/>
    </row>
    <row r="949" spans="1:10" s="65" customFormat="1" ht="14" x14ac:dyDescent="0.35">
      <c r="A949" s="145"/>
      <c r="B949" s="152"/>
      <c r="C949" s="93"/>
      <c r="D949" s="93"/>
      <c r="E949" s="95"/>
      <c r="F949" s="95"/>
      <c r="G949" s="95"/>
      <c r="H949" s="93"/>
      <c r="I949" s="93"/>
      <c r="J949" s="93"/>
    </row>
    <row r="950" spans="1:10" s="65" customFormat="1" ht="14" x14ac:dyDescent="0.35">
      <c r="A950" s="145"/>
      <c r="B950" s="152"/>
      <c r="C950" s="93"/>
      <c r="D950" s="93"/>
      <c r="E950" s="95"/>
      <c r="F950" s="95"/>
      <c r="G950" s="95"/>
      <c r="H950" s="93"/>
      <c r="I950" s="93"/>
      <c r="J950" s="93"/>
    </row>
    <row r="951" spans="1:10" s="65" customFormat="1" ht="14" x14ac:dyDescent="0.35">
      <c r="A951" s="145"/>
      <c r="B951" s="152"/>
      <c r="C951" s="93"/>
      <c r="D951" s="93"/>
      <c r="E951" s="95"/>
      <c r="F951" s="95"/>
      <c r="G951" s="95"/>
      <c r="H951" s="93"/>
      <c r="I951" s="93"/>
      <c r="J951" s="93"/>
    </row>
    <row r="952" spans="1:10" s="65" customFormat="1" ht="14" x14ac:dyDescent="0.35">
      <c r="A952" s="145"/>
      <c r="B952" s="152"/>
      <c r="C952" s="93"/>
      <c r="D952" s="93"/>
      <c r="E952" s="95"/>
      <c r="F952" s="95"/>
      <c r="G952" s="95"/>
      <c r="H952" s="93"/>
      <c r="I952" s="93"/>
      <c r="J952" s="93"/>
    </row>
    <row r="953" spans="1:10" s="65" customFormat="1" ht="14" x14ac:dyDescent="0.35">
      <c r="A953" s="145"/>
      <c r="B953" s="152"/>
      <c r="C953" s="93"/>
      <c r="D953" s="93"/>
      <c r="E953" s="95"/>
      <c r="F953" s="95"/>
      <c r="G953" s="95"/>
      <c r="H953" s="93"/>
      <c r="I953" s="93"/>
      <c r="J953" s="93"/>
    </row>
    <row r="954" spans="1:10" s="65" customFormat="1" ht="14" x14ac:dyDescent="0.35">
      <c r="A954" s="145"/>
      <c r="B954" s="152"/>
      <c r="C954" s="93"/>
      <c r="D954" s="93"/>
      <c r="E954" s="95"/>
      <c r="F954" s="95"/>
      <c r="G954" s="95"/>
      <c r="H954" s="93"/>
      <c r="I954" s="93"/>
      <c r="J954" s="93"/>
    </row>
    <row r="955" spans="1:10" s="65" customFormat="1" ht="14" x14ac:dyDescent="0.35">
      <c r="A955" s="145"/>
      <c r="B955" s="152"/>
      <c r="C955" s="93"/>
      <c r="D955" s="93"/>
      <c r="E955" s="95"/>
      <c r="F955" s="95"/>
      <c r="G955" s="95"/>
      <c r="H955" s="93"/>
      <c r="I955" s="93"/>
      <c r="J955" s="93"/>
    </row>
    <row r="956" spans="1:10" s="65" customFormat="1" ht="14" x14ac:dyDescent="0.35">
      <c r="A956" s="145"/>
      <c r="B956" s="152"/>
      <c r="C956" s="93"/>
      <c r="D956" s="93"/>
      <c r="E956" s="95"/>
      <c r="F956" s="95"/>
      <c r="G956" s="95"/>
      <c r="H956" s="93"/>
      <c r="I956" s="93"/>
      <c r="J956" s="93"/>
    </row>
    <row r="957" spans="1:10" s="65" customFormat="1" ht="14" x14ac:dyDescent="0.35">
      <c r="A957" s="145"/>
      <c r="B957" s="152"/>
      <c r="C957" s="93"/>
      <c r="D957" s="93"/>
      <c r="E957" s="95"/>
      <c r="F957" s="95"/>
      <c r="G957" s="95"/>
      <c r="H957" s="93"/>
      <c r="I957" s="93"/>
      <c r="J957" s="93"/>
    </row>
    <row r="958" spans="1:10" s="65" customFormat="1" ht="14" x14ac:dyDescent="0.35">
      <c r="A958" s="145"/>
      <c r="B958" s="152"/>
      <c r="C958" s="93"/>
      <c r="D958" s="93"/>
      <c r="E958" s="95"/>
      <c r="F958" s="95"/>
      <c r="G958" s="95"/>
      <c r="H958" s="93"/>
      <c r="I958" s="93"/>
      <c r="J958" s="93"/>
    </row>
    <row r="959" spans="1:10" s="65" customFormat="1" ht="14" x14ac:dyDescent="0.35">
      <c r="A959" s="145"/>
      <c r="B959" s="152"/>
      <c r="C959" s="93"/>
      <c r="D959" s="93"/>
      <c r="E959" s="95"/>
      <c r="F959" s="95"/>
      <c r="G959" s="95"/>
      <c r="H959" s="93"/>
      <c r="I959" s="93"/>
      <c r="J959" s="93"/>
    </row>
    <row r="960" spans="1:10" s="65" customFormat="1" ht="14" x14ac:dyDescent="0.35">
      <c r="A960" s="145"/>
      <c r="B960" s="152"/>
      <c r="C960" s="93"/>
      <c r="D960" s="93"/>
      <c r="E960" s="95"/>
      <c r="F960" s="95"/>
      <c r="G960" s="95"/>
      <c r="H960" s="93"/>
      <c r="I960" s="93"/>
      <c r="J960" s="93"/>
    </row>
    <row r="961" spans="1:10" s="65" customFormat="1" ht="14" x14ac:dyDescent="0.35">
      <c r="A961" s="145"/>
      <c r="B961" s="152"/>
      <c r="C961" s="93"/>
      <c r="D961" s="93"/>
      <c r="E961" s="95"/>
      <c r="F961" s="95"/>
      <c r="G961" s="95"/>
      <c r="H961" s="93"/>
      <c r="I961" s="93"/>
      <c r="J961" s="93"/>
    </row>
    <row r="962" spans="1:10" s="65" customFormat="1" ht="14" x14ac:dyDescent="0.35">
      <c r="A962" s="145"/>
      <c r="B962" s="152"/>
      <c r="C962" s="93"/>
      <c r="D962" s="93"/>
      <c r="E962" s="95"/>
      <c r="F962" s="95"/>
      <c r="G962" s="95"/>
      <c r="H962" s="93"/>
      <c r="I962" s="93"/>
      <c r="J962" s="93"/>
    </row>
    <row r="963" spans="1:10" s="65" customFormat="1" ht="14" x14ac:dyDescent="0.35">
      <c r="A963" s="145"/>
      <c r="B963" s="152"/>
      <c r="C963" s="93"/>
      <c r="D963" s="93"/>
      <c r="E963" s="95"/>
      <c r="F963" s="95"/>
      <c r="G963" s="95"/>
      <c r="H963" s="93"/>
      <c r="I963" s="93"/>
      <c r="J963" s="93"/>
    </row>
    <row r="964" spans="1:10" s="65" customFormat="1" ht="14" x14ac:dyDescent="0.35">
      <c r="A964" s="145"/>
      <c r="B964" s="152"/>
      <c r="C964" s="93"/>
      <c r="D964" s="93"/>
      <c r="E964" s="95"/>
      <c r="F964" s="95"/>
      <c r="G964" s="95"/>
      <c r="H964" s="93"/>
      <c r="I964" s="93"/>
      <c r="J964" s="93"/>
    </row>
    <row r="965" spans="1:10" s="65" customFormat="1" ht="14" x14ac:dyDescent="0.35">
      <c r="A965" s="145"/>
      <c r="B965" s="152"/>
      <c r="C965" s="93"/>
      <c r="D965" s="93"/>
      <c r="E965" s="95"/>
      <c r="F965" s="95"/>
      <c r="G965" s="95"/>
      <c r="H965" s="93"/>
      <c r="I965" s="93"/>
      <c r="J965" s="93"/>
    </row>
    <row r="966" spans="1:10" s="65" customFormat="1" ht="14" x14ac:dyDescent="0.35">
      <c r="A966" s="145"/>
      <c r="B966" s="152"/>
      <c r="C966" s="93"/>
      <c r="D966" s="93"/>
      <c r="E966" s="95"/>
      <c r="F966" s="95"/>
      <c r="G966" s="95"/>
      <c r="H966" s="93"/>
      <c r="I966" s="93"/>
      <c r="J966" s="93"/>
    </row>
    <row r="967" spans="1:10" s="65" customFormat="1" ht="14" x14ac:dyDescent="0.35">
      <c r="A967" s="145"/>
      <c r="B967" s="152"/>
      <c r="C967" s="93"/>
      <c r="D967" s="93"/>
      <c r="E967" s="95"/>
      <c r="F967" s="95"/>
      <c r="G967" s="95"/>
      <c r="H967" s="93"/>
      <c r="I967" s="93"/>
      <c r="J967" s="93"/>
    </row>
    <row r="968" spans="1:10" s="65" customFormat="1" ht="14" x14ac:dyDescent="0.35">
      <c r="A968" s="145"/>
      <c r="B968" s="152"/>
      <c r="C968" s="93"/>
      <c r="D968" s="93"/>
      <c r="E968" s="95"/>
      <c r="F968" s="95"/>
      <c r="G968" s="95"/>
      <c r="H968" s="93"/>
      <c r="I968" s="93"/>
      <c r="J968" s="93"/>
    </row>
    <row r="969" spans="1:10" s="65" customFormat="1" ht="14" x14ac:dyDescent="0.35">
      <c r="A969" s="145"/>
      <c r="B969" s="152"/>
      <c r="C969" s="93"/>
      <c r="D969" s="93"/>
      <c r="E969" s="95"/>
      <c r="F969" s="95"/>
      <c r="G969" s="95"/>
      <c r="H969" s="93"/>
      <c r="I969" s="93"/>
      <c r="J969" s="93"/>
    </row>
    <row r="970" spans="1:10" s="65" customFormat="1" ht="14" x14ac:dyDescent="0.35">
      <c r="A970" s="145"/>
      <c r="B970" s="152"/>
      <c r="C970" s="93"/>
      <c r="D970" s="93"/>
      <c r="E970" s="95"/>
      <c r="F970" s="95"/>
      <c r="G970" s="95"/>
      <c r="H970" s="93"/>
      <c r="I970" s="93"/>
      <c r="J970" s="93"/>
    </row>
    <row r="971" spans="1:10" s="65" customFormat="1" ht="14" x14ac:dyDescent="0.35">
      <c r="A971" s="145"/>
      <c r="B971" s="152"/>
      <c r="C971" s="93"/>
      <c r="D971" s="93"/>
      <c r="E971" s="95"/>
      <c r="F971" s="95"/>
      <c r="G971" s="95"/>
      <c r="H971" s="93"/>
      <c r="I971" s="93"/>
      <c r="J971" s="93"/>
    </row>
    <row r="972" spans="1:10" s="65" customFormat="1" ht="14" x14ac:dyDescent="0.35">
      <c r="A972" s="145"/>
      <c r="B972" s="152"/>
      <c r="C972" s="93"/>
      <c r="D972" s="93"/>
      <c r="E972" s="95"/>
      <c r="F972" s="95"/>
      <c r="G972" s="95"/>
      <c r="H972" s="93"/>
      <c r="I972" s="93"/>
      <c r="J972" s="93"/>
    </row>
    <row r="973" spans="1:10" s="65" customFormat="1" ht="14" x14ac:dyDescent="0.35">
      <c r="A973" s="145"/>
      <c r="B973" s="152"/>
      <c r="C973" s="93"/>
      <c r="D973" s="93"/>
      <c r="E973" s="95"/>
      <c r="F973" s="95"/>
      <c r="G973" s="95"/>
      <c r="H973" s="93"/>
      <c r="I973" s="93"/>
      <c r="J973" s="93"/>
    </row>
    <row r="974" spans="1:10" s="65" customFormat="1" ht="14" x14ac:dyDescent="0.35">
      <c r="A974" s="145"/>
      <c r="B974" s="152"/>
      <c r="C974" s="93"/>
      <c r="D974" s="93"/>
      <c r="E974" s="95"/>
      <c r="F974" s="95"/>
      <c r="G974" s="95"/>
      <c r="H974" s="93"/>
      <c r="I974" s="93"/>
      <c r="J974" s="93"/>
    </row>
    <row r="975" spans="1:10" s="65" customFormat="1" ht="14" x14ac:dyDescent="0.35">
      <c r="A975" s="145"/>
      <c r="B975" s="152"/>
      <c r="C975" s="93"/>
      <c r="D975" s="93"/>
      <c r="E975" s="95"/>
      <c r="F975" s="95"/>
      <c r="G975" s="95"/>
      <c r="H975" s="93"/>
      <c r="I975" s="93"/>
      <c r="J975" s="93"/>
    </row>
    <row r="976" spans="1:10" s="65" customFormat="1" ht="14" x14ac:dyDescent="0.35">
      <c r="A976" s="145"/>
      <c r="B976" s="152"/>
      <c r="C976" s="93"/>
      <c r="D976" s="93"/>
      <c r="E976" s="95"/>
      <c r="F976" s="95"/>
      <c r="G976" s="95"/>
      <c r="H976" s="93"/>
      <c r="I976" s="93"/>
      <c r="J976" s="93"/>
    </row>
    <row r="977" spans="1:10" s="65" customFormat="1" ht="14" x14ac:dyDescent="0.35">
      <c r="A977" s="145"/>
      <c r="B977" s="152"/>
      <c r="C977" s="93"/>
      <c r="D977" s="93"/>
      <c r="E977" s="95"/>
      <c r="F977" s="95"/>
      <c r="G977" s="95"/>
      <c r="H977" s="93"/>
      <c r="I977" s="93"/>
      <c r="J977" s="93"/>
    </row>
    <row r="978" spans="1:10" s="65" customFormat="1" ht="14" x14ac:dyDescent="0.35">
      <c r="A978" s="145"/>
      <c r="B978" s="152"/>
      <c r="C978" s="93"/>
      <c r="D978" s="93"/>
      <c r="E978" s="95"/>
      <c r="F978" s="95"/>
      <c r="G978" s="95"/>
      <c r="H978" s="93"/>
      <c r="I978" s="93"/>
      <c r="J978" s="93"/>
    </row>
    <row r="979" spans="1:10" s="65" customFormat="1" ht="14" x14ac:dyDescent="0.35">
      <c r="A979" s="145"/>
      <c r="B979" s="152"/>
      <c r="C979" s="93"/>
      <c r="D979" s="93"/>
      <c r="E979" s="95"/>
      <c r="F979" s="95"/>
      <c r="G979" s="95"/>
      <c r="H979" s="93"/>
      <c r="I979" s="93"/>
      <c r="J979" s="93"/>
    </row>
    <row r="980" spans="1:10" s="65" customFormat="1" ht="14" x14ac:dyDescent="0.35">
      <c r="A980" s="145"/>
      <c r="B980" s="152"/>
      <c r="C980" s="93"/>
      <c r="D980" s="93"/>
      <c r="E980" s="95"/>
      <c r="F980" s="95"/>
      <c r="G980" s="95"/>
      <c r="H980" s="93"/>
      <c r="I980" s="93"/>
      <c r="J980" s="93"/>
    </row>
    <row r="981" spans="1:10" s="65" customFormat="1" ht="14" x14ac:dyDescent="0.35">
      <c r="A981" s="145"/>
      <c r="B981" s="152"/>
      <c r="C981" s="93"/>
      <c r="D981" s="93"/>
      <c r="E981" s="95"/>
      <c r="F981" s="95"/>
      <c r="G981" s="95"/>
      <c r="H981" s="93"/>
      <c r="I981" s="93"/>
      <c r="J981" s="93"/>
    </row>
    <row r="982" spans="1:10" s="65" customFormat="1" ht="14" x14ac:dyDescent="0.35">
      <c r="A982" s="145"/>
      <c r="B982" s="152"/>
      <c r="C982" s="93"/>
      <c r="D982" s="93"/>
      <c r="E982" s="95"/>
      <c r="F982" s="95"/>
      <c r="G982" s="95"/>
      <c r="H982" s="93"/>
      <c r="I982" s="93"/>
      <c r="J982" s="93"/>
    </row>
    <row r="983" spans="1:10" s="65" customFormat="1" ht="14" x14ac:dyDescent="0.35">
      <c r="A983" s="145"/>
      <c r="B983" s="152"/>
      <c r="C983" s="93"/>
      <c r="D983" s="93"/>
      <c r="E983" s="95"/>
      <c r="F983" s="95"/>
      <c r="G983" s="95"/>
      <c r="H983" s="93"/>
      <c r="I983" s="93"/>
      <c r="J983" s="93"/>
    </row>
    <row r="984" spans="1:10" s="65" customFormat="1" ht="14" x14ac:dyDescent="0.35">
      <c r="A984" s="145"/>
      <c r="B984" s="152"/>
      <c r="C984" s="93"/>
      <c r="D984" s="93"/>
      <c r="E984" s="95"/>
      <c r="F984" s="95"/>
      <c r="G984" s="95"/>
      <c r="H984" s="93"/>
      <c r="I984" s="93"/>
      <c r="J984" s="93"/>
    </row>
    <row r="985" spans="1:10" s="65" customFormat="1" ht="14" x14ac:dyDescent="0.35">
      <c r="A985" s="145"/>
      <c r="B985" s="152"/>
      <c r="C985" s="93"/>
      <c r="D985" s="93"/>
      <c r="E985" s="95"/>
      <c r="F985" s="95"/>
      <c r="G985" s="95"/>
      <c r="H985" s="93"/>
      <c r="I985" s="93"/>
      <c r="J985" s="93"/>
    </row>
    <row r="986" spans="1:10" s="65" customFormat="1" ht="14" x14ac:dyDescent="0.35">
      <c r="A986" s="145"/>
      <c r="B986" s="152"/>
      <c r="C986" s="93"/>
      <c r="D986" s="93"/>
      <c r="E986" s="95"/>
      <c r="F986" s="95"/>
      <c r="G986" s="95"/>
      <c r="H986" s="93"/>
      <c r="I986" s="93"/>
      <c r="J986" s="93"/>
    </row>
    <row r="987" spans="1:10" s="65" customFormat="1" ht="14" x14ac:dyDescent="0.35">
      <c r="A987" s="145"/>
      <c r="B987" s="152"/>
      <c r="C987" s="93"/>
      <c r="D987" s="93"/>
      <c r="E987" s="95"/>
      <c r="F987" s="95"/>
      <c r="G987" s="95"/>
      <c r="H987" s="93"/>
      <c r="I987" s="93"/>
      <c r="J987" s="93"/>
    </row>
    <row r="988" spans="1:10" s="65" customFormat="1" ht="14" x14ac:dyDescent="0.35">
      <c r="A988" s="145"/>
      <c r="B988" s="152"/>
      <c r="C988" s="93"/>
      <c r="D988" s="93"/>
      <c r="E988" s="95"/>
      <c r="F988" s="95"/>
      <c r="G988" s="95"/>
      <c r="H988" s="93"/>
      <c r="I988" s="93"/>
      <c r="J988" s="93"/>
    </row>
    <row r="989" spans="1:10" s="65" customFormat="1" ht="14" x14ac:dyDescent="0.35">
      <c r="A989" s="145"/>
      <c r="B989" s="152"/>
      <c r="C989" s="93"/>
      <c r="D989" s="93"/>
      <c r="E989" s="95"/>
      <c r="F989" s="95"/>
      <c r="G989" s="95"/>
      <c r="H989" s="93"/>
      <c r="I989" s="93"/>
      <c r="J989" s="93"/>
    </row>
    <row r="990" spans="1:10" s="65" customFormat="1" ht="14" x14ac:dyDescent="0.35">
      <c r="A990" s="145"/>
      <c r="B990" s="152"/>
      <c r="C990" s="93"/>
      <c r="D990" s="93"/>
      <c r="E990" s="95"/>
      <c r="F990" s="95"/>
      <c r="G990" s="95"/>
      <c r="H990" s="93"/>
      <c r="I990" s="93"/>
      <c r="J990" s="93"/>
    </row>
    <row r="991" spans="1:10" s="65" customFormat="1" ht="14" x14ac:dyDescent="0.35">
      <c r="A991" s="145"/>
      <c r="B991" s="152"/>
      <c r="C991" s="93"/>
      <c r="D991" s="93"/>
      <c r="E991" s="95"/>
      <c r="F991" s="95"/>
      <c r="G991" s="95"/>
      <c r="H991" s="93"/>
      <c r="I991" s="93"/>
      <c r="J991" s="93"/>
    </row>
    <row r="992" spans="1:10" s="65" customFormat="1" ht="14" x14ac:dyDescent="0.35">
      <c r="A992" s="145"/>
      <c r="B992" s="152"/>
      <c r="C992" s="93"/>
      <c r="D992" s="93"/>
      <c r="E992" s="95"/>
      <c r="F992" s="95"/>
      <c r="G992" s="95"/>
      <c r="H992" s="93"/>
      <c r="I992" s="93"/>
      <c r="J992" s="93"/>
    </row>
    <row r="993" spans="1:10" s="65" customFormat="1" ht="14" x14ac:dyDescent="0.35">
      <c r="A993" s="145"/>
      <c r="B993" s="152"/>
      <c r="C993" s="93"/>
      <c r="D993" s="93"/>
      <c r="E993" s="95"/>
      <c r="F993" s="95"/>
      <c r="G993" s="95"/>
      <c r="H993" s="93"/>
      <c r="I993" s="93"/>
      <c r="J993" s="93"/>
    </row>
    <row r="994" spans="1:10" s="65" customFormat="1" ht="14" x14ac:dyDescent="0.35">
      <c r="A994" s="145"/>
      <c r="B994" s="152"/>
      <c r="C994" s="93"/>
      <c r="D994" s="93"/>
      <c r="E994" s="95"/>
      <c r="F994" s="95"/>
      <c r="G994" s="95"/>
      <c r="H994" s="93"/>
      <c r="I994" s="93"/>
      <c r="J994" s="93"/>
    </row>
    <row r="995" spans="1:10" s="65" customFormat="1" ht="14" x14ac:dyDescent="0.35">
      <c r="A995" s="145"/>
      <c r="B995" s="152"/>
      <c r="C995" s="93"/>
      <c r="D995" s="93"/>
      <c r="E995" s="95"/>
      <c r="F995" s="95"/>
      <c r="G995" s="95"/>
      <c r="H995" s="93"/>
      <c r="I995" s="93"/>
      <c r="J995" s="93"/>
    </row>
    <row r="996" spans="1:10" s="65" customFormat="1" ht="14" x14ac:dyDescent="0.35">
      <c r="A996" s="145"/>
      <c r="B996" s="152"/>
      <c r="C996" s="93"/>
      <c r="D996" s="93"/>
      <c r="E996" s="95"/>
      <c r="F996" s="95"/>
      <c r="G996" s="95"/>
      <c r="H996" s="93"/>
      <c r="I996" s="93"/>
      <c r="J996" s="93"/>
    </row>
    <row r="997" spans="1:10" s="65" customFormat="1" ht="14" x14ac:dyDescent="0.35">
      <c r="A997" s="145"/>
      <c r="B997" s="152"/>
      <c r="C997" s="93"/>
      <c r="D997" s="93"/>
      <c r="E997" s="95"/>
      <c r="F997" s="95"/>
      <c r="G997" s="95"/>
      <c r="H997" s="93"/>
      <c r="I997" s="93"/>
      <c r="J997" s="93"/>
    </row>
    <row r="998" spans="1:10" s="65" customFormat="1" ht="14" x14ac:dyDescent="0.35">
      <c r="A998" s="145"/>
      <c r="B998" s="152"/>
      <c r="C998" s="93"/>
      <c r="D998" s="93"/>
      <c r="E998" s="95"/>
      <c r="F998" s="95"/>
      <c r="G998" s="95"/>
      <c r="H998" s="93"/>
      <c r="I998" s="93"/>
      <c r="J998" s="93"/>
    </row>
    <row r="999" spans="1:10" s="65" customFormat="1" ht="14" x14ac:dyDescent="0.35">
      <c r="A999" s="145"/>
      <c r="B999" s="152"/>
      <c r="C999" s="93"/>
      <c r="D999" s="93"/>
      <c r="E999" s="95"/>
      <c r="F999" s="95"/>
      <c r="G999" s="95"/>
      <c r="H999" s="93"/>
      <c r="I999" s="93"/>
      <c r="J999" s="93"/>
    </row>
    <row r="1000" spans="1:10" s="65" customFormat="1" ht="14" x14ac:dyDescent="0.35">
      <c r="A1000" s="145"/>
      <c r="B1000" s="152"/>
      <c r="C1000" s="93"/>
      <c r="D1000" s="93"/>
      <c r="E1000" s="95"/>
      <c r="F1000" s="95"/>
      <c r="G1000" s="95"/>
      <c r="H1000" s="93"/>
      <c r="I1000" s="93"/>
      <c r="J1000" s="93"/>
    </row>
    <row r="1001" spans="1:10" s="65" customFormat="1" ht="14" x14ac:dyDescent="0.35">
      <c r="A1001" s="145"/>
      <c r="B1001" s="152"/>
      <c r="C1001" s="93"/>
      <c r="D1001" s="93"/>
      <c r="E1001" s="95"/>
      <c r="F1001" s="95"/>
      <c r="G1001" s="95"/>
      <c r="H1001" s="93"/>
      <c r="I1001" s="93"/>
      <c r="J1001" s="93"/>
    </row>
    <row r="1002" spans="1:10" s="65" customFormat="1" ht="14" x14ac:dyDescent="0.35">
      <c r="A1002" s="145"/>
      <c r="B1002" s="152"/>
      <c r="C1002" s="93"/>
      <c r="D1002" s="93"/>
      <c r="E1002" s="95"/>
      <c r="F1002" s="95"/>
      <c r="G1002" s="95"/>
      <c r="H1002" s="93"/>
      <c r="I1002" s="93"/>
      <c r="J1002" s="93"/>
    </row>
    <row r="1003" spans="1:10" s="65" customFormat="1" ht="14" x14ac:dyDescent="0.35">
      <c r="A1003" s="145"/>
      <c r="B1003" s="152"/>
      <c r="C1003" s="93"/>
      <c r="D1003" s="93"/>
      <c r="E1003" s="95"/>
      <c r="F1003" s="95"/>
      <c r="G1003" s="95"/>
      <c r="H1003" s="93"/>
      <c r="I1003" s="93"/>
      <c r="J1003" s="93"/>
    </row>
    <row r="1004" spans="1:10" s="65" customFormat="1" ht="14" x14ac:dyDescent="0.35">
      <c r="A1004" s="145"/>
      <c r="B1004" s="152"/>
      <c r="C1004" s="93"/>
      <c r="D1004" s="93"/>
      <c r="E1004" s="95"/>
      <c r="F1004" s="95"/>
      <c r="G1004" s="95"/>
      <c r="H1004" s="93"/>
      <c r="I1004" s="93"/>
      <c r="J1004" s="93"/>
    </row>
    <row r="1005" spans="1:10" s="65" customFormat="1" ht="14" x14ac:dyDescent="0.35">
      <c r="A1005" s="145"/>
      <c r="B1005" s="152"/>
      <c r="C1005" s="93"/>
      <c r="D1005" s="93"/>
      <c r="E1005" s="95"/>
      <c r="F1005" s="95"/>
      <c r="G1005" s="95"/>
      <c r="H1005" s="93"/>
      <c r="I1005" s="93"/>
      <c r="J1005" s="93"/>
    </row>
    <row r="1006" spans="1:10" s="65" customFormat="1" ht="14" x14ac:dyDescent="0.35">
      <c r="A1006" s="145"/>
      <c r="B1006" s="152"/>
      <c r="C1006" s="93"/>
      <c r="D1006" s="93"/>
      <c r="E1006" s="95"/>
      <c r="F1006" s="95"/>
      <c r="G1006" s="95"/>
      <c r="H1006" s="93"/>
      <c r="I1006" s="93"/>
      <c r="J1006" s="93"/>
    </row>
    <row r="1007" spans="1:10" s="65" customFormat="1" ht="14" x14ac:dyDescent="0.35">
      <c r="A1007" s="145"/>
      <c r="B1007" s="152"/>
      <c r="C1007" s="93"/>
      <c r="D1007" s="93"/>
      <c r="E1007" s="95"/>
      <c r="F1007" s="95"/>
      <c r="G1007" s="95"/>
      <c r="H1007" s="93"/>
      <c r="I1007" s="93"/>
      <c r="J1007" s="93"/>
    </row>
    <row r="1008" spans="1:10" s="65" customFormat="1" ht="14" x14ac:dyDescent="0.35">
      <c r="A1008" s="145"/>
      <c r="B1008" s="152"/>
      <c r="C1008" s="93"/>
      <c r="D1008" s="93"/>
      <c r="E1008" s="95"/>
      <c r="F1008" s="95"/>
      <c r="G1008" s="95"/>
      <c r="H1008" s="93"/>
      <c r="I1008" s="93"/>
      <c r="J1008" s="93"/>
    </row>
    <row r="1009" spans="1:10" s="65" customFormat="1" ht="14" x14ac:dyDescent="0.35">
      <c r="A1009" s="145"/>
      <c r="B1009" s="152"/>
      <c r="C1009" s="93"/>
      <c r="D1009" s="93"/>
      <c r="E1009" s="95"/>
      <c r="F1009" s="95"/>
      <c r="G1009" s="95"/>
      <c r="H1009" s="93"/>
      <c r="I1009" s="93"/>
      <c r="J1009" s="93"/>
    </row>
    <row r="1010" spans="1:10" s="65" customFormat="1" ht="14" x14ac:dyDescent="0.35">
      <c r="A1010" s="145"/>
      <c r="B1010" s="152"/>
      <c r="C1010" s="93"/>
      <c r="D1010" s="93"/>
      <c r="E1010" s="95"/>
      <c r="F1010" s="95"/>
      <c r="G1010" s="95"/>
      <c r="H1010" s="93"/>
      <c r="I1010" s="93"/>
      <c r="J1010" s="93"/>
    </row>
    <row r="1011" spans="1:10" s="65" customFormat="1" ht="14" x14ac:dyDescent="0.35">
      <c r="A1011" s="145"/>
      <c r="B1011" s="152"/>
      <c r="C1011" s="93"/>
      <c r="D1011" s="93"/>
      <c r="E1011" s="95"/>
      <c r="F1011" s="95"/>
      <c r="G1011" s="95"/>
      <c r="H1011" s="93"/>
      <c r="I1011" s="93"/>
      <c r="J1011" s="93"/>
    </row>
    <row r="1012" spans="1:10" s="65" customFormat="1" ht="14" x14ac:dyDescent="0.35">
      <c r="A1012" s="145"/>
      <c r="B1012" s="152"/>
      <c r="C1012" s="93"/>
      <c r="D1012" s="93"/>
      <c r="E1012" s="95"/>
      <c r="F1012" s="95"/>
      <c r="G1012" s="95"/>
      <c r="H1012" s="93"/>
      <c r="I1012" s="93"/>
      <c r="J1012" s="93"/>
    </row>
    <row r="1013" spans="1:10" s="65" customFormat="1" ht="14" x14ac:dyDescent="0.35">
      <c r="A1013" s="145"/>
      <c r="B1013" s="152"/>
      <c r="C1013" s="93"/>
      <c r="D1013" s="93"/>
      <c r="E1013" s="95"/>
      <c r="F1013" s="95"/>
      <c r="G1013" s="95"/>
      <c r="H1013" s="93"/>
      <c r="I1013" s="93"/>
      <c r="J1013" s="93"/>
    </row>
    <row r="1014" spans="1:10" s="65" customFormat="1" ht="14" x14ac:dyDescent="0.35">
      <c r="A1014" s="145"/>
      <c r="B1014" s="152"/>
      <c r="C1014" s="93"/>
      <c r="D1014" s="93"/>
      <c r="E1014" s="95"/>
      <c r="F1014" s="95"/>
      <c r="G1014" s="95"/>
      <c r="H1014" s="93"/>
      <c r="I1014" s="93"/>
      <c r="J1014" s="93"/>
    </row>
    <row r="1015" spans="1:10" s="65" customFormat="1" ht="14" x14ac:dyDescent="0.35">
      <c r="A1015" s="145"/>
      <c r="B1015" s="152"/>
      <c r="C1015" s="93"/>
      <c r="D1015" s="93"/>
      <c r="E1015" s="95"/>
      <c r="F1015" s="95"/>
      <c r="G1015" s="95"/>
      <c r="H1015" s="93"/>
      <c r="I1015" s="93"/>
      <c r="J1015" s="93"/>
    </row>
    <row r="1016" spans="1:10" s="65" customFormat="1" ht="14" x14ac:dyDescent="0.35">
      <c r="A1016" s="145"/>
      <c r="B1016" s="152"/>
      <c r="C1016" s="93"/>
      <c r="D1016" s="93"/>
      <c r="E1016" s="95"/>
      <c r="F1016" s="95"/>
      <c r="G1016" s="95"/>
      <c r="H1016" s="93"/>
      <c r="I1016" s="93"/>
      <c r="J1016" s="93"/>
    </row>
    <row r="1017" spans="1:10" s="65" customFormat="1" ht="14" x14ac:dyDescent="0.35">
      <c r="A1017" s="145"/>
      <c r="B1017" s="152"/>
      <c r="C1017" s="93"/>
      <c r="D1017" s="93"/>
      <c r="E1017" s="95"/>
      <c r="F1017" s="95"/>
      <c r="G1017" s="95"/>
      <c r="H1017" s="93"/>
      <c r="I1017" s="93"/>
      <c r="J1017" s="93"/>
    </row>
    <row r="1018" spans="1:10" s="65" customFormat="1" ht="14" x14ac:dyDescent="0.35">
      <c r="A1018" s="145"/>
      <c r="B1018" s="152"/>
      <c r="C1018" s="93"/>
      <c r="D1018" s="93"/>
      <c r="E1018" s="95"/>
      <c r="F1018" s="95"/>
      <c r="G1018" s="95"/>
      <c r="H1018" s="93"/>
      <c r="I1018" s="93"/>
      <c r="J1018" s="93"/>
    </row>
    <row r="1019" spans="1:10" s="65" customFormat="1" ht="14" x14ac:dyDescent="0.35">
      <c r="A1019" s="145"/>
      <c r="B1019" s="152"/>
      <c r="C1019" s="93"/>
      <c r="D1019" s="93"/>
      <c r="E1019" s="95"/>
      <c r="F1019" s="95"/>
      <c r="G1019" s="95"/>
      <c r="H1019" s="93"/>
      <c r="I1019" s="93"/>
      <c r="J1019" s="93"/>
    </row>
    <row r="1020" spans="1:10" s="65" customFormat="1" ht="14" x14ac:dyDescent="0.35">
      <c r="A1020" s="145"/>
      <c r="B1020" s="152"/>
      <c r="C1020" s="93"/>
      <c r="D1020" s="93"/>
      <c r="E1020" s="95"/>
      <c r="F1020" s="95"/>
      <c r="G1020" s="95"/>
      <c r="H1020" s="93"/>
      <c r="I1020" s="93"/>
      <c r="J1020" s="93"/>
    </row>
    <row r="1021" spans="1:10" s="65" customFormat="1" ht="14" x14ac:dyDescent="0.35">
      <c r="A1021" s="145"/>
      <c r="B1021" s="152"/>
      <c r="C1021" s="93"/>
      <c r="D1021" s="93"/>
      <c r="E1021" s="95"/>
      <c r="F1021" s="95"/>
      <c r="G1021" s="95"/>
      <c r="H1021" s="93"/>
      <c r="I1021" s="93"/>
      <c r="J1021" s="93"/>
    </row>
    <row r="1022" spans="1:10" s="65" customFormat="1" ht="14" x14ac:dyDescent="0.35">
      <c r="A1022" s="145"/>
      <c r="B1022" s="152"/>
      <c r="C1022" s="93"/>
      <c r="D1022" s="93"/>
      <c r="E1022" s="95"/>
      <c r="F1022" s="95"/>
      <c r="G1022" s="95"/>
      <c r="H1022" s="93"/>
      <c r="I1022" s="93"/>
      <c r="J1022" s="93"/>
    </row>
    <row r="1023" spans="1:10" s="65" customFormat="1" ht="14" x14ac:dyDescent="0.35">
      <c r="A1023" s="145"/>
      <c r="B1023" s="152"/>
      <c r="C1023" s="93"/>
      <c r="D1023" s="93"/>
      <c r="E1023" s="95"/>
      <c r="F1023" s="95"/>
      <c r="G1023" s="95"/>
      <c r="H1023" s="93"/>
      <c r="I1023" s="93"/>
      <c r="J1023" s="93"/>
    </row>
    <row r="1024" spans="1:10" s="65" customFormat="1" ht="14" x14ac:dyDescent="0.35">
      <c r="A1024" s="145"/>
      <c r="B1024" s="152"/>
      <c r="C1024" s="93"/>
      <c r="D1024" s="93"/>
      <c r="E1024" s="95"/>
      <c r="F1024" s="95"/>
      <c r="G1024" s="95"/>
      <c r="H1024" s="93"/>
      <c r="I1024" s="93"/>
      <c r="J1024" s="93"/>
    </row>
    <row r="1025" spans="1:10" s="65" customFormat="1" ht="14" x14ac:dyDescent="0.35">
      <c r="A1025" s="145"/>
      <c r="B1025" s="152"/>
      <c r="C1025" s="93"/>
      <c r="D1025" s="93"/>
      <c r="E1025" s="95"/>
      <c r="F1025" s="95"/>
      <c r="G1025" s="95"/>
      <c r="H1025" s="93"/>
      <c r="I1025" s="93"/>
      <c r="J1025" s="93"/>
    </row>
    <row r="1026" spans="1:10" s="65" customFormat="1" ht="14" x14ac:dyDescent="0.35">
      <c r="A1026" s="145"/>
      <c r="B1026" s="152"/>
      <c r="C1026" s="93"/>
      <c r="D1026" s="93"/>
      <c r="E1026" s="95"/>
      <c r="F1026" s="95"/>
      <c r="G1026" s="95"/>
      <c r="H1026" s="93"/>
      <c r="I1026" s="93"/>
      <c r="J1026" s="93"/>
    </row>
    <row r="1027" spans="1:10" s="65" customFormat="1" ht="14" x14ac:dyDescent="0.35">
      <c r="A1027" s="145"/>
      <c r="B1027" s="152"/>
      <c r="C1027" s="93"/>
      <c r="D1027" s="93"/>
      <c r="E1027" s="95"/>
      <c r="F1027" s="95"/>
      <c r="G1027" s="95"/>
      <c r="H1027" s="93"/>
      <c r="I1027" s="93"/>
      <c r="J1027" s="93"/>
    </row>
    <row r="1028" spans="1:10" s="65" customFormat="1" ht="14" x14ac:dyDescent="0.35">
      <c r="A1028" s="145"/>
      <c r="B1028" s="152"/>
      <c r="C1028" s="93"/>
      <c r="D1028" s="93"/>
      <c r="E1028" s="95"/>
      <c r="F1028" s="95"/>
      <c r="G1028" s="95"/>
      <c r="H1028" s="93"/>
      <c r="I1028" s="93"/>
      <c r="J1028" s="93"/>
    </row>
    <row r="1029" spans="1:10" s="65" customFormat="1" ht="14" x14ac:dyDescent="0.35">
      <c r="A1029" s="145"/>
      <c r="B1029" s="152"/>
      <c r="C1029" s="93"/>
      <c r="D1029" s="93"/>
      <c r="E1029" s="95"/>
      <c r="F1029" s="95"/>
      <c r="G1029" s="95"/>
      <c r="H1029" s="93"/>
      <c r="I1029" s="93"/>
      <c r="J1029" s="93"/>
    </row>
    <row r="1030" spans="1:10" s="65" customFormat="1" ht="14" x14ac:dyDescent="0.35">
      <c r="A1030" s="145"/>
      <c r="B1030" s="152"/>
      <c r="C1030" s="93"/>
      <c r="D1030" s="93"/>
      <c r="E1030" s="95"/>
      <c r="F1030" s="95"/>
      <c r="G1030" s="95"/>
      <c r="H1030" s="93"/>
      <c r="I1030" s="93"/>
      <c r="J1030" s="93"/>
    </row>
    <row r="1031" spans="1:10" s="65" customFormat="1" ht="14" x14ac:dyDescent="0.35">
      <c r="A1031" s="145"/>
      <c r="B1031" s="152"/>
      <c r="C1031" s="93"/>
      <c r="D1031" s="93"/>
      <c r="E1031" s="95"/>
      <c r="F1031" s="95"/>
      <c r="G1031" s="95"/>
      <c r="H1031" s="93"/>
      <c r="I1031" s="93"/>
      <c r="J1031" s="93"/>
    </row>
    <row r="1032" spans="1:10" s="65" customFormat="1" ht="14" x14ac:dyDescent="0.35">
      <c r="A1032" s="145"/>
      <c r="B1032" s="152"/>
      <c r="C1032" s="93"/>
      <c r="D1032" s="93"/>
      <c r="E1032" s="95"/>
      <c r="F1032" s="95"/>
      <c r="G1032" s="95"/>
      <c r="H1032" s="93"/>
      <c r="I1032" s="93"/>
      <c r="J1032" s="93"/>
    </row>
    <row r="1033" spans="1:10" s="65" customFormat="1" ht="14" x14ac:dyDescent="0.35">
      <c r="A1033" s="145"/>
      <c r="B1033" s="152"/>
      <c r="C1033" s="93"/>
      <c r="D1033" s="93"/>
      <c r="E1033" s="95"/>
      <c r="F1033" s="95"/>
      <c r="G1033" s="95"/>
      <c r="H1033" s="93"/>
      <c r="I1033" s="93"/>
      <c r="J1033" s="93"/>
    </row>
    <row r="1034" spans="1:10" s="65" customFormat="1" ht="14" x14ac:dyDescent="0.35">
      <c r="A1034" s="145"/>
      <c r="B1034" s="152"/>
      <c r="C1034" s="93"/>
      <c r="D1034" s="93"/>
      <c r="E1034" s="95"/>
      <c r="F1034" s="95"/>
      <c r="G1034" s="95"/>
      <c r="H1034" s="93"/>
      <c r="I1034" s="93"/>
      <c r="J1034" s="93"/>
    </row>
    <row r="1035" spans="1:10" s="65" customFormat="1" ht="14" x14ac:dyDescent="0.35">
      <c r="A1035" s="145"/>
      <c r="B1035" s="152"/>
      <c r="C1035" s="93"/>
      <c r="D1035" s="93"/>
      <c r="E1035" s="95"/>
      <c r="F1035" s="95"/>
      <c r="G1035" s="95"/>
      <c r="H1035" s="93"/>
      <c r="I1035" s="93"/>
      <c r="J1035" s="93"/>
    </row>
    <row r="1036" spans="1:10" s="65" customFormat="1" ht="14" x14ac:dyDescent="0.35">
      <c r="A1036" s="145"/>
      <c r="B1036" s="152"/>
      <c r="C1036" s="93"/>
      <c r="D1036" s="93"/>
      <c r="E1036" s="95"/>
      <c r="F1036" s="95"/>
      <c r="G1036" s="95"/>
      <c r="H1036" s="93"/>
      <c r="I1036" s="93"/>
      <c r="J1036" s="93"/>
    </row>
    <row r="1037" spans="1:10" s="65" customFormat="1" ht="14" x14ac:dyDescent="0.35">
      <c r="A1037" s="145"/>
      <c r="B1037" s="152"/>
      <c r="C1037" s="93"/>
      <c r="D1037" s="93"/>
      <c r="E1037" s="95"/>
      <c r="F1037" s="95"/>
      <c r="G1037" s="95"/>
      <c r="H1037" s="93"/>
      <c r="I1037" s="93"/>
      <c r="J1037" s="93"/>
    </row>
    <row r="1038" spans="1:10" s="65" customFormat="1" ht="14" x14ac:dyDescent="0.35">
      <c r="A1038" s="145"/>
      <c r="B1038" s="152"/>
      <c r="C1038" s="93"/>
      <c r="D1038" s="93"/>
      <c r="E1038" s="95"/>
      <c r="F1038" s="95"/>
      <c r="G1038" s="95"/>
      <c r="H1038" s="93"/>
      <c r="I1038" s="93"/>
      <c r="J1038" s="93"/>
    </row>
    <row r="1039" spans="1:10" s="65" customFormat="1" ht="14" x14ac:dyDescent="0.35">
      <c r="A1039" s="145"/>
      <c r="B1039" s="152"/>
      <c r="C1039" s="93"/>
      <c r="D1039" s="93"/>
      <c r="E1039" s="95"/>
      <c r="F1039" s="95"/>
      <c r="G1039" s="95"/>
      <c r="H1039" s="93"/>
      <c r="I1039" s="93"/>
      <c r="J1039" s="93"/>
    </row>
    <row r="1040" spans="1:10" s="65" customFormat="1" ht="14" x14ac:dyDescent="0.35">
      <c r="A1040" s="145"/>
      <c r="B1040" s="152"/>
      <c r="C1040" s="93"/>
      <c r="D1040" s="93"/>
      <c r="E1040" s="95"/>
      <c r="F1040" s="95"/>
      <c r="G1040" s="95"/>
      <c r="H1040" s="93"/>
      <c r="I1040" s="93"/>
      <c r="J1040" s="93"/>
    </row>
    <row r="1041" spans="1:10" s="65" customFormat="1" ht="14" x14ac:dyDescent="0.35">
      <c r="A1041" s="145"/>
      <c r="B1041" s="152"/>
      <c r="C1041" s="93"/>
      <c r="D1041" s="93"/>
      <c r="E1041" s="95"/>
      <c r="F1041" s="95"/>
      <c r="G1041" s="95"/>
      <c r="H1041" s="93"/>
      <c r="I1041" s="93"/>
      <c r="J1041" s="93"/>
    </row>
    <row r="1042" spans="1:10" s="65" customFormat="1" ht="14" x14ac:dyDescent="0.35">
      <c r="A1042" s="145"/>
      <c r="B1042" s="152"/>
      <c r="C1042" s="93"/>
      <c r="D1042" s="93"/>
      <c r="E1042" s="95"/>
      <c r="F1042" s="95"/>
      <c r="G1042" s="95"/>
      <c r="H1042" s="93"/>
      <c r="I1042" s="93"/>
      <c r="J1042" s="93"/>
    </row>
    <row r="1043" spans="1:10" s="65" customFormat="1" ht="14" x14ac:dyDescent="0.35">
      <c r="A1043" s="145"/>
      <c r="B1043" s="152"/>
      <c r="C1043" s="93"/>
      <c r="D1043" s="93"/>
      <c r="E1043" s="95"/>
      <c r="F1043" s="95"/>
      <c r="G1043" s="95"/>
      <c r="H1043" s="93"/>
      <c r="I1043" s="93"/>
      <c r="J1043" s="93"/>
    </row>
    <row r="1044" spans="1:10" s="65" customFormat="1" ht="14" x14ac:dyDescent="0.35">
      <c r="A1044" s="145"/>
      <c r="B1044" s="152"/>
      <c r="C1044" s="93"/>
      <c r="D1044" s="93"/>
      <c r="E1044" s="95"/>
      <c r="F1044" s="95"/>
      <c r="G1044" s="95"/>
      <c r="H1044" s="93"/>
      <c r="I1044" s="93"/>
      <c r="J1044" s="93"/>
    </row>
    <row r="1045" spans="1:10" s="65" customFormat="1" ht="14" x14ac:dyDescent="0.35">
      <c r="A1045" s="145"/>
      <c r="B1045" s="152"/>
      <c r="C1045" s="93"/>
      <c r="D1045" s="93"/>
      <c r="E1045" s="95"/>
      <c r="F1045" s="95"/>
      <c r="G1045" s="95"/>
      <c r="H1045" s="93"/>
      <c r="I1045" s="93"/>
      <c r="J1045" s="93"/>
    </row>
    <row r="1046" spans="1:10" s="65" customFormat="1" ht="14" x14ac:dyDescent="0.35">
      <c r="A1046" s="145"/>
      <c r="B1046" s="152"/>
      <c r="C1046" s="93"/>
      <c r="D1046" s="93"/>
      <c r="E1046" s="95"/>
      <c r="F1046" s="95"/>
      <c r="G1046" s="95"/>
      <c r="H1046" s="93"/>
      <c r="I1046" s="93"/>
      <c r="J1046" s="93"/>
    </row>
    <row r="1047" spans="1:10" s="65" customFormat="1" ht="14" x14ac:dyDescent="0.35">
      <c r="A1047" s="145"/>
      <c r="B1047" s="152"/>
      <c r="C1047" s="93"/>
      <c r="D1047" s="93"/>
      <c r="E1047" s="95"/>
      <c r="F1047" s="95"/>
      <c r="G1047" s="95"/>
      <c r="H1047" s="93"/>
      <c r="I1047" s="93"/>
      <c r="J1047" s="93"/>
    </row>
    <row r="1048" spans="1:10" s="65" customFormat="1" ht="14" x14ac:dyDescent="0.35">
      <c r="A1048" s="145"/>
      <c r="B1048" s="152"/>
      <c r="C1048" s="93"/>
      <c r="D1048" s="93"/>
      <c r="E1048" s="95"/>
      <c r="F1048" s="95"/>
      <c r="G1048" s="95"/>
      <c r="H1048" s="93"/>
      <c r="I1048" s="93"/>
      <c r="J1048" s="93"/>
    </row>
    <row r="1049" spans="1:10" s="65" customFormat="1" ht="14" x14ac:dyDescent="0.35">
      <c r="A1049" s="145"/>
      <c r="B1049" s="152"/>
      <c r="C1049" s="93"/>
      <c r="D1049" s="93"/>
      <c r="E1049" s="95"/>
      <c r="F1049" s="95"/>
      <c r="G1049" s="95"/>
      <c r="H1049" s="93"/>
      <c r="I1049" s="93"/>
      <c r="J1049" s="93"/>
    </row>
    <row r="1050" spans="1:10" s="65" customFormat="1" ht="14" x14ac:dyDescent="0.35">
      <c r="A1050" s="145"/>
      <c r="B1050" s="152"/>
      <c r="C1050" s="93"/>
      <c r="D1050" s="93"/>
      <c r="E1050" s="95"/>
      <c r="F1050" s="95"/>
      <c r="G1050" s="95"/>
      <c r="H1050" s="93"/>
      <c r="I1050" s="93"/>
      <c r="J1050" s="93"/>
    </row>
    <row r="1051" spans="1:10" s="65" customFormat="1" ht="14" x14ac:dyDescent="0.35">
      <c r="A1051" s="145"/>
      <c r="B1051" s="152"/>
      <c r="C1051" s="93"/>
      <c r="D1051" s="93"/>
      <c r="E1051" s="95"/>
      <c r="F1051" s="95"/>
      <c r="G1051" s="95"/>
      <c r="H1051" s="93"/>
      <c r="I1051" s="93"/>
      <c r="J1051" s="93"/>
    </row>
    <row r="1052" spans="1:10" s="65" customFormat="1" ht="14" x14ac:dyDescent="0.35">
      <c r="A1052" s="145"/>
      <c r="B1052" s="152"/>
      <c r="C1052" s="93"/>
      <c r="D1052" s="93"/>
      <c r="E1052" s="95"/>
      <c r="F1052" s="95"/>
      <c r="G1052" s="95"/>
      <c r="H1052" s="93"/>
      <c r="I1052" s="93"/>
      <c r="J1052" s="93"/>
    </row>
    <row r="1053" spans="1:10" s="65" customFormat="1" ht="14" x14ac:dyDescent="0.35">
      <c r="A1053" s="145"/>
      <c r="B1053" s="152"/>
      <c r="C1053" s="93"/>
      <c r="D1053" s="93"/>
      <c r="E1053" s="95"/>
      <c r="F1053" s="95"/>
      <c r="G1053" s="95"/>
      <c r="H1053" s="93"/>
      <c r="I1053" s="93"/>
      <c r="J1053" s="93"/>
    </row>
    <row r="1054" spans="1:10" s="65" customFormat="1" ht="14" x14ac:dyDescent="0.35">
      <c r="A1054" s="145"/>
      <c r="B1054" s="152"/>
      <c r="C1054" s="93"/>
      <c r="D1054" s="93"/>
      <c r="E1054" s="95"/>
      <c r="F1054" s="95"/>
      <c r="G1054" s="95"/>
      <c r="H1054" s="93"/>
      <c r="I1054" s="93"/>
      <c r="J1054" s="93"/>
    </row>
    <row r="1055" spans="1:10" s="65" customFormat="1" ht="14" x14ac:dyDescent="0.35">
      <c r="A1055" s="145"/>
      <c r="B1055" s="152"/>
      <c r="C1055" s="93"/>
      <c r="D1055" s="93"/>
      <c r="E1055" s="95"/>
      <c r="F1055" s="95"/>
      <c r="G1055" s="95"/>
      <c r="H1055" s="93"/>
      <c r="I1055" s="93"/>
      <c r="J1055" s="93"/>
    </row>
    <row r="1056" spans="1:10" s="65" customFormat="1" ht="14" x14ac:dyDescent="0.35">
      <c r="A1056" s="145"/>
      <c r="B1056" s="152"/>
      <c r="C1056" s="93"/>
      <c r="D1056" s="93"/>
      <c r="E1056" s="95"/>
      <c r="F1056" s="95"/>
      <c r="G1056" s="95"/>
      <c r="H1056" s="93"/>
      <c r="I1056" s="93"/>
      <c r="J1056" s="93"/>
    </row>
    <row r="1057" spans="1:10" s="65" customFormat="1" ht="14" x14ac:dyDescent="0.35">
      <c r="A1057" s="145"/>
      <c r="B1057" s="152"/>
      <c r="C1057" s="93"/>
      <c r="D1057" s="93"/>
      <c r="E1057" s="95"/>
      <c r="F1057" s="95"/>
      <c r="G1057" s="95"/>
      <c r="H1057" s="93"/>
      <c r="I1057" s="93"/>
      <c r="J1057" s="93"/>
    </row>
    <row r="1058" spans="1:10" s="65" customFormat="1" ht="14" x14ac:dyDescent="0.35">
      <c r="A1058" s="145"/>
      <c r="B1058" s="152"/>
      <c r="C1058" s="93"/>
      <c r="D1058" s="93"/>
      <c r="E1058" s="95"/>
      <c r="F1058" s="95"/>
      <c r="G1058" s="95"/>
      <c r="H1058" s="93"/>
      <c r="I1058" s="93"/>
      <c r="J1058" s="93"/>
    </row>
    <row r="1059" spans="1:10" s="65" customFormat="1" ht="14" x14ac:dyDescent="0.35">
      <c r="A1059" s="145"/>
      <c r="B1059" s="152"/>
      <c r="C1059" s="93"/>
      <c r="D1059" s="93"/>
      <c r="E1059" s="95"/>
      <c r="F1059" s="95"/>
      <c r="G1059" s="95"/>
      <c r="H1059" s="93"/>
      <c r="I1059" s="93"/>
      <c r="J1059" s="93"/>
    </row>
    <row r="1060" spans="1:10" s="65" customFormat="1" ht="14" x14ac:dyDescent="0.35">
      <c r="A1060" s="145"/>
      <c r="B1060" s="152"/>
      <c r="C1060" s="93"/>
      <c r="D1060" s="93"/>
      <c r="E1060" s="95"/>
      <c r="F1060" s="95"/>
      <c r="G1060" s="95"/>
      <c r="H1060" s="93"/>
      <c r="I1060" s="93"/>
      <c r="J1060" s="93"/>
    </row>
    <row r="1061" spans="1:10" s="65" customFormat="1" ht="14" x14ac:dyDescent="0.35">
      <c r="A1061" s="145"/>
      <c r="B1061" s="152"/>
      <c r="C1061" s="93"/>
      <c r="D1061" s="93"/>
      <c r="E1061" s="95"/>
      <c r="F1061" s="95"/>
      <c r="G1061" s="95"/>
      <c r="H1061" s="93"/>
      <c r="I1061" s="93"/>
      <c r="J1061" s="93"/>
    </row>
    <row r="1062" spans="1:10" s="65" customFormat="1" ht="14" x14ac:dyDescent="0.35">
      <c r="A1062" s="145"/>
      <c r="B1062" s="152"/>
      <c r="C1062" s="93"/>
      <c r="D1062" s="93"/>
      <c r="E1062" s="95"/>
      <c r="F1062" s="95"/>
      <c r="G1062" s="95"/>
      <c r="H1062" s="93"/>
      <c r="I1062" s="93"/>
      <c r="J1062" s="93"/>
    </row>
    <row r="1063" spans="1:10" s="65" customFormat="1" ht="14" x14ac:dyDescent="0.35">
      <c r="A1063" s="145"/>
      <c r="B1063" s="152"/>
      <c r="C1063" s="93"/>
      <c r="D1063" s="93"/>
      <c r="E1063" s="95"/>
      <c r="F1063" s="95"/>
      <c r="G1063" s="95"/>
      <c r="H1063" s="93"/>
      <c r="I1063" s="93"/>
      <c r="J1063" s="93"/>
    </row>
    <row r="1064" spans="1:10" s="65" customFormat="1" ht="14" x14ac:dyDescent="0.35">
      <c r="A1064" s="145"/>
      <c r="B1064" s="152"/>
      <c r="C1064" s="93"/>
      <c r="D1064" s="93"/>
      <c r="E1064" s="95"/>
      <c r="F1064" s="95"/>
      <c r="G1064" s="95"/>
      <c r="H1064" s="93"/>
      <c r="I1064" s="93"/>
      <c r="J1064" s="93"/>
    </row>
    <row r="1065" spans="1:10" s="65" customFormat="1" ht="14" x14ac:dyDescent="0.35">
      <c r="A1065" s="145"/>
      <c r="B1065" s="152"/>
      <c r="C1065" s="93"/>
      <c r="D1065" s="93"/>
      <c r="E1065" s="95"/>
      <c r="F1065" s="95"/>
      <c r="G1065" s="95"/>
      <c r="H1065" s="93"/>
      <c r="I1065" s="93"/>
      <c r="J1065" s="93"/>
    </row>
    <row r="1066" spans="1:10" s="65" customFormat="1" ht="14" x14ac:dyDescent="0.35">
      <c r="A1066" s="145"/>
      <c r="B1066" s="152"/>
      <c r="C1066" s="93"/>
      <c r="D1066" s="93"/>
      <c r="E1066" s="95"/>
      <c r="F1066" s="95"/>
      <c r="G1066" s="95"/>
      <c r="H1066" s="93"/>
      <c r="I1066" s="93"/>
      <c r="J1066" s="93"/>
    </row>
    <row r="1067" spans="1:10" s="65" customFormat="1" ht="14" x14ac:dyDescent="0.35">
      <c r="A1067" s="145"/>
      <c r="B1067" s="152"/>
      <c r="C1067" s="93"/>
      <c r="D1067" s="93"/>
      <c r="E1067" s="95"/>
      <c r="F1067" s="95"/>
      <c r="G1067" s="95"/>
      <c r="H1067" s="93"/>
      <c r="I1067" s="93"/>
      <c r="J1067" s="93"/>
    </row>
    <row r="1068" spans="1:10" s="65" customFormat="1" ht="14" x14ac:dyDescent="0.35">
      <c r="A1068" s="145"/>
      <c r="B1068" s="152"/>
      <c r="C1068" s="93"/>
      <c r="D1068" s="93"/>
      <c r="E1068" s="95"/>
      <c r="F1068" s="95"/>
      <c r="G1068" s="95"/>
      <c r="H1068" s="93"/>
      <c r="I1068" s="93"/>
      <c r="J1068" s="93"/>
    </row>
    <row r="1069" spans="1:10" s="65" customFormat="1" ht="14" x14ac:dyDescent="0.35">
      <c r="A1069" s="145"/>
      <c r="B1069" s="152"/>
      <c r="C1069" s="93"/>
      <c r="D1069" s="93"/>
      <c r="E1069" s="95"/>
      <c r="F1069" s="95"/>
      <c r="G1069" s="95"/>
      <c r="H1069" s="93"/>
      <c r="I1069" s="93"/>
      <c r="J1069" s="93"/>
    </row>
    <row r="1070" spans="1:10" s="65" customFormat="1" ht="14" x14ac:dyDescent="0.35">
      <c r="A1070" s="145"/>
      <c r="B1070" s="152"/>
      <c r="C1070" s="93"/>
      <c r="D1070" s="93"/>
      <c r="E1070" s="95"/>
      <c r="F1070" s="95"/>
      <c r="G1070" s="95"/>
      <c r="H1070" s="93"/>
      <c r="I1070" s="93"/>
      <c r="J1070" s="93"/>
    </row>
    <row r="1071" spans="1:10" s="65" customFormat="1" ht="14" x14ac:dyDescent="0.35">
      <c r="A1071" s="145"/>
      <c r="B1071" s="152"/>
      <c r="C1071" s="93"/>
      <c r="D1071" s="93"/>
      <c r="E1071" s="95"/>
      <c r="F1071" s="95"/>
      <c r="G1071" s="95"/>
      <c r="H1071" s="93"/>
      <c r="I1071" s="93"/>
      <c r="J1071" s="93"/>
    </row>
    <row r="1072" spans="1:10" s="65" customFormat="1" ht="14" x14ac:dyDescent="0.35">
      <c r="A1072" s="145"/>
      <c r="B1072" s="152"/>
      <c r="C1072" s="93"/>
      <c r="D1072" s="93"/>
      <c r="E1072" s="95"/>
      <c r="F1072" s="95"/>
      <c r="G1072" s="95"/>
      <c r="H1072" s="93"/>
      <c r="I1072" s="93"/>
      <c r="J1072" s="93"/>
    </row>
    <row r="1073" spans="1:10" s="65" customFormat="1" ht="14" x14ac:dyDescent="0.35">
      <c r="A1073" s="145"/>
      <c r="B1073" s="152"/>
      <c r="C1073" s="93"/>
      <c r="D1073" s="93"/>
      <c r="E1073" s="95"/>
      <c r="F1073" s="95"/>
      <c r="G1073" s="95"/>
      <c r="H1073" s="93"/>
      <c r="I1073" s="93"/>
      <c r="J1073" s="93"/>
    </row>
    <row r="1074" spans="1:10" s="65" customFormat="1" ht="14" x14ac:dyDescent="0.35">
      <c r="A1074" s="145"/>
      <c r="B1074" s="152"/>
      <c r="C1074" s="93"/>
      <c r="D1074" s="93"/>
      <c r="E1074" s="95"/>
      <c r="F1074" s="95"/>
      <c r="G1074" s="95"/>
      <c r="H1074" s="93"/>
      <c r="I1074" s="93"/>
      <c r="J1074" s="93"/>
    </row>
    <row r="1075" spans="1:10" s="65" customFormat="1" ht="14" x14ac:dyDescent="0.35">
      <c r="A1075" s="145"/>
      <c r="B1075" s="152"/>
      <c r="C1075" s="93"/>
      <c r="D1075" s="93"/>
      <c r="E1075" s="95"/>
      <c r="F1075" s="95"/>
      <c r="G1075" s="95"/>
      <c r="H1075" s="93"/>
      <c r="I1075" s="93"/>
      <c r="J1075" s="93"/>
    </row>
    <row r="1076" spans="1:10" s="65" customFormat="1" ht="14" x14ac:dyDescent="0.35">
      <c r="A1076" s="145"/>
      <c r="B1076" s="152"/>
      <c r="C1076" s="93"/>
      <c r="D1076" s="93"/>
      <c r="E1076" s="95"/>
      <c r="F1076" s="95"/>
      <c r="G1076" s="95"/>
      <c r="H1076" s="93"/>
      <c r="I1076" s="93"/>
      <c r="J1076" s="93"/>
    </row>
    <row r="1077" spans="1:10" s="65" customFormat="1" ht="14" x14ac:dyDescent="0.35">
      <c r="A1077" s="145"/>
      <c r="B1077" s="152"/>
      <c r="C1077" s="93"/>
      <c r="D1077" s="93"/>
      <c r="E1077" s="95"/>
      <c r="F1077" s="95"/>
      <c r="G1077" s="95"/>
      <c r="H1077" s="93"/>
      <c r="I1077" s="93"/>
      <c r="J1077" s="93"/>
    </row>
    <row r="1078" spans="1:10" s="65" customFormat="1" ht="14" x14ac:dyDescent="0.35">
      <c r="A1078" s="145"/>
      <c r="B1078" s="152"/>
      <c r="C1078" s="93"/>
      <c r="D1078" s="93"/>
      <c r="E1078" s="95"/>
      <c r="F1078" s="95"/>
      <c r="G1078" s="95"/>
      <c r="H1078" s="93"/>
      <c r="I1078" s="93"/>
      <c r="J1078" s="93"/>
    </row>
    <row r="1079" spans="1:10" s="65" customFormat="1" ht="14" x14ac:dyDescent="0.35">
      <c r="A1079" s="145"/>
      <c r="B1079" s="152"/>
      <c r="C1079" s="93"/>
      <c r="D1079" s="93"/>
      <c r="E1079" s="95"/>
      <c r="F1079" s="95"/>
      <c r="G1079" s="95"/>
      <c r="H1079" s="93"/>
      <c r="I1079" s="93"/>
      <c r="J1079" s="93"/>
    </row>
    <row r="1080" spans="1:10" s="65" customFormat="1" ht="14" x14ac:dyDescent="0.35">
      <c r="A1080" s="145"/>
      <c r="B1080" s="152"/>
      <c r="C1080" s="93"/>
      <c r="D1080" s="93"/>
      <c r="E1080" s="95"/>
      <c r="F1080" s="95"/>
      <c r="G1080" s="95"/>
      <c r="H1080" s="93"/>
      <c r="I1080" s="93"/>
      <c r="J1080" s="93"/>
    </row>
    <row r="1081" spans="1:10" s="65" customFormat="1" ht="14" x14ac:dyDescent="0.35">
      <c r="A1081" s="145"/>
      <c r="B1081" s="152"/>
      <c r="C1081" s="93"/>
      <c r="D1081" s="93"/>
      <c r="E1081" s="95"/>
      <c r="F1081" s="95"/>
      <c r="G1081" s="95"/>
      <c r="H1081" s="93"/>
      <c r="I1081" s="93"/>
      <c r="J1081" s="93"/>
    </row>
    <row r="1082" spans="1:10" s="65" customFormat="1" ht="14" x14ac:dyDescent="0.35">
      <c r="A1082" s="145"/>
      <c r="B1082" s="152"/>
      <c r="C1082" s="93"/>
      <c r="D1082" s="93"/>
      <c r="E1082" s="95"/>
      <c r="F1082" s="95"/>
      <c r="G1082" s="95"/>
      <c r="H1082" s="93"/>
      <c r="I1082" s="93"/>
      <c r="J1082" s="93"/>
    </row>
    <row r="1083" spans="1:10" s="65" customFormat="1" ht="14" x14ac:dyDescent="0.35">
      <c r="A1083" s="145"/>
      <c r="B1083" s="152"/>
      <c r="C1083" s="93"/>
      <c r="D1083" s="93"/>
      <c r="E1083" s="95"/>
      <c r="F1083" s="95"/>
      <c r="G1083" s="95"/>
      <c r="H1083" s="93"/>
      <c r="I1083" s="93"/>
      <c r="J1083" s="93"/>
    </row>
    <row r="1084" spans="1:10" s="65" customFormat="1" ht="14" x14ac:dyDescent="0.35">
      <c r="A1084" s="145"/>
      <c r="B1084" s="152"/>
      <c r="C1084" s="93"/>
      <c r="D1084" s="93"/>
      <c r="E1084" s="95"/>
      <c r="F1084" s="95"/>
      <c r="G1084" s="95"/>
      <c r="H1084" s="93"/>
      <c r="I1084" s="93"/>
      <c r="J1084" s="93"/>
    </row>
    <row r="1085" spans="1:10" s="65" customFormat="1" ht="14" x14ac:dyDescent="0.35">
      <c r="A1085" s="145"/>
      <c r="B1085" s="152"/>
      <c r="C1085" s="93"/>
      <c r="D1085" s="93"/>
      <c r="E1085" s="95"/>
      <c r="F1085" s="95"/>
      <c r="G1085" s="95"/>
      <c r="H1085" s="93"/>
      <c r="I1085" s="93"/>
      <c r="J1085" s="93"/>
    </row>
    <row r="1086" spans="1:10" s="65" customFormat="1" ht="14" x14ac:dyDescent="0.35">
      <c r="A1086" s="145"/>
      <c r="B1086" s="152"/>
      <c r="C1086" s="93"/>
      <c r="D1086" s="93"/>
      <c r="E1086" s="95"/>
      <c r="F1086" s="95"/>
      <c r="G1086" s="95"/>
      <c r="H1086" s="93"/>
      <c r="I1086" s="93"/>
      <c r="J1086" s="93"/>
    </row>
    <row r="1087" spans="1:10" s="65" customFormat="1" ht="14" x14ac:dyDescent="0.35">
      <c r="A1087" s="145"/>
      <c r="B1087" s="152"/>
      <c r="C1087" s="93"/>
      <c r="D1087" s="93"/>
      <c r="E1087" s="95"/>
      <c r="F1087" s="95"/>
      <c r="G1087" s="95"/>
      <c r="H1087" s="93"/>
      <c r="I1087" s="93"/>
      <c r="J1087" s="93"/>
    </row>
    <row r="1088" spans="1:10" s="65" customFormat="1" ht="14" x14ac:dyDescent="0.35">
      <c r="A1088" s="145"/>
      <c r="B1088" s="152"/>
      <c r="C1088" s="93"/>
      <c r="D1088" s="93"/>
      <c r="E1088" s="95"/>
      <c r="F1088" s="95"/>
      <c r="G1088" s="95"/>
      <c r="H1088" s="93"/>
      <c r="I1088" s="93"/>
      <c r="J1088" s="93"/>
    </row>
    <row r="1089" spans="1:10" s="65" customFormat="1" ht="14" x14ac:dyDescent="0.35">
      <c r="A1089" s="145"/>
      <c r="B1089" s="152"/>
      <c r="C1089" s="93"/>
      <c r="D1089" s="93"/>
      <c r="E1089" s="95"/>
      <c r="F1089" s="95"/>
      <c r="G1089" s="95"/>
      <c r="H1089" s="93"/>
      <c r="I1089" s="93"/>
      <c r="J1089" s="93"/>
    </row>
    <row r="1090" spans="1:10" s="65" customFormat="1" ht="14" x14ac:dyDescent="0.35">
      <c r="A1090" s="145"/>
      <c r="B1090" s="152"/>
      <c r="C1090" s="93"/>
      <c r="D1090" s="93"/>
      <c r="E1090" s="95"/>
      <c r="F1090" s="95"/>
      <c r="G1090" s="95"/>
      <c r="H1090" s="93"/>
      <c r="I1090" s="93"/>
      <c r="J1090" s="93"/>
    </row>
    <row r="1091" spans="1:10" s="65" customFormat="1" ht="14" x14ac:dyDescent="0.35">
      <c r="A1091" s="145"/>
      <c r="B1091" s="152"/>
      <c r="C1091" s="93"/>
      <c r="D1091" s="93"/>
      <c r="E1091" s="95"/>
      <c r="F1091" s="95"/>
      <c r="G1091" s="95"/>
      <c r="H1091" s="93"/>
      <c r="I1091" s="93"/>
      <c r="J1091" s="93"/>
    </row>
    <row r="1092" spans="1:10" s="65" customFormat="1" ht="14" x14ac:dyDescent="0.35">
      <c r="A1092" s="145"/>
      <c r="B1092" s="152"/>
      <c r="C1092" s="93"/>
      <c r="D1092" s="93"/>
      <c r="E1092" s="95"/>
      <c r="F1092" s="95"/>
      <c r="G1092" s="95"/>
      <c r="H1092" s="93"/>
      <c r="I1092" s="93"/>
      <c r="J1092" s="93"/>
    </row>
    <row r="1093" spans="1:10" s="65" customFormat="1" ht="14" x14ac:dyDescent="0.35">
      <c r="A1093" s="145"/>
      <c r="B1093" s="152"/>
      <c r="C1093" s="93"/>
      <c r="D1093" s="93"/>
      <c r="E1093" s="95"/>
      <c r="F1093" s="95"/>
      <c r="G1093" s="95"/>
      <c r="H1093" s="93"/>
      <c r="I1093" s="93"/>
      <c r="J1093" s="93"/>
    </row>
    <row r="1094" spans="1:10" s="65" customFormat="1" ht="14" x14ac:dyDescent="0.35">
      <c r="A1094" s="145"/>
      <c r="B1094" s="152"/>
      <c r="C1094" s="93"/>
      <c r="D1094" s="93"/>
      <c r="E1094" s="95"/>
      <c r="F1094" s="95"/>
      <c r="G1094" s="95"/>
      <c r="H1094" s="93"/>
      <c r="I1094" s="93"/>
      <c r="J1094" s="93"/>
    </row>
    <row r="1095" spans="1:10" s="65" customFormat="1" ht="14" x14ac:dyDescent="0.35">
      <c r="A1095" s="145"/>
      <c r="B1095" s="152"/>
      <c r="C1095" s="93"/>
      <c r="D1095" s="93"/>
      <c r="E1095" s="95"/>
      <c r="F1095" s="95"/>
      <c r="G1095" s="95"/>
      <c r="H1095" s="93"/>
      <c r="I1095" s="93"/>
      <c r="J1095" s="93"/>
    </row>
    <row r="1096" spans="1:10" s="65" customFormat="1" ht="14" x14ac:dyDescent="0.35">
      <c r="A1096" s="145"/>
      <c r="B1096" s="152"/>
      <c r="C1096" s="93"/>
      <c r="D1096" s="93"/>
      <c r="E1096" s="95"/>
      <c r="F1096" s="95"/>
      <c r="G1096" s="95"/>
      <c r="H1096" s="93"/>
      <c r="I1096" s="93"/>
      <c r="J1096" s="93"/>
    </row>
    <row r="1097" spans="1:10" s="65" customFormat="1" ht="14" x14ac:dyDescent="0.35">
      <c r="A1097" s="145"/>
      <c r="B1097" s="152"/>
      <c r="C1097" s="93"/>
      <c r="D1097" s="93"/>
      <c r="E1097" s="95"/>
      <c r="F1097" s="95"/>
      <c r="G1097" s="95"/>
      <c r="H1097" s="93"/>
      <c r="I1097" s="93"/>
      <c r="J1097" s="93"/>
    </row>
    <row r="1098" spans="1:10" s="65" customFormat="1" ht="14" x14ac:dyDescent="0.35">
      <c r="A1098" s="145"/>
      <c r="B1098" s="152"/>
      <c r="C1098" s="93"/>
      <c r="D1098" s="93"/>
      <c r="E1098" s="95"/>
      <c r="F1098" s="95"/>
      <c r="G1098" s="95"/>
      <c r="H1098" s="93"/>
      <c r="I1098" s="93"/>
      <c r="J1098" s="93"/>
    </row>
    <row r="1099" spans="1:10" s="65" customFormat="1" ht="14" x14ac:dyDescent="0.35">
      <c r="A1099" s="145"/>
      <c r="B1099" s="152"/>
      <c r="C1099" s="93"/>
      <c r="D1099" s="93"/>
      <c r="E1099" s="95"/>
      <c r="F1099" s="95"/>
      <c r="G1099" s="95"/>
      <c r="H1099" s="93"/>
      <c r="I1099" s="93"/>
      <c r="J1099" s="93"/>
    </row>
    <row r="1100" spans="1:10" s="65" customFormat="1" ht="14" x14ac:dyDescent="0.35">
      <c r="A1100" s="145"/>
      <c r="B1100" s="152"/>
      <c r="C1100" s="93"/>
      <c r="D1100" s="93"/>
      <c r="E1100" s="95"/>
      <c r="F1100" s="95"/>
      <c r="G1100" s="95"/>
      <c r="H1100" s="93"/>
      <c r="I1100" s="93"/>
      <c r="J1100" s="93"/>
    </row>
    <row r="1101" spans="1:10" s="65" customFormat="1" ht="14" x14ac:dyDescent="0.35">
      <c r="A1101" s="145"/>
      <c r="B1101" s="152"/>
      <c r="C1101" s="93"/>
      <c r="D1101" s="93"/>
      <c r="E1101" s="95"/>
      <c r="F1101" s="95"/>
      <c r="G1101" s="95"/>
      <c r="H1101" s="93"/>
      <c r="I1101" s="93"/>
      <c r="J1101" s="93"/>
    </row>
    <row r="1102" spans="1:10" s="65" customFormat="1" ht="14" x14ac:dyDescent="0.35">
      <c r="A1102" s="145"/>
      <c r="B1102" s="152"/>
      <c r="C1102" s="93"/>
      <c r="D1102" s="93"/>
      <c r="E1102" s="95"/>
      <c r="F1102" s="95"/>
      <c r="G1102" s="95"/>
      <c r="H1102" s="93"/>
      <c r="I1102" s="93"/>
      <c r="J1102" s="93"/>
    </row>
    <row r="1103" spans="1:10" s="65" customFormat="1" ht="14" x14ac:dyDescent="0.35">
      <c r="A1103" s="145"/>
      <c r="B1103" s="152"/>
      <c r="C1103" s="93"/>
      <c r="D1103" s="93"/>
      <c r="E1103" s="95"/>
      <c r="F1103" s="95"/>
      <c r="G1103" s="95"/>
      <c r="H1103" s="93"/>
      <c r="I1103" s="93"/>
      <c r="J1103" s="93"/>
    </row>
    <row r="1104" spans="1:10" s="65" customFormat="1" ht="14" x14ac:dyDescent="0.35">
      <c r="A1104" s="145"/>
      <c r="B1104" s="152"/>
      <c r="C1104" s="93"/>
      <c r="D1104" s="93"/>
      <c r="E1104" s="95"/>
      <c r="F1104" s="95"/>
      <c r="G1104" s="95"/>
      <c r="H1104" s="93"/>
      <c r="I1104" s="93"/>
      <c r="J1104" s="93"/>
    </row>
    <row r="1105" spans="1:10" s="65" customFormat="1" ht="14" x14ac:dyDescent="0.35">
      <c r="A1105" s="145"/>
      <c r="B1105" s="152"/>
      <c r="C1105" s="93"/>
      <c r="D1105" s="93"/>
      <c r="E1105" s="95"/>
      <c r="F1105" s="95"/>
      <c r="G1105" s="95"/>
      <c r="H1105" s="93"/>
      <c r="I1105" s="93"/>
      <c r="J1105" s="93"/>
    </row>
    <row r="1106" spans="1:10" s="65" customFormat="1" ht="14" x14ac:dyDescent="0.35">
      <c r="A1106" s="145"/>
      <c r="B1106" s="152"/>
      <c r="C1106" s="93"/>
      <c r="D1106" s="93"/>
      <c r="E1106" s="95"/>
      <c r="F1106" s="95"/>
      <c r="G1106" s="95"/>
      <c r="H1106" s="93"/>
      <c r="I1106" s="93"/>
      <c r="J1106" s="93"/>
    </row>
    <row r="1107" spans="1:10" s="65" customFormat="1" ht="14" x14ac:dyDescent="0.35">
      <c r="A1107" s="145"/>
      <c r="B1107" s="152"/>
      <c r="C1107" s="93"/>
      <c r="D1107" s="93"/>
      <c r="E1107" s="95"/>
      <c r="F1107" s="95"/>
      <c r="G1107" s="95"/>
      <c r="H1107" s="93"/>
      <c r="I1107" s="93"/>
      <c r="J1107" s="93"/>
    </row>
    <row r="1108" spans="1:10" s="65" customFormat="1" ht="14" x14ac:dyDescent="0.35">
      <c r="A1108" s="145"/>
      <c r="B1108" s="152"/>
      <c r="C1108" s="93"/>
      <c r="D1108" s="93"/>
      <c r="E1108" s="95"/>
      <c r="F1108" s="95"/>
      <c r="G1108" s="95"/>
      <c r="H1108" s="93"/>
      <c r="I1108" s="93"/>
      <c r="J1108" s="93"/>
    </row>
    <row r="1109" spans="1:10" s="65" customFormat="1" ht="14" x14ac:dyDescent="0.35">
      <c r="A1109" s="145"/>
      <c r="B1109" s="152"/>
      <c r="C1109" s="93"/>
      <c r="D1109" s="93"/>
      <c r="E1109" s="95"/>
      <c r="F1109" s="95"/>
      <c r="G1109" s="95"/>
      <c r="H1109" s="93"/>
      <c r="I1109" s="93"/>
      <c r="J1109" s="93"/>
    </row>
    <row r="1110" spans="1:10" s="65" customFormat="1" ht="14" x14ac:dyDescent="0.35">
      <c r="A1110" s="145"/>
      <c r="B1110" s="152"/>
      <c r="C1110" s="93"/>
      <c r="D1110" s="93"/>
      <c r="E1110" s="95"/>
      <c r="F1110" s="95"/>
      <c r="G1110" s="95"/>
      <c r="H1110" s="93"/>
      <c r="I1110" s="93"/>
      <c r="J1110" s="93"/>
    </row>
    <row r="1111" spans="1:10" s="65" customFormat="1" ht="14" x14ac:dyDescent="0.35">
      <c r="A1111" s="145"/>
      <c r="B1111" s="152"/>
      <c r="C1111" s="93"/>
      <c r="D1111" s="93"/>
      <c r="E1111" s="95"/>
      <c r="F1111" s="95"/>
      <c r="G1111" s="95"/>
      <c r="H1111" s="93"/>
      <c r="I1111" s="93"/>
      <c r="J1111" s="93"/>
    </row>
    <row r="1112" spans="1:10" s="65" customFormat="1" ht="14" x14ac:dyDescent="0.35">
      <c r="A1112" s="145"/>
      <c r="B1112" s="152"/>
      <c r="C1112" s="93"/>
      <c r="D1112" s="93"/>
      <c r="E1112" s="95"/>
      <c r="F1112" s="95"/>
      <c r="G1112" s="95"/>
      <c r="H1112" s="93"/>
      <c r="I1112" s="93"/>
      <c r="J1112" s="93"/>
    </row>
    <row r="1113" spans="1:10" s="65" customFormat="1" ht="14" x14ac:dyDescent="0.35">
      <c r="A1113" s="145"/>
      <c r="B1113" s="152"/>
      <c r="C1113" s="93"/>
      <c r="D1113" s="93"/>
      <c r="E1113" s="95"/>
      <c r="F1113" s="95"/>
      <c r="G1113" s="95"/>
      <c r="H1113" s="93"/>
      <c r="I1113" s="93"/>
      <c r="J1113" s="93"/>
    </row>
    <row r="1114" spans="1:10" s="65" customFormat="1" ht="14" x14ac:dyDescent="0.35">
      <c r="A1114" s="145"/>
      <c r="B1114" s="152"/>
      <c r="C1114" s="93"/>
      <c r="D1114" s="93"/>
      <c r="E1114" s="95"/>
      <c r="F1114" s="95"/>
      <c r="G1114" s="95"/>
      <c r="H1114" s="93"/>
      <c r="I1114" s="93"/>
      <c r="J1114" s="93"/>
    </row>
    <row r="1115" spans="1:10" s="65" customFormat="1" ht="14" x14ac:dyDescent="0.35">
      <c r="A1115" s="145"/>
      <c r="B1115" s="152"/>
      <c r="C1115" s="93"/>
      <c r="D1115" s="93"/>
      <c r="E1115" s="95"/>
      <c r="F1115" s="95"/>
      <c r="G1115" s="95"/>
      <c r="H1115" s="93"/>
      <c r="I1115" s="93"/>
      <c r="J1115" s="93"/>
    </row>
    <row r="1116" spans="1:10" s="65" customFormat="1" ht="14" x14ac:dyDescent="0.35">
      <c r="A1116" s="145"/>
      <c r="B1116" s="152"/>
      <c r="C1116" s="93"/>
      <c r="D1116" s="93"/>
      <c r="E1116" s="95"/>
      <c r="F1116" s="95"/>
      <c r="G1116" s="95"/>
      <c r="H1116" s="93"/>
      <c r="I1116" s="93"/>
      <c r="J1116" s="93"/>
    </row>
    <row r="1117" spans="1:10" s="65" customFormat="1" ht="14" x14ac:dyDescent="0.35">
      <c r="A1117" s="145"/>
      <c r="B1117" s="152"/>
      <c r="C1117" s="93"/>
      <c r="D1117" s="93"/>
      <c r="E1117" s="95"/>
      <c r="F1117" s="95"/>
      <c r="G1117" s="95"/>
      <c r="H1117" s="93"/>
      <c r="I1117" s="93"/>
      <c r="J1117" s="93"/>
    </row>
    <row r="1118" spans="1:10" s="65" customFormat="1" ht="14" x14ac:dyDescent="0.35">
      <c r="A1118" s="145"/>
      <c r="B1118" s="152"/>
      <c r="C1118" s="93"/>
      <c r="D1118" s="93"/>
      <c r="E1118" s="95"/>
      <c r="F1118" s="95"/>
      <c r="G1118" s="95"/>
      <c r="H1118" s="93"/>
      <c r="I1118" s="93"/>
      <c r="J1118" s="93"/>
    </row>
    <row r="1119" spans="1:10" s="65" customFormat="1" ht="14" x14ac:dyDescent="0.35">
      <c r="A1119" s="145"/>
      <c r="B1119" s="152"/>
      <c r="C1119" s="93"/>
      <c r="D1119" s="93"/>
      <c r="E1119" s="95"/>
      <c r="F1119" s="95"/>
      <c r="G1119" s="95"/>
      <c r="H1119" s="93"/>
      <c r="I1119" s="93"/>
      <c r="J1119" s="93"/>
    </row>
    <row r="1120" spans="1:10" s="65" customFormat="1" ht="14" x14ac:dyDescent="0.35">
      <c r="A1120" s="145"/>
      <c r="B1120" s="152"/>
      <c r="C1120" s="93"/>
      <c r="D1120" s="93"/>
      <c r="E1120" s="95"/>
      <c r="F1120" s="95"/>
      <c r="G1120" s="95"/>
      <c r="H1120" s="93"/>
      <c r="I1120" s="93"/>
      <c r="J1120" s="93"/>
    </row>
    <row r="1121" spans="1:10" s="65" customFormat="1" ht="14" x14ac:dyDescent="0.35">
      <c r="A1121" s="145"/>
      <c r="B1121" s="152"/>
      <c r="C1121" s="93"/>
      <c r="D1121" s="93"/>
      <c r="E1121" s="95"/>
      <c r="F1121" s="95"/>
      <c r="G1121" s="95"/>
      <c r="H1121" s="93"/>
      <c r="I1121" s="93"/>
      <c r="J1121" s="93"/>
    </row>
    <row r="1122" spans="1:10" s="65" customFormat="1" ht="14" x14ac:dyDescent="0.35">
      <c r="A1122" s="145"/>
      <c r="B1122" s="152"/>
      <c r="C1122" s="93"/>
      <c r="D1122" s="93"/>
      <c r="E1122" s="95"/>
      <c r="F1122" s="95"/>
      <c r="G1122" s="95"/>
      <c r="H1122" s="93"/>
      <c r="I1122" s="93"/>
      <c r="J1122" s="93"/>
    </row>
    <row r="1123" spans="1:10" s="65" customFormat="1" ht="14" x14ac:dyDescent="0.35">
      <c r="A1123" s="145"/>
      <c r="B1123" s="152"/>
      <c r="C1123" s="93"/>
      <c r="D1123" s="93"/>
      <c r="E1123" s="95"/>
      <c r="F1123" s="95"/>
      <c r="G1123" s="95"/>
      <c r="H1123" s="93"/>
      <c r="I1123" s="93"/>
      <c r="J1123" s="93"/>
    </row>
    <row r="1124" spans="1:10" s="65" customFormat="1" ht="14" x14ac:dyDescent="0.35">
      <c r="A1124" s="145"/>
      <c r="B1124" s="152"/>
      <c r="C1124" s="93"/>
      <c r="D1124" s="93"/>
      <c r="E1124" s="95"/>
      <c r="F1124" s="95"/>
      <c r="G1124" s="95"/>
      <c r="H1124" s="93"/>
      <c r="I1124" s="93"/>
      <c r="J1124" s="93"/>
    </row>
    <row r="1125" spans="1:10" s="65" customFormat="1" ht="14" x14ac:dyDescent="0.35">
      <c r="A1125" s="145"/>
      <c r="B1125" s="152"/>
      <c r="C1125" s="93"/>
      <c r="D1125" s="93"/>
      <c r="E1125" s="95"/>
      <c r="F1125" s="95"/>
      <c r="G1125" s="95"/>
      <c r="H1125" s="93"/>
      <c r="I1125" s="93"/>
      <c r="J1125" s="93"/>
    </row>
    <row r="1126" spans="1:10" s="65" customFormat="1" ht="14" x14ac:dyDescent="0.35">
      <c r="A1126" s="145"/>
      <c r="B1126" s="152"/>
      <c r="C1126" s="93"/>
      <c r="D1126" s="93"/>
      <c r="E1126" s="95"/>
      <c r="F1126" s="95"/>
      <c r="G1126" s="95"/>
      <c r="H1126" s="93"/>
      <c r="I1126" s="93"/>
      <c r="J1126" s="93"/>
    </row>
    <row r="1127" spans="1:10" s="65" customFormat="1" ht="14" x14ac:dyDescent="0.35">
      <c r="A1127" s="145"/>
      <c r="B1127" s="152"/>
      <c r="C1127" s="93"/>
      <c r="D1127" s="93"/>
      <c r="E1127" s="95"/>
      <c r="F1127" s="95"/>
      <c r="G1127" s="95"/>
      <c r="H1127" s="93"/>
      <c r="I1127" s="93"/>
      <c r="J1127" s="93"/>
    </row>
    <row r="1128" spans="1:10" s="65" customFormat="1" ht="14" x14ac:dyDescent="0.35">
      <c r="A1128" s="145"/>
      <c r="B1128" s="152"/>
      <c r="C1128" s="93"/>
      <c r="D1128" s="93"/>
      <c r="E1128" s="95"/>
      <c r="F1128" s="95"/>
      <c r="G1128" s="95"/>
      <c r="H1128" s="93"/>
      <c r="I1128" s="93"/>
      <c r="J1128" s="93"/>
    </row>
    <row r="1129" spans="1:10" s="65" customFormat="1" ht="14" x14ac:dyDescent="0.35">
      <c r="A1129" s="145"/>
      <c r="B1129" s="152"/>
      <c r="C1129" s="93"/>
      <c r="D1129" s="93"/>
      <c r="E1129" s="95"/>
      <c r="F1129" s="95"/>
      <c r="G1129" s="95"/>
      <c r="H1129" s="93"/>
      <c r="I1129" s="93"/>
      <c r="J1129" s="93"/>
    </row>
    <row r="1130" spans="1:10" s="65" customFormat="1" ht="14" x14ac:dyDescent="0.35">
      <c r="A1130" s="145"/>
      <c r="B1130" s="152"/>
      <c r="C1130" s="93"/>
      <c r="D1130" s="93"/>
      <c r="E1130" s="95"/>
      <c r="F1130" s="95"/>
      <c r="G1130" s="95"/>
      <c r="H1130" s="93"/>
      <c r="I1130" s="93"/>
      <c r="J1130" s="93"/>
    </row>
    <row r="1131" spans="1:10" s="65" customFormat="1" ht="14" x14ac:dyDescent="0.35">
      <c r="A1131" s="145"/>
      <c r="B1131" s="152"/>
      <c r="C1131" s="93"/>
      <c r="D1131" s="93"/>
      <c r="E1131" s="95"/>
      <c r="F1131" s="95"/>
      <c r="G1131" s="95"/>
      <c r="H1131" s="93"/>
      <c r="I1131" s="93"/>
      <c r="J1131" s="93"/>
    </row>
    <row r="1132" spans="1:10" s="65" customFormat="1" ht="14" x14ac:dyDescent="0.35">
      <c r="A1132" s="145"/>
      <c r="B1132" s="152"/>
      <c r="C1132" s="93"/>
      <c r="D1132" s="93"/>
      <c r="E1132" s="95"/>
      <c r="F1132" s="95"/>
      <c r="G1132" s="95"/>
      <c r="H1132" s="93"/>
      <c r="I1132" s="93"/>
      <c r="J1132" s="93"/>
    </row>
    <row r="1133" spans="1:10" s="65" customFormat="1" ht="14" x14ac:dyDescent="0.35">
      <c r="A1133" s="145"/>
      <c r="B1133" s="152"/>
      <c r="C1133" s="93"/>
      <c r="D1133" s="93"/>
      <c r="E1133" s="95"/>
      <c r="F1133" s="95"/>
      <c r="G1133" s="95"/>
      <c r="H1133" s="93"/>
      <c r="I1133" s="93"/>
      <c r="J1133" s="93"/>
    </row>
    <row r="1134" spans="1:10" s="65" customFormat="1" ht="14" x14ac:dyDescent="0.35">
      <c r="A1134" s="145"/>
      <c r="B1134" s="152"/>
      <c r="C1134" s="93"/>
      <c r="D1134" s="93"/>
      <c r="E1134" s="95"/>
      <c r="F1134" s="95"/>
      <c r="G1134" s="95"/>
      <c r="H1134" s="93"/>
      <c r="I1134" s="93"/>
      <c r="J1134" s="93"/>
    </row>
    <row r="1135" spans="1:10" s="65" customFormat="1" ht="14" x14ac:dyDescent="0.35">
      <c r="A1135" s="145"/>
      <c r="B1135" s="152"/>
      <c r="C1135" s="93"/>
      <c r="D1135" s="93"/>
      <c r="E1135" s="95"/>
      <c r="F1135" s="95"/>
      <c r="G1135" s="95"/>
      <c r="H1135" s="93"/>
      <c r="I1135" s="93"/>
      <c r="J1135" s="93"/>
    </row>
    <row r="1136" spans="1:10" s="65" customFormat="1" ht="14" x14ac:dyDescent="0.35">
      <c r="A1136" s="145"/>
      <c r="B1136" s="152"/>
      <c r="C1136" s="93"/>
      <c r="D1136" s="93"/>
      <c r="E1136" s="95"/>
      <c r="F1136" s="95"/>
      <c r="G1136" s="95"/>
      <c r="H1136" s="93"/>
      <c r="I1136" s="93"/>
      <c r="J1136" s="93"/>
    </row>
    <row r="1137" spans="1:10" s="65" customFormat="1" ht="14" x14ac:dyDescent="0.35">
      <c r="A1137" s="145"/>
      <c r="B1137" s="152"/>
      <c r="C1137" s="93"/>
      <c r="D1137" s="93"/>
      <c r="E1137" s="95"/>
      <c r="F1137" s="95"/>
      <c r="G1137" s="95"/>
      <c r="H1137" s="93"/>
      <c r="I1137" s="93"/>
      <c r="J1137" s="93"/>
    </row>
    <row r="1138" spans="1:10" s="65" customFormat="1" ht="14" x14ac:dyDescent="0.35">
      <c r="A1138" s="145"/>
      <c r="B1138" s="152"/>
      <c r="C1138" s="93"/>
      <c r="D1138" s="93"/>
      <c r="E1138" s="95"/>
      <c r="F1138" s="95"/>
      <c r="G1138" s="95"/>
      <c r="H1138" s="93"/>
      <c r="I1138" s="93"/>
      <c r="J1138" s="93"/>
    </row>
    <row r="1139" spans="1:10" s="65" customFormat="1" ht="14" x14ac:dyDescent="0.35">
      <c r="A1139" s="145"/>
      <c r="B1139" s="152"/>
      <c r="C1139" s="93"/>
      <c r="D1139" s="93"/>
      <c r="E1139" s="95"/>
      <c r="F1139" s="95"/>
      <c r="G1139" s="95"/>
      <c r="H1139" s="93"/>
      <c r="I1139" s="93"/>
      <c r="J1139" s="93"/>
    </row>
    <row r="1140" spans="1:10" s="65" customFormat="1" ht="14" x14ac:dyDescent="0.35">
      <c r="A1140" s="145"/>
      <c r="B1140" s="152"/>
      <c r="C1140" s="93"/>
      <c r="D1140" s="93"/>
      <c r="E1140" s="95"/>
      <c r="F1140" s="95"/>
      <c r="G1140" s="95"/>
      <c r="H1140" s="93"/>
      <c r="I1140" s="93"/>
      <c r="J1140" s="93"/>
    </row>
    <row r="1141" spans="1:10" s="65" customFormat="1" ht="14" x14ac:dyDescent="0.35">
      <c r="A1141" s="145"/>
      <c r="B1141" s="152"/>
      <c r="C1141" s="93"/>
      <c r="D1141" s="93"/>
      <c r="E1141" s="95"/>
      <c r="F1141" s="95"/>
      <c r="G1141" s="95"/>
      <c r="H1141" s="93"/>
      <c r="I1141" s="93"/>
      <c r="J1141" s="93"/>
    </row>
    <row r="1142" spans="1:10" s="65" customFormat="1" ht="14" x14ac:dyDescent="0.35">
      <c r="A1142" s="145"/>
      <c r="B1142" s="152"/>
      <c r="C1142" s="93"/>
      <c r="D1142" s="93"/>
      <c r="E1142" s="95"/>
      <c r="F1142" s="95"/>
      <c r="G1142" s="95"/>
      <c r="H1142" s="93"/>
      <c r="I1142" s="93"/>
      <c r="J1142" s="93"/>
    </row>
    <row r="1143" spans="1:10" s="65" customFormat="1" ht="14" x14ac:dyDescent="0.35">
      <c r="A1143" s="145"/>
      <c r="B1143" s="152"/>
      <c r="C1143" s="93"/>
      <c r="D1143" s="93"/>
      <c r="E1143" s="95"/>
      <c r="F1143" s="95"/>
      <c r="G1143" s="95"/>
      <c r="H1143" s="93"/>
      <c r="I1143" s="93"/>
      <c r="J1143" s="93"/>
    </row>
    <row r="1144" spans="1:10" s="65" customFormat="1" ht="14" x14ac:dyDescent="0.35">
      <c r="A1144" s="145"/>
      <c r="B1144" s="152"/>
      <c r="C1144" s="93"/>
      <c r="D1144" s="93"/>
      <c r="E1144" s="95"/>
      <c r="F1144" s="95"/>
      <c r="G1144" s="95"/>
      <c r="H1144" s="93"/>
      <c r="I1144" s="93"/>
      <c r="J1144" s="93"/>
    </row>
    <row r="1145" spans="1:10" s="65" customFormat="1" ht="14" x14ac:dyDescent="0.35">
      <c r="A1145" s="145"/>
      <c r="B1145" s="152"/>
      <c r="C1145" s="93"/>
      <c r="D1145" s="93"/>
      <c r="E1145" s="95"/>
      <c r="F1145" s="95"/>
      <c r="G1145" s="95"/>
      <c r="H1145" s="93"/>
      <c r="I1145" s="93"/>
      <c r="J1145" s="93"/>
    </row>
    <row r="1146" spans="1:10" s="65" customFormat="1" ht="14" x14ac:dyDescent="0.35">
      <c r="A1146" s="145"/>
      <c r="B1146" s="152"/>
      <c r="C1146" s="93"/>
      <c r="D1146" s="93"/>
      <c r="E1146" s="95"/>
      <c r="F1146" s="95"/>
      <c r="G1146" s="95"/>
      <c r="H1146" s="93"/>
      <c r="I1146" s="93"/>
      <c r="J1146" s="93"/>
    </row>
    <row r="1147" spans="1:10" s="65" customFormat="1" ht="14" x14ac:dyDescent="0.35">
      <c r="A1147" s="145"/>
      <c r="B1147" s="152"/>
      <c r="C1147" s="93"/>
      <c r="D1147" s="93"/>
      <c r="E1147" s="95"/>
      <c r="F1147" s="95"/>
      <c r="G1147" s="95"/>
      <c r="H1147" s="93"/>
      <c r="I1147" s="93"/>
      <c r="J1147" s="93"/>
    </row>
    <row r="1148" spans="1:10" s="65" customFormat="1" ht="14" x14ac:dyDescent="0.35">
      <c r="A1148" s="145"/>
      <c r="B1148" s="152"/>
      <c r="C1148" s="93"/>
      <c r="D1148" s="93"/>
      <c r="E1148" s="95"/>
      <c r="F1148" s="95"/>
      <c r="G1148" s="95"/>
      <c r="H1148" s="93"/>
      <c r="I1148" s="93"/>
      <c r="J1148" s="93"/>
    </row>
    <row r="1149" spans="1:10" s="65" customFormat="1" ht="14" x14ac:dyDescent="0.35">
      <c r="A1149" s="145"/>
      <c r="B1149" s="152"/>
      <c r="C1149" s="93"/>
      <c r="D1149" s="93"/>
      <c r="E1149" s="95"/>
      <c r="F1149" s="95"/>
      <c r="G1149" s="95"/>
      <c r="H1149" s="93"/>
      <c r="I1149" s="93"/>
      <c r="J1149" s="93"/>
    </row>
    <row r="1150" spans="1:10" s="65" customFormat="1" ht="14" x14ac:dyDescent="0.35">
      <c r="A1150" s="145"/>
      <c r="B1150" s="152"/>
      <c r="C1150" s="93"/>
      <c r="D1150" s="93"/>
      <c r="E1150" s="95"/>
      <c r="F1150" s="95"/>
      <c r="G1150" s="95"/>
      <c r="H1150" s="93"/>
      <c r="I1150" s="93"/>
      <c r="J1150" s="93"/>
    </row>
    <row r="1151" spans="1:10" s="65" customFormat="1" ht="14" x14ac:dyDescent="0.35">
      <c r="A1151" s="145"/>
      <c r="B1151" s="152"/>
      <c r="C1151" s="93"/>
      <c r="D1151" s="93"/>
      <c r="E1151" s="95"/>
      <c r="F1151" s="95"/>
      <c r="G1151" s="95"/>
      <c r="H1151" s="93"/>
      <c r="I1151" s="93"/>
      <c r="J1151" s="93"/>
    </row>
    <row r="1152" spans="1:10" s="65" customFormat="1" ht="14" x14ac:dyDescent="0.35">
      <c r="A1152" s="145"/>
      <c r="B1152" s="152"/>
      <c r="C1152" s="93"/>
      <c r="D1152" s="93"/>
      <c r="E1152" s="95"/>
      <c r="F1152" s="95"/>
      <c r="G1152" s="95"/>
      <c r="H1152" s="93"/>
      <c r="I1152" s="93"/>
      <c r="J1152" s="93"/>
    </row>
    <row r="1153" spans="1:10" s="65" customFormat="1" ht="14" x14ac:dyDescent="0.35">
      <c r="A1153" s="145"/>
      <c r="B1153" s="152"/>
      <c r="C1153" s="93"/>
      <c r="D1153" s="93"/>
      <c r="E1153" s="95"/>
      <c r="F1153" s="95"/>
      <c r="G1153" s="95"/>
      <c r="H1153" s="93"/>
      <c r="I1153" s="93"/>
      <c r="J1153" s="93"/>
    </row>
    <row r="1154" spans="1:10" s="65" customFormat="1" ht="14" x14ac:dyDescent="0.35">
      <c r="A1154" s="145"/>
      <c r="B1154" s="152"/>
      <c r="C1154" s="93"/>
      <c r="D1154" s="93"/>
      <c r="E1154" s="95"/>
      <c r="F1154" s="95"/>
      <c r="G1154" s="95"/>
      <c r="H1154" s="93"/>
      <c r="I1154" s="93"/>
      <c r="J1154" s="93"/>
    </row>
    <row r="1155" spans="1:10" s="65" customFormat="1" ht="14" x14ac:dyDescent="0.35">
      <c r="A1155" s="145"/>
      <c r="B1155" s="152"/>
      <c r="C1155" s="93"/>
      <c r="D1155" s="93"/>
      <c r="E1155" s="95"/>
      <c r="F1155" s="95"/>
      <c r="G1155" s="95"/>
      <c r="H1155" s="93"/>
      <c r="I1155" s="93"/>
      <c r="J1155" s="93"/>
    </row>
    <row r="1156" spans="1:10" s="65" customFormat="1" ht="14" x14ac:dyDescent="0.35">
      <c r="A1156" s="145"/>
      <c r="B1156" s="152"/>
      <c r="C1156" s="93"/>
      <c r="D1156" s="93"/>
      <c r="E1156" s="95"/>
      <c r="F1156" s="95"/>
      <c r="G1156" s="95"/>
      <c r="H1156" s="93"/>
      <c r="I1156" s="93"/>
      <c r="J1156" s="93"/>
    </row>
    <row r="1157" spans="1:10" s="65" customFormat="1" ht="14" x14ac:dyDescent="0.35">
      <c r="A1157" s="145"/>
      <c r="B1157" s="152"/>
      <c r="C1157" s="93"/>
      <c r="D1157" s="93"/>
      <c r="E1157" s="95"/>
      <c r="F1157" s="95"/>
      <c r="G1157" s="95"/>
      <c r="H1157" s="93"/>
      <c r="I1157" s="93"/>
      <c r="J1157" s="93"/>
    </row>
    <row r="1158" spans="1:10" s="65" customFormat="1" ht="14" x14ac:dyDescent="0.35">
      <c r="A1158" s="145"/>
      <c r="B1158" s="152"/>
      <c r="C1158" s="93"/>
      <c r="D1158" s="93"/>
      <c r="E1158" s="95"/>
      <c r="F1158" s="95"/>
      <c r="G1158" s="95"/>
      <c r="H1158" s="93"/>
      <c r="I1158" s="93"/>
      <c r="J1158" s="93"/>
    </row>
    <row r="1159" spans="1:10" s="65" customFormat="1" ht="14" x14ac:dyDescent="0.35">
      <c r="A1159" s="145"/>
      <c r="B1159" s="152"/>
      <c r="C1159" s="93"/>
      <c r="D1159" s="93"/>
      <c r="E1159" s="95"/>
      <c r="F1159" s="95"/>
      <c r="G1159" s="95"/>
      <c r="H1159" s="93"/>
      <c r="I1159" s="93"/>
      <c r="J1159" s="93"/>
    </row>
    <row r="1160" spans="1:10" s="65" customFormat="1" ht="14" x14ac:dyDescent="0.35">
      <c r="A1160" s="145"/>
      <c r="B1160" s="152"/>
      <c r="C1160" s="93"/>
      <c r="D1160" s="93"/>
      <c r="E1160" s="95"/>
      <c r="F1160" s="95"/>
      <c r="G1160" s="95"/>
      <c r="H1160" s="93"/>
      <c r="I1160" s="93"/>
      <c r="J1160" s="93"/>
    </row>
    <row r="1161" spans="1:10" s="65" customFormat="1" ht="14" x14ac:dyDescent="0.35">
      <c r="A1161" s="145"/>
      <c r="B1161" s="152"/>
      <c r="C1161" s="93"/>
      <c r="D1161" s="93"/>
      <c r="E1161" s="95"/>
      <c r="F1161" s="95"/>
      <c r="G1161" s="95"/>
      <c r="H1161" s="93"/>
      <c r="I1161" s="93"/>
      <c r="J1161" s="93"/>
    </row>
    <row r="1162" spans="1:10" s="65" customFormat="1" ht="14" x14ac:dyDescent="0.35">
      <c r="A1162" s="145"/>
      <c r="B1162" s="152"/>
      <c r="C1162" s="93"/>
      <c r="D1162" s="93"/>
      <c r="E1162" s="95"/>
      <c r="F1162" s="95"/>
      <c r="G1162" s="95"/>
      <c r="H1162" s="93"/>
      <c r="I1162" s="93"/>
      <c r="J1162" s="93"/>
    </row>
    <row r="1163" spans="1:10" s="65" customFormat="1" ht="14" x14ac:dyDescent="0.35">
      <c r="A1163" s="145"/>
      <c r="B1163" s="152"/>
      <c r="C1163" s="93"/>
      <c r="D1163" s="93"/>
      <c r="E1163" s="95"/>
      <c r="F1163" s="95"/>
      <c r="G1163" s="95"/>
      <c r="H1163" s="93"/>
      <c r="I1163" s="93"/>
      <c r="J1163" s="93"/>
    </row>
    <row r="1164" spans="1:10" s="65" customFormat="1" ht="14" x14ac:dyDescent="0.35">
      <c r="A1164" s="145"/>
      <c r="B1164" s="152"/>
      <c r="C1164" s="93"/>
      <c r="D1164" s="93"/>
      <c r="E1164" s="95"/>
      <c r="F1164" s="95"/>
      <c r="G1164" s="95"/>
      <c r="H1164" s="93"/>
      <c r="I1164" s="93"/>
      <c r="J1164" s="93"/>
    </row>
    <row r="1165" spans="1:10" s="65" customFormat="1" ht="14" x14ac:dyDescent="0.35">
      <c r="A1165" s="145"/>
      <c r="B1165" s="152"/>
      <c r="C1165" s="93"/>
      <c r="D1165" s="93"/>
      <c r="E1165" s="95"/>
      <c r="F1165" s="95"/>
      <c r="G1165" s="95"/>
      <c r="H1165" s="93"/>
      <c r="I1165" s="93"/>
      <c r="J1165" s="93"/>
    </row>
    <row r="1166" spans="1:10" s="65" customFormat="1" ht="14" x14ac:dyDescent="0.35">
      <c r="A1166" s="145"/>
      <c r="B1166" s="152"/>
      <c r="C1166" s="93"/>
      <c r="D1166" s="93"/>
      <c r="E1166" s="95"/>
      <c r="F1166" s="95"/>
      <c r="G1166" s="95"/>
      <c r="H1166" s="93"/>
      <c r="I1166" s="93"/>
      <c r="J1166" s="93"/>
    </row>
    <row r="1167" spans="1:10" s="65" customFormat="1" ht="14" x14ac:dyDescent="0.35">
      <c r="A1167" s="145"/>
      <c r="B1167" s="152"/>
      <c r="C1167" s="93"/>
      <c r="D1167" s="93"/>
      <c r="E1167" s="95"/>
      <c r="F1167" s="95"/>
      <c r="G1167" s="95"/>
      <c r="H1167" s="93"/>
      <c r="I1167" s="93"/>
      <c r="J1167" s="93"/>
    </row>
    <row r="1168" spans="1:10" s="65" customFormat="1" ht="14" x14ac:dyDescent="0.35">
      <c r="A1168" s="145"/>
      <c r="B1168" s="152"/>
      <c r="C1168" s="93"/>
      <c r="D1168" s="93"/>
      <c r="E1168" s="95"/>
      <c r="F1168" s="95"/>
      <c r="G1168" s="95"/>
      <c r="H1168" s="93"/>
      <c r="I1168" s="93"/>
      <c r="J1168" s="93"/>
    </row>
    <row r="1169" spans="1:10" s="65" customFormat="1" ht="14" x14ac:dyDescent="0.35">
      <c r="A1169" s="145"/>
      <c r="B1169" s="152"/>
      <c r="C1169" s="93"/>
      <c r="D1169" s="93"/>
      <c r="E1169" s="95"/>
      <c r="F1169" s="95"/>
      <c r="G1169" s="95"/>
      <c r="H1169" s="93"/>
      <c r="I1169" s="93"/>
      <c r="J1169" s="93"/>
    </row>
    <row r="1170" spans="1:10" s="65" customFormat="1" ht="14" x14ac:dyDescent="0.35">
      <c r="A1170" s="145"/>
      <c r="B1170" s="152"/>
      <c r="C1170" s="93"/>
      <c r="D1170" s="93"/>
      <c r="E1170" s="95"/>
      <c r="F1170" s="95"/>
      <c r="G1170" s="95"/>
      <c r="H1170" s="93"/>
      <c r="I1170" s="93"/>
      <c r="J1170" s="93"/>
    </row>
    <row r="1171" spans="1:10" s="65" customFormat="1" ht="14" x14ac:dyDescent="0.35">
      <c r="A1171" s="145"/>
      <c r="B1171" s="152"/>
      <c r="C1171" s="93"/>
      <c r="D1171" s="93"/>
      <c r="E1171" s="95"/>
      <c r="F1171" s="95"/>
      <c r="G1171" s="95"/>
      <c r="H1171" s="93"/>
      <c r="I1171" s="93"/>
      <c r="J1171" s="93"/>
    </row>
    <row r="1172" spans="1:10" s="65" customFormat="1" ht="14" x14ac:dyDescent="0.35">
      <c r="A1172" s="145"/>
      <c r="B1172" s="152"/>
      <c r="C1172" s="93"/>
      <c r="D1172" s="93"/>
      <c r="E1172" s="95"/>
      <c r="F1172" s="95"/>
      <c r="G1172" s="95"/>
      <c r="H1172" s="93"/>
      <c r="I1172" s="93"/>
      <c r="J1172" s="93"/>
    </row>
    <row r="1173" spans="1:10" s="65" customFormat="1" ht="14" x14ac:dyDescent="0.35">
      <c r="A1173" s="145"/>
      <c r="B1173" s="152"/>
      <c r="C1173" s="93"/>
      <c r="D1173" s="93"/>
      <c r="E1173" s="95"/>
      <c r="F1173" s="95"/>
      <c r="G1173" s="95"/>
      <c r="H1173" s="93"/>
      <c r="I1173" s="93"/>
      <c r="J1173" s="93"/>
    </row>
    <row r="1174" spans="1:10" s="65" customFormat="1" ht="14" x14ac:dyDescent="0.35">
      <c r="A1174" s="145"/>
      <c r="B1174" s="152"/>
      <c r="C1174" s="93"/>
      <c r="D1174" s="93"/>
      <c r="E1174" s="95"/>
      <c r="F1174" s="95"/>
      <c r="G1174" s="95"/>
      <c r="H1174" s="93"/>
      <c r="I1174" s="93"/>
      <c r="J1174" s="93"/>
    </row>
    <row r="1175" spans="1:10" s="65" customFormat="1" ht="14" x14ac:dyDescent="0.35">
      <c r="A1175" s="145"/>
      <c r="B1175" s="152"/>
      <c r="C1175" s="93"/>
      <c r="D1175" s="93"/>
      <c r="E1175" s="95"/>
      <c r="F1175" s="95"/>
      <c r="G1175" s="95"/>
      <c r="H1175" s="93"/>
      <c r="I1175" s="93"/>
      <c r="J1175" s="93"/>
    </row>
    <row r="1176" spans="1:10" s="65" customFormat="1" ht="14" x14ac:dyDescent="0.35">
      <c r="A1176" s="145"/>
      <c r="B1176" s="152"/>
      <c r="C1176" s="93"/>
      <c r="D1176" s="93"/>
      <c r="E1176" s="95"/>
      <c r="F1176" s="95"/>
      <c r="G1176" s="95"/>
      <c r="H1176" s="93"/>
      <c r="I1176" s="93"/>
      <c r="J1176" s="93"/>
    </row>
    <row r="1177" spans="1:10" s="65" customFormat="1" ht="14" x14ac:dyDescent="0.35">
      <c r="A1177" s="145"/>
      <c r="B1177" s="152"/>
      <c r="C1177" s="93"/>
      <c r="D1177" s="93"/>
      <c r="E1177" s="95"/>
      <c r="F1177" s="95"/>
      <c r="G1177" s="95"/>
      <c r="H1177" s="93"/>
      <c r="I1177" s="93"/>
      <c r="J1177" s="93"/>
    </row>
    <row r="1178" spans="1:10" s="65" customFormat="1" ht="14" x14ac:dyDescent="0.35">
      <c r="A1178" s="145"/>
      <c r="B1178" s="152"/>
      <c r="C1178" s="93"/>
      <c r="D1178" s="93"/>
      <c r="E1178" s="95"/>
      <c r="F1178" s="95"/>
      <c r="G1178" s="95"/>
      <c r="H1178" s="93"/>
      <c r="I1178" s="93"/>
      <c r="J1178" s="93"/>
    </row>
    <row r="1179" spans="1:10" s="65" customFormat="1" ht="14" x14ac:dyDescent="0.35">
      <c r="A1179" s="145"/>
      <c r="B1179" s="152"/>
      <c r="C1179" s="93"/>
      <c r="D1179" s="93"/>
      <c r="E1179" s="95"/>
      <c r="F1179" s="95"/>
      <c r="G1179" s="95"/>
      <c r="H1179" s="93"/>
      <c r="I1179" s="93"/>
      <c r="J1179" s="93"/>
    </row>
    <row r="1180" spans="1:10" s="65" customFormat="1" ht="14" x14ac:dyDescent="0.35">
      <c r="A1180" s="145"/>
      <c r="B1180" s="152"/>
      <c r="C1180" s="93"/>
      <c r="D1180" s="93"/>
      <c r="E1180" s="95"/>
      <c r="F1180" s="95"/>
      <c r="G1180" s="95"/>
      <c r="H1180" s="93"/>
      <c r="I1180" s="93"/>
      <c r="J1180" s="93"/>
    </row>
    <row r="1181" spans="1:10" s="65" customFormat="1" ht="14" x14ac:dyDescent="0.35">
      <c r="A1181" s="145"/>
      <c r="B1181" s="152"/>
      <c r="C1181" s="93"/>
      <c r="D1181" s="93"/>
      <c r="E1181" s="95"/>
      <c r="F1181" s="95"/>
      <c r="G1181" s="95"/>
      <c r="H1181" s="93"/>
      <c r="I1181" s="93"/>
      <c r="J1181" s="93"/>
    </row>
    <row r="1182" spans="1:10" s="65" customFormat="1" ht="14" x14ac:dyDescent="0.35">
      <c r="A1182" s="145"/>
      <c r="B1182" s="152"/>
      <c r="C1182" s="93"/>
      <c r="D1182" s="93"/>
      <c r="E1182" s="95"/>
      <c r="F1182" s="95"/>
      <c r="G1182" s="95"/>
      <c r="H1182" s="93"/>
      <c r="I1182" s="93"/>
      <c r="J1182" s="93"/>
    </row>
    <row r="1183" spans="1:10" s="65" customFormat="1" ht="14" x14ac:dyDescent="0.35">
      <c r="A1183" s="145"/>
      <c r="B1183" s="152"/>
      <c r="C1183" s="93"/>
      <c r="D1183" s="93"/>
      <c r="E1183" s="95"/>
      <c r="F1183" s="95"/>
      <c r="G1183" s="95"/>
      <c r="H1183" s="93"/>
      <c r="I1183" s="93"/>
      <c r="J1183" s="93"/>
    </row>
    <row r="1184" spans="1:10" s="65" customFormat="1" ht="14" x14ac:dyDescent="0.35">
      <c r="A1184" s="145"/>
      <c r="B1184" s="152"/>
      <c r="C1184" s="93"/>
      <c r="D1184" s="93"/>
      <c r="E1184" s="95"/>
      <c r="F1184" s="95"/>
      <c r="G1184" s="95"/>
      <c r="H1184" s="93"/>
      <c r="I1184" s="93"/>
      <c r="J1184" s="93"/>
    </row>
    <row r="1185" spans="1:10" s="65" customFormat="1" ht="14" x14ac:dyDescent="0.35">
      <c r="A1185" s="145"/>
      <c r="B1185" s="152"/>
      <c r="C1185" s="93"/>
      <c r="D1185" s="93"/>
      <c r="E1185" s="95"/>
      <c r="F1185" s="95"/>
      <c r="G1185" s="95"/>
      <c r="H1185" s="93"/>
      <c r="I1185" s="93"/>
      <c r="J1185" s="93"/>
    </row>
    <row r="1186" spans="1:10" s="65" customFormat="1" ht="14" x14ac:dyDescent="0.35">
      <c r="A1186" s="145"/>
      <c r="B1186" s="152"/>
      <c r="C1186" s="93"/>
      <c r="D1186" s="93"/>
      <c r="E1186" s="95"/>
      <c r="F1186" s="95"/>
      <c r="G1186" s="95"/>
      <c r="H1186" s="93"/>
      <c r="I1186" s="93"/>
      <c r="J1186" s="93"/>
    </row>
    <row r="1187" spans="1:10" s="65" customFormat="1" ht="14" x14ac:dyDescent="0.35">
      <c r="A1187" s="145"/>
      <c r="B1187" s="152"/>
      <c r="C1187" s="93"/>
      <c r="D1187" s="93"/>
      <c r="E1187" s="95"/>
      <c r="F1187" s="95"/>
      <c r="G1187" s="95"/>
      <c r="H1187" s="93"/>
      <c r="I1187" s="93"/>
      <c r="J1187" s="93"/>
    </row>
    <row r="1188" spans="1:10" s="65" customFormat="1" ht="14" x14ac:dyDescent="0.35">
      <c r="A1188" s="145"/>
      <c r="B1188" s="152"/>
      <c r="C1188" s="93"/>
      <c r="D1188" s="93"/>
      <c r="E1188" s="95"/>
      <c r="F1188" s="95"/>
      <c r="G1188" s="95"/>
      <c r="H1188" s="93"/>
      <c r="I1188" s="93"/>
      <c r="J1188" s="93"/>
    </row>
    <row r="1189" spans="1:10" s="65" customFormat="1" ht="14" x14ac:dyDescent="0.35">
      <c r="A1189" s="145"/>
      <c r="B1189" s="152"/>
      <c r="C1189" s="93"/>
      <c r="D1189" s="93"/>
      <c r="E1189" s="95"/>
      <c r="F1189" s="95"/>
      <c r="G1189" s="95"/>
      <c r="H1189" s="93"/>
      <c r="I1189" s="93"/>
      <c r="J1189" s="93"/>
    </row>
    <row r="1190" spans="1:10" s="65" customFormat="1" ht="14" x14ac:dyDescent="0.35">
      <c r="A1190" s="145"/>
      <c r="B1190" s="152"/>
      <c r="C1190" s="93"/>
      <c r="D1190" s="93"/>
      <c r="E1190" s="95"/>
      <c r="F1190" s="95"/>
      <c r="G1190" s="95"/>
      <c r="H1190" s="93"/>
      <c r="I1190" s="93"/>
      <c r="J1190" s="93"/>
    </row>
    <row r="1191" spans="1:10" s="65" customFormat="1" ht="14" x14ac:dyDescent="0.35">
      <c r="A1191" s="145"/>
      <c r="B1191" s="152"/>
      <c r="C1191" s="93"/>
      <c r="D1191" s="93"/>
      <c r="E1191" s="95"/>
      <c r="F1191" s="95"/>
      <c r="G1191" s="95"/>
      <c r="H1191" s="93"/>
      <c r="I1191" s="93"/>
      <c r="J1191" s="93"/>
    </row>
    <row r="1192" spans="1:10" s="65" customFormat="1" ht="14" x14ac:dyDescent="0.35">
      <c r="A1192" s="145"/>
      <c r="B1192" s="152"/>
      <c r="C1192" s="93"/>
      <c r="D1192" s="93"/>
      <c r="E1192" s="95"/>
      <c r="F1192" s="95"/>
      <c r="G1192" s="95"/>
      <c r="H1192" s="93"/>
      <c r="I1192" s="93"/>
      <c r="J1192" s="93"/>
    </row>
    <row r="1193" spans="1:10" s="65" customFormat="1" ht="14" x14ac:dyDescent="0.35">
      <c r="A1193" s="145"/>
      <c r="B1193" s="152"/>
      <c r="C1193" s="93"/>
      <c r="D1193" s="93"/>
      <c r="E1193" s="95"/>
      <c r="F1193" s="95"/>
      <c r="G1193" s="95"/>
      <c r="H1193" s="93"/>
      <c r="I1193" s="93"/>
      <c r="J1193" s="93"/>
    </row>
    <row r="1194" spans="1:10" s="65" customFormat="1" ht="14" x14ac:dyDescent="0.35">
      <c r="A1194" s="145"/>
      <c r="B1194" s="152"/>
      <c r="C1194" s="93"/>
      <c r="D1194" s="93"/>
      <c r="E1194" s="95"/>
      <c r="F1194" s="95"/>
      <c r="G1194" s="95"/>
      <c r="H1194" s="93"/>
      <c r="I1194" s="93"/>
      <c r="J1194" s="93"/>
    </row>
    <row r="1195" spans="1:10" s="65" customFormat="1" ht="14" x14ac:dyDescent="0.35">
      <c r="A1195" s="145"/>
      <c r="B1195" s="152"/>
      <c r="C1195" s="93"/>
      <c r="D1195" s="93"/>
      <c r="E1195" s="95"/>
      <c r="F1195" s="95"/>
      <c r="G1195" s="95"/>
      <c r="H1195" s="93"/>
      <c r="I1195" s="93"/>
      <c r="J1195" s="93"/>
    </row>
    <row r="1196" spans="1:10" s="65" customFormat="1" ht="14" x14ac:dyDescent="0.35">
      <c r="A1196" s="145"/>
      <c r="B1196" s="152"/>
      <c r="C1196" s="93"/>
      <c r="D1196" s="93"/>
      <c r="E1196" s="95"/>
      <c r="F1196" s="95"/>
      <c r="G1196" s="95"/>
      <c r="H1196" s="93"/>
      <c r="I1196" s="93"/>
      <c r="J1196" s="93"/>
    </row>
    <row r="1197" spans="1:10" s="65" customFormat="1" ht="14" x14ac:dyDescent="0.35">
      <c r="A1197" s="145"/>
      <c r="B1197" s="152"/>
      <c r="C1197" s="93"/>
      <c r="D1197" s="93"/>
      <c r="E1197" s="95"/>
      <c r="F1197" s="95"/>
      <c r="G1197" s="95"/>
      <c r="H1197" s="93"/>
      <c r="I1197" s="93"/>
      <c r="J1197" s="93"/>
    </row>
    <row r="1198" spans="1:10" s="65" customFormat="1" ht="14" x14ac:dyDescent="0.35">
      <c r="A1198" s="145"/>
      <c r="B1198" s="152"/>
      <c r="C1198" s="93"/>
      <c r="D1198" s="93"/>
      <c r="E1198" s="95"/>
      <c r="F1198" s="95"/>
      <c r="G1198" s="95"/>
      <c r="H1198" s="93"/>
      <c r="I1198" s="93"/>
      <c r="J1198" s="93"/>
    </row>
    <row r="1199" spans="1:10" s="65" customFormat="1" ht="14" x14ac:dyDescent="0.35">
      <c r="A1199" s="145"/>
      <c r="B1199" s="152"/>
      <c r="C1199" s="93"/>
      <c r="D1199" s="93"/>
      <c r="E1199" s="95"/>
      <c r="F1199" s="95"/>
      <c r="G1199" s="95"/>
      <c r="H1199" s="93"/>
      <c r="I1199" s="93"/>
      <c r="J1199" s="93"/>
    </row>
    <row r="1200" spans="1:10" s="65" customFormat="1" ht="14" x14ac:dyDescent="0.35">
      <c r="A1200" s="145"/>
      <c r="B1200" s="152"/>
      <c r="C1200" s="93"/>
      <c r="D1200" s="93"/>
      <c r="E1200" s="95"/>
      <c r="F1200" s="95"/>
      <c r="G1200" s="95"/>
      <c r="H1200" s="93"/>
      <c r="I1200" s="93"/>
      <c r="J1200" s="93"/>
    </row>
    <row r="1201" spans="1:10" s="65" customFormat="1" ht="14" x14ac:dyDescent="0.35">
      <c r="A1201" s="145"/>
      <c r="B1201" s="152"/>
      <c r="C1201" s="93"/>
      <c r="D1201" s="93"/>
      <c r="E1201" s="95"/>
      <c r="F1201" s="95"/>
      <c r="G1201" s="95"/>
      <c r="H1201" s="93"/>
      <c r="I1201" s="93"/>
      <c r="J1201" s="93"/>
    </row>
    <row r="1202" spans="1:10" s="65" customFormat="1" ht="14" x14ac:dyDescent="0.35">
      <c r="A1202" s="145"/>
      <c r="B1202" s="152"/>
      <c r="C1202" s="93"/>
      <c r="D1202" s="93"/>
      <c r="E1202" s="95"/>
      <c r="F1202" s="95"/>
      <c r="G1202" s="95"/>
      <c r="H1202" s="93"/>
      <c r="I1202" s="93"/>
      <c r="J1202" s="93"/>
    </row>
    <row r="1203" spans="1:10" s="65" customFormat="1" ht="14" x14ac:dyDescent="0.35">
      <c r="A1203" s="145"/>
      <c r="B1203" s="152"/>
      <c r="C1203" s="93"/>
      <c r="D1203" s="93"/>
      <c r="E1203" s="95"/>
      <c r="F1203" s="95"/>
      <c r="G1203" s="95"/>
      <c r="H1203" s="93"/>
      <c r="I1203" s="93"/>
      <c r="J1203" s="93"/>
    </row>
    <row r="1204" spans="1:10" s="65" customFormat="1" ht="14" x14ac:dyDescent="0.35">
      <c r="A1204" s="145"/>
      <c r="B1204" s="152"/>
      <c r="C1204" s="93"/>
      <c r="D1204" s="93"/>
      <c r="E1204" s="95"/>
      <c r="F1204" s="95"/>
      <c r="G1204" s="95"/>
      <c r="H1204" s="93"/>
      <c r="I1204" s="93"/>
      <c r="J1204" s="93"/>
    </row>
    <row r="1205" spans="1:10" s="65" customFormat="1" ht="14" x14ac:dyDescent="0.35">
      <c r="A1205" s="145"/>
      <c r="B1205" s="152"/>
      <c r="C1205" s="93"/>
      <c r="D1205" s="93"/>
      <c r="E1205" s="95"/>
      <c r="F1205" s="95"/>
      <c r="G1205" s="95"/>
      <c r="H1205" s="93"/>
      <c r="I1205" s="93"/>
      <c r="J1205" s="93"/>
    </row>
    <row r="1206" spans="1:10" s="65" customFormat="1" ht="14" x14ac:dyDescent="0.35">
      <c r="A1206" s="145"/>
      <c r="B1206" s="152"/>
      <c r="C1206" s="93"/>
      <c r="D1206" s="93"/>
      <c r="E1206" s="95"/>
      <c r="F1206" s="95"/>
      <c r="G1206" s="95"/>
      <c r="H1206" s="93"/>
      <c r="I1206" s="93"/>
      <c r="J1206" s="93"/>
    </row>
    <row r="1207" spans="1:10" s="65" customFormat="1" ht="14" x14ac:dyDescent="0.35">
      <c r="A1207" s="145"/>
      <c r="B1207" s="152"/>
      <c r="C1207" s="93"/>
      <c r="D1207" s="93"/>
      <c r="E1207" s="95"/>
      <c r="F1207" s="95"/>
      <c r="G1207" s="95"/>
      <c r="H1207" s="93"/>
      <c r="I1207" s="93"/>
      <c r="J1207" s="93"/>
    </row>
    <row r="1208" spans="1:10" s="65" customFormat="1" ht="14" x14ac:dyDescent="0.35">
      <c r="A1208" s="145"/>
      <c r="B1208" s="152"/>
      <c r="C1208" s="93"/>
      <c r="D1208" s="93"/>
      <c r="E1208" s="95"/>
      <c r="F1208" s="95"/>
      <c r="G1208" s="95"/>
      <c r="H1208" s="93"/>
      <c r="I1208" s="93"/>
      <c r="J1208" s="93"/>
    </row>
    <row r="1209" spans="1:10" s="65" customFormat="1" ht="14" x14ac:dyDescent="0.35">
      <c r="A1209" s="145"/>
      <c r="B1209" s="152"/>
      <c r="C1209" s="93"/>
      <c r="D1209" s="93"/>
      <c r="E1209" s="95"/>
      <c r="F1209" s="95"/>
      <c r="G1209" s="95"/>
      <c r="H1209" s="93"/>
      <c r="I1209" s="93"/>
      <c r="J1209" s="93"/>
    </row>
    <row r="1210" spans="1:10" s="65" customFormat="1" ht="14" x14ac:dyDescent="0.35">
      <c r="A1210" s="145"/>
      <c r="B1210" s="152"/>
      <c r="C1210" s="93"/>
      <c r="D1210" s="93"/>
      <c r="E1210" s="95"/>
      <c r="F1210" s="95"/>
      <c r="G1210" s="95"/>
      <c r="H1210" s="93"/>
      <c r="I1210" s="93"/>
      <c r="J1210" s="93"/>
    </row>
    <row r="1211" spans="1:10" s="65" customFormat="1" ht="14" x14ac:dyDescent="0.35">
      <c r="A1211" s="145"/>
      <c r="B1211" s="152"/>
      <c r="C1211" s="93"/>
      <c r="D1211" s="93"/>
      <c r="E1211" s="95"/>
      <c r="F1211" s="95"/>
      <c r="G1211" s="95"/>
      <c r="H1211" s="93"/>
      <c r="I1211" s="93"/>
      <c r="J1211" s="93"/>
    </row>
    <row r="1212" spans="1:10" s="65" customFormat="1" ht="14" x14ac:dyDescent="0.35">
      <c r="A1212" s="145"/>
      <c r="B1212" s="152"/>
      <c r="C1212" s="93"/>
      <c r="D1212" s="93"/>
      <c r="E1212" s="95"/>
      <c r="F1212" s="95"/>
      <c r="G1212" s="95"/>
      <c r="H1212" s="93"/>
      <c r="I1212" s="93"/>
      <c r="J1212" s="93"/>
    </row>
    <row r="1213" spans="1:10" s="65" customFormat="1" ht="14" x14ac:dyDescent="0.35">
      <c r="A1213" s="145"/>
      <c r="B1213" s="152"/>
      <c r="C1213" s="93"/>
      <c r="D1213" s="93"/>
      <c r="E1213" s="95"/>
      <c r="F1213" s="95"/>
      <c r="G1213" s="95"/>
      <c r="H1213" s="93"/>
      <c r="I1213" s="93"/>
      <c r="J1213" s="93"/>
    </row>
    <row r="1214" spans="1:10" s="65" customFormat="1" ht="14" x14ac:dyDescent="0.35">
      <c r="A1214" s="145"/>
      <c r="B1214" s="152"/>
      <c r="C1214" s="93"/>
      <c r="D1214" s="93"/>
      <c r="E1214" s="95"/>
      <c r="F1214" s="95"/>
      <c r="G1214" s="95"/>
      <c r="H1214" s="93"/>
      <c r="I1214" s="93"/>
      <c r="J1214" s="93"/>
    </row>
    <row r="1215" spans="1:10" s="65" customFormat="1" ht="14" x14ac:dyDescent="0.35">
      <c r="A1215" s="145"/>
      <c r="B1215" s="152"/>
      <c r="C1215" s="93"/>
      <c r="D1215" s="93"/>
      <c r="E1215" s="95"/>
      <c r="F1215" s="95"/>
      <c r="G1215" s="95"/>
      <c r="H1215" s="93"/>
      <c r="I1215" s="93"/>
      <c r="J1215" s="93"/>
    </row>
    <row r="1216" spans="1:10" s="65" customFormat="1" ht="14" x14ac:dyDescent="0.35">
      <c r="A1216" s="145"/>
      <c r="B1216" s="152"/>
      <c r="C1216" s="93"/>
      <c r="D1216" s="93"/>
      <c r="E1216" s="95"/>
      <c r="F1216" s="95"/>
      <c r="G1216" s="95"/>
      <c r="H1216" s="93"/>
      <c r="I1216" s="93"/>
      <c r="J1216" s="93"/>
    </row>
    <row r="1217" spans="1:10" s="65" customFormat="1" ht="14" x14ac:dyDescent="0.35">
      <c r="A1217" s="145"/>
      <c r="B1217" s="152"/>
      <c r="C1217" s="93"/>
      <c r="D1217" s="93"/>
      <c r="E1217" s="95"/>
      <c r="F1217" s="95"/>
      <c r="G1217" s="95"/>
      <c r="H1217" s="93"/>
      <c r="I1217" s="93"/>
      <c r="J1217" s="93"/>
    </row>
    <row r="1218" spans="1:10" s="65" customFormat="1" ht="14" x14ac:dyDescent="0.35">
      <c r="A1218" s="145"/>
      <c r="B1218" s="152"/>
      <c r="C1218" s="93"/>
      <c r="D1218" s="93"/>
      <c r="E1218" s="95"/>
      <c r="F1218" s="95"/>
      <c r="G1218" s="95"/>
      <c r="H1218" s="93"/>
      <c r="I1218" s="93"/>
      <c r="J1218" s="93"/>
    </row>
    <row r="1219" spans="1:10" s="65" customFormat="1" ht="14" x14ac:dyDescent="0.35">
      <c r="A1219" s="145"/>
      <c r="B1219" s="152"/>
      <c r="C1219" s="93"/>
      <c r="D1219" s="93"/>
      <c r="E1219" s="95"/>
      <c r="F1219" s="95"/>
      <c r="G1219" s="95"/>
      <c r="H1219" s="93"/>
      <c r="I1219" s="93"/>
      <c r="J1219" s="93"/>
    </row>
    <row r="1220" spans="1:10" s="65" customFormat="1" ht="14" x14ac:dyDescent="0.35">
      <c r="A1220" s="145"/>
      <c r="B1220" s="152"/>
      <c r="C1220" s="93"/>
      <c r="D1220" s="93"/>
      <c r="E1220" s="95"/>
      <c r="F1220" s="95"/>
      <c r="G1220" s="95"/>
      <c r="H1220" s="93"/>
      <c r="I1220" s="93"/>
      <c r="J1220" s="93"/>
    </row>
    <row r="1221" spans="1:10" s="65" customFormat="1" ht="14" x14ac:dyDescent="0.35">
      <c r="A1221" s="145"/>
      <c r="B1221" s="152"/>
      <c r="C1221" s="93"/>
      <c r="D1221" s="93"/>
      <c r="E1221" s="95"/>
      <c r="F1221" s="95"/>
      <c r="G1221" s="95"/>
      <c r="H1221" s="93"/>
      <c r="I1221" s="93"/>
      <c r="J1221" s="93"/>
    </row>
    <row r="1222" spans="1:10" s="65" customFormat="1" ht="14" x14ac:dyDescent="0.35">
      <c r="A1222" s="145"/>
      <c r="B1222" s="152"/>
      <c r="C1222" s="93"/>
      <c r="D1222" s="93"/>
      <c r="E1222" s="95"/>
      <c r="F1222" s="95"/>
      <c r="G1222" s="95"/>
      <c r="H1222" s="93"/>
      <c r="I1222" s="93"/>
      <c r="J1222" s="93"/>
    </row>
    <row r="1223" spans="1:10" s="65" customFormat="1" ht="14" x14ac:dyDescent="0.35">
      <c r="A1223" s="145"/>
      <c r="B1223" s="152"/>
      <c r="C1223" s="93"/>
      <c r="D1223" s="93"/>
      <c r="E1223" s="95"/>
      <c r="F1223" s="95"/>
      <c r="G1223" s="95"/>
      <c r="H1223" s="93"/>
      <c r="I1223" s="93"/>
      <c r="J1223" s="93"/>
    </row>
    <row r="1224" spans="1:10" s="65" customFormat="1" ht="14" x14ac:dyDescent="0.35">
      <c r="A1224" s="145"/>
      <c r="B1224" s="152"/>
      <c r="C1224" s="93"/>
      <c r="D1224" s="93"/>
      <c r="E1224" s="95"/>
      <c r="F1224" s="95"/>
      <c r="G1224" s="95"/>
      <c r="H1224" s="93"/>
      <c r="I1224" s="93"/>
      <c r="J1224" s="93"/>
    </row>
    <row r="1225" spans="1:10" s="65" customFormat="1" ht="14" x14ac:dyDescent="0.35">
      <c r="A1225" s="145"/>
      <c r="B1225" s="152"/>
      <c r="C1225" s="93"/>
      <c r="D1225" s="93"/>
      <c r="E1225" s="95"/>
      <c r="F1225" s="95"/>
      <c r="G1225" s="95"/>
      <c r="H1225" s="93"/>
      <c r="I1225" s="93"/>
      <c r="J1225" s="93"/>
    </row>
    <row r="1226" spans="1:10" s="65" customFormat="1" ht="14" x14ac:dyDescent="0.35">
      <c r="A1226" s="145"/>
      <c r="B1226" s="152"/>
      <c r="C1226" s="93"/>
      <c r="D1226" s="93"/>
      <c r="E1226" s="95"/>
      <c r="F1226" s="95"/>
      <c r="G1226" s="95"/>
      <c r="H1226" s="93"/>
      <c r="I1226" s="93"/>
      <c r="J1226" s="93"/>
    </row>
    <row r="1227" spans="1:10" s="65" customFormat="1" ht="14" x14ac:dyDescent="0.35">
      <c r="A1227" s="145"/>
      <c r="B1227" s="152"/>
      <c r="C1227" s="93"/>
      <c r="D1227" s="93"/>
      <c r="E1227" s="95"/>
      <c r="F1227" s="95"/>
      <c r="G1227" s="95"/>
      <c r="H1227" s="93"/>
      <c r="I1227" s="93"/>
      <c r="J1227" s="93"/>
    </row>
    <row r="1228" spans="1:10" s="65" customFormat="1" ht="14" x14ac:dyDescent="0.35">
      <c r="A1228" s="145"/>
      <c r="B1228" s="152"/>
      <c r="C1228" s="93"/>
      <c r="D1228" s="93"/>
      <c r="E1228" s="95"/>
      <c r="F1228" s="95"/>
      <c r="G1228" s="95"/>
      <c r="H1228" s="93"/>
      <c r="I1228" s="93"/>
      <c r="J1228" s="93"/>
    </row>
    <row r="1229" spans="1:10" s="65" customFormat="1" ht="14" x14ac:dyDescent="0.35">
      <c r="A1229" s="145"/>
      <c r="B1229" s="152"/>
      <c r="C1229" s="93"/>
      <c r="D1229" s="93"/>
      <c r="E1229" s="95"/>
      <c r="F1229" s="95"/>
      <c r="G1229" s="95"/>
      <c r="H1229" s="93"/>
      <c r="I1229" s="93"/>
      <c r="J1229" s="93"/>
    </row>
    <row r="1230" spans="1:10" s="65" customFormat="1" ht="14" x14ac:dyDescent="0.35">
      <c r="A1230" s="145"/>
      <c r="B1230" s="152"/>
      <c r="C1230" s="93"/>
      <c r="D1230" s="93"/>
      <c r="E1230" s="95"/>
      <c r="F1230" s="95"/>
      <c r="G1230" s="95"/>
      <c r="H1230" s="93"/>
      <c r="I1230" s="93"/>
      <c r="J1230" s="93"/>
    </row>
    <row r="1231" spans="1:10" s="65" customFormat="1" ht="14" x14ac:dyDescent="0.35">
      <c r="A1231" s="145"/>
      <c r="B1231" s="152"/>
      <c r="C1231" s="93"/>
      <c r="D1231" s="93"/>
      <c r="E1231" s="95"/>
      <c r="F1231" s="95"/>
      <c r="G1231" s="95"/>
      <c r="H1231" s="93"/>
      <c r="I1231" s="93"/>
      <c r="J1231" s="93"/>
    </row>
    <row r="1232" spans="1:10" s="65" customFormat="1" ht="14" x14ac:dyDescent="0.35">
      <c r="A1232" s="145"/>
      <c r="B1232" s="152"/>
      <c r="C1232" s="93"/>
      <c r="D1232" s="93"/>
      <c r="E1232" s="95"/>
      <c r="F1232" s="95"/>
      <c r="G1232" s="95"/>
      <c r="H1232" s="93"/>
      <c r="I1232" s="93"/>
      <c r="J1232" s="93"/>
    </row>
    <row r="1233" spans="1:10" s="65" customFormat="1" ht="14" x14ac:dyDescent="0.35">
      <c r="A1233" s="145"/>
      <c r="B1233" s="152"/>
      <c r="C1233" s="93"/>
      <c r="D1233" s="93"/>
      <c r="E1233" s="95"/>
      <c r="F1233" s="95"/>
      <c r="G1233" s="95"/>
      <c r="H1233" s="93"/>
      <c r="I1233" s="93"/>
      <c r="J1233" s="93"/>
    </row>
    <row r="1234" spans="1:10" s="65" customFormat="1" ht="14" x14ac:dyDescent="0.35">
      <c r="A1234" s="145"/>
      <c r="B1234" s="152"/>
      <c r="C1234" s="93"/>
      <c r="D1234" s="93"/>
      <c r="E1234" s="95"/>
      <c r="F1234" s="95"/>
      <c r="G1234" s="95"/>
      <c r="H1234" s="93"/>
      <c r="I1234" s="93"/>
      <c r="J1234" s="93"/>
    </row>
    <row r="1235" spans="1:10" s="65" customFormat="1" ht="14" x14ac:dyDescent="0.35">
      <c r="A1235" s="145"/>
      <c r="B1235" s="152"/>
      <c r="C1235" s="93"/>
      <c r="D1235" s="93"/>
      <c r="E1235" s="95"/>
      <c r="F1235" s="95"/>
      <c r="G1235" s="95"/>
      <c r="H1235" s="93"/>
      <c r="I1235" s="93"/>
      <c r="J1235" s="93"/>
    </row>
    <row r="1236" spans="1:10" s="65" customFormat="1" ht="14" x14ac:dyDescent="0.35">
      <c r="A1236" s="145"/>
      <c r="B1236" s="152"/>
      <c r="C1236" s="93"/>
      <c r="D1236" s="93"/>
      <c r="E1236" s="95"/>
      <c r="F1236" s="95"/>
      <c r="G1236" s="95"/>
      <c r="H1236" s="93"/>
      <c r="I1236" s="93"/>
      <c r="J1236" s="93"/>
    </row>
    <row r="1237" spans="1:10" s="65" customFormat="1" ht="14" x14ac:dyDescent="0.35">
      <c r="A1237" s="145"/>
      <c r="B1237" s="152"/>
      <c r="C1237" s="93"/>
      <c r="D1237" s="93"/>
      <c r="E1237" s="95"/>
      <c r="F1237" s="95"/>
      <c r="G1237" s="95"/>
      <c r="H1237" s="93"/>
      <c r="I1237" s="93"/>
      <c r="J1237" s="93"/>
    </row>
    <row r="1238" spans="1:10" s="65" customFormat="1" ht="14" x14ac:dyDescent="0.35">
      <c r="A1238" s="145"/>
      <c r="B1238" s="152"/>
      <c r="C1238" s="93"/>
      <c r="D1238" s="93"/>
      <c r="E1238" s="95"/>
      <c r="F1238" s="95"/>
      <c r="G1238" s="95"/>
      <c r="H1238" s="93"/>
      <c r="I1238" s="93"/>
      <c r="J1238" s="93"/>
    </row>
    <row r="1239" spans="1:10" s="65" customFormat="1" ht="14" x14ac:dyDescent="0.35">
      <c r="A1239" s="145"/>
      <c r="B1239" s="152"/>
      <c r="C1239" s="93"/>
      <c r="D1239" s="93"/>
      <c r="E1239" s="95"/>
      <c r="F1239" s="95"/>
      <c r="G1239" s="95"/>
      <c r="H1239" s="93"/>
      <c r="I1239" s="93"/>
      <c r="J1239" s="93"/>
    </row>
    <row r="1240" spans="1:10" s="65" customFormat="1" ht="14" x14ac:dyDescent="0.35">
      <c r="A1240" s="145"/>
      <c r="B1240" s="152"/>
      <c r="C1240" s="93"/>
      <c r="D1240" s="93"/>
      <c r="E1240" s="95"/>
      <c r="F1240" s="95"/>
      <c r="G1240" s="95"/>
      <c r="H1240" s="93"/>
      <c r="I1240" s="93"/>
      <c r="J1240" s="93"/>
    </row>
    <row r="1241" spans="1:10" s="65" customFormat="1" ht="14" x14ac:dyDescent="0.35">
      <c r="A1241" s="145"/>
      <c r="B1241" s="152"/>
      <c r="C1241" s="93"/>
      <c r="D1241" s="93"/>
      <c r="E1241" s="95"/>
      <c r="F1241" s="95"/>
      <c r="G1241" s="95"/>
      <c r="H1241" s="93"/>
      <c r="I1241" s="93"/>
      <c r="J1241" s="93"/>
    </row>
    <row r="1242" spans="1:10" s="65" customFormat="1" ht="14" x14ac:dyDescent="0.35">
      <c r="A1242" s="145"/>
      <c r="B1242" s="152"/>
      <c r="C1242" s="93"/>
      <c r="D1242" s="93"/>
      <c r="E1242" s="95"/>
      <c r="F1242" s="95"/>
      <c r="G1242" s="95"/>
      <c r="H1242" s="93"/>
      <c r="I1242" s="93"/>
      <c r="J1242" s="93"/>
    </row>
    <row r="1243" spans="1:10" s="65" customFormat="1" ht="14" x14ac:dyDescent="0.35">
      <c r="A1243" s="145"/>
      <c r="B1243" s="152"/>
      <c r="C1243" s="93"/>
      <c r="D1243" s="93"/>
      <c r="E1243" s="95"/>
      <c r="F1243" s="95"/>
      <c r="G1243" s="95"/>
      <c r="H1243" s="93"/>
      <c r="I1243" s="93"/>
      <c r="J1243" s="93"/>
    </row>
    <row r="1244" spans="1:10" s="65" customFormat="1" ht="14" x14ac:dyDescent="0.35">
      <c r="A1244" s="145"/>
      <c r="B1244" s="152"/>
      <c r="C1244" s="93"/>
      <c r="D1244" s="93"/>
      <c r="E1244" s="95"/>
      <c r="F1244" s="95"/>
      <c r="G1244" s="95"/>
      <c r="H1244" s="93"/>
      <c r="I1244" s="93"/>
      <c r="J1244" s="93"/>
    </row>
    <row r="1245" spans="1:10" s="65" customFormat="1" ht="14" x14ac:dyDescent="0.35">
      <c r="A1245" s="145"/>
      <c r="B1245" s="152"/>
      <c r="C1245" s="93"/>
      <c r="D1245" s="93"/>
      <c r="E1245" s="95"/>
      <c r="F1245" s="95"/>
      <c r="G1245" s="95"/>
      <c r="H1245" s="93"/>
      <c r="I1245" s="93"/>
      <c r="J1245" s="93"/>
    </row>
    <row r="1246" spans="1:10" s="65" customFormat="1" ht="14" x14ac:dyDescent="0.35">
      <c r="A1246" s="145"/>
      <c r="B1246" s="152"/>
      <c r="C1246" s="93"/>
      <c r="D1246" s="93"/>
      <c r="E1246" s="95"/>
      <c r="F1246" s="95"/>
      <c r="G1246" s="95"/>
      <c r="H1246" s="93"/>
      <c r="I1246" s="93"/>
      <c r="J1246" s="93"/>
    </row>
    <row r="1247" spans="1:10" s="65" customFormat="1" ht="14" x14ac:dyDescent="0.35">
      <c r="A1247" s="145"/>
      <c r="B1247" s="152"/>
      <c r="C1247" s="93"/>
      <c r="D1247" s="93"/>
      <c r="E1247" s="95"/>
      <c r="F1247" s="95"/>
      <c r="G1247" s="95"/>
      <c r="H1247" s="93"/>
      <c r="I1247" s="93"/>
      <c r="J1247" s="93"/>
    </row>
    <row r="1248" spans="1:10" s="65" customFormat="1" ht="14" x14ac:dyDescent="0.35">
      <c r="A1248" s="145"/>
      <c r="B1248" s="152"/>
      <c r="C1248" s="93"/>
      <c r="D1248" s="93"/>
      <c r="E1248" s="95"/>
      <c r="F1248" s="95"/>
      <c r="G1248" s="95"/>
      <c r="H1248" s="93"/>
      <c r="I1248" s="93"/>
      <c r="J1248" s="93"/>
    </row>
    <row r="1249" spans="1:10" s="65" customFormat="1" ht="14" x14ac:dyDescent="0.35">
      <c r="A1249" s="145"/>
      <c r="B1249" s="152"/>
      <c r="C1249" s="93"/>
      <c r="D1249" s="93"/>
      <c r="E1249" s="95"/>
      <c r="F1249" s="95"/>
      <c r="G1249" s="95"/>
      <c r="H1249" s="93"/>
      <c r="I1249" s="93"/>
      <c r="J1249" s="93"/>
    </row>
    <row r="1250" spans="1:10" s="65" customFormat="1" ht="14" x14ac:dyDescent="0.35">
      <c r="A1250" s="145"/>
      <c r="B1250" s="152"/>
      <c r="C1250" s="93"/>
      <c r="D1250" s="93"/>
      <c r="E1250" s="95"/>
      <c r="F1250" s="95"/>
      <c r="G1250" s="95"/>
      <c r="H1250" s="93"/>
      <c r="I1250" s="93"/>
      <c r="J1250" s="93"/>
    </row>
    <row r="1251" spans="1:10" s="65" customFormat="1" ht="14" x14ac:dyDescent="0.35">
      <c r="A1251" s="145"/>
      <c r="B1251" s="152"/>
      <c r="C1251" s="93"/>
      <c r="D1251" s="93"/>
      <c r="E1251" s="95"/>
      <c r="F1251" s="95"/>
      <c r="G1251" s="95"/>
      <c r="H1251" s="93"/>
      <c r="I1251" s="93"/>
      <c r="J1251" s="93"/>
    </row>
    <row r="1252" spans="1:10" s="65" customFormat="1" ht="14" x14ac:dyDescent="0.35">
      <c r="A1252" s="145"/>
      <c r="B1252" s="152"/>
      <c r="C1252" s="93"/>
      <c r="D1252" s="93"/>
      <c r="E1252" s="95"/>
      <c r="F1252" s="95"/>
      <c r="G1252" s="95"/>
      <c r="H1252" s="93"/>
      <c r="I1252" s="93"/>
      <c r="J1252" s="93"/>
    </row>
    <row r="1253" spans="1:10" s="65" customFormat="1" ht="14" x14ac:dyDescent="0.35">
      <c r="A1253" s="145"/>
      <c r="B1253" s="152"/>
      <c r="C1253" s="93"/>
      <c r="D1253" s="93"/>
      <c r="E1253" s="95"/>
      <c r="F1253" s="95"/>
      <c r="G1253" s="95"/>
      <c r="H1253" s="93"/>
      <c r="I1253" s="93"/>
      <c r="J1253" s="93"/>
    </row>
    <row r="1254" spans="1:10" s="65" customFormat="1" ht="14" x14ac:dyDescent="0.35">
      <c r="A1254" s="145"/>
      <c r="B1254" s="152"/>
      <c r="C1254" s="93"/>
      <c r="D1254" s="93"/>
      <c r="E1254" s="95"/>
      <c r="F1254" s="95"/>
      <c r="G1254" s="95"/>
      <c r="H1254" s="93"/>
      <c r="I1254" s="93"/>
      <c r="J1254" s="93"/>
    </row>
    <row r="1255" spans="1:10" s="65" customFormat="1" ht="14" x14ac:dyDescent="0.35">
      <c r="A1255" s="145"/>
      <c r="B1255" s="152"/>
      <c r="C1255" s="93"/>
      <c r="D1255" s="93"/>
      <c r="E1255" s="95"/>
      <c r="F1255" s="95"/>
      <c r="G1255" s="95"/>
      <c r="H1255" s="93"/>
      <c r="I1255" s="93"/>
      <c r="J1255" s="93"/>
    </row>
    <row r="1256" spans="1:10" s="65" customFormat="1" ht="14" x14ac:dyDescent="0.35">
      <c r="A1256" s="145"/>
      <c r="B1256" s="152"/>
      <c r="C1256" s="93"/>
      <c r="D1256" s="93"/>
      <c r="E1256" s="95"/>
      <c r="F1256" s="95"/>
      <c r="G1256" s="95"/>
      <c r="H1256" s="93"/>
      <c r="I1256" s="93"/>
      <c r="J1256" s="93"/>
    </row>
    <row r="1257" spans="1:10" s="65" customFormat="1" ht="14" x14ac:dyDescent="0.35">
      <c r="A1257" s="145"/>
      <c r="B1257" s="152"/>
      <c r="C1257" s="93"/>
      <c r="D1257" s="93"/>
      <c r="E1257" s="95"/>
      <c r="F1257" s="95"/>
      <c r="G1257" s="95"/>
      <c r="H1257" s="93"/>
      <c r="I1257" s="93"/>
      <c r="J1257" s="93"/>
    </row>
    <row r="1258" spans="1:10" s="65" customFormat="1" ht="14" x14ac:dyDescent="0.35">
      <c r="A1258" s="145"/>
      <c r="B1258" s="152"/>
      <c r="C1258" s="93"/>
      <c r="D1258" s="93"/>
      <c r="E1258" s="95"/>
      <c r="F1258" s="95"/>
      <c r="G1258" s="95"/>
      <c r="H1258" s="93"/>
      <c r="I1258" s="93"/>
      <c r="J1258" s="93"/>
    </row>
    <row r="1259" spans="1:10" s="65" customFormat="1" ht="14" x14ac:dyDescent="0.35">
      <c r="A1259" s="145"/>
      <c r="B1259" s="152"/>
      <c r="C1259" s="93"/>
      <c r="D1259" s="93"/>
      <c r="E1259" s="95"/>
      <c r="F1259" s="95"/>
      <c r="G1259" s="95"/>
      <c r="H1259" s="93"/>
      <c r="I1259" s="93"/>
      <c r="J1259" s="93"/>
    </row>
    <row r="1260" spans="1:10" s="65" customFormat="1" ht="14" x14ac:dyDescent="0.35">
      <c r="A1260" s="145"/>
      <c r="B1260" s="152"/>
      <c r="C1260" s="93"/>
      <c r="D1260" s="93"/>
      <c r="E1260" s="95"/>
      <c r="F1260" s="95"/>
      <c r="G1260" s="95"/>
      <c r="H1260" s="93"/>
      <c r="I1260" s="93"/>
      <c r="J1260" s="93"/>
    </row>
    <row r="1261" spans="1:10" s="65" customFormat="1" ht="14" x14ac:dyDescent="0.35">
      <c r="A1261" s="145"/>
      <c r="B1261" s="152"/>
      <c r="C1261" s="93"/>
      <c r="D1261" s="93"/>
      <c r="E1261" s="95"/>
      <c r="F1261" s="95"/>
      <c r="G1261" s="95"/>
      <c r="H1261" s="93"/>
      <c r="I1261" s="93"/>
      <c r="J1261" s="93"/>
    </row>
    <row r="1262" spans="1:10" s="65" customFormat="1" ht="14" x14ac:dyDescent="0.35">
      <c r="A1262" s="145"/>
      <c r="B1262" s="152"/>
      <c r="C1262" s="93"/>
      <c r="D1262" s="93"/>
      <c r="E1262" s="95"/>
      <c r="F1262" s="95"/>
      <c r="G1262" s="95"/>
      <c r="H1262" s="93"/>
      <c r="I1262" s="93"/>
      <c r="J1262" s="93"/>
    </row>
    <row r="1263" spans="1:10" s="65" customFormat="1" ht="14" x14ac:dyDescent="0.35">
      <c r="A1263" s="145"/>
      <c r="B1263" s="152"/>
      <c r="C1263" s="93"/>
      <c r="D1263" s="93"/>
      <c r="E1263" s="95"/>
      <c r="F1263" s="95"/>
      <c r="G1263" s="95"/>
      <c r="H1263" s="93"/>
      <c r="I1263" s="93"/>
      <c r="J1263" s="93"/>
    </row>
    <row r="1264" spans="1:10" s="65" customFormat="1" ht="14" x14ac:dyDescent="0.35">
      <c r="A1264" s="145"/>
      <c r="B1264" s="152"/>
      <c r="C1264" s="93"/>
      <c r="D1264" s="93"/>
      <c r="E1264" s="95"/>
      <c r="F1264" s="95"/>
      <c r="G1264" s="95"/>
      <c r="H1264" s="93"/>
      <c r="I1264" s="93"/>
      <c r="J1264" s="93"/>
    </row>
    <row r="1265" spans="1:10" s="65" customFormat="1" ht="14" x14ac:dyDescent="0.35">
      <c r="A1265" s="145"/>
      <c r="B1265" s="152"/>
      <c r="C1265" s="93"/>
      <c r="D1265" s="93"/>
      <c r="E1265" s="95"/>
      <c r="F1265" s="95"/>
      <c r="G1265" s="95"/>
      <c r="H1265" s="93"/>
      <c r="I1265" s="93"/>
      <c r="J1265" s="93"/>
    </row>
    <row r="1266" spans="1:10" s="65" customFormat="1" ht="14" x14ac:dyDescent="0.35">
      <c r="A1266" s="145"/>
      <c r="B1266" s="152"/>
      <c r="C1266" s="93"/>
      <c r="D1266" s="93"/>
      <c r="E1266" s="95"/>
      <c r="F1266" s="95"/>
      <c r="G1266" s="95"/>
      <c r="H1266" s="93"/>
      <c r="I1266" s="93"/>
      <c r="J1266" s="93"/>
    </row>
    <row r="1267" spans="1:10" s="65" customFormat="1" ht="14" x14ac:dyDescent="0.35">
      <c r="A1267" s="145"/>
      <c r="B1267" s="152"/>
      <c r="C1267" s="93"/>
      <c r="D1267" s="93"/>
      <c r="E1267" s="95"/>
      <c r="F1267" s="95"/>
      <c r="G1267" s="95"/>
      <c r="H1267" s="93"/>
      <c r="I1267" s="93"/>
      <c r="J1267" s="93"/>
    </row>
    <row r="1268" spans="1:10" s="65" customFormat="1" ht="14" x14ac:dyDescent="0.35">
      <c r="A1268" s="145"/>
      <c r="B1268" s="152"/>
      <c r="E1268" s="102"/>
      <c r="F1268" s="102"/>
      <c r="G1268" s="102"/>
      <c r="I1268" s="93"/>
      <c r="J1268" s="93"/>
    </row>
    <row r="1269" spans="1:10" s="65" customFormat="1" ht="14" x14ac:dyDescent="0.35">
      <c r="A1269" s="145"/>
      <c r="B1269" s="152"/>
      <c r="E1269" s="102"/>
      <c r="F1269" s="102"/>
      <c r="G1269" s="102"/>
      <c r="I1269" s="93"/>
      <c r="J1269" s="93"/>
    </row>
    <row r="1270" spans="1:10" s="65" customFormat="1" ht="14" x14ac:dyDescent="0.35">
      <c r="A1270" s="145"/>
      <c r="B1270" s="152"/>
      <c r="E1270" s="102"/>
      <c r="F1270" s="102"/>
      <c r="G1270" s="102"/>
      <c r="I1270" s="93"/>
      <c r="J1270" s="93"/>
    </row>
    <row r="1271" spans="1:10" s="65" customFormat="1" ht="14" x14ac:dyDescent="0.35">
      <c r="A1271" s="145"/>
      <c r="B1271" s="152"/>
      <c r="E1271" s="102"/>
      <c r="F1271" s="102"/>
      <c r="G1271" s="102"/>
      <c r="I1271" s="93"/>
      <c r="J1271" s="93"/>
    </row>
    <row r="1272" spans="1:10" s="65" customFormat="1" ht="14" x14ac:dyDescent="0.35">
      <c r="A1272" s="145"/>
      <c r="B1272" s="152"/>
      <c r="E1272" s="102"/>
      <c r="F1272" s="102"/>
      <c r="G1272" s="102"/>
      <c r="I1272" s="93"/>
      <c r="J1272" s="93"/>
    </row>
    <row r="1273" spans="1:10" s="65" customFormat="1" ht="14" x14ac:dyDescent="0.35">
      <c r="A1273" s="145"/>
      <c r="B1273" s="152"/>
      <c r="E1273" s="102"/>
      <c r="F1273" s="102"/>
      <c r="G1273" s="102"/>
      <c r="I1273" s="93"/>
      <c r="J1273" s="93"/>
    </row>
    <row r="1274" spans="1:10" s="65" customFormat="1" ht="14" x14ac:dyDescent="0.35">
      <c r="A1274" s="145"/>
      <c r="B1274" s="152"/>
      <c r="E1274" s="102"/>
      <c r="F1274" s="102"/>
      <c r="G1274" s="102"/>
      <c r="I1274" s="93"/>
      <c r="J1274" s="93"/>
    </row>
    <row r="1275" spans="1:10" s="65" customFormat="1" ht="14" x14ac:dyDescent="0.35">
      <c r="A1275" s="145"/>
      <c r="B1275" s="152"/>
      <c r="E1275" s="102"/>
      <c r="F1275" s="102"/>
      <c r="G1275" s="102"/>
      <c r="I1275" s="93"/>
      <c r="J1275" s="93"/>
    </row>
    <row r="1276" spans="1:10" s="65" customFormat="1" ht="14" x14ac:dyDescent="0.35">
      <c r="A1276" s="145"/>
      <c r="B1276" s="152"/>
      <c r="E1276" s="102"/>
      <c r="F1276" s="102"/>
      <c r="G1276" s="102"/>
      <c r="I1276" s="93"/>
      <c r="J1276" s="93"/>
    </row>
    <row r="1277" spans="1:10" s="65" customFormat="1" ht="14" x14ac:dyDescent="0.35">
      <c r="A1277" s="145"/>
      <c r="B1277" s="152"/>
      <c r="E1277" s="102"/>
      <c r="F1277" s="102"/>
      <c r="G1277" s="102"/>
      <c r="I1277" s="93"/>
      <c r="J1277" s="93"/>
    </row>
    <row r="1278" spans="1:10" s="65" customFormat="1" ht="14" x14ac:dyDescent="0.35">
      <c r="A1278" s="145"/>
      <c r="B1278" s="152"/>
      <c r="E1278" s="102"/>
      <c r="F1278" s="102"/>
      <c r="G1278" s="102"/>
      <c r="I1278" s="93"/>
      <c r="J1278" s="93"/>
    </row>
    <row r="1279" spans="1:10" s="65" customFormat="1" ht="14" x14ac:dyDescent="0.35">
      <c r="A1279" s="145"/>
      <c r="B1279" s="152"/>
      <c r="E1279" s="102"/>
      <c r="F1279" s="102"/>
      <c r="G1279" s="102"/>
      <c r="I1279" s="93"/>
      <c r="J1279" s="93"/>
    </row>
    <row r="1280" spans="1:10" s="65" customFormat="1" ht="14" x14ac:dyDescent="0.35">
      <c r="A1280" s="145"/>
      <c r="B1280" s="152"/>
      <c r="E1280" s="102"/>
      <c r="F1280" s="102"/>
      <c r="G1280" s="102"/>
      <c r="I1280" s="93"/>
      <c r="J1280" s="93"/>
    </row>
    <row r="1281" spans="1:10" s="65" customFormat="1" ht="14" x14ac:dyDescent="0.35">
      <c r="A1281" s="145"/>
      <c r="B1281" s="152"/>
      <c r="E1281" s="102"/>
      <c r="F1281" s="102"/>
      <c r="G1281" s="102"/>
      <c r="I1281" s="93"/>
      <c r="J1281" s="93"/>
    </row>
    <row r="1282" spans="1:10" s="65" customFormat="1" ht="14" x14ac:dyDescent="0.35">
      <c r="A1282" s="145"/>
      <c r="B1282" s="152"/>
      <c r="E1282" s="102"/>
      <c r="F1282" s="102"/>
      <c r="G1282" s="102"/>
      <c r="I1282" s="93"/>
      <c r="J1282" s="93"/>
    </row>
    <row r="1283" spans="1:10" s="65" customFormat="1" ht="14" x14ac:dyDescent="0.35">
      <c r="A1283" s="145"/>
      <c r="B1283" s="152"/>
      <c r="E1283" s="102"/>
      <c r="F1283" s="102"/>
      <c r="G1283" s="102"/>
      <c r="I1283" s="93"/>
      <c r="J1283" s="93"/>
    </row>
    <row r="1284" spans="1:10" s="65" customFormat="1" ht="14" x14ac:dyDescent="0.35">
      <c r="A1284" s="145"/>
      <c r="B1284" s="152"/>
      <c r="E1284" s="102"/>
      <c r="F1284" s="102"/>
      <c r="G1284" s="102"/>
      <c r="I1284" s="93"/>
      <c r="J1284" s="93"/>
    </row>
    <row r="1285" spans="1:10" s="65" customFormat="1" ht="14" x14ac:dyDescent="0.35">
      <c r="A1285" s="145"/>
      <c r="B1285" s="152"/>
      <c r="E1285" s="102"/>
      <c r="F1285" s="102"/>
      <c r="G1285" s="102"/>
      <c r="I1285" s="93"/>
      <c r="J1285" s="93"/>
    </row>
    <row r="1286" spans="1:10" s="65" customFormat="1" ht="14" x14ac:dyDescent="0.35">
      <c r="A1286" s="145"/>
      <c r="B1286" s="152"/>
      <c r="E1286" s="102"/>
      <c r="F1286" s="102"/>
      <c r="G1286" s="102"/>
      <c r="I1286" s="93"/>
      <c r="J1286" s="93"/>
    </row>
    <row r="1287" spans="1:10" s="65" customFormat="1" ht="14" x14ac:dyDescent="0.35">
      <c r="A1287" s="145"/>
      <c r="B1287" s="152"/>
      <c r="E1287" s="102"/>
      <c r="F1287" s="102"/>
      <c r="G1287" s="102"/>
      <c r="I1287" s="93"/>
      <c r="J1287" s="93"/>
    </row>
    <row r="1288" spans="1:10" s="65" customFormat="1" ht="14" x14ac:dyDescent="0.35">
      <c r="A1288" s="145"/>
      <c r="B1288" s="152"/>
      <c r="E1288" s="102"/>
      <c r="F1288" s="102"/>
      <c r="G1288" s="102"/>
      <c r="I1288" s="93"/>
      <c r="J1288" s="93"/>
    </row>
    <row r="1289" spans="1:10" s="65" customFormat="1" ht="14" x14ac:dyDescent="0.35">
      <c r="A1289" s="145"/>
      <c r="B1289" s="152"/>
      <c r="E1289" s="102"/>
      <c r="F1289" s="102"/>
      <c r="G1289" s="102"/>
      <c r="I1289" s="93"/>
      <c r="J1289" s="93"/>
    </row>
    <row r="1290" spans="1:10" s="65" customFormat="1" ht="14" x14ac:dyDescent="0.35">
      <c r="A1290" s="145"/>
      <c r="B1290" s="152"/>
      <c r="E1290" s="102"/>
      <c r="F1290" s="102"/>
      <c r="G1290" s="102"/>
      <c r="I1290" s="93"/>
      <c r="J1290" s="93"/>
    </row>
    <row r="1291" spans="1:10" s="65" customFormat="1" ht="14" x14ac:dyDescent="0.35">
      <c r="A1291" s="145"/>
      <c r="B1291" s="152"/>
      <c r="E1291" s="102"/>
      <c r="F1291" s="102"/>
      <c r="G1291" s="102"/>
      <c r="I1291" s="93"/>
      <c r="J1291" s="93"/>
    </row>
    <row r="1292" spans="1:10" s="65" customFormat="1" ht="14" x14ac:dyDescent="0.35">
      <c r="A1292" s="145"/>
      <c r="B1292" s="152"/>
      <c r="E1292" s="102"/>
      <c r="F1292" s="102"/>
      <c r="G1292" s="102"/>
      <c r="I1292" s="93"/>
      <c r="J1292" s="93"/>
    </row>
    <row r="1293" spans="1:10" s="65" customFormat="1" ht="14" x14ac:dyDescent="0.35">
      <c r="A1293" s="145"/>
      <c r="B1293" s="152"/>
      <c r="E1293" s="102"/>
      <c r="F1293" s="102"/>
      <c r="G1293" s="102"/>
      <c r="I1293" s="93"/>
      <c r="J1293" s="93"/>
    </row>
    <row r="1294" spans="1:10" s="65" customFormat="1" ht="14" x14ac:dyDescent="0.35">
      <c r="A1294" s="145"/>
      <c r="B1294" s="152"/>
      <c r="E1294" s="102"/>
      <c r="F1294" s="102"/>
      <c r="G1294" s="102"/>
      <c r="I1294" s="93"/>
      <c r="J1294" s="93"/>
    </row>
    <row r="1295" spans="1:10" s="65" customFormat="1" ht="14" x14ac:dyDescent="0.35">
      <c r="A1295" s="145"/>
      <c r="B1295" s="152"/>
      <c r="E1295" s="102"/>
      <c r="F1295" s="102"/>
      <c r="G1295" s="102"/>
      <c r="I1295" s="93"/>
      <c r="J1295" s="93"/>
    </row>
    <row r="1296" spans="1:10" s="65" customFormat="1" ht="14" x14ac:dyDescent="0.35">
      <c r="A1296" s="145"/>
      <c r="B1296" s="152"/>
      <c r="E1296" s="102"/>
      <c r="F1296" s="102"/>
      <c r="G1296" s="102"/>
      <c r="I1296" s="93"/>
      <c r="J1296" s="93"/>
    </row>
    <row r="1297" spans="1:10" s="65" customFormat="1" ht="14" x14ac:dyDescent="0.35">
      <c r="A1297" s="145"/>
      <c r="B1297" s="152"/>
      <c r="E1297" s="102"/>
      <c r="F1297" s="102"/>
      <c r="G1297" s="102"/>
      <c r="I1297" s="93"/>
      <c r="J1297" s="93"/>
    </row>
    <row r="1298" spans="1:10" s="65" customFormat="1" ht="14" x14ac:dyDescent="0.35">
      <c r="A1298" s="145"/>
      <c r="B1298" s="152"/>
      <c r="E1298" s="102"/>
      <c r="F1298" s="102"/>
      <c r="G1298" s="102"/>
      <c r="I1298" s="93"/>
      <c r="J1298" s="93"/>
    </row>
    <row r="1299" spans="1:10" s="65" customFormat="1" ht="14" x14ac:dyDescent="0.35">
      <c r="A1299" s="145"/>
      <c r="B1299" s="152"/>
      <c r="E1299" s="102"/>
      <c r="F1299" s="102"/>
      <c r="G1299" s="102"/>
      <c r="I1299" s="93"/>
      <c r="J1299" s="93"/>
    </row>
    <row r="1300" spans="1:10" s="65" customFormat="1" ht="14" x14ac:dyDescent="0.35">
      <c r="A1300" s="145"/>
      <c r="B1300" s="152"/>
      <c r="E1300" s="102"/>
      <c r="F1300" s="102"/>
      <c r="G1300" s="102"/>
      <c r="I1300" s="93"/>
      <c r="J1300" s="93"/>
    </row>
    <row r="1301" spans="1:10" s="65" customFormat="1" ht="14" x14ac:dyDescent="0.35">
      <c r="A1301" s="145"/>
      <c r="B1301" s="152"/>
      <c r="E1301" s="102"/>
      <c r="F1301" s="102"/>
      <c r="G1301" s="102"/>
      <c r="I1301" s="93"/>
      <c r="J1301" s="93"/>
    </row>
    <row r="1302" spans="1:10" s="65" customFormat="1" ht="14" x14ac:dyDescent="0.35">
      <c r="A1302" s="145"/>
      <c r="B1302" s="152"/>
      <c r="E1302" s="102"/>
      <c r="F1302" s="102"/>
      <c r="G1302" s="102"/>
      <c r="I1302" s="93"/>
      <c r="J1302" s="93"/>
    </row>
    <row r="1303" spans="1:10" s="65" customFormat="1" ht="14" x14ac:dyDescent="0.35">
      <c r="A1303" s="145"/>
      <c r="B1303" s="152"/>
      <c r="E1303" s="102"/>
      <c r="F1303" s="102"/>
      <c r="G1303" s="102"/>
      <c r="I1303" s="93"/>
      <c r="J1303" s="93"/>
    </row>
    <row r="1304" spans="1:10" s="65" customFormat="1" ht="14" x14ac:dyDescent="0.35">
      <c r="A1304" s="145"/>
      <c r="B1304" s="152"/>
      <c r="E1304" s="102"/>
      <c r="F1304" s="102"/>
      <c r="G1304" s="102"/>
      <c r="I1304" s="93"/>
      <c r="J1304" s="93"/>
    </row>
    <row r="1305" spans="1:10" s="65" customFormat="1" ht="14" x14ac:dyDescent="0.35">
      <c r="A1305" s="145"/>
      <c r="B1305" s="152"/>
      <c r="E1305" s="102"/>
      <c r="F1305" s="102"/>
      <c r="G1305" s="102"/>
      <c r="I1305" s="93"/>
      <c r="J1305" s="93"/>
    </row>
    <row r="1306" spans="1:10" s="65" customFormat="1" ht="14" x14ac:dyDescent="0.35">
      <c r="A1306" s="145"/>
      <c r="B1306" s="152"/>
      <c r="E1306" s="102"/>
      <c r="F1306" s="102"/>
      <c r="G1306" s="102"/>
      <c r="I1306" s="93"/>
      <c r="J1306" s="93"/>
    </row>
    <row r="1307" spans="1:10" s="65" customFormat="1" ht="14" x14ac:dyDescent="0.35">
      <c r="A1307" s="145"/>
      <c r="B1307" s="152"/>
      <c r="E1307" s="102"/>
      <c r="F1307" s="102"/>
      <c r="G1307" s="102"/>
      <c r="I1307" s="93"/>
      <c r="J1307" s="93"/>
    </row>
    <row r="1308" spans="1:10" s="65" customFormat="1" ht="14" x14ac:dyDescent="0.35">
      <c r="A1308" s="145"/>
      <c r="B1308" s="152"/>
      <c r="E1308" s="102"/>
      <c r="F1308" s="102"/>
      <c r="G1308" s="102"/>
      <c r="I1308" s="93"/>
      <c r="J1308" s="93"/>
    </row>
    <row r="1309" spans="1:10" s="65" customFormat="1" ht="14" x14ac:dyDescent="0.35">
      <c r="A1309" s="145"/>
      <c r="B1309" s="152"/>
      <c r="E1309" s="102"/>
      <c r="F1309" s="102"/>
      <c r="G1309" s="102"/>
      <c r="I1309" s="93"/>
      <c r="J1309" s="93"/>
    </row>
    <row r="1310" spans="1:10" s="65" customFormat="1" ht="14" x14ac:dyDescent="0.35">
      <c r="A1310" s="145"/>
      <c r="B1310" s="152"/>
      <c r="E1310" s="102"/>
      <c r="F1310" s="102"/>
      <c r="G1310" s="102"/>
      <c r="I1310" s="93"/>
      <c r="J1310" s="93"/>
    </row>
    <row r="1311" spans="1:10" s="65" customFormat="1" ht="14" x14ac:dyDescent="0.35">
      <c r="A1311" s="145"/>
      <c r="B1311" s="152"/>
      <c r="E1311" s="102"/>
      <c r="F1311" s="102"/>
      <c r="G1311" s="102"/>
      <c r="I1311" s="93"/>
      <c r="J1311" s="93"/>
    </row>
    <row r="1312" spans="1:10" s="65" customFormat="1" ht="14" x14ac:dyDescent="0.35">
      <c r="A1312" s="145"/>
      <c r="B1312" s="152"/>
      <c r="E1312" s="102"/>
      <c r="F1312" s="102"/>
      <c r="G1312" s="102"/>
      <c r="I1312" s="93"/>
      <c r="J1312" s="93"/>
    </row>
    <row r="1313" spans="1:10" s="65" customFormat="1" ht="14" x14ac:dyDescent="0.35">
      <c r="A1313" s="145"/>
      <c r="B1313" s="152"/>
      <c r="E1313" s="102"/>
      <c r="F1313" s="102"/>
      <c r="G1313" s="102"/>
      <c r="I1313" s="93"/>
      <c r="J1313" s="93"/>
    </row>
    <row r="1314" spans="1:10" s="65" customFormat="1" ht="14" x14ac:dyDescent="0.35">
      <c r="A1314" s="145"/>
      <c r="B1314" s="152"/>
      <c r="E1314" s="102"/>
      <c r="F1314" s="102"/>
      <c r="G1314" s="102"/>
      <c r="I1314" s="93"/>
      <c r="J1314" s="93"/>
    </row>
    <row r="1315" spans="1:10" s="65" customFormat="1" ht="14" x14ac:dyDescent="0.35">
      <c r="A1315" s="145"/>
      <c r="B1315" s="152"/>
      <c r="E1315" s="102"/>
      <c r="F1315" s="102"/>
      <c r="G1315" s="102"/>
      <c r="I1315" s="93"/>
      <c r="J1315" s="93"/>
    </row>
    <row r="1316" spans="1:10" s="65" customFormat="1" ht="14" x14ac:dyDescent="0.35">
      <c r="A1316" s="145"/>
      <c r="B1316" s="152"/>
      <c r="E1316" s="102"/>
      <c r="F1316" s="102"/>
      <c r="G1316" s="102"/>
      <c r="I1316" s="93"/>
      <c r="J1316" s="93"/>
    </row>
    <row r="1317" spans="1:10" s="65" customFormat="1" ht="14" x14ac:dyDescent="0.35">
      <c r="A1317" s="145"/>
      <c r="B1317" s="152"/>
      <c r="E1317" s="102"/>
      <c r="F1317" s="102"/>
      <c r="G1317" s="102"/>
      <c r="I1317" s="93"/>
      <c r="J1317" s="93"/>
    </row>
    <row r="1318" spans="1:10" s="65" customFormat="1" ht="14" x14ac:dyDescent="0.35">
      <c r="A1318" s="145"/>
      <c r="B1318" s="152"/>
      <c r="E1318" s="102"/>
      <c r="F1318" s="102"/>
      <c r="G1318" s="102"/>
      <c r="I1318" s="93"/>
      <c r="J1318" s="93"/>
    </row>
    <row r="1319" spans="1:10" s="65" customFormat="1" ht="14" x14ac:dyDescent="0.35">
      <c r="A1319" s="145"/>
      <c r="B1319" s="152"/>
      <c r="E1319" s="102"/>
      <c r="F1319" s="102"/>
      <c r="G1319" s="102"/>
      <c r="I1319" s="93"/>
      <c r="J1319" s="93"/>
    </row>
    <row r="1320" spans="1:10" s="65" customFormat="1" ht="14" x14ac:dyDescent="0.35">
      <c r="A1320" s="145"/>
      <c r="B1320" s="152"/>
      <c r="E1320" s="102"/>
      <c r="F1320" s="102"/>
      <c r="G1320" s="102"/>
      <c r="I1320" s="93"/>
      <c r="J1320" s="93"/>
    </row>
    <row r="1321" spans="1:10" s="65" customFormat="1" ht="14" x14ac:dyDescent="0.35">
      <c r="A1321" s="145"/>
      <c r="B1321" s="152"/>
      <c r="E1321" s="102"/>
      <c r="F1321" s="102"/>
      <c r="G1321" s="102"/>
      <c r="I1321" s="93"/>
      <c r="J1321" s="93"/>
    </row>
    <row r="1322" spans="1:10" s="65" customFormat="1" ht="14" x14ac:dyDescent="0.35">
      <c r="A1322" s="145"/>
      <c r="B1322" s="152"/>
      <c r="E1322" s="102"/>
      <c r="F1322" s="102"/>
      <c r="G1322" s="102"/>
      <c r="I1322" s="93"/>
      <c r="J1322" s="93"/>
    </row>
    <row r="1323" spans="1:10" s="65" customFormat="1" ht="14" x14ac:dyDescent="0.35">
      <c r="A1323" s="145"/>
      <c r="B1323" s="152"/>
      <c r="E1323" s="102"/>
      <c r="F1323" s="102"/>
      <c r="G1323" s="102"/>
      <c r="I1323" s="93"/>
      <c r="J1323" s="93"/>
    </row>
    <row r="1324" spans="1:10" s="65" customFormat="1" ht="14" x14ac:dyDescent="0.35">
      <c r="A1324" s="145"/>
      <c r="B1324" s="152"/>
      <c r="E1324" s="102"/>
      <c r="F1324" s="102"/>
      <c r="G1324" s="102"/>
      <c r="I1324" s="93"/>
      <c r="J1324" s="93"/>
    </row>
    <row r="1325" spans="1:10" s="65" customFormat="1" ht="14" x14ac:dyDescent="0.35">
      <c r="A1325" s="145"/>
      <c r="B1325" s="152"/>
      <c r="E1325" s="102"/>
      <c r="F1325" s="102"/>
      <c r="G1325" s="102"/>
      <c r="I1325" s="93"/>
      <c r="J1325" s="93"/>
    </row>
    <row r="1326" spans="1:10" s="65" customFormat="1" ht="14" x14ac:dyDescent="0.35">
      <c r="A1326" s="145"/>
      <c r="B1326" s="152"/>
      <c r="E1326" s="102"/>
      <c r="F1326" s="102"/>
      <c r="G1326" s="102"/>
      <c r="I1326" s="93"/>
      <c r="J1326" s="93"/>
    </row>
    <row r="1327" spans="1:10" s="65" customFormat="1" ht="14" x14ac:dyDescent="0.35">
      <c r="A1327" s="145"/>
      <c r="B1327" s="152"/>
      <c r="E1327" s="102"/>
      <c r="F1327" s="102"/>
      <c r="G1327" s="102"/>
      <c r="I1327" s="93"/>
      <c r="J1327" s="93"/>
    </row>
    <row r="1328" spans="1:10" s="65" customFormat="1" ht="14" x14ac:dyDescent="0.35">
      <c r="A1328" s="145"/>
      <c r="B1328" s="152"/>
      <c r="E1328" s="102"/>
      <c r="F1328" s="102"/>
      <c r="G1328" s="102"/>
      <c r="I1328" s="93"/>
      <c r="J1328" s="93"/>
    </row>
    <row r="1329" spans="1:10" s="65" customFormat="1" ht="14" x14ac:dyDescent="0.35">
      <c r="A1329" s="145"/>
      <c r="B1329" s="152"/>
      <c r="E1329" s="102"/>
      <c r="F1329" s="102"/>
      <c r="G1329" s="102"/>
      <c r="I1329" s="93"/>
      <c r="J1329" s="93"/>
    </row>
    <row r="1330" spans="1:10" s="65" customFormat="1" ht="14" x14ac:dyDescent="0.35">
      <c r="A1330" s="145"/>
      <c r="B1330" s="152"/>
      <c r="E1330" s="102"/>
      <c r="F1330" s="102"/>
      <c r="G1330" s="102"/>
      <c r="I1330" s="93"/>
      <c r="J1330" s="93"/>
    </row>
    <row r="1331" spans="1:10" s="65" customFormat="1" ht="14" x14ac:dyDescent="0.35">
      <c r="A1331" s="145"/>
      <c r="B1331" s="152"/>
      <c r="E1331" s="102"/>
      <c r="F1331" s="102"/>
      <c r="G1331" s="102"/>
      <c r="I1331" s="93"/>
      <c r="J1331" s="93"/>
    </row>
    <row r="1332" spans="1:10" s="65" customFormat="1" ht="14" x14ac:dyDescent="0.35">
      <c r="A1332" s="145"/>
      <c r="B1332" s="152"/>
      <c r="E1332" s="102"/>
      <c r="F1332" s="102"/>
      <c r="G1332" s="102"/>
      <c r="I1332" s="93"/>
      <c r="J1332" s="93"/>
    </row>
    <row r="1333" spans="1:10" s="65" customFormat="1" ht="14" x14ac:dyDescent="0.35">
      <c r="A1333" s="145"/>
      <c r="B1333" s="152"/>
      <c r="E1333" s="102"/>
      <c r="F1333" s="102"/>
      <c r="G1333" s="102"/>
      <c r="I1333" s="93"/>
      <c r="J1333" s="93"/>
    </row>
    <row r="1334" spans="1:10" s="65" customFormat="1" ht="14" x14ac:dyDescent="0.35">
      <c r="A1334" s="145"/>
      <c r="B1334" s="152"/>
      <c r="E1334" s="102"/>
      <c r="F1334" s="102"/>
      <c r="G1334" s="102"/>
      <c r="I1334" s="93"/>
      <c r="J1334" s="93"/>
    </row>
    <row r="1335" spans="1:10" s="65" customFormat="1" ht="14" x14ac:dyDescent="0.35">
      <c r="A1335" s="145"/>
      <c r="B1335" s="152"/>
      <c r="E1335" s="102"/>
      <c r="F1335" s="102"/>
      <c r="G1335" s="102"/>
      <c r="I1335" s="93"/>
      <c r="J1335" s="93"/>
    </row>
    <row r="1336" spans="1:10" s="65" customFormat="1" ht="14" x14ac:dyDescent="0.35">
      <c r="A1336" s="145"/>
      <c r="B1336" s="152"/>
      <c r="E1336" s="102"/>
      <c r="F1336" s="102"/>
      <c r="G1336" s="102"/>
      <c r="I1336" s="93"/>
      <c r="J1336" s="93"/>
    </row>
    <row r="1337" spans="1:10" s="65" customFormat="1" ht="14" x14ac:dyDescent="0.35">
      <c r="A1337" s="145"/>
      <c r="B1337" s="152"/>
      <c r="E1337" s="102"/>
      <c r="F1337" s="102"/>
      <c r="G1337" s="102"/>
      <c r="I1337" s="93"/>
      <c r="J1337" s="93"/>
    </row>
    <row r="1338" spans="1:10" s="65" customFormat="1" ht="14" x14ac:dyDescent="0.35">
      <c r="A1338" s="145"/>
      <c r="B1338" s="152"/>
      <c r="E1338" s="102"/>
      <c r="F1338" s="102"/>
      <c r="G1338" s="102"/>
      <c r="I1338" s="93"/>
      <c r="J1338" s="93"/>
    </row>
    <row r="1339" spans="1:10" s="65" customFormat="1" ht="14" x14ac:dyDescent="0.35">
      <c r="A1339" s="145"/>
      <c r="B1339" s="152"/>
      <c r="E1339" s="102"/>
      <c r="F1339" s="102"/>
      <c r="G1339" s="102"/>
      <c r="I1339" s="93"/>
      <c r="J1339" s="93"/>
    </row>
    <row r="1340" spans="1:10" s="65" customFormat="1" ht="14" x14ac:dyDescent="0.35">
      <c r="A1340" s="145"/>
      <c r="B1340" s="152"/>
      <c r="E1340" s="102"/>
      <c r="F1340" s="102"/>
      <c r="G1340" s="102"/>
      <c r="I1340" s="93"/>
      <c r="J1340" s="93"/>
    </row>
    <row r="1341" spans="1:10" s="65" customFormat="1" ht="14" x14ac:dyDescent="0.35">
      <c r="A1341" s="145"/>
      <c r="B1341" s="152"/>
      <c r="E1341" s="102"/>
      <c r="F1341" s="102"/>
      <c r="G1341" s="102"/>
      <c r="I1341" s="93"/>
      <c r="J1341" s="93"/>
    </row>
    <row r="1342" spans="1:10" s="65" customFormat="1" ht="14" x14ac:dyDescent="0.35">
      <c r="A1342" s="145"/>
      <c r="B1342" s="152"/>
      <c r="E1342" s="102"/>
      <c r="F1342" s="102"/>
      <c r="G1342" s="102"/>
      <c r="I1342" s="93"/>
      <c r="J1342" s="93"/>
    </row>
    <row r="1343" spans="1:10" s="65" customFormat="1" ht="14" x14ac:dyDescent="0.35">
      <c r="A1343" s="145"/>
      <c r="B1343" s="152"/>
      <c r="E1343" s="102"/>
      <c r="F1343" s="102"/>
      <c r="G1343" s="102"/>
      <c r="I1343" s="93"/>
      <c r="J1343" s="93"/>
    </row>
    <row r="1344" spans="1:10" s="65" customFormat="1" ht="14" x14ac:dyDescent="0.35">
      <c r="A1344" s="145"/>
      <c r="B1344" s="152"/>
      <c r="E1344" s="102"/>
      <c r="F1344" s="102"/>
      <c r="G1344" s="102"/>
      <c r="I1344" s="93"/>
      <c r="J1344" s="93"/>
    </row>
    <row r="1345" spans="1:10" s="65" customFormat="1" ht="14" x14ac:dyDescent="0.35">
      <c r="A1345" s="145"/>
      <c r="B1345" s="152"/>
      <c r="E1345" s="102"/>
      <c r="F1345" s="102"/>
      <c r="G1345" s="102"/>
      <c r="I1345" s="93"/>
      <c r="J1345" s="93"/>
    </row>
    <row r="1346" spans="1:10" s="65" customFormat="1" ht="14" x14ac:dyDescent="0.35">
      <c r="A1346" s="145"/>
      <c r="B1346" s="152"/>
      <c r="E1346" s="102"/>
      <c r="F1346" s="102"/>
      <c r="G1346" s="102"/>
      <c r="I1346" s="93"/>
      <c r="J1346" s="93"/>
    </row>
    <row r="1347" spans="1:10" s="65" customFormat="1" ht="14" x14ac:dyDescent="0.35">
      <c r="A1347" s="145"/>
      <c r="B1347" s="152"/>
      <c r="E1347" s="102"/>
      <c r="F1347" s="102"/>
      <c r="G1347" s="102"/>
      <c r="I1347" s="93"/>
      <c r="J1347" s="93"/>
    </row>
    <row r="1348" spans="1:10" s="65" customFormat="1" ht="14" x14ac:dyDescent="0.35">
      <c r="A1348" s="145"/>
      <c r="B1348" s="152"/>
      <c r="E1348" s="102"/>
      <c r="F1348" s="102"/>
      <c r="G1348" s="102"/>
      <c r="I1348" s="93"/>
      <c r="J1348" s="93"/>
    </row>
    <row r="1349" spans="1:10" s="65" customFormat="1" ht="14" x14ac:dyDescent="0.35">
      <c r="A1349" s="145"/>
      <c r="B1349" s="152"/>
      <c r="E1349" s="102"/>
      <c r="F1349" s="102"/>
      <c r="G1349" s="102"/>
      <c r="I1349" s="93"/>
      <c r="J1349" s="93"/>
    </row>
    <row r="1350" spans="1:10" s="65" customFormat="1" ht="14" x14ac:dyDescent="0.35">
      <c r="A1350" s="145"/>
      <c r="B1350" s="152"/>
      <c r="E1350" s="102"/>
      <c r="F1350" s="102"/>
      <c r="G1350" s="102"/>
      <c r="I1350" s="93"/>
      <c r="J1350" s="93"/>
    </row>
    <row r="1351" spans="1:10" s="65" customFormat="1" ht="14" x14ac:dyDescent="0.35">
      <c r="A1351" s="145"/>
      <c r="B1351" s="152"/>
      <c r="E1351" s="102"/>
      <c r="F1351" s="102"/>
      <c r="G1351" s="102"/>
      <c r="I1351" s="93"/>
      <c r="J1351" s="93"/>
    </row>
    <row r="1352" spans="1:10" s="65" customFormat="1" ht="14" x14ac:dyDescent="0.35">
      <c r="A1352" s="145"/>
      <c r="B1352" s="152"/>
      <c r="E1352" s="102"/>
      <c r="F1352" s="102"/>
      <c r="G1352" s="102"/>
      <c r="I1352" s="93"/>
      <c r="J1352" s="93"/>
    </row>
    <row r="1353" spans="1:10" s="65" customFormat="1" ht="14" x14ac:dyDescent="0.35">
      <c r="A1353" s="145"/>
      <c r="B1353" s="152"/>
      <c r="E1353" s="102"/>
      <c r="F1353" s="102"/>
      <c r="G1353" s="102"/>
      <c r="I1353" s="93"/>
      <c r="J1353" s="93"/>
    </row>
    <row r="1354" spans="1:10" s="65" customFormat="1" ht="14" x14ac:dyDescent="0.35">
      <c r="A1354" s="145"/>
      <c r="B1354" s="152"/>
      <c r="E1354" s="102"/>
      <c r="F1354" s="102"/>
      <c r="G1354" s="102"/>
      <c r="I1354" s="93"/>
      <c r="J1354" s="93"/>
    </row>
    <row r="1355" spans="1:10" s="65" customFormat="1" ht="14" x14ac:dyDescent="0.35">
      <c r="A1355" s="145"/>
      <c r="B1355" s="152"/>
      <c r="E1355" s="102"/>
      <c r="F1355" s="102"/>
      <c r="G1355" s="102"/>
      <c r="I1355" s="93"/>
      <c r="J1355" s="93"/>
    </row>
    <row r="1356" spans="1:10" s="65" customFormat="1" ht="14" x14ac:dyDescent="0.35">
      <c r="A1356" s="145"/>
      <c r="B1356" s="152"/>
      <c r="E1356" s="102"/>
      <c r="F1356" s="102"/>
      <c r="G1356" s="102"/>
      <c r="I1356" s="93"/>
      <c r="J1356" s="93"/>
    </row>
    <row r="1357" spans="1:10" s="65" customFormat="1" ht="14" x14ac:dyDescent="0.35">
      <c r="A1357" s="145"/>
      <c r="B1357" s="152"/>
      <c r="E1357" s="102"/>
      <c r="F1357" s="102"/>
      <c r="G1357" s="102"/>
      <c r="I1357" s="93"/>
      <c r="J1357" s="93"/>
    </row>
    <row r="1358" spans="1:10" s="65" customFormat="1" ht="14" x14ac:dyDescent="0.35">
      <c r="A1358" s="145"/>
      <c r="B1358" s="152"/>
      <c r="E1358" s="102"/>
      <c r="F1358" s="102"/>
      <c r="G1358" s="102"/>
      <c r="I1358" s="93"/>
      <c r="J1358" s="93"/>
    </row>
    <row r="1359" spans="1:10" s="65" customFormat="1" ht="14" x14ac:dyDescent="0.35">
      <c r="A1359" s="145"/>
      <c r="B1359" s="152"/>
      <c r="E1359" s="102"/>
      <c r="F1359" s="102"/>
      <c r="G1359" s="102"/>
      <c r="I1359" s="93"/>
      <c r="J1359" s="93"/>
    </row>
    <row r="1360" spans="1:10" s="65" customFormat="1" ht="14" x14ac:dyDescent="0.35">
      <c r="A1360" s="145"/>
      <c r="B1360" s="152"/>
      <c r="E1360" s="102"/>
      <c r="F1360" s="102"/>
      <c r="G1360" s="102"/>
      <c r="I1360" s="93"/>
      <c r="J1360" s="93"/>
    </row>
    <row r="1361" spans="1:10" s="65" customFormat="1" ht="14" x14ac:dyDescent="0.35">
      <c r="A1361" s="145"/>
      <c r="B1361" s="152"/>
      <c r="E1361" s="102"/>
      <c r="F1361" s="102"/>
      <c r="G1361" s="102"/>
      <c r="I1361" s="93"/>
      <c r="J1361" s="93"/>
    </row>
    <row r="1362" spans="1:10" s="65" customFormat="1" ht="14" x14ac:dyDescent="0.35">
      <c r="A1362" s="145"/>
      <c r="B1362" s="152"/>
      <c r="E1362" s="102"/>
      <c r="F1362" s="102"/>
      <c r="G1362" s="102"/>
      <c r="I1362" s="93"/>
      <c r="J1362" s="93"/>
    </row>
    <row r="1363" spans="1:10" s="65" customFormat="1" ht="14" x14ac:dyDescent="0.35">
      <c r="A1363" s="145"/>
      <c r="B1363" s="152"/>
      <c r="E1363" s="102"/>
      <c r="F1363" s="102"/>
      <c r="G1363" s="102"/>
      <c r="I1363" s="93"/>
      <c r="J1363" s="93"/>
    </row>
    <row r="1364" spans="1:10" s="65" customFormat="1" ht="14" x14ac:dyDescent="0.35">
      <c r="A1364" s="145"/>
      <c r="B1364" s="152"/>
      <c r="E1364" s="102"/>
      <c r="F1364" s="102"/>
      <c r="G1364" s="102"/>
      <c r="I1364" s="93"/>
      <c r="J1364" s="93"/>
    </row>
    <row r="1365" spans="1:10" s="65" customFormat="1" ht="14" x14ac:dyDescent="0.35">
      <c r="A1365" s="145"/>
      <c r="B1365" s="152"/>
      <c r="E1365" s="102"/>
      <c r="F1365" s="102"/>
      <c r="G1365" s="102"/>
      <c r="I1365" s="93"/>
      <c r="J1365" s="93"/>
    </row>
    <row r="1366" spans="1:10" s="65" customFormat="1" ht="14" x14ac:dyDescent="0.35">
      <c r="A1366" s="145"/>
      <c r="B1366" s="152"/>
      <c r="E1366" s="102"/>
      <c r="F1366" s="102"/>
      <c r="G1366" s="102"/>
      <c r="I1366" s="93"/>
      <c r="J1366" s="93"/>
    </row>
    <row r="1367" spans="1:10" s="65" customFormat="1" ht="14" x14ac:dyDescent="0.35">
      <c r="A1367" s="145"/>
      <c r="B1367" s="152"/>
      <c r="E1367" s="102"/>
      <c r="F1367" s="102"/>
      <c r="G1367" s="102"/>
      <c r="I1367" s="93"/>
      <c r="J1367" s="93"/>
    </row>
    <row r="1368" spans="1:10" s="65" customFormat="1" ht="14" x14ac:dyDescent="0.35">
      <c r="A1368" s="145"/>
      <c r="B1368" s="152"/>
      <c r="E1368" s="102"/>
      <c r="F1368" s="102"/>
      <c r="G1368" s="102"/>
      <c r="I1368" s="93"/>
      <c r="J1368" s="93"/>
    </row>
    <row r="1369" spans="1:10" s="65" customFormat="1" ht="14" x14ac:dyDescent="0.35">
      <c r="A1369" s="145"/>
      <c r="B1369" s="152"/>
      <c r="E1369" s="102"/>
      <c r="F1369" s="102"/>
      <c r="G1369" s="102"/>
      <c r="I1369" s="93"/>
      <c r="J1369" s="93"/>
    </row>
    <row r="1370" spans="1:10" s="65" customFormat="1" ht="14" x14ac:dyDescent="0.35">
      <c r="A1370" s="145"/>
      <c r="B1370" s="152"/>
      <c r="E1370" s="102"/>
      <c r="F1370" s="102"/>
      <c r="G1370" s="102"/>
      <c r="I1370" s="93"/>
      <c r="J1370" s="93"/>
    </row>
    <row r="1371" spans="1:10" s="65" customFormat="1" ht="14" x14ac:dyDescent="0.35">
      <c r="A1371" s="145"/>
      <c r="B1371" s="152"/>
      <c r="E1371" s="102"/>
      <c r="F1371" s="102"/>
      <c r="G1371" s="102"/>
      <c r="I1371" s="93"/>
      <c r="J1371" s="93"/>
    </row>
    <row r="1372" spans="1:10" s="65" customFormat="1" ht="14" x14ac:dyDescent="0.35">
      <c r="A1372" s="145"/>
      <c r="B1372" s="152"/>
      <c r="E1372" s="102"/>
      <c r="F1372" s="102"/>
      <c r="G1372" s="102"/>
      <c r="I1372" s="93"/>
      <c r="J1372" s="93"/>
    </row>
    <row r="1373" spans="1:10" s="65" customFormat="1" ht="14" x14ac:dyDescent="0.35">
      <c r="A1373" s="145"/>
      <c r="B1373" s="152"/>
      <c r="E1373" s="102"/>
      <c r="F1373" s="102"/>
      <c r="G1373" s="102"/>
      <c r="I1373" s="93"/>
      <c r="J1373" s="93"/>
    </row>
    <row r="1374" spans="1:10" s="65" customFormat="1" ht="14" x14ac:dyDescent="0.35">
      <c r="A1374" s="145"/>
      <c r="B1374" s="152"/>
      <c r="E1374" s="102"/>
      <c r="F1374" s="102"/>
      <c r="G1374" s="102"/>
      <c r="I1374" s="93"/>
      <c r="J1374" s="93"/>
    </row>
    <row r="1375" spans="1:10" s="65" customFormat="1" ht="14" x14ac:dyDescent="0.35">
      <c r="A1375" s="145"/>
      <c r="B1375" s="152"/>
      <c r="E1375" s="102"/>
      <c r="F1375" s="102"/>
      <c r="G1375" s="102"/>
      <c r="I1375" s="93"/>
      <c r="J1375" s="93"/>
    </row>
    <row r="1376" spans="1:10" s="65" customFormat="1" ht="14" x14ac:dyDescent="0.35">
      <c r="A1376" s="145"/>
      <c r="B1376" s="152"/>
      <c r="E1376" s="102"/>
      <c r="F1376" s="102"/>
      <c r="G1376" s="102"/>
      <c r="I1376" s="93"/>
      <c r="J1376" s="93"/>
    </row>
    <row r="1377" spans="1:10" s="65" customFormat="1" ht="14" x14ac:dyDescent="0.35">
      <c r="A1377" s="145"/>
      <c r="B1377" s="152"/>
      <c r="E1377" s="102"/>
      <c r="F1377" s="102"/>
      <c r="G1377" s="102"/>
      <c r="I1377" s="93"/>
      <c r="J1377" s="93"/>
    </row>
    <row r="1378" spans="1:10" s="65" customFormat="1" ht="14" x14ac:dyDescent="0.35">
      <c r="A1378" s="145"/>
      <c r="B1378" s="152"/>
      <c r="E1378" s="102"/>
      <c r="F1378" s="102"/>
      <c r="G1378" s="102"/>
      <c r="I1378" s="93"/>
      <c r="J1378" s="93"/>
    </row>
    <row r="1379" spans="1:10" s="65" customFormat="1" ht="14" x14ac:dyDescent="0.35">
      <c r="A1379" s="145"/>
      <c r="B1379" s="152"/>
      <c r="E1379" s="102"/>
      <c r="F1379" s="102"/>
      <c r="G1379" s="102"/>
      <c r="I1379" s="93"/>
      <c r="J1379" s="93"/>
    </row>
    <row r="1380" spans="1:10" s="65" customFormat="1" ht="14" x14ac:dyDescent="0.35">
      <c r="A1380" s="145"/>
      <c r="B1380" s="152"/>
      <c r="E1380" s="102"/>
      <c r="F1380" s="102"/>
      <c r="G1380" s="102"/>
      <c r="I1380" s="93"/>
      <c r="J1380" s="93"/>
    </row>
    <row r="1381" spans="1:10" s="65" customFormat="1" ht="14" x14ac:dyDescent="0.35">
      <c r="A1381" s="145"/>
      <c r="B1381" s="152"/>
      <c r="E1381" s="102"/>
      <c r="F1381" s="102"/>
      <c r="G1381" s="102"/>
      <c r="I1381" s="93"/>
      <c r="J1381" s="93"/>
    </row>
    <row r="1382" spans="1:10" s="65" customFormat="1" ht="14" x14ac:dyDescent="0.35">
      <c r="A1382" s="145"/>
      <c r="B1382" s="152"/>
      <c r="E1382" s="102"/>
      <c r="F1382" s="102"/>
      <c r="G1382" s="102"/>
      <c r="I1382" s="93"/>
      <c r="J1382" s="93"/>
    </row>
    <row r="1383" spans="1:10" s="65" customFormat="1" ht="14" x14ac:dyDescent="0.35">
      <c r="A1383" s="145"/>
      <c r="B1383" s="152"/>
      <c r="E1383" s="102"/>
      <c r="F1383" s="102"/>
      <c r="G1383" s="102"/>
      <c r="I1383" s="93"/>
      <c r="J1383" s="93"/>
    </row>
    <row r="1384" spans="1:10" s="65" customFormat="1" ht="14" x14ac:dyDescent="0.35">
      <c r="A1384" s="145"/>
      <c r="B1384" s="152"/>
      <c r="E1384" s="102"/>
      <c r="F1384" s="102"/>
      <c r="G1384" s="102"/>
      <c r="I1384" s="93"/>
      <c r="J1384" s="93"/>
    </row>
    <row r="1385" spans="1:10" s="65" customFormat="1" ht="14" x14ac:dyDescent="0.35">
      <c r="A1385" s="145"/>
      <c r="B1385" s="152"/>
      <c r="E1385" s="102"/>
      <c r="F1385" s="102"/>
      <c r="G1385" s="102"/>
      <c r="I1385" s="93"/>
      <c r="J1385" s="93"/>
    </row>
    <row r="1386" spans="1:10" s="65" customFormat="1" ht="14" x14ac:dyDescent="0.35">
      <c r="A1386" s="145"/>
      <c r="B1386" s="152"/>
      <c r="E1386" s="102"/>
      <c r="F1386" s="102"/>
      <c r="G1386" s="102"/>
      <c r="I1386" s="93"/>
      <c r="J1386" s="93"/>
    </row>
    <row r="1387" spans="1:10" s="65" customFormat="1" ht="14" x14ac:dyDescent="0.35">
      <c r="A1387" s="145"/>
      <c r="B1387" s="152"/>
      <c r="E1387" s="102"/>
      <c r="F1387" s="102"/>
      <c r="G1387" s="102"/>
      <c r="I1387" s="93"/>
      <c r="J1387" s="93"/>
    </row>
    <row r="1388" spans="1:10" s="65" customFormat="1" ht="14" x14ac:dyDescent="0.35">
      <c r="A1388" s="145"/>
      <c r="B1388" s="152"/>
      <c r="E1388" s="102"/>
      <c r="F1388" s="102"/>
      <c r="G1388" s="102"/>
      <c r="I1388" s="93"/>
      <c r="J1388" s="93"/>
    </row>
    <row r="1389" spans="1:10" s="65" customFormat="1" ht="14" x14ac:dyDescent="0.35">
      <c r="A1389" s="145"/>
      <c r="B1389" s="152"/>
      <c r="E1389" s="102"/>
      <c r="F1389" s="102"/>
      <c r="G1389" s="102"/>
      <c r="I1389" s="93"/>
      <c r="J1389" s="93"/>
    </row>
    <row r="1390" spans="1:10" s="65" customFormat="1" ht="14" x14ac:dyDescent="0.35">
      <c r="A1390" s="145"/>
      <c r="B1390" s="152"/>
      <c r="E1390" s="102"/>
      <c r="F1390" s="102"/>
      <c r="G1390" s="102"/>
      <c r="I1390" s="93"/>
      <c r="J1390" s="93"/>
    </row>
    <row r="1391" spans="1:10" s="65" customFormat="1" ht="14" x14ac:dyDescent="0.35">
      <c r="A1391" s="145"/>
      <c r="B1391" s="152"/>
      <c r="E1391" s="102"/>
      <c r="F1391" s="102"/>
      <c r="G1391" s="102"/>
      <c r="I1391" s="93"/>
      <c r="J1391" s="93"/>
    </row>
    <row r="1392" spans="1:10" s="65" customFormat="1" ht="14" x14ac:dyDescent="0.35">
      <c r="A1392" s="145"/>
      <c r="B1392" s="152"/>
      <c r="E1392" s="102"/>
      <c r="F1392" s="102"/>
      <c r="G1392" s="102"/>
      <c r="I1392" s="93"/>
      <c r="J1392" s="93"/>
    </row>
    <row r="1393" spans="1:10" s="65" customFormat="1" ht="14" x14ac:dyDescent="0.35">
      <c r="A1393" s="145"/>
      <c r="B1393" s="152"/>
      <c r="E1393" s="102"/>
      <c r="F1393" s="102"/>
      <c r="G1393" s="102"/>
      <c r="I1393" s="93"/>
      <c r="J1393" s="93"/>
    </row>
    <row r="1394" spans="1:10" s="65" customFormat="1" ht="14" x14ac:dyDescent="0.35">
      <c r="A1394" s="145"/>
      <c r="B1394" s="152"/>
      <c r="E1394" s="102"/>
      <c r="F1394" s="102"/>
      <c r="G1394" s="102"/>
      <c r="I1394" s="93"/>
      <c r="J1394" s="93"/>
    </row>
    <row r="1395" spans="1:10" s="65" customFormat="1" ht="14" x14ac:dyDescent="0.35">
      <c r="A1395" s="145"/>
      <c r="B1395" s="152"/>
      <c r="E1395" s="102"/>
      <c r="F1395" s="102"/>
      <c r="G1395" s="102"/>
      <c r="I1395" s="93"/>
      <c r="J1395" s="93"/>
    </row>
    <row r="1396" spans="1:10" s="65" customFormat="1" ht="14" x14ac:dyDescent="0.35">
      <c r="A1396" s="145"/>
      <c r="B1396" s="152"/>
      <c r="E1396" s="102"/>
      <c r="F1396" s="102"/>
      <c r="G1396" s="102"/>
      <c r="I1396" s="93"/>
      <c r="J1396" s="93"/>
    </row>
    <row r="1397" spans="1:10" s="65" customFormat="1" ht="14" x14ac:dyDescent="0.35">
      <c r="A1397" s="145"/>
      <c r="B1397" s="152"/>
      <c r="E1397" s="102"/>
      <c r="F1397" s="102"/>
      <c r="G1397" s="102"/>
      <c r="I1397" s="93"/>
      <c r="J1397" s="93"/>
    </row>
    <row r="1398" spans="1:10" s="65" customFormat="1" ht="14" x14ac:dyDescent="0.35">
      <c r="A1398" s="145"/>
      <c r="B1398" s="152"/>
      <c r="E1398" s="102"/>
      <c r="F1398" s="102"/>
      <c r="G1398" s="102"/>
      <c r="I1398" s="93"/>
      <c r="J1398" s="93"/>
    </row>
    <row r="1399" spans="1:10" s="65" customFormat="1" ht="14" x14ac:dyDescent="0.35">
      <c r="A1399" s="145"/>
      <c r="B1399" s="152"/>
      <c r="E1399" s="102"/>
      <c r="F1399" s="102"/>
      <c r="G1399" s="102"/>
      <c r="I1399" s="93"/>
      <c r="J1399" s="93"/>
    </row>
    <row r="1400" spans="1:10" s="65" customFormat="1" ht="14" x14ac:dyDescent="0.35">
      <c r="A1400" s="145"/>
      <c r="B1400" s="152"/>
      <c r="E1400" s="102"/>
      <c r="F1400" s="102"/>
      <c r="G1400" s="102"/>
      <c r="I1400" s="93"/>
      <c r="J1400" s="93"/>
    </row>
    <row r="1401" spans="1:10" s="65" customFormat="1" ht="14" x14ac:dyDescent="0.35">
      <c r="A1401" s="145"/>
      <c r="B1401" s="152"/>
      <c r="E1401" s="102"/>
      <c r="F1401" s="102"/>
      <c r="G1401" s="102"/>
      <c r="I1401" s="93"/>
      <c r="J1401" s="93"/>
    </row>
    <row r="1402" spans="1:10" s="65" customFormat="1" ht="14" x14ac:dyDescent="0.35">
      <c r="A1402" s="145"/>
      <c r="B1402" s="152"/>
      <c r="E1402" s="102"/>
      <c r="F1402" s="102"/>
      <c r="G1402" s="102"/>
      <c r="I1402" s="93"/>
      <c r="J1402" s="93"/>
    </row>
    <row r="1403" spans="1:10" s="65" customFormat="1" ht="14" x14ac:dyDescent="0.35">
      <c r="A1403" s="145"/>
      <c r="B1403" s="152"/>
      <c r="E1403" s="102"/>
      <c r="F1403" s="102"/>
      <c r="G1403" s="102"/>
      <c r="I1403" s="93"/>
      <c r="J1403" s="93"/>
    </row>
    <row r="1404" spans="1:10" s="65" customFormat="1" ht="14" x14ac:dyDescent="0.35">
      <c r="A1404" s="145"/>
      <c r="B1404" s="152"/>
      <c r="E1404" s="102"/>
      <c r="F1404" s="102"/>
      <c r="G1404" s="102"/>
      <c r="I1404" s="93"/>
      <c r="J1404" s="93"/>
    </row>
    <row r="1405" spans="1:10" s="65" customFormat="1" ht="14" x14ac:dyDescent="0.35">
      <c r="A1405" s="145"/>
      <c r="B1405" s="152"/>
      <c r="E1405" s="102"/>
      <c r="F1405" s="102"/>
      <c r="G1405" s="102"/>
      <c r="I1405" s="93"/>
      <c r="J1405" s="93"/>
    </row>
    <row r="1406" spans="1:10" s="65" customFormat="1" ht="14" x14ac:dyDescent="0.35">
      <c r="A1406" s="145"/>
      <c r="B1406" s="152"/>
      <c r="E1406" s="102"/>
      <c r="F1406" s="102"/>
      <c r="G1406" s="102"/>
      <c r="I1406" s="93"/>
      <c r="J1406" s="93"/>
    </row>
    <row r="1407" spans="1:10" s="65" customFormat="1" ht="14" x14ac:dyDescent="0.35">
      <c r="A1407" s="145"/>
      <c r="B1407" s="152"/>
      <c r="E1407" s="102"/>
      <c r="F1407" s="102"/>
      <c r="G1407" s="102"/>
      <c r="I1407" s="93"/>
      <c r="J1407" s="93"/>
    </row>
    <row r="1408" spans="1:10" s="65" customFormat="1" ht="14" x14ac:dyDescent="0.35">
      <c r="A1408" s="145"/>
      <c r="B1408" s="152"/>
      <c r="E1408" s="102"/>
      <c r="F1408" s="102"/>
      <c r="G1408" s="102"/>
      <c r="I1408" s="93"/>
      <c r="J1408" s="93"/>
    </row>
    <row r="1409" spans="1:10" s="65" customFormat="1" ht="14" x14ac:dyDescent="0.35">
      <c r="A1409" s="145"/>
      <c r="B1409" s="152"/>
      <c r="E1409" s="102"/>
      <c r="F1409" s="102"/>
      <c r="G1409" s="102"/>
      <c r="I1409" s="93"/>
      <c r="J1409" s="93"/>
    </row>
    <row r="1410" spans="1:10" s="65" customFormat="1" ht="14" x14ac:dyDescent="0.35">
      <c r="A1410" s="145"/>
      <c r="B1410" s="152"/>
      <c r="E1410" s="102"/>
      <c r="F1410" s="102"/>
      <c r="G1410" s="102"/>
      <c r="I1410" s="93"/>
      <c r="J1410" s="93"/>
    </row>
    <row r="1411" spans="1:10" s="65" customFormat="1" ht="14" x14ac:dyDescent="0.35">
      <c r="A1411" s="145"/>
      <c r="B1411" s="152"/>
      <c r="E1411" s="102"/>
      <c r="F1411" s="102"/>
      <c r="G1411" s="102"/>
      <c r="I1411" s="93"/>
      <c r="J1411" s="93"/>
    </row>
    <row r="1412" spans="1:10" s="65" customFormat="1" ht="14" x14ac:dyDescent="0.35">
      <c r="A1412" s="145"/>
      <c r="B1412" s="152"/>
      <c r="E1412" s="102"/>
      <c r="F1412" s="102"/>
      <c r="G1412" s="102"/>
      <c r="I1412" s="93"/>
      <c r="J1412" s="93"/>
    </row>
    <row r="1413" spans="1:10" s="65" customFormat="1" ht="14" x14ac:dyDescent="0.35">
      <c r="A1413" s="145"/>
      <c r="B1413" s="152"/>
      <c r="E1413" s="102"/>
      <c r="F1413" s="102"/>
      <c r="G1413" s="102"/>
      <c r="I1413" s="93"/>
      <c r="J1413" s="93"/>
    </row>
    <row r="1414" spans="1:10" s="65" customFormat="1" ht="14" x14ac:dyDescent="0.35">
      <c r="A1414" s="145"/>
      <c r="B1414" s="152"/>
      <c r="E1414" s="102"/>
      <c r="F1414" s="102"/>
      <c r="G1414" s="102"/>
      <c r="I1414" s="93"/>
      <c r="J1414" s="93"/>
    </row>
    <row r="1415" spans="1:10" s="65" customFormat="1" ht="14" x14ac:dyDescent="0.35">
      <c r="A1415" s="145"/>
      <c r="B1415" s="152"/>
      <c r="E1415" s="102"/>
      <c r="F1415" s="102"/>
      <c r="G1415" s="102"/>
      <c r="I1415" s="93"/>
      <c r="J1415" s="93"/>
    </row>
    <row r="1416" spans="1:10" s="65" customFormat="1" ht="14" x14ac:dyDescent="0.35">
      <c r="A1416" s="145"/>
      <c r="B1416" s="152"/>
      <c r="E1416" s="102"/>
      <c r="F1416" s="102"/>
      <c r="G1416" s="102"/>
      <c r="I1416" s="93"/>
      <c r="J1416" s="93"/>
    </row>
    <row r="1417" spans="1:10" s="65" customFormat="1" ht="14" x14ac:dyDescent="0.35">
      <c r="A1417" s="145"/>
      <c r="B1417" s="152"/>
      <c r="E1417" s="102"/>
      <c r="F1417" s="102"/>
      <c r="G1417" s="102"/>
      <c r="I1417" s="93"/>
      <c r="J1417" s="93"/>
    </row>
    <row r="1418" spans="1:10" s="65" customFormat="1" ht="14" x14ac:dyDescent="0.35">
      <c r="A1418" s="145"/>
      <c r="B1418" s="152"/>
      <c r="E1418" s="102"/>
      <c r="F1418" s="102"/>
      <c r="G1418" s="102"/>
      <c r="I1418" s="93"/>
      <c r="J1418" s="93"/>
    </row>
    <row r="1419" spans="1:10" s="65" customFormat="1" ht="14" x14ac:dyDescent="0.35">
      <c r="A1419" s="145"/>
      <c r="B1419" s="152"/>
      <c r="E1419" s="102"/>
      <c r="F1419" s="102"/>
      <c r="G1419" s="102"/>
      <c r="I1419" s="93"/>
      <c r="J1419" s="93"/>
    </row>
    <row r="1420" spans="1:10" s="65" customFormat="1" ht="14" x14ac:dyDescent="0.35">
      <c r="A1420" s="145"/>
      <c r="B1420" s="152"/>
      <c r="E1420" s="102"/>
      <c r="F1420" s="102"/>
      <c r="G1420" s="102"/>
      <c r="I1420" s="93"/>
      <c r="J1420" s="93"/>
    </row>
    <row r="1421" spans="1:10" s="65" customFormat="1" ht="14" x14ac:dyDescent="0.35">
      <c r="A1421" s="145"/>
      <c r="B1421" s="152"/>
      <c r="E1421" s="102"/>
      <c r="F1421" s="102"/>
      <c r="G1421" s="102"/>
      <c r="I1421" s="93"/>
      <c r="J1421" s="93"/>
    </row>
    <row r="1422" spans="1:10" s="65" customFormat="1" ht="14" x14ac:dyDescent="0.35">
      <c r="A1422" s="145"/>
      <c r="B1422" s="152"/>
      <c r="E1422" s="102"/>
      <c r="F1422" s="102"/>
      <c r="G1422" s="102"/>
      <c r="I1422" s="93"/>
      <c r="J1422" s="93"/>
    </row>
    <row r="1423" spans="1:10" s="65" customFormat="1" ht="14" x14ac:dyDescent="0.35">
      <c r="A1423" s="145"/>
      <c r="B1423" s="152"/>
      <c r="E1423" s="102"/>
      <c r="F1423" s="102"/>
      <c r="G1423" s="102"/>
      <c r="I1423" s="93"/>
      <c r="J1423" s="93"/>
    </row>
    <row r="1424" spans="1:10" s="65" customFormat="1" ht="14" x14ac:dyDescent="0.35">
      <c r="A1424" s="145"/>
      <c r="B1424" s="152"/>
      <c r="E1424" s="102"/>
      <c r="F1424" s="102"/>
      <c r="G1424" s="102"/>
      <c r="I1424" s="93"/>
      <c r="J1424" s="93"/>
    </row>
    <row r="1425" spans="1:10" s="65" customFormat="1" ht="14" x14ac:dyDescent="0.35">
      <c r="A1425" s="145"/>
      <c r="B1425" s="152"/>
      <c r="E1425" s="102"/>
      <c r="F1425" s="102"/>
      <c r="G1425" s="102"/>
      <c r="I1425" s="93"/>
      <c r="J1425" s="93"/>
    </row>
    <row r="1426" spans="1:10" s="65" customFormat="1" ht="14" x14ac:dyDescent="0.35">
      <c r="A1426" s="145"/>
      <c r="B1426" s="152"/>
      <c r="E1426" s="102"/>
      <c r="F1426" s="102"/>
      <c r="G1426" s="102"/>
      <c r="I1426" s="93"/>
      <c r="J1426" s="93"/>
    </row>
    <row r="1427" spans="1:10" s="65" customFormat="1" ht="14" x14ac:dyDescent="0.35">
      <c r="A1427" s="145"/>
      <c r="B1427" s="152"/>
      <c r="E1427" s="102"/>
      <c r="F1427" s="102"/>
      <c r="G1427" s="102"/>
      <c r="I1427" s="93"/>
      <c r="J1427" s="93"/>
    </row>
    <row r="1428" spans="1:10" s="65" customFormat="1" ht="14" x14ac:dyDescent="0.35">
      <c r="A1428" s="145"/>
      <c r="B1428" s="152"/>
      <c r="E1428" s="102"/>
      <c r="F1428" s="102"/>
      <c r="G1428" s="102"/>
      <c r="I1428" s="93"/>
      <c r="J1428" s="93"/>
    </row>
    <row r="1429" spans="1:10" s="65" customFormat="1" ht="14" x14ac:dyDescent="0.35">
      <c r="A1429" s="145"/>
      <c r="B1429" s="152"/>
      <c r="E1429" s="102"/>
      <c r="F1429" s="102"/>
      <c r="G1429" s="102"/>
      <c r="I1429" s="93"/>
      <c r="J1429" s="93"/>
    </row>
    <row r="1430" spans="1:10" s="65" customFormat="1" ht="14" x14ac:dyDescent="0.35">
      <c r="A1430" s="145"/>
      <c r="B1430" s="152"/>
      <c r="E1430" s="102"/>
      <c r="F1430" s="102"/>
      <c r="G1430" s="102"/>
      <c r="I1430" s="93"/>
      <c r="J1430" s="93"/>
    </row>
    <row r="1431" spans="1:10" s="65" customFormat="1" ht="14" x14ac:dyDescent="0.35">
      <c r="A1431" s="145"/>
      <c r="B1431" s="152"/>
      <c r="E1431" s="102"/>
      <c r="F1431" s="102"/>
      <c r="G1431" s="102"/>
      <c r="I1431" s="93"/>
      <c r="J1431" s="93"/>
    </row>
    <row r="1432" spans="1:10" s="65" customFormat="1" ht="14" x14ac:dyDescent="0.35">
      <c r="A1432" s="145"/>
      <c r="B1432" s="152"/>
      <c r="E1432" s="102"/>
      <c r="F1432" s="102"/>
      <c r="G1432" s="102"/>
      <c r="I1432" s="93"/>
      <c r="J1432" s="93"/>
    </row>
    <row r="1433" spans="1:10" s="65" customFormat="1" ht="14" x14ac:dyDescent="0.35">
      <c r="A1433" s="145"/>
      <c r="B1433" s="152"/>
      <c r="E1433" s="102"/>
      <c r="F1433" s="102"/>
      <c r="G1433" s="102"/>
      <c r="I1433" s="93"/>
      <c r="J1433" s="93"/>
    </row>
    <row r="1434" spans="1:10" s="65" customFormat="1" ht="14" x14ac:dyDescent="0.35">
      <c r="A1434" s="145"/>
      <c r="B1434" s="152"/>
      <c r="E1434" s="102"/>
      <c r="F1434" s="102"/>
      <c r="G1434" s="102"/>
      <c r="I1434" s="93"/>
      <c r="J1434" s="93"/>
    </row>
    <row r="1435" spans="1:10" s="65" customFormat="1" ht="14" x14ac:dyDescent="0.35">
      <c r="A1435" s="145"/>
      <c r="B1435" s="152"/>
      <c r="E1435" s="102"/>
      <c r="F1435" s="102"/>
      <c r="G1435" s="102"/>
      <c r="I1435" s="93"/>
      <c r="J1435" s="93"/>
    </row>
    <row r="1436" spans="1:10" s="65" customFormat="1" ht="14" x14ac:dyDescent="0.35">
      <c r="A1436" s="145"/>
      <c r="B1436" s="152"/>
      <c r="E1436" s="102"/>
      <c r="F1436" s="102"/>
      <c r="G1436" s="102"/>
      <c r="I1436" s="93"/>
      <c r="J1436" s="93"/>
    </row>
    <row r="1437" spans="1:10" s="65" customFormat="1" ht="14" x14ac:dyDescent="0.35">
      <c r="A1437" s="145"/>
      <c r="B1437" s="152"/>
      <c r="E1437" s="102"/>
      <c r="F1437" s="102"/>
      <c r="G1437" s="102"/>
      <c r="I1437" s="93"/>
      <c r="J1437" s="93"/>
    </row>
    <row r="1438" spans="1:10" s="65" customFormat="1" ht="14" x14ac:dyDescent="0.35">
      <c r="A1438" s="145"/>
      <c r="B1438" s="152"/>
      <c r="E1438" s="102"/>
      <c r="F1438" s="102"/>
      <c r="G1438" s="102"/>
      <c r="I1438" s="93"/>
      <c r="J1438" s="93"/>
    </row>
    <row r="1439" spans="1:10" s="65" customFormat="1" ht="14" x14ac:dyDescent="0.35">
      <c r="A1439" s="145"/>
      <c r="B1439" s="152"/>
      <c r="E1439" s="102"/>
      <c r="F1439" s="102"/>
      <c r="G1439" s="102"/>
      <c r="I1439" s="93"/>
      <c r="J1439" s="93"/>
    </row>
    <row r="1440" spans="1:10" s="65" customFormat="1" ht="14" x14ac:dyDescent="0.35">
      <c r="A1440" s="145"/>
      <c r="B1440" s="152"/>
      <c r="E1440" s="102"/>
      <c r="F1440" s="102"/>
      <c r="G1440" s="102"/>
      <c r="I1440" s="93"/>
      <c r="J1440" s="93"/>
    </row>
    <row r="1441" spans="1:10" s="65" customFormat="1" ht="14" x14ac:dyDescent="0.35">
      <c r="A1441" s="145"/>
      <c r="B1441" s="152"/>
      <c r="E1441" s="102"/>
      <c r="F1441" s="102"/>
      <c r="G1441" s="102"/>
      <c r="I1441" s="93"/>
      <c r="J1441" s="93"/>
    </row>
    <row r="1442" spans="1:10" s="65" customFormat="1" ht="14" x14ac:dyDescent="0.35">
      <c r="A1442" s="145"/>
      <c r="B1442" s="152"/>
      <c r="E1442" s="102"/>
      <c r="F1442" s="102"/>
      <c r="G1442" s="102"/>
      <c r="I1442" s="93"/>
      <c r="J1442" s="93"/>
    </row>
    <row r="1443" spans="1:10" s="65" customFormat="1" ht="14" x14ac:dyDescent="0.35">
      <c r="A1443" s="145"/>
      <c r="B1443" s="152"/>
      <c r="E1443" s="102"/>
      <c r="F1443" s="102"/>
      <c r="G1443" s="102"/>
      <c r="I1443" s="93"/>
      <c r="J1443" s="93"/>
    </row>
    <row r="1444" spans="1:10" s="65" customFormat="1" ht="14" x14ac:dyDescent="0.35">
      <c r="A1444" s="145"/>
      <c r="B1444" s="152"/>
      <c r="E1444" s="102"/>
      <c r="F1444" s="102"/>
      <c r="G1444" s="102"/>
      <c r="I1444" s="93"/>
      <c r="J1444" s="93"/>
    </row>
    <row r="1445" spans="1:10" s="65" customFormat="1" ht="14" x14ac:dyDescent="0.35">
      <c r="A1445" s="145"/>
      <c r="B1445" s="152"/>
      <c r="E1445" s="102"/>
      <c r="F1445" s="102"/>
      <c r="G1445" s="102"/>
      <c r="I1445" s="93"/>
      <c r="J1445" s="93"/>
    </row>
    <row r="1446" spans="1:10" s="65" customFormat="1" ht="14" x14ac:dyDescent="0.35">
      <c r="A1446" s="145"/>
      <c r="B1446" s="152"/>
      <c r="E1446" s="102"/>
      <c r="F1446" s="102"/>
      <c r="G1446" s="102"/>
      <c r="I1446" s="93"/>
      <c r="J1446" s="93"/>
    </row>
    <row r="1447" spans="1:10" s="65" customFormat="1" ht="14" x14ac:dyDescent="0.35">
      <c r="A1447" s="145"/>
      <c r="B1447" s="152"/>
      <c r="E1447" s="102"/>
      <c r="F1447" s="102"/>
      <c r="G1447" s="102"/>
      <c r="I1447" s="93"/>
      <c r="J1447" s="93"/>
    </row>
    <row r="1448" spans="1:10" s="65" customFormat="1" ht="14" x14ac:dyDescent="0.35">
      <c r="A1448" s="145"/>
      <c r="B1448" s="152"/>
      <c r="E1448" s="102"/>
      <c r="F1448" s="102"/>
      <c r="G1448" s="102"/>
      <c r="I1448" s="93"/>
      <c r="J1448" s="93"/>
    </row>
    <row r="1449" spans="1:10" s="65" customFormat="1" ht="14" x14ac:dyDescent="0.35">
      <c r="A1449" s="145"/>
      <c r="B1449" s="152"/>
      <c r="E1449" s="102"/>
      <c r="F1449" s="102"/>
      <c r="G1449" s="102"/>
      <c r="I1449" s="93"/>
      <c r="J1449" s="93"/>
    </row>
    <row r="1450" spans="1:10" s="65" customFormat="1" ht="14" x14ac:dyDescent="0.35">
      <c r="A1450" s="145"/>
      <c r="B1450" s="152"/>
      <c r="E1450" s="102"/>
      <c r="F1450" s="102"/>
      <c r="G1450" s="102"/>
      <c r="I1450" s="93"/>
      <c r="J1450" s="93"/>
    </row>
    <row r="1451" spans="1:10" s="65" customFormat="1" ht="14" x14ac:dyDescent="0.35">
      <c r="A1451" s="145"/>
      <c r="B1451" s="152"/>
      <c r="E1451" s="102"/>
      <c r="F1451" s="102"/>
      <c r="G1451" s="102"/>
      <c r="I1451" s="93"/>
      <c r="J1451" s="93"/>
    </row>
    <row r="1452" spans="1:10" s="65" customFormat="1" ht="14" x14ac:dyDescent="0.35">
      <c r="A1452" s="145"/>
      <c r="B1452" s="152"/>
      <c r="E1452" s="102"/>
      <c r="F1452" s="102"/>
      <c r="G1452" s="102"/>
      <c r="I1452" s="93"/>
      <c r="J1452" s="93"/>
    </row>
    <row r="1453" spans="1:10" s="65" customFormat="1" ht="14" x14ac:dyDescent="0.35">
      <c r="A1453" s="145"/>
      <c r="B1453" s="152"/>
      <c r="E1453" s="102"/>
      <c r="F1453" s="102"/>
      <c r="G1453" s="102"/>
      <c r="I1453" s="93"/>
      <c r="J1453" s="93"/>
    </row>
    <row r="1454" spans="1:10" s="65" customFormat="1" ht="14" x14ac:dyDescent="0.35">
      <c r="A1454" s="145"/>
      <c r="B1454" s="152"/>
      <c r="E1454" s="102"/>
      <c r="F1454" s="102"/>
      <c r="G1454" s="102"/>
      <c r="I1454" s="93"/>
      <c r="J1454" s="93"/>
    </row>
    <row r="1455" spans="1:10" s="65" customFormat="1" ht="14" x14ac:dyDescent="0.35">
      <c r="A1455" s="145"/>
      <c r="B1455" s="152"/>
      <c r="E1455" s="102"/>
      <c r="F1455" s="102"/>
      <c r="G1455" s="102"/>
      <c r="I1455" s="93"/>
      <c r="J1455" s="93"/>
    </row>
    <row r="1456" spans="1:10" s="65" customFormat="1" ht="14" x14ac:dyDescent="0.35">
      <c r="A1456" s="145"/>
      <c r="B1456" s="152"/>
      <c r="E1456" s="102"/>
      <c r="F1456" s="102"/>
      <c r="G1456" s="102"/>
      <c r="I1456" s="93"/>
      <c r="J1456" s="93"/>
    </row>
    <row r="1457" spans="1:10" s="65" customFormat="1" ht="14" x14ac:dyDescent="0.35">
      <c r="A1457" s="145"/>
      <c r="B1457" s="152"/>
      <c r="E1457" s="102"/>
      <c r="F1457" s="102"/>
      <c r="G1457" s="102"/>
      <c r="I1457" s="93"/>
      <c r="J1457" s="93"/>
    </row>
    <row r="1458" spans="1:10" s="65" customFormat="1" ht="14" x14ac:dyDescent="0.35">
      <c r="A1458" s="145"/>
      <c r="B1458" s="152"/>
      <c r="E1458" s="102"/>
      <c r="F1458" s="102"/>
      <c r="G1458" s="102"/>
      <c r="I1458" s="93"/>
      <c r="J1458" s="93"/>
    </row>
    <row r="1459" spans="1:10" s="65" customFormat="1" ht="14" x14ac:dyDescent="0.35">
      <c r="A1459" s="145"/>
      <c r="B1459" s="152"/>
      <c r="E1459" s="102"/>
      <c r="F1459" s="102"/>
      <c r="G1459" s="102"/>
      <c r="I1459" s="93"/>
      <c r="J1459" s="93"/>
    </row>
    <row r="1460" spans="1:10" s="65" customFormat="1" ht="14" x14ac:dyDescent="0.35">
      <c r="A1460" s="145"/>
      <c r="B1460" s="152"/>
      <c r="E1460" s="102"/>
      <c r="F1460" s="102"/>
      <c r="G1460" s="102"/>
      <c r="I1460" s="93"/>
      <c r="J1460" s="93"/>
    </row>
    <row r="1461" spans="1:10" s="65" customFormat="1" ht="14" x14ac:dyDescent="0.35">
      <c r="A1461" s="145"/>
      <c r="B1461" s="152"/>
      <c r="E1461" s="102"/>
      <c r="F1461" s="102"/>
      <c r="G1461" s="102"/>
      <c r="I1461" s="93"/>
      <c r="J1461" s="93"/>
    </row>
    <row r="1462" spans="1:10" s="65" customFormat="1" ht="14" x14ac:dyDescent="0.35">
      <c r="A1462" s="145"/>
      <c r="B1462" s="152"/>
      <c r="E1462" s="102"/>
      <c r="F1462" s="102"/>
      <c r="G1462" s="102"/>
      <c r="I1462" s="93"/>
      <c r="J1462" s="93"/>
    </row>
    <row r="1463" spans="1:10" s="65" customFormat="1" ht="14" x14ac:dyDescent="0.35">
      <c r="A1463" s="145"/>
      <c r="B1463" s="152"/>
      <c r="E1463" s="102"/>
      <c r="F1463" s="102"/>
      <c r="G1463" s="102"/>
      <c r="I1463" s="93"/>
      <c r="J1463" s="93"/>
    </row>
    <row r="1464" spans="1:10" s="65" customFormat="1" ht="14" x14ac:dyDescent="0.35">
      <c r="A1464" s="145"/>
      <c r="B1464" s="152"/>
      <c r="E1464" s="102"/>
      <c r="F1464" s="102"/>
      <c r="G1464" s="102"/>
      <c r="I1464" s="93"/>
      <c r="J1464" s="93"/>
    </row>
    <row r="1465" spans="1:10" s="65" customFormat="1" ht="14" x14ac:dyDescent="0.35">
      <c r="A1465" s="145"/>
      <c r="B1465" s="152"/>
      <c r="E1465" s="102"/>
      <c r="F1465" s="102"/>
      <c r="G1465" s="102"/>
      <c r="I1465" s="93"/>
      <c r="J1465" s="93"/>
    </row>
    <row r="1466" spans="1:10" s="65" customFormat="1" ht="14" x14ac:dyDescent="0.35">
      <c r="A1466" s="145"/>
      <c r="B1466" s="152"/>
      <c r="E1466" s="102"/>
      <c r="F1466" s="102"/>
      <c r="G1466" s="102"/>
      <c r="I1466" s="93"/>
      <c r="J1466" s="93"/>
    </row>
    <row r="1467" spans="1:10" s="65" customFormat="1" ht="14" x14ac:dyDescent="0.35">
      <c r="A1467" s="145"/>
      <c r="B1467" s="152"/>
      <c r="E1467" s="102"/>
      <c r="F1467" s="102"/>
      <c r="G1467" s="102"/>
      <c r="I1467" s="93"/>
      <c r="J1467" s="93"/>
    </row>
    <row r="1468" spans="1:10" s="65" customFormat="1" ht="14" x14ac:dyDescent="0.35">
      <c r="A1468" s="145"/>
      <c r="B1468" s="152"/>
      <c r="E1468" s="102"/>
      <c r="F1468" s="102"/>
      <c r="G1468" s="102"/>
      <c r="I1468" s="93"/>
      <c r="J1468" s="93"/>
    </row>
    <row r="1469" spans="1:10" s="65" customFormat="1" ht="14" x14ac:dyDescent="0.35">
      <c r="A1469" s="145"/>
      <c r="B1469" s="152"/>
      <c r="E1469" s="102"/>
      <c r="F1469" s="102"/>
      <c r="G1469" s="102"/>
      <c r="I1469" s="93"/>
      <c r="J1469" s="93"/>
    </row>
    <row r="1470" spans="1:10" s="65" customFormat="1" ht="14" x14ac:dyDescent="0.35">
      <c r="A1470" s="145"/>
      <c r="B1470" s="152"/>
      <c r="E1470" s="102"/>
      <c r="F1470" s="102"/>
      <c r="G1470" s="102"/>
      <c r="I1470" s="93"/>
      <c r="J1470" s="93"/>
    </row>
    <row r="1471" spans="1:10" s="65" customFormat="1" ht="14" x14ac:dyDescent="0.35">
      <c r="A1471" s="145"/>
      <c r="B1471" s="152"/>
      <c r="E1471" s="102"/>
      <c r="F1471" s="102"/>
      <c r="G1471" s="102"/>
      <c r="I1471" s="93"/>
      <c r="J1471" s="93"/>
    </row>
    <row r="1472" spans="1:10" s="65" customFormat="1" ht="14" x14ac:dyDescent="0.35">
      <c r="A1472" s="145"/>
      <c r="B1472" s="152"/>
      <c r="E1472" s="102"/>
      <c r="F1472" s="102"/>
      <c r="G1472" s="102"/>
      <c r="I1472" s="93"/>
      <c r="J1472" s="93"/>
    </row>
    <row r="1473" spans="1:10" s="65" customFormat="1" ht="14" x14ac:dyDescent="0.35">
      <c r="A1473" s="145"/>
      <c r="B1473" s="152"/>
      <c r="E1473" s="102"/>
      <c r="F1473" s="102"/>
      <c r="G1473" s="102"/>
      <c r="I1473" s="93"/>
      <c r="J1473" s="93"/>
    </row>
    <row r="1474" spans="1:10" s="65" customFormat="1" ht="14" x14ac:dyDescent="0.35">
      <c r="A1474" s="145"/>
      <c r="B1474" s="152"/>
      <c r="E1474" s="102"/>
      <c r="F1474" s="102"/>
      <c r="G1474" s="102"/>
      <c r="I1474" s="93"/>
      <c r="J1474" s="93"/>
    </row>
    <row r="1475" spans="1:10" s="65" customFormat="1" ht="14" x14ac:dyDescent="0.35">
      <c r="A1475" s="145"/>
      <c r="B1475" s="152"/>
      <c r="E1475" s="102"/>
      <c r="F1475" s="102"/>
      <c r="G1475" s="102"/>
      <c r="I1475" s="93"/>
      <c r="J1475" s="93"/>
    </row>
    <row r="1476" spans="1:10" s="65" customFormat="1" ht="14" x14ac:dyDescent="0.35">
      <c r="A1476" s="145"/>
      <c r="B1476" s="152"/>
      <c r="E1476" s="102"/>
      <c r="F1476" s="102"/>
      <c r="G1476" s="102"/>
      <c r="I1476" s="93"/>
      <c r="J1476" s="93"/>
    </row>
    <row r="1477" spans="1:10" s="65" customFormat="1" ht="14" x14ac:dyDescent="0.35">
      <c r="A1477" s="145"/>
      <c r="B1477" s="152"/>
      <c r="E1477" s="102"/>
      <c r="F1477" s="102"/>
      <c r="G1477" s="102"/>
      <c r="I1477" s="93"/>
      <c r="J1477" s="93"/>
    </row>
    <row r="1478" spans="1:10" s="65" customFormat="1" ht="14" x14ac:dyDescent="0.35">
      <c r="A1478" s="145"/>
      <c r="B1478" s="152"/>
      <c r="E1478" s="102"/>
      <c r="F1478" s="102"/>
      <c r="G1478" s="102"/>
      <c r="I1478" s="93"/>
      <c r="J1478" s="93"/>
    </row>
    <row r="1479" spans="1:10" s="65" customFormat="1" ht="14" x14ac:dyDescent="0.35">
      <c r="A1479" s="145"/>
      <c r="B1479" s="152"/>
      <c r="E1479" s="102"/>
      <c r="F1479" s="102"/>
      <c r="G1479" s="102"/>
      <c r="I1479" s="93"/>
      <c r="J1479" s="93"/>
    </row>
    <row r="1480" spans="1:10" s="65" customFormat="1" ht="14" x14ac:dyDescent="0.35">
      <c r="A1480" s="145"/>
      <c r="B1480" s="152"/>
      <c r="E1480" s="102"/>
      <c r="F1480" s="102"/>
      <c r="G1480" s="102"/>
      <c r="I1480" s="93"/>
      <c r="J1480" s="93"/>
    </row>
    <row r="1481" spans="1:10" s="65" customFormat="1" ht="14" x14ac:dyDescent="0.35">
      <c r="A1481" s="145"/>
      <c r="B1481" s="152"/>
      <c r="E1481" s="102"/>
      <c r="F1481" s="102"/>
      <c r="G1481" s="102"/>
      <c r="I1481" s="93"/>
      <c r="J1481" s="93"/>
    </row>
    <row r="1482" spans="1:10" s="65" customFormat="1" ht="14" x14ac:dyDescent="0.35">
      <c r="A1482" s="145"/>
      <c r="B1482" s="152"/>
      <c r="E1482" s="102"/>
      <c r="F1482" s="102"/>
      <c r="G1482" s="102"/>
      <c r="I1482" s="93"/>
      <c r="J1482" s="93"/>
    </row>
    <row r="1483" spans="1:10" s="65" customFormat="1" ht="14" x14ac:dyDescent="0.35">
      <c r="A1483" s="145"/>
      <c r="B1483" s="152"/>
      <c r="E1483" s="102"/>
      <c r="F1483" s="102"/>
      <c r="G1483" s="102"/>
      <c r="I1483" s="93"/>
      <c r="J1483" s="93"/>
    </row>
    <row r="1484" spans="1:10" s="65" customFormat="1" ht="14" x14ac:dyDescent="0.35">
      <c r="A1484" s="145"/>
      <c r="B1484" s="152"/>
      <c r="E1484" s="102"/>
      <c r="F1484" s="102"/>
      <c r="G1484" s="102"/>
      <c r="I1484" s="93"/>
      <c r="J1484" s="93"/>
    </row>
    <row r="1485" spans="1:10" s="65" customFormat="1" ht="14" x14ac:dyDescent="0.35">
      <c r="A1485" s="145"/>
      <c r="B1485" s="152"/>
      <c r="E1485" s="102"/>
      <c r="F1485" s="102"/>
      <c r="G1485" s="102"/>
      <c r="I1485" s="93"/>
      <c r="J1485" s="93"/>
    </row>
    <row r="1486" spans="1:10" s="65" customFormat="1" ht="14" x14ac:dyDescent="0.35">
      <c r="A1486" s="145"/>
      <c r="B1486" s="152"/>
      <c r="E1486" s="102"/>
      <c r="F1486" s="102"/>
      <c r="G1486" s="102"/>
      <c r="I1486" s="93"/>
      <c r="J1486" s="93"/>
    </row>
    <row r="1487" spans="1:10" s="65" customFormat="1" ht="14" x14ac:dyDescent="0.35">
      <c r="A1487" s="145"/>
      <c r="B1487" s="152"/>
      <c r="E1487" s="102"/>
      <c r="F1487" s="102"/>
      <c r="G1487" s="102"/>
      <c r="I1487" s="93"/>
      <c r="J1487" s="93"/>
    </row>
    <row r="1488" spans="1:10" s="65" customFormat="1" ht="14" x14ac:dyDescent="0.35">
      <c r="A1488" s="145"/>
      <c r="B1488" s="152"/>
      <c r="E1488" s="102"/>
      <c r="F1488" s="102"/>
      <c r="G1488" s="102"/>
      <c r="I1488" s="93"/>
      <c r="J1488" s="93"/>
    </row>
    <row r="1489" spans="1:10" s="65" customFormat="1" ht="14" x14ac:dyDescent="0.35">
      <c r="A1489" s="145"/>
      <c r="B1489" s="152"/>
      <c r="E1489" s="102"/>
      <c r="F1489" s="102"/>
      <c r="G1489" s="102"/>
      <c r="I1489" s="93"/>
      <c r="J1489" s="93"/>
    </row>
    <row r="1490" spans="1:10" s="65" customFormat="1" ht="14" x14ac:dyDescent="0.35">
      <c r="A1490" s="145"/>
      <c r="B1490" s="152"/>
      <c r="E1490" s="102"/>
      <c r="F1490" s="102"/>
      <c r="G1490" s="102"/>
      <c r="I1490" s="93"/>
      <c r="J1490" s="93"/>
    </row>
    <row r="1491" spans="1:10" s="65" customFormat="1" ht="14" x14ac:dyDescent="0.35">
      <c r="A1491" s="145"/>
      <c r="B1491" s="152"/>
      <c r="E1491" s="102"/>
      <c r="F1491" s="102"/>
      <c r="G1491" s="102"/>
      <c r="I1491" s="93"/>
      <c r="J1491" s="93"/>
    </row>
    <row r="1492" spans="1:10" s="65" customFormat="1" ht="14" x14ac:dyDescent="0.35">
      <c r="A1492" s="145"/>
      <c r="B1492" s="152"/>
      <c r="E1492" s="102"/>
      <c r="F1492" s="102"/>
      <c r="G1492" s="102"/>
      <c r="I1492" s="93"/>
      <c r="J1492" s="93"/>
    </row>
    <row r="1493" spans="1:10" s="65" customFormat="1" ht="14" x14ac:dyDescent="0.35">
      <c r="A1493" s="145"/>
      <c r="B1493" s="152"/>
      <c r="E1493" s="102"/>
      <c r="F1493" s="102"/>
      <c r="G1493" s="102"/>
      <c r="I1493" s="93"/>
      <c r="J1493" s="93"/>
    </row>
    <row r="1494" spans="1:10" s="65" customFormat="1" ht="14" x14ac:dyDescent="0.35">
      <c r="A1494" s="145"/>
      <c r="B1494" s="152"/>
      <c r="E1494" s="102"/>
      <c r="F1494" s="102"/>
      <c r="G1494" s="102"/>
      <c r="I1494" s="93"/>
      <c r="J1494" s="93"/>
    </row>
    <row r="1495" spans="1:10" s="65" customFormat="1" ht="14" x14ac:dyDescent="0.35">
      <c r="A1495" s="145"/>
      <c r="B1495" s="152"/>
      <c r="E1495" s="102"/>
      <c r="F1495" s="102"/>
      <c r="G1495" s="102"/>
      <c r="I1495" s="93"/>
      <c r="J1495" s="93"/>
    </row>
    <row r="1496" spans="1:10" s="65" customFormat="1" ht="14" x14ac:dyDescent="0.35">
      <c r="A1496" s="145"/>
      <c r="B1496" s="152"/>
      <c r="E1496" s="102"/>
      <c r="F1496" s="102"/>
      <c r="G1496" s="102"/>
      <c r="I1496" s="93"/>
      <c r="J1496" s="93"/>
    </row>
    <row r="1497" spans="1:10" s="65" customFormat="1" ht="14" x14ac:dyDescent="0.35">
      <c r="A1497" s="145"/>
      <c r="B1497" s="152"/>
      <c r="E1497" s="102"/>
      <c r="F1497" s="102"/>
      <c r="G1497" s="102"/>
      <c r="I1497" s="93"/>
      <c r="J1497" s="93"/>
    </row>
    <row r="1498" spans="1:10" s="65" customFormat="1" ht="14" x14ac:dyDescent="0.35">
      <c r="A1498" s="145"/>
      <c r="B1498" s="152"/>
      <c r="E1498" s="102"/>
      <c r="F1498" s="102"/>
      <c r="G1498" s="102"/>
      <c r="I1498" s="93"/>
      <c r="J1498" s="93"/>
    </row>
    <row r="1499" spans="1:10" s="65" customFormat="1" ht="14" x14ac:dyDescent="0.35">
      <c r="A1499" s="145"/>
      <c r="B1499" s="152"/>
      <c r="E1499" s="102"/>
      <c r="F1499" s="102"/>
      <c r="G1499" s="102"/>
      <c r="I1499" s="93"/>
      <c r="J1499" s="93"/>
    </row>
    <row r="1500" spans="1:10" s="65" customFormat="1" ht="14" x14ac:dyDescent="0.35">
      <c r="A1500" s="145"/>
      <c r="B1500" s="152"/>
      <c r="E1500" s="102"/>
      <c r="F1500" s="102"/>
      <c r="G1500" s="102"/>
      <c r="I1500" s="93"/>
      <c r="J1500" s="93"/>
    </row>
    <row r="1501" spans="1:10" s="65" customFormat="1" ht="14" x14ac:dyDescent="0.35">
      <c r="A1501" s="145"/>
      <c r="B1501" s="152"/>
      <c r="E1501" s="102"/>
      <c r="F1501" s="102"/>
      <c r="G1501" s="102"/>
      <c r="I1501" s="93"/>
      <c r="J1501" s="93"/>
    </row>
    <row r="1502" spans="1:10" s="65" customFormat="1" ht="14" x14ac:dyDescent="0.35">
      <c r="A1502" s="145"/>
      <c r="B1502" s="152"/>
      <c r="E1502" s="102"/>
      <c r="F1502" s="102"/>
      <c r="G1502" s="102"/>
      <c r="I1502" s="93"/>
      <c r="J1502" s="93"/>
    </row>
    <row r="1503" spans="1:10" s="65" customFormat="1" ht="14" x14ac:dyDescent="0.35">
      <c r="A1503" s="145"/>
      <c r="B1503" s="152"/>
      <c r="E1503" s="102"/>
      <c r="F1503" s="102"/>
      <c r="G1503" s="102"/>
      <c r="I1503" s="93"/>
      <c r="J1503" s="93"/>
    </row>
    <row r="1504" spans="1:10" s="65" customFormat="1" ht="14" x14ac:dyDescent="0.35">
      <c r="A1504" s="145"/>
      <c r="B1504" s="152"/>
      <c r="E1504" s="102"/>
      <c r="F1504" s="102"/>
      <c r="G1504" s="102"/>
      <c r="I1504" s="93"/>
      <c r="J1504" s="93"/>
    </row>
    <row r="1505" spans="1:10" s="65" customFormat="1" ht="14" x14ac:dyDescent="0.35">
      <c r="A1505" s="145"/>
      <c r="B1505" s="152"/>
      <c r="E1505" s="102"/>
      <c r="F1505" s="102"/>
      <c r="G1505" s="102"/>
      <c r="I1505" s="93"/>
      <c r="J1505" s="93"/>
    </row>
    <row r="1506" spans="1:10" s="65" customFormat="1" ht="14" x14ac:dyDescent="0.35">
      <c r="A1506" s="145"/>
      <c r="B1506" s="152"/>
      <c r="E1506" s="102"/>
      <c r="F1506" s="102"/>
      <c r="G1506" s="102"/>
      <c r="I1506" s="93"/>
      <c r="J1506" s="93"/>
    </row>
    <row r="1507" spans="1:10" s="65" customFormat="1" ht="14" x14ac:dyDescent="0.35">
      <c r="A1507" s="145"/>
      <c r="B1507" s="152"/>
      <c r="E1507" s="102"/>
      <c r="F1507" s="102"/>
      <c r="G1507" s="102"/>
      <c r="I1507" s="93"/>
      <c r="J1507" s="93"/>
    </row>
    <row r="1508" spans="1:10" s="65" customFormat="1" ht="14" x14ac:dyDescent="0.35">
      <c r="A1508" s="145"/>
      <c r="B1508" s="152"/>
      <c r="E1508" s="102"/>
      <c r="F1508" s="102"/>
      <c r="G1508" s="102"/>
      <c r="I1508" s="93"/>
      <c r="J1508" s="93"/>
    </row>
    <row r="1509" spans="1:10" s="65" customFormat="1" ht="14" x14ac:dyDescent="0.35">
      <c r="A1509" s="145"/>
      <c r="B1509" s="152"/>
      <c r="E1509" s="102"/>
      <c r="F1509" s="102"/>
      <c r="G1509" s="102"/>
      <c r="I1509" s="93"/>
      <c r="J1509" s="93"/>
    </row>
    <row r="1510" spans="1:10" s="65" customFormat="1" ht="14" x14ac:dyDescent="0.35">
      <c r="A1510" s="145"/>
      <c r="B1510" s="152"/>
      <c r="E1510" s="102"/>
      <c r="F1510" s="102"/>
      <c r="G1510" s="102"/>
      <c r="I1510" s="93"/>
      <c r="J1510" s="93"/>
    </row>
    <row r="1511" spans="1:10" s="65" customFormat="1" ht="14" x14ac:dyDescent="0.35">
      <c r="A1511" s="145"/>
      <c r="B1511" s="152"/>
      <c r="E1511" s="102"/>
      <c r="F1511" s="102"/>
      <c r="G1511" s="102"/>
      <c r="I1511" s="93"/>
      <c r="J1511" s="93"/>
    </row>
    <row r="1512" spans="1:10" s="65" customFormat="1" ht="14" x14ac:dyDescent="0.35">
      <c r="A1512" s="145"/>
      <c r="B1512" s="152"/>
      <c r="E1512" s="102"/>
      <c r="F1512" s="102"/>
      <c r="G1512" s="102"/>
      <c r="I1512" s="93"/>
      <c r="J1512" s="93"/>
    </row>
    <row r="1513" spans="1:10" s="65" customFormat="1" ht="14" x14ac:dyDescent="0.35">
      <c r="A1513" s="145"/>
      <c r="B1513" s="152"/>
      <c r="E1513" s="102"/>
      <c r="F1513" s="102"/>
      <c r="G1513" s="102"/>
      <c r="I1513" s="93"/>
      <c r="J1513" s="93"/>
    </row>
    <row r="1514" spans="1:10" s="65" customFormat="1" ht="14" x14ac:dyDescent="0.35">
      <c r="A1514" s="145"/>
      <c r="B1514" s="152"/>
      <c r="E1514" s="102"/>
      <c r="F1514" s="102"/>
      <c r="G1514" s="102"/>
      <c r="I1514" s="93"/>
      <c r="J1514" s="93"/>
    </row>
    <row r="1515" spans="1:10" s="65" customFormat="1" ht="14" x14ac:dyDescent="0.35">
      <c r="A1515" s="145"/>
      <c r="B1515" s="152"/>
      <c r="E1515" s="102"/>
      <c r="F1515" s="102"/>
      <c r="G1515" s="102"/>
      <c r="I1515" s="93"/>
      <c r="J1515" s="93"/>
    </row>
    <row r="1516" spans="1:10" s="65" customFormat="1" ht="14" x14ac:dyDescent="0.35">
      <c r="A1516" s="145"/>
      <c r="B1516" s="152"/>
      <c r="E1516" s="102"/>
      <c r="F1516" s="102"/>
      <c r="G1516" s="102"/>
      <c r="I1516" s="93"/>
      <c r="J1516" s="93"/>
    </row>
    <row r="1517" spans="1:10" s="65" customFormat="1" ht="14" x14ac:dyDescent="0.35">
      <c r="A1517" s="145"/>
      <c r="B1517" s="152"/>
      <c r="E1517" s="102"/>
      <c r="F1517" s="102"/>
      <c r="G1517" s="102"/>
      <c r="I1517" s="93"/>
      <c r="J1517" s="93"/>
    </row>
    <row r="1518" spans="1:10" s="65" customFormat="1" ht="14" x14ac:dyDescent="0.35">
      <c r="A1518" s="145"/>
      <c r="B1518" s="152"/>
      <c r="E1518" s="102"/>
      <c r="F1518" s="102"/>
      <c r="G1518" s="102"/>
      <c r="I1518" s="93"/>
      <c r="J1518" s="93"/>
    </row>
    <row r="1519" spans="1:10" s="65" customFormat="1" ht="14" x14ac:dyDescent="0.35">
      <c r="A1519" s="145"/>
      <c r="B1519" s="152"/>
      <c r="E1519" s="102"/>
      <c r="F1519" s="102"/>
      <c r="G1519" s="102"/>
      <c r="I1519" s="93"/>
      <c r="J1519" s="93"/>
    </row>
    <row r="1520" spans="1:10" s="65" customFormat="1" ht="14" x14ac:dyDescent="0.35">
      <c r="A1520" s="145"/>
      <c r="B1520" s="152"/>
      <c r="E1520" s="102"/>
      <c r="F1520" s="102"/>
      <c r="G1520" s="102"/>
      <c r="I1520" s="93"/>
      <c r="J1520" s="93"/>
    </row>
    <row r="1521" spans="1:10" s="65" customFormat="1" ht="14" x14ac:dyDescent="0.35">
      <c r="A1521" s="145"/>
      <c r="B1521" s="152"/>
      <c r="E1521" s="102"/>
      <c r="F1521" s="102"/>
      <c r="G1521" s="102"/>
      <c r="I1521" s="93"/>
      <c r="J1521" s="93"/>
    </row>
    <row r="1522" spans="1:10" s="65" customFormat="1" ht="14" x14ac:dyDescent="0.35">
      <c r="A1522" s="145"/>
      <c r="B1522" s="152"/>
      <c r="E1522" s="102"/>
      <c r="F1522" s="102"/>
      <c r="G1522" s="102"/>
      <c r="I1522" s="93"/>
      <c r="J1522" s="93"/>
    </row>
    <row r="1523" spans="1:10" s="65" customFormat="1" ht="14" x14ac:dyDescent="0.35">
      <c r="A1523" s="145"/>
      <c r="B1523" s="152"/>
      <c r="E1523" s="102"/>
      <c r="F1523" s="102"/>
      <c r="G1523" s="102"/>
      <c r="I1523" s="93"/>
      <c r="J1523" s="93"/>
    </row>
    <row r="1524" spans="1:10" s="65" customFormat="1" ht="14" x14ac:dyDescent="0.35">
      <c r="A1524" s="145"/>
      <c r="B1524" s="152"/>
      <c r="E1524" s="102"/>
      <c r="F1524" s="102"/>
      <c r="G1524" s="102"/>
      <c r="I1524" s="93"/>
      <c r="J1524" s="93"/>
    </row>
    <row r="1525" spans="1:10" s="65" customFormat="1" ht="14" x14ac:dyDescent="0.35">
      <c r="A1525" s="145"/>
      <c r="B1525" s="152"/>
      <c r="E1525" s="102"/>
      <c r="F1525" s="102"/>
      <c r="G1525" s="102"/>
      <c r="I1525" s="93"/>
      <c r="J1525" s="93"/>
    </row>
    <row r="1526" spans="1:10" s="65" customFormat="1" ht="14" x14ac:dyDescent="0.35">
      <c r="A1526" s="145"/>
      <c r="B1526" s="152"/>
      <c r="E1526" s="102"/>
      <c r="F1526" s="102"/>
      <c r="G1526" s="102"/>
      <c r="I1526" s="93"/>
      <c r="J1526" s="93"/>
    </row>
    <row r="1527" spans="1:10" s="65" customFormat="1" ht="14" x14ac:dyDescent="0.35">
      <c r="A1527" s="145"/>
      <c r="B1527" s="152"/>
      <c r="E1527" s="102"/>
      <c r="F1527" s="102"/>
      <c r="G1527" s="102"/>
      <c r="I1527" s="93"/>
      <c r="J1527" s="93"/>
    </row>
    <row r="1528" spans="1:10" s="65" customFormat="1" ht="14" x14ac:dyDescent="0.35">
      <c r="A1528" s="145"/>
      <c r="B1528" s="152"/>
      <c r="E1528" s="102"/>
      <c r="F1528" s="102"/>
      <c r="G1528" s="102"/>
      <c r="I1528" s="93"/>
      <c r="J1528" s="93"/>
    </row>
    <row r="1529" spans="1:10" s="65" customFormat="1" ht="14" x14ac:dyDescent="0.35">
      <c r="A1529" s="145"/>
      <c r="B1529" s="152"/>
      <c r="E1529" s="102"/>
      <c r="F1529" s="102"/>
      <c r="G1529" s="102"/>
      <c r="I1529" s="93"/>
      <c r="J1529" s="93"/>
    </row>
    <row r="1530" spans="1:10" s="65" customFormat="1" ht="14" x14ac:dyDescent="0.35">
      <c r="A1530" s="145"/>
      <c r="B1530" s="152"/>
      <c r="E1530" s="102"/>
      <c r="F1530" s="102"/>
      <c r="G1530" s="102"/>
      <c r="I1530" s="93"/>
      <c r="J1530" s="93"/>
    </row>
    <row r="1531" spans="1:10" s="65" customFormat="1" ht="14" x14ac:dyDescent="0.35">
      <c r="A1531" s="145"/>
      <c r="B1531" s="152"/>
      <c r="E1531" s="102"/>
      <c r="F1531" s="102"/>
      <c r="G1531" s="102"/>
      <c r="I1531" s="93"/>
      <c r="J1531" s="93"/>
    </row>
    <row r="1532" spans="1:10" s="65" customFormat="1" ht="14" x14ac:dyDescent="0.35">
      <c r="A1532" s="145"/>
      <c r="B1532" s="152"/>
      <c r="E1532" s="102"/>
      <c r="F1532" s="102"/>
      <c r="G1532" s="102"/>
      <c r="I1532" s="93"/>
      <c r="J1532" s="93"/>
    </row>
    <row r="1533" spans="1:10" s="65" customFormat="1" ht="14" x14ac:dyDescent="0.35">
      <c r="A1533" s="145"/>
      <c r="B1533" s="152"/>
      <c r="E1533" s="102"/>
      <c r="F1533" s="102"/>
      <c r="G1533" s="102"/>
      <c r="I1533" s="93"/>
      <c r="J1533" s="93"/>
    </row>
    <row r="1534" spans="1:10" s="65" customFormat="1" ht="14" x14ac:dyDescent="0.35">
      <c r="A1534" s="145"/>
      <c r="B1534" s="152"/>
      <c r="E1534" s="102"/>
      <c r="F1534" s="102"/>
      <c r="G1534" s="102"/>
      <c r="I1534" s="93"/>
      <c r="J1534" s="93"/>
    </row>
    <row r="1535" spans="1:10" s="65" customFormat="1" ht="14" x14ac:dyDescent="0.35">
      <c r="A1535" s="145"/>
      <c r="B1535" s="152"/>
      <c r="E1535" s="102"/>
      <c r="F1535" s="102"/>
      <c r="G1535" s="102"/>
      <c r="I1535" s="93"/>
      <c r="J1535" s="93"/>
    </row>
    <row r="1536" spans="1:10" s="65" customFormat="1" ht="14" x14ac:dyDescent="0.35">
      <c r="A1536" s="145"/>
      <c r="B1536" s="152"/>
      <c r="E1536" s="102"/>
      <c r="F1536" s="102"/>
      <c r="G1536" s="102"/>
      <c r="I1536" s="93"/>
      <c r="J1536" s="93"/>
    </row>
    <row r="1537" spans="1:10" s="65" customFormat="1" ht="14" x14ac:dyDescent="0.35">
      <c r="A1537" s="145"/>
      <c r="B1537" s="152"/>
      <c r="E1537" s="102"/>
      <c r="F1537" s="102"/>
      <c r="G1537" s="102"/>
      <c r="I1537" s="93"/>
      <c r="J1537" s="93"/>
    </row>
    <row r="1538" spans="1:10" s="65" customFormat="1" ht="14" x14ac:dyDescent="0.35">
      <c r="A1538" s="145"/>
      <c r="B1538" s="152"/>
      <c r="E1538" s="102"/>
      <c r="F1538" s="102"/>
      <c r="G1538" s="102"/>
      <c r="I1538" s="93"/>
      <c r="J1538" s="93"/>
    </row>
    <row r="1539" spans="1:10" s="65" customFormat="1" ht="14" x14ac:dyDescent="0.35">
      <c r="A1539" s="145"/>
      <c r="B1539" s="152"/>
      <c r="E1539" s="102"/>
      <c r="F1539" s="102"/>
      <c r="G1539" s="102"/>
      <c r="I1539" s="93"/>
      <c r="J1539" s="93"/>
    </row>
    <row r="1540" spans="1:10" s="65" customFormat="1" ht="14" x14ac:dyDescent="0.35">
      <c r="A1540" s="145"/>
      <c r="B1540" s="152"/>
      <c r="E1540" s="102"/>
      <c r="F1540" s="102"/>
      <c r="G1540" s="102"/>
      <c r="I1540" s="93"/>
      <c r="J1540" s="93"/>
    </row>
    <row r="1541" spans="1:10" s="65" customFormat="1" ht="14" x14ac:dyDescent="0.35">
      <c r="A1541" s="145"/>
      <c r="B1541" s="152"/>
      <c r="E1541" s="102"/>
      <c r="F1541" s="102"/>
      <c r="G1541" s="102"/>
      <c r="I1541" s="93"/>
      <c r="J1541" s="93"/>
    </row>
    <row r="1542" spans="1:10" s="65" customFormat="1" ht="14" x14ac:dyDescent="0.35">
      <c r="A1542" s="145"/>
      <c r="B1542" s="152"/>
      <c r="E1542" s="102"/>
      <c r="F1542" s="102"/>
      <c r="G1542" s="102"/>
      <c r="I1542" s="93"/>
      <c r="J1542" s="93"/>
    </row>
    <row r="1543" spans="1:10" s="65" customFormat="1" ht="14" x14ac:dyDescent="0.35">
      <c r="A1543" s="145"/>
      <c r="B1543" s="152"/>
      <c r="E1543" s="102"/>
      <c r="F1543" s="102"/>
      <c r="G1543" s="102"/>
      <c r="I1543" s="93"/>
      <c r="J1543" s="93"/>
    </row>
    <row r="1544" spans="1:10" s="65" customFormat="1" ht="14" x14ac:dyDescent="0.35">
      <c r="A1544" s="145"/>
      <c r="B1544" s="152"/>
      <c r="E1544" s="102"/>
      <c r="F1544" s="102"/>
      <c r="G1544" s="102"/>
      <c r="I1544" s="93"/>
      <c r="J1544" s="93"/>
    </row>
    <row r="1545" spans="1:10" s="65" customFormat="1" ht="14" x14ac:dyDescent="0.35">
      <c r="A1545" s="145"/>
      <c r="B1545" s="152"/>
      <c r="E1545" s="102"/>
      <c r="F1545" s="102"/>
      <c r="G1545" s="102"/>
      <c r="I1545" s="93"/>
      <c r="J1545" s="93"/>
    </row>
    <row r="1546" spans="1:10" s="65" customFormat="1" ht="14" x14ac:dyDescent="0.35">
      <c r="A1546" s="145"/>
      <c r="B1546" s="152"/>
      <c r="E1546" s="102"/>
      <c r="F1546" s="102"/>
      <c r="G1546" s="102"/>
      <c r="I1546" s="93"/>
      <c r="J1546" s="93"/>
    </row>
    <row r="1547" spans="1:10" s="65" customFormat="1" ht="14" x14ac:dyDescent="0.35">
      <c r="A1547" s="145"/>
      <c r="B1547" s="152"/>
      <c r="E1547" s="102"/>
      <c r="F1547" s="102"/>
      <c r="G1547" s="102"/>
      <c r="I1547" s="93"/>
      <c r="J1547" s="93"/>
    </row>
    <row r="1548" spans="1:10" s="65" customFormat="1" ht="14" x14ac:dyDescent="0.35">
      <c r="A1548" s="145"/>
      <c r="B1548" s="152"/>
      <c r="E1548" s="102"/>
      <c r="F1548" s="102"/>
      <c r="G1548" s="102"/>
      <c r="I1548" s="93"/>
      <c r="J1548" s="93"/>
    </row>
    <row r="1549" spans="1:10" s="65" customFormat="1" ht="14" x14ac:dyDescent="0.35">
      <c r="A1549" s="145"/>
      <c r="B1549" s="152"/>
      <c r="E1549" s="102"/>
      <c r="F1549" s="102"/>
      <c r="G1549" s="102"/>
      <c r="I1549" s="93"/>
      <c r="J1549" s="93"/>
    </row>
    <row r="1550" spans="1:10" s="65" customFormat="1" ht="14" x14ac:dyDescent="0.35">
      <c r="A1550" s="145"/>
      <c r="B1550" s="152"/>
      <c r="E1550" s="102"/>
      <c r="F1550" s="102"/>
      <c r="G1550" s="102"/>
      <c r="I1550" s="93"/>
      <c r="J1550" s="93"/>
    </row>
    <row r="1551" spans="1:10" s="65" customFormat="1" ht="14" x14ac:dyDescent="0.35">
      <c r="A1551" s="145"/>
      <c r="B1551" s="152"/>
      <c r="E1551" s="102"/>
      <c r="F1551" s="102"/>
      <c r="G1551" s="102"/>
      <c r="I1551" s="93"/>
      <c r="J1551" s="93"/>
    </row>
    <row r="1552" spans="1:10" s="65" customFormat="1" ht="14" x14ac:dyDescent="0.35">
      <c r="A1552" s="145"/>
      <c r="B1552" s="152"/>
      <c r="E1552" s="102"/>
      <c r="F1552" s="102"/>
      <c r="G1552" s="102"/>
      <c r="I1552" s="93"/>
      <c r="J1552" s="93"/>
    </row>
    <row r="1553" spans="1:10" s="65" customFormat="1" ht="14" x14ac:dyDescent="0.35">
      <c r="A1553" s="145"/>
      <c r="B1553" s="152"/>
      <c r="E1553" s="102"/>
      <c r="F1553" s="102"/>
      <c r="G1553" s="102"/>
      <c r="I1553" s="93"/>
      <c r="J1553" s="93"/>
    </row>
    <row r="1554" spans="1:10" s="65" customFormat="1" ht="14" x14ac:dyDescent="0.35">
      <c r="A1554" s="145"/>
      <c r="B1554" s="152"/>
      <c r="E1554" s="102"/>
      <c r="F1554" s="102"/>
      <c r="G1554" s="102"/>
      <c r="I1554" s="93"/>
      <c r="J1554" s="93"/>
    </row>
    <row r="1555" spans="1:10" s="65" customFormat="1" ht="14" x14ac:dyDescent="0.35">
      <c r="A1555" s="145"/>
      <c r="B1555" s="152"/>
      <c r="E1555" s="102"/>
      <c r="F1555" s="102"/>
      <c r="G1555" s="102"/>
      <c r="I1555" s="93"/>
      <c r="J1555" s="93"/>
    </row>
    <row r="1556" spans="1:10" s="65" customFormat="1" ht="14" x14ac:dyDescent="0.35">
      <c r="A1556" s="145"/>
      <c r="B1556" s="152"/>
      <c r="E1556" s="102"/>
      <c r="F1556" s="102"/>
      <c r="G1556" s="102"/>
      <c r="I1556" s="93"/>
      <c r="J1556" s="93"/>
    </row>
    <row r="1557" spans="1:10" s="65" customFormat="1" ht="14" x14ac:dyDescent="0.35">
      <c r="A1557" s="145"/>
      <c r="B1557" s="152"/>
      <c r="E1557" s="102"/>
      <c r="F1557" s="102"/>
      <c r="G1557" s="102"/>
      <c r="I1557" s="93"/>
      <c r="J1557" s="93"/>
    </row>
    <row r="1558" spans="1:10" s="65" customFormat="1" ht="14" x14ac:dyDescent="0.35">
      <c r="A1558" s="145"/>
      <c r="B1558" s="152"/>
      <c r="E1558" s="102"/>
      <c r="F1558" s="102"/>
      <c r="G1558" s="102"/>
      <c r="I1558" s="93"/>
      <c r="J1558" s="93"/>
    </row>
    <row r="1559" spans="1:10" s="65" customFormat="1" ht="14" x14ac:dyDescent="0.35">
      <c r="A1559" s="145"/>
      <c r="B1559" s="152"/>
      <c r="E1559" s="102"/>
      <c r="F1559" s="102"/>
      <c r="G1559" s="102"/>
      <c r="I1559" s="93"/>
      <c r="J1559" s="93"/>
    </row>
    <row r="1560" spans="1:10" s="65" customFormat="1" ht="14" x14ac:dyDescent="0.35">
      <c r="A1560" s="145"/>
      <c r="B1560" s="152"/>
      <c r="E1560" s="102"/>
      <c r="F1560" s="102"/>
      <c r="G1560" s="102"/>
      <c r="I1560" s="93"/>
      <c r="J1560" s="93"/>
    </row>
    <row r="1561" spans="1:10" s="65" customFormat="1" ht="14" x14ac:dyDescent="0.35">
      <c r="A1561" s="145"/>
      <c r="B1561" s="152"/>
      <c r="E1561" s="102"/>
      <c r="F1561" s="102"/>
      <c r="G1561" s="102"/>
      <c r="I1561" s="93"/>
      <c r="J1561" s="93"/>
    </row>
    <row r="1562" spans="1:10" s="65" customFormat="1" ht="14" x14ac:dyDescent="0.35">
      <c r="A1562" s="145"/>
      <c r="B1562" s="152"/>
      <c r="E1562" s="102"/>
      <c r="F1562" s="102"/>
      <c r="G1562" s="102"/>
      <c r="I1562" s="93"/>
      <c r="J1562" s="93"/>
    </row>
    <row r="1563" spans="1:10" s="65" customFormat="1" ht="14" x14ac:dyDescent="0.35">
      <c r="A1563" s="145"/>
      <c r="B1563" s="152"/>
      <c r="E1563" s="102"/>
      <c r="F1563" s="102"/>
      <c r="G1563" s="102"/>
      <c r="I1563" s="93"/>
      <c r="J1563" s="93"/>
    </row>
    <row r="1564" spans="1:10" s="65" customFormat="1" ht="14" x14ac:dyDescent="0.35">
      <c r="A1564" s="145"/>
      <c r="B1564" s="152"/>
      <c r="E1564" s="102"/>
      <c r="F1564" s="102"/>
      <c r="G1564" s="102"/>
      <c r="I1564" s="93"/>
      <c r="J1564" s="93"/>
    </row>
    <row r="1565" spans="1:10" s="65" customFormat="1" ht="14" x14ac:dyDescent="0.35">
      <c r="A1565" s="145"/>
      <c r="B1565" s="152"/>
      <c r="E1565" s="102"/>
      <c r="F1565" s="102"/>
      <c r="G1565" s="102"/>
      <c r="I1565" s="93"/>
      <c r="J1565" s="93"/>
    </row>
    <row r="1566" spans="1:10" s="65" customFormat="1" ht="14" x14ac:dyDescent="0.35">
      <c r="A1566" s="145"/>
      <c r="B1566" s="152"/>
      <c r="E1566" s="102"/>
      <c r="F1566" s="102"/>
      <c r="G1566" s="102"/>
      <c r="I1566" s="93"/>
      <c r="J1566" s="93"/>
    </row>
    <row r="1567" spans="1:10" s="65" customFormat="1" ht="14" x14ac:dyDescent="0.35">
      <c r="A1567" s="145"/>
      <c r="B1567" s="152"/>
      <c r="E1567" s="102"/>
      <c r="F1567" s="102"/>
      <c r="G1567" s="102"/>
      <c r="I1567" s="93"/>
      <c r="J1567" s="93"/>
    </row>
    <row r="1568" spans="1:10" s="65" customFormat="1" ht="14" x14ac:dyDescent="0.35">
      <c r="A1568" s="145"/>
      <c r="B1568" s="152"/>
      <c r="E1568" s="102"/>
      <c r="F1568" s="102"/>
      <c r="G1568" s="102"/>
      <c r="I1568" s="93"/>
      <c r="J1568" s="93"/>
    </row>
    <row r="1569" spans="1:10" s="65" customFormat="1" ht="14" x14ac:dyDescent="0.35">
      <c r="A1569" s="145"/>
      <c r="B1569" s="152"/>
      <c r="E1569" s="102"/>
      <c r="F1569" s="102"/>
      <c r="G1569" s="102"/>
      <c r="I1569" s="93"/>
      <c r="J1569" s="93"/>
    </row>
    <row r="1570" spans="1:10" s="65" customFormat="1" ht="14" x14ac:dyDescent="0.35">
      <c r="A1570" s="145"/>
      <c r="B1570" s="152"/>
      <c r="E1570" s="102"/>
      <c r="F1570" s="102"/>
      <c r="G1570" s="102"/>
      <c r="I1570" s="93"/>
      <c r="J1570" s="93"/>
    </row>
    <row r="1571" spans="1:10" s="65" customFormat="1" ht="14" x14ac:dyDescent="0.35">
      <c r="A1571" s="145"/>
      <c r="B1571" s="152"/>
      <c r="E1571" s="102"/>
      <c r="F1571" s="102"/>
      <c r="G1571" s="102"/>
      <c r="I1571" s="93"/>
      <c r="J1571" s="93"/>
    </row>
    <row r="1572" spans="1:10" s="65" customFormat="1" ht="14" x14ac:dyDescent="0.35">
      <c r="A1572" s="145"/>
      <c r="B1572" s="152"/>
      <c r="E1572" s="102"/>
      <c r="F1572" s="102"/>
      <c r="G1572" s="102"/>
      <c r="I1572" s="93"/>
      <c r="J1572" s="93"/>
    </row>
    <row r="1573" spans="1:10" s="65" customFormat="1" ht="14" x14ac:dyDescent="0.35">
      <c r="A1573" s="145"/>
      <c r="B1573" s="152"/>
      <c r="E1573" s="102"/>
      <c r="F1573" s="102"/>
      <c r="G1573" s="102"/>
      <c r="I1573" s="93"/>
      <c r="J1573" s="93"/>
    </row>
    <row r="1574" spans="1:10" s="65" customFormat="1" ht="14" x14ac:dyDescent="0.35">
      <c r="A1574" s="145"/>
      <c r="B1574" s="152"/>
      <c r="E1574" s="102"/>
      <c r="F1574" s="102"/>
      <c r="G1574" s="102"/>
      <c r="I1574" s="93"/>
      <c r="J1574" s="93"/>
    </row>
    <row r="1575" spans="1:10" s="65" customFormat="1" ht="14" x14ac:dyDescent="0.35">
      <c r="A1575" s="145"/>
      <c r="B1575" s="152"/>
      <c r="E1575" s="102"/>
      <c r="F1575" s="102"/>
      <c r="G1575" s="102"/>
      <c r="I1575" s="93"/>
      <c r="J1575" s="93"/>
    </row>
    <row r="1576" spans="1:10" s="65" customFormat="1" ht="14" x14ac:dyDescent="0.35">
      <c r="A1576" s="145"/>
      <c r="B1576" s="152"/>
      <c r="E1576" s="102"/>
      <c r="F1576" s="102"/>
      <c r="G1576" s="102"/>
      <c r="I1576" s="93"/>
      <c r="J1576" s="93"/>
    </row>
    <row r="1577" spans="1:10" s="65" customFormat="1" ht="14" x14ac:dyDescent="0.35">
      <c r="A1577" s="145"/>
      <c r="B1577" s="152"/>
      <c r="E1577" s="102"/>
      <c r="F1577" s="102"/>
      <c r="G1577" s="102"/>
      <c r="I1577" s="93"/>
      <c r="J1577" s="93"/>
    </row>
    <row r="1578" spans="1:10" s="65" customFormat="1" ht="14" x14ac:dyDescent="0.35">
      <c r="A1578" s="145"/>
      <c r="B1578" s="152"/>
      <c r="E1578" s="102"/>
      <c r="F1578" s="102"/>
      <c r="G1578" s="102"/>
      <c r="I1578" s="93"/>
      <c r="J1578" s="93"/>
    </row>
    <row r="1579" spans="1:10" s="65" customFormat="1" ht="14" x14ac:dyDescent="0.35">
      <c r="A1579" s="145"/>
      <c r="B1579" s="152"/>
      <c r="E1579" s="102"/>
      <c r="F1579" s="102"/>
      <c r="G1579" s="102"/>
      <c r="I1579" s="93"/>
      <c r="J1579" s="93"/>
    </row>
    <row r="1580" spans="1:10" s="65" customFormat="1" ht="14" x14ac:dyDescent="0.35">
      <c r="A1580" s="145"/>
      <c r="B1580" s="152"/>
      <c r="E1580" s="102"/>
      <c r="F1580" s="102"/>
      <c r="G1580" s="102"/>
      <c r="I1580" s="93"/>
      <c r="J1580" s="93"/>
    </row>
    <row r="1581" spans="1:10" s="65" customFormat="1" ht="14" x14ac:dyDescent="0.35">
      <c r="A1581" s="145"/>
      <c r="B1581" s="152"/>
      <c r="E1581" s="102"/>
      <c r="F1581" s="102"/>
      <c r="G1581" s="102"/>
      <c r="I1581" s="93"/>
      <c r="J1581" s="93"/>
    </row>
    <row r="1582" spans="1:10" s="65" customFormat="1" ht="14" x14ac:dyDescent="0.35">
      <c r="A1582" s="145"/>
      <c r="B1582" s="152"/>
      <c r="E1582" s="102"/>
      <c r="F1582" s="102"/>
      <c r="G1582" s="102"/>
      <c r="I1582" s="93"/>
      <c r="J1582" s="93"/>
    </row>
    <row r="1583" spans="1:10" s="65" customFormat="1" ht="14" x14ac:dyDescent="0.35">
      <c r="A1583" s="145"/>
      <c r="B1583" s="152"/>
      <c r="E1583" s="102"/>
      <c r="F1583" s="102"/>
      <c r="G1583" s="102"/>
      <c r="I1583" s="93"/>
      <c r="J1583" s="93"/>
    </row>
    <row r="1584" spans="1:10" s="65" customFormat="1" ht="14" x14ac:dyDescent="0.35">
      <c r="A1584" s="145"/>
      <c r="B1584" s="152"/>
      <c r="E1584" s="102"/>
      <c r="F1584" s="102"/>
      <c r="G1584" s="102"/>
      <c r="I1584" s="93"/>
      <c r="J1584" s="93"/>
    </row>
    <row r="1585" spans="1:10" s="65" customFormat="1" ht="14" x14ac:dyDescent="0.35">
      <c r="A1585" s="145"/>
      <c r="B1585" s="152"/>
      <c r="E1585" s="102"/>
      <c r="F1585" s="102"/>
      <c r="G1585" s="102"/>
      <c r="I1585" s="93"/>
      <c r="J1585" s="93"/>
    </row>
    <row r="1586" spans="1:10" s="65" customFormat="1" ht="14" x14ac:dyDescent="0.35">
      <c r="A1586" s="145"/>
      <c r="B1586" s="152"/>
      <c r="E1586" s="102"/>
      <c r="F1586" s="102"/>
      <c r="G1586" s="102"/>
      <c r="I1586" s="93"/>
      <c r="J1586" s="93"/>
    </row>
    <row r="1587" spans="1:10" s="65" customFormat="1" ht="14" x14ac:dyDescent="0.35">
      <c r="A1587" s="145"/>
      <c r="B1587" s="152"/>
      <c r="E1587" s="102"/>
      <c r="F1587" s="102"/>
      <c r="G1587" s="102"/>
      <c r="I1587" s="93"/>
      <c r="J1587" s="93"/>
    </row>
    <row r="1588" spans="1:10" s="65" customFormat="1" ht="14" x14ac:dyDescent="0.35">
      <c r="A1588" s="145"/>
      <c r="B1588" s="152"/>
      <c r="E1588" s="102"/>
      <c r="F1588" s="102"/>
      <c r="G1588" s="102"/>
      <c r="I1588" s="93"/>
      <c r="J1588" s="93"/>
    </row>
    <row r="1589" spans="1:10" s="65" customFormat="1" ht="14" x14ac:dyDescent="0.35">
      <c r="A1589" s="145"/>
      <c r="B1589" s="152"/>
      <c r="E1589" s="102"/>
      <c r="F1589" s="102"/>
      <c r="G1589" s="102"/>
      <c r="I1589" s="93"/>
      <c r="J1589" s="93"/>
    </row>
    <row r="1590" spans="1:10" s="65" customFormat="1" ht="14" x14ac:dyDescent="0.35">
      <c r="A1590" s="145"/>
      <c r="B1590" s="152"/>
      <c r="E1590" s="102"/>
      <c r="F1590" s="102"/>
      <c r="G1590" s="102"/>
      <c r="I1590" s="93"/>
      <c r="J1590" s="93"/>
    </row>
    <row r="1591" spans="1:10" s="65" customFormat="1" ht="14" x14ac:dyDescent="0.35">
      <c r="A1591" s="145"/>
      <c r="B1591" s="152"/>
      <c r="E1591" s="102"/>
      <c r="F1591" s="102"/>
      <c r="G1591" s="102"/>
      <c r="I1591" s="93"/>
      <c r="J1591" s="93"/>
    </row>
    <row r="1592" spans="1:10" s="65" customFormat="1" ht="14" x14ac:dyDescent="0.35">
      <c r="A1592" s="145"/>
      <c r="B1592" s="152"/>
      <c r="E1592" s="102"/>
      <c r="F1592" s="102"/>
      <c r="G1592" s="102"/>
      <c r="I1592" s="93"/>
      <c r="J1592" s="93"/>
    </row>
    <row r="1593" spans="1:10" s="65" customFormat="1" ht="14" x14ac:dyDescent="0.35">
      <c r="A1593" s="145"/>
      <c r="B1593" s="152"/>
      <c r="E1593" s="102"/>
      <c r="F1593" s="102"/>
      <c r="G1593" s="102"/>
      <c r="I1593" s="93"/>
      <c r="J1593" s="93"/>
    </row>
    <row r="1594" spans="1:10" s="65" customFormat="1" ht="14" x14ac:dyDescent="0.35">
      <c r="A1594" s="145"/>
      <c r="B1594" s="152"/>
      <c r="E1594" s="102"/>
      <c r="F1594" s="102"/>
      <c r="G1594" s="102"/>
      <c r="I1594" s="93"/>
      <c r="J1594" s="93"/>
    </row>
    <row r="1595" spans="1:10" s="65" customFormat="1" ht="14" x14ac:dyDescent="0.35">
      <c r="A1595" s="145"/>
      <c r="B1595" s="152"/>
      <c r="E1595" s="102"/>
      <c r="F1595" s="102"/>
      <c r="G1595" s="102"/>
      <c r="I1595" s="93"/>
      <c r="J1595" s="93"/>
    </row>
    <row r="1596" spans="1:10" s="65" customFormat="1" ht="14" x14ac:dyDescent="0.35">
      <c r="A1596" s="145"/>
      <c r="B1596" s="152"/>
      <c r="E1596" s="102"/>
      <c r="F1596" s="102"/>
      <c r="G1596" s="102"/>
      <c r="I1596" s="93"/>
      <c r="J1596" s="93"/>
    </row>
    <row r="1597" spans="1:10" s="65" customFormat="1" ht="14" x14ac:dyDescent="0.35">
      <c r="A1597" s="145"/>
      <c r="B1597" s="152"/>
      <c r="E1597" s="102"/>
      <c r="F1597" s="102"/>
      <c r="G1597" s="102"/>
      <c r="I1597" s="93"/>
      <c r="J1597" s="93"/>
    </row>
    <row r="1598" spans="1:10" s="65" customFormat="1" ht="14" x14ac:dyDescent="0.35">
      <c r="A1598" s="145"/>
      <c r="B1598" s="152"/>
      <c r="E1598" s="102"/>
      <c r="F1598" s="102"/>
      <c r="G1598" s="102"/>
      <c r="I1598" s="93"/>
      <c r="J1598" s="93"/>
    </row>
    <row r="1599" spans="1:10" s="65" customFormat="1" ht="14" x14ac:dyDescent="0.35">
      <c r="A1599" s="145"/>
      <c r="B1599" s="152"/>
      <c r="E1599" s="102"/>
      <c r="F1599" s="102"/>
      <c r="G1599" s="102"/>
      <c r="I1599" s="93"/>
      <c r="J1599" s="93"/>
    </row>
    <row r="1600" spans="1:10" s="65" customFormat="1" ht="14" x14ac:dyDescent="0.35">
      <c r="A1600" s="145"/>
      <c r="B1600" s="152"/>
      <c r="E1600" s="102"/>
      <c r="F1600" s="102"/>
      <c r="G1600" s="102"/>
      <c r="I1600" s="93"/>
      <c r="J1600" s="93"/>
    </row>
    <row r="1601" spans="1:10" s="65" customFormat="1" ht="14" x14ac:dyDescent="0.35">
      <c r="A1601" s="145"/>
      <c r="B1601" s="152"/>
      <c r="E1601" s="102"/>
      <c r="F1601" s="102"/>
      <c r="G1601" s="102"/>
      <c r="I1601" s="93"/>
      <c r="J1601" s="93"/>
    </row>
    <row r="1602" spans="1:10" s="65" customFormat="1" ht="14" x14ac:dyDescent="0.35">
      <c r="A1602" s="145"/>
      <c r="B1602" s="152"/>
      <c r="E1602" s="102"/>
      <c r="F1602" s="102"/>
      <c r="G1602" s="102"/>
      <c r="I1602" s="93"/>
      <c r="J1602" s="93"/>
    </row>
    <row r="1603" spans="1:10" s="65" customFormat="1" ht="14" x14ac:dyDescent="0.35">
      <c r="A1603" s="145"/>
      <c r="B1603" s="152"/>
      <c r="E1603" s="102"/>
      <c r="F1603" s="102"/>
      <c r="G1603" s="102"/>
      <c r="I1603" s="93"/>
      <c r="J1603" s="93"/>
    </row>
    <row r="1604" spans="1:10" s="65" customFormat="1" ht="14" x14ac:dyDescent="0.35">
      <c r="A1604" s="145"/>
      <c r="B1604" s="152"/>
      <c r="E1604" s="102"/>
      <c r="F1604" s="102"/>
      <c r="G1604" s="102"/>
      <c r="I1604" s="93"/>
      <c r="J1604" s="93"/>
    </row>
    <row r="1605" spans="1:10" s="65" customFormat="1" ht="14" x14ac:dyDescent="0.35">
      <c r="A1605" s="145"/>
      <c r="B1605" s="152"/>
      <c r="E1605" s="102"/>
      <c r="F1605" s="102"/>
      <c r="G1605" s="102"/>
      <c r="I1605" s="93"/>
      <c r="J1605" s="93"/>
    </row>
    <row r="1606" spans="1:10" s="65" customFormat="1" ht="14" x14ac:dyDescent="0.35">
      <c r="A1606" s="145"/>
      <c r="B1606" s="152"/>
      <c r="E1606" s="102"/>
      <c r="F1606" s="102"/>
      <c r="G1606" s="102"/>
      <c r="I1606" s="93"/>
      <c r="J1606" s="93"/>
    </row>
    <row r="1607" spans="1:10" s="65" customFormat="1" ht="14" x14ac:dyDescent="0.35">
      <c r="A1607" s="145"/>
      <c r="B1607" s="152"/>
      <c r="E1607" s="102"/>
      <c r="F1607" s="102"/>
      <c r="G1607" s="102"/>
      <c r="I1607" s="93"/>
      <c r="J1607" s="93"/>
    </row>
    <row r="1608" spans="1:10" s="65" customFormat="1" ht="14" x14ac:dyDescent="0.35">
      <c r="A1608" s="145"/>
      <c r="B1608" s="152"/>
      <c r="E1608" s="102"/>
      <c r="F1608" s="102"/>
      <c r="G1608" s="102"/>
      <c r="I1608" s="93"/>
      <c r="J1608" s="93"/>
    </row>
    <row r="1609" spans="1:10" s="65" customFormat="1" ht="14" x14ac:dyDescent="0.35">
      <c r="A1609" s="145"/>
      <c r="B1609" s="152"/>
      <c r="E1609" s="102"/>
      <c r="F1609" s="102"/>
      <c r="G1609" s="102"/>
      <c r="I1609" s="93"/>
      <c r="J1609" s="93"/>
    </row>
    <row r="1610" spans="1:10" s="65" customFormat="1" ht="14" x14ac:dyDescent="0.35">
      <c r="A1610" s="145"/>
      <c r="B1610" s="152"/>
      <c r="E1610" s="102"/>
      <c r="F1610" s="102"/>
      <c r="G1610" s="102"/>
      <c r="I1610" s="93"/>
      <c r="J1610" s="93"/>
    </row>
    <row r="1611" spans="1:10" s="65" customFormat="1" ht="14" x14ac:dyDescent="0.35">
      <c r="A1611" s="145"/>
      <c r="B1611" s="152"/>
      <c r="E1611" s="102"/>
      <c r="F1611" s="102"/>
      <c r="G1611" s="102"/>
      <c r="I1611" s="93"/>
      <c r="J1611" s="93"/>
    </row>
    <row r="1612" spans="1:10" s="65" customFormat="1" ht="14" x14ac:dyDescent="0.35">
      <c r="A1612" s="145"/>
      <c r="B1612" s="152"/>
      <c r="E1612" s="102"/>
      <c r="F1612" s="102"/>
      <c r="G1612" s="102"/>
      <c r="I1612" s="93"/>
      <c r="J1612" s="93"/>
    </row>
    <row r="1613" spans="1:10" s="65" customFormat="1" ht="14" x14ac:dyDescent="0.35">
      <c r="A1613" s="145"/>
      <c r="B1613" s="152"/>
      <c r="E1613" s="102"/>
      <c r="F1613" s="102"/>
      <c r="G1613" s="102"/>
      <c r="I1613" s="93"/>
      <c r="J1613" s="93"/>
    </row>
    <row r="1614" spans="1:10" s="65" customFormat="1" ht="14" x14ac:dyDescent="0.35">
      <c r="A1614" s="145"/>
      <c r="B1614" s="152"/>
      <c r="E1614" s="102"/>
      <c r="F1614" s="102"/>
      <c r="G1614" s="102"/>
      <c r="I1614" s="93"/>
      <c r="J1614" s="93"/>
    </row>
    <row r="1615" spans="1:10" s="65" customFormat="1" ht="14" x14ac:dyDescent="0.35">
      <c r="A1615" s="145"/>
      <c r="B1615" s="152"/>
      <c r="E1615" s="102"/>
      <c r="F1615" s="102"/>
      <c r="G1615" s="102"/>
      <c r="I1615" s="93"/>
      <c r="J1615" s="93"/>
    </row>
    <row r="1616" spans="1:10" s="65" customFormat="1" ht="14" x14ac:dyDescent="0.35">
      <c r="A1616" s="145"/>
      <c r="B1616" s="152"/>
      <c r="E1616" s="102"/>
      <c r="F1616" s="102"/>
      <c r="G1616" s="102"/>
      <c r="I1616" s="93"/>
      <c r="J1616" s="93"/>
    </row>
    <row r="1617" spans="1:10" s="65" customFormat="1" ht="14" x14ac:dyDescent="0.35">
      <c r="A1617" s="145"/>
      <c r="B1617" s="152"/>
      <c r="E1617" s="102"/>
      <c r="F1617" s="102"/>
      <c r="G1617" s="102"/>
      <c r="I1617" s="93"/>
      <c r="J1617" s="93"/>
    </row>
    <row r="1618" spans="1:10" s="65" customFormat="1" ht="14" x14ac:dyDescent="0.35">
      <c r="A1618" s="145"/>
      <c r="B1618" s="152"/>
      <c r="E1618" s="102"/>
      <c r="F1618" s="102"/>
      <c r="G1618" s="102"/>
      <c r="I1618" s="93"/>
      <c r="J1618" s="93"/>
    </row>
    <row r="1619" spans="1:10" s="65" customFormat="1" ht="14" x14ac:dyDescent="0.35">
      <c r="A1619" s="145"/>
      <c r="B1619" s="152"/>
      <c r="E1619" s="102"/>
      <c r="F1619" s="102"/>
      <c r="G1619" s="102"/>
      <c r="I1619" s="93"/>
      <c r="J1619" s="93"/>
    </row>
    <row r="1620" spans="1:10" s="65" customFormat="1" ht="14" x14ac:dyDescent="0.35">
      <c r="A1620" s="145"/>
      <c r="B1620" s="152"/>
      <c r="E1620" s="102"/>
      <c r="F1620" s="102"/>
      <c r="G1620" s="102"/>
      <c r="I1620" s="93"/>
      <c r="J1620" s="93"/>
    </row>
    <row r="1621" spans="1:10" s="65" customFormat="1" ht="14" x14ac:dyDescent="0.35">
      <c r="A1621" s="145"/>
      <c r="B1621" s="152"/>
      <c r="E1621" s="102"/>
      <c r="F1621" s="102"/>
      <c r="G1621" s="102"/>
      <c r="I1621" s="93"/>
      <c r="J1621" s="93"/>
    </row>
    <row r="1622" spans="1:10" s="65" customFormat="1" ht="14" x14ac:dyDescent="0.35">
      <c r="A1622" s="145"/>
      <c r="B1622" s="152"/>
      <c r="E1622" s="102"/>
      <c r="F1622" s="102"/>
      <c r="G1622" s="102"/>
      <c r="I1622" s="93"/>
      <c r="J1622" s="93"/>
    </row>
    <row r="1623" spans="1:10" s="65" customFormat="1" ht="14" x14ac:dyDescent="0.35">
      <c r="A1623" s="145"/>
      <c r="B1623" s="152"/>
      <c r="E1623" s="102"/>
      <c r="F1623" s="102"/>
      <c r="G1623" s="102"/>
      <c r="I1623" s="93"/>
      <c r="J1623" s="93"/>
    </row>
    <row r="1624" spans="1:10" s="65" customFormat="1" ht="14" x14ac:dyDescent="0.35">
      <c r="A1624" s="145"/>
      <c r="B1624" s="152"/>
      <c r="E1624" s="102"/>
      <c r="F1624" s="102"/>
      <c r="G1624" s="102"/>
      <c r="I1624" s="93"/>
      <c r="J1624" s="93"/>
    </row>
    <row r="1625" spans="1:10" s="65" customFormat="1" ht="14" x14ac:dyDescent="0.35">
      <c r="A1625" s="145"/>
      <c r="B1625" s="152"/>
      <c r="E1625" s="102"/>
      <c r="F1625" s="102"/>
      <c r="G1625" s="102"/>
      <c r="I1625" s="93"/>
      <c r="J1625" s="93"/>
    </row>
    <row r="1626" spans="1:10" s="65" customFormat="1" ht="14" x14ac:dyDescent="0.35">
      <c r="A1626" s="145"/>
      <c r="B1626" s="152"/>
      <c r="E1626" s="102"/>
      <c r="F1626" s="102"/>
      <c r="G1626" s="102"/>
      <c r="I1626" s="93"/>
      <c r="J1626" s="93"/>
    </row>
    <row r="1627" spans="1:10" s="65" customFormat="1" ht="14" x14ac:dyDescent="0.35">
      <c r="A1627" s="145"/>
      <c r="B1627" s="152"/>
      <c r="E1627" s="102"/>
      <c r="F1627" s="102"/>
      <c r="G1627" s="102"/>
      <c r="I1627" s="93"/>
      <c r="J1627" s="93"/>
    </row>
    <row r="1628" spans="1:10" s="65" customFormat="1" ht="14" x14ac:dyDescent="0.35">
      <c r="A1628" s="145"/>
      <c r="B1628" s="152"/>
      <c r="E1628" s="102"/>
      <c r="F1628" s="102"/>
      <c r="G1628" s="102"/>
      <c r="I1628" s="93"/>
      <c r="J1628" s="93"/>
    </row>
    <row r="1629" spans="1:10" s="65" customFormat="1" ht="14" x14ac:dyDescent="0.35">
      <c r="A1629" s="145"/>
      <c r="B1629" s="152"/>
      <c r="E1629" s="102"/>
      <c r="F1629" s="102"/>
      <c r="G1629" s="102"/>
      <c r="I1629" s="93"/>
      <c r="J1629" s="93"/>
    </row>
    <row r="1630" spans="1:10" s="65" customFormat="1" ht="14" x14ac:dyDescent="0.35">
      <c r="A1630" s="145"/>
      <c r="B1630" s="152"/>
      <c r="E1630" s="102"/>
      <c r="F1630" s="102"/>
      <c r="G1630" s="102"/>
      <c r="I1630" s="93"/>
      <c r="J1630" s="93"/>
    </row>
    <row r="1631" spans="1:10" s="65" customFormat="1" ht="14" x14ac:dyDescent="0.35">
      <c r="A1631" s="145"/>
      <c r="B1631" s="152"/>
      <c r="E1631" s="102"/>
      <c r="F1631" s="102"/>
      <c r="G1631" s="102"/>
      <c r="I1631" s="93"/>
      <c r="J1631" s="93"/>
    </row>
    <row r="1632" spans="1:10" s="65" customFormat="1" ht="14" x14ac:dyDescent="0.35">
      <c r="A1632" s="145"/>
      <c r="B1632" s="152"/>
      <c r="E1632" s="102"/>
      <c r="F1632" s="102"/>
      <c r="G1632" s="102"/>
      <c r="I1632" s="93"/>
      <c r="J1632" s="93"/>
    </row>
    <row r="1633" spans="1:10" s="65" customFormat="1" ht="14" x14ac:dyDescent="0.35">
      <c r="A1633" s="145"/>
      <c r="B1633" s="152"/>
      <c r="E1633" s="102"/>
      <c r="F1633" s="102"/>
      <c r="G1633" s="102"/>
      <c r="I1633" s="93"/>
      <c r="J1633" s="93"/>
    </row>
    <row r="1634" spans="1:10" s="65" customFormat="1" ht="14" x14ac:dyDescent="0.35">
      <c r="A1634" s="145"/>
      <c r="B1634" s="152"/>
      <c r="E1634" s="102"/>
      <c r="F1634" s="102"/>
      <c r="G1634" s="102"/>
      <c r="I1634" s="93"/>
      <c r="J1634" s="93"/>
    </row>
    <row r="1635" spans="1:10" s="65" customFormat="1" ht="14" x14ac:dyDescent="0.35">
      <c r="A1635" s="145"/>
      <c r="B1635" s="152"/>
      <c r="E1635" s="102"/>
      <c r="F1635" s="102"/>
      <c r="G1635" s="102"/>
      <c r="I1635" s="93"/>
      <c r="J1635" s="93"/>
    </row>
    <row r="1636" spans="1:10" s="65" customFormat="1" ht="14" x14ac:dyDescent="0.35">
      <c r="A1636" s="145"/>
      <c r="B1636" s="152"/>
      <c r="E1636" s="102"/>
      <c r="F1636" s="102"/>
      <c r="G1636" s="102"/>
      <c r="I1636" s="93"/>
      <c r="J1636" s="93"/>
    </row>
    <row r="1637" spans="1:10" s="65" customFormat="1" ht="14" x14ac:dyDescent="0.35">
      <c r="A1637" s="145"/>
      <c r="B1637" s="152"/>
      <c r="E1637" s="102"/>
      <c r="F1637" s="102"/>
      <c r="G1637" s="102"/>
      <c r="I1637" s="93"/>
      <c r="J1637" s="93"/>
    </row>
    <row r="1638" spans="1:10" s="65" customFormat="1" ht="14" x14ac:dyDescent="0.35">
      <c r="A1638" s="145"/>
      <c r="B1638" s="152"/>
      <c r="E1638" s="102"/>
      <c r="F1638" s="102"/>
      <c r="G1638" s="102"/>
      <c r="I1638" s="93"/>
      <c r="J1638" s="93"/>
    </row>
    <row r="1639" spans="1:10" s="65" customFormat="1" ht="14" x14ac:dyDescent="0.35">
      <c r="A1639" s="145"/>
      <c r="B1639" s="152"/>
      <c r="E1639" s="102"/>
      <c r="F1639" s="102"/>
      <c r="G1639" s="102"/>
      <c r="I1639" s="93"/>
      <c r="J1639" s="93"/>
    </row>
    <row r="1640" spans="1:10" s="65" customFormat="1" ht="14" x14ac:dyDescent="0.35">
      <c r="A1640" s="145"/>
      <c r="B1640" s="152"/>
      <c r="E1640" s="102"/>
      <c r="F1640" s="102"/>
      <c r="G1640" s="102"/>
      <c r="I1640" s="93"/>
      <c r="J1640" s="93"/>
    </row>
    <row r="1641" spans="1:10" s="65" customFormat="1" ht="14" x14ac:dyDescent="0.35">
      <c r="A1641" s="145"/>
      <c r="B1641" s="152"/>
      <c r="E1641" s="102"/>
      <c r="F1641" s="102"/>
      <c r="G1641" s="102"/>
      <c r="I1641" s="93"/>
      <c r="J1641" s="93"/>
    </row>
    <row r="1642" spans="1:10" s="65" customFormat="1" ht="14" x14ac:dyDescent="0.35">
      <c r="A1642" s="145"/>
      <c r="B1642" s="152"/>
      <c r="E1642" s="102"/>
      <c r="F1642" s="102"/>
      <c r="G1642" s="102"/>
      <c r="I1642" s="93"/>
      <c r="J1642" s="93"/>
    </row>
    <row r="1643" spans="1:10" s="65" customFormat="1" ht="14" x14ac:dyDescent="0.35">
      <c r="A1643" s="145"/>
      <c r="B1643" s="152"/>
      <c r="E1643" s="102"/>
      <c r="F1643" s="102"/>
      <c r="G1643" s="102"/>
      <c r="I1643" s="93"/>
      <c r="J1643" s="93"/>
    </row>
    <row r="1644" spans="1:10" s="65" customFormat="1" ht="14" x14ac:dyDescent="0.35">
      <c r="A1644" s="145"/>
      <c r="B1644" s="152"/>
      <c r="E1644" s="102"/>
      <c r="F1644" s="102"/>
      <c r="G1644" s="102"/>
      <c r="I1644" s="93"/>
      <c r="J1644" s="93"/>
    </row>
    <row r="1645" spans="1:10" s="65" customFormat="1" ht="14" x14ac:dyDescent="0.35">
      <c r="A1645" s="145"/>
      <c r="B1645" s="152"/>
      <c r="E1645" s="102"/>
      <c r="F1645" s="102"/>
      <c r="G1645" s="102"/>
      <c r="I1645" s="93"/>
      <c r="J1645" s="93"/>
    </row>
    <row r="1646" spans="1:10" s="65" customFormat="1" ht="14" x14ac:dyDescent="0.35">
      <c r="A1646" s="145"/>
      <c r="B1646" s="152"/>
      <c r="E1646" s="102"/>
      <c r="F1646" s="102"/>
      <c r="G1646" s="102"/>
      <c r="I1646" s="93"/>
      <c r="J1646" s="93"/>
    </row>
    <row r="1647" spans="1:10" s="65" customFormat="1" ht="14" x14ac:dyDescent="0.35">
      <c r="A1647" s="145"/>
      <c r="B1647" s="152"/>
      <c r="E1647" s="102"/>
      <c r="F1647" s="102"/>
      <c r="G1647" s="102"/>
      <c r="I1647" s="93"/>
      <c r="J1647" s="93"/>
    </row>
    <row r="1648" spans="1:10" s="65" customFormat="1" ht="14" x14ac:dyDescent="0.35">
      <c r="A1648" s="145"/>
      <c r="B1648" s="152"/>
      <c r="E1648" s="102"/>
      <c r="F1648" s="102"/>
      <c r="G1648" s="102"/>
      <c r="I1648" s="93"/>
      <c r="J1648" s="93"/>
    </row>
    <row r="1649" spans="1:10" s="65" customFormat="1" ht="14" x14ac:dyDescent="0.35">
      <c r="A1649" s="145"/>
      <c r="B1649" s="152"/>
      <c r="E1649" s="102"/>
      <c r="F1649" s="102"/>
      <c r="G1649" s="102"/>
      <c r="I1649" s="93"/>
      <c r="J1649" s="93"/>
    </row>
    <row r="1650" spans="1:10" s="65" customFormat="1" ht="14" x14ac:dyDescent="0.35">
      <c r="A1650" s="145"/>
      <c r="B1650" s="152"/>
      <c r="E1650" s="102"/>
      <c r="F1650" s="102"/>
      <c r="G1650" s="102"/>
      <c r="I1650" s="93"/>
      <c r="J1650" s="93"/>
    </row>
    <row r="1651" spans="1:10" s="65" customFormat="1" ht="14" x14ac:dyDescent="0.35">
      <c r="A1651" s="145"/>
      <c r="B1651" s="152"/>
      <c r="E1651" s="102"/>
      <c r="F1651" s="102"/>
      <c r="G1651" s="102"/>
      <c r="I1651" s="93"/>
      <c r="J1651" s="93"/>
    </row>
    <row r="1652" spans="1:10" s="65" customFormat="1" ht="14" x14ac:dyDescent="0.35">
      <c r="A1652" s="145"/>
      <c r="B1652" s="152"/>
      <c r="E1652" s="102"/>
      <c r="F1652" s="102"/>
      <c r="G1652" s="102"/>
      <c r="I1652" s="93"/>
      <c r="J1652" s="93"/>
    </row>
    <row r="1653" spans="1:10" s="65" customFormat="1" ht="14" x14ac:dyDescent="0.35">
      <c r="A1653" s="145"/>
      <c r="B1653" s="152"/>
      <c r="E1653" s="102"/>
      <c r="F1653" s="102"/>
      <c r="G1653" s="102"/>
      <c r="I1653" s="93"/>
      <c r="J1653" s="93"/>
    </row>
    <row r="1654" spans="1:10" s="65" customFormat="1" ht="14" x14ac:dyDescent="0.35">
      <c r="A1654" s="145"/>
      <c r="B1654" s="152"/>
      <c r="E1654" s="102"/>
      <c r="F1654" s="102"/>
      <c r="G1654" s="102"/>
      <c r="I1654" s="93"/>
      <c r="J1654" s="93"/>
    </row>
    <row r="1655" spans="1:10" s="65" customFormat="1" ht="14" x14ac:dyDescent="0.35">
      <c r="A1655" s="145"/>
      <c r="B1655" s="152"/>
      <c r="E1655" s="102"/>
      <c r="F1655" s="102"/>
      <c r="G1655" s="102"/>
      <c r="I1655" s="93"/>
      <c r="J1655" s="93"/>
    </row>
    <row r="1656" spans="1:10" s="65" customFormat="1" ht="14" x14ac:dyDescent="0.35">
      <c r="A1656" s="145"/>
      <c r="B1656" s="152"/>
      <c r="E1656" s="102"/>
      <c r="F1656" s="102"/>
      <c r="G1656" s="102"/>
      <c r="I1656" s="93"/>
      <c r="J1656" s="93"/>
    </row>
    <row r="1657" spans="1:10" s="65" customFormat="1" ht="14" x14ac:dyDescent="0.35">
      <c r="A1657" s="145"/>
      <c r="B1657" s="152"/>
      <c r="E1657" s="102"/>
      <c r="F1657" s="102"/>
      <c r="G1657" s="102"/>
      <c r="I1657" s="93"/>
      <c r="J1657" s="93"/>
    </row>
    <row r="1658" spans="1:10" s="65" customFormat="1" ht="14" x14ac:dyDescent="0.35">
      <c r="A1658" s="145"/>
      <c r="B1658" s="152"/>
      <c r="E1658" s="102"/>
      <c r="F1658" s="102"/>
      <c r="G1658" s="102"/>
      <c r="I1658" s="93"/>
      <c r="J1658" s="93"/>
    </row>
    <row r="1659" spans="1:10" s="65" customFormat="1" ht="14" x14ac:dyDescent="0.35">
      <c r="A1659" s="145"/>
      <c r="B1659" s="152"/>
      <c r="E1659" s="102"/>
      <c r="F1659" s="102"/>
      <c r="G1659" s="102"/>
      <c r="I1659" s="93"/>
      <c r="J1659" s="93"/>
    </row>
    <row r="1660" spans="1:10" s="65" customFormat="1" ht="14" x14ac:dyDescent="0.35">
      <c r="A1660" s="145"/>
      <c r="B1660" s="152"/>
      <c r="E1660" s="102"/>
      <c r="F1660" s="102"/>
      <c r="G1660" s="102"/>
      <c r="I1660" s="93"/>
      <c r="J1660" s="93"/>
    </row>
    <row r="1661" spans="1:10" s="65" customFormat="1" ht="14" x14ac:dyDescent="0.35">
      <c r="A1661" s="145"/>
      <c r="B1661" s="152"/>
      <c r="E1661" s="102"/>
      <c r="F1661" s="102"/>
      <c r="G1661" s="102"/>
      <c r="I1661" s="93"/>
      <c r="J1661" s="93"/>
    </row>
    <row r="1662" spans="1:10" s="65" customFormat="1" ht="14" x14ac:dyDescent="0.35">
      <c r="A1662" s="145"/>
      <c r="B1662" s="152"/>
      <c r="E1662" s="102"/>
      <c r="F1662" s="102"/>
      <c r="G1662" s="102"/>
      <c r="I1662" s="93"/>
      <c r="J1662" s="93"/>
    </row>
    <row r="1663" spans="1:10" s="65" customFormat="1" ht="14" x14ac:dyDescent="0.35">
      <c r="A1663" s="145"/>
      <c r="B1663" s="152"/>
      <c r="E1663" s="102"/>
      <c r="F1663" s="102"/>
      <c r="G1663" s="102"/>
      <c r="I1663" s="93"/>
      <c r="J1663" s="93"/>
    </row>
    <row r="1664" spans="1:10" s="65" customFormat="1" ht="14" x14ac:dyDescent="0.35">
      <c r="A1664" s="145"/>
      <c r="B1664" s="152"/>
      <c r="E1664" s="102"/>
      <c r="F1664" s="102"/>
      <c r="G1664" s="102"/>
      <c r="I1664" s="93"/>
      <c r="J1664" s="93"/>
    </row>
    <row r="1665" spans="1:10" s="65" customFormat="1" ht="14" x14ac:dyDescent="0.35">
      <c r="A1665" s="145"/>
      <c r="B1665" s="152"/>
      <c r="E1665" s="102"/>
      <c r="F1665" s="102"/>
      <c r="G1665" s="102"/>
      <c r="I1665" s="93"/>
      <c r="J1665" s="93"/>
    </row>
    <row r="1666" spans="1:10" s="65" customFormat="1" ht="14" x14ac:dyDescent="0.35">
      <c r="A1666" s="145"/>
      <c r="B1666" s="152"/>
      <c r="E1666" s="102"/>
      <c r="F1666" s="102"/>
      <c r="G1666" s="102"/>
      <c r="I1666" s="93"/>
      <c r="J1666" s="93"/>
    </row>
    <row r="1667" spans="1:10" s="65" customFormat="1" ht="14" x14ac:dyDescent="0.35">
      <c r="A1667" s="145"/>
      <c r="B1667" s="152"/>
      <c r="E1667" s="102"/>
      <c r="F1667" s="102"/>
      <c r="G1667" s="102"/>
      <c r="I1667" s="93"/>
      <c r="J1667" s="93"/>
    </row>
    <row r="1668" spans="1:10" s="65" customFormat="1" ht="14" x14ac:dyDescent="0.35">
      <c r="A1668" s="145"/>
      <c r="B1668" s="152"/>
      <c r="E1668" s="102"/>
      <c r="F1668" s="102"/>
      <c r="G1668" s="102"/>
      <c r="I1668" s="93"/>
      <c r="J1668" s="93"/>
    </row>
    <row r="1669" spans="1:10" s="65" customFormat="1" ht="14" x14ac:dyDescent="0.35">
      <c r="A1669" s="145"/>
      <c r="B1669" s="152"/>
      <c r="E1669" s="102"/>
      <c r="F1669" s="102"/>
      <c r="G1669" s="102"/>
      <c r="I1669" s="93"/>
      <c r="J1669" s="93"/>
    </row>
    <row r="1670" spans="1:10" s="65" customFormat="1" ht="14" x14ac:dyDescent="0.35">
      <c r="A1670" s="145"/>
      <c r="B1670" s="152"/>
      <c r="E1670" s="102"/>
      <c r="F1670" s="102"/>
      <c r="G1670" s="102"/>
      <c r="I1670" s="93"/>
      <c r="J1670" s="93"/>
    </row>
    <row r="1671" spans="1:10" s="65" customFormat="1" ht="14" x14ac:dyDescent="0.35">
      <c r="A1671" s="145"/>
      <c r="B1671" s="152"/>
      <c r="E1671" s="102"/>
      <c r="F1671" s="102"/>
      <c r="G1671" s="102"/>
      <c r="I1671" s="93"/>
      <c r="J1671" s="93"/>
    </row>
    <row r="1672" spans="1:10" s="65" customFormat="1" ht="14" x14ac:dyDescent="0.35">
      <c r="A1672" s="145"/>
      <c r="B1672" s="152"/>
      <c r="E1672" s="102"/>
      <c r="F1672" s="102"/>
      <c r="G1672" s="102"/>
      <c r="I1672" s="93"/>
      <c r="J1672" s="93"/>
    </row>
    <row r="1673" spans="1:10" s="65" customFormat="1" ht="14" x14ac:dyDescent="0.35">
      <c r="A1673" s="145"/>
      <c r="B1673" s="152"/>
      <c r="E1673" s="102"/>
      <c r="F1673" s="102"/>
      <c r="G1673" s="102"/>
      <c r="I1673" s="93"/>
      <c r="J1673" s="93"/>
    </row>
    <row r="1674" spans="1:10" s="65" customFormat="1" ht="14" x14ac:dyDescent="0.35">
      <c r="A1674" s="145"/>
      <c r="B1674" s="152"/>
      <c r="E1674" s="102"/>
      <c r="F1674" s="102"/>
      <c r="G1674" s="102"/>
      <c r="I1674" s="93"/>
      <c r="J1674" s="93"/>
    </row>
    <row r="1675" spans="1:10" s="65" customFormat="1" ht="14" x14ac:dyDescent="0.35">
      <c r="A1675" s="145"/>
      <c r="B1675" s="152"/>
      <c r="E1675" s="102"/>
      <c r="F1675" s="102"/>
      <c r="G1675" s="102"/>
      <c r="I1675" s="93"/>
      <c r="J1675" s="93"/>
    </row>
    <row r="1676" spans="1:10" s="65" customFormat="1" ht="14" x14ac:dyDescent="0.35">
      <c r="A1676" s="145"/>
      <c r="B1676" s="152"/>
      <c r="E1676" s="102"/>
      <c r="F1676" s="102"/>
      <c r="G1676" s="102"/>
      <c r="I1676" s="93"/>
      <c r="J1676" s="93"/>
    </row>
    <row r="1677" spans="1:10" s="65" customFormat="1" ht="14" x14ac:dyDescent="0.35">
      <c r="A1677" s="145"/>
      <c r="B1677" s="152"/>
      <c r="E1677" s="102"/>
      <c r="F1677" s="102"/>
      <c r="G1677" s="102"/>
      <c r="I1677" s="93"/>
      <c r="J1677" s="93"/>
    </row>
    <row r="1678" spans="1:10" s="65" customFormat="1" ht="14" x14ac:dyDescent="0.35">
      <c r="A1678" s="145"/>
      <c r="B1678" s="152"/>
      <c r="E1678" s="102"/>
      <c r="F1678" s="102"/>
      <c r="G1678" s="102"/>
      <c r="I1678" s="93"/>
      <c r="J1678" s="93"/>
    </row>
    <row r="1679" spans="1:10" s="65" customFormat="1" ht="14" x14ac:dyDescent="0.35">
      <c r="A1679" s="145"/>
      <c r="B1679" s="152"/>
      <c r="E1679" s="102"/>
      <c r="F1679" s="102"/>
      <c r="G1679" s="102"/>
      <c r="I1679" s="93"/>
      <c r="J1679" s="93"/>
    </row>
    <row r="1680" spans="1:10" s="65" customFormat="1" ht="14" x14ac:dyDescent="0.35">
      <c r="A1680" s="145"/>
      <c r="B1680" s="152"/>
      <c r="E1680" s="102"/>
      <c r="F1680" s="102"/>
      <c r="G1680" s="102"/>
      <c r="I1680" s="93"/>
      <c r="J1680" s="93"/>
    </row>
    <row r="1681" spans="1:10" s="65" customFormat="1" ht="14" x14ac:dyDescent="0.35">
      <c r="A1681" s="145"/>
      <c r="B1681" s="152"/>
      <c r="E1681" s="102"/>
      <c r="F1681" s="102"/>
      <c r="G1681" s="102"/>
      <c r="I1681" s="93"/>
      <c r="J1681" s="93"/>
    </row>
    <row r="1682" spans="1:10" s="65" customFormat="1" ht="14" x14ac:dyDescent="0.35">
      <c r="A1682" s="145"/>
      <c r="B1682" s="152"/>
      <c r="E1682" s="102"/>
      <c r="F1682" s="102"/>
      <c r="G1682" s="102"/>
      <c r="I1682" s="93"/>
      <c r="J1682" s="93"/>
    </row>
    <row r="1683" spans="1:10" s="65" customFormat="1" ht="14" x14ac:dyDescent="0.35">
      <c r="A1683" s="145"/>
      <c r="B1683" s="152"/>
      <c r="E1683" s="102"/>
      <c r="F1683" s="102"/>
      <c r="G1683" s="102"/>
      <c r="I1683" s="93"/>
      <c r="J1683" s="93"/>
    </row>
    <row r="1684" spans="1:10" s="65" customFormat="1" ht="14" x14ac:dyDescent="0.35">
      <c r="A1684" s="145"/>
      <c r="B1684" s="152"/>
      <c r="E1684" s="102"/>
      <c r="F1684" s="102"/>
      <c r="G1684" s="102"/>
      <c r="I1684" s="93"/>
      <c r="J1684" s="93"/>
    </row>
    <row r="1685" spans="1:10" s="65" customFormat="1" ht="14" x14ac:dyDescent="0.35">
      <c r="A1685" s="145"/>
      <c r="B1685" s="152"/>
      <c r="E1685" s="102"/>
      <c r="F1685" s="102"/>
      <c r="G1685" s="102"/>
      <c r="I1685" s="93"/>
      <c r="J1685" s="93"/>
    </row>
    <row r="1686" spans="1:10" s="65" customFormat="1" ht="14" x14ac:dyDescent="0.35">
      <c r="A1686" s="145"/>
      <c r="B1686" s="152"/>
      <c r="E1686" s="102"/>
      <c r="F1686" s="102"/>
      <c r="G1686" s="102"/>
      <c r="I1686" s="93"/>
      <c r="J1686" s="93"/>
    </row>
    <row r="1687" spans="1:10" s="65" customFormat="1" ht="14" x14ac:dyDescent="0.35">
      <c r="A1687" s="145"/>
      <c r="B1687" s="152"/>
      <c r="E1687" s="102"/>
      <c r="F1687" s="102"/>
      <c r="G1687" s="102"/>
      <c r="I1687" s="93"/>
      <c r="J1687" s="93"/>
    </row>
    <row r="1688" spans="1:10" s="65" customFormat="1" ht="14" x14ac:dyDescent="0.35">
      <c r="A1688" s="145"/>
      <c r="B1688" s="152"/>
      <c r="E1688" s="102"/>
      <c r="F1688" s="102"/>
      <c r="G1688" s="102"/>
      <c r="I1688" s="93"/>
      <c r="J1688" s="93"/>
    </row>
    <row r="1689" spans="1:10" s="65" customFormat="1" ht="14" x14ac:dyDescent="0.35">
      <c r="A1689" s="145"/>
      <c r="B1689" s="152"/>
      <c r="E1689" s="102"/>
      <c r="F1689" s="102"/>
      <c r="G1689" s="102"/>
      <c r="I1689" s="93"/>
      <c r="J1689" s="93"/>
    </row>
    <row r="1690" spans="1:10" s="65" customFormat="1" ht="14" x14ac:dyDescent="0.35">
      <c r="A1690" s="145"/>
      <c r="B1690" s="152"/>
      <c r="E1690" s="102"/>
      <c r="F1690" s="102"/>
      <c r="G1690" s="102"/>
      <c r="I1690" s="93"/>
      <c r="J1690" s="93"/>
    </row>
    <row r="1691" spans="1:10" s="65" customFormat="1" ht="14" x14ac:dyDescent="0.35">
      <c r="A1691" s="145"/>
      <c r="B1691" s="152"/>
      <c r="E1691" s="102"/>
      <c r="F1691" s="102"/>
      <c r="G1691" s="102"/>
      <c r="I1691" s="93"/>
      <c r="J1691" s="93"/>
    </row>
    <row r="1692" spans="1:10" s="65" customFormat="1" ht="14" x14ac:dyDescent="0.35">
      <c r="A1692" s="145"/>
      <c r="B1692" s="152"/>
      <c r="E1692" s="102"/>
      <c r="F1692" s="102"/>
      <c r="G1692" s="102"/>
      <c r="I1692" s="93"/>
      <c r="J1692" s="93"/>
    </row>
    <row r="1693" spans="1:10" s="65" customFormat="1" ht="14" x14ac:dyDescent="0.35">
      <c r="A1693" s="145"/>
      <c r="B1693" s="152"/>
      <c r="E1693" s="102"/>
      <c r="F1693" s="102"/>
      <c r="G1693" s="102"/>
      <c r="I1693" s="93"/>
      <c r="J1693" s="93"/>
    </row>
    <row r="1694" spans="1:10" s="65" customFormat="1" ht="14" x14ac:dyDescent="0.35">
      <c r="A1694" s="145"/>
      <c r="B1694" s="152"/>
      <c r="E1694" s="102"/>
      <c r="F1694" s="102"/>
      <c r="G1694" s="102"/>
      <c r="I1694" s="93"/>
      <c r="J1694" s="93"/>
    </row>
    <row r="1695" spans="1:10" s="65" customFormat="1" ht="14" x14ac:dyDescent="0.35">
      <c r="A1695" s="145"/>
      <c r="B1695" s="152"/>
      <c r="E1695" s="102"/>
      <c r="F1695" s="102"/>
      <c r="G1695" s="102"/>
      <c r="I1695" s="93"/>
      <c r="J1695" s="93"/>
    </row>
    <row r="1696" spans="1:10" s="65" customFormat="1" ht="14" x14ac:dyDescent="0.35">
      <c r="A1696" s="145"/>
      <c r="B1696" s="152"/>
      <c r="E1696" s="102"/>
      <c r="F1696" s="102"/>
      <c r="G1696" s="102"/>
      <c r="I1696" s="93"/>
      <c r="J1696" s="93"/>
    </row>
    <row r="1697" spans="1:10" s="65" customFormat="1" ht="14" x14ac:dyDescent="0.35">
      <c r="A1697" s="145"/>
      <c r="B1697" s="152"/>
      <c r="E1697" s="102"/>
      <c r="F1697" s="102"/>
      <c r="G1697" s="102"/>
      <c r="I1697" s="93"/>
      <c r="J1697" s="93"/>
    </row>
    <row r="1698" spans="1:10" s="65" customFormat="1" ht="14" x14ac:dyDescent="0.35">
      <c r="A1698" s="145"/>
      <c r="B1698" s="152"/>
      <c r="E1698" s="102"/>
      <c r="F1698" s="102"/>
      <c r="G1698" s="102"/>
      <c r="I1698" s="93"/>
      <c r="J1698" s="93"/>
    </row>
    <row r="1699" spans="1:10" s="65" customFormat="1" ht="14" x14ac:dyDescent="0.35">
      <c r="A1699" s="145"/>
      <c r="B1699" s="152"/>
      <c r="E1699" s="102"/>
      <c r="F1699" s="102"/>
      <c r="G1699" s="102"/>
      <c r="I1699" s="93"/>
      <c r="J1699" s="93"/>
    </row>
    <row r="1700" spans="1:10" s="65" customFormat="1" ht="14" x14ac:dyDescent="0.35">
      <c r="A1700" s="145"/>
      <c r="B1700" s="152"/>
      <c r="E1700" s="102"/>
      <c r="F1700" s="102"/>
      <c r="G1700" s="102"/>
      <c r="I1700" s="93"/>
      <c r="J1700" s="93"/>
    </row>
    <row r="1701" spans="1:10" s="65" customFormat="1" ht="14" x14ac:dyDescent="0.35">
      <c r="A1701" s="145"/>
      <c r="B1701" s="152"/>
      <c r="E1701" s="102"/>
      <c r="F1701" s="102"/>
      <c r="G1701" s="102"/>
      <c r="I1701" s="93"/>
      <c r="J1701" s="93"/>
    </row>
    <row r="1702" spans="1:10" s="65" customFormat="1" ht="14" x14ac:dyDescent="0.35">
      <c r="A1702" s="145"/>
      <c r="B1702" s="152"/>
      <c r="E1702" s="102"/>
      <c r="F1702" s="102"/>
      <c r="G1702" s="102"/>
      <c r="I1702" s="93"/>
      <c r="J1702" s="93"/>
    </row>
    <row r="1703" spans="1:10" s="65" customFormat="1" ht="14" x14ac:dyDescent="0.35">
      <c r="A1703" s="145"/>
      <c r="B1703" s="152"/>
      <c r="E1703" s="102"/>
      <c r="F1703" s="102"/>
      <c r="G1703" s="102"/>
      <c r="I1703" s="93"/>
      <c r="J1703" s="93"/>
    </row>
    <row r="1704" spans="1:10" s="65" customFormat="1" ht="14" x14ac:dyDescent="0.35">
      <c r="A1704" s="145"/>
      <c r="B1704" s="152"/>
      <c r="E1704" s="102"/>
      <c r="F1704" s="102"/>
      <c r="G1704" s="102"/>
      <c r="I1704" s="93"/>
      <c r="J1704" s="93"/>
    </row>
    <row r="1705" spans="1:10" s="65" customFormat="1" ht="14" x14ac:dyDescent="0.35">
      <c r="A1705" s="145"/>
      <c r="B1705" s="152"/>
      <c r="E1705" s="102"/>
      <c r="F1705" s="102"/>
      <c r="G1705" s="102"/>
      <c r="I1705" s="93"/>
      <c r="J1705" s="93"/>
    </row>
    <row r="1706" spans="1:10" s="65" customFormat="1" ht="14" x14ac:dyDescent="0.35">
      <c r="A1706" s="145"/>
      <c r="B1706" s="152"/>
      <c r="E1706" s="102"/>
      <c r="F1706" s="102"/>
      <c r="G1706" s="102"/>
      <c r="I1706" s="93"/>
      <c r="J1706" s="93"/>
    </row>
    <row r="1707" spans="1:10" s="65" customFormat="1" ht="14" x14ac:dyDescent="0.35">
      <c r="A1707" s="145"/>
      <c r="B1707" s="152"/>
      <c r="E1707" s="102"/>
      <c r="F1707" s="102"/>
      <c r="G1707" s="102"/>
      <c r="I1707" s="93"/>
      <c r="J1707" s="93"/>
    </row>
    <row r="1708" spans="1:10" s="65" customFormat="1" ht="14" x14ac:dyDescent="0.35">
      <c r="A1708" s="145"/>
      <c r="B1708" s="152"/>
      <c r="E1708" s="102"/>
      <c r="F1708" s="102"/>
      <c r="G1708" s="102"/>
      <c r="I1708" s="93"/>
      <c r="J1708" s="93"/>
    </row>
    <row r="1709" spans="1:10" s="65" customFormat="1" ht="14" x14ac:dyDescent="0.35">
      <c r="A1709" s="145"/>
      <c r="B1709" s="152"/>
      <c r="E1709" s="102"/>
      <c r="F1709" s="102"/>
      <c r="G1709" s="102"/>
      <c r="I1709" s="93"/>
      <c r="J1709" s="93"/>
    </row>
    <row r="1710" spans="1:10" s="65" customFormat="1" ht="14" x14ac:dyDescent="0.35">
      <c r="A1710" s="145"/>
      <c r="B1710" s="152"/>
      <c r="E1710" s="102"/>
      <c r="F1710" s="102"/>
      <c r="G1710" s="102"/>
      <c r="I1710" s="93"/>
      <c r="J1710" s="93"/>
    </row>
    <row r="1711" spans="1:10" s="65" customFormat="1" ht="14" x14ac:dyDescent="0.35">
      <c r="A1711" s="145"/>
      <c r="B1711" s="152"/>
      <c r="E1711" s="102"/>
      <c r="F1711" s="102"/>
      <c r="G1711" s="102"/>
      <c r="I1711" s="93"/>
      <c r="J1711" s="93"/>
    </row>
    <row r="1712" spans="1:10" s="65" customFormat="1" ht="14" x14ac:dyDescent="0.35">
      <c r="A1712" s="145"/>
      <c r="B1712" s="152"/>
      <c r="E1712" s="102"/>
      <c r="F1712" s="102"/>
      <c r="G1712" s="102"/>
      <c r="I1712" s="93"/>
      <c r="J1712" s="93"/>
    </row>
    <row r="1713" spans="1:10" s="65" customFormat="1" ht="14" x14ac:dyDescent="0.35">
      <c r="A1713" s="145"/>
      <c r="B1713" s="152"/>
      <c r="E1713" s="102"/>
      <c r="F1713" s="102"/>
      <c r="G1713" s="102"/>
      <c r="I1713" s="93"/>
      <c r="J1713" s="93"/>
    </row>
    <row r="1714" spans="1:10" s="65" customFormat="1" ht="14" x14ac:dyDescent="0.35">
      <c r="A1714" s="145"/>
      <c r="B1714" s="152"/>
      <c r="E1714" s="102"/>
      <c r="F1714" s="102"/>
      <c r="G1714" s="102"/>
      <c r="I1714" s="93"/>
      <c r="J1714" s="93"/>
    </row>
    <row r="1715" spans="1:10" s="65" customFormat="1" ht="14" x14ac:dyDescent="0.35">
      <c r="A1715" s="145"/>
      <c r="B1715" s="152"/>
      <c r="E1715" s="102"/>
      <c r="F1715" s="102"/>
      <c r="G1715" s="102"/>
      <c r="I1715" s="93"/>
      <c r="J1715" s="93"/>
    </row>
    <row r="1716" spans="1:10" s="65" customFormat="1" ht="14" x14ac:dyDescent="0.35">
      <c r="A1716" s="145"/>
      <c r="B1716" s="152"/>
      <c r="E1716" s="102"/>
      <c r="F1716" s="102"/>
      <c r="G1716" s="102"/>
      <c r="I1716" s="93"/>
      <c r="J1716" s="93"/>
    </row>
    <row r="1717" spans="1:10" s="65" customFormat="1" ht="14" x14ac:dyDescent="0.35">
      <c r="A1717" s="145"/>
      <c r="B1717" s="152"/>
      <c r="E1717" s="102"/>
      <c r="F1717" s="102"/>
      <c r="G1717" s="102"/>
      <c r="I1717" s="93"/>
      <c r="J1717" s="93"/>
    </row>
    <row r="1718" spans="1:10" s="65" customFormat="1" ht="14" x14ac:dyDescent="0.35">
      <c r="A1718" s="145"/>
      <c r="B1718" s="152"/>
      <c r="E1718" s="102"/>
      <c r="F1718" s="102"/>
      <c r="G1718" s="102"/>
      <c r="I1718" s="93"/>
      <c r="J1718" s="93"/>
    </row>
    <row r="1719" spans="1:10" s="65" customFormat="1" ht="14" x14ac:dyDescent="0.35">
      <c r="A1719" s="145"/>
      <c r="B1719" s="152"/>
      <c r="E1719" s="102"/>
      <c r="F1719" s="102"/>
      <c r="G1719" s="102"/>
      <c r="I1719" s="93"/>
      <c r="J1719" s="93"/>
    </row>
    <row r="1720" spans="1:10" s="65" customFormat="1" ht="14" x14ac:dyDescent="0.35">
      <c r="A1720" s="145"/>
      <c r="B1720" s="152"/>
      <c r="E1720" s="102"/>
      <c r="F1720" s="102"/>
      <c r="G1720" s="102"/>
      <c r="I1720" s="93"/>
      <c r="J1720" s="93"/>
    </row>
    <row r="1721" spans="1:10" s="65" customFormat="1" ht="14" x14ac:dyDescent="0.35">
      <c r="A1721" s="145"/>
      <c r="B1721" s="152"/>
      <c r="E1721" s="102"/>
      <c r="F1721" s="102"/>
      <c r="G1721" s="102"/>
      <c r="I1721" s="93"/>
      <c r="J1721" s="93"/>
    </row>
    <row r="1722" spans="1:10" s="65" customFormat="1" ht="14" x14ac:dyDescent="0.35">
      <c r="A1722" s="145"/>
      <c r="B1722" s="152"/>
      <c r="E1722" s="102"/>
      <c r="F1722" s="102"/>
      <c r="G1722" s="102"/>
      <c r="I1722" s="93"/>
      <c r="J1722" s="93"/>
    </row>
    <row r="1723" spans="1:10" s="65" customFormat="1" ht="14" x14ac:dyDescent="0.35">
      <c r="A1723" s="145"/>
      <c r="B1723" s="152"/>
      <c r="E1723" s="102"/>
      <c r="F1723" s="102"/>
      <c r="G1723" s="102"/>
      <c r="I1723" s="93"/>
      <c r="J1723" s="93"/>
    </row>
    <row r="1724" spans="1:10" s="65" customFormat="1" ht="14" x14ac:dyDescent="0.35">
      <c r="A1724" s="145"/>
      <c r="B1724" s="152"/>
      <c r="E1724" s="102"/>
      <c r="F1724" s="102"/>
      <c r="G1724" s="102"/>
      <c r="I1724" s="93"/>
      <c r="J1724" s="93"/>
    </row>
    <row r="1725" spans="1:10" s="65" customFormat="1" ht="14" x14ac:dyDescent="0.35">
      <c r="A1725" s="145"/>
      <c r="B1725" s="152"/>
      <c r="E1725" s="102"/>
      <c r="F1725" s="102"/>
      <c r="G1725" s="102"/>
      <c r="I1725" s="93"/>
      <c r="J1725" s="93"/>
    </row>
    <row r="1726" spans="1:10" s="65" customFormat="1" ht="14" x14ac:dyDescent="0.35">
      <c r="A1726" s="145"/>
      <c r="B1726" s="152"/>
      <c r="E1726" s="102"/>
      <c r="F1726" s="102"/>
      <c r="G1726" s="102"/>
      <c r="I1726" s="93"/>
      <c r="J1726" s="93"/>
    </row>
    <row r="1727" spans="1:10" s="65" customFormat="1" ht="14" x14ac:dyDescent="0.35">
      <c r="A1727" s="145"/>
      <c r="B1727" s="152"/>
      <c r="E1727" s="102"/>
      <c r="F1727" s="102"/>
      <c r="G1727" s="102"/>
      <c r="I1727" s="93"/>
      <c r="J1727" s="93"/>
    </row>
    <row r="1728" spans="1:10" s="65" customFormat="1" ht="14" x14ac:dyDescent="0.35">
      <c r="A1728" s="145"/>
      <c r="B1728" s="152"/>
      <c r="E1728" s="102"/>
      <c r="F1728" s="102"/>
      <c r="G1728" s="102"/>
      <c r="I1728" s="93"/>
      <c r="J1728" s="93"/>
    </row>
    <row r="1729" spans="1:10" s="65" customFormat="1" ht="14" x14ac:dyDescent="0.35">
      <c r="A1729" s="145"/>
      <c r="B1729" s="152"/>
      <c r="E1729" s="102"/>
      <c r="F1729" s="102"/>
      <c r="G1729" s="102"/>
      <c r="I1729" s="93"/>
      <c r="J1729" s="93"/>
    </row>
    <row r="1730" spans="1:10" s="65" customFormat="1" ht="14" x14ac:dyDescent="0.35">
      <c r="A1730" s="145"/>
      <c r="B1730" s="152"/>
      <c r="E1730" s="102"/>
      <c r="F1730" s="102"/>
      <c r="G1730" s="102"/>
      <c r="I1730" s="93"/>
      <c r="J1730" s="93"/>
    </row>
    <row r="1731" spans="1:10" s="65" customFormat="1" ht="14" x14ac:dyDescent="0.35">
      <c r="A1731" s="145"/>
      <c r="B1731" s="152"/>
      <c r="E1731" s="102"/>
      <c r="F1731" s="102"/>
      <c r="G1731" s="102"/>
      <c r="I1731" s="93"/>
      <c r="J1731" s="93"/>
    </row>
    <row r="1732" spans="1:10" s="65" customFormat="1" ht="14" x14ac:dyDescent="0.35">
      <c r="A1732" s="145"/>
      <c r="B1732" s="152"/>
      <c r="E1732" s="102"/>
      <c r="F1732" s="102"/>
      <c r="G1732" s="102"/>
      <c r="I1732" s="93"/>
      <c r="J1732" s="93"/>
    </row>
    <row r="1733" spans="1:10" s="65" customFormat="1" ht="14" x14ac:dyDescent="0.35">
      <c r="A1733" s="145"/>
      <c r="B1733" s="152"/>
      <c r="E1733" s="102"/>
      <c r="F1733" s="102"/>
      <c r="G1733" s="102"/>
      <c r="I1733" s="93"/>
      <c r="J1733" s="93"/>
    </row>
    <row r="1734" spans="1:10" s="65" customFormat="1" ht="14" x14ac:dyDescent="0.35">
      <c r="A1734" s="145"/>
      <c r="B1734" s="152"/>
      <c r="E1734" s="102"/>
      <c r="F1734" s="102"/>
      <c r="G1734" s="102"/>
      <c r="I1734" s="93"/>
      <c r="J1734" s="93"/>
    </row>
    <row r="1735" spans="1:10" s="65" customFormat="1" ht="14" x14ac:dyDescent="0.35">
      <c r="A1735" s="145"/>
      <c r="B1735" s="152"/>
      <c r="E1735" s="102"/>
      <c r="F1735" s="102"/>
      <c r="G1735" s="102"/>
      <c r="I1735" s="93"/>
      <c r="J1735" s="93"/>
    </row>
    <row r="1736" spans="1:10" s="65" customFormat="1" ht="14" x14ac:dyDescent="0.35">
      <c r="A1736" s="145"/>
      <c r="B1736" s="152"/>
      <c r="E1736" s="102"/>
      <c r="F1736" s="102"/>
      <c r="G1736" s="102"/>
      <c r="I1736" s="93"/>
      <c r="J1736" s="93"/>
    </row>
    <row r="1737" spans="1:10" s="65" customFormat="1" ht="14" x14ac:dyDescent="0.35">
      <c r="A1737" s="145"/>
      <c r="B1737" s="152"/>
      <c r="E1737" s="102"/>
      <c r="F1737" s="102"/>
      <c r="G1737" s="102"/>
      <c r="I1737" s="93"/>
      <c r="J1737" s="93"/>
    </row>
    <row r="1738" spans="1:10" s="65" customFormat="1" ht="14" x14ac:dyDescent="0.35">
      <c r="A1738" s="145"/>
      <c r="B1738" s="152"/>
      <c r="E1738" s="102"/>
      <c r="F1738" s="102"/>
      <c r="G1738" s="102"/>
      <c r="I1738" s="93"/>
      <c r="J1738" s="93"/>
    </row>
    <row r="1739" spans="1:10" s="65" customFormat="1" ht="14" x14ac:dyDescent="0.35">
      <c r="A1739" s="145"/>
      <c r="B1739" s="152"/>
      <c r="E1739" s="102"/>
      <c r="F1739" s="102"/>
      <c r="G1739" s="102"/>
      <c r="I1739" s="93"/>
      <c r="J1739" s="93"/>
    </row>
    <row r="1740" spans="1:10" s="65" customFormat="1" ht="14" x14ac:dyDescent="0.35">
      <c r="A1740" s="145"/>
      <c r="B1740" s="152"/>
      <c r="E1740" s="102"/>
      <c r="F1740" s="102"/>
      <c r="G1740" s="102"/>
      <c r="I1740" s="93"/>
      <c r="J1740" s="93"/>
    </row>
    <row r="1741" spans="1:10" s="65" customFormat="1" ht="14" x14ac:dyDescent="0.35">
      <c r="A1741" s="145"/>
      <c r="B1741" s="152"/>
      <c r="E1741" s="102"/>
      <c r="F1741" s="102"/>
      <c r="G1741" s="102"/>
      <c r="I1741" s="93"/>
      <c r="J1741" s="93"/>
    </row>
    <row r="1742" spans="1:10" s="65" customFormat="1" ht="14" x14ac:dyDescent="0.35">
      <c r="A1742" s="145"/>
      <c r="B1742" s="152"/>
      <c r="E1742" s="102"/>
      <c r="F1742" s="102"/>
      <c r="G1742" s="102"/>
      <c r="I1742" s="93"/>
      <c r="J1742" s="93"/>
    </row>
    <row r="1743" spans="1:10" s="65" customFormat="1" ht="14" x14ac:dyDescent="0.35">
      <c r="A1743" s="145"/>
      <c r="B1743" s="152"/>
      <c r="E1743" s="102"/>
      <c r="F1743" s="102"/>
      <c r="G1743" s="102"/>
      <c r="I1743" s="93"/>
      <c r="J1743" s="93"/>
    </row>
    <row r="1744" spans="1:10" s="65" customFormat="1" ht="14" x14ac:dyDescent="0.35">
      <c r="A1744" s="145"/>
      <c r="B1744" s="152"/>
      <c r="E1744" s="102"/>
      <c r="F1744" s="102"/>
      <c r="G1744" s="102"/>
      <c r="I1744" s="93"/>
      <c r="J1744" s="93"/>
    </row>
    <row r="1745" spans="1:10" s="65" customFormat="1" ht="14" x14ac:dyDescent="0.35">
      <c r="A1745" s="145"/>
      <c r="B1745" s="152"/>
      <c r="E1745" s="102"/>
      <c r="F1745" s="102"/>
      <c r="G1745" s="102"/>
      <c r="I1745" s="93"/>
      <c r="J1745" s="93"/>
    </row>
    <row r="1746" spans="1:10" s="65" customFormat="1" ht="14" x14ac:dyDescent="0.35">
      <c r="A1746" s="145"/>
      <c r="B1746" s="152"/>
      <c r="E1746" s="102"/>
      <c r="F1746" s="102"/>
      <c r="G1746" s="102"/>
      <c r="I1746" s="93"/>
      <c r="J1746" s="93"/>
    </row>
    <row r="1747" spans="1:10" s="65" customFormat="1" ht="14" x14ac:dyDescent="0.35">
      <c r="A1747" s="145"/>
      <c r="B1747" s="152"/>
      <c r="E1747" s="102"/>
      <c r="F1747" s="102"/>
      <c r="G1747" s="102"/>
      <c r="I1747" s="93"/>
      <c r="J1747" s="93"/>
    </row>
    <row r="1748" spans="1:10" s="65" customFormat="1" ht="14" x14ac:dyDescent="0.35">
      <c r="A1748" s="145"/>
      <c r="B1748" s="152"/>
      <c r="E1748" s="102"/>
      <c r="F1748" s="102"/>
      <c r="G1748" s="102"/>
      <c r="I1748" s="93"/>
      <c r="J1748" s="93"/>
    </row>
    <row r="1749" spans="1:10" s="65" customFormat="1" ht="14" x14ac:dyDescent="0.35">
      <c r="A1749" s="145"/>
      <c r="B1749" s="152"/>
      <c r="E1749" s="102"/>
      <c r="F1749" s="102"/>
      <c r="G1749" s="102"/>
      <c r="I1749" s="93"/>
      <c r="J1749" s="93"/>
    </row>
    <row r="1750" spans="1:10" s="65" customFormat="1" ht="14" x14ac:dyDescent="0.35">
      <c r="A1750" s="145"/>
      <c r="B1750" s="152"/>
      <c r="E1750" s="102"/>
      <c r="F1750" s="102"/>
      <c r="G1750" s="102"/>
      <c r="I1750" s="93"/>
      <c r="J1750" s="93"/>
    </row>
    <row r="1751" spans="1:10" s="65" customFormat="1" ht="14" x14ac:dyDescent="0.35">
      <c r="A1751" s="145"/>
      <c r="B1751" s="152"/>
      <c r="E1751" s="102"/>
      <c r="F1751" s="102"/>
      <c r="G1751" s="102"/>
      <c r="I1751" s="93"/>
      <c r="J1751" s="93"/>
    </row>
    <row r="1752" spans="1:10" s="65" customFormat="1" ht="14" x14ac:dyDescent="0.35">
      <c r="A1752" s="145"/>
      <c r="B1752" s="152"/>
      <c r="E1752" s="102"/>
      <c r="F1752" s="102"/>
      <c r="G1752" s="102"/>
      <c r="I1752" s="93"/>
      <c r="J1752" s="93"/>
    </row>
    <row r="1753" spans="1:10" s="65" customFormat="1" ht="14" x14ac:dyDescent="0.35">
      <c r="A1753" s="145"/>
      <c r="B1753" s="152"/>
      <c r="E1753" s="102"/>
      <c r="F1753" s="102"/>
      <c r="G1753" s="102"/>
      <c r="I1753" s="93"/>
      <c r="J1753" s="93"/>
    </row>
    <row r="1754" spans="1:10" s="65" customFormat="1" ht="14" x14ac:dyDescent="0.35">
      <c r="A1754" s="145"/>
      <c r="B1754" s="152"/>
      <c r="E1754" s="102"/>
      <c r="F1754" s="102"/>
      <c r="G1754" s="102"/>
      <c r="I1754" s="93"/>
      <c r="J1754" s="93"/>
    </row>
    <row r="1755" spans="1:10" s="65" customFormat="1" ht="14" x14ac:dyDescent="0.35">
      <c r="A1755" s="145"/>
      <c r="B1755" s="152"/>
      <c r="E1755" s="102"/>
      <c r="F1755" s="102"/>
      <c r="G1755" s="102"/>
      <c r="I1755" s="93"/>
      <c r="J1755" s="93"/>
    </row>
    <row r="1756" spans="1:10" s="65" customFormat="1" ht="14" x14ac:dyDescent="0.35">
      <c r="A1756" s="145"/>
      <c r="B1756" s="152"/>
      <c r="E1756" s="102"/>
      <c r="F1756" s="102"/>
      <c r="G1756" s="102"/>
      <c r="I1756" s="93"/>
      <c r="J1756" s="93"/>
    </row>
    <row r="1757" spans="1:10" s="65" customFormat="1" ht="14" x14ac:dyDescent="0.35">
      <c r="A1757" s="145"/>
      <c r="B1757" s="152"/>
      <c r="E1757" s="102"/>
      <c r="F1757" s="102"/>
      <c r="G1757" s="102"/>
      <c r="I1757" s="93"/>
      <c r="J1757" s="93"/>
    </row>
    <row r="1758" spans="1:10" s="65" customFormat="1" ht="14" x14ac:dyDescent="0.35">
      <c r="A1758" s="145"/>
      <c r="B1758" s="152"/>
      <c r="E1758" s="102"/>
      <c r="F1758" s="102"/>
      <c r="G1758" s="102"/>
      <c r="I1758" s="93"/>
      <c r="J1758" s="93"/>
    </row>
    <row r="1759" spans="1:10" s="65" customFormat="1" ht="14" x14ac:dyDescent="0.35">
      <c r="A1759" s="145"/>
      <c r="B1759" s="152"/>
      <c r="E1759" s="102"/>
      <c r="F1759" s="102"/>
      <c r="G1759" s="102"/>
      <c r="I1759" s="93"/>
      <c r="J1759" s="93"/>
    </row>
    <row r="1760" spans="1:10" s="65" customFormat="1" ht="14" x14ac:dyDescent="0.35">
      <c r="A1760" s="145"/>
      <c r="B1760" s="152"/>
      <c r="E1760" s="102"/>
      <c r="F1760" s="102"/>
      <c r="G1760" s="102"/>
      <c r="I1760" s="93"/>
      <c r="J1760" s="93"/>
    </row>
    <row r="1761" spans="1:10" s="65" customFormat="1" ht="14" x14ac:dyDescent="0.35">
      <c r="A1761" s="145"/>
      <c r="B1761" s="152"/>
      <c r="E1761" s="102"/>
      <c r="F1761" s="102"/>
      <c r="G1761" s="102"/>
      <c r="I1761" s="93"/>
      <c r="J1761" s="93"/>
    </row>
    <row r="1762" spans="1:10" s="65" customFormat="1" ht="14" x14ac:dyDescent="0.35">
      <c r="A1762" s="145"/>
      <c r="B1762" s="152"/>
      <c r="E1762" s="102"/>
      <c r="F1762" s="102"/>
      <c r="G1762" s="102"/>
      <c r="I1762" s="93"/>
      <c r="J1762" s="93"/>
    </row>
    <row r="1763" spans="1:10" s="65" customFormat="1" ht="14" x14ac:dyDescent="0.35">
      <c r="A1763" s="145"/>
      <c r="B1763" s="152"/>
      <c r="E1763" s="102"/>
      <c r="F1763" s="102"/>
      <c r="G1763" s="102"/>
      <c r="I1763" s="93"/>
      <c r="J1763" s="93"/>
    </row>
    <row r="1764" spans="1:10" s="65" customFormat="1" ht="14" x14ac:dyDescent="0.35">
      <c r="A1764" s="145"/>
      <c r="B1764" s="152"/>
      <c r="E1764" s="102"/>
      <c r="F1764" s="102"/>
      <c r="G1764" s="102"/>
      <c r="I1764" s="93"/>
      <c r="J1764" s="93"/>
    </row>
    <row r="1765" spans="1:10" s="65" customFormat="1" ht="14" x14ac:dyDescent="0.35">
      <c r="A1765" s="145"/>
      <c r="B1765" s="152"/>
      <c r="E1765" s="102"/>
      <c r="F1765" s="102"/>
      <c r="G1765" s="102"/>
      <c r="I1765" s="93"/>
      <c r="J1765" s="93"/>
    </row>
    <row r="1766" spans="1:10" s="65" customFormat="1" ht="14" x14ac:dyDescent="0.35">
      <c r="A1766" s="145"/>
      <c r="B1766" s="152"/>
      <c r="E1766" s="102"/>
      <c r="F1766" s="102"/>
      <c r="G1766" s="102"/>
      <c r="I1766" s="93"/>
      <c r="J1766" s="93"/>
    </row>
    <row r="1767" spans="1:10" s="65" customFormat="1" ht="14" x14ac:dyDescent="0.35">
      <c r="A1767" s="145"/>
      <c r="B1767" s="152"/>
      <c r="E1767" s="102"/>
      <c r="F1767" s="102"/>
      <c r="G1767" s="102"/>
      <c r="I1767" s="93"/>
      <c r="J1767" s="93"/>
    </row>
    <row r="1768" spans="1:10" s="65" customFormat="1" ht="14" x14ac:dyDescent="0.35">
      <c r="A1768" s="145"/>
      <c r="B1768" s="152"/>
      <c r="E1768" s="102"/>
      <c r="F1768" s="102"/>
      <c r="G1768" s="102"/>
      <c r="I1768" s="93"/>
      <c r="J1768" s="93"/>
    </row>
    <row r="1769" spans="1:10" s="65" customFormat="1" ht="14" x14ac:dyDescent="0.35">
      <c r="A1769" s="145"/>
      <c r="B1769" s="152"/>
      <c r="E1769" s="102"/>
      <c r="F1769" s="102"/>
      <c r="G1769" s="102"/>
      <c r="I1769" s="93"/>
      <c r="J1769" s="93"/>
    </row>
    <row r="1770" spans="1:10" s="65" customFormat="1" ht="14" x14ac:dyDescent="0.35">
      <c r="A1770" s="145"/>
      <c r="B1770" s="152"/>
      <c r="E1770" s="102"/>
      <c r="F1770" s="102"/>
      <c r="G1770" s="102"/>
      <c r="I1770" s="93"/>
      <c r="J1770" s="93"/>
    </row>
    <row r="1771" spans="1:10" s="65" customFormat="1" ht="14" x14ac:dyDescent="0.35">
      <c r="A1771" s="145"/>
      <c r="B1771" s="152"/>
      <c r="E1771" s="102"/>
      <c r="F1771" s="102"/>
      <c r="G1771" s="102"/>
      <c r="I1771" s="93"/>
      <c r="J1771" s="93"/>
    </row>
    <row r="1772" spans="1:10" s="65" customFormat="1" ht="14" x14ac:dyDescent="0.35">
      <c r="A1772" s="145"/>
      <c r="B1772" s="152"/>
      <c r="E1772" s="102"/>
      <c r="F1772" s="102"/>
      <c r="G1772" s="102"/>
      <c r="I1772" s="93"/>
      <c r="J1772" s="93"/>
    </row>
    <row r="1773" spans="1:10" s="65" customFormat="1" ht="14" x14ac:dyDescent="0.35">
      <c r="A1773" s="145"/>
      <c r="B1773" s="152"/>
      <c r="E1773" s="102"/>
      <c r="F1773" s="102"/>
      <c r="G1773" s="102"/>
      <c r="I1773" s="93"/>
      <c r="J1773" s="93"/>
    </row>
    <row r="1774" spans="1:10" s="65" customFormat="1" ht="14" x14ac:dyDescent="0.35">
      <c r="A1774" s="145"/>
      <c r="B1774" s="152"/>
      <c r="E1774" s="102"/>
      <c r="F1774" s="102"/>
      <c r="G1774" s="102"/>
      <c r="I1774" s="93"/>
      <c r="J1774" s="93"/>
    </row>
    <row r="1775" spans="1:10" s="65" customFormat="1" ht="14" x14ac:dyDescent="0.35">
      <c r="A1775" s="145"/>
      <c r="B1775" s="152"/>
      <c r="E1775" s="102"/>
      <c r="F1775" s="102"/>
      <c r="G1775" s="102"/>
      <c r="I1775" s="93"/>
      <c r="J1775" s="93"/>
    </row>
    <row r="1776" spans="1:10" s="65" customFormat="1" ht="14" x14ac:dyDescent="0.35">
      <c r="A1776" s="145"/>
      <c r="B1776" s="152"/>
      <c r="E1776" s="102"/>
      <c r="F1776" s="102"/>
      <c r="G1776" s="102"/>
      <c r="I1776" s="93"/>
      <c r="J1776" s="93"/>
    </row>
    <row r="1777" spans="1:10" s="65" customFormat="1" ht="14" x14ac:dyDescent="0.35">
      <c r="A1777" s="145"/>
      <c r="B1777" s="152"/>
      <c r="E1777" s="102"/>
      <c r="F1777" s="102"/>
      <c r="G1777" s="102"/>
      <c r="I1777" s="93"/>
      <c r="J1777" s="93"/>
    </row>
    <row r="1778" spans="1:10" s="65" customFormat="1" ht="14" x14ac:dyDescent="0.35">
      <c r="A1778" s="145"/>
      <c r="B1778" s="152"/>
      <c r="E1778" s="102"/>
      <c r="F1778" s="102"/>
      <c r="G1778" s="102"/>
      <c r="I1778" s="93"/>
      <c r="J1778" s="93"/>
    </row>
    <row r="1779" spans="1:10" s="65" customFormat="1" ht="14" x14ac:dyDescent="0.35">
      <c r="A1779" s="145"/>
      <c r="B1779" s="152"/>
      <c r="E1779" s="102"/>
      <c r="F1779" s="102"/>
      <c r="G1779" s="102"/>
      <c r="I1779" s="93"/>
      <c r="J1779" s="93"/>
    </row>
    <row r="1780" spans="1:10" s="65" customFormat="1" ht="14" x14ac:dyDescent="0.35">
      <c r="A1780" s="145"/>
      <c r="B1780" s="152"/>
      <c r="E1780" s="102"/>
      <c r="F1780" s="102"/>
      <c r="G1780" s="102"/>
      <c r="I1780" s="93"/>
      <c r="J1780" s="93"/>
    </row>
    <row r="1781" spans="1:10" s="65" customFormat="1" ht="14" x14ac:dyDescent="0.35">
      <c r="A1781" s="145"/>
      <c r="B1781" s="152"/>
      <c r="E1781" s="102"/>
      <c r="F1781" s="102"/>
      <c r="G1781" s="102"/>
      <c r="I1781" s="93"/>
      <c r="J1781" s="93"/>
    </row>
    <row r="1782" spans="1:10" s="65" customFormat="1" ht="14" x14ac:dyDescent="0.35">
      <c r="A1782" s="145"/>
      <c r="B1782" s="152"/>
      <c r="E1782" s="102"/>
      <c r="F1782" s="102"/>
      <c r="G1782" s="102"/>
      <c r="I1782" s="93"/>
      <c r="J1782" s="93"/>
    </row>
    <row r="1783" spans="1:10" s="65" customFormat="1" ht="14" x14ac:dyDescent="0.35">
      <c r="A1783" s="145"/>
      <c r="B1783" s="152"/>
      <c r="E1783" s="102"/>
      <c r="F1783" s="102"/>
      <c r="G1783" s="102"/>
      <c r="I1783" s="93"/>
      <c r="J1783" s="93"/>
    </row>
    <row r="1784" spans="1:10" s="65" customFormat="1" ht="14" x14ac:dyDescent="0.35">
      <c r="A1784" s="145"/>
      <c r="B1784" s="152"/>
      <c r="E1784" s="102"/>
      <c r="F1784" s="102"/>
      <c r="G1784" s="102"/>
      <c r="I1784" s="93"/>
      <c r="J1784" s="93"/>
    </row>
    <row r="1785" spans="1:10" s="65" customFormat="1" ht="14" x14ac:dyDescent="0.35">
      <c r="A1785" s="145"/>
      <c r="B1785" s="152"/>
      <c r="E1785" s="102"/>
      <c r="F1785" s="102"/>
      <c r="G1785" s="102"/>
      <c r="I1785" s="93"/>
      <c r="J1785" s="93"/>
    </row>
    <row r="1786" spans="1:10" s="65" customFormat="1" ht="14" x14ac:dyDescent="0.35">
      <c r="A1786" s="145"/>
      <c r="B1786" s="152"/>
      <c r="E1786" s="102"/>
      <c r="F1786" s="102"/>
      <c r="G1786" s="102"/>
      <c r="I1786" s="93"/>
      <c r="J1786" s="93"/>
    </row>
    <row r="1787" spans="1:10" s="65" customFormat="1" ht="14" x14ac:dyDescent="0.35">
      <c r="A1787" s="145"/>
      <c r="B1787" s="152"/>
      <c r="E1787" s="102"/>
      <c r="F1787" s="102"/>
      <c r="G1787" s="102"/>
      <c r="I1787" s="93"/>
      <c r="J1787" s="93"/>
    </row>
    <row r="1788" spans="1:10" s="65" customFormat="1" ht="14" x14ac:dyDescent="0.35">
      <c r="A1788" s="145"/>
      <c r="B1788" s="152"/>
      <c r="E1788" s="102"/>
      <c r="F1788" s="102"/>
      <c r="G1788" s="102"/>
      <c r="I1788" s="93"/>
      <c r="J1788" s="93"/>
    </row>
    <row r="1789" spans="1:10" s="65" customFormat="1" ht="14" x14ac:dyDescent="0.35">
      <c r="A1789" s="145"/>
      <c r="B1789" s="152"/>
      <c r="E1789" s="102"/>
      <c r="F1789" s="102"/>
      <c r="G1789" s="102"/>
      <c r="I1789" s="93"/>
      <c r="J1789" s="93"/>
    </row>
    <row r="1790" spans="1:10" s="65" customFormat="1" ht="14" x14ac:dyDescent="0.35">
      <c r="A1790" s="145"/>
      <c r="B1790" s="152"/>
      <c r="E1790" s="102"/>
      <c r="F1790" s="102"/>
      <c r="G1790" s="102"/>
      <c r="I1790" s="93"/>
      <c r="J1790" s="93"/>
    </row>
    <row r="1791" spans="1:10" s="65" customFormat="1" ht="14" x14ac:dyDescent="0.35">
      <c r="A1791" s="145"/>
      <c r="B1791" s="152"/>
      <c r="E1791" s="102"/>
      <c r="F1791" s="102"/>
      <c r="G1791" s="102"/>
      <c r="I1791" s="93"/>
      <c r="J1791" s="93"/>
    </row>
    <row r="1792" spans="1:10" s="65" customFormat="1" ht="14" x14ac:dyDescent="0.35">
      <c r="A1792" s="145"/>
      <c r="B1792" s="152"/>
      <c r="E1792" s="102"/>
      <c r="F1792" s="102"/>
      <c r="G1792" s="102"/>
      <c r="I1792" s="93"/>
      <c r="J1792" s="93"/>
    </row>
    <row r="1793" spans="1:10" s="65" customFormat="1" ht="14" x14ac:dyDescent="0.35">
      <c r="A1793" s="145"/>
      <c r="B1793" s="152"/>
      <c r="E1793" s="102"/>
      <c r="F1793" s="102"/>
      <c r="G1793" s="102"/>
      <c r="I1793" s="93"/>
      <c r="J1793" s="93"/>
    </row>
    <row r="1794" spans="1:10" s="65" customFormat="1" ht="14" x14ac:dyDescent="0.35">
      <c r="A1794" s="145"/>
      <c r="B1794" s="152"/>
      <c r="E1794" s="102"/>
      <c r="F1794" s="102"/>
      <c r="G1794" s="102"/>
      <c r="I1794" s="93"/>
      <c r="J1794" s="93"/>
    </row>
    <row r="1795" spans="1:10" s="65" customFormat="1" ht="14" x14ac:dyDescent="0.35">
      <c r="A1795" s="145"/>
      <c r="B1795" s="152"/>
      <c r="E1795" s="102"/>
      <c r="F1795" s="102"/>
      <c r="G1795" s="102"/>
      <c r="I1795" s="93"/>
      <c r="J1795" s="93"/>
    </row>
    <row r="1796" spans="1:10" s="65" customFormat="1" ht="14" x14ac:dyDescent="0.35">
      <c r="A1796" s="145"/>
      <c r="B1796" s="152"/>
      <c r="E1796" s="102"/>
      <c r="F1796" s="102"/>
      <c r="G1796" s="102"/>
      <c r="I1796" s="93"/>
      <c r="J1796" s="93"/>
    </row>
    <row r="1797" spans="1:10" s="65" customFormat="1" ht="14" x14ac:dyDescent="0.35">
      <c r="A1797" s="145"/>
      <c r="B1797" s="152"/>
      <c r="E1797" s="102"/>
      <c r="F1797" s="102"/>
      <c r="G1797" s="102"/>
      <c r="I1797" s="93"/>
      <c r="J1797" s="93"/>
    </row>
    <row r="1798" spans="1:10" s="65" customFormat="1" ht="14" x14ac:dyDescent="0.35">
      <c r="A1798" s="145"/>
      <c r="B1798" s="152"/>
      <c r="E1798" s="102"/>
      <c r="F1798" s="102"/>
      <c r="G1798" s="102"/>
      <c r="I1798" s="93"/>
      <c r="J1798" s="93"/>
    </row>
    <row r="1799" spans="1:10" s="65" customFormat="1" ht="14" x14ac:dyDescent="0.35">
      <c r="A1799" s="145"/>
      <c r="B1799" s="152"/>
      <c r="E1799" s="102"/>
      <c r="F1799" s="102"/>
      <c r="G1799" s="102"/>
      <c r="I1799" s="93"/>
      <c r="J1799" s="93"/>
    </row>
    <row r="1800" spans="1:10" s="65" customFormat="1" ht="14" x14ac:dyDescent="0.35">
      <c r="A1800" s="145"/>
      <c r="B1800" s="152"/>
      <c r="E1800" s="102"/>
      <c r="F1800" s="102"/>
      <c r="G1800" s="102"/>
      <c r="I1800" s="93"/>
      <c r="J1800" s="93"/>
    </row>
    <row r="1801" spans="1:10" s="65" customFormat="1" ht="14" x14ac:dyDescent="0.35">
      <c r="A1801" s="145"/>
      <c r="B1801" s="152"/>
      <c r="E1801" s="102"/>
      <c r="F1801" s="102"/>
      <c r="G1801" s="102"/>
      <c r="I1801" s="93"/>
      <c r="J1801" s="93"/>
    </row>
    <row r="1802" spans="1:10" s="65" customFormat="1" ht="14" x14ac:dyDescent="0.35">
      <c r="A1802" s="145"/>
      <c r="B1802" s="152"/>
      <c r="E1802" s="102"/>
      <c r="F1802" s="102"/>
      <c r="G1802" s="102"/>
      <c r="I1802" s="93"/>
      <c r="J1802" s="93"/>
    </row>
    <row r="1803" spans="1:10" s="65" customFormat="1" ht="14" x14ac:dyDescent="0.35">
      <c r="A1803" s="145"/>
      <c r="B1803" s="152"/>
      <c r="E1803" s="102"/>
      <c r="F1803" s="102"/>
      <c r="G1803" s="102"/>
      <c r="I1803" s="93"/>
      <c r="J1803" s="93"/>
    </row>
    <row r="1804" spans="1:10" s="65" customFormat="1" ht="14" x14ac:dyDescent="0.35">
      <c r="A1804" s="145"/>
      <c r="B1804" s="152"/>
      <c r="E1804" s="102"/>
      <c r="F1804" s="102"/>
      <c r="G1804" s="102"/>
      <c r="I1804" s="93"/>
      <c r="J1804" s="93"/>
    </row>
    <row r="1805" spans="1:10" s="65" customFormat="1" ht="14" x14ac:dyDescent="0.35">
      <c r="A1805" s="145"/>
      <c r="B1805" s="152"/>
      <c r="E1805" s="102"/>
      <c r="F1805" s="102"/>
      <c r="G1805" s="102"/>
      <c r="I1805" s="93"/>
      <c r="J1805" s="93"/>
    </row>
    <row r="1806" spans="1:10" s="65" customFormat="1" ht="14" x14ac:dyDescent="0.35">
      <c r="A1806" s="145"/>
      <c r="B1806" s="152"/>
      <c r="E1806" s="102"/>
      <c r="F1806" s="102"/>
      <c r="G1806" s="102"/>
      <c r="I1806" s="93"/>
      <c r="J1806" s="93"/>
    </row>
    <row r="1807" spans="1:10" s="65" customFormat="1" ht="14" x14ac:dyDescent="0.35">
      <c r="A1807" s="145"/>
      <c r="B1807" s="152"/>
      <c r="E1807" s="102"/>
      <c r="F1807" s="102"/>
      <c r="G1807" s="102"/>
      <c r="I1807" s="93"/>
      <c r="J1807" s="93"/>
    </row>
    <row r="1808" spans="1:10" s="65" customFormat="1" ht="14" x14ac:dyDescent="0.35">
      <c r="A1808" s="145"/>
      <c r="B1808" s="152"/>
      <c r="E1808" s="102"/>
      <c r="F1808" s="102"/>
      <c r="G1808" s="102"/>
      <c r="I1808" s="93"/>
      <c r="J1808" s="93"/>
    </row>
    <row r="1809" spans="1:10" s="65" customFormat="1" ht="14" x14ac:dyDescent="0.35">
      <c r="A1809" s="145"/>
      <c r="B1809" s="152"/>
      <c r="E1809" s="102"/>
      <c r="F1809" s="102"/>
      <c r="G1809" s="102"/>
      <c r="I1809" s="93"/>
      <c r="J1809" s="93"/>
    </row>
    <row r="1810" spans="1:10" s="65" customFormat="1" ht="14" x14ac:dyDescent="0.35">
      <c r="A1810" s="145"/>
      <c r="B1810" s="152"/>
      <c r="E1810" s="102"/>
      <c r="F1810" s="102"/>
      <c r="G1810" s="102"/>
      <c r="I1810" s="93"/>
      <c r="J1810" s="93"/>
    </row>
    <row r="1811" spans="1:10" s="65" customFormat="1" ht="14" x14ac:dyDescent="0.35">
      <c r="A1811" s="145"/>
      <c r="B1811" s="152"/>
      <c r="E1811" s="102"/>
      <c r="F1811" s="102"/>
      <c r="G1811" s="102"/>
      <c r="I1811" s="93"/>
      <c r="J1811" s="93"/>
    </row>
    <row r="1812" spans="1:10" s="65" customFormat="1" ht="14" x14ac:dyDescent="0.35">
      <c r="A1812" s="145"/>
      <c r="B1812" s="152"/>
      <c r="E1812" s="102"/>
      <c r="F1812" s="102"/>
      <c r="G1812" s="102"/>
      <c r="I1812" s="93"/>
      <c r="J1812" s="93"/>
    </row>
    <row r="1813" spans="1:10" s="65" customFormat="1" ht="14" x14ac:dyDescent="0.35">
      <c r="A1813" s="145"/>
      <c r="B1813" s="152"/>
      <c r="E1813" s="102"/>
      <c r="F1813" s="102"/>
      <c r="G1813" s="102"/>
      <c r="I1813" s="93"/>
      <c r="J1813" s="93"/>
    </row>
    <row r="1814" spans="1:10" s="65" customFormat="1" ht="14" x14ac:dyDescent="0.35">
      <c r="A1814" s="145"/>
      <c r="B1814" s="152"/>
      <c r="E1814" s="102"/>
      <c r="F1814" s="102"/>
      <c r="G1814" s="102"/>
      <c r="I1814" s="93"/>
      <c r="J1814" s="93"/>
    </row>
    <row r="1815" spans="1:10" s="65" customFormat="1" ht="14" x14ac:dyDescent="0.35">
      <c r="A1815" s="145"/>
      <c r="B1815" s="152"/>
      <c r="E1815" s="102"/>
      <c r="F1815" s="102"/>
      <c r="G1815" s="102"/>
      <c r="I1815" s="93"/>
      <c r="J1815" s="93"/>
    </row>
    <row r="1816" spans="1:10" s="65" customFormat="1" ht="14" x14ac:dyDescent="0.35">
      <c r="A1816" s="145"/>
      <c r="B1816" s="152"/>
      <c r="E1816" s="102"/>
      <c r="F1816" s="102"/>
      <c r="G1816" s="102"/>
      <c r="I1816" s="93"/>
      <c r="J1816" s="93"/>
    </row>
    <row r="1817" spans="1:10" s="65" customFormat="1" ht="14" x14ac:dyDescent="0.35">
      <c r="A1817" s="145"/>
      <c r="B1817" s="152"/>
      <c r="E1817" s="102"/>
      <c r="F1817" s="102"/>
      <c r="G1817" s="102"/>
      <c r="I1817" s="93"/>
      <c r="J1817" s="93"/>
    </row>
    <row r="1818" spans="1:10" s="65" customFormat="1" ht="14" x14ac:dyDescent="0.35">
      <c r="A1818" s="145"/>
      <c r="B1818" s="152"/>
      <c r="E1818" s="102"/>
      <c r="F1818" s="102"/>
      <c r="G1818" s="102"/>
      <c r="I1818" s="93"/>
      <c r="J1818" s="93"/>
    </row>
    <row r="1819" spans="1:10" s="65" customFormat="1" ht="14" x14ac:dyDescent="0.35">
      <c r="A1819" s="145"/>
      <c r="B1819" s="152"/>
      <c r="E1819" s="102"/>
      <c r="F1819" s="102"/>
      <c r="G1819" s="102"/>
      <c r="I1819" s="93"/>
      <c r="J1819" s="93"/>
    </row>
    <row r="1820" spans="1:10" s="65" customFormat="1" ht="14" x14ac:dyDescent="0.35">
      <c r="A1820" s="145"/>
      <c r="B1820" s="152"/>
      <c r="E1820" s="102"/>
      <c r="F1820" s="102"/>
      <c r="G1820" s="102"/>
      <c r="I1820" s="93"/>
      <c r="J1820" s="93"/>
    </row>
    <row r="1821" spans="1:10" s="65" customFormat="1" ht="14" x14ac:dyDescent="0.35">
      <c r="A1821" s="145"/>
      <c r="B1821" s="152"/>
      <c r="E1821" s="102"/>
      <c r="F1821" s="102"/>
      <c r="G1821" s="102"/>
      <c r="I1821" s="93"/>
      <c r="J1821" s="93"/>
    </row>
    <row r="1822" spans="1:10" s="65" customFormat="1" ht="14" x14ac:dyDescent="0.35">
      <c r="A1822" s="145"/>
      <c r="B1822" s="152"/>
      <c r="E1822" s="102"/>
      <c r="F1822" s="102"/>
      <c r="G1822" s="102"/>
      <c r="I1822" s="93"/>
      <c r="J1822" s="93"/>
    </row>
    <row r="1823" spans="1:10" s="65" customFormat="1" ht="14" x14ac:dyDescent="0.35">
      <c r="A1823" s="145"/>
      <c r="B1823" s="152"/>
      <c r="E1823" s="102"/>
      <c r="F1823" s="102"/>
      <c r="G1823" s="102"/>
      <c r="I1823" s="93"/>
      <c r="J1823" s="93"/>
    </row>
    <row r="1824" spans="1:10" s="65" customFormat="1" ht="14" x14ac:dyDescent="0.35">
      <c r="A1824" s="145"/>
      <c r="B1824" s="152"/>
      <c r="E1824" s="102"/>
      <c r="F1824" s="102"/>
      <c r="G1824" s="102"/>
      <c r="I1824" s="93"/>
      <c r="J1824" s="93"/>
    </row>
    <row r="1825" spans="1:10" s="65" customFormat="1" ht="14" x14ac:dyDescent="0.35">
      <c r="A1825" s="145"/>
      <c r="B1825" s="152"/>
      <c r="E1825" s="102"/>
      <c r="F1825" s="102"/>
      <c r="G1825" s="102"/>
      <c r="I1825" s="93"/>
      <c r="J1825" s="93"/>
    </row>
    <row r="1826" spans="1:10" s="65" customFormat="1" ht="14" x14ac:dyDescent="0.35">
      <c r="A1826" s="145"/>
      <c r="B1826" s="152"/>
      <c r="E1826" s="102"/>
      <c r="F1826" s="102"/>
      <c r="G1826" s="102"/>
      <c r="I1826" s="93"/>
      <c r="J1826" s="93"/>
    </row>
    <row r="1827" spans="1:10" s="65" customFormat="1" ht="14" x14ac:dyDescent="0.35">
      <c r="A1827" s="145"/>
      <c r="B1827" s="152"/>
      <c r="E1827" s="102"/>
      <c r="F1827" s="102"/>
      <c r="G1827" s="102"/>
      <c r="I1827" s="93"/>
      <c r="J1827" s="93"/>
    </row>
    <row r="1828" spans="1:10" s="65" customFormat="1" ht="14" x14ac:dyDescent="0.35">
      <c r="A1828" s="145"/>
      <c r="B1828" s="152"/>
      <c r="E1828" s="102"/>
      <c r="F1828" s="102"/>
      <c r="G1828" s="102"/>
      <c r="I1828" s="93"/>
      <c r="J1828" s="93"/>
    </row>
    <row r="1829" spans="1:10" s="65" customFormat="1" ht="14" x14ac:dyDescent="0.35">
      <c r="A1829" s="145"/>
      <c r="B1829" s="152"/>
      <c r="E1829" s="102"/>
      <c r="F1829" s="102"/>
      <c r="G1829" s="102"/>
      <c r="I1829" s="93"/>
      <c r="J1829" s="93"/>
    </row>
    <row r="1830" spans="1:10" s="65" customFormat="1" ht="14" x14ac:dyDescent="0.35">
      <c r="A1830" s="145"/>
      <c r="B1830" s="152"/>
      <c r="E1830" s="102"/>
      <c r="F1830" s="102"/>
      <c r="G1830" s="102"/>
      <c r="I1830" s="93"/>
      <c r="J1830" s="93"/>
    </row>
    <row r="1831" spans="1:10" s="65" customFormat="1" ht="14" x14ac:dyDescent="0.35">
      <c r="A1831" s="145"/>
      <c r="B1831" s="152"/>
      <c r="E1831" s="102"/>
      <c r="F1831" s="102"/>
      <c r="G1831" s="102"/>
      <c r="I1831" s="93"/>
      <c r="J1831" s="93"/>
    </row>
    <row r="1832" spans="1:10" s="65" customFormat="1" ht="14" x14ac:dyDescent="0.35">
      <c r="A1832" s="145"/>
      <c r="B1832" s="152"/>
      <c r="E1832" s="102"/>
      <c r="F1832" s="102"/>
      <c r="G1832" s="102"/>
      <c r="I1832" s="93"/>
      <c r="J1832" s="93"/>
    </row>
    <row r="1833" spans="1:10" s="65" customFormat="1" ht="14" x14ac:dyDescent="0.35">
      <c r="A1833" s="145"/>
      <c r="B1833" s="152"/>
      <c r="E1833" s="102"/>
      <c r="F1833" s="102"/>
      <c r="G1833" s="102"/>
      <c r="I1833" s="93"/>
      <c r="J1833" s="93"/>
    </row>
    <row r="1834" spans="1:10" s="65" customFormat="1" ht="14" x14ac:dyDescent="0.35">
      <c r="A1834" s="145"/>
      <c r="B1834" s="152"/>
      <c r="E1834" s="102"/>
      <c r="F1834" s="102"/>
      <c r="G1834" s="102"/>
      <c r="I1834" s="93"/>
      <c r="J1834" s="93"/>
    </row>
    <row r="1835" spans="1:10" s="65" customFormat="1" ht="14" x14ac:dyDescent="0.35">
      <c r="A1835" s="145"/>
      <c r="B1835" s="152"/>
      <c r="E1835" s="102"/>
      <c r="F1835" s="102"/>
      <c r="G1835" s="102"/>
      <c r="I1835" s="93"/>
      <c r="J1835" s="93"/>
    </row>
    <row r="1836" spans="1:10" s="65" customFormat="1" ht="14" x14ac:dyDescent="0.35">
      <c r="A1836" s="145"/>
      <c r="B1836" s="152"/>
      <c r="E1836" s="102"/>
      <c r="F1836" s="102"/>
      <c r="G1836" s="102"/>
      <c r="I1836" s="93"/>
      <c r="J1836" s="93"/>
    </row>
    <row r="1837" spans="1:10" s="65" customFormat="1" ht="14" x14ac:dyDescent="0.35">
      <c r="A1837" s="145"/>
      <c r="B1837" s="152"/>
      <c r="E1837" s="102"/>
      <c r="F1837" s="102"/>
      <c r="G1837" s="102"/>
      <c r="I1837" s="93"/>
      <c r="J1837" s="93"/>
    </row>
    <row r="1838" spans="1:10" s="65" customFormat="1" ht="14" x14ac:dyDescent="0.35">
      <c r="A1838" s="145"/>
      <c r="B1838" s="152"/>
      <c r="E1838" s="102"/>
      <c r="F1838" s="102"/>
      <c r="G1838" s="102"/>
      <c r="I1838" s="93"/>
      <c r="J1838" s="93"/>
    </row>
    <row r="1839" spans="1:10" s="65" customFormat="1" ht="14" x14ac:dyDescent="0.35">
      <c r="A1839" s="145"/>
      <c r="B1839" s="152"/>
      <c r="E1839" s="102"/>
      <c r="F1839" s="102"/>
      <c r="G1839" s="102"/>
      <c r="I1839" s="93"/>
      <c r="J1839" s="93"/>
    </row>
    <row r="1840" spans="1:10" s="65" customFormat="1" ht="14" x14ac:dyDescent="0.35">
      <c r="A1840" s="145"/>
      <c r="B1840" s="152"/>
      <c r="E1840" s="102"/>
      <c r="F1840" s="102"/>
      <c r="G1840" s="102"/>
      <c r="I1840" s="93"/>
      <c r="J1840" s="93"/>
    </row>
    <row r="1841" spans="1:10" s="65" customFormat="1" ht="14" x14ac:dyDescent="0.35">
      <c r="A1841" s="145"/>
      <c r="B1841" s="152"/>
      <c r="E1841" s="102"/>
      <c r="F1841" s="102"/>
      <c r="G1841" s="102"/>
      <c r="I1841" s="93"/>
      <c r="J1841" s="93"/>
    </row>
    <row r="1842" spans="1:10" s="65" customFormat="1" ht="14" x14ac:dyDescent="0.35">
      <c r="A1842" s="145"/>
      <c r="B1842" s="152"/>
      <c r="E1842" s="102"/>
      <c r="F1842" s="102"/>
      <c r="G1842" s="102"/>
      <c r="I1842" s="93"/>
      <c r="J1842" s="93"/>
    </row>
    <row r="1843" spans="1:10" s="65" customFormat="1" ht="14" x14ac:dyDescent="0.35">
      <c r="A1843" s="145"/>
      <c r="B1843" s="152"/>
      <c r="E1843" s="102"/>
      <c r="F1843" s="102"/>
      <c r="G1843" s="102"/>
      <c r="I1843" s="93"/>
      <c r="J1843" s="93"/>
    </row>
    <row r="1844" spans="1:10" s="65" customFormat="1" ht="14" x14ac:dyDescent="0.35">
      <c r="A1844" s="145"/>
      <c r="B1844" s="152"/>
      <c r="E1844" s="102"/>
      <c r="F1844" s="102"/>
      <c r="G1844" s="102"/>
      <c r="I1844" s="93"/>
      <c r="J1844" s="93"/>
    </row>
    <row r="1845" spans="1:10" s="65" customFormat="1" ht="14" x14ac:dyDescent="0.35">
      <c r="A1845" s="145"/>
      <c r="B1845" s="152"/>
      <c r="E1845" s="102"/>
      <c r="F1845" s="102"/>
      <c r="G1845" s="102"/>
      <c r="I1845" s="93"/>
      <c r="J1845" s="93"/>
    </row>
    <row r="1846" spans="1:10" s="65" customFormat="1" ht="14" x14ac:dyDescent="0.35">
      <c r="A1846" s="145"/>
      <c r="B1846" s="152"/>
      <c r="E1846" s="102"/>
      <c r="F1846" s="102"/>
      <c r="G1846" s="102"/>
      <c r="I1846" s="93"/>
      <c r="J1846" s="93"/>
    </row>
    <row r="1847" spans="1:10" s="65" customFormat="1" ht="14" x14ac:dyDescent="0.35">
      <c r="A1847" s="145"/>
      <c r="B1847" s="152"/>
      <c r="E1847" s="102"/>
      <c r="F1847" s="102"/>
      <c r="G1847" s="102"/>
      <c r="I1847" s="93"/>
      <c r="J1847" s="93"/>
    </row>
    <row r="1848" spans="1:10" s="65" customFormat="1" ht="14" x14ac:dyDescent="0.35">
      <c r="A1848" s="145"/>
      <c r="B1848" s="152"/>
      <c r="E1848" s="102"/>
      <c r="F1848" s="102"/>
      <c r="G1848" s="102"/>
      <c r="I1848" s="93"/>
      <c r="J1848" s="93"/>
    </row>
    <row r="1849" spans="1:10" s="65" customFormat="1" ht="14" x14ac:dyDescent="0.35">
      <c r="A1849" s="145"/>
      <c r="B1849" s="152"/>
      <c r="E1849" s="102"/>
      <c r="F1849" s="102"/>
      <c r="G1849" s="102"/>
      <c r="I1849" s="93"/>
      <c r="J1849" s="93"/>
    </row>
    <row r="1850" spans="1:10" s="65" customFormat="1" ht="14" x14ac:dyDescent="0.35">
      <c r="A1850" s="145"/>
      <c r="B1850" s="152"/>
      <c r="E1850" s="102"/>
      <c r="F1850" s="102"/>
      <c r="G1850" s="102"/>
      <c r="I1850" s="93"/>
      <c r="J1850" s="93"/>
    </row>
    <row r="1851" spans="1:10" s="65" customFormat="1" ht="14" x14ac:dyDescent="0.35">
      <c r="A1851" s="145"/>
      <c r="B1851" s="152"/>
      <c r="E1851" s="102"/>
      <c r="F1851" s="102"/>
      <c r="G1851" s="102"/>
      <c r="I1851" s="93"/>
      <c r="J1851" s="93"/>
    </row>
    <row r="1852" spans="1:10" s="65" customFormat="1" ht="14" x14ac:dyDescent="0.35">
      <c r="A1852" s="145"/>
      <c r="B1852" s="152"/>
      <c r="E1852" s="102"/>
      <c r="F1852" s="102"/>
      <c r="G1852" s="102"/>
      <c r="I1852" s="93"/>
      <c r="J1852" s="93"/>
    </row>
    <row r="1853" spans="1:10" s="65" customFormat="1" ht="14" x14ac:dyDescent="0.35">
      <c r="A1853" s="145"/>
      <c r="B1853" s="152"/>
      <c r="E1853" s="102"/>
      <c r="F1853" s="102"/>
      <c r="G1853" s="102"/>
      <c r="I1853" s="93"/>
      <c r="J1853" s="93"/>
    </row>
    <row r="1854" spans="1:10" s="65" customFormat="1" ht="14" x14ac:dyDescent="0.35">
      <c r="A1854" s="145"/>
      <c r="B1854" s="152"/>
      <c r="E1854" s="102"/>
      <c r="F1854" s="102"/>
      <c r="G1854" s="102"/>
      <c r="I1854" s="93"/>
      <c r="J1854" s="93"/>
    </row>
    <row r="1855" spans="1:10" s="65" customFormat="1" ht="14" x14ac:dyDescent="0.35">
      <c r="A1855" s="145"/>
      <c r="B1855" s="152"/>
      <c r="E1855" s="102"/>
      <c r="F1855" s="102"/>
      <c r="G1855" s="102"/>
      <c r="I1855" s="93"/>
      <c r="J1855" s="93"/>
    </row>
    <row r="1856" spans="1:10" s="65" customFormat="1" ht="14" x14ac:dyDescent="0.35">
      <c r="A1856" s="145"/>
      <c r="B1856" s="152"/>
      <c r="E1856" s="102"/>
      <c r="F1856" s="102"/>
      <c r="G1856" s="102"/>
      <c r="I1856" s="93"/>
      <c r="J1856" s="93"/>
    </row>
    <row r="1857" spans="1:10" s="65" customFormat="1" ht="14" x14ac:dyDescent="0.35">
      <c r="A1857" s="145"/>
      <c r="B1857" s="152"/>
      <c r="E1857" s="102"/>
      <c r="F1857" s="102"/>
      <c r="G1857" s="102"/>
      <c r="I1857" s="93"/>
      <c r="J1857" s="93"/>
    </row>
    <row r="1858" spans="1:10" s="65" customFormat="1" ht="14" x14ac:dyDescent="0.35">
      <c r="A1858" s="145"/>
      <c r="B1858" s="152"/>
      <c r="E1858" s="102"/>
      <c r="F1858" s="102"/>
      <c r="G1858" s="102"/>
      <c r="I1858" s="93"/>
      <c r="J1858" s="93"/>
    </row>
    <row r="1859" spans="1:10" s="65" customFormat="1" ht="14" x14ac:dyDescent="0.35">
      <c r="A1859" s="145"/>
      <c r="B1859" s="152"/>
      <c r="E1859" s="102"/>
      <c r="F1859" s="102"/>
      <c r="G1859" s="102"/>
      <c r="I1859" s="93"/>
      <c r="J1859" s="93"/>
    </row>
    <row r="1860" spans="1:10" s="65" customFormat="1" ht="14" x14ac:dyDescent="0.35">
      <c r="A1860" s="145"/>
      <c r="B1860" s="152"/>
      <c r="E1860" s="102"/>
      <c r="F1860" s="102"/>
      <c r="G1860" s="102"/>
      <c r="I1860" s="93"/>
      <c r="J1860" s="93"/>
    </row>
    <row r="1861" spans="1:10" s="65" customFormat="1" ht="14" x14ac:dyDescent="0.35">
      <c r="A1861" s="145"/>
      <c r="B1861" s="152"/>
      <c r="E1861" s="102"/>
      <c r="F1861" s="102"/>
      <c r="G1861" s="102"/>
      <c r="I1861" s="93"/>
      <c r="J1861" s="93"/>
    </row>
    <row r="1862" spans="1:10" s="65" customFormat="1" ht="14" x14ac:dyDescent="0.35">
      <c r="A1862" s="145"/>
      <c r="B1862" s="152"/>
      <c r="E1862" s="102"/>
      <c r="F1862" s="102"/>
      <c r="G1862" s="102"/>
      <c r="I1862" s="93"/>
      <c r="J1862" s="93"/>
    </row>
    <row r="1863" spans="1:10" s="65" customFormat="1" ht="14" x14ac:dyDescent="0.35">
      <c r="A1863" s="145"/>
      <c r="B1863" s="152"/>
      <c r="E1863" s="102"/>
      <c r="F1863" s="102"/>
      <c r="G1863" s="102"/>
      <c r="I1863" s="93"/>
      <c r="J1863" s="93"/>
    </row>
    <row r="1864" spans="1:10" s="65" customFormat="1" ht="14" x14ac:dyDescent="0.35">
      <c r="A1864" s="145"/>
      <c r="B1864" s="152"/>
      <c r="E1864" s="102"/>
      <c r="F1864" s="102"/>
      <c r="G1864" s="102"/>
      <c r="I1864" s="93"/>
      <c r="J1864" s="93"/>
    </row>
    <row r="1865" spans="1:10" s="65" customFormat="1" ht="14" x14ac:dyDescent="0.35">
      <c r="A1865" s="145"/>
      <c r="B1865" s="152"/>
      <c r="E1865" s="102"/>
      <c r="F1865" s="102"/>
      <c r="G1865" s="102"/>
      <c r="I1865" s="93"/>
      <c r="J1865" s="93"/>
    </row>
    <row r="1866" spans="1:10" s="65" customFormat="1" ht="14" x14ac:dyDescent="0.35">
      <c r="A1866" s="145"/>
      <c r="B1866" s="152"/>
      <c r="E1866" s="102"/>
      <c r="F1866" s="102"/>
      <c r="G1866" s="102"/>
      <c r="I1866" s="93"/>
      <c r="J1866" s="93"/>
    </row>
    <row r="1867" spans="1:10" s="65" customFormat="1" ht="14" x14ac:dyDescent="0.35">
      <c r="A1867" s="145"/>
      <c r="B1867" s="152"/>
      <c r="E1867" s="102"/>
      <c r="F1867" s="102"/>
      <c r="G1867" s="102"/>
      <c r="I1867" s="93"/>
      <c r="J1867" s="93"/>
    </row>
    <row r="1868" spans="1:10" s="65" customFormat="1" ht="14" x14ac:dyDescent="0.35">
      <c r="A1868" s="145"/>
      <c r="B1868" s="152"/>
      <c r="E1868" s="102"/>
      <c r="F1868" s="102"/>
      <c r="G1868" s="102"/>
      <c r="I1868" s="93"/>
      <c r="J1868" s="93"/>
    </row>
    <row r="1869" spans="1:10" s="65" customFormat="1" ht="14" x14ac:dyDescent="0.35">
      <c r="A1869" s="145"/>
      <c r="B1869" s="152"/>
      <c r="E1869" s="102"/>
      <c r="F1869" s="102"/>
      <c r="G1869" s="102"/>
      <c r="I1869" s="93"/>
      <c r="J1869" s="93"/>
    </row>
    <row r="1870" spans="1:10" s="65" customFormat="1" ht="14" x14ac:dyDescent="0.35">
      <c r="A1870" s="145"/>
      <c r="B1870" s="152"/>
      <c r="E1870" s="102"/>
      <c r="F1870" s="102"/>
      <c r="G1870" s="102"/>
      <c r="I1870" s="93"/>
      <c r="J1870" s="93"/>
    </row>
    <row r="1871" spans="1:10" s="65" customFormat="1" ht="14" x14ac:dyDescent="0.35">
      <c r="A1871" s="145"/>
      <c r="B1871" s="152"/>
      <c r="E1871" s="102"/>
      <c r="F1871" s="102"/>
      <c r="G1871" s="102"/>
      <c r="I1871" s="93"/>
      <c r="J1871" s="93"/>
    </row>
    <row r="1872" spans="1:10" s="65" customFormat="1" ht="14" x14ac:dyDescent="0.35">
      <c r="A1872" s="145"/>
      <c r="B1872" s="152"/>
      <c r="E1872" s="102"/>
      <c r="F1872" s="102"/>
      <c r="G1872" s="102"/>
      <c r="I1872" s="93"/>
      <c r="J1872" s="93"/>
    </row>
    <row r="1873" spans="1:10" s="65" customFormat="1" ht="14" x14ac:dyDescent="0.35">
      <c r="A1873" s="145"/>
      <c r="B1873" s="152"/>
      <c r="E1873" s="102"/>
      <c r="F1873" s="102"/>
      <c r="G1873" s="102"/>
      <c r="I1873" s="93"/>
      <c r="J1873" s="93"/>
    </row>
    <row r="1874" spans="1:10" s="65" customFormat="1" ht="14" x14ac:dyDescent="0.35">
      <c r="A1874" s="145"/>
      <c r="B1874" s="152"/>
      <c r="E1874" s="102"/>
      <c r="F1874" s="102"/>
      <c r="G1874" s="102"/>
      <c r="I1874" s="93"/>
      <c r="J1874" s="93"/>
    </row>
    <row r="1875" spans="1:10" s="65" customFormat="1" ht="14" x14ac:dyDescent="0.35">
      <c r="A1875" s="145"/>
      <c r="B1875" s="152"/>
      <c r="E1875" s="102"/>
      <c r="F1875" s="102"/>
      <c r="G1875" s="102"/>
      <c r="I1875" s="93"/>
      <c r="J1875" s="93"/>
    </row>
    <row r="1876" spans="1:10" s="65" customFormat="1" ht="14" x14ac:dyDescent="0.35">
      <c r="A1876" s="145"/>
      <c r="B1876" s="152"/>
      <c r="E1876" s="102"/>
      <c r="F1876" s="102"/>
      <c r="G1876" s="102"/>
      <c r="I1876" s="93"/>
      <c r="J1876" s="93"/>
    </row>
    <row r="1877" spans="1:10" s="65" customFormat="1" ht="14" x14ac:dyDescent="0.35">
      <c r="A1877" s="145"/>
      <c r="B1877" s="152"/>
      <c r="E1877" s="102"/>
      <c r="F1877" s="102"/>
      <c r="G1877" s="102"/>
      <c r="I1877" s="93"/>
      <c r="J1877" s="93"/>
    </row>
    <row r="1878" spans="1:10" s="65" customFormat="1" ht="14" x14ac:dyDescent="0.35">
      <c r="A1878" s="145"/>
      <c r="B1878" s="152"/>
      <c r="E1878" s="102"/>
      <c r="F1878" s="102"/>
      <c r="G1878" s="102"/>
      <c r="I1878" s="93"/>
      <c r="J1878" s="93"/>
    </row>
    <row r="1879" spans="1:10" s="65" customFormat="1" ht="14" x14ac:dyDescent="0.35">
      <c r="A1879" s="145"/>
      <c r="B1879" s="152"/>
      <c r="E1879" s="102"/>
      <c r="F1879" s="102"/>
      <c r="G1879" s="102"/>
      <c r="I1879" s="93"/>
      <c r="J1879" s="93"/>
    </row>
    <row r="1880" spans="1:10" s="65" customFormat="1" ht="14" x14ac:dyDescent="0.35">
      <c r="A1880" s="145"/>
      <c r="B1880" s="152"/>
      <c r="E1880" s="102"/>
      <c r="F1880" s="102"/>
      <c r="G1880" s="102"/>
      <c r="I1880" s="93"/>
      <c r="J1880" s="93"/>
    </row>
    <row r="1881" spans="1:10" s="65" customFormat="1" ht="14" x14ac:dyDescent="0.35">
      <c r="A1881" s="145"/>
      <c r="B1881" s="152"/>
      <c r="E1881" s="102"/>
      <c r="F1881" s="102"/>
      <c r="G1881" s="102"/>
      <c r="I1881" s="93"/>
      <c r="J1881" s="93"/>
    </row>
    <row r="1882" spans="1:10" s="65" customFormat="1" ht="14" x14ac:dyDescent="0.35">
      <c r="A1882" s="145"/>
      <c r="B1882" s="152"/>
      <c r="E1882" s="102"/>
      <c r="F1882" s="102"/>
      <c r="G1882" s="102"/>
      <c r="I1882" s="93"/>
      <c r="J1882" s="93"/>
    </row>
    <row r="1883" spans="1:10" s="65" customFormat="1" ht="14" x14ac:dyDescent="0.35">
      <c r="A1883" s="145"/>
      <c r="B1883" s="152"/>
      <c r="E1883" s="102"/>
      <c r="F1883" s="102"/>
      <c r="G1883" s="102"/>
      <c r="I1883" s="93"/>
      <c r="J1883" s="93"/>
    </row>
    <row r="1884" spans="1:10" s="65" customFormat="1" ht="14" x14ac:dyDescent="0.35">
      <c r="A1884" s="145"/>
      <c r="B1884" s="152"/>
      <c r="E1884" s="102"/>
      <c r="F1884" s="102"/>
      <c r="G1884" s="102"/>
      <c r="I1884" s="93"/>
      <c r="J1884" s="93"/>
    </row>
    <row r="1885" spans="1:10" s="65" customFormat="1" ht="14" x14ac:dyDescent="0.35">
      <c r="A1885" s="145"/>
      <c r="B1885" s="152"/>
      <c r="E1885" s="102"/>
      <c r="F1885" s="102"/>
      <c r="G1885" s="102"/>
      <c r="I1885" s="93"/>
      <c r="J1885" s="93"/>
    </row>
    <row r="1886" spans="1:10" s="65" customFormat="1" ht="14" x14ac:dyDescent="0.35">
      <c r="A1886" s="145"/>
      <c r="B1886" s="152"/>
      <c r="E1886" s="102"/>
      <c r="F1886" s="102"/>
      <c r="G1886" s="102"/>
      <c r="I1886" s="93"/>
      <c r="J1886" s="93"/>
    </row>
    <row r="1887" spans="1:10" s="65" customFormat="1" ht="14" x14ac:dyDescent="0.35">
      <c r="A1887" s="145"/>
      <c r="B1887" s="152"/>
      <c r="E1887" s="102"/>
      <c r="F1887" s="102"/>
      <c r="G1887" s="102"/>
      <c r="I1887" s="93"/>
      <c r="J1887" s="93"/>
    </row>
    <row r="1888" spans="1:10" s="65" customFormat="1" ht="14" x14ac:dyDescent="0.35">
      <c r="A1888" s="145"/>
      <c r="B1888" s="152"/>
      <c r="E1888" s="102"/>
      <c r="F1888" s="102"/>
      <c r="G1888" s="102"/>
      <c r="I1888" s="93"/>
      <c r="J1888" s="93"/>
    </row>
    <row r="1889" spans="1:10" s="65" customFormat="1" ht="14" x14ac:dyDescent="0.35">
      <c r="A1889" s="145"/>
      <c r="B1889" s="152"/>
      <c r="E1889" s="102"/>
      <c r="F1889" s="102"/>
      <c r="G1889" s="102"/>
      <c r="I1889" s="93"/>
      <c r="J1889" s="93"/>
    </row>
    <row r="1890" spans="1:10" s="65" customFormat="1" ht="14" x14ac:dyDescent="0.35">
      <c r="A1890" s="145"/>
      <c r="B1890" s="152"/>
      <c r="E1890" s="102"/>
      <c r="F1890" s="102"/>
      <c r="G1890" s="102"/>
      <c r="I1890" s="93"/>
      <c r="J1890" s="93"/>
    </row>
    <row r="1891" spans="1:10" s="65" customFormat="1" ht="14" x14ac:dyDescent="0.35">
      <c r="A1891" s="145"/>
      <c r="B1891" s="152"/>
      <c r="E1891" s="102"/>
      <c r="F1891" s="102"/>
      <c r="G1891" s="102"/>
      <c r="I1891" s="93"/>
      <c r="J1891" s="93"/>
    </row>
    <row r="1892" spans="1:10" s="65" customFormat="1" ht="14" x14ac:dyDescent="0.35">
      <c r="A1892" s="145"/>
      <c r="B1892" s="152"/>
      <c r="E1892" s="102"/>
      <c r="F1892" s="102"/>
      <c r="G1892" s="102"/>
      <c r="I1892" s="93"/>
      <c r="J1892" s="93"/>
    </row>
    <row r="1893" spans="1:10" s="65" customFormat="1" ht="14" x14ac:dyDescent="0.35">
      <c r="A1893" s="145"/>
      <c r="B1893" s="152"/>
      <c r="E1893" s="102"/>
      <c r="F1893" s="102"/>
      <c r="G1893" s="102"/>
      <c r="I1893" s="93"/>
      <c r="J1893" s="93"/>
    </row>
    <row r="1894" spans="1:10" s="65" customFormat="1" ht="14" x14ac:dyDescent="0.35">
      <c r="A1894" s="145"/>
      <c r="B1894" s="152"/>
      <c r="E1894" s="102"/>
      <c r="F1894" s="102"/>
      <c r="G1894" s="102"/>
      <c r="I1894" s="93"/>
      <c r="J1894" s="93"/>
    </row>
    <row r="1895" spans="1:10" s="65" customFormat="1" ht="14" x14ac:dyDescent="0.35">
      <c r="A1895" s="145"/>
      <c r="B1895" s="152"/>
      <c r="E1895" s="102"/>
      <c r="F1895" s="102"/>
      <c r="G1895" s="102"/>
      <c r="I1895" s="93"/>
      <c r="J1895" s="93"/>
    </row>
    <row r="1896" spans="1:10" s="65" customFormat="1" ht="14" x14ac:dyDescent="0.35">
      <c r="A1896" s="145"/>
      <c r="B1896" s="152"/>
      <c r="E1896" s="102"/>
      <c r="F1896" s="102"/>
      <c r="G1896" s="102"/>
      <c r="I1896" s="93"/>
      <c r="J1896" s="93"/>
    </row>
    <row r="1897" spans="1:10" s="65" customFormat="1" ht="14" x14ac:dyDescent="0.35">
      <c r="A1897" s="145"/>
      <c r="B1897" s="152"/>
      <c r="E1897" s="102"/>
      <c r="F1897" s="102"/>
      <c r="G1897" s="102"/>
      <c r="I1897" s="93"/>
      <c r="J1897" s="93"/>
    </row>
    <row r="1898" spans="1:10" s="65" customFormat="1" ht="14" x14ac:dyDescent="0.35">
      <c r="A1898" s="145"/>
      <c r="B1898" s="152"/>
      <c r="E1898" s="102"/>
      <c r="F1898" s="102"/>
      <c r="G1898" s="102"/>
      <c r="I1898" s="93"/>
      <c r="J1898" s="93"/>
    </row>
    <row r="1899" spans="1:10" s="65" customFormat="1" ht="14" x14ac:dyDescent="0.35">
      <c r="A1899" s="145"/>
      <c r="B1899" s="152"/>
      <c r="E1899" s="102"/>
      <c r="F1899" s="102"/>
      <c r="G1899" s="102"/>
      <c r="I1899" s="93"/>
      <c r="J1899" s="93"/>
    </row>
    <row r="1900" spans="1:10" s="65" customFormat="1" ht="14" x14ac:dyDescent="0.35">
      <c r="A1900" s="145"/>
      <c r="B1900" s="152"/>
      <c r="E1900" s="102"/>
      <c r="F1900" s="102"/>
      <c r="G1900" s="102"/>
      <c r="I1900" s="93"/>
      <c r="J1900" s="93"/>
    </row>
    <row r="1901" spans="1:10" s="65" customFormat="1" ht="14" x14ac:dyDescent="0.35">
      <c r="A1901" s="145"/>
      <c r="B1901" s="152"/>
      <c r="E1901" s="102"/>
      <c r="F1901" s="102"/>
      <c r="G1901" s="102"/>
      <c r="I1901" s="93"/>
      <c r="J1901" s="93"/>
    </row>
    <row r="1902" spans="1:10" s="65" customFormat="1" ht="14" x14ac:dyDescent="0.35">
      <c r="A1902" s="145"/>
      <c r="B1902" s="152"/>
      <c r="E1902" s="102"/>
      <c r="F1902" s="102"/>
      <c r="G1902" s="102"/>
      <c r="I1902" s="93"/>
      <c r="J1902" s="93"/>
    </row>
    <row r="1903" spans="1:10" s="65" customFormat="1" ht="14" x14ac:dyDescent="0.35">
      <c r="A1903" s="145"/>
      <c r="B1903" s="152"/>
      <c r="E1903" s="102"/>
      <c r="F1903" s="102"/>
      <c r="G1903" s="102"/>
      <c r="I1903" s="93"/>
      <c r="J1903" s="93"/>
    </row>
    <row r="1904" spans="1:10" s="65" customFormat="1" ht="14" x14ac:dyDescent="0.35">
      <c r="A1904" s="145"/>
      <c r="B1904" s="152"/>
      <c r="E1904" s="102"/>
      <c r="F1904" s="102"/>
      <c r="G1904" s="102"/>
      <c r="I1904" s="93"/>
      <c r="J1904" s="93"/>
    </row>
    <row r="1905" spans="1:10" s="65" customFormat="1" ht="14" x14ac:dyDescent="0.35">
      <c r="A1905" s="145"/>
      <c r="B1905" s="152"/>
      <c r="E1905" s="102"/>
      <c r="F1905" s="102"/>
      <c r="G1905" s="102"/>
      <c r="I1905" s="93"/>
      <c r="J1905" s="93"/>
    </row>
    <row r="1906" spans="1:10" s="65" customFormat="1" ht="14" x14ac:dyDescent="0.35">
      <c r="A1906" s="145"/>
      <c r="B1906" s="152"/>
      <c r="E1906" s="102"/>
      <c r="F1906" s="102"/>
      <c r="G1906" s="102"/>
      <c r="I1906" s="93"/>
      <c r="J1906" s="93"/>
    </row>
    <row r="1907" spans="1:10" s="65" customFormat="1" ht="14" x14ac:dyDescent="0.35">
      <c r="A1907" s="145"/>
      <c r="B1907" s="152"/>
      <c r="E1907" s="102"/>
      <c r="F1907" s="102"/>
      <c r="G1907" s="102"/>
      <c r="I1907" s="93"/>
      <c r="J1907" s="93"/>
    </row>
    <row r="1908" spans="1:10" s="65" customFormat="1" ht="14" x14ac:dyDescent="0.35">
      <c r="A1908" s="145"/>
      <c r="B1908" s="152"/>
      <c r="E1908" s="102"/>
      <c r="F1908" s="102"/>
      <c r="G1908" s="102"/>
      <c r="I1908" s="93"/>
      <c r="J1908" s="93"/>
    </row>
    <row r="1909" spans="1:10" s="65" customFormat="1" ht="14" x14ac:dyDescent="0.35">
      <c r="A1909" s="145"/>
      <c r="B1909" s="152"/>
      <c r="E1909" s="102"/>
      <c r="F1909" s="102"/>
      <c r="G1909" s="102"/>
      <c r="I1909" s="93"/>
      <c r="J1909" s="93"/>
    </row>
    <row r="1910" spans="1:10" s="65" customFormat="1" ht="14" x14ac:dyDescent="0.35">
      <c r="A1910" s="145"/>
      <c r="B1910" s="152"/>
      <c r="E1910" s="102"/>
      <c r="F1910" s="102"/>
      <c r="G1910" s="102"/>
      <c r="I1910" s="93"/>
      <c r="J1910" s="93"/>
    </row>
    <row r="1911" spans="1:10" s="65" customFormat="1" ht="14" x14ac:dyDescent="0.35">
      <c r="A1911" s="145"/>
      <c r="B1911" s="152"/>
      <c r="E1911" s="102"/>
      <c r="F1911" s="102"/>
      <c r="G1911" s="102"/>
      <c r="I1911" s="93"/>
      <c r="J1911" s="93"/>
    </row>
    <row r="1912" spans="1:10" s="65" customFormat="1" ht="14" x14ac:dyDescent="0.35">
      <c r="A1912" s="145"/>
      <c r="B1912" s="152"/>
      <c r="E1912" s="102"/>
      <c r="F1912" s="102"/>
      <c r="G1912" s="102"/>
      <c r="I1912" s="93"/>
      <c r="J1912" s="93"/>
    </row>
    <row r="1913" spans="1:10" s="65" customFormat="1" ht="14" x14ac:dyDescent="0.35">
      <c r="A1913" s="145"/>
      <c r="B1913" s="152"/>
      <c r="E1913" s="102"/>
      <c r="F1913" s="102"/>
      <c r="G1913" s="102"/>
      <c r="I1913" s="93"/>
      <c r="J1913" s="93"/>
    </row>
    <row r="1914" spans="1:10" s="65" customFormat="1" ht="14" x14ac:dyDescent="0.35">
      <c r="A1914" s="145"/>
      <c r="B1914" s="152"/>
      <c r="E1914" s="102"/>
      <c r="F1914" s="102"/>
      <c r="G1914" s="102"/>
      <c r="I1914" s="93"/>
      <c r="J1914" s="93"/>
    </row>
    <row r="1915" spans="1:10" s="65" customFormat="1" ht="14" x14ac:dyDescent="0.35">
      <c r="A1915" s="145"/>
      <c r="B1915" s="152"/>
      <c r="E1915" s="102"/>
      <c r="F1915" s="102"/>
      <c r="G1915" s="102"/>
      <c r="I1915" s="93"/>
      <c r="J1915" s="93"/>
    </row>
    <row r="1916" spans="1:10" s="65" customFormat="1" ht="14" x14ac:dyDescent="0.35">
      <c r="A1916" s="145"/>
      <c r="B1916" s="152"/>
      <c r="E1916" s="102"/>
      <c r="F1916" s="102"/>
      <c r="G1916" s="102"/>
      <c r="I1916" s="93"/>
      <c r="J1916" s="93"/>
    </row>
    <row r="1917" spans="1:10" s="65" customFormat="1" ht="14" x14ac:dyDescent="0.35">
      <c r="A1917" s="145"/>
      <c r="B1917" s="152"/>
      <c r="E1917" s="102"/>
      <c r="F1917" s="102"/>
      <c r="G1917" s="102"/>
      <c r="I1917" s="93"/>
      <c r="J1917" s="93"/>
    </row>
    <row r="1918" spans="1:10" s="65" customFormat="1" ht="14" x14ac:dyDescent="0.35">
      <c r="A1918" s="145"/>
      <c r="B1918" s="152"/>
      <c r="E1918" s="102"/>
      <c r="F1918" s="102"/>
      <c r="G1918" s="102"/>
      <c r="I1918" s="93"/>
      <c r="J1918" s="93"/>
    </row>
    <row r="1919" spans="1:10" s="65" customFormat="1" ht="14" x14ac:dyDescent="0.35">
      <c r="A1919" s="145"/>
      <c r="B1919" s="152"/>
      <c r="E1919" s="102"/>
      <c r="F1919" s="102"/>
      <c r="G1919" s="102"/>
      <c r="I1919" s="93"/>
      <c r="J1919" s="93"/>
    </row>
    <row r="1920" spans="1:10" s="65" customFormat="1" ht="14" x14ac:dyDescent="0.35">
      <c r="A1920" s="145"/>
      <c r="B1920" s="152"/>
      <c r="E1920" s="102"/>
      <c r="F1920" s="102"/>
      <c r="G1920" s="102"/>
      <c r="I1920" s="93"/>
      <c r="J1920" s="93"/>
    </row>
    <row r="1921" spans="1:10" s="65" customFormat="1" ht="14" x14ac:dyDescent="0.35">
      <c r="A1921" s="145"/>
      <c r="B1921" s="152"/>
      <c r="E1921" s="102"/>
      <c r="F1921" s="102"/>
      <c r="G1921" s="102"/>
      <c r="I1921" s="93"/>
      <c r="J1921" s="93"/>
    </row>
    <row r="1922" spans="1:10" s="65" customFormat="1" ht="14" x14ac:dyDescent="0.35">
      <c r="A1922" s="145"/>
      <c r="B1922" s="152"/>
      <c r="E1922" s="102"/>
      <c r="F1922" s="102"/>
      <c r="G1922" s="102"/>
      <c r="I1922" s="93"/>
      <c r="J1922" s="93"/>
    </row>
    <row r="1923" spans="1:10" s="65" customFormat="1" ht="14" x14ac:dyDescent="0.35">
      <c r="A1923" s="145"/>
      <c r="B1923" s="152"/>
      <c r="E1923" s="102"/>
      <c r="F1923" s="102"/>
      <c r="G1923" s="102"/>
      <c r="I1923" s="93"/>
      <c r="J1923" s="93"/>
    </row>
    <row r="1924" spans="1:10" s="65" customFormat="1" ht="14" x14ac:dyDescent="0.35">
      <c r="A1924" s="145"/>
      <c r="B1924" s="152"/>
      <c r="E1924" s="102"/>
      <c r="F1924" s="102"/>
      <c r="G1924" s="102"/>
      <c r="I1924" s="93"/>
      <c r="J1924" s="93"/>
    </row>
    <row r="1925" spans="1:10" s="65" customFormat="1" ht="14" x14ac:dyDescent="0.35">
      <c r="A1925" s="145"/>
      <c r="B1925" s="152"/>
      <c r="E1925" s="102"/>
      <c r="F1925" s="102"/>
      <c r="G1925" s="102"/>
      <c r="I1925" s="93"/>
      <c r="J1925" s="93"/>
    </row>
    <row r="1926" spans="1:10" s="65" customFormat="1" ht="14" x14ac:dyDescent="0.35">
      <c r="A1926" s="145"/>
      <c r="B1926" s="152"/>
      <c r="E1926" s="102"/>
      <c r="F1926" s="102"/>
      <c r="G1926" s="102"/>
      <c r="I1926" s="93"/>
      <c r="J1926" s="93"/>
    </row>
    <row r="1927" spans="1:10" s="65" customFormat="1" ht="14" x14ac:dyDescent="0.35">
      <c r="A1927" s="145"/>
      <c r="B1927" s="152"/>
      <c r="E1927" s="102"/>
      <c r="F1927" s="102"/>
      <c r="G1927" s="102"/>
      <c r="I1927" s="93"/>
      <c r="J1927" s="93"/>
    </row>
    <row r="1928" spans="1:10" s="65" customFormat="1" ht="14" x14ac:dyDescent="0.35">
      <c r="A1928" s="145"/>
      <c r="B1928" s="152"/>
      <c r="E1928" s="102"/>
      <c r="F1928" s="102"/>
      <c r="G1928" s="102"/>
      <c r="I1928" s="93"/>
      <c r="J1928" s="93"/>
    </row>
    <row r="1929" spans="1:10" s="65" customFormat="1" ht="14" x14ac:dyDescent="0.35">
      <c r="A1929" s="145"/>
      <c r="B1929" s="152"/>
      <c r="E1929" s="102"/>
      <c r="F1929" s="102"/>
      <c r="G1929" s="102"/>
      <c r="I1929" s="93"/>
      <c r="J1929" s="93"/>
    </row>
    <row r="1930" spans="1:10" s="65" customFormat="1" ht="14" x14ac:dyDescent="0.35">
      <c r="A1930" s="145"/>
      <c r="B1930" s="152"/>
      <c r="E1930" s="102"/>
      <c r="F1930" s="102"/>
      <c r="G1930" s="102"/>
      <c r="I1930" s="93"/>
      <c r="J1930" s="93"/>
    </row>
    <row r="1931" spans="1:10" s="65" customFormat="1" ht="14" x14ac:dyDescent="0.35">
      <c r="A1931" s="145"/>
      <c r="B1931" s="152"/>
      <c r="E1931" s="102"/>
      <c r="F1931" s="102"/>
      <c r="G1931" s="102"/>
      <c r="I1931" s="93"/>
      <c r="J1931" s="93"/>
    </row>
    <row r="1932" spans="1:10" s="65" customFormat="1" ht="14" x14ac:dyDescent="0.35">
      <c r="A1932" s="145"/>
      <c r="B1932" s="152"/>
      <c r="E1932" s="102"/>
      <c r="F1932" s="102"/>
      <c r="G1932" s="102"/>
      <c r="I1932" s="93"/>
      <c r="J1932" s="93"/>
    </row>
    <row r="1933" spans="1:10" s="65" customFormat="1" ht="14" x14ac:dyDescent="0.35">
      <c r="A1933" s="145"/>
      <c r="B1933" s="152"/>
      <c r="E1933" s="102"/>
      <c r="F1933" s="102"/>
      <c r="G1933" s="102"/>
      <c r="I1933" s="93"/>
      <c r="J1933" s="93"/>
    </row>
    <row r="1934" spans="1:10" s="65" customFormat="1" ht="14" x14ac:dyDescent="0.35">
      <c r="A1934" s="145"/>
      <c r="B1934" s="152"/>
      <c r="E1934" s="102"/>
      <c r="F1934" s="102"/>
      <c r="G1934" s="102"/>
      <c r="I1934" s="93"/>
      <c r="J1934" s="93"/>
    </row>
    <row r="1935" spans="1:10" s="65" customFormat="1" ht="14" x14ac:dyDescent="0.35">
      <c r="A1935" s="145"/>
      <c r="B1935" s="152"/>
      <c r="E1935" s="102"/>
      <c r="F1935" s="102"/>
      <c r="G1935" s="102"/>
      <c r="I1935" s="93"/>
      <c r="J1935" s="93"/>
    </row>
    <row r="1936" spans="1:10" s="65" customFormat="1" ht="14" x14ac:dyDescent="0.35">
      <c r="A1936" s="145"/>
      <c r="B1936" s="152"/>
      <c r="E1936" s="102"/>
      <c r="F1936" s="102"/>
      <c r="G1936" s="102"/>
      <c r="I1936" s="93"/>
      <c r="J1936" s="93"/>
    </row>
    <row r="1937" spans="1:10" s="65" customFormat="1" ht="14" x14ac:dyDescent="0.35">
      <c r="A1937" s="145"/>
      <c r="B1937" s="152"/>
      <c r="E1937" s="102"/>
      <c r="F1937" s="102"/>
      <c r="G1937" s="102"/>
      <c r="I1937" s="93"/>
      <c r="J1937" s="93"/>
    </row>
    <row r="1938" spans="1:10" s="65" customFormat="1" ht="14" x14ac:dyDescent="0.35">
      <c r="A1938" s="145"/>
      <c r="B1938" s="152"/>
      <c r="E1938" s="102"/>
      <c r="F1938" s="102"/>
      <c r="G1938" s="102"/>
      <c r="I1938" s="93"/>
      <c r="J1938" s="93"/>
    </row>
    <row r="1939" spans="1:10" s="65" customFormat="1" ht="14" x14ac:dyDescent="0.35">
      <c r="A1939" s="145"/>
      <c r="B1939" s="152"/>
      <c r="E1939" s="102"/>
      <c r="F1939" s="102"/>
      <c r="G1939" s="102"/>
      <c r="I1939" s="93"/>
      <c r="J1939" s="93"/>
    </row>
    <row r="1940" spans="1:10" s="65" customFormat="1" ht="14" x14ac:dyDescent="0.35">
      <c r="A1940" s="145"/>
      <c r="B1940" s="152"/>
      <c r="E1940" s="102"/>
      <c r="F1940" s="102"/>
      <c r="G1940" s="102"/>
      <c r="I1940" s="93"/>
      <c r="J1940" s="93"/>
    </row>
    <row r="1941" spans="1:10" s="65" customFormat="1" ht="14" x14ac:dyDescent="0.35">
      <c r="A1941" s="145"/>
      <c r="B1941" s="152"/>
      <c r="E1941" s="102"/>
      <c r="F1941" s="102"/>
      <c r="G1941" s="102"/>
      <c r="I1941" s="93"/>
      <c r="J1941" s="93"/>
    </row>
    <row r="1942" spans="1:10" s="65" customFormat="1" ht="14" x14ac:dyDescent="0.35">
      <c r="A1942" s="145"/>
      <c r="B1942" s="152"/>
      <c r="E1942" s="102"/>
      <c r="F1942" s="102"/>
      <c r="G1942" s="102"/>
      <c r="I1942" s="93"/>
      <c r="J1942" s="93"/>
    </row>
    <row r="1943" spans="1:10" s="65" customFormat="1" ht="14" x14ac:dyDescent="0.35">
      <c r="A1943" s="145"/>
      <c r="B1943" s="152"/>
      <c r="E1943" s="102"/>
      <c r="F1943" s="102"/>
      <c r="G1943" s="102"/>
      <c r="I1943" s="93"/>
      <c r="J1943" s="93"/>
    </row>
    <row r="1944" spans="1:10" s="65" customFormat="1" ht="14" x14ac:dyDescent="0.35">
      <c r="A1944" s="145"/>
      <c r="B1944" s="152"/>
      <c r="E1944" s="102"/>
      <c r="F1944" s="102"/>
      <c r="G1944" s="102"/>
      <c r="I1944" s="93"/>
      <c r="J1944" s="93"/>
    </row>
    <row r="1945" spans="1:10" s="65" customFormat="1" ht="14" x14ac:dyDescent="0.35">
      <c r="A1945" s="145"/>
      <c r="B1945" s="152"/>
      <c r="E1945" s="102"/>
      <c r="F1945" s="102"/>
      <c r="G1945" s="102"/>
      <c r="I1945" s="93"/>
      <c r="J1945" s="93"/>
    </row>
    <row r="1946" spans="1:10" s="65" customFormat="1" ht="14" x14ac:dyDescent="0.35">
      <c r="A1946" s="145"/>
      <c r="B1946" s="152"/>
      <c r="E1946" s="102"/>
      <c r="F1946" s="102"/>
      <c r="G1946" s="102"/>
      <c r="I1946" s="93"/>
      <c r="J1946" s="93"/>
    </row>
    <row r="1947" spans="1:10" s="65" customFormat="1" ht="14" x14ac:dyDescent="0.35">
      <c r="A1947" s="145"/>
      <c r="B1947" s="152"/>
      <c r="E1947" s="102"/>
      <c r="F1947" s="102"/>
      <c r="G1947" s="102"/>
      <c r="I1947" s="93"/>
      <c r="J1947" s="93"/>
    </row>
    <row r="1948" spans="1:10" s="65" customFormat="1" ht="14" x14ac:dyDescent="0.35">
      <c r="A1948" s="145"/>
      <c r="B1948" s="152"/>
      <c r="E1948" s="102"/>
      <c r="F1948" s="102"/>
      <c r="G1948" s="102"/>
      <c r="I1948" s="93"/>
      <c r="J1948" s="93"/>
    </row>
    <row r="1949" spans="1:10" s="65" customFormat="1" ht="14" x14ac:dyDescent="0.35">
      <c r="A1949" s="145"/>
      <c r="B1949" s="152"/>
      <c r="E1949" s="102"/>
      <c r="F1949" s="102"/>
      <c r="G1949" s="102"/>
      <c r="I1949" s="93"/>
      <c r="J1949" s="93"/>
    </row>
    <row r="1950" spans="1:10" s="65" customFormat="1" ht="14" x14ac:dyDescent="0.35">
      <c r="A1950" s="145"/>
      <c r="B1950" s="152"/>
      <c r="E1950" s="102"/>
      <c r="F1950" s="102"/>
      <c r="G1950" s="102"/>
      <c r="I1950" s="93"/>
      <c r="J1950" s="93"/>
    </row>
    <row r="1951" spans="1:10" s="65" customFormat="1" ht="14" x14ac:dyDescent="0.35">
      <c r="A1951" s="145"/>
      <c r="B1951" s="152"/>
      <c r="E1951" s="102"/>
      <c r="F1951" s="102"/>
      <c r="G1951" s="102"/>
      <c r="I1951" s="93"/>
      <c r="J1951" s="93"/>
    </row>
    <row r="1952" spans="1:10" s="65" customFormat="1" ht="14" x14ac:dyDescent="0.35">
      <c r="A1952" s="145"/>
      <c r="B1952" s="152"/>
      <c r="E1952" s="102"/>
      <c r="F1952" s="102"/>
      <c r="G1952" s="102"/>
      <c r="I1952" s="93"/>
      <c r="J1952" s="93"/>
    </row>
    <row r="1953" spans="1:10" s="65" customFormat="1" ht="14" x14ac:dyDescent="0.35">
      <c r="A1953" s="145"/>
      <c r="B1953" s="152"/>
      <c r="E1953" s="102"/>
      <c r="F1953" s="102"/>
      <c r="G1953" s="102"/>
      <c r="I1953" s="93"/>
      <c r="J1953" s="93"/>
    </row>
    <row r="1954" spans="1:10" s="65" customFormat="1" ht="14" x14ac:dyDescent="0.35">
      <c r="A1954" s="145"/>
      <c r="B1954" s="152"/>
      <c r="E1954" s="102"/>
      <c r="F1954" s="102"/>
      <c r="G1954" s="102"/>
      <c r="I1954" s="93"/>
      <c r="J1954" s="93"/>
    </row>
    <row r="1955" spans="1:10" s="65" customFormat="1" ht="14" x14ac:dyDescent="0.35">
      <c r="A1955" s="145"/>
      <c r="B1955" s="152"/>
      <c r="E1955" s="102"/>
      <c r="F1955" s="102"/>
      <c r="G1955" s="102"/>
      <c r="I1955" s="93"/>
      <c r="J1955" s="93"/>
    </row>
    <row r="1956" spans="1:10" s="65" customFormat="1" ht="14" x14ac:dyDescent="0.35">
      <c r="A1956" s="145"/>
      <c r="B1956" s="152"/>
      <c r="E1956" s="102"/>
      <c r="F1956" s="102"/>
      <c r="G1956" s="102"/>
      <c r="I1956" s="93"/>
      <c r="J1956" s="93"/>
    </row>
    <row r="1957" spans="1:10" s="65" customFormat="1" ht="14" x14ac:dyDescent="0.35">
      <c r="A1957" s="145"/>
      <c r="B1957" s="152"/>
      <c r="E1957" s="102"/>
      <c r="F1957" s="102"/>
      <c r="G1957" s="102"/>
      <c r="I1957" s="93"/>
      <c r="J1957" s="93"/>
    </row>
    <row r="1958" spans="1:10" s="65" customFormat="1" ht="14" x14ac:dyDescent="0.35">
      <c r="A1958" s="145"/>
      <c r="B1958" s="152"/>
      <c r="E1958" s="102"/>
      <c r="F1958" s="102"/>
      <c r="G1958" s="102"/>
      <c r="I1958" s="93"/>
      <c r="J1958" s="93"/>
    </row>
    <row r="1959" spans="1:10" s="65" customFormat="1" ht="14" x14ac:dyDescent="0.35">
      <c r="A1959" s="145"/>
      <c r="B1959" s="152"/>
      <c r="E1959" s="102"/>
      <c r="F1959" s="102"/>
      <c r="G1959" s="102"/>
      <c r="I1959" s="93"/>
      <c r="J1959" s="93"/>
    </row>
    <row r="1960" spans="1:10" s="65" customFormat="1" ht="14" x14ac:dyDescent="0.35">
      <c r="A1960" s="145"/>
      <c r="B1960" s="152"/>
      <c r="E1960" s="102"/>
      <c r="F1960" s="102"/>
      <c r="G1960" s="102"/>
      <c r="I1960" s="93"/>
      <c r="J1960" s="93"/>
    </row>
    <row r="1961" spans="1:10" s="65" customFormat="1" ht="14" x14ac:dyDescent="0.35">
      <c r="A1961" s="145"/>
      <c r="B1961" s="152"/>
      <c r="E1961" s="102"/>
      <c r="F1961" s="102"/>
      <c r="G1961" s="102"/>
      <c r="I1961" s="93"/>
      <c r="J1961" s="93"/>
    </row>
    <row r="1962" spans="1:10" s="65" customFormat="1" ht="14" x14ac:dyDescent="0.35">
      <c r="A1962" s="145"/>
      <c r="B1962" s="152"/>
      <c r="E1962" s="102"/>
      <c r="F1962" s="102"/>
      <c r="G1962" s="102"/>
      <c r="I1962" s="93"/>
      <c r="J1962" s="93"/>
    </row>
    <row r="1963" spans="1:10" s="65" customFormat="1" ht="14" x14ac:dyDescent="0.35">
      <c r="A1963" s="145"/>
      <c r="B1963" s="152"/>
      <c r="E1963" s="102"/>
      <c r="F1963" s="102"/>
      <c r="G1963" s="102"/>
      <c r="I1963" s="93"/>
      <c r="J1963" s="93"/>
    </row>
    <row r="1964" spans="1:10" s="65" customFormat="1" ht="14" x14ac:dyDescent="0.35">
      <c r="A1964" s="145"/>
      <c r="B1964" s="152"/>
      <c r="E1964" s="102"/>
      <c r="F1964" s="102"/>
      <c r="G1964" s="102"/>
      <c r="I1964" s="93"/>
      <c r="J1964" s="93"/>
    </row>
    <row r="1965" spans="1:10" s="65" customFormat="1" ht="14" x14ac:dyDescent="0.35">
      <c r="A1965" s="145"/>
      <c r="B1965" s="152"/>
      <c r="E1965" s="102"/>
      <c r="F1965" s="102"/>
      <c r="G1965" s="102"/>
      <c r="I1965" s="93"/>
      <c r="J1965" s="93"/>
    </row>
    <row r="1966" spans="1:10" s="65" customFormat="1" ht="14" x14ac:dyDescent="0.35">
      <c r="A1966" s="145"/>
      <c r="B1966" s="152"/>
      <c r="E1966" s="102"/>
      <c r="F1966" s="102"/>
      <c r="G1966" s="102"/>
      <c r="I1966" s="93"/>
      <c r="J1966" s="93"/>
    </row>
    <row r="1967" spans="1:10" s="65" customFormat="1" ht="14" x14ac:dyDescent="0.35">
      <c r="A1967" s="145"/>
      <c r="B1967" s="152"/>
      <c r="E1967" s="102"/>
      <c r="F1967" s="102"/>
      <c r="G1967" s="102"/>
      <c r="I1967" s="93"/>
      <c r="J1967" s="93"/>
    </row>
    <row r="1968" spans="1:10" s="65" customFormat="1" ht="14" x14ac:dyDescent="0.35">
      <c r="A1968" s="145"/>
      <c r="B1968" s="152"/>
      <c r="E1968" s="102"/>
      <c r="F1968" s="102"/>
      <c r="G1968" s="102"/>
      <c r="I1968" s="93"/>
      <c r="J1968" s="93"/>
    </row>
    <row r="1969" spans="1:10" s="65" customFormat="1" ht="14" x14ac:dyDescent="0.35">
      <c r="A1969" s="145"/>
      <c r="B1969" s="152"/>
      <c r="E1969" s="102"/>
      <c r="F1969" s="102"/>
      <c r="G1969" s="102"/>
      <c r="I1969" s="93"/>
      <c r="J1969" s="93"/>
    </row>
    <row r="1970" spans="1:10" s="65" customFormat="1" ht="14" x14ac:dyDescent="0.35">
      <c r="A1970" s="145"/>
      <c r="B1970" s="152"/>
      <c r="E1970" s="102"/>
      <c r="F1970" s="102"/>
      <c r="G1970" s="102"/>
      <c r="I1970" s="93"/>
      <c r="J1970" s="93"/>
    </row>
    <row r="1971" spans="1:10" s="65" customFormat="1" ht="14" x14ac:dyDescent="0.35">
      <c r="A1971" s="145"/>
      <c r="B1971" s="152"/>
      <c r="E1971" s="102"/>
      <c r="F1971" s="102"/>
      <c r="G1971" s="102"/>
      <c r="I1971" s="93"/>
      <c r="J1971" s="93"/>
    </row>
    <row r="1972" spans="1:10" s="65" customFormat="1" ht="14" x14ac:dyDescent="0.35">
      <c r="A1972" s="145"/>
      <c r="B1972" s="152"/>
      <c r="E1972" s="102"/>
      <c r="F1972" s="102"/>
      <c r="G1972" s="102"/>
      <c r="I1972" s="93"/>
      <c r="J1972" s="93"/>
    </row>
    <row r="1973" spans="1:10" s="65" customFormat="1" ht="14" x14ac:dyDescent="0.35">
      <c r="A1973" s="145"/>
      <c r="B1973" s="152"/>
      <c r="E1973" s="102"/>
      <c r="F1973" s="102"/>
      <c r="G1973" s="102"/>
      <c r="I1973" s="93"/>
      <c r="J1973" s="93"/>
    </row>
    <row r="1974" spans="1:10" s="65" customFormat="1" ht="14" x14ac:dyDescent="0.35">
      <c r="A1974" s="145"/>
      <c r="B1974" s="152"/>
      <c r="E1974" s="102"/>
      <c r="F1974" s="102"/>
      <c r="G1974" s="102"/>
      <c r="I1974" s="93"/>
      <c r="J1974" s="93"/>
    </row>
    <row r="1975" spans="1:10" s="65" customFormat="1" ht="14" x14ac:dyDescent="0.35">
      <c r="A1975" s="145"/>
      <c r="B1975" s="152"/>
      <c r="E1975" s="102"/>
      <c r="F1975" s="102"/>
      <c r="G1975" s="102"/>
      <c r="I1975" s="93"/>
      <c r="J1975" s="93"/>
    </row>
    <row r="1976" spans="1:10" s="65" customFormat="1" ht="14" x14ac:dyDescent="0.35">
      <c r="A1976" s="145"/>
      <c r="B1976" s="152"/>
      <c r="E1976" s="102"/>
      <c r="F1976" s="102"/>
      <c r="G1976" s="102"/>
      <c r="I1976" s="93"/>
      <c r="J1976" s="93"/>
    </row>
    <row r="1977" spans="1:10" s="65" customFormat="1" ht="14" x14ac:dyDescent="0.35">
      <c r="A1977" s="145"/>
      <c r="B1977" s="152"/>
      <c r="E1977" s="102"/>
      <c r="F1977" s="102"/>
      <c r="G1977" s="102"/>
      <c r="I1977" s="93"/>
      <c r="J1977" s="93"/>
    </row>
    <row r="1978" spans="1:10" s="65" customFormat="1" ht="14" x14ac:dyDescent="0.35">
      <c r="A1978" s="145"/>
      <c r="B1978" s="152"/>
      <c r="E1978" s="102"/>
      <c r="F1978" s="102"/>
      <c r="G1978" s="102"/>
      <c r="I1978" s="93"/>
      <c r="J1978" s="93"/>
    </row>
    <row r="1979" spans="1:10" s="65" customFormat="1" ht="14" x14ac:dyDescent="0.35">
      <c r="A1979" s="145"/>
      <c r="B1979" s="152"/>
      <c r="E1979" s="102"/>
      <c r="F1979" s="102"/>
      <c r="G1979" s="102"/>
      <c r="I1979" s="93"/>
      <c r="J1979" s="93"/>
    </row>
    <row r="1980" spans="1:10" s="65" customFormat="1" ht="14" x14ac:dyDescent="0.35">
      <c r="A1980" s="145"/>
      <c r="B1980" s="152"/>
      <c r="E1980" s="102"/>
      <c r="F1980" s="102"/>
      <c r="G1980" s="102"/>
      <c r="I1980" s="93"/>
      <c r="J1980" s="93"/>
    </row>
    <row r="1981" spans="1:10" s="65" customFormat="1" ht="14" x14ac:dyDescent="0.35">
      <c r="A1981" s="145"/>
      <c r="B1981" s="152"/>
      <c r="E1981" s="102"/>
      <c r="F1981" s="102"/>
      <c r="G1981" s="102"/>
      <c r="I1981" s="93"/>
      <c r="J1981" s="93"/>
    </row>
    <row r="1982" spans="1:10" s="65" customFormat="1" ht="14" x14ac:dyDescent="0.35">
      <c r="A1982" s="145"/>
      <c r="B1982" s="152"/>
      <c r="E1982" s="102"/>
      <c r="F1982" s="102"/>
      <c r="G1982" s="102"/>
      <c r="I1982" s="93"/>
      <c r="J1982" s="93"/>
    </row>
    <row r="1983" spans="1:10" s="65" customFormat="1" ht="14" x14ac:dyDescent="0.35">
      <c r="A1983" s="145"/>
      <c r="B1983" s="152"/>
      <c r="E1983" s="102"/>
      <c r="F1983" s="102"/>
      <c r="G1983" s="102"/>
      <c r="I1983" s="93"/>
      <c r="J1983" s="93"/>
    </row>
    <row r="1984" spans="1:10" s="65" customFormat="1" ht="14" x14ac:dyDescent="0.35">
      <c r="A1984" s="145"/>
      <c r="B1984" s="152"/>
      <c r="E1984" s="102"/>
      <c r="F1984" s="102"/>
      <c r="G1984" s="102"/>
      <c r="I1984" s="93"/>
      <c r="J1984" s="93"/>
    </row>
    <row r="1985" spans="1:10" s="65" customFormat="1" ht="14" x14ac:dyDescent="0.35">
      <c r="A1985" s="145"/>
      <c r="B1985" s="152"/>
      <c r="E1985" s="102"/>
      <c r="F1985" s="102"/>
      <c r="G1985" s="102"/>
      <c r="I1985" s="93"/>
      <c r="J1985" s="93"/>
    </row>
    <row r="1986" spans="1:10" s="65" customFormat="1" ht="14" x14ac:dyDescent="0.35">
      <c r="A1986" s="145"/>
      <c r="B1986" s="152"/>
      <c r="E1986" s="102"/>
      <c r="F1986" s="102"/>
      <c r="G1986" s="102"/>
      <c r="I1986" s="93"/>
      <c r="J1986" s="93"/>
    </row>
    <row r="1987" spans="1:10" s="65" customFormat="1" ht="14" x14ac:dyDescent="0.35">
      <c r="A1987" s="145"/>
      <c r="B1987" s="152"/>
      <c r="E1987" s="102"/>
      <c r="F1987" s="102"/>
      <c r="G1987" s="102"/>
      <c r="I1987" s="93"/>
      <c r="J1987" s="93"/>
    </row>
    <row r="1988" spans="1:10" s="65" customFormat="1" ht="14" x14ac:dyDescent="0.35">
      <c r="A1988" s="145"/>
      <c r="B1988" s="152"/>
      <c r="E1988" s="102"/>
      <c r="F1988" s="102"/>
      <c r="G1988" s="102"/>
      <c r="I1988" s="93"/>
      <c r="J1988" s="93"/>
    </row>
    <row r="1989" spans="1:10" s="65" customFormat="1" ht="14" x14ac:dyDescent="0.35">
      <c r="A1989" s="145"/>
      <c r="B1989" s="152"/>
      <c r="E1989" s="102"/>
      <c r="F1989" s="102"/>
      <c r="G1989" s="102"/>
      <c r="I1989" s="93"/>
      <c r="J1989" s="93"/>
    </row>
    <row r="1990" spans="1:10" s="65" customFormat="1" ht="14" x14ac:dyDescent="0.35">
      <c r="A1990" s="145"/>
      <c r="B1990" s="152"/>
      <c r="E1990" s="102"/>
      <c r="F1990" s="102"/>
      <c r="G1990" s="102"/>
      <c r="I1990" s="93"/>
      <c r="J1990" s="93"/>
    </row>
    <row r="1991" spans="1:10" s="65" customFormat="1" ht="14" x14ac:dyDescent="0.35">
      <c r="A1991" s="145"/>
      <c r="B1991" s="152"/>
      <c r="E1991" s="102"/>
      <c r="F1991" s="102"/>
      <c r="G1991" s="102"/>
      <c r="I1991" s="93"/>
      <c r="J1991" s="93"/>
    </row>
    <row r="1992" spans="1:10" s="65" customFormat="1" ht="14" x14ac:dyDescent="0.35">
      <c r="A1992" s="145"/>
      <c r="B1992" s="152"/>
      <c r="E1992" s="102"/>
      <c r="F1992" s="102"/>
      <c r="G1992" s="102"/>
      <c r="I1992" s="93"/>
      <c r="J1992" s="93"/>
    </row>
    <row r="1993" spans="1:10" s="65" customFormat="1" ht="14" x14ac:dyDescent="0.35">
      <c r="A1993" s="145"/>
      <c r="B1993" s="152"/>
      <c r="E1993" s="102"/>
      <c r="F1993" s="102"/>
      <c r="G1993" s="102"/>
      <c r="I1993" s="93"/>
      <c r="J1993" s="93"/>
    </row>
    <row r="1994" spans="1:10" s="65" customFormat="1" ht="14" x14ac:dyDescent="0.35">
      <c r="A1994" s="145"/>
      <c r="B1994" s="152"/>
      <c r="E1994" s="102"/>
      <c r="F1994" s="102"/>
      <c r="G1994" s="102"/>
      <c r="I1994" s="93"/>
      <c r="J1994" s="93"/>
    </row>
    <row r="1995" spans="1:10" s="65" customFormat="1" ht="14" x14ac:dyDescent="0.35">
      <c r="A1995" s="145"/>
      <c r="B1995" s="152"/>
      <c r="E1995" s="102"/>
      <c r="F1995" s="102"/>
      <c r="G1995" s="102"/>
      <c r="I1995" s="93"/>
      <c r="J1995" s="93"/>
    </row>
    <row r="1996" spans="1:10" s="65" customFormat="1" ht="14" x14ac:dyDescent="0.35">
      <c r="A1996" s="145"/>
      <c r="B1996" s="152"/>
      <c r="E1996" s="102"/>
      <c r="F1996" s="102"/>
      <c r="G1996" s="102"/>
      <c r="I1996" s="93"/>
      <c r="J1996" s="93"/>
    </row>
    <row r="1997" spans="1:10" s="65" customFormat="1" ht="14" x14ac:dyDescent="0.35">
      <c r="A1997" s="145"/>
      <c r="B1997" s="152"/>
      <c r="E1997" s="102"/>
      <c r="F1997" s="102"/>
      <c r="G1997" s="102"/>
      <c r="I1997" s="93"/>
      <c r="J1997" s="93"/>
    </row>
    <row r="1998" spans="1:10" s="65" customFormat="1" ht="14" x14ac:dyDescent="0.35">
      <c r="A1998" s="145"/>
      <c r="B1998" s="152"/>
      <c r="E1998" s="102"/>
      <c r="F1998" s="102"/>
      <c r="G1998" s="102"/>
      <c r="I1998" s="93"/>
      <c r="J1998" s="93"/>
    </row>
    <row r="1999" spans="1:10" s="65" customFormat="1" ht="14" x14ac:dyDescent="0.35">
      <c r="A1999" s="145"/>
      <c r="B1999" s="152"/>
      <c r="E1999" s="102"/>
      <c r="F1999" s="102"/>
      <c r="G1999" s="102"/>
      <c r="I1999" s="93"/>
      <c r="J1999" s="93"/>
    </row>
    <row r="2000" spans="1:10" s="65" customFormat="1" ht="14" x14ac:dyDescent="0.35">
      <c r="A2000" s="145"/>
      <c r="B2000" s="152"/>
      <c r="E2000" s="102"/>
      <c r="F2000" s="102"/>
      <c r="G2000" s="102"/>
      <c r="I2000" s="93"/>
      <c r="J2000" s="93"/>
    </row>
    <row r="2001" spans="1:10" s="65" customFormat="1" ht="14" x14ac:dyDescent="0.35">
      <c r="A2001" s="145"/>
      <c r="B2001" s="152"/>
      <c r="E2001" s="102"/>
      <c r="F2001" s="102"/>
      <c r="G2001" s="102"/>
      <c r="I2001" s="93"/>
      <c r="J2001" s="93"/>
    </row>
    <row r="2002" spans="1:10" s="65" customFormat="1" ht="14" x14ac:dyDescent="0.35">
      <c r="A2002" s="145"/>
      <c r="B2002" s="152"/>
      <c r="E2002" s="102"/>
      <c r="F2002" s="102"/>
      <c r="G2002" s="102"/>
      <c r="I2002" s="93"/>
      <c r="J2002" s="93"/>
    </row>
    <row r="2003" spans="1:10" s="65" customFormat="1" ht="14" x14ac:dyDescent="0.35">
      <c r="A2003" s="145"/>
      <c r="B2003" s="152"/>
      <c r="E2003" s="102"/>
      <c r="F2003" s="102"/>
      <c r="G2003" s="102"/>
      <c r="I2003" s="93"/>
      <c r="J2003" s="93"/>
    </row>
    <row r="2004" spans="1:10" s="65" customFormat="1" ht="14" x14ac:dyDescent="0.35">
      <c r="A2004" s="145"/>
      <c r="B2004" s="152"/>
      <c r="E2004" s="102"/>
      <c r="F2004" s="102"/>
      <c r="G2004" s="102"/>
      <c r="I2004" s="93"/>
      <c r="J2004" s="93"/>
    </row>
    <row r="2005" spans="1:10" s="65" customFormat="1" ht="14" x14ac:dyDescent="0.35">
      <c r="A2005" s="145"/>
      <c r="B2005" s="152"/>
      <c r="E2005" s="102"/>
      <c r="F2005" s="102"/>
      <c r="G2005" s="102"/>
      <c r="I2005" s="93"/>
      <c r="J2005" s="93"/>
    </row>
    <row r="2006" spans="1:10" s="65" customFormat="1" ht="14" x14ac:dyDescent="0.35">
      <c r="A2006" s="145"/>
      <c r="B2006" s="152"/>
      <c r="E2006" s="102"/>
      <c r="F2006" s="102"/>
      <c r="G2006" s="102"/>
      <c r="I2006" s="93"/>
      <c r="J2006" s="93"/>
    </row>
    <row r="2007" spans="1:10" s="65" customFormat="1" ht="14" x14ac:dyDescent="0.35">
      <c r="A2007" s="145"/>
      <c r="B2007" s="152"/>
      <c r="E2007" s="102"/>
      <c r="F2007" s="102"/>
      <c r="G2007" s="102"/>
      <c r="I2007" s="93"/>
      <c r="J2007" s="93"/>
    </row>
    <row r="2008" spans="1:10" s="65" customFormat="1" ht="14" x14ac:dyDescent="0.35">
      <c r="A2008" s="145"/>
      <c r="B2008" s="152"/>
      <c r="E2008" s="102"/>
      <c r="F2008" s="102"/>
      <c r="G2008" s="102"/>
      <c r="I2008" s="93"/>
      <c r="J2008" s="93"/>
    </row>
    <row r="2009" spans="1:10" s="65" customFormat="1" ht="14" x14ac:dyDescent="0.35">
      <c r="A2009" s="145"/>
      <c r="B2009" s="152"/>
      <c r="E2009" s="102"/>
      <c r="F2009" s="102"/>
      <c r="G2009" s="102"/>
      <c r="I2009" s="93"/>
      <c r="J2009" s="93"/>
    </row>
    <row r="2010" spans="1:10" s="65" customFormat="1" ht="14" x14ac:dyDescent="0.35">
      <c r="A2010" s="145"/>
      <c r="B2010" s="152"/>
      <c r="E2010" s="102"/>
      <c r="F2010" s="102"/>
      <c r="G2010" s="102"/>
      <c r="I2010" s="93"/>
      <c r="J2010" s="93"/>
    </row>
    <row r="2011" spans="1:10" s="65" customFormat="1" ht="14" x14ac:dyDescent="0.35">
      <c r="A2011" s="145"/>
      <c r="B2011" s="152"/>
      <c r="E2011" s="102"/>
      <c r="F2011" s="102"/>
      <c r="G2011" s="102"/>
      <c r="I2011" s="93"/>
      <c r="J2011" s="93"/>
    </row>
    <row r="2012" spans="1:10" s="65" customFormat="1" ht="14" x14ac:dyDescent="0.35">
      <c r="A2012" s="145"/>
      <c r="B2012" s="152"/>
      <c r="E2012" s="102"/>
      <c r="F2012" s="102"/>
      <c r="G2012" s="102"/>
      <c r="I2012" s="93"/>
      <c r="J2012" s="93"/>
    </row>
    <row r="2013" spans="1:10" s="65" customFormat="1" ht="14" x14ac:dyDescent="0.35">
      <c r="A2013" s="145"/>
      <c r="B2013" s="152"/>
      <c r="E2013" s="102"/>
      <c r="F2013" s="102"/>
      <c r="G2013" s="102"/>
      <c r="I2013" s="93"/>
      <c r="J2013" s="93"/>
    </row>
    <row r="2014" spans="1:10" s="65" customFormat="1" ht="14" x14ac:dyDescent="0.35">
      <c r="A2014" s="145"/>
      <c r="B2014" s="152"/>
      <c r="E2014" s="102"/>
      <c r="F2014" s="102"/>
      <c r="G2014" s="102"/>
      <c r="I2014" s="93"/>
      <c r="J2014" s="93"/>
    </row>
    <row r="2015" spans="1:10" s="65" customFormat="1" ht="14" x14ac:dyDescent="0.35">
      <c r="A2015" s="145"/>
      <c r="B2015" s="152"/>
      <c r="E2015" s="102"/>
      <c r="F2015" s="102"/>
      <c r="G2015" s="102"/>
      <c r="I2015" s="93"/>
      <c r="J2015" s="93"/>
    </row>
    <row r="2016" spans="1:10" s="65" customFormat="1" ht="14" x14ac:dyDescent="0.35">
      <c r="A2016" s="145"/>
      <c r="B2016" s="152"/>
      <c r="E2016" s="102"/>
      <c r="F2016" s="102"/>
      <c r="G2016" s="102"/>
      <c r="I2016" s="93"/>
      <c r="J2016" s="93"/>
    </row>
    <row r="2017" spans="1:10" s="65" customFormat="1" ht="14" x14ac:dyDescent="0.35">
      <c r="A2017" s="145"/>
      <c r="B2017" s="152"/>
      <c r="E2017" s="102"/>
      <c r="F2017" s="102"/>
      <c r="G2017" s="102"/>
      <c r="I2017" s="93"/>
      <c r="J2017" s="93"/>
    </row>
    <row r="2018" spans="1:10" s="65" customFormat="1" ht="14" x14ac:dyDescent="0.35">
      <c r="A2018" s="145"/>
      <c r="B2018" s="152"/>
      <c r="E2018" s="102"/>
      <c r="F2018" s="102"/>
      <c r="G2018" s="102"/>
      <c r="I2018" s="93"/>
      <c r="J2018" s="93"/>
    </row>
    <row r="2019" spans="1:10" s="65" customFormat="1" ht="14" x14ac:dyDescent="0.35">
      <c r="A2019" s="145"/>
      <c r="B2019" s="152"/>
      <c r="E2019" s="102"/>
      <c r="F2019" s="102"/>
      <c r="G2019" s="102"/>
      <c r="I2019" s="93"/>
      <c r="J2019" s="93"/>
    </row>
    <row r="2020" spans="1:10" s="65" customFormat="1" ht="14" x14ac:dyDescent="0.35">
      <c r="A2020" s="145"/>
      <c r="B2020" s="152"/>
      <c r="E2020" s="102"/>
      <c r="F2020" s="102"/>
      <c r="G2020" s="102"/>
      <c r="I2020" s="93"/>
      <c r="J2020" s="93"/>
    </row>
    <row r="2021" spans="1:10" s="65" customFormat="1" ht="14" x14ac:dyDescent="0.35">
      <c r="A2021" s="145"/>
      <c r="B2021" s="152"/>
      <c r="E2021" s="102"/>
      <c r="F2021" s="102"/>
      <c r="G2021" s="102"/>
      <c r="I2021" s="93"/>
      <c r="J2021" s="93"/>
    </row>
    <row r="2022" spans="1:10" s="65" customFormat="1" ht="14" x14ac:dyDescent="0.35">
      <c r="A2022" s="145"/>
      <c r="B2022" s="152"/>
      <c r="E2022" s="102"/>
      <c r="F2022" s="102"/>
      <c r="G2022" s="102"/>
      <c r="I2022" s="93"/>
      <c r="J2022" s="93"/>
    </row>
    <row r="2023" spans="1:10" s="65" customFormat="1" ht="14" x14ac:dyDescent="0.35">
      <c r="A2023" s="145"/>
      <c r="B2023" s="152"/>
      <c r="E2023" s="102"/>
      <c r="F2023" s="102"/>
      <c r="G2023" s="102"/>
      <c r="I2023" s="93"/>
      <c r="J2023" s="93"/>
    </row>
    <row r="2024" spans="1:10" s="65" customFormat="1" ht="14" x14ac:dyDescent="0.35">
      <c r="A2024" s="145"/>
      <c r="B2024" s="152"/>
      <c r="E2024" s="102"/>
      <c r="F2024" s="102"/>
      <c r="G2024" s="102"/>
      <c r="I2024" s="93"/>
      <c r="J2024" s="93"/>
    </row>
    <row r="2025" spans="1:10" s="65" customFormat="1" ht="14" x14ac:dyDescent="0.35">
      <c r="A2025" s="145"/>
      <c r="B2025" s="152"/>
      <c r="E2025" s="102"/>
      <c r="F2025" s="102"/>
      <c r="G2025" s="102"/>
      <c r="I2025" s="93"/>
      <c r="J2025" s="93"/>
    </row>
    <row r="2026" spans="1:10" s="65" customFormat="1" ht="14" x14ac:dyDescent="0.35">
      <c r="A2026" s="145"/>
      <c r="B2026" s="152"/>
      <c r="E2026" s="102"/>
      <c r="F2026" s="102"/>
      <c r="G2026" s="102"/>
      <c r="I2026" s="93"/>
      <c r="J2026" s="93"/>
    </row>
    <row r="2027" spans="1:10" s="65" customFormat="1" ht="14" x14ac:dyDescent="0.35">
      <c r="A2027" s="145"/>
      <c r="B2027" s="152"/>
      <c r="E2027" s="102"/>
      <c r="F2027" s="102"/>
      <c r="G2027" s="102"/>
      <c r="I2027" s="93"/>
      <c r="J2027" s="93"/>
    </row>
    <row r="2028" spans="1:10" s="65" customFormat="1" ht="14" x14ac:dyDescent="0.35">
      <c r="A2028" s="145"/>
      <c r="B2028" s="152"/>
      <c r="E2028" s="102"/>
      <c r="F2028" s="102"/>
      <c r="G2028" s="102"/>
      <c r="I2028" s="93"/>
      <c r="J2028" s="93"/>
    </row>
    <row r="2029" spans="1:10" s="65" customFormat="1" ht="14" x14ac:dyDescent="0.35">
      <c r="A2029" s="145"/>
      <c r="B2029" s="152"/>
      <c r="E2029" s="102"/>
      <c r="F2029" s="102"/>
      <c r="G2029" s="102"/>
      <c r="I2029" s="93"/>
      <c r="J2029" s="93"/>
    </row>
    <row r="2030" spans="1:10" s="65" customFormat="1" ht="14" x14ac:dyDescent="0.35">
      <c r="A2030" s="145"/>
      <c r="B2030" s="152"/>
      <c r="E2030" s="102"/>
      <c r="F2030" s="102"/>
      <c r="G2030" s="102"/>
      <c r="I2030" s="93"/>
      <c r="J2030" s="93"/>
    </row>
    <row r="2031" spans="1:10" s="65" customFormat="1" ht="14" x14ac:dyDescent="0.35">
      <c r="A2031" s="145"/>
      <c r="B2031" s="152"/>
      <c r="E2031" s="102"/>
      <c r="F2031" s="102"/>
      <c r="G2031" s="102"/>
      <c r="I2031" s="93"/>
      <c r="J2031" s="93"/>
    </row>
    <row r="2032" spans="1:10" s="65" customFormat="1" ht="14" x14ac:dyDescent="0.35">
      <c r="A2032" s="145"/>
      <c r="B2032" s="152"/>
      <c r="E2032" s="102"/>
      <c r="F2032" s="102"/>
      <c r="G2032" s="102"/>
      <c r="I2032" s="93"/>
      <c r="J2032" s="93"/>
    </row>
    <row r="2033" spans="1:10" s="65" customFormat="1" ht="14" x14ac:dyDescent="0.35">
      <c r="A2033" s="145"/>
      <c r="B2033" s="152"/>
      <c r="E2033" s="102"/>
      <c r="F2033" s="102"/>
      <c r="G2033" s="102"/>
      <c r="I2033" s="93"/>
      <c r="J2033" s="93"/>
    </row>
    <row r="2034" spans="1:10" s="65" customFormat="1" ht="14" x14ac:dyDescent="0.35">
      <c r="A2034" s="145"/>
      <c r="B2034" s="152"/>
      <c r="E2034" s="102"/>
      <c r="F2034" s="102"/>
      <c r="G2034" s="102"/>
      <c r="I2034" s="93"/>
      <c r="J2034" s="93"/>
    </row>
    <row r="2035" spans="1:10" s="65" customFormat="1" ht="14" x14ac:dyDescent="0.35">
      <c r="A2035" s="145"/>
      <c r="B2035" s="152"/>
      <c r="E2035" s="102"/>
      <c r="F2035" s="102"/>
      <c r="G2035" s="102"/>
      <c r="I2035" s="93"/>
      <c r="J2035" s="93"/>
    </row>
    <row r="2036" spans="1:10" s="65" customFormat="1" ht="14" x14ac:dyDescent="0.35">
      <c r="A2036" s="145"/>
      <c r="B2036" s="152"/>
      <c r="E2036" s="102"/>
      <c r="F2036" s="102"/>
      <c r="G2036" s="102"/>
      <c r="I2036" s="93"/>
      <c r="J2036" s="93"/>
    </row>
    <row r="2037" spans="1:10" s="65" customFormat="1" ht="14" x14ac:dyDescent="0.35">
      <c r="A2037" s="145"/>
      <c r="B2037" s="152"/>
      <c r="E2037" s="102"/>
      <c r="F2037" s="102"/>
      <c r="G2037" s="102"/>
      <c r="I2037" s="93"/>
      <c r="J2037" s="93"/>
    </row>
    <row r="2038" spans="1:10" s="65" customFormat="1" ht="14" x14ac:dyDescent="0.35">
      <c r="A2038" s="145"/>
      <c r="B2038" s="152"/>
      <c r="E2038" s="102"/>
      <c r="F2038" s="102"/>
      <c r="G2038" s="102"/>
      <c r="I2038" s="93"/>
      <c r="J2038" s="93"/>
    </row>
    <row r="2039" spans="1:10" s="65" customFormat="1" ht="14" x14ac:dyDescent="0.35">
      <c r="A2039" s="145"/>
      <c r="B2039" s="152"/>
      <c r="E2039" s="102"/>
      <c r="F2039" s="102"/>
      <c r="G2039" s="102"/>
      <c r="I2039" s="93"/>
      <c r="J2039" s="93"/>
    </row>
    <row r="2040" spans="1:10" s="65" customFormat="1" ht="14" x14ac:dyDescent="0.35">
      <c r="A2040" s="145"/>
      <c r="B2040" s="152"/>
      <c r="E2040" s="102"/>
      <c r="F2040" s="102"/>
      <c r="G2040" s="102"/>
      <c r="I2040" s="93"/>
      <c r="J2040" s="93"/>
    </row>
    <row r="2041" spans="1:10" s="65" customFormat="1" ht="14" x14ac:dyDescent="0.35">
      <c r="A2041" s="145"/>
      <c r="B2041" s="152"/>
      <c r="E2041" s="102"/>
      <c r="F2041" s="102"/>
      <c r="G2041" s="102"/>
      <c r="I2041" s="93"/>
      <c r="J2041" s="93"/>
    </row>
    <row r="2042" spans="1:10" s="65" customFormat="1" ht="14" x14ac:dyDescent="0.35">
      <c r="A2042" s="145"/>
      <c r="B2042" s="152"/>
      <c r="E2042" s="102"/>
      <c r="F2042" s="102"/>
      <c r="G2042" s="102"/>
      <c r="I2042" s="93"/>
      <c r="J2042" s="93"/>
    </row>
    <row r="2043" spans="1:10" s="65" customFormat="1" ht="14" x14ac:dyDescent="0.35">
      <c r="A2043" s="145"/>
      <c r="B2043" s="152"/>
      <c r="E2043" s="102"/>
      <c r="F2043" s="102"/>
      <c r="G2043" s="102"/>
      <c r="I2043" s="93"/>
      <c r="J2043" s="93"/>
    </row>
    <row r="2044" spans="1:10" s="65" customFormat="1" ht="14" x14ac:dyDescent="0.35">
      <c r="A2044" s="145"/>
      <c r="B2044" s="152"/>
      <c r="E2044" s="102"/>
      <c r="F2044" s="102"/>
      <c r="G2044" s="102"/>
      <c r="I2044" s="93"/>
      <c r="J2044" s="93"/>
    </row>
    <row r="2045" spans="1:10" s="65" customFormat="1" ht="14" x14ac:dyDescent="0.35">
      <c r="A2045" s="145"/>
      <c r="B2045" s="152"/>
      <c r="E2045" s="102"/>
      <c r="F2045" s="102"/>
      <c r="G2045" s="102"/>
      <c r="I2045" s="93"/>
      <c r="J2045" s="93"/>
    </row>
    <row r="2046" spans="1:10" s="65" customFormat="1" ht="14" x14ac:dyDescent="0.35">
      <c r="A2046" s="145"/>
      <c r="B2046" s="152"/>
      <c r="E2046" s="102"/>
      <c r="F2046" s="102"/>
      <c r="G2046" s="102"/>
      <c r="I2046" s="93"/>
      <c r="J2046" s="93"/>
    </row>
    <row r="2047" spans="1:10" s="65" customFormat="1" ht="14" x14ac:dyDescent="0.35">
      <c r="A2047" s="145"/>
      <c r="B2047" s="152"/>
      <c r="E2047" s="102"/>
      <c r="F2047" s="102"/>
      <c r="G2047" s="102"/>
      <c r="I2047" s="93"/>
      <c r="J2047" s="93"/>
    </row>
    <row r="2048" spans="1:10" s="65" customFormat="1" ht="14" x14ac:dyDescent="0.35">
      <c r="A2048" s="145"/>
      <c r="B2048" s="152"/>
      <c r="E2048" s="102"/>
      <c r="F2048" s="102"/>
      <c r="G2048" s="102"/>
      <c r="I2048" s="93"/>
      <c r="J2048" s="93"/>
    </row>
    <row r="2049" spans="1:10" s="65" customFormat="1" ht="14" x14ac:dyDescent="0.35">
      <c r="A2049" s="145"/>
      <c r="B2049" s="152"/>
      <c r="E2049" s="102"/>
      <c r="F2049" s="102"/>
      <c r="G2049" s="102"/>
      <c r="I2049" s="93"/>
      <c r="J2049" s="93"/>
    </row>
    <row r="2050" spans="1:10" s="65" customFormat="1" ht="14" x14ac:dyDescent="0.35">
      <c r="A2050" s="145"/>
      <c r="B2050" s="152"/>
      <c r="E2050" s="102"/>
      <c r="F2050" s="102"/>
      <c r="G2050" s="102"/>
      <c r="I2050" s="93"/>
      <c r="J2050" s="93"/>
    </row>
    <row r="2051" spans="1:10" s="65" customFormat="1" ht="14" x14ac:dyDescent="0.35">
      <c r="A2051" s="145"/>
      <c r="B2051" s="152"/>
      <c r="E2051" s="102"/>
      <c r="F2051" s="102"/>
      <c r="G2051" s="102"/>
      <c r="I2051" s="93"/>
      <c r="J2051" s="93"/>
    </row>
    <row r="2052" spans="1:10" s="65" customFormat="1" ht="14" x14ac:dyDescent="0.35">
      <c r="A2052" s="145"/>
      <c r="B2052" s="152"/>
      <c r="E2052" s="102"/>
      <c r="F2052" s="102"/>
      <c r="G2052" s="102"/>
      <c r="I2052" s="93"/>
      <c r="J2052" s="93"/>
    </row>
    <row r="2053" spans="1:10" s="65" customFormat="1" ht="14" x14ac:dyDescent="0.35">
      <c r="A2053" s="145"/>
      <c r="B2053" s="152"/>
      <c r="E2053" s="102"/>
      <c r="F2053" s="102"/>
      <c r="G2053" s="102"/>
      <c r="I2053" s="93"/>
      <c r="J2053" s="93"/>
    </row>
    <row r="2054" spans="1:10" s="65" customFormat="1" ht="14" x14ac:dyDescent="0.35">
      <c r="A2054" s="145"/>
      <c r="B2054" s="152"/>
      <c r="E2054" s="102"/>
      <c r="F2054" s="102"/>
      <c r="G2054" s="102"/>
      <c r="I2054" s="93"/>
      <c r="J2054" s="93"/>
    </row>
    <row r="2055" spans="1:10" s="65" customFormat="1" ht="14" x14ac:dyDescent="0.35">
      <c r="A2055" s="145"/>
      <c r="B2055" s="152"/>
      <c r="E2055" s="102"/>
      <c r="F2055" s="102"/>
      <c r="G2055" s="102"/>
      <c r="I2055" s="93"/>
      <c r="J2055" s="93"/>
    </row>
    <row r="2056" spans="1:10" s="65" customFormat="1" ht="14" x14ac:dyDescent="0.35">
      <c r="A2056" s="145"/>
      <c r="B2056" s="152"/>
      <c r="E2056" s="102"/>
      <c r="F2056" s="102"/>
      <c r="G2056" s="102"/>
      <c r="I2056" s="93"/>
      <c r="J2056" s="93"/>
    </row>
    <row r="2057" spans="1:10" s="65" customFormat="1" ht="14" x14ac:dyDescent="0.35">
      <c r="A2057" s="145"/>
      <c r="B2057" s="152"/>
      <c r="E2057" s="102"/>
      <c r="F2057" s="102"/>
      <c r="G2057" s="102"/>
      <c r="I2057" s="93"/>
      <c r="J2057" s="93"/>
    </row>
    <row r="2058" spans="1:10" s="65" customFormat="1" ht="14" x14ac:dyDescent="0.35">
      <c r="A2058" s="145"/>
      <c r="B2058" s="152"/>
      <c r="E2058" s="102"/>
      <c r="F2058" s="102"/>
      <c r="G2058" s="102"/>
      <c r="I2058" s="93"/>
      <c r="J2058" s="93"/>
    </row>
    <row r="2059" spans="1:10" s="65" customFormat="1" ht="14" x14ac:dyDescent="0.35">
      <c r="A2059" s="145"/>
      <c r="B2059" s="152"/>
      <c r="E2059" s="102"/>
      <c r="F2059" s="102"/>
      <c r="G2059" s="102"/>
      <c r="I2059" s="93"/>
      <c r="J2059" s="93"/>
    </row>
    <row r="2060" spans="1:10" s="65" customFormat="1" ht="14" x14ac:dyDescent="0.35">
      <c r="A2060" s="145"/>
      <c r="B2060" s="152"/>
      <c r="E2060" s="102"/>
      <c r="F2060" s="102"/>
      <c r="G2060" s="102"/>
      <c r="I2060" s="93"/>
      <c r="J2060" s="93"/>
    </row>
    <row r="2061" spans="1:10" s="65" customFormat="1" ht="14" x14ac:dyDescent="0.35">
      <c r="A2061" s="145"/>
      <c r="B2061" s="152"/>
      <c r="E2061" s="102"/>
      <c r="F2061" s="102"/>
      <c r="G2061" s="102"/>
      <c r="I2061" s="93"/>
      <c r="J2061" s="93"/>
    </row>
    <row r="2062" spans="1:10" s="65" customFormat="1" ht="14" x14ac:dyDescent="0.35">
      <c r="A2062" s="145"/>
      <c r="B2062" s="152"/>
      <c r="E2062" s="102"/>
      <c r="F2062" s="102"/>
      <c r="G2062" s="102"/>
      <c r="I2062" s="93"/>
      <c r="J2062" s="93"/>
    </row>
    <row r="2063" spans="1:10" s="65" customFormat="1" ht="14" x14ac:dyDescent="0.35">
      <c r="A2063" s="145"/>
      <c r="B2063" s="152"/>
      <c r="E2063" s="102"/>
      <c r="F2063" s="102"/>
      <c r="G2063" s="102"/>
      <c r="I2063" s="93"/>
      <c r="J2063" s="93"/>
    </row>
    <row r="2064" spans="1:10" s="65" customFormat="1" ht="14" x14ac:dyDescent="0.35">
      <c r="A2064" s="145"/>
      <c r="B2064" s="152"/>
      <c r="E2064" s="102"/>
      <c r="F2064" s="102"/>
      <c r="G2064" s="102"/>
      <c r="I2064" s="93"/>
      <c r="J2064" s="93"/>
    </row>
    <row r="2065" spans="1:10" s="65" customFormat="1" ht="14" x14ac:dyDescent="0.35">
      <c r="A2065" s="145"/>
      <c r="B2065" s="152"/>
      <c r="E2065" s="102"/>
      <c r="F2065" s="102"/>
      <c r="G2065" s="102"/>
      <c r="I2065" s="93"/>
      <c r="J2065" s="93"/>
    </row>
    <row r="2066" spans="1:10" s="65" customFormat="1" ht="14" x14ac:dyDescent="0.35">
      <c r="A2066" s="145"/>
      <c r="B2066" s="152"/>
      <c r="E2066" s="102"/>
      <c r="F2066" s="102"/>
      <c r="G2066" s="102"/>
      <c r="I2066" s="93"/>
      <c r="J2066" s="93"/>
    </row>
    <row r="2067" spans="1:10" s="65" customFormat="1" ht="14" x14ac:dyDescent="0.35">
      <c r="A2067" s="145"/>
      <c r="B2067" s="152"/>
      <c r="E2067" s="102"/>
      <c r="F2067" s="102"/>
      <c r="G2067" s="102"/>
      <c r="I2067" s="93"/>
      <c r="J2067" s="93"/>
    </row>
    <row r="2068" spans="1:10" s="65" customFormat="1" ht="14" x14ac:dyDescent="0.35">
      <c r="A2068" s="145"/>
      <c r="B2068" s="152"/>
      <c r="E2068" s="102"/>
      <c r="F2068" s="102"/>
      <c r="G2068" s="102"/>
      <c r="I2068" s="93"/>
      <c r="J2068" s="93"/>
    </row>
    <row r="2069" spans="1:10" s="65" customFormat="1" ht="14" x14ac:dyDescent="0.35">
      <c r="A2069" s="145"/>
      <c r="B2069" s="152"/>
      <c r="E2069" s="102"/>
      <c r="F2069" s="102"/>
      <c r="G2069" s="102"/>
      <c r="I2069" s="93"/>
      <c r="J2069" s="93"/>
    </row>
    <row r="2070" spans="1:10" s="65" customFormat="1" ht="14" x14ac:dyDescent="0.35">
      <c r="A2070" s="145"/>
      <c r="B2070" s="152"/>
      <c r="E2070" s="102"/>
      <c r="F2070" s="102"/>
      <c r="G2070" s="102"/>
      <c r="I2070" s="93"/>
      <c r="J2070" s="93"/>
    </row>
    <row r="2071" spans="1:10" s="65" customFormat="1" ht="14" x14ac:dyDescent="0.35">
      <c r="A2071" s="145"/>
      <c r="B2071" s="152"/>
      <c r="E2071" s="102"/>
      <c r="F2071" s="102"/>
      <c r="G2071" s="102"/>
      <c r="I2071" s="93"/>
      <c r="J2071" s="93"/>
    </row>
    <row r="2072" spans="1:10" s="65" customFormat="1" ht="14" x14ac:dyDescent="0.35">
      <c r="A2072" s="145"/>
      <c r="B2072" s="152"/>
      <c r="E2072" s="102"/>
      <c r="F2072" s="102"/>
      <c r="G2072" s="102"/>
      <c r="I2072" s="93"/>
      <c r="J2072" s="93"/>
    </row>
    <row r="2073" spans="1:10" s="65" customFormat="1" ht="14" x14ac:dyDescent="0.35">
      <c r="A2073" s="145"/>
      <c r="B2073" s="152"/>
      <c r="E2073" s="102"/>
      <c r="F2073" s="102"/>
      <c r="G2073" s="102"/>
      <c r="I2073" s="93"/>
      <c r="J2073" s="93"/>
    </row>
    <row r="2074" spans="1:10" s="65" customFormat="1" ht="14" x14ac:dyDescent="0.35">
      <c r="A2074" s="145"/>
      <c r="B2074" s="152"/>
      <c r="E2074" s="102"/>
      <c r="F2074" s="102"/>
      <c r="G2074" s="102"/>
      <c r="I2074" s="93"/>
      <c r="J2074" s="93"/>
    </row>
    <row r="2075" spans="1:10" s="65" customFormat="1" ht="14" x14ac:dyDescent="0.35">
      <c r="A2075" s="145"/>
      <c r="B2075" s="152"/>
      <c r="E2075" s="102"/>
      <c r="F2075" s="102"/>
      <c r="G2075" s="102"/>
      <c r="I2075" s="93"/>
      <c r="J2075" s="93"/>
    </row>
    <row r="2076" spans="1:10" s="65" customFormat="1" ht="14" x14ac:dyDescent="0.35">
      <c r="A2076" s="145"/>
      <c r="B2076" s="152"/>
      <c r="E2076" s="102"/>
      <c r="F2076" s="102"/>
      <c r="G2076" s="102"/>
      <c r="I2076" s="93"/>
      <c r="J2076" s="93"/>
    </row>
    <row r="2077" spans="1:10" s="65" customFormat="1" ht="14" x14ac:dyDescent="0.35">
      <c r="A2077" s="145"/>
      <c r="B2077" s="152"/>
      <c r="E2077" s="102"/>
      <c r="F2077" s="102"/>
      <c r="G2077" s="102"/>
      <c r="I2077" s="93"/>
      <c r="J2077" s="93"/>
    </row>
    <row r="2078" spans="1:10" s="65" customFormat="1" ht="14" x14ac:dyDescent="0.35">
      <c r="A2078" s="145"/>
      <c r="B2078" s="152"/>
      <c r="E2078" s="102"/>
      <c r="F2078" s="102"/>
      <c r="G2078" s="102"/>
      <c r="I2078" s="93"/>
      <c r="J2078" s="93"/>
    </row>
    <row r="2079" spans="1:10" s="65" customFormat="1" ht="14" x14ac:dyDescent="0.35">
      <c r="A2079" s="145"/>
      <c r="B2079" s="152"/>
      <c r="E2079" s="102"/>
      <c r="F2079" s="102"/>
      <c r="G2079" s="102"/>
      <c r="I2079" s="93"/>
      <c r="J2079" s="93"/>
    </row>
    <row r="2080" spans="1:10" s="65" customFormat="1" ht="14" x14ac:dyDescent="0.35">
      <c r="A2080" s="145"/>
      <c r="B2080" s="152"/>
      <c r="E2080" s="102"/>
      <c r="F2080" s="102"/>
      <c r="G2080" s="102"/>
      <c r="I2080" s="93"/>
      <c r="J2080" s="93"/>
    </row>
    <row r="2081" spans="1:10" s="65" customFormat="1" ht="14" x14ac:dyDescent="0.35">
      <c r="A2081" s="145"/>
      <c r="B2081" s="152"/>
      <c r="E2081" s="102"/>
      <c r="F2081" s="102"/>
      <c r="G2081" s="102"/>
      <c r="I2081" s="93"/>
      <c r="J2081" s="93"/>
    </row>
    <row r="2082" spans="1:10" s="65" customFormat="1" ht="14" x14ac:dyDescent="0.35">
      <c r="A2082" s="145"/>
      <c r="B2082" s="152"/>
      <c r="E2082" s="102"/>
      <c r="F2082" s="102"/>
      <c r="G2082" s="102"/>
      <c r="I2082" s="93"/>
      <c r="J2082" s="93"/>
    </row>
    <row r="2083" spans="1:10" s="65" customFormat="1" ht="14" x14ac:dyDescent="0.35">
      <c r="A2083" s="145"/>
      <c r="B2083" s="152"/>
      <c r="E2083" s="102"/>
      <c r="F2083" s="102"/>
      <c r="G2083" s="102"/>
      <c r="I2083" s="93"/>
      <c r="J2083" s="93"/>
    </row>
    <row r="2084" spans="1:10" s="65" customFormat="1" ht="14" x14ac:dyDescent="0.35">
      <c r="A2084" s="145"/>
      <c r="B2084" s="152"/>
      <c r="E2084" s="102"/>
      <c r="F2084" s="102"/>
      <c r="G2084" s="102"/>
      <c r="I2084" s="93"/>
      <c r="J2084" s="93"/>
    </row>
    <row r="2085" spans="1:10" s="65" customFormat="1" ht="14" x14ac:dyDescent="0.35">
      <c r="A2085" s="145"/>
      <c r="B2085" s="152"/>
      <c r="E2085" s="102"/>
      <c r="F2085" s="102"/>
      <c r="G2085" s="102"/>
      <c r="I2085" s="93"/>
      <c r="J2085" s="93"/>
    </row>
    <row r="2086" spans="1:10" s="65" customFormat="1" ht="14" x14ac:dyDescent="0.35">
      <c r="A2086" s="145"/>
      <c r="B2086" s="152"/>
      <c r="E2086" s="102"/>
      <c r="F2086" s="102"/>
      <c r="G2086" s="102"/>
      <c r="I2086" s="93"/>
      <c r="J2086" s="93"/>
    </row>
    <row r="2087" spans="1:10" s="65" customFormat="1" ht="14" x14ac:dyDescent="0.35">
      <c r="A2087" s="145"/>
      <c r="B2087" s="152"/>
      <c r="E2087" s="102"/>
      <c r="F2087" s="102"/>
      <c r="G2087" s="102"/>
      <c r="I2087" s="93"/>
      <c r="J2087" s="93"/>
    </row>
    <row r="2088" spans="1:10" s="65" customFormat="1" ht="14" x14ac:dyDescent="0.35">
      <c r="A2088" s="145"/>
      <c r="B2088" s="152"/>
      <c r="E2088" s="102"/>
      <c r="F2088" s="102"/>
      <c r="G2088" s="102"/>
      <c r="I2088" s="93"/>
      <c r="J2088" s="93"/>
    </row>
    <row r="2089" spans="1:10" s="65" customFormat="1" ht="14" x14ac:dyDescent="0.35">
      <c r="A2089" s="145"/>
      <c r="B2089" s="152"/>
      <c r="E2089" s="102"/>
      <c r="F2089" s="102"/>
      <c r="G2089" s="102"/>
      <c r="I2089" s="93"/>
      <c r="J2089" s="93"/>
    </row>
    <row r="2090" spans="1:10" s="65" customFormat="1" ht="14" x14ac:dyDescent="0.35">
      <c r="A2090" s="145"/>
      <c r="B2090" s="152"/>
      <c r="E2090" s="102"/>
      <c r="F2090" s="102"/>
      <c r="G2090" s="102"/>
      <c r="I2090" s="93"/>
      <c r="J2090" s="93"/>
    </row>
    <row r="2091" spans="1:10" s="65" customFormat="1" ht="14" x14ac:dyDescent="0.35">
      <c r="A2091" s="145"/>
      <c r="B2091" s="152"/>
      <c r="E2091" s="102"/>
      <c r="F2091" s="102"/>
      <c r="G2091" s="102"/>
      <c r="I2091" s="93"/>
      <c r="J2091" s="93"/>
    </row>
    <row r="2092" spans="1:10" s="65" customFormat="1" ht="14" x14ac:dyDescent="0.35">
      <c r="A2092" s="145"/>
      <c r="B2092" s="152"/>
      <c r="E2092" s="102"/>
      <c r="F2092" s="102"/>
      <c r="G2092" s="102"/>
      <c r="I2092" s="93"/>
      <c r="J2092" s="93"/>
    </row>
    <row r="2093" spans="1:10" s="65" customFormat="1" ht="14" x14ac:dyDescent="0.35">
      <c r="A2093" s="145"/>
      <c r="B2093" s="152"/>
      <c r="E2093" s="102"/>
      <c r="F2093" s="102"/>
      <c r="G2093" s="102"/>
      <c r="I2093" s="93"/>
      <c r="J2093" s="93"/>
    </row>
    <row r="2094" spans="1:10" s="65" customFormat="1" ht="14" x14ac:dyDescent="0.35">
      <c r="A2094" s="145"/>
      <c r="B2094" s="152"/>
      <c r="E2094" s="102"/>
      <c r="F2094" s="102"/>
      <c r="G2094" s="102"/>
      <c r="I2094" s="93"/>
      <c r="J2094" s="93"/>
    </row>
    <row r="2095" spans="1:10" s="65" customFormat="1" ht="14" x14ac:dyDescent="0.35">
      <c r="A2095" s="145"/>
      <c r="B2095" s="152"/>
      <c r="E2095" s="102"/>
      <c r="F2095" s="102"/>
      <c r="G2095" s="102"/>
      <c r="I2095" s="93"/>
      <c r="J2095" s="93"/>
    </row>
    <row r="2096" spans="1:10" s="65" customFormat="1" ht="14" x14ac:dyDescent="0.35">
      <c r="A2096" s="145"/>
      <c r="B2096" s="152"/>
      <c r="E2096" s="102"/>
      <c r="F2096" s="102"/>
      <c r="G2096" s="102"/>
      <c r="I2096" s="93"/>
      <c r="J2096" s="93"/>
    </row>
    <row r="2097" spans="1:10" s="65" customFormat="1" ht="14" x14ac:dyDescent="0.35">
      <c r="A2097" s="145"/>
      <c r="B2097" s="152"/>
      <c r="E2097" s="102"/>
      <c r="F2097" s="102"/>
      <c r="G2097" s="102"/>
      <c r="I2097" s="93"/>
      <c r="J2097" s="93"/>
    </row>
    <row r="2098" spans="1:10" s="65" customFormat="1" ht="14" x14ac:dyDescent="0.35">
      <c r="A2098" s="145"/>
      <c r="B2098" s="152"/>
      <c r="E2098" s="102"/>
      <c r="F2098" s="102"/>
      <c r="G2098" s="102"/>
      <c r="I2098" s="93"/>
      <c r="J2098" s="93"/>
    </row>
    <row r="2099" spans="1:10" s="65" customFormat="1" ht="14" x14ac:dyDescent="0.35">
      <c r="A2099" s="145"/>
      <c r="B2099" s="152"/>
      <c r="E2099" s="102"/>
      <c r="F2099" s="102"/>
      <c r="G2099" s="102"/>
      <c r="I2099" s="93"/>
      <c r="J2099" s="93"/>
    </row>
    <row r="2100" spans="1:10" s="65" customFormat="1" ht="14" x14ac:dyDescent="0.35">
      <c r="A2100" s="145"/>
      <c r="B2100" s="152"/>
      <c r="E2100" s="102"/>
      <c r="F2100" s="102"/>
      <c r="G2100" s="102"/>
      <c r="I2100" s="93"/>
      <c r="J2100" s="93"/>
    </row>
    <row r="2101" spans="1:10" s="65" customFormat="1" ht="14" x14ac:dyDescent="0.35">
      <c r="A2101" s="145"/>
      <c r="B2101" s="152"/>
      <c r="E2101" s="102"/>
      <c r="F2101" s="102"/>
      <c r="G2101" s="102"/>
      <c r="I2101" s="93"/>
      <c r="J2101" s="93"/>
    </row>
    <row r="2102" spans="1:10" s="65" customFormat="1" ht="14" x14ac:dyDescent="0.35">
      <c r="A2102" s="145"/>
      <c r="B2102" s="152"/>
      <c r="E2102" s="102"/>
      <c r="F2102" s="102"/>
      <c r="G2102" s="102"/>
      <c r="I2102" s="93"/>
      <c r="J2102" s="93"/>
    </row>
    <row r="2103" spans="1:10" s="65" customFormat="1" ht="14" x14ac:dyDescent="0.35">
      <c r="A2103" s="145"/>
      <c r="B2103" s="152"/>
      <c r="E2103" s="102"/>
      <c r="F2103" s="102"/>
      <c r="G2103" s="102"/>
      <c r="I2103" s="93"/>
      <c r="J2103" s="93"/>
    </row>
    <row r="2104" spans="1:10" s="65" customFormat="1" ht="14" x14ac:dyDescent="0.35">
      <c r="A2104" s="145"/>
      <c r="B2104" s="152"/>
      <c r="E2104" s="102"/>
      <c r="F2104" s="102"/>
      <c r="G2104" s="102"/>
      <c r="I2104" s="93"/>
      <c r="J2104" s="93"/>
    </row>
    <row r="2105" spans="1:10" s="65" customFormat="1" ht="14" x14ac:dyDescent="0.35">
      <c r="A2105" s="145"/>
      <c r="B2105" s="152"/>
      <c r="E2105" s="102"/>
      <c r="F2105" s="102"/>
      <c r="G2105" s="102"/>
      <c r="I2105" s="93"/>
      <c r="J2105" s="93"/>
    </row>
    <row r="2106" spans="1:10" s="65" customFormat="1" ht="14" x14ac:dyDescent="0.35">
      <c r="A2106" s="145"/>
      <c r="B2106" s="152"/>
      <c r="E2106" s="102"/>
      <c r="F2106" s="102"/>
      <c r="G2106" s="102"/>
      <c r="I2106" s="93"/>
      <c r="J2106" s="93"/>
    </row>
    <row r="2107" spans="1:10" s="65" customFormat="1" ht="14" x14ac:dyDescent="0.35">
      <c r="A2107" s="145"/>
      <c r="B2107" s="152"/>
      <c r="E2107" s="102"/>
      <c r="F2107" s="102"/>
      <c r="G2107" s="102"/>
      <c r="I2107" s="93"/>
      <c r="J2107" s="93"/>
    </row>
    <row r="2108" spans="1:10" s="65" customFormat="1" ht="14" x14ac:dyDescent="0.35">
      <c r="A2108" s="145"/>
      <c r="B2108" s="152"/>
      <c r="E2108" s="102"/>
      <c r="F2108" s="102"/>
      <c r="G2108" s="102"/>
      <c r="I2108" s="93"/>
      <c r="J2108" s="93"/>
    </row>
    <row r="2109" spans="1:10" s="65" customFormat="1" ht="14" x14ac:dyDescent="0.35">
      <c r="A2109" s="145"/>
      <c r="B2109" s="152"/>
      <c r="E2109" s="102"/>
      <c r="F2109" s="102"/>
      <c r="G2109" s="102"/>
      <c r="I2109" s="93"/>
      <c r="J2109" s="93"/>
    </row>
    <row r="2110" spans="1:10" s="65" customFormat="1" ht="14" x14ac:dyDescent="0.35">
      <c r="A2110" s="145"/>
      <c r="B2110" s="152"/>
      <c r="E2110" s="102"/>
      <c r="F2110" s="102"/>
      <c r="G2110" s="102"/>
      <c r="I2110" s="93"/>
      <c r="J2110" s="93"/>
    </row>
    <row r="2111" spans="1:10" s="65" customFormat="1" ht="14" x14ac:dyDescent="0.35">
      <c r="A2111" s="145"/>
      <c r="B2111" s="152"/>
      <c r="E2111" s="102"/>
      <c r="F2111" s="102"/>
      <c r="G2111" s="102"/>
      <c r="I2111" s="93"/>
      <c r="J2111" s="93"/>
    </row>
    <row r="2112" spans="1:10" s="65" customFormat="1" ht="14" x14ac:dyDescent="0.35">
      <c r="A2112" s="145"/>
      <c r="B2112" s="152"/>
      <c r="E2112" s="102"/>
      <c r="F2112" s="102"/>
      <c r="G2112" s="102"/>
      <c r="I2112" s="93"/>
      <c r="J2112" s="93"/>
    </row>
    <row r="2113" spans="1:10" s="65" customFormat="1" ht="14" x14ac:dyDescent="0.35">
      <c r="A2113" s="145"/>
      <c r="B2113" s="152"/>
      <c r="E2113" s="102"/>
      <c r="F2113" s="102"/>
      <c r="G2113" s="102"/>
      <c r="I2113" s="93"/>
      <c r="J2113" s="93"/>
    </row>
    <row r="2114" spans="1:10" s="65" customFormat="1" ht="14" x14ac:dyDescent="0.35">
      <c r="A2114" s="145"/>
      <c r="B2114" s="152"/>
      <c r="E2114" s="102"/>
      <c r="F2114" s="102"/>
      <c r="G2114" s="102"/>
      <c r="I2114" s="93"/>
      <c r="J2114" s="93"/>
    </row>
    <row r="2115" spans="1:10" s="65" customFormat="1" ht="14" x14ac:dyDescent="0.35">
      <c r="A2115" s="145"/>
      <c r="B2115" s="152"/>
      <c r="E2115" s="102"/>
      <c r="F2115" s="102"/>
      <c r="G2115" s="102"/>
      <c r="I2115" s="93"/>
      <c r="J2115" s="93"/>
    </row>
    <row r="2116" spans="1:10" s="65" customFormat="1" ht="14" x14ac:dyDescent="0.35">
      <c r="A2116" s="145"/>
      <c r="B2116" s="152"/>
      <c r="E2116" s="102"/>
      <c r="F2116" s="102"/>
      <c r="G2116" s="102"/>
      <c r="I2116" s="93"/>
      <c r="J2116" s="93"/>
    </row>
    <row r="2117" spans="1:10" s="65" customFormat="1" ht="14" x14ac:dyDescent="0.35">
      <c r="A2117" s="145"/>
      <c r="B2117" s="152"/>
      <c r="E2117" s="102"/>
      <c r="F2117" s="102"/>
      <c r="G2117" s="102"/>
      <c r="I2117" s="93"/>
      <c r="J2117" s="93"/>
    </row>
    <row r="2118" spans="1:10" s="65" customFormat="1" ht="14" x14ac:dyDescent="0.35">
      <c r="A2118" s="145"/>
      <c r="B2118" s="152"/>
      <c r="E2118" s="102"/>
      <c r="F2118" s="102"/>
      <c r="G2118" s="102"/>
      <c r="I2118" s="93"/>
      <c r="J2118" s="93"/>
    </row>
    <row r="2119" spans="1:10" s="65" customFormat="1" ht="14" x14ac:dyDescent="0.35">
      <c r="A2119" s="145"/>
      <c r="B2119" s="152"/>
      <c r="E2119" s="102"/>
      <c r="F2119" s="102"/>
      <c r="G2119" s="102"/>
      <c r="I2119" s="93"/>
      <c r="J2119" s="93"/>
    </row>
    <row r="2120" spans="1:10" s="65" customFormat="1" ht="14" x14ac:dyDescent="0.35">
      <c r="A2120" s="145"/>
      <c r="B2120" s="152"/>
      <c r="E2120" s="102"/>
      <c r="F2120" s="102"/>
      <c r="G2120" s="102"/>
      <c r="I2120" s="93"/>
      <c r="J2120" s="93"/>
    </row>
    <row r="2121" spans="1:10" s="65" customFormat="1" ht="14" x14ac:dyDescent="0.35">
      <c r="A2121" s="145"/>
      <c r="B2121" s="152"/>
      <c r="E2121" s="102"/>
      <c r="F2121" s="102"/>
      <c r="G2121" s="102"/>
      <c r="I2121" s="93"/>
      <c r="J2121" s="93"/>
    </row>
    <row r="2122" spans="1:10" s="65" customFormat="1" ht="14" x14ac:dyDescent="0.35">
      <c r="A2122" s="145"/>
      <c r="B2122" s="152"/>
      <c r="E2122" s="102"/>
      <c r="F2122" s="102"/>
      <c r="G2122" s="102"/>
      <c r="I2122" s="93"/>
      <c r="J2122" s="93"/>
    </row>
    <row r="2123" spans="1:10" s="65" customFormat="1" ht="14" x14ac:dyDescent="0.35">
      <c r="A2123" s="145"/>
      <c r="B2123" s="152"/>
      <c r="E2123" s="102"/>
      <c r="F2123" s="102"/>
      <c r="G2123" s="102"/>
      <c r="I2123" s="93"/>
      <c r="J2123" s="93"/>
    </row>
    <row r="2124" spans="1:10" s="65" customFormat="1" ht="14" x14ac:dyDescent="0.35">
      <c r="A2124" s="145"/>
      <c r="B2124" s="152"/>
      <c r="E2124" s="102"/>
      <c r="F2124" s="102"/>
      <c r="G2124" s="102"/>
      <c r="I2124" s="93"/>
      <c r="J2124" s="93"/>
    </row>
    <row r="2125" spans="1:10" s="65" customFormat="1" ht="14" x14ac:dyDescent="0.35">
      <c r="A2125" s="145"/>
      <c r="B2125" s="152"/>
      <c r="E2125" s="102"/>
      <c r="F2125" s="102"/>
      <c r="G2125" s="102"/>
      <c r="I2125" s="93"/>
      <c r="J2125" s="93"/>
    </row>
    <row r="2126" spans="1:10" s="65" customFormat="1" ht="14" x14ac:dyDescent="0.35">
      <c r="A2126" s="145"/>
      <c r="B2126" s="152"/>
      <c r="E2126" s="102"/>
      <c r="F2126" s="102"/>
      <c r="G2126" s="102"/>
      <c r="I2126" s="93"/>
      <c r="J2126" s="93"/>
    </row>
    <row r="2127" spans="1:10" s="65" customFormat="1" ht="14" x14ac:dyDescent="0.35">
      <c r="A2127" s="145"/>
      <c r="B2127" s="152"/>
      <c r="E2127" s="102"/>
      <c r="F2127" s="102"/>
      <c r="G2127" s="102"/>
      <c r="I2127" s="93"/>
      <c r="J2127" s="93"/>
    </row>
    <row r="2128" spans="1:10" s="65" customFormat="1" ht="14" x14ac:dyDescent="0.35">
      <c r="A2128" s="145"/>
      <c r="B2128" s="152"/>
      <c r="E2128" s="102"/>
      <c r="F2128" s="102"/>
      <c r="G2128" s="102"/>
      <c r="I2128" s="93"/>
      <c r="J2128" s="93"/>
    </row>
    <row r="2129" spans="1:10" s="65" customFormat="1" ht="14" x14ac:dyDescent="0.35">
      <c r="A2129" s="145"/>
      <c r="B2129" s="152"/>
      <c r="E2129" s="102"/>
      <c r="F2129" s="102"/>
      <c r="G2129" s="102"/>
      <c r="I2129" s="93"/>
      <c r="J2129" s="93"/>
    </row>
    <row r="2130" spans="1:10" s="65" customFormat="1" ht="14" x14ac:dyDescent="0.35">
      <c r="A2130" s="145"/>
      <c r="B2130" s="152"/>
      <c r="E2130" s="102"/>
      <c r="F2130" s="102"/>
      <c r="G2130" s="102"/>
      <c r="I2130" s="93"/>
      <c r="J2130" s="93"/>
    </row>
    <row r="2131" spans="1:10" s="65" customFormat="1" ht="14" x14ac:dyDescent="0.35">
      <c r="A2131" s="145"/>
      <c r="B2131" s="152"/>
      <c r="E2131" s="102"/>
      <c r="F2131" s="102"/>
      <c r="G2131" s="102"/>
      <c r="I2131" s="93"/>
      <c r="J2131" s="93"/>
    </row>
    <row r="2132" spans="1:10" s="65" customFormat="1" ht="14" x14ac:dyDescent="0.35">
      <c r="A2132" s="145"/>
      <c r="B2132" s="152"/>
      <c r="E2132" s="102"/>
      <c r="F2132" s="102"/>
      <c r="G2132" s="102"/>
      <c r="I2132" s="93"/>
      <c r="J2132" s="93"/>
    </row>
    <row r="2133" spans="1:10" s="65" customFormat="1" ht="14" x14ac:dyDescent="0.35">
      <c r="A2133" s="145"/>
      <c r="B2133" s="152"/>
      <c r="E2133" s="102"/>
      <c r="F2133" s="102"/>
      <c r="G2133" s="102"/>
      <c r="I2133" s="93"/>
      <c r="J2133" s="93"/>
    </row>
    <row r="2134" spans="1:10" s="65" customFormat="1" ht="14" x14ac:dyDescent="0.35">
      <c r="A2134" s="145"/>
      <c r="B2134" s="152"/>
      <c r="E2134" s="102"/>
      <c r="F2134" s="102"/>
      <c r="G2134" s="102"/>
      <c r="I2134" s="93"/>
      <c r="J2134" s="93"/>
    </row>
    <row r="2135" spans="1:10" s="65" customFormat="1" ht="14" x14ac:dyDescent="0.35">
      <c r="A2135" s="145"/>
      <c r="B2135" s="152"/>
      <c r="E2135" s="102"/>
      <c r="F2135" s="102"/>
      <c r="G2135" s="102"/>
      <c r="I2135" s="93"/>
      <c r="J2135" s="93"/>
    </row>
    <row r="2136" spans="1:10" s="65" customFormat="1" ht="14" x14ac:dyDescent="0.35">
      <c r="A2136" s="145"/>
      <c r="B2136" s="152"/>
      <c r="E2136" s="102"/>
      <c r="F2136" s="102"/>
      <c r="G2136" s="102"/>
      <c r="I2136" s="93"/>
      <c r="J2136" s="93"/>
    </row>
    <row r="2137" spans="1:10" s="65" customFormat="1" ht="14" x14ac:dyDescent="0.35">
      <c r="A2137" s="145"/>
      <c r="B2137" s="152"/>
      <c r="E2137" s="102"/>
      <c r="F2137" s="102"/>
      <c r="G2137" s="102"/>
      <c r="I2137" s="93"/>
      <c r="J2137" s="93"/>
    </row>
    <row r="2138" spans="1:10" s="65" customFormat="1" ht="14" x14ac:dyDescent="0.35">
      <c r="A2138" s="145"/>
      <c r="B2138" s="152"/>
      <c r="E2138" s="102"/>
      <c r="F2138" s="102"/>
      <c r="G2138" s="102"/>
      <c r="I2138" s="93"/>
      <c r="J2138" s="93"/>
    </row>
    <row r="2139" spans="1:10" s="65" customFormat="1" ht="14" x14ac:dyDescent="0.35">
      <c r="A2139" s="145"/>
      <c r="B2139" s="152"/>
      <c r="E2139" s="102"/>
      <c r="F2139" s="102"/>
      <c r="G2139" s="102"/>
      <c r="I2139" s="93"/>
      <c r="J2139" s="93"/>
    </row>
    <row r="2140" spans="1:10" s="65" customFormat="1" ht="14" x14ac:dyDescent="0.35">
      <c r="A2140" s="145"/>
      <c r="B2140" s="152"/>
      <c r="E2140" s="102"/>
      <c r="F2140" s="102"/>
      <c r="G2140" s="102"/>
      <c r="I2140" s="93"/>
      <c r="J2140" s="93"/>
    </row>
    <row r="2141" spans="1:10" s="65" customFormat="1" ht="14" x14ac:dyDescent="0.35">
      <c r="A2141" s="145"/>
      <c r="B2141" s="152"/>
      <c r="E2141" s="102"/>
      <c r="F2141" s="102"/>
      <c r="G2141" s="102"/>
      <c r="I2141" s="93"/>
      <c r="J2141" s="93"/>
    </row>
    <row r="2142" spans="1:10" s="65" customFormat="1" ht="14" x14ac:dyDescent="0.35">
      <c r="A2142" s="145"/>
      <c r="B2142" s="152"/>
      <c r="E2142" s="102"/>
      <c r="F2142" s="102"/>
      <c r="G2142" s="102"/>
      <c r="I2142" s="93"/>
      <c r="J2142" s="93"/>
    </row>
    <row r="2143" spans="1:10" s="65" customFormat="1" ht="14" x14ac:dyDescent="0.35">
      <c r="A2143" s="145"/>
      <c r="B2143" s="152"/>
      <c r="E2143" s="102"/>
      <c r="F2143" s="102"/>
      <c r="G2143" s="102"/>
      <c r="I2143" s="93"/>
      <c r="J2143" s="93"/>
    </row>
    <row r="2144" spans="1:10" s="65" customFormat="1" ht="14" x14ac:dyDescent="0.35">
      <c r="A2144" s="145"/>
      <c r="B2144" s="152"/>
      <c r="E2144" s="102"/>
      <c r="F2144" s="102"/>
      <c r="G2144" s="102"/>
      <c r="I2144" s="93"/>
      <c r="J2144" s="93"/>
    </row>
    <row r="2145" spans="1:10" s="65" customFormat="1" ht="14" x14ac:dyDescent="0.35">
      <c r="A2145" s="145"/>
      <c r="B2145" s="152"/>
      <c r="E2145" s="102"/>
      <c r="F2145" s="102"/>
      <c r="G2145" s="102"/>
      <c r="I2145" s="93"/>
      <c r="J2145" s="93"/>
    </row>
    <row r="2146" spans="1:10" s="65" customFormat="1" ht="14" x14ac:dyDescent="0.35">
      <c r="A2146" s="145"/>
      <c r="B2146" s="152"/>
      <c r="E2146" s="102"/>
      <c r="F2146" s="102"/>
      <c r="G2146" s="102"/>
      <c r="I2146" s="93"/>
      <c r="J2146" s="93"/>
    </row>
    <row r="2147" spans="1:10" s="65" customFormat="1" ht="14" x14ac:dyDescent="0.35">
      <c r="A2147" s="145"/>
      <c r="B2147" s="152"/>
      <c r="E2147" s="102"/>
      <c r="F2147" s="102"/>
      <c r="G2147" s="102"/>
      <c r="I2147" s="93"/>
      <c r="J2147" s="93"/>
    </row>
    <row r="2148" spans="1:10" s="65" customFormat="1" ht="14" x14ac:dyDescent="0.35">
      <c r="A2148" s="145"/>
      <c r="B2148" s="152"/>
      <c r="E2148" s="102"/>
      <c r="F2148" s="102"/>
      <c r="G2148" s="102"/>
      <c r="I2148" s="93"/>
      <c r="J2148" s="93"/>
    </row>
    <row r="2149" spans="1:10" s="65" customFormat="1" ht="14" x14ac:dyDescent="0.35">
      <c r="A2149" s="145"/>
      <c r="B2149" s="152"/>
      <c r="E2149" s="102"/>
      <c r="F2149" s="102"/>
      <c r="G2149" s="102"/>
      <c r="I2149" s="93"/>
      <c r="J2149" s="93"/>
    </row>
    <row r="2150" spans="1:10" s="65" customFormat="1" ht="14" x14ac:dyDescent="0.35">
      <c r="A2150" s="145"/>
      <c r="B2150" s="152"/>
      <c r="E2150" s="102"/>
      <c r="F2150" s="102"/>
      <c r="G2150" s="102"/>
      <c r="I2150" s="93"/>
      <c r="J2150" s="93"/>
    </row>
    <row r="2151" spans="1:10" s="65" customFormat="1" ht="14" x14ac:dyDescent="0.35">
      <c r="A2151" s="145"/>
      <c r="B2151" s="152"/>
      <c r="E2151" s="102"/>
      <c r="F2151" s="102"/>
      <c r="G2151" s="102"/>
      <c r="I2151" s="93"/>
      <c r="J2151" s="93"/>
    </row>
    <row r="2152" spans="1:10" s="65" customFormat="1" ht="14" x14ac:dyDescent="0.35">
      <c r="A2152" s="145"/>
      <c r="B2152" s="152"/>
      <c r="E2152" s="102"/>
      <c r="F2152" s="102"/>
      <c r="G2152" s="102"/>
      <c r="I2152" s="93"/>
      <c r="J2152" s="93"/>
    </row>
    <row r="2153" spans="1:10" s="65" customFormat="1" ht="14" x14ac:dyDescent="0.35">
      <c r="A2153" s="145"/>
      <c r="B2153" s="152"/>
      <c r="E2153" s="102"/>
      <c r="F2153" s="102"/>
      <c r="G2153" s="102"/>
      <c r="I2153" s="93"/>
      <c r="J2153" s="93"/>
    </row>
    <row r="2154" spans="1:10" s="65" customFormat="1" ht="14" x14ac:dyDescent="0.35">
      <c r="A2154" s="145"/>
      <c r="B2154" s="152"/>
      <c r="E2154" s="102"/>
      <c r="F2154" s="102"/>
      <c r="G2154" s="102"/>
      <c r="I2154" s="93"/>
      <c r="J2154" s="93"/>
    </row>
    <row r="2155" spans="1:10" s="65" customFormat="1" ht="14" x14ac:dyDescent="0.35">
      <c r="A2155" s="145"/>
      <c r="B2155" s="152"/>
      <c r="E2155" s="102"/>
      <c r="F2155" s="102"/>
      <c r="G2155" s="102"/>
      <c r="I2155" s="93"/>
      <c r="J2155" s="93"/>
    </row>
    <row r="2156" spans="1:10" s="65" customFormat="1" ht="14" x14ac:dyDescent="0.35">
      <c r="A2156" s="145"/>
      <c r="B2156" s="152"/>
      <c r="E2156" s="102"/>
      <c r="F2156" s="102"/>
      <c r="G2156" s="102"/>
      <c r="I2156" s="93"/>
      <c r="J2156" s="93"/>
    </row>
    <row r="2157" spans="1:10" s="65" customFormat="1" ht="14" x14ac:dyDescent="0.35">
      <c r="A2157" s="145"/>
      <c r="B2157" s="152"/>
      <c r="E2157" s="102"/>
      <c r="F2157" s="102"/>
      <c r="G2157" s="102"/>
      <c r="I2157" s="93"/>
      <c r="J2157" s="93"/>
    </row>
    <row r="2158" spans="1:10" s="65" customFormat="1" ht="14" x14ac:dyDescent="0.35">
      <c r="A2158" s="145"/>
      <c r="B2158" s="152"/>
      <c r="E2158" s="102"/>
      <c r="F2158" s="102"/>
      <c r="G2158" s="102"/>
      <c r="I2158" s="93"/>
      <c r="J2158" s="93"/>
    </row>
    <row r="2159" spans="1:10" s="65" customFormat="1" ht="14" x14ac:dyDescent="0.35">
      <c r="A2159" s="145"/>
      <c r="B2159" s="152"/>
      <c r="E2159" s="102"/>
      <c r="F2159" s="102"/>
      <c r="G2159" s="102"/>
      <c r="I2159" s="93"/>
      <c r="J2159" s="93"/>
    </row>
    <row r="2160" spans="1:10" s="65" customFormat="1" ht="14" x14ac:dyDescent="0.35">
      <c r="A2160" s="145"/>
      <c r="B2160" s="152"/>
      <c r="E2160" s="102"/>
      <c r="F2160" s="102"/>
      <c r="G2160" s="102"/>
      <c r="I2160" s="93"/>
      <c r="J2160" s="93"/>
    </row>
    <row r="2161" spans="1:10" s="65" customFormat="1" ht="14" x14ac:dyDescent="0.35">
      <c r="A2161" s="145"/>
      <c r="B2161" s="152"/>
      <c r="E2161" s="102"/>
      <c r="F2161" s="102"/>
      <c r="G2161" s="102"/>
      <c r="I2161" s="93"/>
      <c r="J2161" s="93"/>
    </row>
    <row r="2162" spans="1:10" s="65" customFormat="1" ht="14" x14ac:dyDescent="0.35">
      <c r="A2162" s="145"/>
      <c r="B2162" s="152"/>
      <c r="E2162" s="102"/>
      <c r="F2162" s="102"/>
      <c r="G2162" s="102"/>
      <c r="I2162" s="93"/>
      <c r="J2162" s="93"/>
    </row>
    <row r="2163" spans="1:10" s="65" customFormat="1" ht="14" x14ac:dyDescent="0.35">
      <c r="A2163" s="145"/>
      <c r="B2163" s="152"/>
      <c r="E2163" s="102"/>
      <c r="F2163" s="102"/>
      <c r="G2163" s="102"/>
      <c r="I2163" s="93"/>
      <c r="J2163" s="93"/>
    </row>
    <row r="2164" spans="1:10" s="65" customFormat="1" ht="14" x14ac:dyDescent="0.35">
      <c r="A2164" s="145"/>
      <c r="B2164" s="152"/>
      <c r="E2164" s="102"/>
      <c r="F2164" s="102"/>
      <c r="G2164" s="102"/>
      <c r="I2164" s="93"/>
      <c r="J2164" s="93"/>
    </row>
    <row r="2165" spans="1:10" s="65" customFormat="1" ht="14" x14ac:dyDescent="0.35">
      <c r="A2165" s="145"/>
      <c r="B2165" s="152"/>
      <c r="E2165" s="102"/>
      <c r="F2165" s="102"/>
      <c r="G2165" s="102"/>
      <c r="I2165" s="93"/>
      <c r="J2165" s="93"/>
    </row>
    <row r="2166" spans="1:10" s="65" customFormat="1" ht="14" x14ac:dyDescent="0.35">
      <c r="A2166" s="145"/>
      <c r="B2166" s="152"/>
      <c r="E2166" s="102"/>
      <c r="F2166" s="102"/>
      <c r="G2166" s="102"/>
      <c r="I2166" s="93"/>
      <c r="J2166" s="93"/>
    </row>
    <row r="2167" spans="1:10" s="65" customFormat="1" ht="14" x14ac:dyDescent="0.35">
      <c r="A2167" s="145"/>
      <c r="B2167" s="152"/>
      <c r="E2167" s="102"/>
      <c r="F2167" s="102"/>
      <c r="G2167" s="102"/>
      <c r="I2167" s="93"/>
      <c r="J2167" s="93"/>
    </row>
    <row r="2168" spans="1:10" s="65" customFormat="1" ht="14" x14ac:dyDescent="0.35">
      <c r="A2168" s="145"/>
      <c r="B2168" s="152"/>
      <c r="E2168" s="102"/>
      <c r="F2168" s="102"/>
      <c r="G2168" s="102"/>
      <c r="I2168" s="93"/>
      <c r="J2168" s="93"/>
    </row>
    <row r="2169" spans="1:10" s="65" customFormat="1" ht="14" x14ac:dyDescent="0.35">
      <c r="A2169" s="145"/>
      <c r="B2169" s="152"/>
      <c r="E2169" s="102"/>
      <c r="F2169" s="102"/>
      <c r="G2169" s="102"/>
      <c r="I2169" s="93"/>
      <c r="J2169" s="93"/>
    </row>
    <row r="2170" spans="1:10" s="65" customFormat="1" ht="14" x14ac:dyDescent="0.35">
      <c r="A2170" s="145"/>
      <c r="B2170" s="152"/>
      <c r="E2170" s="102"/>
      <c r="F2170" s="102"/>
      <c r="G2170" s="102"/>
      <c r="I2170" s="93"/>
      <c r="J2170" s="93"/>
    </row>
    <row r="2171" spans="1:10" s="65" customFormat="1" ht="14" x14ac:dyDescent="0.35">
      <c r="A2171" s="145"/>
      <c r="B2171" s="152"/>
      <c r="E2171" s="102"/>
      <c r="F2171" s="102"/>
      <c r="G2171" s="102"/>
      <c r="I2171" s="93"/>
      <c r="J2171" s="93"/>
    </row>
    <row r="2172" spans="1:10" s="65" customFormat="1" ht="14" x14ac:dyDescent="0.35">
      <c r="A2172" s="145"/>
      <c r="B2172" s="152"/>
      <c r="E2172" s="102"/>
      <c r="F2172" s="102"/>
      <c r="G2172" s="102"/>
      <c r="I2172" s="93"/>
      <c r="J2172" s="93"/>
    </row>
    <row r="2173" spans="1:10" s="65" customFormat="1" ht="14" x14ac:dyDescent="0.35">
      <c r="A2173" s="145"/>
      <c r="B2173" s="152"/>
      <c r="E2173" s="102"/>
      <c r="F2173" s="102"/>
      <c r="G2173" s="102"/>
      <c r="I2173" s="93"/>
      <c r="J2173" s="93"/>
    </row>
    <row r="2174" spans="1:10" s="65" customFormat="1" ht="14" x14ac:dyDescent="0.35">
      <c r="A2174" s="145"/>
      <c r="B2174" s="152"/>
      <c r="E2174" s="102"/>
      <c r="F2174" s="102"/>
      <c r="G2174" s="102"/>
      <c r="I2174" s="93"/>
      <c r="J2174" s="93"/>
    </row>
    <row r="2175" spans="1:10" s="65" customFormat="1" ht="14" x14ac:dyDescent="0.35">
      <c r="A2175" s="145"/>
      <c r="B2175" s="152"/>
      <c r="E2175" s="102"/>
      <c r="F2175" s="102"/>
      <c r="G2175" s="102"/>
      <c r="I2175" s="93"/>
      <c r="J2175" s="93"/>
    </row>
    <row r="2176" spans="1:10" s="65" customFormat="1" ht="14" x14ac:dyDescent="0.35">
      <c r="A2176" s="145"/>
      <c r="B2176" s="152"/>
      <c r="E2176" s="102"/>
      <c r="F2176" s="102"/>
      <c r="G2176" s="102"/>
      <c r="I2176" s="93"/>
      <c r="J2176" s="93"/>
    </row>
    <row r="2177" spans="1:10" s="65" customFormat="1" ht="14" x14ac:dyDescent="0.35">
      <c r="A2177" s="145"/>
      <c r="B2177" s="152"/>
      <c r="E2177" s="102"/>
      <c r="F2177" s="102"/>
      <c r="G2177" s="102"/>
      <c r="I2177" s="93"/>
      <c r="J2177" s="93"/>
    </row>
    <row r="2178" spans="1:10" s="65" customFormat="1" ht="14" x14ac:dyDescent="0.35">
      <c r="A2178" s="145"/>
      <c r="B2178" s="152"/>
      <c r="E2178" s="102"/>
      <c r="F2178" s="102"/>
      <c r="G2178" s="102"/>
      <c r="I2178" s="93"/>
      <c r="J2178" s="93"/>
    </row>
    <row r="2179" spans="1:10" s="65" customFormat="1" ht="14" x14ac:dyDescent="0.35">
      <c r="A2179" s="145"/>
      <c r="B2179" s="152"/>
      <c r="E2179" s="102"/>
      <c r="F2179" s="102"/>
      <c r="G2179" s="102"/>
      <c r="I2179" s="93"/>
      <c r="J2179" s="93"/>
    </row>
    <row r="2180" spans="1:10" s="65" customFormat="1" ht="14" x14ac:dyDescent="0.35">
      <c r="A2180" s="145"/>
      <c r="B2180" s="152"/>
      <c r="E2180" s="102"/>
      <c r="F2180" s="102"/>
      <c r="G2180" s="102"/>
      <c r="I2180" s="93"/>
      <c r="J2180" s="93"/>
    </row>
    <row r="2181" spans="1:10" s="65" customFormat="1" ht="14" x14ac:dyDescent="0.35">
      <c r="A2181" s="145"/>
      <c r="B2181" s="152"/>
      <c r="E2181" s="102"/>
      <c r="F2181" s="102"/>
      <c r="G2181" s="102"/>
      <c r="I2181" s="93"/>
      <c r="J2181" s="93"/>
    </row>
    <row r="2182" spans="1:10" s="65" customFormat="1" ht="14" x14ac:dyDescent="0.35">
      <c r="A2182" s="145"/>
      <c r="B2182" s="152"/>
      <c r="E2182" s="102"/>
      <c r="F2182" s="102"/>
      <c r="G2182" s="102"/>
      <c r="I2182" s="93"/>
      <c r="J2182" s="93"/>
    </row>
    <row r="2183" spans="1:10" s="65" customFormat="1" ht="14" x14ac:dyDescent="0.35">
      <c r="A2183" s="145"/>
      <c r="B2183" s="152"/>
      <c r="E2183" s="102"/>
      <c r="F2183" s="102"/>
      <c r="G2183" s="102"/>
      <c r="I2183" s="93"/>
      <c r="J2183" s="93"/>
    </row>
    <row r="2184" spans="1:10" s="65" customFormat="1" ht="14" x14ac:dyDescent="0.35">
      <c r="A2184" s="145"/>
      <c r="B2184" s="152"/>
      <c r="E2184" s="102"/>
      <c r="F2184" s="102"/>
      <c r="G2184" s="102"/>
      <c r="I2184" s="93"/>
      <c r="J2184" s="93"/>
    </row>
    <row r="2185" spans="1:10" s="65" customFormat="1" ht="14" x14ac:dyDescent="0.35">
      <c r="A2185" s="145"/>
      <c r="B2185" s="152"/>
      <c r="E2185" s="102"/>
      <c r="F2185" s="102"/>
      <c r="G2185" s="102"/>
      <c r="I2185" s="93"/>
      <c r="J2185" s="93"/>
    </row>
    <row r="2186" spans="1:10" s="65" customFormat="1" ht="14" x14ac:dyDescent="0.35">
      <c r="A2186" s="145"/>
      <c r="B2186" s="152"/>
      <c r="E2186" s="102"/>
      <c r="F2186" s="102"/>
      <c r="G2186" s="102"/>
      <c r="I2186" s="93"/>
      <c r="J2186" s="93"/>
    </row>
    <row r="2187" spans="1:10" s="65" customFormat="1" ht="14" x14ac:dyDescent="0.35">
      <c r="A2187" s="145"/>
      <c r="B2187" s="152"/>
      <c r="E2187" s="102"/>
      <c r="F2187" s="102"/>
      <c r="G2187" s="102"/>
      <c r="I2187" s="93"/>
      <c r="J2187" s="93"/>
    </row>
    <row r="2188" spans="1:10" s="65" customFormat="1" ht="14" x14ac:dyDescent="0.35">
      <c r="A2188" s="145"/>
      <c r="B2188" s="152"/>
      <c r="E2188" s="102"/>
      <c r="F2188" s="102"/>
      <c r="G2188" s="102"/>
      <c r="I2188" s="93"/>
      <c r="J2188" s="93"/>
    </row>
    <row r="2189" spans="1:10" s="65" customFormat="1" ht="14" x14ac:dyDescent="0.35">
      <c r="A2189" s="145"/>
      <c r="B2189" s="152"/>
      <c r="E2189" s="102"/>
      <c r="F2189" s="102"/>
      <c r="G2189" s="102"/>
      <c r="I2189" s="93"/>
      <c r="J2189" s="93"/>
    </row>
    <row r="2190" spans="1:10" s="65" customFormat="1" ht="14" x14ac:dyDescent="0.35">
      <c r="A2190" s="145"/>
      <c r="B2190" s="152"/>
      <c r="E2190" s="102"/>
      <c r="F2190" s="102"/>
      <c r="G2190" s="102"/>
      <c r="I2190" s="93"/>
      <c r="J2190" s="93"/>
    </row>
    <row r="2191" spans="1:10" s="65" customFormat="1" ht="14" x14ac:dyDescent="0.35">
      <c r="A2191" s="145"/>
      <c r="B2191" s="152"/>
      <c r="E2191" s="102"/>
      <c r="F2191" s="102"/>
      <c r="G2191" s="102"/>
      <c r="I2191" s="93"/>
      <c r="J2191" s="93"/>
    </row>
    <row r="2192" spans="1:10" s="65" customFormat="1" ht="14" x14ac:dyDescent="0.35">
      <c r="A2192" s="145"/>
      <c r="B2192" s="152"/>
      <c r="E2192" s="102"/>
      <c r="F2192" s="102"/>
      <c r="G2192" s="102"/>
      <c r="I2192" s="93"/>
      <c r="J2192" s="93"/>
    </row>
    <row r="2193" spans="1:10" s="65" customFormat="1" ht="14" x14ac:dyDescent="0.35">
      <c r="A2193" s="145"/>
      <c r="B2193" s="152"/>
      <c r="E2193" s="102"/>
      <c r="F2193" s="102"/>
      <c r="G2193" s="102"/>
      <c r="I2193" s="93"/>
      <c r="J2193" s="93"/>
    </row>
    <row r="2194" spans="1:10" s="65" customFormat="1" ht="14" x14ac:dyDescent="0.35">
      <c r="A2194" s="145"/>
      <c r="B2194" s="152"/>
      <c r="E2194" s="102"/>
      <c r="F2194" s="102"/>
      <c r="G2194" s="102"/>
      <c r="I2194" s="93"/>
      <c r="J2194" s="93"/>
    </row>
    <row r="2195" spans="1:10" s="65" customFormat="1" ht="14" x14ac:dyDescent="0.35">
      <c r="A2195" s="145"/>
      <c r="B2195" s="152"/>
      <c r="E2195" s="102"/>
      <c r="F2195" s="102"/>
      <c r="G2195" s="102"/>
      <c r="I2195" s="93"/>
      <c r="J2195" s="93"/>
    </row>
    <row r="2196" spans="1:10" s="65" customFormat="1" ht="14" x14ac:dyDescent="0.35">
      <c r="A2196" s="145"/>
      <c r="B2196" s="152"/>
      <c r="E2196" s="102"/>
      <c r="F2196" s="102"/>
      <c r="G2196" s="102"/>
      <c r="I2196" s="93"/>
      <c r="J2196" s="93"/>
    </row>
    <row r="2197" spans="1:10" s="65" customFormat="1" ht="14" x14ac:dyDescent="0.35">
      <c r="A2197" s="145"/>
      <c r="B2197" s="152"/>
      <c r="E2197" s="102"/>
      <c r="F2197" s="102"/>
      <c r="G2197" s="102"/>
      <c r="I2197" s="93"/>
      <c r="J2197" s="93"/>
    </row>
    <row r="2198" spans="1:10" s="65" customFormat="1" ht="14" x14ac:dyDescent="0.35">
      <c r="A2198" s="145"/>
      <c r="B2198" s="152"/>
      <c r="E2198" s="102"/>
      <c r="F2198" s="102"/>
      <c r="G2198" s="102"/>
      <c r="I2198" s="93"/>
      <c r="J2198" s="93"/>
    </row>
    <row r="2199" spans="1:10" s="65" customFormat="1" ht="14" x14ac:dyDescent="0.35">
      <c r="A2199" s="145"/>
      <c r="B2199" s="152"/>
      <c r="E2199" s="102"/>
      <c r="F2199" s="102"/>
      <c r="G2199" s="102"/>
      <c r="I2199" s="93"/>
      <c r="J2199" s="93"/>
    </row>
    <row r="2200" spans="1:10" s="65" customFormat="1" ht="14" x14ac:dyDescent="0.35">
      <c r="A2200" s="145"/>
      <c r="B2200" s="152"/>
      <c r="E2200" s="102"/>
      <c r="F2200" s="102"/>
      <c r="G2200" s="102"/>
      <c r="I2200" s="93"/>
      <c r="J2200" s="93"/>
    </row>
    <row r="2201" spans="1:10" s="65" customFormat="1" ht="14" x14ac:dyDescent="0.35">
      <c r="A2201" s="145"/>
      <c r="B2201" s="152"/>
      <c r="E2201" s="102"/>
      <c r="F2201" s="102"/>
      <c r="G2201" s="102"/>
      <c r="I2201" s="93"/>
      <c r="J2201" s="93"/>
    </row>
    <row r="2202" spans="1:10" s="65" customFormat="1" ht="14" x14ac:dyDescent="0.35">
      <c r="A2202" s="145"/>
      <c r="B2202" s="152"/>
      <c r="E2202" s="102"/>
      <c r="F2202" s="102"/>
      <c r="G2202" s="102"/>
      <c r="I2202" s="93"/>
      <c r="J2202" s="93"/>
    </row>
    <row r="2203" spans="1:10" s="65" customFormat="1" ht="14" x14ac:dyDescent="0.35">
      <c r="A2203" s="145"/>
      <c r="B2203" s="152"/>
      <c r="E2203" s="102"/>
      <c r="F2203" s="102"/>
      <c r="G2203" s="102"/>
      <c r="I2203" s="93"/>
      <c r="J2203" s="93"/>
    </row>
    <row r="2204" spans="1:10" s="65" customFormat="1" ht="14" x14ac:dyDescent="0.35">
      <c r="A2204" s="145"/>
      <c r="B2204" s="152"/>
      <c r="E2204" s="102"/>
      <c r="F2204" s="102"/>
      <c r="G2204" s="102"/>
      <c r="I2204" s="93"/>
      <c r="J2204" s="93"/>
    </row>
    <row r="2205" spans="1:10" s="65" customFormat="1" ht="14" x14ac:dyDescent="0.35">
      <c r="A2205" s="145"/>
      <c r="B2205" s="152"/>
      <c r="E2205" s="102"/>
      <c r="F2205" s="102"/>
      <c r="G2205" s="102"/>
      <c r="I2205" s="93"/>
      <c r="J2205" s="93"/>
    </row>
    <row r="2206" spans="1:10" s="65" customFormat="1" ht="14" x14ac:dyDescent="0.35">
      <c r="A2206" s="145"/>
      <c r="B2206" s="152"/>
      <c r="E2206" s="102"/>
      <c r="F2206" s="102"/>
      <c r="G2206" s="102"/>
      <c r="I2206" s="93"/>
      <c r="J2206" s="93"/>
    </row>
    <row r="2207" spans="1:10" s="65" customFormat="1" ht="14" x14ac:dyDescent="0.35">
      <c r="A2207" s="145"/>
      <c r="B2207" s="152"/>
      <c r="E2207" s="102"/>
      <c r="F2207" s="102"/>
      <c r="G2207" s="102"/>
      <c r="I2207" s="93"/>
      <c r="J2207" s="93"/>
    </row>
    <row r="2208" spans="1:10" s="65" customFormat="1" ht="14" x14ac:dyDescent="0.35">
      <c r="A2208" s="145"/>
      <c r="B2208" s="152"/>
      <c r="E2208" s="102"/>
      <c r="F2208" s="102"/>
      <c r="G2208" s="102"/>
      <c r="I2208" s="93"/>
      <c r="J2208" s="93"/>
    </row>
    <row r="2209" spans="1:10" s="65" customFormat="1" ht="14" x14ac:dyDescent="0.35">
      <c r="A2209" s="145"/>
      <c r="B2209" s="152"/>
      <c r="E2209" s="102"/>
      <c r="F2209" s="102"/>
      <c r="G2209" s="102"/>
      <c r="I2209" s="93"/>
      <c r="J2209" s="93"/>
    </row>
    <row r="2210" spans="1:10" s="65" customFormat="1" ht="14" x14ac:dyDescent="0.35">
      <c r="A2210" s="145"/>
      <c r="B2210" s="152"/>
      <c r="E2210" s="102"/>
      <c r="F2210" s="102"/>
      <c r="G2210" s="102"/>
      <c r="I2210" s="93"/>
      <c r="J2210" s="93"/>
    </row>
    <row r="2211" spans="1:10" s="65" customFormat="1" ht="14" x14ac:dyDescent="0.35">
      <c r="A2211" s="145"/>
      <c r="B2211" s="152"/>
      <c r="E2211" s="102"/>
      <c r="F2211" s="102"/>
      <c r="G2211" s="102"/>
      <c r="I2211" s="93"/>
      <c r="J2211" s="93"/>
    </row>
    <row r="2212" spans="1:10" s="65" customFormat="1" ht="14" x14ac:dyDescent="0.35">
      <c r="A2212" s="145"/>
      <c r="B2212" s="152"/>
      <c r="E2212" s="102"/>
      <c r="F2212" s="102"/>
      <c r="G2212" s="102"/>
      <c r="I2212" s="93"/>
      <c r="J2212" s="93"/>
    </row>
    <row r="2213" spans="1:10" s="65" customFormat="1" ht="14" x14ac:dyDescent="0.35">
      <c r="A2213" s="145"/>
      <c r="B2213" s="152"/>
      <c r="E2213" s="102"/>
      <c r="F2213" s="102"/>
      <c r="G2213" s="102"/>
      <c r="I2213" s="93"/>
      <c r="J2213" s="93"/>
    </row>
    <row r="2214" spans="1:10" s="65" customFormat="1" ht="14" x14ac:dyDescent="0.35">
      <c r="A2214" s="145"/>
      <c r="B2214" s="152"/>
      <c r="E2214" s="102"/>
      <c r="F2214" s="102"/>
      <c r="G2214" s="102"/>
      <c r="I2214" s="93"/>
      <c r="J2214" s="93"/>
    </row>
    <row r="2215" spans="1:10" s="65" customFormat="1" ht="14" x14ac:dyDescent="0.35">
      <c r="A2215" s="145"/>
      <c r="B2215" s="152"/>
      <c r="E2215" s="102"/>
      <c r="F2215" s="102"/>
      <c r="G2215" s="102"/>
      <c r="I2215" s="93"/>
      <c r="J2215" s="93"/>
    </row>
    <row r="2216" spans="1:10" s="65" customFormat="1" ht="14" x14ac:dyDescent="0.35">
      <c r="A2216" s="145"/>
      <c r="B2216" s="152"/>
      <c r="E2216" s="102"/>
      <c r="F2216" s="102"/>
      <c r="G2216" s="102"/>
      <c r="I2216" s="93"/>
      <c r="J2216" s="93"/>
    </row>
    <row r="2217" spans="1:10" s="65" customFormat="1" ht="14" x14ac:dyDescent="0.35">
      <c r="A2217" s="145"/>
      <c r="B2217" s="152"/>
      <c r="E2217" s="102"/>
      <c r="F2217" s="102"/>
      <c r="G2217" s="102"/>
      <c r="I2217" s="93"/>
      <c r="J2217" s="93"/>
    </row>
    <row r="2218" spans="1:10" s="65" customFormat="1" ht="14" x14ac:dyDescent="0.35">
      <c r="A2218" s="145"/>
      <c r="B2218" s="152"/>
      <c r="E2218" s="102"/>
      <c r="F2218" s="102"/>
      <c r="G2218" s="102"/>
      <c r="I2218" s="93"/>
      <c r="J2218" s="93"/>
    </row>
    <row r="2219" spans="1:10" s="65" customFormat="1" ht="14" x14ac:dyDescent="0.35">
      <c r="A2219" s="145"/>
      <c r="B2219" s="152"/>
      <c r="E2219" s="102"/>
      <c r="F2219" s="102"/>
      <c r="G2219" s="102"/>
      <c r="I2219" s="93"/>
      <c r="J2219" s="93"/>
    </row>
    <row r="2220" spans="1:10" s="65" customFormat="1" ht="14" x14ac:dyDescent="0.35">
      <c r="A2220" s="145"/>
      <c r="B2220" s="152"/>
      <c r="E2220" s="102"/>
      <c r="F2220" s="102"/>
      <c r="G2220" s="102"/>
      <c r="I2220" s="93"/>
      <c r="J2220" s="93"/>
    </row>
    <row r="2221" spans="1:10" s="65" customFormat="1" ht="14" x14ac:dyDescent="0.35">
      <c r="A2221" s="145"/>
      <c r="B2221" s="152"/>
      <c r="E2221" s="102"/>
      <c r="F2221" s="102"/>
      <c r="G2221" s="102"/>
      <c r="I2221" s="93"/>
      <c r="J2221" s="93"/>
    </row>
    <row r="2222" spans="1:10" s="65" customFormat="1" ht="14" x14ac:dyDescent="0.35">
      <c r="A2222" s="145"/>
      <c r="B2222" s="152"/>
      <c r="E2222" s="102"/>
      <c r="F2222" s="102"/>
      <c r="G2222" s="102"/>
      <c r="I2222" s="93"/>
      <c r="J2222" s="93"/>
    </row>
    <row r="2223" spans="1:10" s="65" customFormat="1" ht="14" x14ac:dyDescent="0.35">
      <c r="A2223" s="145"/>
      <c r="B2223" s="152"/>
      <c r="E2223" s="102"/>
      <c r="F2223" s="102"/>
      <c r="G2223" s="102"/>
      <c r="I2223" s="93"/>
      <c r="J2223" s="93"/>
    </row>
    <row r="2224" spans="1:10" s="65" customFormat="1" ht="14" x14ac:dyDescent="0.35">
      <c r="A2224" s="145"/>
      <c r="B2224" s="152"/>
      <c r="E2224" s="102"/>
      <c r="F2224" s="102"/>
      <c r="G2224" s="102"/>
      <c r="I2224" s="93"/>
      <c r="J2224" s="93"/>
    </row>
    <row r="2225" spans="1:10" s="65" customFormat="1" ht="14" x14ac:dyDescent="0.35">
      <c r="A2225" s="145"/>
      <c r="B2225" s="152"/>
      <c r="E2225" s="102"/>
      <c r="F2225" s="102"/>
      <c r="G2225" s="102"/>
      <c r="I2225" s="93"/>
      <c r="J2225" s="93"/>
    </row>
    <row r="2226" spans="1:10" s="65" customFormat="1" ht="14" x14ac:dyDescent="0.35">
      <c r="A2226" s="145"/>
      <c r="B2226" s="152"/>
      <c r="E2226" s="102"/>
      <c r="F2226" s="102"/>
      <c r="G2226" s="102"/>
      <c r="I2226" s="93"/>
      <c r="J2226" s="93"/>
    </row>
    <row r="2227" spans="1:10" s="65" customFormat="1" ht="14" x14ac:dyDescent="0.35">
      <c r="A2227" s="145"/>
      <c r="B2227" s="152"/>
      <c r="E2227" s="102"/>
      <c r="F2227" s="102"/>
      <c r="G2227" s="102"/>
      <c r="I2227" s="93"/>
      <c r="J2227" s="93"/>
    </row>
    <row r="2228" spans="1:10" s="65" customFormat="1" ht="14" x14ac:dyDescent="0.35">
      <c r="A2228" s="145"/>
      <c r="B2228" s="152"/>
      <c r="E2228" s="102"/>
      <c r="F2228" s="102"/>
      <c r="G2228" s="102"/>
      <c r="I2228" s="93"/>
      <c r="J2228" s="93"/>
    </row>
    <row r="2229" spans="1:10" s="65" customFormat="1" ht="14" x14ac:dyDescent="0.35">
      <c r="A2229" s="145"/>
      <c r="B2229" s="152"/>
      <c r="E2229" s="102"/>
      <c r="F2229" s="102"/>
      <c r="G2229" s="102"/>
      <c r="I2229" s="93"/>
      <c r="J2229" s="93"/>
    </row>
    <row r="2230" spans="1:10" s="65" customFormat="1" ht="14" x14ac:dyDescent="0.35">
      <c r="A2230" s="145"/>
      <c r="B2230" s="152"/>
      <c r="E2230" s="102"/>
      <c r="F2230" s="102"/>
      <c r="G2230" s="102"/>
      <c r="I2230" s="93"/>
      <c r="J2230" s="93"/>
    </row>
    <row r="2231" spans="1:10" s="65" customFormat="1" ht="14" x14ac:dyDescent="0.35">
      <c r="A2231" s="145"/>
      <c r="B2231" s="152"/>
      <c r="E2231" s="102"/>
      <c r="F2231" s="102"/>
      <c r="G2231" s="102"/>
      <c r="I2231" s="93"/>
      <c r="J2231" s="93"/>
    </row>
    <row r="2232" spans="1:10" s="65" customFormat="1" ht="14" x14ac:dyDescent="0.35">
      <c r="A2232" s="145"/>
      <c r="B2232" s="152"/>
      <c r="E2232" s="102"/>
      <c r="F2232" s="102"/>
      <c r="G2232" s="102"/>
      <c r="I2232" s="93"/>
      <c r="J2232" s="93"/>
    </row>
    <row r="2233" spans="1:10" s="65" customFormat="1" ht="14" x14ac:dyDescent="0.35">
      <c r="A2233" s="145"/>
      <c r="B2233" s="152"/>
      <c r="E2233" s="102"/>
      <c r="F2233" s="102"/>
      <c r="G2233" s="102"/>
      <c r="I2233" s="93"/>
      <c r="J2233" s="93"/>
    </row>
    <row r="2234" spans="1:10" s="65" customFormat="1" ht="14" x14ac:dyDescent="0.35">
      <c r="A2234" s="145"/>
      <c r="B2234" s="152"/>
      <c r="E2234" s="102"/>
      <c r="F2234" s="102"/>
      <c r="G2234" s="102"/>
      <c r="I2234" s="93"/>
      <c r="J2234" s="93"/>
    </row>
    <row r="2235" spans="1:10" s="65" customFormat="1" ht="14" x14ac:dyDescent="0.35">
      <c r="A2235" s="145"/>
      <c r="B2235" s="152"/>
      <c r="E2235" s="102"/>
      <c r="F2235" s="102"/>
      <c r="G2235" s="102"/>
      <c r="I2235" s="93"/>
      <c r="J2235" s="93"/>
    </row>
    <row r="2236" spans="1:10" s="65" customFormat="1" ht="14" x14ac:dyDescent="0.35">
      <c r="A2236" s="145"/>
      <c r="B2236" s="152"/>
      <c r="E2236" s="102"/>
      <c r="F2236" s="102"/>
      <c r="G2236" s="102"/>
      <c r="I2236" s="93"/>
      <c r="J2236" s="93"/>
    </row>
    <row r="2237" spans="1:10" s="65" customFormat="1" ht="14" x14ac:dyDescent="0.35">
      <c r="A2237" s="145"/>
      <c r="B2237" s="152"/>
      <c r="E2237" s="102"/>
      <c r="F2237" s="102"/>
      <c r="G2237" s="102"/>
      <c r="I2237" s="93"/>
      <c r="J2237" s="93"/>
    </row>
    <row r="2238" spans="1:10" s="65" customFormat="1" ht="14" x14ac:dyDescent="0.35">
      <c r="A2238" s="145"/>
      <c r="B2238" s="152"/>
      <c r="E2238" s="102"/>
      <c r="F2238" s="102"/>
      <c r="G2238" s="102"/>
      <c r="I2238" s="93"/>
      <c r="J2238" s="93"/>
    </row>
    <row r="2239" spans="1:10" s="65" customFormat="1" ht="14" x14ac:dyDescent="0.35">
      <c r="A2239" s="145"/>
      <c r="B2239" s="152"/>
      <c r="E2239" s="102"/>
      <c r="F2239" s="102"/>
      <c r="G2239" s="102"/>
      <c r="I2239" s="93"/>
      <c r="J2239" s="93"/>
    </row>
    <row r="2240" spans="1:10" s="65" customFormat="1" ht="14" x14ac:dyDescent="0.35">
      <c r="A2240" s="145"/>
      <c r="B2240" s="152"/>
      <c r="E2240" s="102"/>
      <c r="F2240" s="102"/>
      <c r="G2240" s="102"/>
      <c r="I2240" s="93"/>
      <c r="J2240" s="93"/>
    </row>
    <row r="2241" spans="1:10" s="65" customFormat="1" ht="14" x14ac:dyDescent="0.35">
      <c r="A2241" s="145"/>
      <c r="B2241" s="152"/>
      <c r="E2241" s="102"/>
      <c r="F2241" s="102"/>
      <c r="G2241" s="102"/>
      <c r="I2241" s="93"/>
      <c r="J2241" s="93"/>
    </row>
    <row r="2242" spans="1:10" s="65" customFormat="1" ht="14" x14ac:dyDescent="0.35">
      <c r="A2242" s="145"/>
      <c r="B2242" s="152"/>
      <c r="E2242" s="102"/>
      <c r="F2242" s="102"/>
      <c r="G2242" s="102"/>
      <c r="I2242" s="93"/>
      <c r="J2242" s="93"/>
    </row>
    <row r="2243" spans="1:10" s="65" customFormat="1" ht="14" x14ac:dyDescent="0.35">
      <c r="A2243" s="145"/>
      <c r="B2243" s="152"/>
      <c r="E2243" s="102"/>
      <c r="F2243" s="102"/>
      <c r="G2243" s="102"/>
      <c r="I2243" s="93"/>
      <c r="J2243" s="93"/>
    </row>
    <row r="2244" spans="1:10" s="65" customFormat="1" ht="14" x14ac:dyDescent="0.35">
      <c r="A2244" s="145"/>
      <c r="B2244" s="152"/>
      <c r="E2244" s="102"/>
      <c r="F2244" s="102"/>
      <c r="G2244" s="102"/>
      <c r="I2244" s="93"/>
      <c r="J2244" s="93"/>
    </row>
    <row r="2245" spans="1:10" s="65" customFormat="1" ht="14" x14ac:dyDescent="0.35">
      <c r="A2245" s="145"/>
      <c r="B2245" s="152"/>
      <c r="E2245" s="102"/>
      <c r="F2245" s="102"/>
      <c r="G2245" s="102"/>
      <c r="I2245" s="93"/>
      <c r="J2245" s="93"/>
    </row>
    <row r="2246" spans="1:10" s="65" customFormat="1" ht="14" x14ac:dyDescent="0.35">
      <c r="A2246" s="145"/>
      <c r="B2246" s="152"/>
      <c r="E2246" s="102"/>
      <c r="F2246" s="102"/>
      <c r="G2246" s="102"/>
      <c r="I2246" s="93"/>
      <c r="J2246" s="93"/>
    </row>
    <row r="2247" spans="1:10" s="65" customFormat="1" ht="14" x14ac:dyDescent="0.35">
      <c r="A2247" s="145"/>
      <c r="B2247" s="152"/>
      <c r="E2247" s="102"/>
      <c r="F2247" s="102"/>
      <c r="G2247" s="102"/>
      <c r="I2247" s="93"/>
      <c r="J2247" s="93"/>
    </row>
    <row r="2248" spans="1:10" s="65" customFormat="1" ht="14" x14ac:dyDescent="0.35">
      <c r="A2248" s="145"/>
      <c r="B2248" s="152"/>
      <c r="E2248" s="102"/>
      <c r="F2248" s="102"/>
      <c r="G2248" s="102"/>
      <c r="I2248" s="93"/>
      <c r="J2248" s="93"/>
    </row>
    <row r="2249" spans="1:10" s="65" customFormat="1" ht="14" x14ac:dyDescent="0.35">
      <c r="A2249" s="145"/>
      <c r="B2249" s="152"/>
      <c r="E2249" s="102"/>
      <c r="F2249" s="102"/>
      <c r="G2249" s="102"/>
      <c r="I2249" s="93"/>
      <c r="J2249" s="93"/>
    </row>
    <row r="2250" spans="1:10" s="65" customFormat="1" ht="14" x14ac:dyDescent="0.35">
      <c r="A2250" s="145"/>
      <c r="B2250" s="152"/>
      <c r="E2250" s="102"/>
      <c r="F2250" s="102"/>
      <c r="G2250" s="102"/>
      <c r="I2250" s="93"/>
      <c r="J2250" s="93"/>
    </row>
    <row r="2251" spans="1:10" s="65" customFormat="1" ht="14" x14ac:dyDescent="0.35">
      <c r="A2251" s="145"/>
      <c r="B2251" s="152"/>
      <c r="E2251" s="102"/>
      <c r="F2251" s="102"/>
      <c r="G2251" s="102"/>
      <c r="I2251" s="93"/>
      <c r="J2251" s="93"/>
    </row>
    <row r="2252" spans="1:10" s="65" customFormat="1" ht="14" x14ac:dyDescent="0.35">
      <c r="A2252" s="145"/>
      <c r="B2252" s="152"/>
      <c r="E2252" s="102"/>
      <c r="F2252" s="102"/>
      <c r="G2252" s="102"/>
      <c r="I2252" s="93"/>
      <c r="J2252" s="93"/>
    </row>
    <row r="2253" spans="1:10" s="65" customFormat="1" ht="14" x14ac:dyDescent="0.35">
      <c r="A2253" s="145"/>
      <c r="B2253" s="152"/>
      <c r="E2253" s="102"/>
      <c r="F2253" s="102"/>
      <c r="G2253" s="102"/>
      <c r="I2253" s="93"/>
      <c r="J2253" s="93"/>
    </row>
    <row r="2254" spans="1:10" s="65" customFormat="1" ht="14" x14ac:dyDescent="0.35">
      <c r="A2254" s="145"/>
      <c r="B2254" s="152"/>
      <c r="E2254" s="102"/>
      <c r="F2254" s="102"/>
      <c r="G2254" s="102"/>
      <c r="I2254" s="93"/>
      <c r="J2254" s="93"/>
    </row>
    <row r="2255" spans="1:10" s="65" customFormat="1" ht="14" x14ac:dyDescent="0.35">
      <c r="A2255" s="145"/>
      <c r="B2255" s="152"/>
      <c r="E2255" s="102"/>
      <c r="F2255" s="102"/>
      <c r="G2255" s="102"/>
      <c r="I2255" s="93"/>
      <c r="J2255" s="93"/>
    </row>
    <row r="2256" spans="1:10" s="65" customFormat="1" ht="14" x14ac:dyDescent="0.35">
      <c r="A2256" s="145"/>
      <c r="B2256" s="152"/>
      <c r="E2256" s="102"/>
      <c r="F2256" s="102"/>
      <c r="G2256" s="102"/>
      <c r="I2256" s="93"/>
      <c r="J2256" s="93"/>
    </row>
    <row r="2257" spans="1:10" s="65" customFormat="1" ht="14" x14ac:dyDescent="0.35">
      <c r="A2257" s="145"/>
      <c r="B2257" s="152"/>
      <c r="E2257" s="102"/>
      <c r="F2257" s="102"/>
      <c r="G2257" s="102"/>
      <c r="I2257" s="93"/>
      <c r="J2257" s="93"/>
    </row>
    <row r="2258" spans="1:10" s="65" customFormat="1" ht="14" x14ac:dyDescent="0.35">
      <c r="A2258" s="145"/>
      <c r="B2258" s="152"/>
      <c r="E2258" s="102"/>
      <c r="F2258" s="102"/>
      <c r="G2258" s="102"/>
      <c r="I2258" s="93"/>
      <c r="J2258" s="93"/>
    </row>
    <row r="2259" spans="1:10" s="65" customFormat="1" ht="14" x14ac:dyDescent="0.35">
      <c r="A2259" s="145"/>
      <c r="B2259" s="152"/>
      <c r="E2259" s="102"/>
      <c r="F2259" s="102"/>
      <c r="G2259" s="102"/>
      <c r="I2259" s="93"/>
      <c r="J2259" s="93"/>
    </row>
    <row r="2260" spans="1:10" s="65" customFormat="1" ht="14" x14ac:dyDescent="0.35">
      <c r="A2260" s="145"/>
      <c r="B2260" s="152"/>
      <c r="E2260" s="102"/>
      <c r="F2260" s="102"/>
      <c r="G2260" s="102"/>
      <c r="I2260" s="93"/>
      <c r="J2260" s="93"/>
    </row>
    <row r="2261" spans="1:10" s="65" customFormat="1" ht="14" x14ac:dyDescent="0.35">
      <c r="A2261" s="145"/>
      <c r="B2261" s="152"/>
      <c r="E2261" s="102"/>
      <c r="F2261" s="102"/>
      <c r="G2261" s="102"/>
      <c r="I2261" s="93"/>
      <c r="J2261" s="93"/>
    </row>
    <row r="2262" spans="1:10" s="65" customFormat="1" ht="14" x14ac:dyDescent="0.35">
      <c r="A2262" s="145"/>
      <c r="B2262" s="152"/>
      <c r="E2262" s="102"/>
      <c r="F2262" s="102"/>
      <c r="G2262" s="102"/>
      <c r="I2262" s="93"/>
      <c r="J2262" s="93"/>
    </row>
    <row r="2263" spans="1:10" s="65" customFormat="1" ht="14" x14ac:dyDescent="0.35">
      <c r="A2263" s="145"/>
      <c r="B2263" s="152"/>
      <c r="E2263" s="102"/>
      <c r="F2263" s="102"/>
      <c r="G2263" s="102"/>
      <c r="I2263" s="93"/>
      <c r="J2263" s="93"/>
    </row>
    <row r="2264" spans="1:10" s="65" customFormat="1" ht="14" x14ac:dyDescent="0.35">
      <c r="A2264" s="145"/>
      <c r="B2264" s="152"/>
      <c r="E2264" s="102"/>
      <c r="F2264" s="102"/>
      <c r="G2264" s="102"/>
      <c r="I2264" s="93"/>
      <c r="J2264" s="93"/>
    </row>
    <row r="2265" spans="1:10" s="65" customFormat="1" ht="14" x14ac:dyDescent="0.35">
      <c r="A2265" s="145"/>
      <c r="B2265" s="152"/>
      <c r="E2265" s="102"/>
      <c r="F2265" s="102"/>
      <c r="G2265" s="102"/>
      <c r="I2265" s="93"/>
      <c r="J2265" s="93"/>
    </row>
    <row r="2266" spans="1:10" s="65" customFormat="1" ht="14" x14ac:dyDescent="0.35">
      <c r="A2266" s="145"/>
      <c r="B2266" s="152"/>
      <c r="E2266" s="102"/>
      <c r="F2266" s="102"/>
      <c r="G2266" s="102"/>
      <c r="I2266" s="93"/>
      <c r="J2266" s="93"/>
    </row>
    <row r="2267" spans="1:10" s="65" customFormat="1" ht="14" x14ac:dyDescent="0.35">
      <c r="A2267" s="145"/>
      <c r="B2267" s="152"/>
      <c r="E2267" s="102"/>
      <c r="F2267" s="102"/>
      <c r="G2267" s="102"/>
      <c r="I2267" s="93"/>
      <c r="J2267" s="93"/>
    </row>
    <row r="2268" spans="1:10" s="65" customFormat="1" ht="14" x14ac:dyDescent="0.35">
      <c r="A2268" s="145"/>
      <c r="B2268" s="152"/>
      <c r="E2268" s="102"/>
      <c r="F2268" s="102"/>
      <c r="G2268" s="102"/>
      <c r="I2268" s="93"/>
      <c r="J2268" s="93"/>
    </row>
    <row r="2269" spans="1:10" s="65" customFormat="1" ht="14" x14ac:dyDescent="0.35">
      <c r="A2269" s="145"/>
      <c r="B2269" s="152"/>
      <c r="E2269" s="102"/>
      <c r="F2269" s="102"/>
      <c r="G2269" s="102"/>
      <c r="I2269" s="93"/>
      <c r="J2269" s="93"/>
    </row>
    <row r="2270" spans="1:10" s="65" customFormat="1" ht="14" x14ac:dyDescent="0.35">
      <c r="A2270" s="145"/>
      <c r="B2270" s="152"/>
      <c r="E2270" s="102"/>
      <c r="F2270" s="102"/>
      <c r="G2270" s="102"/>
      <c r="I2270" s="93"/>
      <c r="J2270" s="93"/>
    </row>
    <row r="2271" spans="1:10" s="65" customFormat="1" ht="14" x14ac:dyDescent="0.35">
      <c r="A2271" s="145"/>
      <c r="B2271" s="152"/>
      <c r="E2271" s="102"/>
      <c r="F2271" s="102"/>
      <c r="G2271" s="102"/>
      <c r="I2271" s="93"/>
      <c r="J2271" s="93"/>
    </row>
    <row r="2272" spans="1:10" s="65" customFormat="1" ht="14" x14ac:dyDescent="0.35">
      <c r="A2272" s="145"/>
      <c r="B2272" s="152"/>
      <c r="E2272" s="102"/>
      <c r="F2272" s="102"/>
      <c r="G2272" s="102"/>
      <c r="I2272" s="93"/>
      <c r="J2272" s="93"/>
    </row>
    <row r="2273" spans="1:10" s="65" customFormat="1" ht="14" x14ac:dyDescent="0.35">
      <c r="A2273" s="145"/>
      <c r="B2273" s="152"/>
      <c r="E2273" s="102"/>
      <c r="F2273" s="102"/>
      <c r="G2273" s="102"/>
      <c r="I2273" s="93"/>
      <c r="J2273" s="93"/>
    </row>
    <row r="2274" spans="1:10" s="65" customFormat="1" ht="14" x14ac:dyDescent="0.35">
      <c r="A2274" s="145"/>
      <c r="B2274" s="152"/>
      <c r="E2274" s="102"/>
      <c r="F2274" s="102"/>
      <c r="G2274" s="102"/>
      <c r="I2274" s="93"/>
      <c r="J2274" s="93"/>
    </row>
    <row r="2275" spans="1:10" s="65" customFormat="1" ht="14" x14ac:dyDescent="0.35">
      <c r="A2275" s="145"/>
      <c r="B2275" s="152"/>
      <c r="E2275" s="102"/>
      <c r="F2275" s="102"/>
      <c r="G2275" s="102"/>
      <c r="I2275" s="93"/>
      <c r="J2275" s="93"/>
    </row>
    <row r="2276" spans="1:10" s="65" customFormat="1" ht="14" x14ac:dyDescent="0.35">
      <c r="A2276" s="145"/>
      <c r="B2276" s="152"/>
      <c r="E2276" s="102"/>
      <c r="F2276" s="102"/>
      <c r="G2276" s="102"/>
      <c r="I2276" s="93"/>
      <c r="J2276" s="93"/>
    </row>
    <row r="2277" spans="1:10" s="65" customFormat="1" ht="14" x14ac:dyDescent="0.35">
      <c r="A2277" s="145"/>
      <c r="B2277" s="152"/>
      <c r="E2277" s="102"/>
      <c r="F2277" s="102"/>
      <c r="G2277" s="102"/>
      <c r="I2277" s="93"/>
      <c r="J2277" s="93"/>
    </row>
    <row r="2278" spans="1:10" s="65" customFormat="1" ht="14" x14ac:dyDescent="0.35">
      <c r="A2278" s="145"/>
      <c r="B2278" s="152"/>
      <c r="E2278" s="102"/>
      <c r="F2278" s="102"/>
      <c r="G2278" s="102"/>
      <c r="I2278" s="93"/>
      <c r="J2278" s="93"/>
    </row>
    <row r="2279" spans="1:10" s="65" customFormat="1" ht="14" x14ac:dyDescent="0.35">
      <c r="A2279" s="145"/>
      <c r="B2279" s="152"/>
      <c r="E2279" s="102"/>
      <c r="F2279" s="102"/>
      <c r="G2279" s="102"/>
      <c r="I2279" s="93"/>
      <c r="J2279" s="93"/>
    </row>
    <row r="2280" spans="1:10" s="65" customFormat="1" ht="14" x14ac:dyDescent="0.35">
      <c r="A2280" s="145"/>
      <c r="B2280" s="152"/>
      <c r="E2280" s="102"/>
      <c r="F2280" s="102"/>
      <c r="G2280" s="102"/>
      <c r="I2280" s="93"/>
      <c r="J2280" s="93"/>
    </row>
    <row r="2281" spans="1:10" s="65" customFormat="1" ht="14" x14ac:dyDescent="0.35">
      <c r="A2281" s="145"/>
      <c r="B2281" s="152"/>
      <c r="E2281" s="102"/>
      <c r="F2281" s="102"/>
      <c r="G2281" s="102"/>
      <c r="I2281" s="93"/>
      <c r="J2281" s="93"/>
    </row>
    <row r="2282" spans="1:10" s="65" customFormat="1" ht="14" x14ac:dyDescent="0.35">
      <c r="A2282" s="145"/>
      <c r="B2282" s="152"/>
      <c r="E2282" s="102"/>
      <c r="F2282" s="102"/>
      <c r="G2282" s="102"/>
      <c r="I2282" s="93"/>
      <c r="J2282" s="93"/>
    </row>
    <row r="2283" spans="1:10" s="65" customFormat="1" ht="14" x14ac:dyDescent="0.35">
      <c r="A2283" s="145"/>
      <c r="B2283" s="152"/>
      <c r="E2283" s="102"/>
      <c r="F2283" s="102"/>
      <c r="G2283" s="102"/>
      <c r="I2283" s="93"/>
      <c r="J2283" s="93"/>
    </row>
    <row r="2284" spans="1:10" s="65" customFormat="1" ht="14" x14ac:dyDescent="0.35">
      <c r="A2284" s="145"/>
      <c r="B2284" s="152"/>
      <c r="E2284" s="102"/>
      <c r="F2284" s="102"/>
      <c r="G2284" s="102"/>
      <c r="I2284" s="93"/>
      <c r="J2284" s="93"/>
    </row>
    <row r="2285" spans="1:10" s="65" customFormat="1" ht="14" x14ac:dyDescent="0.35">
      <c r="A2285" s="145"/>
      <c r="B2285" s="152"/>
      <c r="E2285" s="102"/>
      <c r="F2285" s="102"/>
      <c r="G2285" s="102"/>
      <c r="I2285" s="93"/>
      <c r="J2285" s="93"/>
    </row>
    <row r="2286" spans="1:10" s="65" customFormat="1" ht="14" x14ac:dyDescent="0.35">
      <c r="A2286" s="145"/>
      <c r="B2286" s="152"/>
      <c r="E2286" s="102"/>
      <c r="F2286" s="102"/>
      <c r="G2286" s="102"/>
      <c r="I2286" s="93"/>
      <c r="J2286" s="93"/>
    </row>
    <row r="2287" spans="1:10" s="65" customFormat="1" ht="14" x14ac:dyDescent="0.35">
      <c r="A2287" s="145"/>
      <c r="B2287" s="152"/>
      <c r="E2287" s="102"/>
      <c r="F2287" s="102"/>
      <c r="G2287" s="102"/>
      <c r="I2287" s="93"/>
      <c r="J2287" s="93"/>
    </row>
    <row r="2288" spans="1:10" s="65" customFormat="1" ht="14" x14ac:dyDescent="0.35">
      <c r="A2288" s="145"/>
      <c r="B2288" s="152"/>
      <c r="E2288" s="102"/>
      <c r="F2288" s="102"/>
      <c r="G2288" s="102"/>
      <c r="I2288" s="93"/>
      <c r="J2288" s="93"/>
    </row>
    <row r="2289" spans="1:10" s="65" customFormat="1" ht="14" x14ac:dyDescent="0.35">
      <c r="A2289" s="145"/>
      <c r="B2289" s="152"/>
      <c r="E2289" s="102"/>
      <c r="F2289" s="102"/>
      <c r="G2289" s="102"/>
      <c r="I2289" s="93"/>
      <c r="J2289" s="93"/>
    </row>
    <row r="2290" spans="1:10" s="65" customFormat="1" ht="14" x14ac:dyDescent="0.35">
      <c r="A2290" s="145"/>
      <c r="B2290" s="152"/>
      <c r="E2290" s="102"/>
      <c r="F2290" s="102"/>
      <c r="G2290" s="102"/>
      <c r="I2290" s="93"/>
      <c r="J2290" s="93"/>
    </row>
    <row r="2291" spans="1:10" s="65" customFormat="1" ht="14" x14ac:dyDescent="0.35">
      <c r="A2291" s="145"/>
      <c r="B2291" s="152"/>
      <c r="E2291" s="102"/>
      <c r="F2291" s="102"/>
      <c r="G2291" s="102"/>
      <c r="I2291" s="93"/>
      <c r="J2291" s="93"/>
    </row>
    <row r="2292" spans="1:10" s="65" customFormat="1" ht="14" x14ac:dyDescent="0.35">
      <c r="A2292" s="145"/>
      <c r="B2292" s="152"/>
      <c r="E2292" s="102"/>
      <c r="F2292" s="102"/>
      <c r="G2292" s="102"/>
      <c r="I2292" s="93"/>
      <c r="J2292" s="93"/>
    </row>
    <row r="2293" spans="1:10" s="65" customFormat="1" ht="14" x14ac:dyDescent="0.35">
      <c r="A2293" s="145"/>
      <c r="B2293" s="152"/>
      <c r="E2293" s="102"/>
      <c r="F2293" s="102"/>
      <c r="G2293" s="102"/>
      <c r="I2293" s="93"/>
      <c r="J2293" s="93"/>
    </row>
    <row r="2294" spans="1:10" s="65" customFormat="1" ht="14" x14ac:dyDescent="0.35">
      <c r="A2294" s="145"/>
      <c r="B2294" s="152"/>
      <c r="E2294" s="102"/>
      <c r="F2294" s="102"/>
      <c r="G2294" s="102"/>
      <c r="I2294" s="93"/>
      <c r="J2294" s="93"/>
    </row>
    <row r="2295" spans="1:10" s="65" customFormat="1" ht="14" x14ac:dyDescent="0.35">
      <c r="A2295" s="145"/>
      <c r="B2295" s="152"/>
      <c r="E2295" s="102"/>
      <c r="F2295" s="102"/>
      <c r="G2295" s="102"/>
      <c r="I2295" s="93"/>
      <c r="J2295" s="93"/>
    </row>
    <row r="2296" spans="1:10" s="65" customFormat="1" ht="14" x14ac:dyDescent="0.35">
      <c r="A2296" s="145"/>
      <c r="B2296" s="152"/>
      <c r="E2296" s="102"/>
      <c r="F2296" s="102"/>
      <c r="G2296" s="102"/>
      <c r="I2296" s="93"/>
      <c r="J2296" s="93"/>
    </row>
    <row r="2297" spans="1:10" s="65" customFormat="1" ht="14" x14ac:dyDescent="0.35">
      <c r="A2297" s="145"/>
      <c r="B2297" s="152"/>
      <c r="E2297" s="102"/>
      <c r="F2297" s="102"/>
      <c r="G2297" s="102"/>
      <c r="I2297" s="93"/>
      <c r="J2297" s="93"/>
    </row>
    <row r="2298" spans="1:10" s="65" customFormat="1" ht="14" x14ac:dyDescent="0.35">
      <c r="A2298" s="145"/>
      <c r="B2298" s="152"/>
      <c r="E2298" s="102"/>
      <c r="F2298" s="102"/>
      <c r="G2298" s="102"/>
      <c r="I2298" s="93"/>
      <c r="J2298" s="93"/>
    </row>
    <row r="2299" spans="1:10" s="65" customFormat="1" ht="14" x14ac:dyDescent="0.35">
      <c r="A2299" s="145"/>
      <c r="B2299" s="152"/>
      <c r="E2299" s="102"/>
      <c r="F2299" s="102"/>
      <c r="G2299" s="102"/>
      <c r="I2299" s="93"/>
      <c r="J2299" s="93"/>
    </row>
    <row r="2300" spans="1:10" s="65" customFormat="1" ht="14" x14ac:dyDescent="0.35">
      <c r="A2300" s="145"/>
      <c r="B2300" s="152"/>
      <c r="E2300" s="102"/>
      <c r="F2300" s="102"/>
      <c r="G2300" s="102"/>
      <c r="I2300" s="93"/>
      <c r="J2300" s="93"/>
    </row>
    <row r="2301" spans="1:10" s="65" customFormat="1" ht="14" x14ac:dyDescent="0.35">
      <c r="A2301" s="145"/>
      <c r="B2301" s="152"/>
      <c r="E2301" s="102"/>
      <c r="F2301" s="102"/>
      <c r="G2301" s="102"/>
      <c r="I2301" s="93"/>
      <c r="J2301" s="93"/>
    </row>
    <row r="2302" spans="1:10" s="65" customFormat="1" ht="14" x14ac:dyDescent="0.35">
      <c r="A2302" s="145"/>
      <c r="B2302" s="152"/>
      <c r="E2302" s="102"/>
      <c r="F2302" s="102"/>
      <c r="G2302" s="102"/>
      <c r="I2302" s="93"/>
      <c r="J2302" s="93"/>
    </row>
    <row r="2303" spans="1:10" s="65" customFormat="1" ht="14" x14ac:dyDescent="0.35">
      <c r="A2303" s="145"/>
      <c r="B2303" s="152"/>
      <c r="E2303" s="102"/>
      <c r="F2303" s="102"/>
      <c r="G2303" s="102"/>
      <c r="I2303" s="93"/>
      <c r="J2303" s="93"/>
    </row>
    <row r="2304" spans="1:10" s="65" customFormat="1" ht="14" x14ac:dyDescent="0.35">
      <c r="A2304" s="145"/>
      <c r="B2304" s="152"/>
      <c r="E2304" s="102"/>
      <c r="F2304" s="102"/>
      <c r="G2304" s="102"/>
      <c r="I2304" s="93"/>
      <c r="J2304" s="93"/>
    </row>
    <row r="2305" spans="1:10" s="65" customFormat="1" ht="14" x14ac:dyDescent="0.35">
      <c r="A2305" s="145"/>
      <c r="B2305" s="152"/>
      <c r="E2305" s="102"/>
      <c r="F2305" s="102"/>
      <c r="G2305" s="102"/>
      <c r="I2305" s="93"/>
      <c r="J2305" s="93"/>
    </row>
    <row r="2306" spans="1:10" s="65" customFormat="1" ht="14" x14ac:dyDescent="0.35">
      <c r="A2306" s="145"/>
      <c r="B2306" s="152"/>
      <c r="E2306" s="102"/>
      <c r="F2306" s="102"/>
      <c r="G2306" s="102"/>
      <c r="I2306" s="93"/>
      <c r="J2306" s="93"/>
    </row>
    <row r="2307" spans="1:10" s="65" customFormat="1" ht="14" x14ac:dyDescent="0.35">
      <c r="A2307" s="145"/>
      <c r="B2307" s="152"/>
      <c r="E2307" s="102"/>
      <c r="F2307" s="102"/>
      <c r="G2307" s="102"/>
      <c r="I2307" s="93"/>
      <c r="J2307" s="93"/>
    </row>
    <row r="2308" spans="1:10" s="65" customFormat="1" ht="14" x14ac:dyDescent="0.35">
      <c r="A2308" s="145"/>
      <c r="B2308" s="152"/>
      <c r="E2308" s="102"/>
      <c r="F2308" s="102"/>
      <c r="G2308" s="102"/>
      <c r="I2308" s="93"/>
      <c r="J2308" s="93"/>
    </row>
    <row r="2309" spans="1:10" s="65" customFormat="1" ht="14" x14ac:dyDescent="0.35">
      <c r="A2309" s="145"/>
      <c r="B2309" s="152"/>
      <c r="E2309" s="102"/>
      <c r="F2309" s="102"/>
      <c r="G2309" s="102"/>
      <c r="I2309" s="93"/>
      <c r="J2309" s="93"/>
    </row>
    <row r="2310" spans="1:10" s="65" customFormat="1" ht="14" x14ac:dyDescent="0.35">
      <c r="A2310" s="145"/>
      <c r="B2310" s="152"/>
      <c r="E2310" s="102"/>
      <c r="F2310" s="102"/>
      <c r="G2310" s="102"/>
      <c r="I2310" s="93"/>
      <c r="J2310" s="93"/>
    </row>
    <row r="2311" spans="1:10" s="65" customFormat="1" ht="14" x14ac:dyDescent="0.35">
      <c r="A2311" s="145"/>
      <c r="B2311" s="152"/>
      <c r="E2311" s="102"/>
      <c r="F2311" s="102"/>
      <c r="G2311" s="102"/>
      <c r="I2311" s="93"/>
      <c r="J2311" s="93"/>
    </row>
    <row r="2312" spans="1:10" s="65" customFormat="1" ht="14" x14ac:dyDescent="0.35">
      <c r="A2312" s="145"/>
      <c r="B2312" s="152"/>
      <c r="E2312" s="102"/>
      <c r="F2312" s="102"/>
      <c r="G2312" s="102"/>
      <c r="I2312" s="93"/>
      <c r="J2312" s="93"/>
    </row>
    <row r="2313" spans="1:10" s="65" customFormat="1" ht="14" x14ac:dyDescent="0.35">
      <c r="A2313" s="145"/>
      <c r="B2313" s="152"/>
      <c r="E2313" s="102"/>
      <c r="F2313" s="102"/>
      <c r="G2313" s="102"/>
      <c r="I2313" s="93"/>
      <c r="J2313" s="93"/>
    </row>
    <row r="2314" spans="1:10" s="65" customFormat="1" ht="14" x14ac:dyDescent="0.35">
      <c r="A2314" s="145"/>
      <c r="B2314" s="152"/>
      <c r="E2314" s="102"/>
      <c r="F2314" s="102"/>
      <c r="G2314" s="102"/>
      <c r="I2314" s="93"/>
      <c r="J2314" s="93"/>
    </row>
    <row r="2315" spans="1:10" s="65" customFormat="1" ht="14" x14ac:dyDescent="0.35">
      <c r="A2315" s="145"/>
      <c r="B2315" s="152"/>
      <c r="E2315" s="102"/>
      <c r="F2315" s="102"/>
      <c r="G2315" s="102"/>
      <c r="I2315" s="93"/>
      <c r="J2315" s="93"/>
    </row>
    <row r="2316" spans="1:10" s="65" customFormat="1" ht="14" x14ac:dyDescent="0.35">
      <c r="A2316" s="145"/>
      <c r="B2316" s="152"/>
      <c r="E2316" s="102"/>
      <c r="F2316" s="102"/>
      <c r="G2316" s="102"/>
      <c r="I2316" s="93"/>
      <c r="J2316" s="93"/>
    </row>
    <row r="2317" spans="1:10" s="65" customFormat="1" ht="14" x14ac:dyDescent="0.35">
      <c r="A2317" s="145"/>
      <c r="B2317" s="152"/>
      <c r="E2317" s="102"/>
      <c r="F2317" s="102"/>
      <c r="G2317" s="102"/>
      <c r="I2317" s="93"/>
      <c r="J2317" s="93"/>
    </row>
    <row r="2318" spans="1:10" s="65" customFormat="1" ht="14" x14ac:dyDescent="0.35">
      <c r="A2318" s="145"/>
      <c r="B2318" s="152"/>
      <c r="E2318" s="102"/>
      <c r="F2318" s="102"/>
      <c r="G2318" s="102"/>
      <c r="I2318" s="93"/>
      <c r="J2318" s="93"/>
    </row>
    <row r="2319" spans="1:10" s="65" customFormat="1" ht="14" x14ac:dyDescent="0.35">
      <c r="A2319" s="145"/>
      <c r="B2319" s="152"/>
      <c r="E2319" s="102"/>
      <c r="F2319" s="102"/>
      <c r="G2319" s="102"/>
      <c r="I2319" s="93"/>
      <c r="J2319" s="93"/>
    </row>
    <row r="2320" spans="1:10" s="65" customFormat="1" ht="14" x14ac:dyDescent="0.35">
      <c r="A2320" s="145"/>
      <c r="B2320" s="152"/>
      <c r="E2320" s="102"/>
      <c r="F2320" s="102"/>
      <c r="G2320" s="102"/>
      <c r="I2320" s="93"/>
      <c r="J2320" s="93"/>
    </row>
    <row r="2321" spans="1:10" s="65" customFormat="1" ht="14" x14ac:dyDescent="0.35">
      <c r="A2321" s="145"/>
      <c r="B2321" s="152"/>
      <c r="E2321" s="102"/>
      <c r="F2321" s="102"/>
      <c r="G2321" s="102"/>
      <c r="I2321" s="93"/>
      <c r="J2321" s="93"/>
    </row>
    <row r="2322" spans="1:10" s="65" customFormat="1" ht="14" x14ac:dyDescent="0.35">
      <c r="A2322" s="145"/>
      <c r="B2322" s="152"/>
      <c r="E2322" s="102"/>
      <c r="F2322" s="102"/>
      <c r="G2322" s="102"/>
      <c r="I2322" s="93"/>
      <c r="J2322" s="93"/>
    </row>
    <row r="2323" spans="1:10" s="65" customFormat="1" ht="14" x14ac:dyDescent="0.35">
      <c r="A2323" s="145"/>
      <c r="B2323" s="152"/>
      <c r="E2323" s="102"/>
      <c r="F2323" s="102"/>
      <c r="G2323" s="102"/>
      <c r="I2323" s="93"/>
      <c r="J2323" s="93"/>
    </row>
    <row r="2324" spans="1:10" s="65" customFormat="1" ht="14" x14ac:dyDescent="0.35">
      <c r="A2324" s="145"/>
      <c r="B2324" s="152"/>
      <c r="E2324" s="102"/>
      <c r="F2324" s="102"/>
      <c r="G2324" s="102"/>
      <c r="I2324" s="93"/>
      <c r="J2324" s="93"/>
    </row>
    <row r="2325" spans="1:10" s="65" customFormat="1" ht="14" x14ac:dyDescent="0.35">
      <c r="A2325" s="145"/>
      <c r="B2325" s="152"/>
      <c r="E2325" s="102"/>
      <c r="F2325" s="102"/>
      <c r="G2325" s="102"/>
      <c r="I2325" s="93"/>
      <c r="J2325" s="93"/>
    </row>
    <row r="2326" spans="1:10" s="65" customFormat="1" ht="14" x14ac:dyDescent="0.35">
      <c r="A2326" s="145"/>
      <c r="B2326" s="152"/>
      <c r="E2326" s="102"/>
      <c r="F2326" s="102"/>
      <c r="G2326" s="102"/>
      <c r="I2326" s="93"/>
      <c r="J2326" s="93"/>
    </row>
    <row r="2327" spans="1:10" s="65" customFormat="1" ht="14" x14ac:dyDescent="0.35">
      <c r="A2327" s="145"/>
      <c r="B2327" s="152"/>
      <c r="E2327" s="102"/>
      <c r="F2327" s="102"/>
      <c r="G2327" s="102"/>
      <c r="I2327" s="93"/>
      <c r="J2327" s="93"/>
    </row>
    <row r="2328" spans="1:10" s="65" customFormat="1" ht="14" x14ac:dyDescent="0.35">
      <c r="A2328" s="145"/>
      <c r="B2328" s="152"/>
      <c r="E2328" s="102"/>
      <c r="F2328" s="102"/>
      <c r="G2328" s="102"/>
      <c r="I2328" s="93"/>
      <c r="J2328" s="93"/>
    </row>
    <row r="2329" spans="1:10" s="65" customFormat="1" ht="14" x14ac:dyDescent="0.35">
      <c r="A2329" s="145"/>
      <c r="B2329" s="152"/>
      <c r="E2329" s="102"/>
      <c r="F2329" s="102"/>
      <c r="G2329" s="102"/>
      <c r="I2329" s="93"/>
      <c r="J2329" s="93"/>
    </row>
    <row r="2330" spans="1:10" s="65" customFormat="1" ht="14" x14ac:dyDescent="0.35">
      <c r="A2330" s="145"/>
      <c r="B2330" s="152"/>
      <c r="E2330" s="102"/>
      <c r="F2330" s="102"/>
      <c r="G2330" s="102"/>
      <c r="I2330" s="93"/>
      <c r="J2330" s="93"/>
    </row>
    <row r="2331" spans="1:10" s="65" customFormat="1" ht="14" x14ac:dyDescent="0.35">
      <c r="A2331" s="145"/>
      <c r="B2331" s="152"/>
      <c r="E2331" s="102"/>
      <c r="F2331" s="102"/>
      <c r="G2331" s="102"/>
      <c r="I2331" s="93"/>
      <c r="J2331" s="93"/>
    </row>
    <row r="2332" spans="1:10" s="65" customFormat="1" ht="14" x14ac:dyDescent="0.35">
      <c r="A2332" s="145"/>
      <c r="B2332" s="152"/>
      <c r="E2332" s="102"/>
      <c r="F2332" s="102"/>
      <c r="G2332" s="102"/>
      <c r="I2332" s="93"/>
      <c r="J2332" s="93"/>
    </row>
    <row r="2333" spans="1:10" s="65" customFormat="1" ht="14" x14ac:dyDescent="0.35">
      <c r="A2333" s="145"/>
      <c r="B2333" s="152"/>
      <c r="E2333" s="102"/>
      <c r="F2333" s="102"/>
      <c r="G2333" s="102"/>
      <c r="I2333" s="93"/>
      <c r="J2333" s="93"/>
    </row>
    <row r="2334" spans="1:10" s="65" customFormat="1" ht="14" x14ac:dyDescent="0.35">
      <c r="A2334" s="145"/>
      <c r="B2334" s="152"/>
      <c r="E2334" s="102"/>
      <c r="F2334" s="102"/>
      <c r="G2334" s="102"/>
      <c r="I2334" s="93"/>
      <c r="J2334" s="93"/>
    </row>
    <row r="2335" spans="1:10" s="65" customFormat="1" ht="14" x14ac:dyDescent="0.35">
      <c r="A2335" s="145"/>
      <c r="B2335" s="152"/>
      <c r="E2335" s="102"/>
      <c r="F2335" s="102"/>
      <c r="G2335" s="102"/>
      <c r="I2335" s="93"/>
      <c r="J2335" s="93"/>
    </row>
    <row r="2336" spans="1:10" s="65" customFormat="1" ht="14" x14ac:dyDescent="0.35">
      <c r="A2336" s="145"/>
      <c r="B2336" s="152"/>
      <c r="E2336" s="102"/>
      <c r="F2336" s="102"/>
      <c r="G2336" s="102"/>
      <c r="I2336" s="93"/>
      <c r="J2336" s="93"/>
    </row>
    <row r="2337" spans="1:10" s="65" customFormat="1" ht="14" x14ac:dyDescent="0.35">
      <c r="A2337" s="145"/>
      <c r="B2337" s="152"/>
      <c r="E2337" s="102"/>
      <c r="F2337" s="102"/>
      <c r="G2337" s="102"/>
      <c r="I2337" s="93"/>
      <c r="J2337" s="93"/>
    </row>
    <row r="2338" spans="1:10" s="65" customFormat="1" ht="14" x14ac:dyDescent="0.35">
      <c r="A2338" s="145"/>
      <c r="B2338" s="152"/>
      <c r="E2338" s="102"/>
      <c r="F2338" s="102"/>
      <c r="G2338" s="102"/>
      <c r="I2338" s="93"/>
      <c r="J2338" s="93"/>
    </row>
    <row r="2339" spans="1:10" s="65" customFormat="1" ht="14" x14ac:dyDescent="0.35">
      <c r="A2339" s="145"/>
      <c r="B2339" s="152"/>
      <c r="E2339" s="102"/>
      <c r="F2339" s="102"/>
      <c r="G2339" s="102"/>
      <c r="I2339" s="93"/>
      <c r="J2339" s="93"/>
    </row>
    <row r="2340" spans="1:10" s="65" customFormat="1" ht="14" x14ac:dyDescent="0.35">
      <c r="A2340" s="145"/>
      <c r="B2340" s="152"/>
      <c r="E2340" s="102"/>
      <c r="F2340" s="102"/>
      <c r="G2340" s="102"/>
      <c r="I2340" s="93"/>
      <c r="J2340" s="93"/>
    </row>
    <row r="2341" spans="1:10" s="65" customFormat="1" ht="14" x14ac:dyDescent="0.35">
      <c r="A2341" s="145"/>
      <c r="B2341" s="152"/>
      <c r="E2341" s="102"/>
      <c r="F2341" s="102"/>
      <c r="G2341" s="102"/>
      <c r="I2341" s="93"/>
      <c r="J2341" s="93"/>
    </row>
    <row r="2342" spans="1:10" s="65" customFormat="1" ht="14" x14ac:dyDescent="0.35">
      <c r="A2342" s="145"/>
      <c r="B2342" s="152"/>
      <c r="E2342" s="102"/>
      <c r="F2342" s="102"/>
      <c r="G2342" s="102"/>
      <c r="I2342" s="93"/>
      <c r="J2342" s="93"/>
    </row>
    <row r="2343" spans="1:10" s="65" customFormat="1" ht="14" x14ac:dyDescent="0.35">
      <c r="A2343" s="145"/>
      <c r="B2343" s="152"/>
      <c r="E2343" s="102"/>
      <c r="F2343" s="102"/>
      <c r="G2343" s="102"/>
      <c r="I2343" s="93"/>
      <c r="J2343" s="93"/>
    </row>
    <row r="2344" spans="1:10" s="65" customFormat="1" ht="14" x14ac:dyDescent="0.35">
      <c r="A2344" s="145"/>
      <c r="B2344" s="152"/>
      <c r="E2344" s="102"/>
      <c r="F2344" s="102"/>
      <c r="G2344" s="102"/>
      <c r="I2344" s="93"/>
      <c r="J2344" s="93"/>
    </row>
    <row r="2345" spans="1:10" s="65" customFormat="1" ht="14" x14ac:dyDescent="0.35">
      <c r="A2345" s="145"/>
      <c r="B2345" s="152"/>
      <c r="E2345" s="102"/>
      <c r="F2345" s="102"/>
      <c r="G2345" s="102"/>
      <c r="I2345" s="93"/>
      <c r="J2345" s="93"/>
    </row>
    <row r="2346" spans="1:10" s="65" customFormat="1" ht="14" x14ac:dyDescent="0.35">
      <c r="A2346" s="145"/>
      <c r="B2346" s="152"/>
      <c r="E2346" s="102"/>
      <c r="F2346" s="102"/>
      <c r="G2346" s="102"/>
      <c r="I2346" s="93"/>
      <c r="J2346" s="93"/>
    </row>
    <row r="2347" spans="1:10" s="65" customFormat="1" ht="14" x14ac:dyDescent="0.35">
      <c r="A2347" s="145"/>
      <c r="B2347" s="152"/>
      <c r="E2347" s="102"/>
      <c r="F2347" s="102"/>
      <c r="G2347" s="102"/>
      <c r="I2347" s="93"/>
      <c r="J2347" s="93"/>
    </row>
    <row r="2348" spans="1:10" s="65" customFormat="1" ht="14" x14ac:dyDescent="0.35">
      <c r="A2348" s="145"/>
      <c r="B2348" s="152"/>
      <c r="E2348" s="102"/>
      <c r="F2348" s="102"/>
      <c r="G2348" s="102"/>
      <c r="I2348" s="93"/>
      <c r="J2348" s="93"/>
    </row>
    <row r="2349" spans="1:10" s="65" customFormat="1" ht="14" x14ac:dyDescent="0.35">
      <c r="A2349" s="145"/>
      <c r="B2349" s="152"/>
      <c r="E2349" s="102"/>
      <c r="F2349" s="102"/>
      <c r="G2349" s="102"/>
      <c r="I2349" s="93"/>
      <c r="J2349" s="93"/>
    </row>
    <row r="2350" spans="1:10" s="65" customFormat="1" ht="14" x14ac:dyDescent="0.35">
      <c r="A2350" s="145"/>
      <c r="B2350" s="152"/>
      <c r="E2350" s="102"/>
      <c r="F2350" s="102"/>
      <c r="G2350" s="102"/>
      <c r="I2350" s="93"/>
      <c r="J2350" s="93"/>
    </row>
    <row r="2351" spans="1:10" s="65" customFormat="1" ht="14" x14ac:dyDescent="0.35">
      <c r="A2351" s="145"/>
      <c r="B2351" s="152"/>
      <c r="E2351" s="102"/>
      <c r="F2351" s="102"/>
      <c r="G2351" s="102"/>
      <c r="I2351" s="93"/>
      <c r="J2351" s="93"/>
    </row>
    <row r="2352" spans="1:10" s="65" customFormat="1" ht="14" x14ac:dyDescent="0.35">
      <c r="A2352" s="145"/>
      <c r="B2352" s="152"/>
      <c r="E2352" s="102"/>
      <c r="F2352" s="102"/>
      <c r="G2352" s="102"/>
      <c r="I2352" s="93"/>
      <c r="J2352" s="93"/>
    </row>
    <row r="2353" spans="1:10" s="65" customFormat="1" ht="14" x14ac:dyDescent="0.35">
      <c r="A2353" s="145"/>
      <c r="B2353" s="152"/>
      <c r="E2353" s="102"/>
      <c r="F2353" s="102"/>
      <c r="G2353" s="102"/>
      <c r="I2353" s="93"/>
      <c r="J2353" s="93"/>
    </row>
    <row r="2354" spans="1:10" s="65" customFormat="1" ht="14" x14ac:dyDescent="0.35">
      <c r="A2354" s="145"/>
      <c r="B2354" s="152"/>
      <c r="E2354" s="102"/>
      <c r="F2354" s="102"/>
      <c r="G2354" s="102"/>
      <c r="I2354" s="93"/>
      <c r="J2354" s="93"/>
    </row>
    <row r="2355" spans="1:10" s="65" customFormat="1" ht="14" x14ac:dyDescent="0.35">
      <c r="A2355" s="145"/>
      <c r="B2355" s="152"/>
      <c r="E2355" s="102"/>
      <c r="F2355" s="102"/>
      <c r="G2355" s="102"/>
      <c r="I2355" s="93"/>
      <c r="J2355" s="93"/>
    </row>
    <row r="2356" spans="1:10" s="65" customFormat="1" ht="14" x14ac:dyDescent="0.35">
      <c r="A2356" s="145"/>
      <c r="B2356" s="152"/>
      <c r="E2356" s="102"/>
      <c r="F2356" s="102"/>
      <c r="G2356" s="102"/>
      <c r="I2356" s="93"/>
      <c r="J2356" s="93"/>
    </row>
    <row r="2357" spans="1:10" s="65" customFormat="1" ht="14" x14ac:dyDescent="0.35">
      <c r="A2357" s="145"/>
      <c r="B2357" s="152"/>
      <c r="E2357" s="102"/>
      <c r="F2357" s="102"/>
      <c r="G2357" s="102"/>
      <c r="I2357" s="93"/>
      <c r="J2357" s="93"/>
    </row>
    <row r="2358" spans="1:10" s="65" customFormat="1" ht="14" x14ac:dyDescent="0.35">
      <c r="A2358" s="145"/>
      <c r="B2358" s="152"/>
      <c r="E2358" s="102"/>
      <c r="F2358" s="102"/>
      <c r="G2358" s="102"/>
      <c r="I2358" s="93"/>
      <c r="J2358" s="93"/>
    </row>
    <row r="2359" spans="1:10" s="65" customFormat="1" ht="14" x14ac:dyDescent="0.35">
      <c r="A2359" s="145"/>
      <c r="B2359" s="152"/>
      <c r="E2359" s="102"/>
      <c r="F2359" s="102"/>
      <c r="G2359" s="102"/>
      <c r="I2359" s="93"/>
      <c r="J2359" s="93"/>
    </row>
    <row r="2360" spans="1:10" s="65" customFormat="1" ht="14" x14ac:dyDescent="0.35">
      <c r="A2360" s="145"/>
      <c r="B2360" s="152"/>
      <c r="E2360" s="102"/>
      <c r="F2360" s="102"/>
      <c r="G2360" s="102"/>
      <c r="I2360" s="93"/>
      <c r="J2360" s="93"/>
    </row>
    <row r="2361" spans="1:10" s="65" customFormat="1" ht="14" x14ac:dyDescent="0.35">
      <c r="A2361" s="145"/>
      <c r="B2361" s="152"/>
      <c r="E2361" s="102"/>
      <c r="F2361" s="102"/>
      <c r="G2361" s="102"/>
      <c r="I2361" s="93"/>
      <c r="J2361" s="93"/>
    </row>
    <row r="2362" spans="1:10" s="65" customFormat="1" ht="14" x14ac:dyDescent="0.35">
      <c r="A2362" s="145"/>
      <c r="B2362" s="152"/>
      <c r="E2362" s="102"/>
      <c r="F2362" s="102"/>
      <c r="G2362" s="102"/>
      <c r="I2362" s="93"/>
      <c r="J2362" s="93"/>
    </row>
    <row r="2363" spans="1:10" s="65" customFormat="1" ht="14" x14ac:dyDescent="0.35">
      <c r="A2363" s="145"/>
      <c r="B2363" s="152"/>
      <c r="E2363" s="102"/>
      <c r="F2363" s="102"/>
      <c r="G2363" s="102"/>
      <c r="I2363" s="93"/>
      <c r="J2363" s="93"/>
    </row>
    <row r="2364" spans="1:10" s="65" customFormat="1" ht="14" x14ac:dyDescent="0.35">
      <c r="A2364" s="145"/>
      <c r="B2364" s="152"/>
      <c r="E2364" s="102"/>
      <c r="F2364" s="102"/>
      <c r="G2364" s="102"/>
      <c r="I2364" s="93"/>
      <c r="J2364" s="93"/>
    </row>
    <row r="2365" spans="1:10" s="65" customFormat="1" ht="14" x14ac:dyDescent="0.35">
      <c r="A2365" s="145"/>
      <c r="B2365" s="152"/>
      <c r="E2365" s="102"/>
      <c r="F2365" s="102"/>
      <c r="G2365" s="102"/>
      <c r="I2365" s="93"/>
      <c r="J2365" s="93"/>
    </row>
    <row r="2366" spans="1:10" s="65" customFormat="1" ht="14" x14ac:dyDescent="0.35">
      <c r="A2366" s="145"/>
      <c r="B2366" s="152"/>
      <c r="E2366" s="102"/>
      <c r="F2366" s="102"/>
      <c r="G2366" s="102"/>
      <c r="I2366" s="93"/>
      <c r="J2366" s="93"/>
    </row>
    <row r="2367" spans="1:10" s="65" customFormat="1" ht="14" x14ac:dyDescent="0.35">
      <c r="A2367" s="145"/>
      <c r="B2367" s="152"/>
      <c r="E2367" s="102"/>
      <c r="F2367" s="102"/>
      <c r="G2367" s="102"/>
      <c r="I2367" s="93"/>
      <c r="J2367" s="93"/>
    </row>
    <row r="2368" spans="1:10" s="65" customFormat="1" ht="14" x14ac:dyDescent="0.35">
      <c r="A2368" s="145"/>
      <c r="B2368" s="152"/>
      <c r="E2368" s="102"/>
      <c r="F2368" s="102"/>
      <c r="G2368" s="102"/>
      <c r="I2368" s="93"/>
      <c r="J2368" s="93"/>
    </row>
    <row r="2369" spans="1:10" s="65" customFormat="1" ht="14" x14ac:dyDescent="0.35">
      <c r="A2369" s="145"/>
      <c r="B2369" s="152"/>
      <c r="E2369" s="102"/>
      <c r="F2369" s="102"/>
      <c r="G2369" s="102"/>
      <c r="I2369" s="93"/>
      <c r="J2369" s="93"/>
    </row>
    <row r="2370" spans="1:10" s="65" customFormat="1" ht="14" x14ac:dyDescent="0.35">
      <c r="A2370" s="145"/>
      <c r="B2370" s="152"/>
      <c r="E2370" s="102"/>
      <c r="F2370" s="102"/>
      <c r="G2370" s="102"/>
      <c r="I2370" s="93"/>
      <c r="J2370" s="93"/>
    </row>
    <row r="2371" spans="1:10" s="65" customFormat="1" ht="14" x14ac:dyDescent="0.35">
      <c r="A2371" s="145"/>
      <c r="B2371" s="152"/>
      <c r="E2371" s="102"/>
      <c r="F2371" s="102"/>
      <c r="G2371" s="102"/>
      <c r="I2371" s="93"/>
      <c r="J2371" s="93"/>
    </row>
    <row r="2372" spans="1:10" s="65" customFormat="1" ht="14" x14ac:dyDescent="0.35">
      <c r="A2372" s="145"/>
      <c r="B2372" s="152"/>
      <c r="E2372" s="102"/>
      <c r="F2372" s="102"/>
      <c r="G2372" s="102"/>
      <c r="I2372" s="93"/>
      <c r="J2372" s="93"/>
    </row>
    <row r="2373" spans="1:10" s="65" customFormat="1" ht="14" x14ac:dyDescent="0.35">
      <c r="A2373" s="145"/>
      <c r="B2373" s="152"/>
      <c r="E2373" s="102"/>
      <c r="F2373" s="102"/>
      <c r="G2373" s="102"/>
      <c r="I2373" s="93"/>
      <c r="J2373" s="93"/>
    </row>
    <row r="2374" spans="1:10" s="65" customFormat="1" ht="14" x14ac:dyDescent="0.35">
      <c r="A2374" s="145"/>
      <c r="B2374" s="152"/>
      <c r="E2374" s="102"/>
      <c r="F2374" s="102"/>
      <c r="G2374" s="102"/>
      <c r="I2374" s="93"/>
      <c r="J2374" s="93"/>
    </row>
    <row r="2375" spans="1:10" s="65" customFormat="1" ht="14" x14ac:dyDescent="0.35">
      <c r="A2375" s="145"/>
      <c r="B2375" s="152"/>
      <c r="E2375" s="102"/>
      <c r="F2375" s="102"/>
      <c r="G2375" s="102"/>
      <c r="I2375" s="93"/>
      <c r="J2375" s="93"/>
    </row>
    <row r="2376" spans="1:10" s="65" customFormat="1" ht="14" x14ac:dyDescent="0.35">
      <c r="A2376" s="145"/>
      <c r="B2376" s="152"/>
      <c r="E2376" s="102"/>
      <c r="F2376" s="102"/>
      <c r="G2376" s="102"/>
      <c r="I2376" s="93"/>
      <c r="J2376" s="93"/>
    </row>
    <row r="2377" spans="1:10" s="65" customFormat="1" ht="14" x14ac:dyDescent="0.35">
      <c r="A2377" s="145"/>
      <c r="B2377" s="152"/>
      <c r="E2377" s="102"/>
      <c r="F2377" s="102"/>
      <c r="G2377" s="102"/>
      <c r="I2377" s="93"/>
      <c r="J2377" s="93"/>
    </row>
    <row r="2378" spans="1:10" s="65" customFormat="1" ht="14" x14ac:dyDescent="0.35">
      <c r="A2378" s="145"/>
      <c r="B2378" s="152"/>
      <c r="E2378" s="102"/>
      <c r="F2378" s="102"/>
      <c r="G2378" s="102"/>
      <c r="I2378" s="93"/>
      <c r="J2378" s="93"/>
    </row>
    <row r="2379" spans="1:10" s="65" customFormat="1" ht="14" x14ac:dyDescent="0.35">
      <c r="A2379" s="145"/>
      <c r="B2379" s="152"/>
      <c r="E2379" s="102"/>
      <c r="F2379" s="102"/>
      <c r="G2379" s="102"/>
      <c r="I2379" s="93"/>
      <c r="J2379" s="93"/>
    </row>
    <row r="2380" spans="1:10" s="65" customFormat="1" ht="14" x14ac:dyDescent="0.35">
      <c r="A2380" s="145"/>
      <c r="B2380" s="152"/>
      <c r="E2380" s="102"/>
      <c r="F2380" s="102"/>
      <c r="G2380" s="102"/>
      <c r="I2380" s="93"/>
      <c r="J2380" s="93"/>
    </row>
    <row r="2381" spans="1:10" s="65" customFormat="1" ht="14" x14ac:dyDescent="0.35">
      <c r="A2381" s="145"/>
      <c r="B2381" s="152"/>
      <c r="E2381" s="102"/>
      <c r="F2381" s="102"/>
      <c r="G2381" s="102"/>
      <c r="I2381" s="93"/>
      <c r="J2381" s="93"/>
    </row>
    <row r="2382" spans="1:10" s="65" customFormat="1" ht="14" x14ac:dyDescent="0.35">
      <c r="A2382" s="145"/>
      <c r="B2382" s="152"/>
      <c r="E2382" s="102"/>
      <c r="F2382" s="102"/>
      <c r="G2382" s="102"/>
      <c r="I2382" s="93"/>
      <c r="J2382" s="93"/>
    </row>
    <row r="2383" spans="1:10" s="65" customFormat="1" ht="14" x14ac:dyDescent="0.35">
      <c r="A2383" s="145"/>
      <c r="B2383" s="152"/>
      <c r="E2383" s="102"/>
      <c r="F2383" s="102"/>
      <c r="G2383" s="102"/>
      <c r="I2383" s="93"/>
      <c r="J2383" s="93"/>
    </row>
    <row r="2384" spans="1:10" s="65" customFormat="1" ht="14" x14ac:dyDescent="0.35">
      <c r="A2384" s="145"/>
      <c r="B2384" s="152"/>
      <c r="E2384" s="102"/>
      <c r="F2384" s="102"/>
      <c r="G2384" s="102"/>
      <c r="I2384" s="93"/>
      <c r="J2384" s="93"/>
    </row>
    <row r="2385" spans="1:10" s="65" customFormat="1" ht="14" x14ac:dyDescent="0.35">
      <c r="A2385" s="145"/>
      <c r="B2385" s="152"/>
      <c r="E2385" s="102"/>
      <c r="F2385" s="102"/>
      <c r="G2385" s="102"/>
      <c r="I2385" s="93"/>
      <c r="J2385" s="93"/>
    </row>
    <row r="2386" spans="1:10" s="65" customFormat="1" ht="14" x14ac:dyDescent="0.35">
      <c r="A2386" s="145"/>
      <c r="B2386" s="152"/>
      <c r="E2386" s="102"/>
      <c r="F2386" s="102"/>
      <c r="G2386" s="102"/>
      <c r="I2386" s="93"/>
      <c r="J2386" s="93"/>
    </row>
    <row r="2387" spans="1:10" s="65" customFormat="1" ht="14" x14ac:dyDescent="0.35">
      <c r="A2387" s="145"/>
      <c r="B2387" s="152"/>
      <c r="E2387" s="102"/>
      <c r="F2387" s="102"/>
      <c r="G2387" s="102"/>
      <c r="I2387" s="93"/>
      <c r="J2387" s="93"/>
    </row>
    <row r="2388" spans="1:10" s="65" customFormat="1" ht="14" x14ac:dyDescent="0.35">
      <c r="A2388" s="145"/>
      <c r="B2388" s="152"/>
      <c r="E2388" s="102"/>
      <c r="F2388" s="102"/>
      <c r="G2388" s="102"/>
      <c r="I2388" s="93"/>
      <c r="J2388" s="93"/>
    </row>
    <row r="2389" spans="1:10" s="65" customFormat="1" ht="14" x14ac:dyDescent="0.35">
      <c r="A2389" s="145"/>
      <c r="B2389" s="152"/>
      <c r="E2389" s="102"/>
      <c r="F2389" s="102"/>
      <c r="G2389" s="102"/>
      <c r="I2389" s="93"/>
      <c r="J2389" s="93"/>
    </row>
    <row r="2390" spans="1:10" s="65" customFormat="1" ht="14" x14ac:dyDescent="0.35">
      <c r="A2390" s="145"/>
      <c r="B2390" s="152"/>
      <c r="E2390" s="102"/>
      <c r="F2390" s="102"/>
      <c r="G2390" s="102"/>
      <c r="I2390" s="93"/>
      <c r="J2390" s="93"/>
    </row>
    <row r="2391" spans="1:10" s="65" customFormat="1" ht="14" x14ac:dyDescent="0.35">
      <c r="A2391" s="145"/>
      <c r="B2391" s="152"/>
      <c r="E2391" s="102"/>
      <c r="F2391" s="102"/>
      <c r="G2391" s="102"/>
      <c r="I2391" s="93"/>
      <c r="J2391" s="93"/>
    </row>
    <row r="2392" spans="1:10" s="65" customFormat="1" ht="14" x14ac:dyDescent="0.35">
      <c r="A2392" s="145"/>
      <c r="B2392" s="152"/>
      <c r="E2392" s="102"/>
      <c r="F2392" s="102"/>
      <c r="G2392" s="102"/>
      <c r="I2392" s="93"/>
      <c r="J2392" s="93"/>
    </row>
    <row r="2393" spans="1:10" s="65" customFormat="1" ht="14" x14ac:dyDescent="0.35">
      <c r="A2393" s="145"/>
      <c r="B2393" s="152"/>
      <c r="E2393" s="102"/>
      <c r="F2393" s="102"/>
      <c r="G2393" s="102"/>
      <c r="I2393" s="93"/>
      <c r="J2393" s="93"/>
    </row>
    <row r="2394" spans="1:10" s="65" customFormat="1" ht="14" x14ac:dyDescent="0.35">
      <c r="A2394" s="145"/>
      <c r="B2394" s="152"/>
      <c r="E2394" s="102"/>
      <c r="F2394" s="102"/>
      <c r="G2394" s="102"/>
      <c r="I2394" s="93"/>
      <c r="J2394" s="93"/>
    </row>
    <row r="2395" spans="1:10" s="65" customFormat="1" ht="14" x14ac:dyDescent="0.35">
      <c r="A2395" s="145"/>
      <c r="B2395" s="152"/>
      <c r="E2395" s="102"/>
      <c r="F2395" s="102"/>
      <c r="G2395" s="102"/>
      <c r="I2395" s="93"/>
      <c r="J2395" s="93"/>
    </row>
    <row r="2396" spans="1:10" s="65" customFormat="1" ht="14" x14ac:dyDescent="0.35">
      <c r="A2396" s="145"/>
      <c r="B2396" s="152"/>
      <c r="E2396" s="102"/>
      <c r="F2396" s="102"/>
      <c r="G2396" s="102"/>
      <c r="I2396" s="93"/>
      <c r="J2396" s="93"/>
    </row>
    <row r="2397" spans="1:10" s="65" customFormat="1" ht="14" x14ac:dyDescent="0.35">
      <c r="A2397" s="145"/>
      <c r="B2397" s="152"/>
      <c r="E2397" s="102"/>
      <c r="F2397" s="102"/>
      <c r="G2397" s="102"/>
      <c r="I2397" s="93"/>
      <c r="J2397" s="93"/>
    </row>
    <row r="2398" spans="1:10" s="65" customFormat="1" ht="14" x14ac:dyDescent="0.35">
      <c r="A2398" s="145"/>
      <c r="B2398" s="152"/>
      <c r="E2398" s="102"/>
      <c r="F2398" s="102"/>
      <c r="G2398" s="102"/>
      <c r="I2398" s="93"/>
      <c r="J2398" s="93"/>
    </row>
    <row r="2399" spans="1:10" s="65" customFormat="1" ht="14" x14ac:dyDescent="0.35">
      <c r="A2399" s="145"/>
      <c r="B2399" s="152"/>
      <c r="E2399" s="102"/>
      <c r="F2399" s="102"/>
      <c r="G2399" s="102"/>
      <c r="I2399" s="93"/>
      <c r="J2399" s="93"/>
    </row>
    <row r="2400" spans="1:10" s="65" customFormat="1" ht="14" x14ac:dyDescent="0.35">
      <c r="A2400" s="145"/>
      <c r="B2400" s="152"/>
      <c r="E2400" s="102"/>
      <c r="F2400" s="102"/>
      <c r="G2400" s="102"/>
      <c r="I2400" s="93"/>
      <c r="J2400" s="93"/>
    </row>
    <row r="2401" spans="1:10" s="65" customFormat="1" ht="14" x14ac:dyDescent="0.35">
      <c r="A2401" s="145"/>
      <c r="B2401" s="152"/>
      <c r="E2401" s="102"/>
      <c r="F2401" s="102"/>
      <c r="G2401" s="102"/>
      <c r="I2401" s="93"/>
      <c r="J2401" s="93"/>
    </row>
    <row r="2402" spans="1:10" s="65" customFormat="1" ht="14" x14ac:dyDescent="0.35">
      <c r="A2402" s="145"/>
      <c r="B2402" s="152"/>
      <c r="E2402" s="102"/>
      <c r="F2402" s="102"/>
      <c r="G2402" s="102"/>
      <c r="I2402" s="93"/>
      <c r="J2402" s="93"/>
    </row>
    <row r="2403" spans="1:10" s="65" customFormat="1" ht="14" x14ac:dyDescent="0.35">
      <c r="A2403" s="145"/>
      <c r="B2403" s="152"/>
      <c r="E2403" s="102"/>
      <c r="F2403" s="102"/>
      <c r="G2403" s="102"/>
      <c r="I2403" s="93"/>
      <c r="J2403" s="93"/>
    </row>
    <row r="2404" spans="1:10" s="65" customFormat="1" ht="14" x14ac:dyDescent="0.35">
      <c r="A2404" s="145"/>
      <c r="B2404" s="152"/>
      <c r="E2404" s="102"/>
      <c r="F2404" s="102"/>
      <c r="G2404" s="102"/>
      <c r="I2404" s="93"/>
      <c r="J2404" s="93"/>
    </row>
    <row r="2405" spans="1:10" s="65" customFormat="1" ht="14" x14ac:dyDescent="0.35">
      <c r="A2405" s="145"/>
      <c r="B2405" s="152"/>
      <c r="E2405" s="102"/>
      <c r="F2405" s="102"/>
      <c r="G2405" s="102"/>
      <c r="I2405" s="93"/>
      <c r="J2405" s="93"/>
    </row>
    <row r="2406" spans="1:10" s="65" customFormat="1" ht="14" x14ac:dyDescent="0.35">
      <c r="A2406" s="145"/>
      <c r="B2406" s="152"/>
      <c r="E2406" s="102"/>
      <c r="F2406" s="102"/>
      <c r="G2406" s="102"/>
      <c r="I2406" s="93"/>
      <c r="J2406" s="93"/>
    </row>
    <row r="2407" spans="1:10" s="65" customFormat="1" ht="14" x14ac:dyDescent="0.35">
      <c r="A2407" s="145"/>
      <c r="B2407" s="152"/>
      <c r="E2407" s="102"/>
      <c r="F2407" s="102"/>
      <c r="G2407" s="102"/>
      <c r="I2407" s="93"/>
      <c r="J2407" s="93"/>
    </row>
    <row r="2408" spans="1:10" s="65" customFormat="1" ht="14" x14ac:dyDescent="0.35">
      <c r="A2408" s="145"/>
      <c r="B2408" s="152"/>
      <c r="E2408" s="102"/>
      <c r="F2408" s="102"/>
      <c r="G2408" s="102"/>
      <c r="I2408" s="93"/>
      <c r="J2408" s="93"/>
    </row>
    <row r="2409" spans="1:10" s="65" customFormat="1" ht="14" x14ac:dyDescent="0.35">
      <c r="A2409" s="145"/>
      <c r="B2409" s="152"/>
      <c r="E2409" s="102"/>
      <c r="F2409" s="102"/>
      <c r="G2409" s="102"/>
      <c r="I2409" s="93"/>
      <c r="J2409" s="93"/>
    </row>
    <row r="2410" spans="1:10" s="65" customFormat="1" ht="14" x14ac:dyDescent="0.35">
      <c r="A2410" s="145"/>
      <c r="B2410" s="152"/>
      <c r="E2410" s="102"/>
      <c r="F2410" s="102"/>
      <c r="G2410" s="102"/>
      <c r="I2410" s="93"/>
      <c r="J2410" s="93"/>
    </row>
    <row r="2411" spans="1:10" s="65" customFormat="1" ht="14" x14ac:dyDescent="0.35">
      <c r="A2411" s="145"/>
      <c r="B2411" s="152"/>
      <c r="E2411" s="102"/>
      <c r="F2411" s="102"/>
      <c r="G2411" s="102"/>
      <c r="I2411" s="93"/>
      <c r="J2411" s="93"/>
    </row>
    <row r="2412" spans="1:10" s="65" customFormat="1" ht="14" x14ac:dyDescent="0.35">
      <c r="A2412" s="145"/>
      <c r="B2412" s="152"/>
      <c r="E2412" s="102"/>
      <c r="F2412" s="102"/>
      <c r="G2412" s="102"/>
      <c r="I2412" s="93"/>
      <c r="J2412" s="93"/>
    </row>
    <row r="2413" spans="1:10" s="65" customFormat="1" ht="14" x14ac:dyDescent="0.35">
      <c r="A2413" s="145"/>
      <c r="B2413" s="152"/>
      <c r="E2413" s="102"/>
      <c r="F2413" s="102"/>
      <c r="G2413" s="102"/>
      <c r="I2413" s="93"/>
      <c r="J2413" s="93"/>
    </row>
    <row r="2414" spans="1:10" s="65" customFormat="1" ht="14" x14ac:dyDescent="0.35">
      <c r="A2414" s="145"/>
      <c r="B2414" s="152"/>
      <c r="E2414" s="102"/>
      <c r="F2414" s="102"/>
      <c r="G2414" s="102"/>
      <c r="I2414" s="93"/>
      <c r="J2414" s="93"/>
    </row>
    <row r="2415" spans="1:10" s="65" customFormat="1" ht="14" x14ac:dyDescent="0.35">
      <c r="A2415" s="145"/>
      <c r="B2415" s="152"/>
      <c r="E2415" s="102"/>
      <c r="F2415" s="102"/>
      <c r="G2415" s="102"/>
      <c r="I2415" s="93"/>
      <c r="J2415" s="93"/>
    </row>
    <row r="2416" spans="1:10" s="65" customFormat="1" ht="14" x14ac:dyDescent="0.35">
      <c r="A2416" s="145"/>
      <c r="B2416" s="152"/>
      <c r="E2416" s="102"/>
      <c r="F2416" s="102"/>
      <c r="G2416" s="102"/>
      <c r="I2416" s="93"/>
      <c r="J2416" s="93"/>
    </row>
    <row r="2417" spans="1:10" s="65" customFormat="1" ht="14" x14ac:dyDescent="0.35">
      <c r="A2417" s="145"/>
      <c r="B2417" s="152"/>
      <c r="E2417" s="102"/>
      <c r="F2417" s="102"/>
      <c r="G2417" s="102"/>
      <c r="I2417" s="93"/>
      <c r="J2417" s="93"/>
    </row>
    <row r="2418" spans="1:10" s="65" customFormat="1" ht="14" x14ac:dyDescent="0.35">
      <c r="A2418" s="145"/>
      <c r="B2418" s="152"/>
      <c r="E2418" s="102"/>
      <c r="F2418" s="102"/>
      <c r="G2418" s="102"/>
      <c r="I2418" s="93"/>
      <c r="J2418" s="93"/>
    </row>
    <row r="2419" spans="1:10" s="65" customFormat="1" ht="14" x14ac:dyDescent="0.35">
      <c r="A2419" s="145"/>
      <c r="B2419" s="152"/>
      <c r="E2419" s="102"/>
      <c r="F2419" s="102"/>
      <c r="G2419" s="102"/>
      <c r="I2419" s="93"/>
      <c r="J2419" s="93"/>
    </row>
    <row r="2420" spans="1:10" s="65" customFormat="1" ht="14" x14ac:dyDescent="0.35">
      <c r="A2420" s="145"/>
      <c r="B2420" s="152"/>
      <c r="E2420" s="102"/>
      <c r="F2420" s="102"/>
      <c r="G2420" s="102"/>
      <c r="I2420" s="93"/>
      <c r="J2420" s="93"/>
    </row>
    <row r="2421" spans="1:10" s="65" customFormat="1" ht="14" x14ac:dyDescent="0.35">
      <c r="A2421" s="145"/>
      <c r="B2421" s="152"/>
      <c r="E2421" s="102"/>
      <c r="F2421" s="102"/>
      <c r="G2421" s="102"/>
      <c r="I2421" s="93"/>
      <c r="J2421" s="93"/>
    </row>
    <row r="2422" spans="1:10" s="65" customFormat="1" ht="14" x14ac:dyDescent="0.35">
      <c r="A2422" s="145"/>
      <c r="B2422" s="152"/>
      <c r="E2422" s="102"/>
      <c r="F2422" s="102"/>
      <c r="G2422" s="102"/>
      <c r="I2422" s="93"/>
      <c r="J2422" s="93"/>
    </row>
    <row r="2423" spans="1:10" s="65" customFormat="1" ht="14" x14ac:dyDescent="0.35">
      <c r="A2423" s="145"/>
      <c r="B2423" s="152"/>
      <c r="E2423" s="102"/>
      <c r="F2423" s="102"/>
      <c r="G2423" s="102"/>
      <c r="I2423" s="93"/>
      <c r="J2423" s="93"/>
    </row>
    <row r="2424" spans="1:10" s="65" customFormat="1" ht="14" x14ac:dyDescent="0.35">
      <c r="A2424" s="145"/>
      <c r="B2424" s="152"/>
      <c r="E2424" s="102"/>
      <c r="F2424" s="102"/>
      <c r="G2424" s="102"/>
      <c r="I2424" s="93"/>
      <c r="J2424" s="93"/>
    </row>
    <row r="2425" spans="1:10" s="65" customFormat="1" ht="14" x14ac:dyDescent="0.35">
      <c r="A2425" s="145"/>
      <c r="B2425" s="152"/>
      <c r="E2425" s="102"/>
      <c r="F2425" s="102"/>
      <c r="G2425" s="102"/>
      <c r="I2425" s="93"/>
      <c r="J2425" s="93"/>
    </row>
    <row r="2426" spans="1:10" s="65" customFormat="1" ht="14" x14ac:dyDescent="0.35">
      <c r="A2426" s="145"/>
      <c r="B2426" s="152"/>
      <c r="E2426" s="102"/>
      <c r="F2426" s="102"/>
      <c r="G2426" s="102"/>
      <c r="I2426" s="93"/>
      <c r="J2426" s="93"/>
    </row>
    <row r="2427" spans="1:10" s="65" customFormat="1" ht="14" x14ac:dyDescent="0.35">
      <c r="A2427" s="145"/>
      <c r="B2427" s="152"/>
      <c r="E2427" s="102"/>
      <c r="F2427" s="102"/>
      <c r="G2427" s="102"/>
      <c r="I2427" s="93"/>
      <c r="J2427" s="93"/>
    </row>
    <row r="2428" spans="1:10" s="65" customFormat="1" ht="14" x14ac:dyDescent="0.35">
      <c r="A2428" s="145"/>
      <c r="B2428" s="152"/>
      <c r="E2428" s="102"/>
      <c r="F2428" s="102"/>
      <c r="G2428" s="102"/>
      <c r="I2428" s="93"/>
      <c r="J2428" s="93"/>
    </row>
    <row r="2429" spans="1:10" s="65" customFormat="1" ht="14" x14ac:dyDescent="0.35">
      <c r="A2429" s="145"/>
      <c r="B2429" s="152"/>
      <c r="E2429" s="102"/>
      <c r="F2429" s="102"/>
      <c r="G2429" s="102"/>
      <c r="I2429" s="93"/>
      <c r="J2429" s="93"/>
    </row>
    <row r="2430" spans="1:10" s="65" customFormat="1" ht="14" x14ac:dyDescent="0.35">
      <c r="A2430" s="145"/>
      <c r="B2430" s="152"/>
      <c r="E2430" s="102"/>
      <c r="F2430" s="102"/>
      <c r="G2430" s="102"/>
      <c r="I2430" s="93"/>
      <c r="J2430" s="93"/>
    </row>
    <row r="2431" spans="1:10" s="65" customFormat="1" ht="14" x14ac:dyDescent="0.35">
      <c r="A2431" s="145"/>
      <c r="B2431" s="152"/>
      <c r="E2431" s="102"/>
      <c r="F2431" s="102"/>
      <c r="G2431" s="102"/>
      <c r="I2431" s="93"/>
      <c r="J2431" s="93"/>
    </row>
    <row r="2432" spans="1:10" s="65" customFormat="1" ht="14" x14ac:dyDescent="0.35">
      <c r="A2432" s="145"/>
      <c r="B2432" s="152"/>
      <c r="E2432" s="102"/>
      <c r="F2432" s="102"/>
      <c r="G2432" s="102"/>
      <c r="I2432" s="93"/>
      <c r="J2432" s="93"/>
    </row>
    <row r="2433" spans="1:10" s="65" customFormat="1" ht="14" x14ac:dyDescent="0.35">
      <c r="A2433" s="145"/>
      <c r="B2433" s="152"/>
      <c r="E2433" s="102"/>
      <c r="F2433" s="102"/>
      <c r="G2433" s="102"/>
      <c r="I2433" s="93"/>
      <c r="J2433" s="93"/>
    </row>
    <row r="2434" spans="1:10" s="65" customFormat="1" ht="14" x14ac:dyDescent="0.35">
      <c r="A2434" s="145"/>
      <c r="B2434" s="152"/>
      <c r="E2434" s="102"/>
      <c r="F2434" s="102"/>
      <c r="G2434" s="102"/>
      <c r="I2434" s="93"/>
      <c r="J2434" s="93"/>
    </row>
    <row r="2435" spans="1:10" s="65" customFormat="1" ht="14" x14ac:dyDescent="0.35">
      <c r="A2435" s="145"/>
      <c r="B2435" s="152"/>
      <c r="E2435" s="102"/>
      <c r="F2435" s="102"/>
      <c r="G2435" s="102"/>
      <c r="I2435" s="93"/>
      <c r="J2435" s="93"/>
    </row>
    <row r="2436" spans="1:10" s="65" customFormat="1" ht="14" x14ac:dyDescent="0.35">
      <c r="A2436" s="145"/>
      <c r="B2436" s="152"/>
      <c r="E2436" s="102"/>
      <c r="F2436" s="102"/>
      <c r="G2436" s="102"/>
      <c r="I2436" s="93"/>
      <c r="J2436" s="93"/>
    </row>
    <row r="2437" spans="1:10" s="65" customFormat="1" ht="14" x14ac:dyDescent="0.35">
      <c r="A2437" s="145"/>
      <c r="B2437" s="152"/>
      <c r="E2437" s="102"/>
      <c r="F2437" s="102"/>
      <c r="G2437" s="102"/>
      <c r="I2437" s="93"/>
      <c r="J2437" s="93"/>
    </row>
    <row r="2438" spans="1:10" s="65" customFormat="1" ht="14" x14ac:dyDescent="0.35">
      <c r="A2438" s="145"/>
      <c r="B2438" s="152"/>
      <c r="E2438" s="102"/>
      <c r="F2438" s="102"/>
      <c r="G2438" s="102"/>
      <c r="I2438" s="93"/>
      <c r="J2438" s="93"/>
    </row>
    <row r="2439" spans="1:10" s="65" customFormat="1" ht="14" x14ac:dyDescent="0.35">
      <c r="A2439" s="145"/>
      <c r="B2439" s="152"/>
      <c r="E2439" s="102"/>
      <c r="F2439" s="102"/>
      <c r="G2439" s="102"/>
      <c r="I2439" s="93"/>
      <c r="J2439" s="93"/>
    </row>
    <row r="2440" spans="1:10" s="65" customFormat="1" ht="14" x14ac:dyDescent="0.35">
      <c r="A2440" s="145"/>
      <c r="B2440" s="152"/>
      <c r="E2440" s="102"/>
      <c r="F2440" s="102"/>
      <c r="G2440" s="102"/>
      <c r="I2440" s="93"/>
      <c r="J2440" s="93"/>
    </row>
    <row r="2441" spans="1:10" s="65" customFormat="1" ht="14" x14ac:dyDescent="0.35">
      <c r="A2441" s="145"/>
      <c r="B2441" s="152"/>
      <c r="E2441" s="102"/>
      <c r="F2441" s="102"/>
      <c r="G2441" s="102"/>
      <c r="I2441" s="93"/>
      <c r="J2441" s="93"/>
    </row>
    <row r="2442" spans="1:10" s="65" customFormat="1" ht="14" x14ac:dyDescent="0.35">
      <c r="A2442" s="145"/>
      <c r="B2442" s="152"/>
      <c r="E2442" s="102"/>
      <c r="F2442" s="102"/>
      <c r="G2442" s="102"/>
      <c r="I2442" s="93"/>
      <c r="J2442" s="93"/>
    </row>
    <row r="2443" spans="1:10" s="65" customFormat="1" ht="14" x14ac:dyDescent="0.35">
      <c r="A2443" s="145"/>
      <c r="B2443" s="152"/>
      <c r="E2443" s="102"/>
      <c r="F2443" s="102"/>
      <c r="G2443" s="102"/>
      <c r="I2443" s="93"/>
      <c r="J2443" s="93"/>
    </row>
    <row r="2444" spans="1:10" s="65" customFormat="1" ht="14" x14ac:dyDescent="0.35">
      <c r="A2444" s="145"/>
      <c r="B2444" s="152"/>
      <c r="E2444" s="102"/>
      <c r="F2444" s="102"/>
      <c r="G2444" s="102"/>
      <c r="I2444" s="93"/>
      <c r="J2444" s="93"/>
    </row>
    <row r="2445" spans="1:10" s="65" customFormat="1" ht="14" x14ac:dyDescent="0.35">
      <c r="A2445" s="145"/>
      <c r="B2445" s="152"/>
      <c r="E2445" s="102"/>
      <c r="F2445" s="102"/>
      <c r="G2445" s="102"/>
      <c r="I2445" s="93"/>
      <c r="J2445" s="93"/>
    </row>
    <row r="2446" spans="1:10" s="65" customFormat="1" ht="14" x14ac:dyDescent="0.35">
      <c r="A2446" s="145"/>
      <c r="B2446" s="152"/>
      <c r="E2446" s="102"/>
      <c r="F2446" s="102"/>
      <c r="G2446" s="102"/>
      <c r="I2446" s="93"/>
      <c r="J2446" s="93"/>
    </row>
    <row r="2447" spans="1:10" s="65" customFormat="1" ht="14" x14ac:dyDescent="0.35">
      <c r="A2447" s="145"/>
      <c r="B2447" s="152"/>
      <c r="E2447" s="102"/>
      <c r="F2447" s="102"/>
      <c r="G2447" s="102"/>
      <c r="I2447" s="93"/>
      <c r="J2447" s="93"/>
    </row>
    <row r="2448" spans="1:10" s="65" customFormat="1" ht="14" x14ac:dyDescent="0.35">
      <c r="A2448" s="145"/>
      <c r="B2448" s="152"/>
      <c r="E2448" s="102"/>
      <c r="F2448" s="102"/>
      <c r="G2448" s="102"/>
      <c r="I2448" s="93"/>
      <c r="J2448" s="93"/>
    </row>
    <row r="2449" spans="1:10" s="65" customFormat="1" ht="14" x14ac:dyDescent="0.35">
      <c r="A2449" s="145"/>
      <c r="B2449" s="152"/>
      <c r="E2449" s="102"/>
      <c r="F2449" s="102"/>
      <c r="G2449" s="102"/>
      <c r="I2449" s="93"/>
      <c r="J2449" s="93"/>
    </row>
    <row r="2450" spans="1:10" s="65" customFormat="1" ht="14" x14ac:dyDescent="0.35">
      <c r="A2450" s="145"/>
      <c r="B2450" s="152"/>
      <c r="E2450" s="102"/>
      <c r="F2450" s="102"/>
      <c r="G2450" s="102"/>
      <c r="I2450" s="93"/>
      <c r="J2450" s="93"/>
    </row>
    <row r="2451" spans="1:10" s="65" customFormat="1" ht="14" x14ac:dyDescent="0.35">
      <c r="A2451" s="145"/>
      <c r="B2451" s="152"/>
      <c r="E2451" s="102"/>
      <c r="F2451" s="102"/>
      <c r="G2451" s="102"/>
      <c r="I2451" s="93"/>
      <c r="J2451" s="93"/>
    </row>
    <row r="2452" spans="1:10" s="65" customFormat="1" ht="14" x14ac:dyDescent="0.35">
      <c r="A2452" s="145"/>
      <c r="B2452" s="152"/>
      <c r="E2452" s="102"/>
      <c r="F2452" s="102"/>
      <c r="G2452" s="102"/>
      <c r="I2452" s="93"/>
      <c r="J2452" s="93"/>
    </row>
    <row r="2453" spans="1:10" s="65" customFormat="1" ht="14" x14ac:dyDescent="0.35">
      <c r="A2453" s="145"/>
      <c r="B2453" s="152"/>
      <c r="E2453" s="102"/>
      <c r="F2453" s="102"/>
      <c r="G2453" s="102"/>
      <c r="I2453" s="93"/>
      <c r="J2453" s="93"/>
    </row>
    <row r="2454" spans="1:10" s="65" customFormat="1" ht="14" x14ac:dyDescent="0.35">
      <c r="A2454" s="145"/>
      <c r="B2454" s="152"/>
      <c r="E2454" s="102"/>
      <c r="F2454" s="102"/>
      <c r="G2454" s="102"/>
      <c r="I2454" s="93"/>
      <c r="J2454" s="93"/>
    </row>
    <row r="2455" spans="1:10" s="65" customFormat="1" ht="14" x14ac:dyDescent="0.35">
      <c r="A2455" s="145"/>
      <c r="B2455" s="152"/>
      <c r="E2455" s="102"/>
      <c r="F2455" s="102"/>
      <c r="G2455" s="102"/>
      <c r="I2455" s="93"/>
      <c r="J2455" s="93"/>
    </row>
    <row r="2456" spans="1:10" s="65" customFormat="1" ht="14" x14ac:dyDescent="0.35">
      <c r="A2456" s="145"/>
      <c r="B2456" s="152"/>
      <c r="E2456" s="102"/>
      <c r="F2456" s="102"/>
      <c r="G2456" s="102"/>
      <c r="I2456" s="93"/>
      <c r="J2456" s="93"/>
    </row>
    <row r="2457" spans="1:10" s="65" customFormat="1" ht="14" x14ac:dyDescent="0.35">
      <c r="A2457" s="145"/>
      <c r="B2457" s="152"/>
      <c r="E2457" s="102"/>
      <c r="F2457" s="102"/>
      <c r="G2457" s="102"/>
      <c r="I2457" s="93"/>
      <c r="J2457" s="93"/>
    </row>
    <row r="2458" spans="1:10" s="65" customFormat="1" ht="14" x14ac:dyDescent="0.35">
      <c r="A2458" s="145"/>
      <c r="B2458" s="152"/>
      <c r="E2458" s="102"/>
      <c r="F2458" s="102"/>
      <c r="G2458" s="102"/>
      <c r="I2458" s="93"/>
      <c r="J2458" s="93"/>
    </row>
    <row r="2459" spans="1:10" s="65" customFormat="1" ht="14" x14ac:dyDescent="0.35">
      <c r="A2459" s="145"/>
      <c r="B2459" s="152"/>
      <c r="E2459" s="102"/>
      <c r="F2459" s="102"/>
      <c r="G2459" s="102"/>
      <c r="I2459" s="93"/>
      <c r="J2459" s="93"/>
    </row>
    <row r="2460" spans="1:10" s="65" customFormat="1" ht="14" x14ac:dyDescent="0.35">
      <c r="A2460" s="145"/>
      <c r="B2460" s="152"/>
      <c r="E2460" s="102"/>
      <c r="F2460" s="102"/>
      <c r="G2460" s="102"/>
      <c r="I2460" s="93"/>
      <c r="J2460" s="93"/>
    </row>
    <row r="2461" spans="1:10" s="65" customFormat="1" ht="14" x14ac:dyDescent="0.35">
      <c r="A2461" s="145"/>
      <c r="B2461" s="152"/>
      <c r="E2461" s="102"/>
      <c r="F2461" s="102"/>
      <c r="G2461" s="102"/>
      <c r="I2461" s="93"/>
      <c r="J2461" s="93"/>
    </row>
    <row r="2462" spans="1:10" s="65" customFormat="1" ht="14" x14ac:dyDescent="0.35">
      <c r="A2462" s="145"/>
      <c r="B2462" s="152"/>
      <c r="E2462" s="102"/>
      <c r="F2462" s="102"/>
      <c r="G2462" s="102"/>
      <c r="I2462" s="93"/>
      <c r="J2462" s="93"/>
    </row>
    <row r="2463" spans="1:10" s="65" customFormat="1" ht="14" x14ac:dyDescent="0.35">
      <c r="A2463" s="145"/>
      <c r="B2463" s="152"/>
      <c r="E2463" s="102"/>
      <c r="F2463" s="102"/>
      <c r="G2463" s="102"/>
      <c r="I2463" s="93"/>
      <c r="J2463" s="93"/>
    </row>
    <row r="2464" spans="1:10" s="65" customFormat="1" ht="14" x14ac:dyDescent="0.35">
      <c r="A2464" s="145"/>
      <c r="B2464" s="152"/>
      <c r="E2464" s="102"/>
      <c r="F2464" s="102"/>
      <c r="G2464" s="102"/>
      <c r="I2464" s="93"/>
      <c r="J2464" s="93"/>
    </row>
    <row r="2465" spans="1:10" s="65" customFormat="1" ht="14" x14ac:dyDescent="0.35">
      <c r="A2465" s="145"/>
      <c r="B2465" s="152"/>
      <c r="E2465" s="102"/>
      <c r="F2465" s="102"/>
      <c r="G2465" s="102"/>
      <c r="I2465" s="93"/>
      <c r="J2465" s="93"/>
    </row>
    <row r="2466" spans="1:10" s="65" customFormat="1" ht="14" x14ac:dyDescent="0.35">
      <c r="A2466" s="145"/>
      <c r="B2466" s="152"/>
      <c r="E2466" s="102"/>
      <c r="F2466" s="102"/>
      <c r="G2466" s="102"/>
      <c r="I2466" s="93"/>
      <c r="J2466" s="93"/>
    </row>
    <row r="2467" spans="1:10" s="65" customFormat="1" ht="14" x14ac:dyDescent="0.35">
      <c r="A2467" s="145"/>
      <c r="B2467" s="152"/>
      <c r="E2467" s="102"/>
      <c r="F2467" s="102"/>
      <c r="G2467" s="102"/>
      <c r="I2467" s="93"/>
      <c r="J2467" s="93"/>
    </row>
    <row r="2468" spans="1:10" s="65" customFormat="1" ht="14" x14ac:dyDescent="0.35">
      <c r="A2468" s="145"/>
      <c r="B2468" s="152"/>
      <c r="E2468" s="102"/>
      <c r="F2468" s="102"/>
      <c r="G2468" s="102"/>
      <c r="I2468" s="93"/>
      <c r="J2468" s="93"/>
    </row>
    <row r="2469" spans="1:10" s="65" customFormat="1" ht="14" x14ac:dyDescent="0.35">
      <c r="A2469" s="145"/>
      <c r="B2469" s="152"/>
      <c r="E2469" s="102"/>
      <c r="F2469" s="102"/>
      <c r="G2469" s="102"/>
      <c r="I2469" s="93"/>
      <c r="J2469" s="93"/>
    </row>
    <row r="2470" spans="1:10" s="65" customFormat="1" ht="14" x14ac:dyDescent="0.35">
      <c r="A2470" s="145"/>
      <c r="B2470" s="152"/>
      <c r="E2470" s="102"/>
      <c r="F2470" s="102"/>
      <c r="G2470" s="102"/>
      <c r="I2470" s="93"/>
      <c r="J2470" s="93"/>
    </row>
    <row r="2471" spans="1:10" s="65" customFormat="1" ht="14" x14ac:dyDescent="0.35">
      <c r="A2471" s="145"/>
      <c r="B2471" s="152"/>
      <c r="E2471" s="102"/>
      <c r="F2471" s="102"/>
      <c r="G2471" s="102"/>
      <c r="I2471" s="93"/>
      <c r="J2471" s="93"/>
    </row>
    <row r="2472" spans="1:10" s="65" customFormat="1" ht="14" x14ac:dyDescent="0.35">
      <c r="A2472" s="145"/>
      <c r="B2472" s="152"/>
      <c r="E2472" s="102"/>
      <c r="F2472" s="102"/>
      <c r="G2472" s="102"/>
      <c r="I2472" s="93"/>
      <c r="J2472" s="93"/>
    </row>
    <row r="2473" spans="1:10" s="65" customFormat="1" ht="14" x14ac:dyDescent="0.35">
      <c r="A2473" s="145"/>
      <c r="B2473" s="152"/>
      <c r="E2473" s="102"/>
      <c r="F2473" s="102"/>
      <c r="G2473" s="102"/>
      <c r="I2473" s="93"/>
      <c r="J2473" s="93"/>
    </row>
    <row r="2474" spans="1:10" s="65" customFormat="1" ht="14" x14ac:dyDescent="0.35">
      <c r="A2474" s="145"/>
      <c r="B2474" s="152"/>
      <c r="E2474" s="102"/>
      <c r="F2474" s="102"/>
      <c r="G2474" s="102"/>
      <c r="I2474" s="93"/>
      <c r="J2474" s="93"/>
    </row>
    <row r="2475" spans="1:10" s="65" customFormat="1" ht="14" x14ac:dyDescent="0.35">
      <c r="A2475" s="145"/>
      <c r="B2475" s="152"/>
      <c r="E2475" s="102"/>
      <c r="F2475" s="102"/>
      <c r="G2475" s="102"/>
      <c r="I2475" s="93"/>
      <c r="J2475" s="93"/>
    </row>
    <row r="2476" spans="1:10" s="65" customFormat="1" ht="14" x14ac:dyDescent="0.35">
      <c r="A2476" s="145"/>
      <c r="B2476" s="152"/>
      <c r="E2476" s="102"/>
      <c r="F2476" s="102"/>
      <c r="G2476" s="102"/>
      <c r="I2476" s="93"/>
      <c r="J2476" s="93"/>
    </row>
    <row r="2477" spans="1:10" s="65" customFormat="1" ht="14" x14ac:dyDescent="0.35">
      <c r="A2477" s="145"/>
      <c r="B2477" s="152"/>
      <c r="E2477" s="102"/>
      <c r="F2477" s="102"/>
      <c r="G2477" s="102"/>
      <c r="I2477" s="93"/>
      <c r="J2477" s="93"/>
    </row>
    <row r="2478" spans="1:10" s="65" customFormat="1" ht="14" x14ac:dyDescent="0.35">
      <c r="A2478" s="145"/>
      <c r="B2478" s="152"/>
      <c r="E2478" s="102"/>
      <c r="F2478" s="102"/>
      <c r="G2478" s="102"/>
      <c r="I2478" s="93"/>
      <c r="J2478" s="93"/>
    </row>
    <row r="2479" spans="1:10" s="65" customFormat="1" ht="14" x14ac:dyDescent="0.35">
      <c r="A2479" s="145"/>
      <c r="B2479" s="152"/>
      <c r="E2479" s="102"/>
      <c r="F2479" s="102"/>
      <c r="G2479" s="102"/>
      <c r="I2479" s="93"/>
      <c r="J2479" s="93"/>
    </row>
    <row r="2480" spans="1:10" s="65" customFormat="1" ht="14" x14ac:dyDescent="0.35">
      <c r="A2480" s="145"/>
      <c r="B2480" s="152"/>
      <c r="E2480" s="102"/>
      <c r="F2480" s="102"/>
      <c r="G2480" s="102"/>
      <c r="I2480" s="93"/>
      <c r="J2480" s="93"/>
    </row>
    <row r="2481" spans="1:10" s="65" customFormat="1" ht="14" x14ac:dyDescent="0.35">
      <c r="A2481" s="145"/>
      <c r="B2481" s="152"/>
      <c r="E2481" s="102"/>
      <c r="F2481" s="102"/>
      <c r="G2481" s="102"/>
      <c r="I2481" s="93"/>
      <c r="J2481" s="93"/>
    </row>
    <row r="2482" spans="1:10" s="65" customFormat="1" ht="14" x14ac:dyDescent="0.35">
      <c r="A2482" s="145"/>
      <c r="B2482" s="152"/>
      <c r="E2482" s="102"/>
      <c r="F2482" s="102"/>
      <c r="G2482" s="102"/>
      <c r="I2482" s="93"/>
      <c r="J2482" s="93"/>
    </row>
    <row r="2483" spans="1:10" s="65" customFormat="1" ht="14" x14ac:dyDescent="0.35">
      <c r="A2483" s="145"/>
      <c r="B2483" s="152"/>
      <c r="E2483" s="102"/>
      <c r="F2483" s="102"/>
      <c r="G2483" s="102"/>
      <c r="I2483" s="93"/>
      <c r="J2483" s="93"/>
    </row>
    <row r="2484" spans="1:10" s="65" customFormat="1" ht="14" x14ac:dyDescent="0.35">
      <c r="A2484" s="145"/>
      <c r="B2484" s="152"/>
      <c r="E2484" s="102"/>
      <c r="F2484" s="102"/>
      <c r="G2484" s="102"/>
      <c r="I2484" s="93"/>
      <c r="J2484" s="93"/>
    </row>
    <row r="2485" spans="1:10" s="65" customFormat="1" ht="14" x14ac:dyDescent="0.35">
      <c r="A2485" s="145"/>
      <c r="B2485" s="152"/>
      <c r="E2485" s="102"/>
      <c r="F2485" s="102"/>
      <c r="G2485" s="102"/>
      <c r="I2485" s="93"/>
      <c r="J2485" s="93"/>
    </row>
    <row r="2486" spans="1:10" s="65" customFormat="1" ht="14" x14ac:dyDescent="0.35">
      <c r="A2486" s="145"/>
      <c r="B2486" s="152"/>
      <c r="E2486" s="102"/>
      <c r="F2486" s="102"/>
      <c r="G2486" s="102"/>
      <c r="I2486" s="93"/>
      <c r="J2486" s="93"/>
    </row>
    <row r="2487" spans="1:10" s="65" customFormat="1" ht="14" x14ac:dyDescent="0.35">
      <c r="A2487" s="145"/>
      <c r="B2487" s="152"/>
      <c r="E2487" s="102"/>
      <c r="F2487" s="102"/>
      <c r="G2487" s="102"/>
      <c r="I2487" s="93"/>
      <c r="J2487" s="93"/>
    </row>
    <row r="2488" spans="1:10" s="65" customFormat="1" ht="14" x14ac:dyDescent="0.35">
      <c r="A2488" s="145"/>
      <c r="B2488" s="152"/>
      <c r="E2488" s="102"/>
      <c r="F2488" s="102"/>
      <c r="G2488" s="102"/>
      <c r="I2488" s="93"/>
      <c r="J2488" s="93"/>
    </row>
    <row r="2489" spans="1:10" s="65" customFormat="1" ht="14" x14ac:dyDescent="0.35">
      <c r="A2489" s="145"/>
      <c r="B2489" s="152"/>
      <c r="E2489" s="102"/>
      <c r="F2489" s="102"/>
      <c r="G2489" s="102"/>
      <c r="I2489" s="93"/>
      <c r="J2489" s="93"/>
    </row>
    <row r="2490" spans="1:10" s="65" customFormat="1" ht="14" x14ac:dyDescent="0.35">
      <c r="A2490" s="145"/>
      <c r="B2490" s="152"/>
      <c r="E2490" s="102"/>
      <c r="F2490" s="102"/>
      <c r="G2490" s="102"/>
      <c r="I2490" s="93"/>
      <c r="J2490" s="93"/>
    </row>
    <row r="2491" spans="1:10" s="65" customFormat="1" ht="14" x14ac:dyDescent="0.35">
      <c r="A2491" s="145"/>
      <c r="B2491" s="152"/>
      <c r="E2491" s="102"/>
      <c r="F2491" s="102"/>
      <c r="G2491" s="102"/>
      <c r="I2491" s="93"/>
      <c r="J2491" s="93"/>
    </row>
    <row r="2492" spans="1:10" s="65" customFormat="1" ht="14" x14ac:dyDescent="0.35">
      <c r="A2492" s="145"/>
      <c r="B2492" s="152"/>
      <c r="E2492" s="102"/>
      <c r="F2492" s="102"/>
      <c r="G2492" s="102"/>
      <c r="I2492" s="93"/>
      <c r="J2492" s="93"/>
    </row>
    <row r="2493" spans="1:10" s="65" customFormat="1" ht="14" x14ac:dyDescent="0.35">
      <c r="A2493" s="145"/>
      <c r="B2493" s="152"/>
      <c r="E2493" s="102"/>
      <c r="F2493" s="102"/>
      <c r="G2493" s="102"/>
      <c r="I2493" s="93"/>
      <c r="J2493" s="93"/>
    </row>
    <row r="2494" spans="1:10" s="65" customFormat="1" ht="14" x14ac:dyDescent="0.35">
      <c r="A2494" s="145"/>
      <c r="B2494" s="152"/>
      <c r="E2494" s="102"/>
      <c r="F2494" s="102"/>
      <c r="G2494" s="102"/>
      <c r="I2494" s="93"/>
      <c r="J2494" s="93"/>
    </row>
    <row r="2495" spans="1:10" s="65" customFormat="1" ht="14" x14ac:dyDescent="0.35">
      <c r="A2495" s="145"/>
      <c r="B2495" s="152"/>
      <c r="E2495" s="102"/>
      <c r="F2495" s="102"/>
      <c r="G2495" s="102"/>
      <c r="I2495" s="93"/>
      <c r="J2495" s="93"/>
    </row>
    <row r="2496" spans="1:10" s="65" customFormat="1" ht="14" x14ac:dyDescent="0.35">
      <c r="A2496" s="145"/>
      <c r="B2496" s="152"/>
      <c r="E2496" s="102"/>
      <c r="F2496" s="102"/>
      <c r="G2496" s="102"/>
      <c r="I2496" s="93"/>
      <c r="J2496" s="93"/>
    </row>
    <row r="2497" spans="1:10" s="65" customFormat="1" ht="14" x14ac:dyDescent="0.35">
      <c r="A2497" s="145"/>
      <c r="B2497" s="152"/>
      <c r="E2497" s="102"/>
      <c r="F2497" s="102"/>
      <c r="G2497" s="102"/>
      <c r="I2497" s="93"/>
      <c r="J2497" s="93"/>
    </row>
    <row r="2498" spans="1:10" s="65" customFormat="1" ht="14" x14ac:dyDescent="0.35">
      <c r="A2498" s="145"/>
      <c r="B2498" s="152"/>
      <c r="E2498" s="102"/>
      <c r="F2498" s="102"/>
      <c r="G2498" s="102"/>
      <c r="I2498" s="93"/>
      <c r="J2498" s="93"/>
    </row>
    <row r="2499" spans="1:10" s="65" customFormat="1" ht="14" x14ac:dyDescent="0.35">
      <c r="A2499" s="145"/>
      <c r="B2499" s="152"/>
      <c r="E2499" s="102"/>
      <c r="F2499" s="102"/>
      <c r="G2499" s="102"/>
      <c r="I2499" s="93"/>
      <c r="J2499" s="93"/>
    </row>
    <row r="2500" spans="1:10" s="65" customFormat="1" ht="14" x14ac:dyDescent="0.35">
      <c r="A2500" s="145"/>
      <c r="B2500" s="152"/>
      <c r="E2500" s="102"/>
      <c r="F2500" s="102"/>
      <c r="G2500" s="102"/>
      <c r="I2500" s="93"/>
      <c r="J2500" s="93"/>
    </row>
    <row r="2501" spans="1:10" s="65" customFormat="1" ht="14" x14ac:dyDescent="0.35">
      <c r="A2501" s="145"/>
      <c r="B2501" s="152"/>
      <c r="E2501" s="102"/>
      <c r="F2501" s="102"/>
      <c r="G2501" s="102"/>
      <c r="I2501" s="93"/>
      <c r="J2501" s="93"/>
    </row>
    <row r="2502" spans="1:10" s="65" customFormat="1" ht="14" x14ac:dyDescent="0.35">
      <c r="A2502" s="145"/>
      <c r="B2502" s="152"/>
      <c r="E2502" s="102"/>
      <c r="F2502" s="102"/>
      <c r="G2502" s="102"/>
      <c r="I2502" s="93"/>
      <c r="J2502" s="93"/>
    </row>
    <row r="2503" spans="1:10" s="65" customFormat="1" ht="14" x14ac:dyDescent="0.35">
      <c r="A2503" s="145"/>
      <c r="B2503" s="152"/>
      <c r="E2503" s="102"/>
      <c r="F2503" s="102"/>
      <c r="G2503" s="102"/>
      <c r="I2503" s="93"/>
      <c r="J2503" s="93"/>
    </row>
    <row r="2504" spans="1:10" s="65" customFormat="1" ht="14" x14ac:dyDescent="0.35">
      <c r="A2504" s="145"/>
      <c r="B2504" s="152"/>
      <c r="E2504" s="102"/>
      <c r="F2504" s="102"/>
      <c r="G2504" s="102"/>
      <c r="I2504" s="93"/>
      <c r="J2504" s="93"/>
    </row>
    <row r="2505" spans="1:10" s="65" customFormat="1" ht="14" x14ac:dyDescent="0.35">
      <c r="A2505" s="145"/>
      <c r="B2505" s="152"/>
      <c r="E2505" s="102"/>
      <c r="F2505" s="102"/>
      <c r="G2505" s="102"/>
      <c r="I2505" s="93"/>
      <c r="J2505" s="93"/>
    </row>
    <row r="2506" spans="1:10" s="65" customFormat="1" ht="14" x14ac:dyDescent="0.35">
      <c r="A2506" s="145"/>
      <c r="B2506" s="152"/>
      <c r="E2506" s="102"/>
      <c r="F2506" s="102"/>
      <c r="G2506" s="102"/>
      <c r="I2506" s="93"/>
      <c r="J2506" s="93"/>
    </row>
    <row r="2507" spans="1:10" s="65" customFormat="1" ht="14" x14ac:dyDescent="0.35">
      <c r="A2507" s="145"/>
      <c r="B2507" s="152"/>
      <c r="E2507" s="102"/>
      <c r="F2507" s="102"/>
      <c r="G2507" s="102"/>
      <c r="I2507" s="93"/>
      <c r="J2507" s="93"/>
    </row>
    <row r="2508" spans="1:10" s="65" customFormat="1" ht="14" x14ac:dyDescent="0.35">
      <c r="A2508" s="145"/>
      <c r="B2508" s="152"/>
      <c r="E2508" s="102"/>
      <c r="F2508" s="102"/>
      <c r="G2508" s="102"/>
      <c r="I2508" s="93"/>
      <c r="J2508" s="93"/>
    </row>
    <row r="2509" spans="1:10" s="65" customFormat="1" ht="14" x14ac:dyDescent="0.35">
      <c r="A2509" s="145"/>
      <c r="B2509" s="152"/>
      <c r="E2509" s="102"/>
      <c r="F2509" s="102"/>
      <c r="G2509" s="102"/>
      <c r="I2509" s="93"/>
      <c r="J2509" s="93"/>
    </row>
    <row r="2510" spans="1:10" s="65" customFormat="1" ht="14" x14ac:dyDescent="0.35">
      <c r="A2510" s="145"/>
      <c r="B2510" s="152"/>
      <c r="E2510" s="102"/>
      <c r="F2510" s="102"/>
      <c r="G2510" s="102"/>
      <c r="I2510" s="93"/>
      <c r="J2510" s="93"/>
    </row>
    <row r="2511" spans="1:10" s="65" customFormat="1" ht="14" x14ac:dyDescent="0.35">
      <c r="A2511" s="145"/>
      <c r="B2511" s="152"/>
      <c r="E2511" s="102"/>
      <c r="F2511" s="102"/>
      <c r="G2511" s="102"/>
      <c r="I2511" s="93"/>
      <c r="J2511" s="93"/>
    </row>
    <row r="2512" spans="1:10" s="65" customFormat="1" ht="14" x14ac:dyDescent="0.35">
      <c r="A2512" s="145"/>
      <c r="B2512" s="152"/>
      <c r="E2512" s="102"/>
      <c r="F2512" s="102"/>
      <c r="G2512" s="102"/>
      <c r="I2512" s="93"/>
      <c r="J2512" s="93"/>
    </row>
    <row r="2513" spans="1:10" s="65" customFormat="1" ht="14" x14ac:dyDescent="0.35">
      <c r="A2513" s="145"/>
      <c r="B2513" s="152"/>
      <c r="E2513" s="102"/>
      <c r="F2513" s="102"/>
      <c r="G2513" s="102"/>
      <c r="I2513" s="93"/>
      <c r="J2513" s="93"/>
    </row>
    <row r="2514" spans="1:10" s="65" customFormat="1" ht="14" x14ac:dyDescent="0.35">
      <c r="A2514" s="145"/>
      <c r="B2514" s="152"/>
      <c r="E2514" s="102"/>
      <c r="F2514" s="102"/>
      <c r="G2514" s="102"/>
      <c r="I2514" s="93"/>
      <c r="J2514" s="93"/>
    </row>
    <row r="2515" spans="1:10" s="65" customFormat="1" ht="14" x14ac:dyDescent="0.35">
      <c r="A2515" s="145"/>
      <c r="B2515" s="152"/>
      <c r="E2515" s="102"/>
      <c r="F2515" s="102"/>
      <c r="G2515" s="102"/>
      <c r="I2515" s="93"/>
      <c r="J2515" s="93"/>
    </row>
    <row r="2516" spans="1:10" s="65" customFormat="1" ht="14" x14ac:dyDescent="0.35">
      <c r="A2516" s="145"/>
      <c r="B2516" s="152"/>
      <c r="E2516" s="102"/>
      <c r="F2516" s="102"/>
      <c r="G2516" s="102"/>
      <c r="I2516" s="93"/>
      <c r="J2516" s="93"/>
    </row>
    <row r="2517" spans="1:10" s="65" customFormat="1" ht="14" x14ac:dyDescent="0.35">
      <c r="A2517" s="145"/>
      <c r="B2517" s="152"/>
      <c r="E2517" s="102"/>
      <c r="F2517" s="102"/>
      <c r="G2517" s="102"/>
      <c r="I2517" s="93"/>
      <c r="J2517" s="93"/>
    </row>
    <row r="2518" spans="1:10" s="65" customFormat="1" ht="14" x14ac:dyDescent="0.35">
      <c r="A2518" s="145"/>
      <c r="B2518" s="152"/>
      <c r="E2518" s="102"/>
      <c r="F2518" s="102"/>
      <c r="G2518" s="102"/>
      <c r="I2518" s="93"/>
      <c r="J2518" s="93"/>
    </row>
    <row r="2519" spans="1:10" s="65" customFormat="1" ht="14" x14ac:dyDescent="0.35">
      <c r="A2519" s="145"/>
      <c r="B2519" s="152"/>
      <c r="E2519" s="102"/>
      <c r="F2519" s="102"/>
      <c r="G2519" s="102"/>
      <c r="I2519" s="93"/>
      <c r="J2519" s="93"/>
    </row>
    <row r="2520" spans="1:10" s="65" customFormat="1" ht="14" x14ac:dyDescent="0.35">
      <c r="A2520" s="145"/>
      <c r="B2520" s="152"/>
      <c r="E2520" s="102"/>
      <c r="F2520" s="102"/>
      <c r="G2520" s="102"/>
      <c r="I2520" s="93"/>
      <c r="J2520" s="93"/>
    </row>
    <row r="2521" spans="1:10" s="65" customFormat="1" ht="14" x14ac:dyDescent="0.35">
      <c r="A2521" s="145"/>
      <c r="B2521" s="152"/>
      <c r="E2521" s="102"/>
      <c r="F2521" s="102"/>
      <c r="G2521" s="102"/>
      <c r="I2521" s="93"/>
      <c r="J2521" s="93"/>
    </row>
    <row r="2522" spans="1:10" s="65" customFormat="1" ht="14" x14ac:dyDescent="0.35">
      <c r="A2522" s="145"/>
      <c r="B2522" s="152"/>
      <c r="E2522" s="102"/>
      <c r="F2522" s="102"/>
      <c r="G2522" s="102"/>
      <c r="I2522" s="93"/>
      <c r="J2522" s="93"/>
    </row>
    <row r="2523" spans="1:10" s="65" customFormat="1" ht="14" x14ac:dyDescent="0.35">
      <c r="A2523" s="145"/>
      <c r="B2523" s="152"/>
      <c r="E2523" s="102"/>
      <c r="F2523" s="102"/>
      <c r="G2523" s="102"/>
      <c r="I2523" s="93"/>
      <c r="J2523" s="93"/>
    </row>
    <row r="2524" spans="1:10" s="65" customFormat="1" ht="14" x14ac:dyDescent="0.35">
      <c r="A2524" s="145"/>
      <c r="B2524" s="152"/>
      <c r="E2524" s="102"/>
      <c r="F2524" s="102"/>
      <c r="G2524" s="102"/>
      <c r="I2524" s="93"/>
      <c r="J2524" s="93"/>
    </row>
    <row r="2525" spans="1:10" s="65" customFormat="1" ht="14" x14ac:dyDescent="0.35">
      <c r="A2525" s="145"/>
      <c r="B2525" s="152"/>
      <c r="E2525" s="102"/>
      <c r="F2525" s="102"/>
      <c r="G2525" s="102"/>
      <c r="I2525" s="93"/>
      <c r="J2525" s="93"/>
    </row>
    <row r="2526" spans="1:10" s="65" customFormat="1" ht="14" x14ac:dyDescent="0.35">
      <c r="A2526" s="145"/>
      <c r="B2526" s="152"/>
      <c r="E2526" s="102"/>
      <c r="F2526" s="102"/>
      <c r="G2526" s="102"/>
      <c r="I2526" s="93"/>
      <c r="J2526" s="93"/>
    </row>
    <row r="2527" spans="1:10" s="65" customFormat="1" ht="14" x14ac:dyDescent="0.35">
      <c r="A2527" s="145"/>
      <c r="B2527" s="152"/>
      <c r="E2527" s="102"/>
      <c r="F2527" s="102"/>
      <c r="G2527" s="102"/>
      <c r="I2527" s="93"/>
      <c r="J2527" s="93"/>
    </row>
    <row r="2528" spans="1:10" s="65" customFormat="1" ht="14" x14ac:dyDescent="0.35">
      <c r="A2528" s="145"/>
      <c r="B2528" s="152"/>
      <c r="E2528" s="102"/>
      <c r="F2528" s="102"/>
      <c r="G2528" s="102"/>
      <c r="I2528" s="93"/>
      <c r="J2528" s="93"/>
    </row>
    <row r="2529" spans="1:10" s="65" customFormat="1" ht="14" x14ac:dyDescent="0.35">
      <c r="A2529" s="145"/>
      <c r="B2529" s="152"/>
      <c r="E2529" s="102"/>
      <c r="F2529" s="102"/>
      <c r="G2529" s="102"/>
      <c r="I2529" s="93"/>
      <c r="J2529" s="93"/>
    </row>
    <row r="2530" spans="1:10" s="65" customFormat="1" ht="14" x14ac:dyDescent="0.35">
      <c r="A2530" s="145"/>
      <c r="B2530" s="152"/>
      <c r="E2530" s="102"/>
      <c r="F2530" s="102"/>
      <c r="G2530" s="102"/>
      <c r="I2530" s="93"/>
      <c r="J2530" s="93"/>
    </row>
    <row r="2531" spans="1:10" s="65" customFormat="1" ht="14" x14ac:dyDescent="0.35">
      <c r="A2531" s="145"/>
      <c r="B2531" s="152"/>
      <c r="E2531" s="102"/>
      <c r="F2531" s="102"/>
      <c r="G2531" s="102"/>
      <c r="I2531" s="93"/>
      <c r="J2531" s="93"/>
    </row>
    <row r="2532" spans="1:10" s="65" customFormat="1" ht="14" x14ac:dyDescent="0.35">
      <c r="A2532" s="145"/>
      <c r="B2532" s="152"/>
      <c r="E2532" s="102"/>
      <c r="F2532" s="102"/>
      <c r="G2532" s="102"/>
      <c r="I2532" s="93"/>
      <c r="J2532" s="93"/>
    </row>
    <row r="2533" spans="1:10" s="65" customFormat="1" ht="14" x14ac:dyDescent="0.35">
      <c r="A2533" s="145"/>
      <c r="B2533" s="152"/>
      <c r="E2533" s="102"/>
      <c r="F2533" s="102"/>
      <c r="G2533" s="102"/>
      <c r="I2533" s="93"/>
      <c r="J2533" s="93"/>
    </row>
    <row r="2534" spans="1:10" s="65" customFormat="1" ht="14" x14ac:dyDescent="0.35">
      <c r="A2534" s="145"/>
      <c r="B2534" s="152"/>
      <c r="E2534" s="102"/>
      <c r="F2534" s="102"/>
      <c r="G2534" s="102"/>
      <c r="I2534" s="93"/>
      <c r="J2534" s="93"/>
    </row>
    <row r="2535" spans="1:10" s="65" customFormat="1" ht="14" x14ac:dyDescent="0.35">
      <c r="A2535" s="145"/>
      <c r="B2535" s="152"/>
      <c r="E2535" s="102"/>
      <c r="F2535" s="102"/>
      <c r="G2535" s="102"/>
      <c r="I2535" s="93"/>
      <c r="J2535" s="93"/>
    </row>
    <row r="2536" spans="1:10" s="65" customFormat="1" ht="14" x14ac:dyDescent="0.35">
      <c r="A2536" s="145"/>
      <c r="B2536" s="152"/>
      <c r="E2536" s="102"/>
      <c r="F2536" s="102"/>
      <c r="G2536" s="102"/>
      <c r="I2536" s="93"/>
      <c r="J2536" s="93"/>
    </row>
    <row r="2537" spans="1:10" s="65" customFormat="1" ht="14" x14ac:dyDescent="0.35">
      <c r="A2537" s="145"/>
      <c r="B2537" s="152"/>
      <c r="E2537" s="102"/>
      <c r="F2537" s="102"/>
      <c r="G2537" s="102"/>
      <c r="I2537" s="93"/>
      <c r="J2537" s="93"/>
    </row>
    <row r="2538" spans="1:10" s="65" customFormat="1" ht="14" x14ac:dyDescent="0.35">
      <c r="A2538" s="145"/>
      <c r="B2538" s="152"/>
      <c r="E2538" s="102"/>
      <c r="F2538" s="102"/>
      <c r="G2538" s="102"/>
      <c r="I2538" s="93"/>
      <c r="J2538" s="93"/>
    </row>
    <row r="2539" spans="1:10" s="65" customFormat="1" ht="14" x14ac:dyDescent="0.35">
      <c r="A2539" s="145"/>
      <c r="B2539" s="152"/>
      <c r="E2539" s="102"/>
      <c r="F2539" s="102"/>
      <c r="G2539" s="102"/>
      <c r="I2539" s="93"/>
      <c r="J2539" s="93"/>
    </row>
    <row r="2540" spans="1:10" s="65" customFormat="1" ht="14" x14ac:dyDescent="0.35">
      <c r="A2540" s="145"/>
      <c r="B2540" s="152"/>
      <c r="E2540" s="102"/>
      <c r="F2540" s="102"/>
      <c r="G2540" s="102"/>
      <c r="I2540" s="93"/>
      <c r="J2540" s="93"/>
    </row>
    <row r="2541" spans="1:10" s="65" customFormat="1" ht="14" x14ac:dyDescent="0.35">
      <c r="A2541" s="145"/>
      <c r="B2541" s="152"/>
      <c r="E2541" s="102"/>
      <c r="F2541" s="102"/>
      <c r="G2541" s="102"/>
      <c r="I2541" s="93"/>
      <c r="J2541" s="93"/>
    </row>
    <row r="2542" spans="1:10" s="65" customFormat="1" ht="14" x14ac:dyDescent="0.35">
      <c r="A2542" s="145"/>
      <c r="B2542" s="152"/>
      <c r="E2542" s="102"/>
      <c r="F2542" s="102"/>
      <c r="G2542" s="102"/>
      <c r="I2542" s="93"/>
      <c r="J2542" s="93"/>
    </row>
    <row r="2543" spans="1:10" s="65" customFormat="1" ht="14" x14ac:dyDescent="0.35">
      <c r="A2543" s="145"/>
      <c r="B2543" s="152"/>
      <c r="E2543" s="102"/>
      <c r="F2543" s="102"/>
      <c r="G2543" s="102"/>
      <c r="I2543" s="93"/>
      <c r="J2543" s="93"/>
    </row>
    <row r="2544" spans="1:10" s="65" customFormat="1" ht="14" x14ac:dyDescent="0.35">
      <c r="A2544" s="145"/>
      <c r="B2544" s="152"/>
      <c r="E2544" s="102"/>
      <c r="F2544" s="102"/>
      <c r="G2544" s="102"/>
      <c r="I2544" s="93"/>
      <c r="J2544" s="93"/>
    </row>
    <row r="2545" spans="1:10" s="65" customFormat="1" ht="14" x14ac:dyDescent="0.35">
      <c r="A2545" s="145"/>
      <c r="B2545" s="152"/>
      <c r="E2545" s="102"/>
      <c r="F2545" s="102"/>
      <c r="G2545" s="102"/>
      <c r="I2545" s="93"/>
      <c r="J2545" s="93"/>
    </row>
    <row r="2546" spans="1:10" s="65" customFormat="1" ht="14" x14ac:dyDescent="0.35">
      <c r="A2546" s="145"/>
      <c r="B2546" s="152"/>
      <c r="E2546" s="102"/>
      <c r="F2546" s="102"/>
      <c r="G2546" s="102"/>
      <c r="I2546" s="93"/>
      <c r="J2546" s="93"/>
    </row>
    <row r="2547" spans="1:10" s="65" customFormat="1" ht="14" x14ac:dyDescent="0.35">
      <c r="A2547" s="145"/>
      <c r="B2547" s="152"/>
      <c r="E2547" s="102"/>
      <c r="F2547" s="102"/>
      <c r="G2547" s="102"/>
      <c r="I2547" s="93"/>
      <c r="J2547" s="93"/>
    </row>
    <row r="2548" spans="1:10" s="65" customFormat="1" ht="14" x14ac:dyDescent="0.35">
      <c r="A2548" s="145"/>
      <c r="B2548" s="152"/>
      <c r="E2548" s="102"/>
      <c r="F2548" s="102"/>
      <c r="G2548" s="102"/>
      <c r="I2548" s="93"/>
      <c r="J2548" s="93"/>
    </row>
    <row r="2549" spans="1:10" s="65" customFormat="1" ht="14" x14ac:dyDescent="0.35">
      <c r="A2549" s="145"/>
      <c r="B2549" s="152"/>
      <c r="E2549" s="102"/>
      <c r="F2549" s="102"/>
      <c r="G2549" s="102"/>
      <c r="I2549" s="93"/>
      <c r="J2549" s="93"/>
    </row>
    <row r="2550" spans="1:10" s="65" customFormat="1" ht="14" x14ac:dyDescent="0.35">
      <c r="A2550" s="145"/>
      <c r="B2550" s="152"/>
      <c r="E2550" s="102"/>
      <c r="F2550" s="102"/>
      <c r="G2550" s="102"/>
      <c r="I2550" s="93"/>
      <c r="J2550" s="93"/>
    </row>
    <row r="2551" spans="1:10" s="65" customFormat="1" ht="14" x14ac:dyDescent="0.35">
      <c r="A2551" s="145"/>
      <c r="B2551" s="152"/>
      <c r="E2551" s="102"/>
      <c r="F2551" s="102"/>
      <c r="G2551" s="102"/>
      <c r="I2551" s="93"/>
      <c r="J2551" s="93"/>
    </row>
    <row r="2552" spans="1:10" s="65" customFormat="1" ht="14" x14ac:dyDescent="0.35">
      <c r="A2552" s="145"/>
      <c r="B2552" s="152"/>
      <c r="E2552" s="102"/>
      <c r="F2552" s="102"/>
      <c r="G2552" s="102"/>
      <c r="I2552" s="93"/>
      <c r="J2552" s="93"/>
    </row>
    <row r="2553" spans="1:10" s="65" customFormat="1" ht="14" x14ac:dyDescent="0.35">
      <c r="A2553" s="145"/>
      <c r="B2553" s="152"/>
      <c r="E2553" s="102"/>
      <c r="F2553" s="102"/>
      <c r="G2553" s="102"/>
      <c r="I2553" s="93"/>
      <c r="J2553" s="93"/>
    </row>
    <row r="2554" spans="1:10" s="65" customFormat="1" ht="14" x14ac:dyDescent="0.35">
      <c r="A2554" s="145"/>
      <c r="B2554" s="152"/>
      <c r="E2554" s="102"/>
      <c r="F2554" s="102"/>
      <c r="G2554" s="102"/>
      <c r="I2554" s="93"/>
      <c r="J2554" s="93"/>
    </row>
    <row r="2555" spans="1:10" s="65" customFormat="1" ht="14" x14ac:dyDescent="0.35">
      <c r="A2555" s="145"/>
      <c r="B2555" s="152"/>
      <c r="E2555" s="102"/>
      <c r="F2555" s="102"/>
      <c r="G2555" s="102"/>
      <c r="I2555" s="93"/>
      <c r="J2555" s="93"/>
    </row>
    <row r="2556" spans="1:10" s="65" customFormat="1" ht="14" x14ac:dyDescent="0.35">
      <c r="A2556" s="145"/>
      <c r="B2556" s="152"/>
      <c r="E2556" s="102"/>
      <c r="F2556" s="102"/>
      <c r="G2556" s="102"/>
      <c r="I2556" s="93"/>
      <c r="J2556" s="93"/>
    </row>
    <row r="2557" spans="1:10" s="65" customFormat="1" ht="14" x14ac:dyDescent="0.35">
      <c r="A2557" s="145"/>
      <c r="B2557" s="152"/>
      <c r="E2557" s="102"/>
      <c r="F2557" s="102"/>
      <c r="G2557" s="102"/>
      <c r="I2557" s="93"/>
      <c r="J2557" s="93"/>
    </row>
    <row r="2558" spans="1:10" s="65" customFormat="1" ht="14" x14ac:dyDescent="0.35">
      <c r="A2558" s="145"/>
      <c r="B2558" s="152"/>
      <c r="E2558" s="102"/>
      <c r="F2558" s="102"/>
      <c r="G2558" s="102"/>
      <c r="I2558" s="93"/>
      <c r="J2558" s="93"/>
    </row>
    <row r="2559" spans="1:10" s="65" customFormat="1" ht="14" x14ac:dyDescent="0.35">
      <c r="A2559" s="145"/>
      <c r="B2559" s="152"/>
      <c r="E2559" s="102"/>
      <c r="F2559" s="102"/>
      <c r="G2559" s="102"/>
      <c r="I2559" s="93"/>
      <c r="J2559" s="93"/>
    </row>
    <row r="2560" spans="1:10" s="65" customFormat="1" ht="14" x14ac:dyDescent="0.35">
      <c r="A2560" s="145"/>
      <c r="B2560" s="152"/>
      <c r="E2560" s="102"/>
      <c r="F2560" s="102"/>
      <c r="G2560" s="102"/>
      <c r="I2560" s="93"/>
      <c r="J2560" s="93"/>
    </row>
    <row r="2561" spans="1:10" s="65" customFormat="1" ht="14" x14ac:dyDescent="0.35">
      <c r="A2561" s="145"/>
      <c r="B2561" s="152"/>
      <c r="E2561" s="102"/>
      <c r="F2561" s="102"/>
      <c r="G2561" s="102"/>
      <c r="I2561" s="93"/>
      <c r="J2561" s="93"/>
    </row>
    <row r="2562" spans="1:10" s="65" customFormat="1" ht="14" x14ac:dyDescent="0.35">
      <c r="A2562" s="145"/>
      <c r="B2562" s="152"/>
      <c r="E2562" s="102"/>
      <c r="F2562" s="102"/>
      <c r="G2562" s="102"/>
      <c r="I2562" s="93"/>
      <c r="J2562" s="93"/>
    </row>
    <row r="2563" spans="1:10" s="65" customFormat="1" ht="14" x14ac:dyDescent="0.35">
      <c r="A2563" s="145"/>
      <c r="B2563" s="152"/>
      <c r="E2563" s="102"/>
      <c r="F2563" s="102"/>
      <c r="G2563" s="102"/>
      <c r="I2563" s="93"/>
      <c r="J2563" s="93"/>
    </row>
    <row r="2564" spans="1:10" s="65" customFormat="1" ht="14" x14ac:dyDescent="0.35">
      <c r="A2564" s="145"/>
      <c r="B2564" s="152"/>
      <c r="E2564" s="102"/>
      <c r="F2564" s="102"/>
      <c r="G2564" s="102"/>
      <c r="I2564" s="93"/>
      <c r="J2564" s="93"/>
    </row>
    <row r="2565" spans="1:10" s="65" customFormat="1" ht="14" x14ac:dyDescent="0.35">
      <c r="A2565" s="145"/>
      <c r="B2565" s="152"/>
      <c r="E2565" s="102"/>
      <c r="F2565" s="102"/>
      <c r="G2565" s="102"/>
      <c r="I2565" s="93"/>
      <c r="J2565" s="93"/>
    </row>
    <row r="2566" spans="1:10" s="65" customFormat="1" ht="14" x14ac:dyDescent="0.35">
      <c r="A2566" s="145"/>
      <c r="B2566" s="152"/>
      <c r="E2566" s="102"/>
      <c r="F2566" s="102"/>
      <c r="G2566" s="102"/>
      <c r="I2566" s="93"/>
      <c r="J2566" s="93"/>
    </row>
    <row r="2567" spans="1:10" s="65" customFormat="1" ht="14" x14ac:dyDescent="0.35">
      <c r="A2567" s="145"/>
      <c r="B2567" s="152"/>
      <c r="E2567" s="102"/>
      <c r="F2567" s="102"/>
      <c r="G2567" s="102"/>
      <c r="I2567" s="93"/>
      <c r="J2567" s="93"/>
    </row>
    <row r="2568" spans="1:10" s="65" customFormat="1" ht="14" x14ac:dyDescent="0.35">
      <c r="A2568" s="145"/>
      <c r="B2568" s="152"/>
      <c r="E2568" s="102"/>
      <c r="F2568" s="102"/>
      <c r="G2568" s="102"/>
      <c r="I2568" s="93"/>
      <c r="J2568" s="93"/>
    </row>
    <row r="2569" spans="1:10" s="65" customFormat="1" ht="14" x14ac:dyDescent="0.35">
      <c r="A2569" s="145"/>
      <c r="B2569" s="152"/>
      <c r="E2569" s="102"/>
      <c r="F2569" s="102"/>
      <c r="G2569" s="102"/>
      <c r="I2569" s="93"/>
      <c r="J2569" s="93"/>
    </row>
    <row r="2570" spans="1:10" s="65" customFormat="1" ht="14" x14ac:dyDescent="0.35">
      <c r="A2570" s="145"/>
      <c r="B2570" s="152"/>
      <c r="E2570" s="102"/>
      <c r="F2570" s="102"/>
      <c r="G2570" s="102"/>
      <c r="I2570" s="93"/>
      <c r="J2570" s="93"/>
    </row>
    <row r="2571" spans="1:10" s="65" customFormat="1" ht="14" x14ac:dyDescent="0.35">
      <c r="A2571" s="145"/>
      <c r="B2571" s="152"/>
      <c r="E2571" s="102"/>
      <c r="F2571" s="102"/>
      <c r="G2571" s="102"/>
      <c r="I2571" s="93"/>
      <c r="J2571" s="93"/>
    </row>
    <row r="2572" spans="1:10" s="65" customFormat="1" ht="14" x14ac:dyDescent="0.35">
      <c r="A2572" s="145"/>
      <c r="B2572" s="152"/>
      <c r="E2572" s="102"/>
      <c r="F2572" s="102"/>
      <c r="G2572" s="102"/>
      <c r="I2572" s="93"/>
      <c r="J2572" s="93"/>
    </row>
    <row r="2573" spans="1:10" s="65" customFormat="1" ht="14" x14ac:dyDescent="0.35">
      <c r="A2573" s="145"/>
      <c r="B2573" s="152"/>
      <c r="E2573" s="102"/>
      <c r="F2573" s="102"/>
      <c r="G2573" s="102"/>
      <c r="I2573" s="93"/>
      <c r="J2573" s="93"/>
    </row>
    <row r="2574" spans="1:10" s="65" customFormat="1" ht="14" x14ac:dyDescent="0.35">
      <c r="A2574" s="145"/>
      <c r="B2574" s="152"/>
      <c r="E2574" s="102"/>
      <c r="F2574" s="102"/>
      <c r="G2574" s="102"/>
      <c r="I2574" s="93"/>
      <c r="J2574" s="93"/>
    </row>
    <row r="2575" spans="1:10" s="65" customFormat="1" ht="14" x14ac:dyDescent="0.35">
      <c r="A2575" s="145"/>
      <c r="B2575" s="152"/>
      <c r="E2575" s="102"/>
      <c r="F2575" s="102"/>
      <c r="G2575" s="102"/>
      <c r="I2575" s="93"/>
      <c r="J2575" s="93"/>
    </row>
    <row r="2576" spans="1:10" s="65" customFormat="1" ht="14" x14ac:dyDescent="0.35">
      <c r="A2576" s="145"/>
      <c r="B2576" s="152"/>
      <c r="E2576" s="102"/>
      <c r="F2576" s="102"/>
      <c r="G2576" s="102"/>
      <c r="I2576" s="93"/>
      <c r="J2576" s="93"/>
    </row>
    <row r="2577" spans="1:10" s="65" customFormat="1" ht="14" x14ac:dyDescent="0.35">
      <c r="A2577" s="145"/>
      <c r="B2577" s="152"/>
      <c r="E2577" s="102"/>
      <c r="F2577" s="102"/>
      <c r="G2577" s="102"/>
      <c r="I2577" s="93"/>
      <c r="J2577" s="93"/>
    </row>
    <row r="2578" spans="1:10" s="65" customFormat="1" ht="14" x14ac:dyDescent="0.35">
      <c r="A2578" s="145"/>
      <c r="B2578" s="152"/>
      <c r="E2578" s="102"/>
      <c r="F2578" s="102"/>
      <c r="G2578" s="102"/>
      <c r="I2578" s="93"/>
      <c r="J2578" s="93"/>
    </row>
    <row r="2579" spans="1:10" s="65" customFormat="1" ht="14" x14ac:dyDescent="0.35">
      <c r="A2579" s="145"/>
      <c r="B2579" s="152"/>
      <c r="E2579" s="102"/>
      <c r="F2579" s="102"/>
      <c r="G2579" s="102"/>
      <c r="I2579" s="93"/>
      <c r="J2579" s="93"/>
    </row>
    <row r="2580" spans="1:10" s="65" customFormat="1" ht="14" x14ac:dyDescent="0.35">
      <c r="A2580" s="145"/>
      <c r="B2580" s="152"/>
      <c r="E2580" s="102"/>
      <c r="F2580" s="102"/>
      <c r="G2580" s="102"/>
      <c r="I2580" s="93"/>
      <c r="J2580" s="93"/>
    </row>
    <row r="2581" spans="1:10" s="65" customFormat="1" ht="14" x14ac:dyDescent="0.35">
      <c r="A2581" s="145"/>
      <c r="B2581" s="152"/>
      <c r="E2581" s="102"/>
      <c r="F2581" s="102"/>
      <c r="G2581" s="102"/>
      <c r="I2581" s="93"/>
      <c r="J2581" s="93"/>
    </row>
    <row r="2582" spans="1:10" s="65" customFormat="1" ht="14" x14ac:dyDescent="0.35">
      <c r="A2582" s="145"/>
      <c r="B2582" s="152"/>
      <c r="E2582" s="102"/>
      <c r="F2582" s="102"/>
      <c r="G2582" s="102"/>
      <c r="I2582" s="93"/>
      <c r="J2582" s="93"/>
    </row>
    <row r="2583" spans="1:10" s="65" customFormat="1" ht="14" x14ac:dyDescent="0.35">
      <c r="A2583" s="145"/>
      <c r="B2583" s="152"/>
      <c r="E2583" s="102"/>
      <c r="F2583" s="102"/>
      <c r="G2583" s="102"/>
      <c r="I2583" s="93"/>
      <c r="J2583" s="93"/>
    </row>
    <row r="2584" spans="1:10" s="65" customFormat="1" ht="14" x14ac:dyDescent="0.35">
      <c r="A2584" s="145"/>
      <c r="B2584" s="152"/>
      <c r="E2584" s="102"/>
      <c r="F2584" s="102"/>
      <c r="G2584" s="102"/>
      <c r="I2584" s="93"/>
      <c r="J2584" s="93"/>
    </row>
    <row r="2585" spans="1:10" s="65" customFormat="1" ht="14" x14ac:dyDescent="0.35">
      <c r="A2585" s="145"/>
      <c r="B2585" s="152"/>
      <c r="E2585" s="102"/>
      <c r="F2585" s="102"/>
      <c r="G2585" s="102"/>
      <c r="I2585" s="93"/>
      <c r="J2585" s="93"/>
    </row>
    <row r="2586" spans="1:10" s="65" customFormat="1" ht="14" x14ac:dyDescent="0.35">
      <c r="A2586" s="145"/>
      <c r="B2586" s="152"/>
      <c r="E2586" s="102"/>
      <c r="F2586" s="102"/>
      <c r="G2586" s="102"/>
      <c r="I2586" s="93"/>
      <c r="J2586" s="93"/>
    </row>
    <row r="2587" spans="1:10" s="65" customFormat="1" ht="14" x14ac:dyDescent="0.35">
      <c r="A2587" s="145"/>
      <c r="B2587" s="152"/>
      <c r="E2587" s="102"/>
      <c r="F2587" s="102"/>
      <c r="G2587" s="102"/>
      <c r="I2587" s="93"/>
      <c r="J2587" s="93"/>
    </row>
    <row r="2588" spans="1:10" s="65" customFormat="1" ht="14" x14ac:dyDescent="0.35">
      <c r="A2588" s="145"/>
      <c r="B2588" s="152"/>
      <c r="E2588" s="102"/>
      <c r="F2588" s="102"/>
      <c r="G2588" s="102"/>
      <c r="I2588" s="93"/>
      <c r="J2588" s="93"/>
    </row>
    <row r="2589" spans="1:10" s="65" customFormat="1" ht="14" x14ac:dyDescent="0.35">
      <c r="A2589" s="145"/>
      <c r="B2589" s="152"/>
      <c r="E2589" s="102"/>
      <c r="F2589" s="102"/>
      <c r="G2589" s="102"/>
      <c r="I2589" s="93"/>
      <c r="J2589" s="93"/>
    </row>
    <row r="2590" spans="1:10" s="65" customFormat="1" ht="14" x14ac:dyDescent="0.35">
      <c r="A2590" s="145"/>
      <c r="B2590" s="152"/>
      <c r="E2590" s="102"/>
      <c r="F2590" s="102"/>
      <c r="G2590" s="102"/>
      <c r="I2590" s="93"/>
      <c r="J2590" s="93"/>
    </row>
    <row r="2591" spans="1:10" s="65" customFormat="1" ht="14" x14ac:dyDescent="0.35">
      <c r="A2591" s="145"/>
      <c r="B2591" s="152"/>
      <c r="E2591" s="102"/>
      <c r="F2591" s="102"/>
      <c r="G2591" s="102"/>
      <c r="I2591" s="93"/>
      <c r="J2591" s="93"/>
    </row>
    <row r="2592" spans="1:10" s="65" customFormat="1" ht="14" x14ac:dyDescent="0.35">
      <c r="A2592" s="145"/>
      <c r="B2592" s="152"/>
      <c r="E2592" s="102"/>
      <c r="F2592" s="102"/>
      <c r="G2592" s="102"/>
      <c r="I2592" s="93"/>
      <c r="J2592" s="93"/>
    </row>
    <row r="2593" spans="1:10" s="65" customFormat="1" ht="14" x14ac:dyDescent="0.35">
      <c r="A2593" s="145"/>
      <c r="B2593" s="152"/>
      <c r="E2593" s="102"/>
      <c r="F2593" s="102"/>
      <c r="G2593" s="102"/>
      <c r="I2593" s="93"/>
      <c r="J2593" s="93"/>
    </row>
    <row r="2594" spans="1:10" s="65" customFormat="1" ht="14" x14ac:dyDescent="0.35">
      <c r="A2594" s="145"/>
      <c r="B2594" s="152"/>
      <c r="E2594" s="102"/>
      <c r="F2594" s="102"/>
      <c r="G2594" s="102"/>
      <c r="I2594" s="93"/>
      <c r="J2594" s="93"/>
    </row>
    <row r="2595" spans="1:10" s="65" customFormat="1" ht="14" x14ac:dyDescent="0.35">
      <c r="A2595" s="145"/>
      <c r="B2595" s="152"/>
      <c r="E2595" s="102"/>
      <c r="F2595" s="102"/>
      <c r="G2595" s="102"/>
      <c r="I2595" s="93"/>
      <c r="J2595" s="93"/>
    </row>
    <row r="2596" spans="1:10" s="65" customFormat="1" ht="14" x14ac:dyDescent="0.35">
      <c r="A2596" s="145"/>
      <c r="B2596" s="152"/>
      <c r="E2596" s="102"/>
      <c r="F2596" s="102"/>
      <c r="G2596" s="102"/>
      <c r="I2596" s="93"/>
      <c r="J2596" s="93"/>
    </row>
    <row r="2597" spans="1:10" s="65" customFormat="1" ht="14" x14ac:dyDescent="0.35">
      <c r="A2597" s="145"/>
      <c r="B2597" s="152"/>
      <c r="E2597" s="102"/>
      <c r="F2597" s="102"/>
      <c r="G2597" s="102"/>
      <c r="I2597" s="93"/>
      <c r="J2597" s="93"/>
    </row>
    <row r="2598" spans="1:10" s="65" customFormat="1" ht="14" x14ac:dyDescent="0.35">
      <c r="A2598" s="145"/>
      <c r="B2598" s="152"/>
      <c r="E2598" s="102"/>
      <c r="F2598" s="102"/>
      <c r="G2598" s="102"/>
      <c r="I2598" s="93"/>
      <c r="J2598" s="93"/>
    </row>
    <row r="2599" spans="1:10" s="65" customFormat="1" ht="14" x14ac:dyDescent="0.35">
      <c r="A2599" s="145"/>
      <c r="B2599" s="152"/>
      <c r="E2599" s="102"/>
      <c r="F2599" s="102"/>
      <c r="G2599" s="102"/>
      <c r="I2599" s="93"/>
      <c r="J2599" s="93"/>
    </row>
    <row r="2600" spans="1:10" s="65" customFormat="1" ht="14" x14ac:dyDescent="0.35">
      <c r="A2600" s="145"/>
      <c r="B2600" s="152"/>
      <c r="E2600" s="102"/>
      <c r="F2600" s="102"/>
      <c r="G2600" s="102"/>
      <c r="I2600" s="93"/>
      <c r="J2600" s="93"/>
    </row>
    <row r="2601" spans="1:10" s="65" customFormat="1" ht="14" x14ac:dyDescent="0.35">
      <c r="A2601" s="145"/>
      <c r="B2601" s="152"/>
      <c r="E2601" s="102"/>
      <c r="F2601" s="102"/>
      <c r="G2601" s="102"/>
      <c r="I2601" s="93"/>
      <c r="J2601" s="93"/>
    </row>
    <row r="2602" spans="1:10" s="65" customFormat="1" ht="14" x14ac:dyDescent="0.35">
      <c r="A2602" s="145"/>
      <c r="B2602" s="152"/>
      <c r="E2602" s="102"/>
      <c r="F2602" s="102"/>
      <c r="G2602" s="102"/>
      <c r="I2602" s="93"/>
      <c r="J2602" s="93"/>
    </row>
    <row r="2603" spans="1:10" s="65" customFormat="1" ht="14" x14ac:dyDescent="0.35">
      <c r="A2603" s="145"/>
      <c r="B2603" s="152"/>
      <c r="E2603" s="102"/>
      <c r="F2603" s="102"/>
      <c r="G2603" s="102"/>
      <c r="I2603" s="93"/>
      <c r="J2603" s="93"/>
    </row>
    <row r="2604" spans="1:10" s="65" customFormat="1" ht="14" x14ac:dyDescent="0.35">
      <c r="A2604" s="145"/>
      <c r="B2604" s="152"/>
      <c r="E2604" s="102"/>
      <c r="F2604" s="102"/>
      <c r="G2604" s="102"/>
      <c r="I2604" s="93"/>
      <c r="J2604" s="93"/>
    </row>
    <row r="2605" spans="1:10" s="65" customFormat="1" ht="14" x14ac:dyDescent="0.35">
      <c r="A2605" s="145"/>
      <c r="B2605" s="152"/>
      <c r="E2605" s="102"/>
      <c r="F2605" s="102"/>
      <c r="G2605" s="102"/>
      <c r="I2605" s="93"/>
      <c r="J2605" s="93"/>
    </row>
    <row r="2606" spans="1:10" s="65" customFormat="1" ht="14" x14ac:dyDescent="0.35">
      <c r="A2606" s="145"/>
      <c r="B2606" s="152"/>
      <c r="E2606" s="102"/>
      <c r="F2606" s="102"/>
      <c r="G2606" s="102"/>
      <c r="I2606" s="93"/>
      <c r="J2606" s="93"/>
    </row>
    <row r="2607" spans="1:10" s="65" customFormat="1" ht="14" x14ac:dyDescent="0.35">
      <c r="A2607" s="145"/>
      <c r="B2607" s="152"/>
      <c r="E2607" s="102"/>
      <c r="F2607" s="102"/>
      <c r="G2607" s="102"/>
      <c r="I2607" s="93"/>
      <c r="J2607" s="93"/>
    </row>
    <row r="2608" spans="1:10" s="65" customFormat="1" ht="14" x14ac:dyDescent="0.35">
      <c r="A2608" s="145"/>
      <c r="B2608" s="152"/>
      <c r="E2608" s="102"/>
      <c r="F2608" s="102"/>
      <c r="G2608" s="102"/>
      <c r="I2608" s="93"/>
      <c r="J2608" s="93"/>
    </row>
    <row r="2609" spans="1:10" s="65" customFormat="1" ht="14" x14ac:dyDescent="0.35">
      <c r="A2609" s="145"/>
      <c r="B2609" s="152"/>
      <c r="E2609" s="102"/>
      <c r="F2609" s="102"/>
      <c r="G2609" s="102"/>
      <c r="I2609" s="93"/>
      <c r="J2609" s="93"/>
    </row>
    <row r="2610" spans="1:10" s="65" customFormat="1" ht="14" x14ac:dyDescent="0.35">
      <c r="A2610" s="145"/>
      <c r="B2610" s="152"/>
      <c r="E2610" s="102"/>
      <c r="F2610" s="102"/>
      <c r="G2610" s="102"/>
      <c r="I2610" s="93"/>
      <c r="J2610" s="93"/>
    </row>
    <row r="2611" spans="1:10" s="65" customFormat="1" ht="14" x14ac:dyDescent="0.35">
      <c r="A2611" s="145"/>
      <c r="B2611" s="152"/>
      <c r="E2611" s="102"/>
      <c r="F2611" s="102"/>
      <c r="G2611" s="102"/>
      <c r="I2611" s="93"/>
      <c r="J2611" s="93"/>
    </row>
    <row r="2612" spans="1:10" s="65" customFormat="1" ht="14" x14ac:dyDescent="0.35">
      <c r="A2612" s="145"/>
      <c r="B2612" s="152"/>
      <c r="E2612" s="102"/>
      <c r="F2612" s="102"/>
      <c r="G2612" s="102"/>
      <c r="I2612" s="93"/>
      <c r="J2612" s="93"/>
    </row>
    <row r="2613" spans="1:10" s="65" customFormat="1" ht="14" x14ac:dyDescent="0.35">
      <c r="A2613" s="145"/>
      <c r="B2613" s="152"/>
      <c r="E2613" s="102"/>
      <c r="F2613" s="102"/>
      <c r="G2613" s="102"/>
      <c r="I2613" s="93"/>
      <c r="J2613" s="93"/>
    </row>
    <row r="2614" spans="1:10" s="65" customFormat="1" ht="14" x14ac:dyDescent="0.35">
      <c r="A2614" s="145"/>
      <c r="B2614" s="152"/>
      <c r="E2614" s="102"/>
      <c r="F2614" s="102"/>
      <c r="G2614" s="102"/>
      <c r="I2614" s="93"/>
      <c r="J2614" s="93"/>
    </row>
    <row r="2615" spans="1:10" s="65" customFormat="1" ht="14" x14ac:dyDescent="0.35">
      <c r="A2615" s="145"/>
      <c r="B2615" s="152"/>
      <c r="E2615" s="102"/>
      <c r="F2615" s="102"/>
      <c r="G2615" s="102"/>
      <c r="I2615" s="93"/>
      <c r="J2615" s="93"/>
    </row>
    <row r="2616" spans="1:10" s="65" customFormat="1" ht="14" x14ac:dyDescent="0.35">
      <c r="A2616" s="145"/>
      <c r="B2616" s="152"/>
      <c r="E2616" s="102"/>
      <c r="F2616" s="102"/>
      <c r="G2616" s="102"/>
      <c r="I2616" s="93"/>
      <c r="J2616" s="93"/>
    </row>
    <row r="2617" spans="1:10" s="65" customFormat="1" ht="14" x14ac:dyDescent="0.35">
      <c r="A2617" s="145"/>
      <c r="B2617" s="152"/>
      <c r="E2617" s="102"/>
      <c r="F2617" s="102"/>
      <c r="G2617" s="102"/>
      <c r="I2617" s="93"/>
      <c r="J2617" s="93"/>
    </row>
    <row r="2618" spans="1:10" s="65" customFormat="1" ht="14" x14ac:dyDescent="0.35">
      <c r="A2618" s="145"/>
      <c r="B2618" s="152"/>
      <c r="E2618" s="102"/>
      <c r="F2618" s="102"/>
      <c r="G2618" s="102"/>
      <c r="I2618" s="93"/>
      <c r="J2618" s="93"/>
    </row>
    <row r="2619" spans="1:10" s="65" customFormat="1" ht="14" x14ac:dyDescent="0.35">
      <c r="A2619" s="145"/>
      <c r="B2619" s="152"/>
      <c r="E2619" s="102"/>
      <c r="F2619" s="102"/>
      <c r="G2619" s="102"/>
      <c r="I2619" s="93"/>
      <c r="J2619" s="93"/>
    </row>
    <row r="2620" spans="1:10" s="65" customFormat="1" ht="14" x14ac:dyDescent="0.35">
      <c r="A2620" s="145"/>
      <c r="B2620" s="152"/>
      <c r="E2620" s="102"/>
      <c r="F2620" s="102"/>
      <c r="G2620" s="102"/>
      <c r="I2620" s="93"/>
      <c r="J2620" s="93"/>
    </row>
    <row r="2621" spans="1:10" s="65" customFormat="1" ht="14" x14ac:dyDescent="0.35">
      <c r="A2621" s="145"/>
      <c r="B2621" s="152"/>
      <c r="E2621" s="102"/>
      <c r="F2621" s="102"/>
      <c r="G2621" s="102"/>
      <c r="I2621" s="93"/>
      <c r="J2621" s="93"/>
    </row>
    <row r="2622" spans="1:10" s="65" customFormat="1" ht="14" x14ac:dyDescent="0.35">
      <c r="A2622" s="145"/>
      <c r="B2622" s="152"/>
      <c r="E2622" s="102"/>
      <c r="F2622" s="102"/>
      <c r="G2622" s="102"/>
      <c r="I2622" s="93"/>
      <c r="J2622" s="93"/>
    </row>
    <row r="2623" spans="1:10" s="65" customFormat="1" ht="14" x14ac:dyDescent="0.35">
      <c r="A2623" s="145"/>
      <c r="B2623" s="152"/>
      <c r="E2623" s="102"/>
      <c r="F2623" s="102"/>
      <c r="G2623" s="102"/>
      <c r="I2623" s="93"/>
      <c r="J2623" s="93"/>
    </row>
    <row r="2624" spans="1:10" s="65" customFormat="1" ht="14" x14ac:dyDescent="0.35">
      <c r="A2624" s="145"/>
      <c r="B2624" s="152"/>
      <c r="E2624" s="102"/>
      <c r="F2624" s="102"/>
      <c r="G2624" s="102"/>
      <c r="I2624" s="93"/>
      <c r="J2624" s="93"/>
    </row>
    <row r="2625" spans="1:10" s="65" customFormat="1" ht="14" x14ac:dyDescent="0.35">
      <c r="A2625" s="145"/>
      <c r="B2625" s="152"/>
      <c r="E2625" s="102"/>
      <c r="F2625" s="102"/>
      <c r="G2625" s="102"/>
      <c r="I2625" s="93"/>
      <c r="J2625" s="93"/>
    </row>
    <row r="2626" spans="1:10" s="65" customFormat="1" ht="14" x14ac:dyDescent="0.35">
      <c r="A2626" s="145"/>
      <c r="B2626" s="152"/>
      <c r="E2626" s="102"/>
      <c r="F2626" s="102"/>
      <c r="G2626" s="102"/>
      <c r="I2626" s="93"/>
      <c r="J2626" s="93"/>
    </row>
    <row r="2627" spans="1:10" s="65" customFormat="1" ht="14" x14ac:dyDescent="0.35">
      <c r="A2627" s="145"/>
      <c r="B2627" s="152"/>
      <c r="E2627" s="102"/>
      <c r="F2627" s="102"/>
      <c r="G2627" s="102"/>
      <c r="I2627" s="93"/>
      <c r="J2627" s="93"/>
    </row>
    <row r="2628" spans="1:10" s="65" customFormat="1" ht="14" x14ac:dyDescent="0.35">
      <c r="A2628" s="145"/>
      <c r="B2628" s="152"/>
      <c r="E2628" s="102"/>
      <c r="F2628" s="102"/>
      <c r="G2628" s="102"/>
      <c r="I2628" s="93"/>
      <c r="J2628" s="93"/>
    </row>
    <row r="2629" spans="1:10" s="65" customFormat="1" ht="14" x14ac:dyDescent="0.35">
      <c r="A2629" s="145"/>
      <c r="B2629" s="152"/>
      <c r="E2629" s="102"/>
      <c r="F2629" s="102"/>
      <c r="G2629" s="102"/>
      <c r="I2629" s="93"/>
      <c r="J2629" s="93"/>
    </row>
    <row r="2630" spans="1:10" s="65" customFormat="1" ht="14" x14ac:dyDescent="0.35">
      <c r="A2630" s="145"/>
      <c r="B2630" s="152"/>
      <c r="E2630" s="102"/>
      <c r="F2630" s="102"/>
      <c r="G2630" s="102"/>
      <c r="I2630" s="93"/>
      <c r="J2630" s="93"/>
    </row>
    <row r="2631" spans="1:10" s="65" customFormat="1" ht="14" x14ac:dyDescent="0.35">
      <c r="A2631" s="145"/>
      <c r="B2631" s="152"/>
      <c r="E2631" s="102"/>
      <c r="F2631" s="102"/>
      <c r="G2631" s="102"/>
      <c r="I2631" s="93"/>
      <c r="J2631" s="93"/>
    </row>
    <row r="2632" spans="1:10" s="65" customFormat="1" ht="14" x14ac:dyDescent="0.35">
      <c r="A2632" s="145"/>
      <c r="B2632" s="152"/>
      <c r="E2632" s="102"/>
      <c r="F2632" s="102"/>
      <c r="G2632" s="102"/>
      <c r="I2632" s="93"/>
      <c r="J2632" s="93"/>
    </row>
    <row r="2633" spans="1:10" s="65" customFormat="1" ht="14" x14ac:dyDescent="0.35">
      <c r="A2633" s="145"/>
      <c r="B2633" s="152"/>
      <c r="E2633" s="102"/>
      <c r="F2633" s="102"/>
      <c r="G2633" s="102"/>
      <c r="I2633" s="93"/>
      <c r="J2633" s="93"/>
    </row>
    <row r="2634" spans="1:10" s="65" customFormat="1" ht="14" x14ac:dyDescent="0.35">
      <c r="A2634" s="145"/>
      <c r="B2634" s="152"/>
      <c r="E2634" s="102"/>
      <c r="F2634" s="102"/>
      <c r="G2634" s="102"/>
      <c r="I2634" s="93"/>
      <c r="J2634" s="93"/>
    </row>
    <row r="2635" spans="1:10" s="65" customFormat="1" ht="14" x14ac:dyDescent="0.35">
      <c r="A2635" s="145"/>
      <c r="B2635" s="152"/>
      <c r="E2635" s="102"/>
      <c r="F2635" s="102"/>
      <c r="G2635" s="102"/>
      <c r="I2635" s="93"/>
      <c r="J2635" s="93"/>
    </row>
    <row r="2636" spans="1:10" s="65" customFormat="1" ht="14" x14ac:dyDescent="0.35">
      <c r="A2636" s="145"/>
      <c r="B2636" s="152"/>
      <c r="E2636" s="102"/>
      <c r="F2636" s="102"/>
      <c r="G2636" s="102"/>
      <c r="I2636" s="93"/>
      <c r="J2636" s="93"/>
    </row>
    <row r="2637" spans="1:10" s="65" customFormat="1" ht="14" x14ac:dyDescent="0.35">
      <c r="A2637" s="145"/>
      <c r="B2637" s="152"/>
      <c r="E2637" s="102"/>
      <c r="F2637" s="102"/>
      <c r="G2637" s="102"/>
      <c r="I2637" s="93"/>
      <c r="J2637" s="93"/>
    </row>
    <row r="2638" spans="1:10" s="65" customFormat="1" ht="14" x14ac:dyDescent="0.35">
      <c r="A2638" s="145"/>
      <c r="B2638" s="152"/>
      <c r="E2638" s="102"/>
      <c r="F2638" s="102"/>
      <c r="G2638" s="102"/>
      <c r="I2638" s="93"/>
      <c r="J2638" s="93"/>
    </row>
    <row r="2639" spans="1:10" s="65" customFormat="1" ht="14" x14ac:dyDescent="0.35">
      <c r="A2639" s="145"/>
      <c r="B2639" s="152"/>
      <c r="E2639" s="102"/>
      <c r="F2639" s="102"/>
      <c r="G2639" s="102"/>
      <c r="I2639" s="93"/>
      <c r="J2639" s="93"/>
    </row>
    <row r="2640" spans="1:10" s="65" customFormat="1" ht="14" x14ac:dyDescent="0.35">
      <c r="A2640" s="145"/>
      <c r="B2640" s="152"/>
      <c r="E2640" s="102"/>
      <c r="F2640" s="102"/>
      <c r="G2640" s="102"/>
      <c r="I2640" s="93"/>
      <c r="J2640" s="93"/>
    </row>
    <row r="2641" spans="1:10" s="65" customFormat="1" ht="14" x14ac:dyDescent="0.35">
      <c r="A2641" s="145"/>
      <c r="B2641" s="152"/>
      <c r="E2641" s="102"/>
      <c r="F2641" s="102"/>
      <c r="G2641" s="102"/>
      <c r="I2641" s="93"/>
      <c r="J2641" s="93"/>
    </row>
    <row r="2642" spans="1:10" s="65" customFormat="1" ht="14" x14ac:dyDescent="0.35">
      <c r="A2642" s="145"/>
      <c r="B2642" s="152"/>
      <c r="E2642" s="102"/>
      <c r="F2642" s="102"/>
      <c r="G2642" s="102"/>
      <c r="I2642" s="93"/>
      <c r="J2642" s="93"/>
    </row>
    <row r="2643" spans="1:10" s="65" customFormat="1" ht="14" x14ac:dyDescent="0.35">
      <c r="A2643" s="145"/>
      <c r="B2643" s="152"/>
      <c r="E2643" s="102"/>
      <c r="F2643" s="102"/>
      <c r="G2643" s="102"/>
      <c r="I2643" s="93"/>
      <c r="J2643" s="93"/>
    </row>
    <row r="2644" spans="1:10" s="65" customFormat="1" ht="14" x14ac:dyDescent="0.35">
      <c r="A2644" s="145"/>
      <c r="B2644" s="152"/>
      <c r="E2644" s="102"/>
      <c r="F2644" s="102"/>
      <c r="G2644" s="102"/>
      <c r="I2644" s="93"/>
      <c r="J2644" s="93"/>
    </row>
    <row r="2645" spans="1:10" s="65" customFormat="1" ht="14" x14ac:dyDescent="0.35">
      <c r="A2645" s="145"/>
      <c r="B2645" s="152"/>
      <c r="E2645" s="102"/>
      <c r="F2645" s="102"/>
      <c r="G2645" s="102"/>
      <c r="I2645" s="93"/>
      <c r="J2645" s="93"/>
    </row>
    <row r="2646" spans="1:10" s="65" customFormat="1" ht="14" x14ac:dyDescent="0.35">
      <c r="A2646" s="145"/>
      <c r="B2646" s="152"/>
      <c r="E2646" s="102"/>
      <c r="F2646" s="102"/>
      <c r="G2646" s="102"/>
      <c r="I2646" s="93"/>
      <c r="J2646" s="93"/>
    </row>
    <row r="2647" spans="1:10" s="65" customFormat="1" ht="14" x14ac:dyDescent="0.35">
      <c r="A2647" s="145"/>
      <c r="B2647" s="152"/>
      <c r="E2647" s="102"/>
      <c r="F2647" s="102"/>
      <c r="G2647" s="102"/>
      <c r="I2647" s="93"/>
      <c r="J2647" s="93"/>
    </row>
    <row r="2648" spans="1:10" s="65" customFormat="1" ht="14" x14ac:dyDescent="0.35">
      <c r="A2648" s="145"/>
      <c r="B2648" s="152"/>
      <c r="E2648" s="102"/>
      <c r="F2648" s="102"/>
      <c r="G2648" s="102"/>
      <c r="I2648" s="93"/>
      <c r="J2648" s="93"/>
    </row>
    <row r="2649" spans="1:10" s="65" customFormat="1" ht="14" x14ac:dyDescent="0.35">
      <c r="A2649" s="145"/>
      <c r="B2649" s="152"/>
      <c r="E2649" s="102"/>
      <c r="F2649" s="102"/>
      <c r="G2649" s="102"/>
      <c r="I2649" s="93"/>
      <c r="J2649" s="93"/>
    </row>
    <row r="2650" spans="1:10" s="65" customFormat="1" ht="14" x14ac:dyDescent="0.35">
      <c r="A2650" s="145"/>
      <c r="B2650" s="152"/>
      <c r="E2650" s="102"/>
      <c r="F2650" s="102"/>
      <c r="G2650" s="102"/>
      <c r="I2650" s="93"/>
      <c r="J2650" s="93"/>
    </row>
    <row r="2651" spans="1:10" s="65" customFormat="1" ht="14" x14ac:dyDescent="0.35">
      <c r="A2651" s="145"/>
      <c r="B2651" s="152"/>
      <c r="E2651" s="102"/>
      <c r="F2651" s="102"/>
      <c r="G2651" s="102"/>
      <c r="I2651" s="93"/>
      <c r="J2651" s="93"/>
    </row>
    <row r="2652" spans="1:10" s="65" customFormat="1" ht="14" x14ac:dyDescent="0.35">
      <c r="A2652" s="145"/>
      <c r="B2652" s="152"/>
      <c r="E2652" s="102"/>
      <c r="F2652" s="102"/>
      <c r="G2652" s="102"/>
      <c r="I2652" s="93"/>
      <c r="J2652" s="93"/>
    </row>
    <row r="2653" spans="1:10" s="65" customFormat="1" ht="14" x14ac:dyDescent="0.35">
      <c r="A2653" s="145"/>
      <c r="B2653" s="152"/>
      <c r="E2653" s="102"/>
      <c r="F2653" s="102"/>
      <c r="G2653" s="102"/>
      <c r="I2653" s="93"/>
      <c r="J2653" s="93"/>
    </row>
    <row r="2654" spans="1:10" s="65" customFormat="1" ht="14" x14ac:dyDescent="0.35">
      <c r="A2654" s="145"/>
      <c r="B2654" s="152"/>
      <c r="E2654" s="102"/>
      <c r="F2654" s="102"/>
      <c r="G2654" s="102"/>
      <c r="I2654" s="93"/>
      <c r="J2654" s="93"/>
    </row>
    <row r="2655" spans="1:10" s="65" customFormat="1" ht="14" x14ac:dyDescent="0.35">
      <c r="A2655" s="145"/>
      <c r="B2655" s="152"/>
      <c r="E2655" s="102"/>
      <c r="F2655" s="102"/>
      <c r="G2655" s="102"/>
      <c r="I2655" s="93"/>
      <c r="J2655" s="93"/>
    </row>
    <row r="2656" spans="1:10" s="65" customFormat="1" ht="14" x14ac:dyDescent="0.35">
      <c r="A2656" s="145"/>
      <c r="B2656" s="152"/>
      <c r="E2656" s="102"/>
      <c r="F2656" s="102"/>
      <c r="G2656" s="102"/>
      <c r="I2656" s="93"/>
      <c r="J2656" s="93"/>
    </row>
    <row r="2657" spans="1:10" s="65" customFormat="1" ht="14" x14ac:dyDescent="0.35">
      <c r="A2657" s="145"/>
      <c r="B2657" s="152"/>
      <c r="E2657" s="102"/>
      <c r="F2657" s="102"/>
      <c r="G2657" s="102"/>
      <c r="I2657" s="93"/>
      <c r="J2657" s="93"/>
    </row>
    <row r="2658" spans="1:10" s="65" customFormat="1" ht="14" x14ac:dyDescent="0.35">
      <c r="A2658" s="145"/>
      <c r="B2658" s="152"/>
      <c r="E2658" s="102"/>
      <c r="F2658" s="102"/>
      <c r="G2658" s="102"/>
      <c r="I2658" s="93"/>
      <c r="J2658" s="93"/>
    </row>
    <row r="2659" spans="1:10" s="65" customFormat="1" ht="14" x14ac:dyDescent="0.35">
      <c r="A2659" s="145"/>
      <c r="B2659" s="152"/>
      <c r="E2659" s="102"/>
      <c r="F2659" s="102"/>
      <c r="G2659" s="102"/>
      <c r="I2659" s="93"/>
      <c r="J2659" s="93"/>
    </row>
    <row r="2660" spans="1:10" s="65" customFormat="1" ht="14" x14ac:dyDescent="0.35">
      <c r="A2660" s="145"/>
      <c r="B2660" s="152"/>
      <c r="E2660" s="102"/>
      <c r="F2660" s="102"/>
      <c r="G2660" s="102"/>
      <c r="I2660" s="93"/>
      <c r="J2660" s="93"/>
    </row>
    <row r="2661" spans="1:10" s="65" customFormat="1" ht="14" x14ac:dyDescent="0.35">
      <c r="A2661" s="145"/>
      <c r="B2661" s="152"/>
      <c r="E2661" s="102"/>
      <c r="F2661" s="102"/>
      <c r="G2661" s="102"/>
      <c r="I2661" s="93"/>
      <c r="J2661" s="93"/>
    </row>
    <row r="2662" spans="1:10" s="65" customFormat="1" ht="14" x14ac:dyDescent="0.35">
      <c r="A2662" s="145"/>
      <c r="B2662" s="152"/>
      <c r="E2662" s="102"/>
      <c r="F2662" s="102"/>
      <c r="G2662" s="102"/>
      <c r="I2662" s="93"/>
      <c r="J2662" s="93"/>
    </row>
    <row r="2663" spans="1:10" s="65" customFormat="1" ht="14" x14ac:dyDescent="0.35">
      <c r="A2663" s="145"/>
      <c r="B2663" s="152"/>
      <c r="E2663" s="102"/>
      <c r="F2663" s="102"/>
      <c r="G2663" s="102"/>
      <c r="I2663" s="93"/>
      <c r="J2663" s="93"/>
    </row>
    <row r="2664" spans="1:10" s="65" customFormat="1" ht="14" x14ac:dyDescent="0.35">
      <c r="A2664" s="145"/>
      <c r="B2664" s="152"/>
      <c r="E2664" s="102"/>
      <c r="F2664" s="102"/>
      <c r="G2664" s="102"/>
      <c r="I2664" s="93"/>
      <c r="J2664" s="93"/>
    </row>
    <row r="2665" spans="1:10" s="65" customFormat="1" ht="14" x14ac:dyDescent="0.35">
      <c r="A2665" s="145"/>
      <c r="B2665" s="152"/>
      <c r="E2665" s="102"/>
      <c r="F2665" s="102"/>
      <c r="G2665" s="102"/>
      <c r="I2665" s="93"/>
      <c r="J2665" s="93"/>
    </row>
    <row r="2666" spans="1:10" s="65" customFormat="1" ht="14" x14ac:dyDescent="0.35">
      <c r="A2666" s="145"/>
      <c r="B2666" s="152"/>
      <c r="E2666" s="102"/>
      <c r="F2666" s="102"/>
      <c r="G2666" s="102"/>
      <c r="I2666" s="93"/>
      <c r="J2666" s="93"/>
    </row>
    <row r="2667" spans="1:10" s="65" customFormat="1" ht="14" x14ac:dyDescent="0.35">
      <c r="A2667" s="145"/>
      <c r="B2667" s="152"/>
      <c r="E2667" s="102"/>
      <c r="F2667" s="102"/>
      <c r="G2667" s="102"/>
      <c r="I2667" s="93"/>
      <c r="J2667" s="93"/>
    </row>
    <row r="2668" spans="1:10" s="65" customFormat="1" ht="14" x14ac:dyDescent="0.35">
      <c r="A2668" s="145"/>
      <c r="B2668" s="152"/>
      <c r="E2668" s="102"/>
      <c r="F2668" s="102"/>
      <c r="G2668" s="102"/>
      <c r="I2668" s="93"/>
      <c r="J2668" s="93"/>
    </row>
    <row r="2669" spans="1:10" s="65" customFormat="1" ht="14" x14ac:dyDescent="0.35">
      <c r="A2669" s="145"/>
      <c r="B2669" s="152"/>
      <c r="E2669" s="102"/>
      <c r="F2669" s="102"/>
      <c r="G2669" s="102"/>
      <c r="I2669" s="93"/>
      <c r="J2669" s="93"/>
    </row>
    <row r="2670" spans="1:10" s="65" customFormat="1" ht="14" x14ac:dyDescent="0.35">
      <c r="A2670" s="145"/>
      <c r="B2670" s="152"/>
      <c r="E2670" s="102"/>
      <c r="F2670" s="102"/>
      <c r="G2670" s="102"/>
      <c r="I2670" s="93"/>
      <c r="J2670" s="93"/>
    </row>
    <row r="2671" spans="1:10" s="65" customFormat="1" ht="14" x14ac:dyDescent="0.35">
      <c r="A2671" s="145"/>
      <c r="B2671" s="152"/>
      <c r="E2671" s="102"/>
      <c r="F2671" s="102"/>
      <c r="G2671" s="102"/>
      <c r="I2671" s="93"/>
      <c r="J2671" s="93"/>
    </row>
    <row r="2672" spans="1:10" s="65" customFormat="1" ht="14" x14ac:dyDescent="0.35">
      <c r="A2672" s="145"/>
      <c r="B2672" s="152"/>
      <c r="E2672" s="102"/>
      <c r="F2672" s="102"/>
      <c r="G2672" s="102"/>
      <c r="I2672" s="93"/>
      <c r="J2672" s="93"/>
    </row>
    <row r="2673" spans="1:10" s="65" customFormat="1" ht="14" x14ac:dyDescent="0.35">
      <c r="A2673" s="145"/>
      <c r="B2673" s="152"/>
      <c r="E2673" s="102"/>
      <c r="F2673" s="102"/>
      <c r="G2673" s="102"/>
      <c r="I2673" s="93"/>
      <c r="J2673" s="93"/>
    </row>
    <row r="2674" spans="1:10" s="65" customFormat="1" ht="14" x14ac:dyDescent="0.35">
      <c r="A2674" s="145"/>
      <c r="B2674" s="152"/>
      <c r="E2674" s="102"/>
      <c r="F2674" s="102"/>
      <c r="G2674" s="102"/>
      <c r="I2674" s="93"/>
      <c r="J2674" s="93"/>
    </row>
    <row r="2675" spans="1:10" s="65" customFormat="1" ht="14" x14ac:dyDescent="0.35">
      <c r="A2675" s="145"/>
      <c r="B2675" s="152"/>
      <c r="E2675" s="102"/>
      <c r="F2675" s="102"/>
      <c r="G2675" s="102"/>
      <c r="I2675" s="93"/>
      <c r="J2675" s="93"/>
    </row>
    <row r="2676" spans="1:10" s="65" customFormat="1" ht="14" x14ac:dyDescent="0.35">
      <c r="A2676" s="145"/>
      <c r="B2676" s="152"/>
      <c r="E2676" s="102"/>
      <c r="F2676" s="102"/>
      <c r="G2676" s="102"/>
      <c r="I2676" s="93"/>
      <c r="J2676" s="93"/>
    </row>
    <row r="2677" spans="1:10" s="65" customFormat="1" ht="14" x14ac:dyDescent="0.35">
      <c r="A2677" s="145"/>
      <c r="B2677" s="152"/>
      <c r="E2677" s="102"/>
      <c r="F2677" s="102"/>
      <c r="G2677" s="102"/>
      <c r="I2677" s="93"/>
      <c r="J2677" s="93"/>
    </row>
    <row r="2678" spans="1:10" s="65" customFormat="1" ht="14" x14ac:dyDescent="0.35">
      <c r="A2678" s="145"/>
      <c r="B2678" s="152"/>
      <c r="E2678" s="102"/>
      <c r="F2678" s="102"/>
      <c r="G2678" s="102"/>
      <c r="I2678" s="93"/>
      <c r="J2678" s="93"/>
    </row>
    <row r="2679" spans="1:10" s="65" customFormat="1" ht="14" x14ac:dyDescent="0.35">
      <c r="A2679" s="145"/>
      <c r="B2679" s="152"/>
      <c r="E2679" s="102"/>
      <c r="F2679" s="102"/>
      <c r="G2679" s="102"/>
      <c r="I2679" s="93"/>
      <c r="J2679" s="93"/>
    </row>
    <row r="2680" spans="1:10" s="65" customFormat="1" ht="14" x14ac:dyDescent="0.35">
      <c r="A2680" s="145"/>
      <c r="B2680" s="152"/>
      <c r="E2680" s="102"/>
      <c r="F2680" s="102"/>
      <c r="G2680" s="102"/>
      <c r="I2680" s="93"/>
      <c r="J2680" s="93"/>
    </row>
    <row r="2681" spans="1:10" s="65" customFormat="1" ht="14" x14ac:dyDescent="0.35">
      <c r="A2681" s="145"/>
      <c r="B2681" s="152"/>
      <c r="E2681" s="102"/>
      <c r="F2681" s="102"/>
      <c r="G2681" s="102"/>
      <c r="I2681" s="93"/>
      <c r="J2681" s="93"/>
    </row>
    <row r="2682" spans="1:10" s="65" customFormat="1" ht="14" x14ac:dyDescent="0.35">
      <c r="A2682" s="145"/>
      <c r="B2682" s="152"/>
      <c r="E2682" s="102"/>
      <c r="F2682" s="102"/>
      <c r="G2682" s="102"/>
      <c r="I2682" s="93"/>
      <c r="J2682" s="93"/>
    </row>
    <row r="2683" spans="1:10" s="65" customFormat="1" ht="14" x14ac:dyDescent="0.35">
      <c r="A2683" s="145"/>
      <c r="B2683" s="152"/>
      <c r="E2683" s="102"/>
      <c r="F2683" s="102"/>
      <c r="G2683" s="102"/>
      <c r="I2683" s="93"/>
      <c r="J2683" s="93"/>
    </row>
    <row r="2684" spans="1:10" s="65" customFormat="1" ht="14" x14ac:dyDescent="0.35">
      <c r="A2684" s="145"/>
      <c r="B2684" s="152"/>
      <c r="E2684" s="102"/>
      <c r="F2684" s="102"/>
      <c r="G2684" s="102"/>
      <c r="I2684" s="93"/>
      <c r="J2684" s="93"/>
    </row>
    <row r="2685" spans="1:10" s="65" customFormat="1" ht="14" x14ac:dyDescent="0.35">
      <c r="A2685" s="145"/>
      <c r="B2685" s="152"/>
      <c r="E2685" s="102"/>
      <c r="F2685" s="102"/>
      <c r="G2685" s="102"/>
      <c r="I2685" s="93"/>
      <c r="J2685" s="93"/>
    </row>
    <row r="2686" spans="1:10" s="65" customFormat="1" ht="14" x14ac:dyDescent="0.35">
      <c r="A2686" s="145"/>
      <c r="B2686" s="152"/>
      <c r="E2686" s="102"/>
      <c r="F2686" s="102"/>
      <c r="G2686" s="102"/>
      <c r="I2686" s="93"/>
      <c r="J2686" s="93"/>
    </row>
    <row r="2687" spans="1:10" s="65" customFormat="1" ht="14" x14ac:dyDescent="0.35">
      <c r="A2687" s="145"/>
      <c r="B2687" s="152"/>
      <c r="E2687" s="102"/>
      <c r="F2687" s="102"/>
      <c r="G2687" s="102"/>
      <c r="I2687" s="93"/>
      <c r="J2687" s="93"/>
    </row>
    <row r="2688" spans="1:10" s="65" customFormat="1" ht="14" x14ac:dyDescent="0.35">
      <c r="A2688" s="145"/>
      <c r="B2688" s="152"/>
      <c r="E2688" s="102"/>
      <c r="F2688" s="102"/>
      <c r="G2688" s="102"/>
      <c r="I2688" s="93"/>
      <c r="J2688" s="93"/>
    </row>
    <row r="2689" spans="1:10" s="65" customFormat="1" ht="14" x14ac:dyDescent="0.35">
      <c r="A2689" s="145"/>
      <c r="B2689" s="152"/>
      <c r="E2689" s="102"/>
      <c r="F2689" s="102"/>
      <c r="G2689" s="102"/>
      <c r="I2689" s="93"/>
      <c r="J2689" s="93"/>
    </row>
    <row r="2690" spans="1:10" s="65" customFormat="1" ht="14" x14ac:dyDescent="0.35">
      <c r="A2690" s="145"/>
      <c r="B2690" s="152"/>
      <c r="E2690" s="102"/>
      <c r="F2690" s="102"/>
      <c r="G2690" s="102"/>
      <c r="I2690" s="93"/>
      <c r="J2690" s="93"/>
    </row>
    <row r="2691" spans="1:10" s="65" customFormat="1" ht="14" x14ac:dyDescent="0.35">
      <c r="A2691" s="145"/>
      <c r="B2691" s="152"/>
      <c r="E2691" s="102"/>
      <c r="F2691" s="102"/>
      <c r="G2691" s="102"/>
      <c r="I2691" s="93"/>
      <c r="J2691" s="93"/>
    </row>
    <row r="2692" spans="1:10" s="65" customFormat="1" ht="14" x14ac:dyDescent="0.35">
      <c r="A2692" s="145"/>
      <c r="B2692" s="152"/>
      <c r="E2692" s="102"/>
      <c r="F2692" s="102"/>
      <c r="G2692" s="102"/>
      <c r="I2692" s="93"/>
      <c r="J2692" s="93"/>
    </row>
    <row r="2693" spans="1:10" s="65" customFormat="1" ht="14" x14ac:dyDescent="0.35">
      <c r="A2693" s="145"/>
      <c r="B2693" s="152"/>
      <c r="E2693" s="102"/>
      <c r="F2693" s="102"/>
      <c r="G2693" s="102"/>
      <c r="I2693" s="93"/>
      <c r="J2693" s="93"/>
    </row>
    <row r="2694" spans="1:10" s="65" customFormat="1" ht="14" x14ac:dyDescent="0.35">
      <c r="A2694" s="145"/>
      <c r="B2694" s="152"/>
      <c r="E2694" s="102"/>
      <c r="F2694" s="102"/>
      <c r="G2694" s="102"/>
      <c r="I2694" s="93"/>
      <c r="J2694" s="93"/>
    </row>
    <row r="2695" spans="1:10" s="65" customFormat="1" ht="14" x14ac:dyDescent="0.35">
      <c r="A2695" s="145"/>
      <c r="B2695" s="152"/>
      <c r="E2695" s="102"/>
      <c r="F2695" s="102"/>
      <c r="G2695" s="102"/>
      <c r="I2695" s="93"/>
      <c r="J2695" s="93"/>
    </row>
    <row r="2696" spans="1:10" s="65" customFormat="1" ht="14" x14ac:dyDescent="0.35">
      <c r="A2696" s="145"/>
      <c r="B2696" s="152"/>
      <c r="E2696" s="102"/>
      <c r="F2696" s="102"/>
      <c r="G2696" s="102"/>
      <c r="I2696" s="93"/>
      <c r="J2696" s="93"/>
    </row>
    <row r="2697" spans="1:10" s="65" customFormat="1" ht="14" x14ac:dyDescent="0.35">
      <c r="A2697" s="145"/>
      <c r="B2697" s="152"/>
      <c r="E2697" s="102"/>
      <c r="F2697" s="102"/>
      <c r="G2697" s="102"/>
      <c r="I2697" s="93"/>
      <c r="J2697" s="93"/>
    </row>
    <row r="2698" spans="1:10" s="65" customFormat="1" ht="14" x14ac:dyDescent="0.35">
      <c r="A2698" s="145"/>
      <c r="B2698" s="152"/>
      <c r="E2698" s="102"/>
      <c r="F2698" s="102"/>
      <c r="G2698" s="102"/>
      <c r="I2698" s="93"/>
      <c r="J2698" s="93"/>
    </row>
    <row r="2699" spans="1:10" s="65" customFormat="1" ht="14" x14ac:dyDescent="0.35">
      <c r="A2699" s="145"/>
      <c r="B2699" s="152"/>
      <c r="E2699" s="102"/>
      <c r="F2699" s="102"/>
      <c r="G2699" s="102"/>
      <c r="I2699" s="93"/>
      <c r="J2699" s="93"/>
    </row>
    <row r="2700" spans="1:10" s="65" customFormat="1" ht="14" x14ac:dyDescent="0.35">
      <c r="A2700" s="145"/>
      <c r="B2700" s="152"/>
      <c r="E2700" s="102"/>
      <c r="F2700" s="102"/>
      <c r="G2700" s="102"/>
      <c r="I2700" s="93"/>
      <c r="J2700" s="93"/>
    </row>
    <row r="2701" spans="1:10" s="65" customFormat="1" ht="14" x14ac:dyDescent="0.35">
      <c r="A2701" s="145"/>
      <c r="B2701" s="152"/>
      <c r="E2701" s="102"/>
      <c r="F2701" s="102"/>
      <c r="G2701" s="102"/>
      <c r="I2701" s="93"/>
      <c r="J2701" s="93"/>
    </row>
    <row r="2702" spans="1:10" s="65" customFormat="1" ht="14" x14ac:dyDescent="0.35">
      <c r="A2702" s="145"/>
      <c r="B2702" s="152"/>
      <c r="E2702" s="102"/>
      <c r="F2702" s="102"/>
      <c r="G2702" s="102"/>
      <c r="I2702" s="93"/>
      <c r="J2702" s="93"/>
    </row>
    <row r="2703" spans="1:10" s="65" customFormat="1" ht="14" x14ac:dyDescent="0.35">
      <c r="A2703" s="145"/>
      <c r="B2703" s="152"/>
      <c r="E2703" s="102"/>
      <c r="F2703" s="102"/>
      <c r="G2703" s="102"/>
      <c r="I2703" s="93"/>
      <c r="J2703" s="93"/>
    </row>
    <row r="2704" spans="1:10" s="65" customFormat="1" ht="14" x14ac:dyDescent="0.35">
      <c r="A2704" s="145"/>
      <c r="B2704" s="152"/>
      <c r="E2704" s="102"/>
      <c r="F2704" s="102"/>
      <c r="G2704" s="102"/>
      <c r="I2704" s="93"/>
      <c r="J2704" s="93"/>
    </row>
    <row r="2705" spans="1:10" s="65" customFormat="1" ht="14" x14ac:dyDescent="0.35">
      <c r="A2705" s="145"/>
      <c r="B2705" s="152"/>
      <c r="E2705" s="102"/>
      <c r="F2705" s="102"/>
      <c r="G2705" s="102"/>
      <c r="I2705" s="93"/>
      <c r="J2705" s="93"/>
    </row>
    <row r="2706" spans="1:10" s="65" customFormat="1" ht="14" x14ac:dyDescent="0.35">
      <c r="A2706" s="145"/>
      <c r="B2706" s="152"/>
      <c r="E2706" s="102"/>
      <c r="F2706" s="102"/>
      <c r="G2706" s="102"/>
      <c r="I2706" s="93"/>
      <c r="J2706" s="93"/>
    </row>
    <row r="2707" spans="1:10" s="65" customFormat="1" ht="14" x14ac:dyDescent="0.35">
      <c r="A2707" s="145"/>
      <c r="B2707" s="152"/>
      <c r="E2707" s="102"/>
      <c r="F2707" s="102"/>
      <c r="G2707" s="102"/>
      <c r="I2707" s="93"/>
      <c r="J2707" s="93"/>
    </row>
    <row r="2708" spans="1:10" s="65" customFormat="1" ht="14" x14ac:dyDescent="0.35">
      <c r="A2708" s="145"/>
      <c r="B2708" s="152"/>
      <c r="E2708" s="102"/>
      <c r="F2708" s="102"/>
      <c r="G2708" s="102"/>
      <c r="I2708" s="93"/>
      <c r="J2708" s="93"/>
    </row>
    <row r="2709" spans="1:10" s="65" customFormat="1" ht="14" x14ac:dyDescent="0.35">
      <c r="A2709" s="145"/>
      <c r="B2709" s="152"/>
      <c r="E2709" s="102"/>
      <c r="F2709" s="102"/>
      <c r="G2709" s="102"/>
      <c r="I2709" s="93"/>
      <c r="J2709" s="93"/>
    </row>
    <row r="2710" spans="1:10" s="65" customFormat="1" ht="14" x14ac:dyDescent="0.35">
      <c r="A2710" s="145"/>
      <c r="B2710" s="152"/>
      <c r="E2710" s="102"/>
      <c r="F2710" s="102"/>
      <c r="G2710" s="102"/>
      <c r="I2710" s="93"/>
      <c r="J2710" s="93"/>
    </row>
    <row r="2711" spans="1:10" s="65" customFormat="1" ht="14" x14ac:dyDescent="0.35">
      <c r="A2711" s="145"/>
      <c r="B2711" s="152"/>
      <c r="E2711" s="102"/>
      <c r="F2711" s="102"/>
      <c r="G2711" s="102"/>
      <c r="I2711" s="93"/>
      <c r="J2711" s="93"/>
    </row>
    <row r="2712" spans="1:10" s="65" customFormat="1" ht="14" x14ac:dyDescent="0.35">
      <c r="A2712" s="145"/>
      <c r="B2712" s="152"/>
      <c r="E2712" s="102"/>
      <c r="F2712" s="102"/>
      <c r="G2712" s="102"/>
      <c r="I2712" s="93"/>
      <c r="J2712" s="93"/>
    </row>
    <row r="2713" spans="1:10" s="65" customFormat="1" ht="14" x14ac:dyDescent="0.35">
      <c r="A2713" s="145"/>
      <c r="B2713" s="152"/>
      <c r="E2713" s="102"/>
      <c r="F2713" s="102"/>
      <c r="G2713" s="102"/>
      <c r="I2713" s="93"/>
      <c r="J2713" s="93"/>
    </row>
    <row r="2714" spans="1:10" s="65" customFormat="1" ht="14" x14ac:dyDescent="0.35">
      <c r="A2714" s="145"/>
      <c r="B2714" s="152"/>
      <c r="E2714" s="102"/>
      <c r="F2714" s="102"/>
      <c r="G2714" s="102"/>
      <c r="I2714" s="93"/>
      <c r="J2714" s="93"/>
    </row>
    <row r="2715" spans="1:10" s="65" customFormat="1" ht="14" x14ac:dyDescent="0.35">
      <c r="A2715" s="145"/>
      <c r="B2715" s="152"/>
      <c r="E2715" s="102"/>
      <c r="F2715" s="102"/>
      <c r="G2715" s="102"/>
      <c r="I2715" s="93"/>
      <c r="J2715" s="93"/>
    </row>
    <row r="2716" spans="1:10" s="65" customFormat="1" ht="14" x14ac:dyDescent="0.35">
      <c r="A2716" s="145"/>
      <c r="B2716" s="152"/>
      <c r="E2716" s="102"/>
      <c r="F2716" s="102"/>
      <c r="G2716" s="102"/>
      <c r="I2716" s="93"/>
      <c r="J2716" s="93"/>
    </row>
    <row r="2717" spans="1:10" s="65" customFormat="1" ht="14" x14ac:dyDescent="0.35">
      <c r="A2717" s="145"/>
      <c r="B2717" s="152"/>
      <c r="E2717" s="102"/>
      <c r="F2717" s="102"/>
      <c r="G2717" s="102"/>
      <c r="I2717" s="93"/>
      <c r="J2717" s="93"/>
    </row>
    <row r="2718" spans="1:10" s="65" customFormat="1" ht="14" x14ac:dyDescent="0.35">
      <c r="A2718" s="145"/>
      <c r="B2718" s="152"/>
      <c r="E2718" s="102"/>
      <c r="F2718" s="102"/>
      <c r="G2718" s="102"/>
      <c r="I2718" s="93"/>
      <c r="J2718" s="93"/>
    </row>
    <row r="2719" spans="1:10" s="65" customFormat="1" ht="14" x14ac:dyDescent="0.35">
      <c r="A2719" s="145"/>
      <c r="B2719" s="152"/>
      <c r="E2719" s="102"/>
      <c r="F2719" s="102"/>
      <c r="G2719" s="102"/>
      <c r="I2719" s="93"/>
      <c r="J2719" s="93"/>
    </row>
    <row r="2720" spans="1:10" s="65" customFormat="1" ht="14" x14ac:dyDescent="0.35">
      <c r="A2720" s="145"/>
      <c r="B2720" s="152"/>
      <c r="E2720" s="102"/>
      <c r="F2720" s="102"/>
      <c r="G2720" s="102"/>
      <c r="I2720" s="93"/>
      <c r="J2720" s="93"/>
    </row>
    <row r="2721" spans="1:10" s="65" customFormat="1" ht="14" x14ac:dyDescent="0.35">
      <c r="A2721" s="145"/>
      <c r="B2721" s="152"/>
      <c r="E2721" s="102"/>
      <c r="F2721" s="102"/>
      <c r="G2721" s="102"/>
      <c r="I2721" s="93"/>
      <c r="J2721" s="93"/>
    </row>
    <row r="2722" spans="1:10" s="65" customFormat="1" ht="14" x14ac:dyDescent="0.35">
      <c r="A2722" s="145"/>
      <c r="B2722" s="152"/>
      <c r="E2722" s="102"/>
      <c r="F2722" s="102"/>
      <c r="G2722" s="102"/>
      <c r="I2722" s="93"/>
      <c r="J2722" s="93"/>
    </row>
    <row r="2723" spans="1:10" s="65" customFormat="1" ht="14" x14ac:dyDescent="0.35">
      <c r="A2723" s="145"/>
      <c r="B2723" s="152"/>
      <c r="E2723" s="102"/>
      <c r="F2723" s="102"/>
      <c r="G2723" s="102"/>
      <c r="I2723" s="93"/>
      <c r="J2723" s="93"/>
    </row>
    <row r="2724" spans="1:10" s="65" customFormat="1" ht="14" x14ac:dyDescent="0.35">
      <c r="A2724" s="145"/>
      <c r="B2724" s="152"/>
      <c r="E2724" s="102"/>
      <c r="F2724" s="102"/>
      <c r="G2724" s="102"/>
      <c r="I2724" s="93"/>
      <c r="J2724" s="93"/>
    </row>
    <row r="2725" spans="1:10" s="65" customFormat="1" ht="14" x14ac:dyDescent="0.35">
      <c r="A2725" s="145"/>
      <c r="B2725" s="152"/>
      <c r="E2725" s="102"/>
      <c r="F2725" s="102"/>
      <c r="G2725" s="102"/>
      <c r="I2725" s="93"/>
      <c r="J2725" s="93"/>
    </row>
    <row r="2726" spans="1:10" s="65" customFormat="1" ht="14" x14ac:dyDescent="0.35">
      <c r="A2726" s="145"/>
      <c r="B2726" s="152"/>
      <c r="E2726" s="102"/>
      <c r="F2726" s="102"/>
      <c r="G2726" s="102"/>
      <c r="I2726" s="93"/>
      <c r="J2726" s="93"/>
    </row>
    <row r="2727" spans="1:10" s="65" customFormat="1" ht="14" x14ac:dyDescent="0.35">
      <c r="A2727" s="145"/>
      <c r="B2727" s="152"/>
      <c r="E2727" s="102"/>
      <c r="F2727" s="102"/>
      <c r="G2727" s="102"/>
      <c r="I2727" s="93"/>
      <c r="J2727" s="93"/>
    </row>
    <row r="2728" spans="1:10" s="65" customFormat="1" ht="14" x14ac:dyDescent="0.35">
      <c r="A2728" s="145"/>
      <c r="B2728" s="152"/>
      <c r="E2728" s="102"/>
      <c r="F2728" s="102"/>
      <c r="G2728" s="102"/>
      <c r="I2728" s="93"/>
      <c r="J2728" s="93"/>
    </row>
    <row r="2729" spans="1:10" s="65" customFormat="1" ht="14" x14ac:dyDescent="0.35">
      <c r="A2729" s="145"/>
      <c r="B2729" s="152"/>
      <c r="E2729" s="102"/>
      <c r="F2729" s="102"/>
      <c r="G2729" s="102"/>
      <c r="I2729" s="93"/>
      <c r="J2729" s="93"/>
    </row>
    <row r="2730" spans="1:10" s="65" customFormat="1" ht="14" x14ac:dyDescent="0.35">
      <c r="A2730" s="145"/>
      <c r="B2730" s="152"/>
      <c r="E2730" s="102"/>
      <c r="F2730" s="102"/>
      <c r="G2730" s="102"/>
      <c r="I2730" s="93"/>
      <c r="J2730" s="93"/>
    </row>
    <row r="2731" spans="1:10" s="65" customFormat="1" ht="14" x14ac:dyDescent="0.35">
      <c r="A2731" s="145"/>
      <c r="B2731" s="152"/>
      <c r="E2731" s="102"/>
      <c r="F2731" s="102"/>
      <c r="G2731" s="102"/>
      <c r="I2731" s="93"/>
      <c r="J2731" s="93"/>
    </row>
    <row r="2732" spans="1:10" s="65" customFormat="1" ht="14" x14ac:dyDescent="0.35">
      <c r="A2732" s="145"/>
      <c r="B2732" s="152"/>
      <c r="E2732" s="102"/>
      <c r="F2732" s="102"/>
      <c r="G2732" s="102"/>
      <c r="I2732" s="93"/>
      <c r="J2732" s="93"/>
    </row>
    <row r="2733" spans="1:10" s="65" customFormat="1" ht="14" x14ac:dyDescent="0.35">
      <c r="A2733" s="145"/>
      <c r="B2733" s="152"/>
      <c r="E2733" s="102"/>
      <c r="F2733" s="102"/>
      <c r="G2733" s="102"/>
      <c r="I2733" s="93"/>
      <c r="J2733" s="93"/>
    </row>
    <row r="2734" spans="1:10" s="65" customFormat="1" ht="14" x14ac:dyDescent="0.35">
      <c r="A2734" s="145"/>
      <c r="B2734" s="152"/>
      <c r="E2734" s="102"/>
      <c r="F2734" s="102"/>
      <c r="G2734" s="102"/>
      <c r="I2734" s="93"/>
      <c r="J2734" s="93"/>
    </row>
    <row r="2735" spans="1:10" s="65" customFormat="1" ht="14" x14ac:dyDescent="0.35">
      <c r="A2735" s="145"/>
      <c r="B2735" s="152"/>
      <c r="E2735" s="102"/>
      <c r="F2735" s="102"/>
      <c r="G2735" s="102"/>
      <c r="I2735" s="93"/>
      <c r="J2735" s="93"/>
    </row>
    <row r="2736" spans="1:10" s="65" customFormat="1" ht="14" x14ac:dyDescent="0.35">
      <c r="A2736" s="145"/>
      <c r="B2736" s="152"/>
      <c r="E2736" s="102"/>
      <c r="F2736" s="102"/>
      <c r="G2736" s="102"/>
      <c r="I2736" s="93"/>
      <c r="J2736" s="93"/>
    </row>
    <row r="2737" spans="1:10" s="65" customFormat="1" ht="14" x14ac:dyDescent="0.35">
      <c r="A2737" s="145"/>
      <c r="B2737" s="152"/>
      <c r="E2737" s="102"/>
      <c r="F2737" s="102"/>
      <c r="G2737" s="102"/>
      <c r="I2737" s="93"/>
      <c r="J2737" s="93"/>
    </row>
    <row r="2738" spans="1:10" s="65" customFormat="1" ht="14" x14ac:dyDescent="0.35">
      <c r="A2738" s="145"/>
      <c r="B2738" s="152"/>
      <c r="E2738" s="102"/>
      <c r="F2738" s="102"/>
      <c r="G2738" s="102"/>
      <c r="I2738" s="93"/>
      <c r="J2738" s="93"/>
    </row>
    <row r="2739" spans="1:10" s="65" customFormat="1" ht="14" x14ac:dyDescent="0.35">
      <c r="A2739" s="145"/>
      <c r="B2739" s="152"/>
      <c r="E2739" s="102"/>
      <c r="F2739" s="102"/>
      <c r="G2739" s="102"/>
      <c r="I2739" s="93"/>
      <c r="J2739" s="93"/>
    </row>
    <row r="2740" spans="1:10" s="65" customFormat="1" ht="14" x14ac:dyDescent="0.35">
      <c r="A2740" s="145"/>
      <c r="B2740" s="152"/>
      <c r="E2740" s="102"/>
      <c r="F2740" s="102"/>
      <c r="G2740" s="102"/>
      <c r="I2740" s="93"/>
      <c r="J2740" s="93"/>
    </row>
    <row r="2741" spans="1:10" s="65" customFormat="1" ht="14" x14ac:dyDescent="0.35">
      <c r="A2741" s="145"/>
      <c r="B2741" s="152"/>
      <c r="E2741" s="102"/>
      <c r="F2741" s="102"/>
      <c r="G2741" s="102"/>
      <c r="I2741" s="93"/>
      <c r="J2741" s="93"/>
    </row>
    <row r="2742" spans="1:10" s="65" customFormat="1" ht="14" x14ac:dyDescent="0.35">
      <c r="A2742" s="145"/>
      <c r="B2742" s="152"/>
      <c r="E2742" s="102"/>
      <c r="F2742" s="102"/>
      <c r="G2742" s="102"/>
      <c r="I2742" s="93"/>
      <c r="J2742" s="93"/>
    </row>
    <row r="2743" spans="1:10" s="65" customFormat="1" ht="14" x14ac:dyDescent="0.35">
      <c r="A2743" s="145"/>
      <c r="B2743" s="152"/>
      <c r="E2743" s="102"/>
      <c r="F2743" s="102"/>
      <c r="G2743" s="102"/>
      <c r="I2743" s="93"/>
      <c r="J2743" s="93"/>
    </row>
    <row r="2744" spans="1:10" s="65" customFormat="1" ht="14" x14ac:dyDescent="0.35">
      <c r="A2744" s="145"/>
      <c r="B2744" s="152"/>
      <c r="E2744" s="102"/>
      <c r="F2744" s="102"/>
      <c r="G2744" s="102"/>
      <c r="I2744" s="93"/>
      <c r="J2744" s="93"/>
    </row>
    <row r="2745" spans="1:10" s="65" customFormat="1" ht="14" x14ac:dyDescent="0.35">
      <c r="A2745" s="145"/>
      <c r="B2745" s="152"/>
      <c r="E2745" s="102"/>
      <c r="F2745" s="102"/>
      <c r="G2745" s="102"/>
      <c r="I2745" s="93"/>
      <c r="J2745" s="93"/>
    </row>
    <row r="2746" spans="1:10" s="65" customFormat="1" ht="14" x14ac:dyDescent="0.35">
      <c r="A2746" s="145"/>
      <c r="B2746" s="152"/>
      <c r="E2746" s="102"/>
      <c r="F2746" s="102"/>
      <c r="G2746" s="102"/>
      <c r="I2746" s="93"/>
      <c r="J2746" s="93"/>
    </row>
    <row r="2747" spans="1:10" s="65" customFormat="1" ht="14" x14ac:dyDescent="0.35">
      <c r="A2747" s="145"/>
      <c r="B2747" s="152"/>
      <c r="E2747" s="102"/>
      <c r="F2747" s="102"/>
      <c r="G2747" s="102"/>
      <c r="I2747" s="93"/>
      <c r="J2747" s="93"/>
    </row>
    <row r="2748" spans="1:10" s="65" customFormat="1" ht="14" x14ac:dyDescent="0.35">
      <c r="A2748" s="145"/>
      <c r="B2748" s="152"/>
      <c r="E2748" s="102"/>
      <c r="F2748" s="102"/>
      <c r="G2748" s="102"/>
      <c r="I2748" s="93"/>
      <c r="J2748" s="93"/>
    </row>
    <row r="2749" spans="1:10" s="65" customFormat="1" ht="14" x14ac:dyDescent="0.35">
      <c r="A2749" s="145"/>
      <c r="B2749" s="152"/>
      <c r="E2749" s="102"/>
      <c r="F2749" s="102"/>
      <c r="G2749" s="102"/>
      <c r="I2749" s="93"/>
      <c r="J2749" s="93"/>
    </row>
    <row r="2750" spans="1:10" s="65" customFormat="1" ht="14" x14ac:dyDescent="0.35">
      <c r="A2750" s="145"/>
      <c r="B2750" s="152"/>
      <c r="E2750" s="102"/>
      <c r="F2750" s="102"/>
      <c r="G2750" s="102"/>
      <c r="I2750" s="93"/>
      <c r="J2750" s="93"/>
    </row>
    <row r="2751" spans="1:10" s="65" customFormat="1" ht="14" x14ac:dyDescent="0.35">
      <c r="A2751" s="145"/>
      <c r="B2751" s="152"/>
      <c r="E2751" s="102"/>
      <c r="F2751" s="102"/>
      <c r="G2751" s="102"/>
      <c r="I2751" s="93"/>
      <c r="J2751" s="93"/>
    </row>
    <row r="2752" spans="1:10" s="65" customFormat="1" ht="14" x14ac:dyDescent="0.35">
      <c r="A2752" s="145"/>
      <c r="B2752" s="152"/>
      <c r="E2752" s="102"/>
      <c r="F2752" s="102"/>
      <c r="G2752" s="102"/>
      <c r="I2752" s="93"/>
      <c r="J2752" s="93"/>
    </row>
    <row r="2753" spans="1:10" s="65" customFormat="1" ht="14" x14ac:dyDescent="0.35">
      <c r="A2753" s="145"/>
      <c r="B2753" s="152"/>
      <c r="E2753" s="102"/>
      <c r="F2753" s="102"/>
      <c r="G2753" s="102"/>
      <c r="I2753" s="93"/>
      <c r="J2753" s="93"/>
    </row>
    <row r="2754" spans="1:10" s="65" customFormat="1" ht="14" x14ac:dyDescent="0.35">
      <c r="A2754" s="145"/>
      <c r="B2754" s="152"/>
      <c r="E2754" s="102"/>
      <c r="F2754" s="102"/>
      <c r="G2754" s="102"/>
      <c r="I2754" s="93"/>
      <c r="J2754" s="93"/>
    </row>
    <row r="2755" spans="1:10" s="65" customFormat="1" ht="14" x14ac:dyDescent="0.35">
      <c r="A2755" s="145"/>
      <c r="B2755" s="152"/>
      <c r="E2755" s="102"/>
      <c r="F2755" s="102"/>
      <c r="G2755" s="102"/>
      <c r="I2755" s="93"/>
      <c r="J2755" s="93"/>
    </row>
    <row r="2756" spans="1:10" s="65" customFormat="1" ht="14" x14ac:dyDescent="0.35">
      <c r="A2756" s="145"/>
      <c r="B2756" s="152"/>
      <c r="E2756" s="102"/>
      <c r="F2756" s="102"/>
      <c r="G2756" s="102"/>
      <c r="I2756" s="93"/>
      <c r="J2756" s="93"/>
    </row>
    <row r="2757" spans="1:10" s="65" customFormat="1" ht="14" x14ac:dyDescent="0.35">
      <c r="A2757" s="145"/>
      <c r="B2757" s="152"/>
      <c r="E2757" s="102"/>
      <c r="F2757" s="102"/>
      <c r="G2757" s="102"/>
      <c r="I2757" s="93"/>
      <c r="J2757" s="93"/>
    </row>
    <row r="2758" spans="1:10" s="65" customFormat="1" ht="14" x14ac:dyDescent="0.35">
      <c r="A2758" s="145"/>
      <c r="B2758" s="152"/>
      <c r="E2758" s="102"/>
      <c r="F2758" s="102"/>
      <c r="G2758" s="102"/>
      <c r="I2758" s="93"/>
      <c r="J2758" s="93"/>
    </row>
    <row r="2759" spans="1:10" s="65" customFormat="1" ht="14" x14ac:dyDescent="0.35">
      <c r="A2759" s="145"/>
      <c r="B2759" s="152"/>
      <c r="E2759" s="102"/>
      <c r="F2759" s="102"/>
      <c r="G2759" s="102"/>
      <c r="I2759" s="93"/>
      <c r="J2759" s="93"/>
    </row>
    <row r="2760" spans="1:10" s="65" customFormat="1" ht="14" x14ac:dyDescent="0.35">
      <c r="A2760" s="145"/>
      <c r="B2760" s="152"/>
      <c r="E2760" s="102"/>
      <c r="F2760" s="102"/>
      <c r="G2760" s="102"/>
      <c r="I2760" s="93"/>
      <c r="J2760" s="93"/>
    </row>
    <row r="2761" spans="1:10" s="65" customFormat="1" ht="14" x14ac:dyDescent="0.35">
      <c r="A2761" s="145"/>
      <c r="B2761" s="152"/>
      <c r="E2761" s="102"/>
      <c r="F2761" s="102"/>
      <c r="G2761" s="102"/>
      <c r="I2761" s="93"/>
      <c r="J2761" s="93"/>
    </row>
    <row r="2762" spans="1:10" s="65" customFormat="1" ht="14" x14ac:dyDescent="0.35">
      <c r="A2762" s="145"/>
      <c r="B2762" s="152"/>
      <c r="E2762" s="102"/>
      <c r="F2762" s="102"/>
      <c r="G2762" s="102"/>
      <c r="I2762" s="93"/>
      <c r="J2762" s="93"/>
    </row>
    <row r="2763" spans="1:10" s="65" customFormat="1" ht="14" x14ac:dyDescent="0.35">
      <c r="A2763" s="145"/>
      <c r="B2763" s="152"/>
      <c r="E2763" s="102"/>
      <c r="F2763" s="102"/>
      <c r="G2763" s="102"/>
      <c r="I2763" s="93"/>
      <c r="J2763" s="93"/>
    </row>
    <row r="2764" spans="1:10" s="65" customFormat="1" ht="14" x14ac:dyDescent="0.35">
      <c r="A2764" s="145"/>
      <c r="B2764" s="152"/>
      <c r="E2764" s="102"/>
      <c r="F2764" s="102"/>
      <c r="G2764" s="102"/>
      <c r="I2764" s="93"/>
      <c r="J2764" s="93"/>
    </row>
    <row r="2765" spans="1:10" s="65" customFormat="1" ht="14" x14ac:dyDescent="0.35">
      <c r="A2765" s="145"/>
      <c r="B2765" s="152"/>
      <c r="E2765" s="102"/>
      <c r="F2765" s="102"/>
      <c r="G2765" s="102"/>
      <c r="I2765" s="93"/>
      <c r="J2765" s="93"/>
    </row>
    <row r="2766" spans="1:10" s="65" customFormat="1" ht="14" x14ac:dyDescent="0.35">
      <c r="A2766" s="145"/>
      <c r="B2766" s="152"/>
      <c r="E2766" s="102"/>
      <c r="F2766" s="102"/>
      <c r="G2766" s="102"/>
      <c r="I2766" s="93"/>
      <c r="J2766" s="93"/>
    </row>
    <row r="2767" spans="1:10" s="65" customFormat="1" ht="14" x14ac:dyDescent="0.35">
      <c r="A2767" s="145"/>
      <c r="B2767" s="152"/>
      <c r="E2767" s="102"/>
      <c r="F2767" s="102"/>
      <c r="G2767" s="102"/>
      <c r="I2767" s="93"/>
      <c r="J2767" s="93"/>
    </row>
    <row r="2768" spans="1:10" s="65" customFormat="1" ht="14" x14ac:dyDescent="0.35">
      <c r="A2768" s="145"/>
      <c r="B2768" s="152"/>
      <c r="E2768" s="102"/>
      <c r="F2768" s="102"/>
      <c r="G2768" s="102"/>
      <c r="I2768" s="93"/>
      <c r="J2768" s="93"/>
    </row>
    <row r="2769" spans="1:10" s="65" customFormat="1" ht="14" x14ac:dyDescent="0.35">
      <c r="A2769" s="145"/>
      <c r="B2769" s="152"/>
      <c r="E2769" s="102"/>
      <c r="F2769" s="102"/>
      <c r="G2769" s="102"/>
      <c r="I2769" s="93"/>
      <c r="J2769" s="93"/>
    </row>
    <row r="2770" spans="1:10" s="65" customFormat="1" ht="14" x14ac:dyDescent="0.35">
      <c r="A2770" s="145"/>
      <c r="B2770" s="152"/>
      <c r="E2770" s="102"/>
      <c r="F2770" s="102"/>
      <c r="G2770" s="102"/>
      <c r="I2770" s="93"/>
      <c r="J2770" s="93"/>
    </row>
    <row r="2771" spans="1:10" s="65" customFormat="1" ht="14" x14ac:dyDescent="0.35">
      <c r="A2771" s="145"/>
      <c r="B2771" s="152"/>
      <c r="E2771" s="102"/>
      <c r="F2771" s="102"/>
      <c r="G2771" s="102"/>
      <c r="I2771" s="93"/>
      <c r="J2771" s="93"/>
    </row>
    <row r="2772" spans="1:10" s="65" customFormat="1" ht="14" x14ac:dyDescent="0.35">
      <c r="A2772" s="145"/>
      <c r="B2772" s="152"/>
      <c r="E2772" s="102"/>
      <c r="F2772" s="102"/>
      <c r="G2772" s="102"/>
      <c r="I2772" s="93"/>
      <c r="J2772" s="93"/>
    </row>
    <row r="2773" spans="1:10" s="65" customFormat="1" ht="14" x14ac:dyDescent="0.35">
      <c r="A2773" s="145"/>
      <c r="B2773" s="152"/>
      <c r="E2773" s="102"/>
      <c r="F2773" s="102"/>
      <c r="G2773" s="102"/>
      <c r="I2773" s="93"/>
      <c r="J2773" s="93"/>
    </row>
    <row r="2774" spans="1:10" s="65" customFormat="1" ht="14" x14ac:dyDescent="0.35">
      <c r="A2774" s="145"/>
      <c r="B2774" s="152"/>
      <c r="E2774" s="102"/>
      <c r="F2774" s="102"/>
      <c r="G2774" s="102"/>
      <c r="I2774" s="93"/>
      <c r="J2774" s="93"/>
    </row>
    <row r="2775" spans="1:10" s="65" customFormat="1" ht="14" x14ac:dyDescent="0.35">
      <c r="A2775" s="145"/>
      <c r="B2775" s="152"/>
      <c r="E2775" s="102"/>
      <c r="F2775" s="102"/>
      <c r="G2775" s="102"/>
      <c r="I2775" s="93"/>
      <c r="J2775" s="93"/>
    </row>
    <row r="2776" spans="1:10" s="65" customFormat="1" ht="14" x14ac:dyDescent="0.35">
      <c r="A2776" s="145"/>
      <c r="B2776" s="152"/>
      <c r="E2776" s="102"/>
      <c r="F2776" s="102"/>
      <c r="G2776" s="102"/>
      <c r="I2776" s="93"/>
      <c r="J2776" s="93"/>
    </row>
    <row r="2777" spans="1:10" s="65" customFormat="1" ht="14" x14ac:dyDescent="0.35">
      <c r="A2777" s="145"/>
      <c r="B2777" s="152"/>
      <c r="E2777" s="102"/>
      <c r="F2777" s="102"/>
      <c r="G2777" s="102"/>
      <c r="I2777" s="93"/>
      <c r="J2777" s="93"/>
    </row>
    <row r="2778" spans="1:10" s="65" customFormat="1" ht="14" x14ac:dyDescent="0.35">
      <c r="A2778" s="145"/>
      <c r="B2778" s="152"/>
      <c r="E2778" s="102"/>
      <c r="F2778" s="102"/>
      <c r="G2778" s="102"/>
      <c r="I2778" s="93"/>
      <c r="J2778" s="93"/>
    </row>
    <row r="2779" spans="1:10" s="65" customFormat="1" ht="14" x14ac:dyDescent="0.35">
      <c r="A2779" s="145"/>
      <c r="B2779" s="152"/>
      <c r="E2779" s="102"/>
      <c r="F2779" s="102"/>
      <c r="G2779" s="102"/>
      <c r="I2779" s="93"/>
      <c r="J2779" s="93"/>
    </row>
    <row r="2780" spans="1:10" s="65" customFormat="1" ht="14" x14ac:dyDescent="0.35">
      <c r="A2780" s="145"/>
      <c r="B2780" s="152"/>
      <c r="E2780" s="102"/>
      <c r="F2780" s="102"/>
      <c r="G2780" s="102"/>
      <c r="I2780" s="93"/>
      <c r="J2780" s="93"/>
    </row>
    <row r="2781" spans="1:10" s="65" customFormat="1" ht="14" x14ac:dyDescent="0.35">
      <c r="A2781" s="145"/>
      <c r="B2781" s="152"/>
      <c r="E2781" s="102"/>
      <c r="F2781" s="102"/>
      <c r="G2781" s="102"/>
      <c r="I2781" s="93"/>
      <c r="J2781" s="93"/>
    </row>
    <row r="2782" spans="1:10" s="65" customFormat="1" ht="14" x14ac:dyDescent="0.35">
      <c r="A2782" s="145"/>
      <c r="B2782" s="152"/>
      <c r="E2782" s="102"/>
      <c r="F2782" s="102"/>
      <c r="G2782" s="102"/>
      <c r="I2782" s="93"/>
      <c r="J2782" s="93"/>
    </row>
    <row r="2783" spans="1:10" s="65" customFormat="1" ht="14" x14ac:dyDescent="0.35">
      <c r="A2783" s="145"/>
      <c r="B2783" s="152"/>
      <c r="E2783" s="102"/>
      <c r="F2783" s="102"/>
      <c r="G2783" s="102"/>
      <c r="I2783" s="93"/>
      <c r="J2783" s="93"/>
    </row>
    <row r="2784" spans="1:10" s="65" customFormat="1" ht="14" x14ac:dyDescent="0.35">
      <c r="A2784" s="145"/>
      <c r="B2784" s="152"/>
      <c r="E2784" s="102"/>
      <c r="F2784" s="102"/>
      <c r="G2784" s="102"/>
      <c r="I2784" s="93"/>
      <c r="J2784" s="93"/>
    </row>
    <row r="2785" spans="1:10" s="65" customFormat="1" ht="14" x14ac:dyDescent="0.35">
      <c r="A2785" s="145"/>
      <c r="B2785" s="152"/>
      <c r="E2785" s="102"/>
      <c r="F2785" s="102"/>
      <c r="G2785" s="102"/>
      <c r="I2785" s="93"/>
      <c r="J2785" s="93"/>
    </row>
    <row r="2786" spans="1:10" s="65" customFormat="1" ht="14" x14ac:dyDescent="0.35">
      <c r="A2786" s="145"/>
      <c r="B2786" s="152"/>
      <c r="E2786" s="102"/>
      <c r="F2786" s="102"/>
      <c r="G2786" s="102"/>
      <c r="I2786" s="93"/>
      <c r="J2786" s="93"/>
    </row>
    <row r="2787" spans="1:10" s="65" customFormat="1" ht="14" x14ac:dyDescent="0.35">
      <c r="A2787" s="145"/>
      <c r="B2787" s="152"/>
      <c r="E2787" s="102"/>
      <c r="F2787" s="102"/>
      <c r="G2787" s="102"/>
      <c r="I2787" s="93"/>
      <c r="J2787" s="93"/>
    </row>
    <row r="2788" spans="1:10" s="65" customFormat="1" ht="14" x14ac:dyDescent="0.35">
      <c r="A2788" s="145"/>
      <c r="B2788" s="152"/>
      <c r="E2788" s="102"/>
      <c r="F2788" s="102"/>
      <c r="G2788" s="102"/>
      <c r="I2788" s="93"/>
      <c r="J2788" s="93"/>
    </row>
    <row r="2789" spans="1:10" s="65" customFormat="1" ht="14" x14ac:dyDescent="0.35">
      <c r="A2789" s="145"/>
      <c r="B2789" s="152"/>
      <c r="E2789" s="102"/>
      <c r="F2789" s="102"/>
      <c r="G2789" s="102"/>
      <c r="I2789" s="93"/>
      <c r="J2789" s="93"/>
    </row>
    <row r="2790" spans="1:10" s="65" customFormat="1" ht="14" x14ac:dyDescent="0.35">
      <c r="A2790" s="145"/>
      <c r="B2790" s="152"/>
      <c r="E2790" s="102"/>
      <c r="F2790" s="102"/>
      <c r="G2790" s="102"/>
      <c r="I2790" s="93"/>
      <c r="J2790" s="93"/>
    </row>
    <row r="2791" spans="1:10" s="65" customFormat="1" ht="14" x14ac:dyDescent="0.35">
      <c r="A2791" s="145"/>
      <c r="B2791" s="152"/>
      <c r="E2791" s="102"/>
      <c r="F2791" s="102"/>
      <c r="G2791" s="102"/>
      <c r="I2791" s="93"/>
      <c r="J2791" s="93"/>
    </row>
    <row r="2792" spans="1:10" s="65" customFormat="1" ht="14" x14ac:dyDescent="0.35">
      <c r="A2792" s="145"/>
      <c r="B2792" s="152"/>
      <c r="E2792" s="102"/>
      <c r="F2792" s="102"/>
      <c r="G2792" s="102"/>
      <c r="I2792" s="93"/>
      <c r="J2792" s="93"/>
    </row>
    <row r="2793" spans="1:10" s="65" customFormat="1" ht="14" x14ac:dyDescent="0.35">
      <c r="A2793" s="145"/>
      <c r="B2793" s="152"/>
      <c r="E2793" s="102"/>
      <c r="F2793" s="102"/>
      <c r="G2793" s="102"/>
      <c r="I2793" s="93"/>
      <c r="J2793" s="93"/>
    </row>
    <row r="2794" spans="1:10" s="65" customFormat="1" ht="14" x14ac:dyDescent="0.35">
      <c r="A2794" s="145"/>
      <c r="B2794" s="152"/>
      <c r="E2794" s="102"/>
      <c r="F2794" s="102"/>
      <c r="G2794" s="102"/>
      <c r="I2794" s="93"/>
      <c r="J2794" s="93"/>
    </row>
    <row r="2795" spans="1:10" s="65" customFormat="1" ht="14" x14ac:dyDescent="0.35">
      <c r="A2795" s="145"/>
      <c r="B2795" s="152"/>
      <c r="E2795" s="102"/>
      <c r="F2795" s="102"/>
      <c r="G2795" s="102"/>
      <c r="I2795" s="93"/>
      <c r="J2795" s="93"/>
    </row>
    <row r="2796" spans="1:10" s="65" customFormat="1" ht="14" x14ac:dyDescent="0.35">
      <c r="A2796" s="145"/>
      <c r="B2796" s="152"/>
      <c r="E2796" s="102"/>
      <c r="F2796" s="102"/>
      <c r="G2796" s="102"/>
      <c r="I2796" s="93"/>
      <c r="J2796" s="93"/>
    </row>
    <row r="2797" spans="1:10" s="65" customFormat="1" ht="14" x14ac:dyDescent="0.35">
      <c r="A2797" s="145"/>
      <c r="B2797" s="152"/>
      <c r="E2797" s="102"/>
      <c r="F2797" s="102"/>
      <c r="G2797" s="102"/>
      <c r="I2797" s="93"/>
      <c r="J2797" s="93"/>
    </row>
    <row r="2798" spans="1:10" s="65" customFormat="1" ht="14" x14ac:dyDescent="0.35">
      <c r="A2798" s="145"/>
      <c r="B2798" s="152"/>
      <c r="E2798" s="102"/>
      <c r="F2798" s="102"/>
      <c r="G2798" s="102"/>
      <c r="I2798" s="93"/>
      <c r="J2798" s="93"/>
    </row>
    <row r="2799" spans="1:10" s="65" customFormat="1" ht="14" x14ac:dyDescent="0.35">
      <c r="A2799" s="145"/>
      <c r="B2799" s="152"/>
      <c r="E2799" s="102"/>
      <c r="F2799" s="102"/>
      <c r="G2799" s="102"/>
      <c r="I2799" s="93"/>
      <c r="J2799" s="93"/>
    </row>
    <row r="2800" spans="1:10" s="65" customFormat="1" ht="14" x14ac:dyDescent="0.35">
      <c r="A2800" s="145"/>
      <c r="B2800" s="152"/>
      <c r="E2800" s="102"/>
      <c r="F2800" s="102"/>
      <c r="G2800" s="102"/>
      <c r="I2800" s="93"/>
      <c r="J2800" s="93"/>
    </row>
    <row r="2801" spans="1:10" s="65" customFormat="1" ht="14" x14ac:dyDescent="0.35">
      <c r="A2801" s="145"/>
      <c r="B2801" s="152"/>
      <c r="E2801" s="102"/>
      <c r="F2801" s="102"/>
      <c r="G2801" s="102"/>
      <c r="I2801" s="93"/>
      <c r="J2801" s="93"/>
    </row>
    <row r="2802" spans="1:10" s="65" customFormat="1" ht="14" x14ac:dyDescent="0.35">
      <c r="A2802" s="145"/>
      <c r="B2802" s="152"/>
      <c r="E2802" s="102"/>
      <c r="F2802" s="102"/>
      <c r="G2802" s="102"/>
      <c r="I2802" s="93"/>
      <c r="J2802" s="93"/>
    </row>
    <row r="2803" spans="1:10" s="65" customFormat="1" ht="14" x14ac:dyDescent="0.35">
      <c r="A2803" s="145"/>
      <c r="B2803" s="152"/>
      <c r="E2803" s="102"/>
      <c r="F2803" s="102"/>
      <c r="G2803" s="102"/>
      <c r="I2803" s="93"/>
      <c r="J2803" s="93"/>
    </row>
    <row r="2804" spans="1:10" s="65" customFormat="1" ht="14" x14ac:dyDescent="0.35">
      <c r="A2804" s="145"/>
      <c r="B2804" s="152"/>
      <c r="E2804" s="102"/>
      <c r="F2804" s="102"/>
      <c r="G2804" s="102"/>
      <c r="I2804" s="93"/>
      <c r="J2804" s="93"/>
    </row>
    <row r="2805" spans="1:10" s="65" customFormat="1" ht="14" x14ac:dyDescent="0.35">
      <c r="A2805" s="145"/>
      <c r="B2805" s="152"/>
      <c r="E2805" s="102"/>
      <c r="F2805" s="102"/>
      <c r="G2805" s="102"/>
      <c r="I2805" s="93"/>
      <c r="J2805" s="93"/>
    </row>
    <row r="2806" spans="1:10" s="65" customFormat="1" ht="14" x14ac:dyDescent="0.35">
      <c r="A2806" s="145"/>
      <c r="B2806" s="152"/>
      <c r="E2806" s="102"/>
      <c r="F2806" s="102"/>
      <c r="G2806" s="102"/>
      <c r="I2806" s="93"/>
      <c r="J2806" s="93"/>
    </row>
    <row r="2807" spans="1:10" s="65" customFormat="1" ht="14" x14ac:dyDescent="0.35">
      <c r="A2807" s="145"/>
      <c r="B2807" s="152"/>
      <c r="E2807" s="102"/>
      <c r="F2807" s="102"/>
      <c r="G2807" s="102"/>
      <c r="I2807" s="93"/>
      <c r="J2807" s="93"/>
    </row>
    <row r="2808" spans="1:10" s="65" customFormat="1" ht="14" x14ac:dyDescent="0.35">
      <c r="A2808" s="145"/>
      <c r="B2808" s="152"/>
      <c r="E2808" s="102"/>
      <c r="F2808" s="102"/>
      <c r="G2808" s="102"/>
      <c r="I2808" s="93"/>
      <c r="J2808" s="93"/>
    </row>
    <row r="2809" spans="1:10" s="65" customFormat="1" ht="14" x14ac:dyDescent="0.35">
      <c r="A2809" s="145"/>
      <c r="B2809" s="152"/>
      <c r="E2809" s="102"/>
      <c r="F2809" s="102"/>
      <c r="G2809" s="102"/>
      <c r="I2809" s="93"/>
      <c r="J2809" s="93"/>
    </row>
    <row r="2810" spans="1:10" s="65" customFormat="1" ht="14" x14ac:dyDescent="0.35">
      <c r="A2810" s="145"/>
      <c r="B2810" s="152"/>
      <c r="E2810" s="102"/>
      <c r="F2810" s="102"/>
      <c r="G2810" s="102"/>
      <c r="I2810" s="93"/>
      <c r="J2810" s="93"/>
    </row>
    <row r="2811" spans="1:10" s="65" customFormat="1" ht="14" x14ac:dyDescent="0.35">
      <c r="A2811" s="145"/>
      <c r="B2811" s="152"/>
      <c r="E2811" s="102"/>
      <c r="F2811" s="102"/>
      <c r="G2811" s="102"/>
      <c r="I2811" s="93"/>
      <c r="J2811" s="93"/>
    </row>
    <row r="2812" spans="1:10" s="65" customFormat="1" ht="14" x14ac:dyDescent="0.35">
      <c r="A2812" s="145"/>
      <c r="B2812" s="152"/>
      <c r="E2812" s="102"/>
      <c r="F2812" s="102"/>
      <c r="G2812" s="102"/>
      <c r="I2812" s="93"/>
      <c r="J2812" s="93"/>
    </row>
    <row r="2813" spans="1:10" s="65" customFormat="1" ht="14" x14ac:dyDescent="0.35">
      <c r="A2813" s="145"/>
      <c r="B2813" s="152"/>
      <c r="E2813" s="102"/>
      <c r="F2813" s="102"/>
      <c r="G2813" s="102"/>
      <c r="I2813" s="93"/>
      <c r="J2813" s="93"/>
    </row>
    <row r="2814" spans="1:10" s="65" customFormat="1" ht="14" x14ac:dyDescent="0.35">
      <c r="A2814" s="145"/>
      <c r="B2814" s="152"/>
      <c r="E2814" s="102"/>
      <c r="F2814" s="102"/>
      <c r="G2814" s="102"/>
      <c r="I2814" s="93"/>
      <c r="J2814" s="93"/>
    </row>
    <row r="2815" spans="1:10" s="65" customFormat="1" ht="14" x14ac:dyDescent="0.35">
      <c r="A2815" s="145"/>
      <c r="B2815" s="152"/>
      <c r="E2815" s="102"/>
      <c r="F2815" s="102"/>
      <c r="G2815" s="102"/>
      <c r="I2815" s="93"/>
      <c r="J2815" s="93"/>
    </row>
    <row r="2816" spans="1:10" s="65" customFormat="1" ht="14" x14ac:dyDescent="0.35">
      <c r="A2816" s="145"/>
      <c r="B2816" s="152"/>
      <c r="E2816" s="102"/>
      <c r="F2816" s="102"/>
      <c r="G2816" s="102"/>
      <c r="I2816" s="93"/>
      <c r="J2816" s="93"/>
    </row>
    <row r="2817" spans="1:10" s="65" customFormat="1" ht="14" x14ac:dyDescent="0.35">
      <c r="A2817" s="145"/>
      <c r="B2817" s="152"/>
      <c r="E2817" s="102"/>
      <c r="F2817" s="102"/>
      <c r="G2817" s="102"/>
      <c r="I2817" s="93"/>
      <c r="J2817" s="93"/>
    </row>
    <row r="2818" spans="1:10" s="65" customFormat="1" ht="14" x14ac:dyDescent="0.35">
      <c r="A2818" s="145"/>
      <c r="B2818" s="152"/>
      <c r="E2818" s="102"/>
      <c r="F2818" s="102"/>
      <c r="G2818" s="102"/>
      <c r="I2818" s="93"/>
      <c r="J2818" s="93"/>
    </row>
    <row r="2819" spans="1:10" s="65" customFormat="1" ht="14" x14ac:dyDescent="0.35">
      <c r="A2819" s="145"/>
      <c r="B2819" s="152"/>
      <c r="E2819" s="102"/>
      <c r="F2819" s="102"/>
      <c r="G2819" s="102"/>
      <c r="I2819" s="93"/>
      <c r="J2819" s="93"/>
    </row>
    <row r="2820" spans="1:10" s="65" customFormat="1" ht="14" x14ac:dyDescent="0.35">
      <c r="A2820" s="145"/>
      <c r="B2820" s="152"/>
      <c r="E2820" s="102"/>
      <c r="F2820" s="102"/>
      <c r="G2820" s="102"/>
      <c r="I2820" s="93"/>
      <c r="J2820" s="93"/>
    </row>
    <row r="2821" spans="1:10" s="65" customFormat="1" ht="14" x14ac:dyDescent="0.35">
      <c r="A2821" s="145"/>
      <c r="B2821" s="152"/>
      <c r="E2821" s="102"/>
      <c r="F2821" s="102"/>
      <c r="G2821" s="102"/>
      <c r="I2821" s="93"/>
      <c r="J2821" s="93"/>
    </row>
    <row r="2822" spans="1:10" s="65" customFormat="1" ht="14" x14ac:dyDescent="0.35">
      <c r="A2822" s="145"/>
      <c r="B2822" s="152"/>
      <c r="E2822" s="102"/>
      <c r="F2822" s="102"/>
      <c r="G2822" s="102"/>
      <c r="I2822" s="93"/>
      <c r="J2822" s="93"/>
    </row>
    <row r="2823" spans="1:10" s="65" customFormat="1" ht="14" x14ac:dyDescent="0.35">
      <c r="A2823" s="145"/>
      <c r="B2823" s="152"/>
      <c r="E2823" s="102"/>
      <c r="F2823" s="102"/>
      <c r="G2823" s="102"/>
      <c r="I2823" s="93"/>
      <c r="J2823" s="93"/>
    </row>
    <row r="2824" spans="1:10" s="65" customFormat="1" ht="14" x14ac:dyDescent="0.35">
      <c r="A2824" s="145"/>
      <c r="B2824" s="152"/>
      <c r="E2824" s="102"/>
      <c r="F2824" s="102"/>
      <c r="G2824" s="102"/>
      <c r="I2824" s="93"/>
      <c r="J2824" s="93"/>
    </row>
    <row r="2825" spans="1:10" s="65" customFormat="1" ht="14" x14ac:dyDescent="0.35">
      <c r="A2825" s="145"/>
      <c r="B2825" s="152"/>
      <c r="E2825" s="102"/>
      <c r="F2825" s="102"/>
      <c r="G2825" s="102"/>
      <c r="I2825" s="93"/>
      <c r="J2825" s="93"/>
    </row>
    <row r="2826" spans="1:10" s="65" customFormat="1" ht="14" x14ac:dyDescent="0.35">
      <c r="A2826" s="145"/>
      <c r="B2826" s="152"/>
      <c r="E2826" s="102"/>
      <c r="F2826" s="102"/>
      <c r="G2826" s="102"/>
      <c r="I2826" s="93"/>
      <c r="J2826" s="93"/>
    </row>
    <row r="2827" spans="1:10" s="65" customFormat="1" ht="14" x14ac:dyDescent="0.35">
      <c r="A2827" s="145"/>
      <c r="B2827" s="152"/>
      <c r="E2827" s="102"/>
      <c r="F2827" s="102"/>
      <c r="G2827" s="102"/>
      <c r="I2827" s="93"/>
      <c r="J2827" s="93"/>
    </row>
    <row r="2828" spans="1:10" s="65" customFormat="1" ht="14" x14ac:dyDescent="0.35">
      <c r="A2828" s="145"/>
      <c r="B2828" s="152"/>
      <c r="E2828" s="102"/>
      <c r="F2828" s="102"/>
      <c r="G2828" s="102"/>
      <c r="I2828" s="93"/>
      <c r="J2828" s="93"/>
    </row>
    <row r="2829" spans="1:10" s="65" customFormat="1" ht="14" x14ac:dyDescent="0.35">
      <c r="A2829" s="145"/>
      <c r="B2829" s="152"/>
      <c r="E2829" s="102"/>
      <c r="F2829" s="102"/>
      <c r="G2829" s="102"/>
      <c r="I2829" s="93"/>
      <c r="J2829" s="93"/>
    </row>
    <row r="2830" spans="1:10" s="65" customFormat="1" ht="14" x14ac:dyDescent="0.35">
      <c r="A2830" s="145"/>
      <c r="B2830" s="152"/>
      <c r="E2830" s="102"/>
      <c r="F2830" s="102"/>
      <c r="G2830" s="102"/>
      <c r="I2830" s="93"/>
      <c r="J2830" s="93"/>
    </row>
    <row r="2831" spans="1:10" s="65" customFormat="1" ht="14" x14ac:dyDescent="0.35">
      <c r="A2831" s="145"/>
      <c r="B2831" s="152"/>
      <c r="E2831" s="102"/>
      <c r="F2831" s="102"/>
      <c r="G2831" s="102"/>
      <c r="I2831" s="93"/>
      <c r="J2831" s="93"/>
    </row>
    <row r="2832" spans="1:10" s="65" customFormat="1" ht="14" x14ac:dyDescent="0.35">
      <c r="A2832" s="145"/>
      <c r="B2832" s="152"/>
      <c r="E2832" s="102"/>
      <c r="F2832" s="102"/>
      <c r="G2832" s="102"/>
      <c r="I2832" s="93"/>
      <c r="J2832" s="93"/>
    </row>
    <row r="2833" spans="1:10" s="65" customFormat="1" ht="14" x14ac:dyDescent="0.35">
      <c r="A2833" s="145"/>
      <c r="B2833" s="152"/>
      <c r="E2833" s="102"/>
      <c r="F2833" s="102"/>
      <c r="G2833" s="102"/>
      <c r="I2833" s="93"/>
      <c r="J2833" s="93"/>
    </row>
    <row r="2834" spans="1:10" s="65" customFormat="1" ht="14" x14ac:dyDescent="0.35">
      <c r="A2834" s="145"/>
      <c r="B2834" s="152"/>
      <c r="E2834" s="102"/>
      <c r="F2834" s="102"/>
      <c r="G2834" s="102"/>
      <c r="I2834" s="93"/>
      <c r="J2834" s="93"/>
    </row>
    <row r="2835" spans="1:10" s="65" customFormat="1" ht="14" x14ac:dyDescent="0.35">
      <c r="A2835" s="145"/>
      <c r="B2835" s="152"/>
      <c r="E2835" s="102"/>
      <c r="F2835" s="102"/>
      <c r="G2835" s="102"/>
      <c r="I2835" s="93"/>
      <c r="J2835" s="93"/>
    </row>
    <row r="2836" spans="1:10" s="65" customFormat="1" ht="14" x14ac:dyDescent="0.35">
      <c r="A2836" s="145"/>
      <c r="B2836" s="152"/>
      <c r="E2836" s="102"/>
      <c r="F2836" s="102"/>
      <c r="G2836" s="102"/>
      <c r="I2836" s="93"/>
      <c r="J2836" s="93"/>
    </row>
    <row r="2837" spans="1:10" s="65" customFormat="1" ht="14" x14ac:dyDescent="0.35">
      <c r="A2837" s="145"/>
      <c r="B2837" s="152"/>
      <c r="E2837" s="102"/>
      <c r="F2837" s="102"/>
      <c r="G2837" s="102"/>
      <c r="I2837" s="93"/>
      <c r="J2837" s="93"/>
    </row>
    <row r="2838" spans="1:10" s="65" customFormat="1" ht="14" x14ac:dyDescent="0.35">
      <c r="A2838" s="145"/>
      <c r="B2838" s="152"/>
      <c r="E2838" s="102"/>
      <c r="F2838" s="102"/>
      <c r="G2838" s="102"/>
      <c r="I2838" s="93"/>
      <c r="J2838" s="93"/>
    </row>
    <row r="2839" spans="1:10" s="65" customFormat="1" ht="14" x14ac:dyDescent="0.35">
      <c r="A2839" s="145"/>
      <c r="B2839" s="152"/>
      <c r="E2839" s="102"/>
      <c r="F2839" s="102"/>
      <c r="G2839" s="102"/>
      <c r="I2839" s="93"/>
      <c r="J2839" s="93"/>
    </row>
    <row r="2840" spans="1:10" s="65" customFormat="1" ht="14" x14ac:dyDescent="0.35">
      <c r="A2840" s="145"/>
      <c r="B2840" s="152"/>
      <c r="E2840" s="102"/>
      <c r="F2840" s="102"/>
      <c r="G2840" s="102"/>
      <c r="I2840" s="93"/>
      <c r="J2840" s="93"/>
    </row>
    <row r="2841" spans="1:10" s="65" customFormat="1" ht="14" x14ac:dyDescent="0.35">
      <c r="A2841" s="145"/>
      <c r="B2841" s="152"/>
      <c r="E2841" s="102"/>
      <c r="F2841" s="102"/>
      <c r="G2841" s="102"/>
      <c r="I2841" s="93"/>
      <c r="J2841" s="93"/>
    </row>
    <row r="2842" spans="1:10" s="65" customFormat="1" ht="14" x14ac:dyDescent="0.35">
      <c r="A2842" s="145"/>
      <c r="B2842" s="152"/>
      <c r="E2842" s="102"/>
      <c r="F2842" s="102"/>
      <c r="G2842" s="102"/>
      <c r="I2842" s="93"/>
      <c r="J2842" s="93"/>
    </row>
    <row r="2843" spans="1:10" s="65" customFormat="1" ht="14" x14ac:dyDescent="0.35">
      <c r="A2843" s="145"/>
      <c r="B2843" s="152"/>
      <c r="E2843" s="102"/>
      <c r="F2843" s="102"/>
      <c r="G2843" s="102"/>
      <c r="I2843" s="93"/>
      <c r="J2843" s="93"/>
    </row>
    <row r="2844" spans="1:10" s="65" customFormat="1" ht="14" x14ac:dyDescent="0.35">
      <c r="A2844" s="145"/>
      <c r="B2844" s="152"/>
      <c r="E2844" s="102"/>
      <c r="F2844" s="102"/>
      <c r="G2844" s="102"/>
      <c r="I2844" s="93"/>
      <c r="J2844" s="93"/>
    </row>
    <row r="2845" spans="1:10" s="65" customFormat="1" ht="14" x14ac:dyDescent="0.35">
      <c r="A2845" s="145"/>
      <c r="B2845" s="152"/>
      <c r="E2845" s="102"/>
      <c r="F2845" s="102"/>
      <c r="G2845" s="102"/>
      <c r="I2845" s="93"/>
      <c r="J2845" s="93"/>
    </row>
    <row r="2846" spans="1:10" s="65" customFormat="1" ht="14" x14ac:dyDescent="0.35">
      <c r="A2846" s="145"/>
      <c r="B2846" s="152"/>
      <c r="E2846" s="102"/>
      <c r="F2846" s="102"/>
      <c r="G2846" s="102"/>
      <c r="I2846" s="93"/>
      <c r="J2846" s="93"/>
    </row>
    <row r="2847" spans="1:10" s="65" customFormat="1" ht="14" x14ac:dyDescent="0.35">
      <c r="A2847" s="145"/>
      <c r="B2847" s="152"/>
      <c r="E2847" s="102"/>
      <c r="F2847" s="102"/>
      <c r="G2847" s="102"/>
      <c r="I2847" s="93"/>
      <c r="J2847" s="93"/>
    </row>
    <row r="2848" spans="1:10" s="65" customFormat="1" ht="14" x14ac:dyDescent="0.35">
      <c r="A2848" s="145"/>
      <c r="B2848" s="152"/>
      <c r="E2848" s="102"/>
      <c r="F2848" s="102"/>
      <c r="G2848" s="102"/>
      <c r="I2848" s="93"/>
      <c r="J2848" s="93"/>
    </row>
    <row r="2849" spans="1:10" s="65" customFormat="1" ht="14" x14ac:dyDescent="0.35">
      <c r="A2849" s="145"/>
      <c r="B2849" s="152"/>
      <c r="E2849" s="102"/>
      <c r="F2849" s="102"/>
      <c r="G2849" s="102"/>
      <c r="I2849" s="93"/>
      <c r="J2849" s="93"/>
    </row>
    <row r="2850" spans="1:10" s="65" customFormat="1" ht="14" x14ac:dyDescent="0.35">
      <c r="A2850" s="145"/>
      <c r="B2850" s="152"/>
      <c r="E2850" s="102"/>
      <c r="F2850" s="102"/>
      <c r="G2850" s="102"/>
      <c r="I2850" s="93"/>
      <c r="J2850" s="93"/>
    </row>
    <row r="2851" spans="1:10" s="65" customFormat="1" ht="14" x14ac:dyDescent="0.35">
      <c r="A2851" s="145"/>
      <c r="B2851" s="152"/>
      <c r="E2851" s="102"/>
      <c r="F2851" s="102"/>
      <c r="G2851" s="102"/>
      <c r="I2851" s="93"/>
      <c r="J2851" s="93"/>
    </row>
    <row r="2852" spans="1:10" s="65" customFormat="1" ht="14" x14ac:dyDescent="0.35">
      <c r="A2852" s="145"/>
      <c r="B2852" s="152"/>
      <c r="E2852" s="102"/>
      <c r="F2852" s="102"/>
      <c r="G2852" s="102"/>
      <c r="I2852" s="93"/>
      <c r="J2852" s="93"/>
    </row>
    <row r="2853" spans="1:10" s="65" customFormat="1" ht="14" x14ac:dyDescent="0.35">
      <c r="A2853" s="145"/>
      <c r="B2853" s="152"/>
      <c r="E2853" s="102"/>
      <c r="F2853" s="102"/>
      <c r="G2853" s="102"/>
      <c r="I2853" s="93"/>
      <c r="J2853" s="93"/>
    </row>
    <row r="2854" spans="1:10" s="65" customFormat="1" ht="14" x14ac:dyDescent="0.35">
      <c r="A2854" s="145"/>
      <c r="B2854" s="152"/>
      <c r="E2854" s="102"/>
      <c r="F2854" s="102"/>
      <c r="G2854" s="102"/>
      <c r="I2854" s="93"/>
      <c r="J2854" s="93"/>
    </row>
    <row r="2855" spans="1:10" s="65" customFormat="1" ht="14" x14ac:dyDescent="0.35">
      <c r="A2855" s="145"/>
      <c r="B2855" s="152"/>
      <c r="E2855" s="102"/>
      <c r="F2855" s="102"/>
      <c r="G2855" s="102"/>
      <c r="I2855" s="93"/>
      <c r="J2855" s="93"/>
    </row>
    <row r="2856" spans="1:10" s="65" customFormat="1" ht="14" x14ac:dyDescent="0.35">
      <c r="A2856" s="145"/>
      <c r="B2856" s="152"/>
      <c r="E2856" s="102"/>
      <c r="F2856" s="102"/>
      <c r="G2856" s="102"/>
      <c r="I2856" s="93"/>
      <c r="J2856" s="93"/>
    </row>
    <row r="2857" spans="1:10" s="65" customFormat="1" ht="14" x14ac:dyDescent="0.35">
      <c r="A2857" s="145"/>
      <c r="B2857" s="152"/>
      <c r="E2857" s="102"/>
      <c r="F2857" s="102"/>
      <c r="G2857" s="102"/>
      <c r="I2857" s="93"/>
      <c r="J2857" s="93"/>
    </row>
    <row r="2858" spans="1:10" s="65" customFormat="1" ht="14" x14ac:dyDescent="0.35">
      <c r="A2858" s="145"/>
      <c r="B2858" s="152"/>
      <c r="E2858" s="102"/>
      <c r="F2858" s="102"/>
      <c r="G2858" s="102"/>
      <c r="I2858" s="93"/>
      <c r="J2858" s="93"/>
    </row>
    <row r="2859" spans="1:10" s="65" customFormat="1" ht="14" x14ac:dyDescent="0.35">
      <c r="A2859" s="145"/>
      <c r="B2859" s="152"/>
      <c r="E2859" s="102"/>
      <c r="F2859" s="102"/>
      <c r="G2859" s="102"/>
      <c r="I2859" s="93"/>
      <c r="J2859" s="93"/>
    </row>
    <row r="2860" spans="1:10" s="65" customFormat="1" ht="14" x14ac:dyDescent="0.35">
      <c r="A2860" s="145"/>
      <c r="B2860" s="152"/>
      <c r="E2860" s="102"/>
      <c r="F2860" s="102"/>
      <c r="G2860" s="102"/>
      <c r="I2860" s="93"/>
      <c r="J2860" s="93"/>
    </row>
    <row r="2861" spans="1:10" s="65" customFormat="1" ht="14" x14ac:dyDescent="0.35">
      <c r="A2861" s="145"/>
      <c r="B2861" s="152"/>
      <c r="E2861" s="102"/>
      <c r="F2861" s="102"/>
      <c r="G2861" s="102"/>
      <c r="I2861" s="93"/>
      <c r="J2861" s="93"/>
    </row>
    <row r="2862" spans="1:10" s="65" customFormat="1" ht="14" x14ac:dyDescent="0.35">
      <c r="A2862" s="145"/>
      <c r="B2862" s="152"/>
      <c r="E2862" s="102"/>
      <c r="F2862" s="102"/>
      <c r="G2862" s="102"/>
      <c r="I2862" s="93"/>
      <c r="J2862" s="93"/>
    </row>
    <row r="2863" spans="1:10" s="65" customFormat="1" ht="14" x14ac:dyDescent="0.35">
      <c r="A2863" s="145"/>
      <c r="B2863" s="152"/>
      <c r="E2863" s="102"/>
      <c r="F2863" s="102"/>
      <c r="G2863" s="102"/>
      <c r="I2863" s="93"/>
      <c r="J2863" s="93"/>
    </row>
    <row r="2864" spans="1:10" s="65" customFormat="1" ht="14" x14ac:dyDescent="0.35">
      <c r="A2864" s="145"/>
      <c r="B2864" s="152"/>
      <c r="E2864" s="102"/>
      <c r="F2864" s="102"/>
      <c r="G2864" s="102"/>
      <c r="I2864" s="93"/>
      <c r="J2864" s="93"/>
    </row>
    <row r="2865" spans="1:10" s="65" customFormat="1" ht="14" x14ac:dyDescent="0.35">
      <c r="A2865" s="145"/>
      <c r="B2865" s="152"/>
      <c r="E2865" s="102"/>
      <c r="F2865" s="102"/>
      <c r="G2865" s="102"/>
      <c r="I2865" s="93"/>
      <c r="J2865" s="93"/>
    </row>
    <row r="2866" spans="1:10" s="65" customFormat="1" ht="14" x14ac:dyDescent="0.35">
      <c r="A2866" s="145"/>
      <c r="B2866" s="152"/>
      <c r="E2866" s="102"/>
      <c r="F2866" s="102"/>
      <c r="G2866" s="102"/>
      <c r="I2866" s="93"/>
      <c r="J2866" s="93"/>
    </row>
    <row r="2867" spans="1:10" s="65" customFormat="1" ht="14" x14ac:dyDescent="0.35">
      <c r="A2867" s="145"/>
      <c r="B2867" s="152"/>
      <c r="E2867" s="102"/>
      <c r="F2867" s="102"/>
      <c r="G2867" s="102"/>
      <c r="I2867" s="93"/>
      <c r="J2867" s="93"/>
    </row>
    <row r="2868" spans="1:10" s="65" customFormat="1" ht="14" x14ac:dyDescent="0.35">
      <c r="A2868" s="145"/>
      <c r="B2868" s="152"/>
      <c r="E2868" s="102"/>
      <c r="F2868" s="102"/>
      <c r="G2868" s="102"/>
      <c r="I2868" s="93"/>
      <c r="J2868" s="93"/>
    </row>
    <row r="2869" spans="1:10" s="65" customFormat="1" ht="14" x14ac:dyDescent="0.35">
      <c r="A2869" s="145"/>
      <c r="B2869" s="152"/>
      <c r="E2869" s="102"/>
      <c r="F2869" s="102"/>
      <c r="G2869" s="102"/>
      <c r="I2869" s="93"/>
      <c r="J2869" s="93"/>
    </row>
    <row r="2870" spans="1:10" s="65" customFormat="1" ht="14" x14ac:dyDescent="0.35">
      <c r="A2870" s="145"/>
      <c r="B2870" s="152"/>
      <c r="E2870" s="102"/>
      <c r="F2870" s="102"/>
      <c r="G2870" s="102"/>
      <c r="I2870" s="93"/>
      <c r="J2870" s="93"/>
    </row>
    <row r="2871" spans="1:10" s="65" customFormat="1" ht="14" x14ac:dyDescent="0.35">
      <c r="A2871" s="145"/>
      <c r="B2871" s="152"/>
      <c r="E2871" s="102"/>
      <c r="F2871" s="102"/>
      <c r="G2871" s="102"/>
      <c r="I2871" s="93"/>
      <c r="J2871" s="93"/>
    </row>
    <row r="2872" spans="1:10" s="65" customFormat="1" ht="14" x14ac:dyDescent="0.35">
      <c r="A2872" s="145"/>
      <c r="B2872" s="152"/>
      <c r="E2872" s="102"/>
      <c r="F2872" s="102"/>
      <c r="G2872" s="102"/>
      <c r="I2872" s="93"/>
      <c r="J2872" s="93"/>
    </row>
    <row r="2873" spans="1:10" s="65" customFormat="1" ht="14" x14ac:dyDescent="0.35">
      <c r="A2873" s="145"/>
      <c r="B2873" s="152"/>
      <c r="E2873" s="102"/>
      <c r="F2873" s="102"/>
      <c r="G2873" s="102"/>
      <c r="I2873" s="93"/>
      <c r="J2873" s="93"/>
    </row>
    <row r="2874" spans="1:10" s="65" customFormat="1" ht="14" x14ac:dyDescent="0.35">
      <c r="A2874" s="145"/>
      <c r="B2874" s="152"/>
      <c r="E2874" s="102"/>
      <c r="F2874" s="102"/>
      <c r="G2874" s="102"/>
      <c r="I2874" s="93"/>
      <c r="J2874" s="93"/>
    </row>
    <row r="2875" spans="1:10" s="65" customFormat="1" ht="14" x14ac:dyDescent="0.35">
      <c r="A2875" s="145"/>
      <c r="B2875" s="152"/>
      <c r="E2875" s="102"/>
      <c r="F2875" s="102"/>
      <c r="G2875" s="102"/>
      <c r="I2875" s="93"/>
      <c r="J2875" s="93"/>
    </row>
    <row r="2876" spans="1:10" s="65" customFormat="1" ht="14" x14ac:dyDescent="0.35">
      <c r="A2876" s="145"/>
      <c r="B2876" s="152"/>
      <c r="E2876" s="102"/>
      <c r="F2876" s="102"/>
      <c r="G2876" s="102"/>
      <c r="I2876" s="93"/>
      <c r="J2876" s="93"/>
    </row>
    <row r="2877" spans="1:10" s="65" customFormat="1" ht="14" x14ac:dyDescent="0.35">
      <c r="A2877" s="145"/>
      <c r="B2877" s="152"/>
      <c r="E2877" s="102"/>
      <c r="F2877" s="102"/>
      <c r="G2877" s="102"/>
      <c r="I2877" s="93"/>
      <c r="J2877" s="93"/>
    </row>
    <row r="2878" spans="1:10" s="65" customFormat="1" ht="14" x14ac:dyDescent="0.35">
      <c r="A2878" s="145"/>
      <c r="B2878" s="152"/>
      <c r="E2878" s="102"/>
      <c r="F2878" s="102"/>
      <c r="G2878" s="102"/>
      <c r="I2878" s="93"/>
      <c r="J2878" s="93"/>
    </row>
    <row r="2879" spans="1:10" s="65" customFormat="1" ht="14" x14ac:dyDescent="0.35">
      <c r="A2879" s="145"/>
      <c r="B2879" s="152"/>
      <c r="E2879" s="102"/>
      <c r="F2879" s="102"/>
      <c r="G2879" s="102"/>
      <c r="I2879" s="93"/>
      <c r="J2879" s="93"/>
    </row>
    <row r="2880" spans="1:10" s="65" customFormat="1" ht="14" x14ac:dyDescent="0.35">
      <c r="A2880" s="145"/>
      <c r="B2880" s="152"/>
      <c r="E2880" s="102"/>
      <c r="F2880" s="102"/>
      <c r="G2880" s="102"/>
      <c r="I2880" s="93"/>
      <c r="J2880" s="93"/>
    </row>
    <row r="2881" spans="1:10" s="65" customFormat="1" ht="14" x14ac:dyDescent="0.35">
      <c r="A2881" s="145"/>
      <c r="B2881" s="152"/>
      <c r="E2881" s="102"/>
      <c r="F2881" s="102"/>
      <c r="G2881" s="102"/>
      <c r="I2881" s="93"/>
      <c r="J2881" s="93"/>
    </row>
    <row r="2882" spans="1:10" s="65" customFormat="1" ht="14" x14ac:dyDescent="0.35">
      <c r="A2882" s="145"/>
      <c r="B2882" s="152"/>
      <c r="E2882" s="102"/>
      <c r="F2882" s="102"/>
      <c r="G2882" s="102"/>
      <c r="I2882" s="93"/>
      <c r="J2882" s="93"/>
    </row>
    <row r="2883" spans="1:10" s="65" customFormat="1" ht="14" x14ac:dyDescent="0.35">
      <c r="A2883" s="145"/>
      <c r="B2883" s="152"/>
      <c r="E2883" s="102"/>
      <c r="F2883" s="102"/>
      <c r="G2883" s="102"/>
      <c r="I2883" s="93"/>
      <c r="J2883" s="93"/>
    </row>
    <row r="2884" spans="1:10" s="65" customFormat="1" ht="14" x14ac:dyDescent="0.35">
      <c r="A2884" s="145"/>
      <c r="B2884" s="152"/>
      <c r="E2884" s="102"/>
      <c r="F2884" s="102"/>
      <c r="G2884" s="102"/>
      <c r="I2884" s="93"/>
      <c r="J2884" s="93"/>
    </row>
    <row r="2885" spans="1:10" s="65" customFormat="1" ht="14" x14ac:dyDescent="0.35">
      <c r="A2885" s="145"/>
      <c r="B2885" s="152"/>
      <c r="E2885" s="102"/>
      <c r="F2885" s="102"/>
      <c r="G2885" s="102"/>
      <c r="I2885" s="93"/>
      <c r="J2885" s="93"/>
    </row>
    <row r="2886" spans="1:10" s="65" customFormat="1" ht="14" x14ac:dyDescent="0.35">
      <c r="A2886" s="145"/>
      <c r="B2886" s="152"/>
      <c r="E2886" s="102"/>
      <c r="F2886" s="102"/>
      <c r="G2886" s="102"/>
      <c r="I2886" s="93"/>
      <c r="J2886" s="93"/>
    </row>
    <row r="2887" spans="1:10" s="65" customFormat="1" ht="14" x14ac:dyDescent="0.35">
      <c r="A2887" s="145"/>
      <c r="B2887" s="152"/>
      <c r="E2887" s="102"/>
      <c r="F2887" s="102"/>
      <c r="G2887" s="102"/>
      <c r="I2887" s="93"/>
      <c r="J2887" s="93"/>
    </row>
    <row r="2888" spans="1:10" s="65" customFormat="1" ht="14" x14ac:dyDescent="0.35">
      <c r="A2888" s="145"/>
      <c r="B2888" s="152"/>
      <c r="E2888" s="102"/>
      <c r="F2888" s="102"/>
      <c r="G2888" s="102"/>
      <c r="I2888" s="93"/>
      <c r="J2888" s="93"/>
    </row>
    <row r="2889" spans="1:10" s="65" customFormat="1" ht="14" x14ac:dyDescent="0.35">
      <c r="A2889" s="145"/>
      <c r="B2889" s="152"/>
      <c r="E2889" s="102"/>
      <c r="F2889" s="102"/>
      <c r="G2889" s="102"/>
      <c r="I2889" s="93"/>
      <c r="J2889" s="93"/>
    </row>
    <row r="2890" spans="1:10" s="65" customFormat="1" ht="14" x14ac:dyDescent="0.35">
      <c r="A2890" s="145"/>
      <c r="B2890" s="152"/>
      <c r="E2890" s="102"/>
      <c r="F2890" s="102"/>
      <c r="G2890" s="102"/>
      <c r="I2890" s="93"/>
      <c r="J2890" s="93"/>
    </row>
    <row r="2891" spans="1:10" s="65" customFormat="1" ht="14" x14ac:dyDescent="0.35">
      <c r="A2891" s="145"/>
      <c r="B2891" s="152"/>
      <c r="E2891" s="102"/>
      <c r="F2891" s="102"/>
      <c r="G2891" s="102"/>
      <c r="I2891" s="93"/>
      <c r="J2891" s="93"/>
    </row>
    <row r="2892" spans="1:10" s="65" customFormat="1" ht="14" x14ac:dyDescent="0.35">
      <c r="A2892" s="145"/>
      <c r="B2892" s="152"/>
      <c r="E2892" s="102"/>
      <c r="F2892" s="102"/>
      <c r="G2892" s="102"/>
      <c r="I2892" s="93"/>
      <c r="J2892" s="93"/>
    </row>
    <row r="2893" spans="1:10" s="65" customFormat="1" ht="14" x14ac:dyDescent="0.35">
      <c r="A2893" s="145"/>
      <c r="B2893" s="152"/>
      <c r="E2893" s="102"/>
      <c r="F2893" s="102"/>
      <c r="G2893" s="102"/>
      <c r="I2893" s="93"/>
      <c r="J2893" s="93"/>
    </row>
    <row r="2894" spans="1:10" s="65" customFormat="1" ht="14" x14ac:dyDescent="0.35">
      <c r="A2894" s="145"/>
      <c r="B2894" s="152"/>
      <c r="E2894" s="102"/>
      <c r="F2894" s="102"/>
      <c r="G2894" s="102"/>
      <c r="I2894" s="93"/>
      <c r="J2894" s="93"/>
    </row>
    <row r="2895" spans="1:10" s="65" customFormat="1" ht="14" x14ac:dyDescent="0.35">
      <c r="A2895" s="145"/>
      <c r="B2895" s="152"/>
      <c r="E2895" s="102"/>
      <c r="F2895" s="102"/>
      <c r="G2895" s="102"/>
      <c r="I2895" s="93"/>
      <c r="J2895" s="93"/>
    </row>
    <row r="2896" spans="1:10" s="65" customFormat="1" ht="14" x14ac:dyDescent="0.35">
      <c r="A2896" s="145"/>
      <c r="B2896" s="152"/>
      <c r="E2896" s="102"/>
      <c r="F2896" s="102"/>
      <c r="G2896" s="102"/>
      <c r="I2896" s="93"/>
      <c r="J2896" s="93"/>
    </row>
    <row r="2897" spans="1:10" s="65" customFormat="1" ht="14" x14ac:dyDescent="0.35">
      <c r="A2897" s="145"/>
      <c r="B2897" s="152"/>
      <c r="E2897" s="102"/>
      <c r="F2897" s="102"/>
      <c r="G2897" s="102"/>
      <c r="I2897" s="93"/>
      <c r="J2897" s="93"/>
    </row>
    <row r="2898" spans="1:10" s="65" customFormat="1" ht="14" x14ac:dyDescent="0.35">
      <c r="A2898" s="145"/>
      <c r="B2898" s="152"/>
      <c r="E2898" s="102"/>
      <c r="F2898" s="102"/>
      <c r="G2898" s="102"/>
      <c r="I2898" s="93"/>
      <c r="J2898" s="93"/>
    </row>
    <row r="2899" spans="1:10" s="65" customFormat="1" ht="14" x14ac:dyDescent="0.35">
      <c r="A2899" s="145"/>
      <c r="B2899" s="152"/>
      <c r="E2899" s="102"/>
      <c r="F2899" s="102"/>
      <c r="G2899" s="102"/>
      <c r="I2899" s="93"/>
      <c r="J2899" s="93"/>
    </row>
    <row r="2900" spans="1:10" s="65" customFormat="1" ht="14" x14ac:dyDescent="0.35">
      <c r="A2900" s="145"/>
      <c r="B2900" s="152"/>
      <c r="E2900" s="102"/>
      <c r="F2900" s="102"/>
      <c r="G2900" s="102"/>
      <c r="I2900" s="93"/>
      <c r="J2900" s="93"/>
    </row>
    <row r="2901" spans="1:10" s="65" customFormat="1" ht="14" x14ac:dyDescent="0.35">
      <c r="A2901" s="145"/>
      <c r="B2901" s="152"/>
      <c r="E2901" s="102"/>
      <c r="F2901" s="102"/>
      <c r="G2901" s="102"/>
      <c r="I2901" s="93"/>
      <c r="J2901" s="93"/>
    </row>
    <row r="2902" spans="1:10" s="65" customFormat="1" ht="14" x14ac:dyDescent="0.35">
      <c r="A2902" s="145"/>
      <c r="B2902" s="152"/>
      <c r="E2902" s="102"/>
      <c r="F2902" s="102"/>
      <c r="G2902" s="102"/>
      <c r="I2902" s="93"/>
      <c r="J2902" s="93"/>
    </row>
    <row r="2903" spans="1:10" s="65" customFormat="1" ht="14" x14ac:dyDescent="0.35">
      <c r="A2903" s="145"/>
      <c r="B2903" s="152"/>
      <c r="E2903" s="102"/>
      <c r="F2903" s="102"/>
      <c r="G2903" s="102"/>
      <c r="I2903" s="93"/>
      <c r="J2903" s="93"/>
    </row>
    <row r="2904" spans="1:10" s="65" customFormat="1" ht="14" x14ac:dyDescent="0.35">
      <c r="A2904" s="145"/>
      <c r="B2904" s="152"/>
      <c r="E2904" s="102"/>
      <c r="F2904" s="102"/>
      <c r="G2904" s="102"/>
      <c r="I2904" s="93"/>
      <c r="J2904" s="93"/>
    </row>
    <row r="2905" spans="1:10" s="65" customFormat="1" ht="14" x14ac:dyDescent="0.35">
      <c r="A2905" s="145"/>
      <c r="B2905" s="152"/>
      <c r="E2905" s="102"/>
      <c r="F2905" s="102"/>
      <c r="G2905" s="102"/>
      <c r="I2905" s="93"/>
      <c r="J2905" s="93"/>
    </row>
    <row r="2906" spans="1:10" s="65" customFormat="1" ht="14" x14ac:dyDescent="0.35">
      <c r="A2906" s="145"/>
      <c r="B2906" s="152"/>
      <c r="E2906" s="102"/>
      <c r="F2906" s="102"/>
      <c r="G2906" s="102"/>
      <c r="I2906" s="93"/>
      <c r="J2906" s="93"/>
    </row>
    <row r="2907" spans="1:10" s="65" customFormat="1" ht="14" x14ac:dyDescent="0.35">
      <c r="A2907" s="145"/>
      <c r="B2907" s="152"/>
      <c r="E2907" s="102"/>
      <c r="F2907" s="102"/>
      <c r="G2907" s="102"/>
      <c r="I2907" s="93"/>
      <c r="J2907" s="93"/>
    </row>
    <row r="2908" spans="1:10" s="65" customFormat="1" ht="14" x14ac:dyDescent="0.35">
      <c r="A2908" s="145"/>
      <c r="B2908" s="152"/>
      <c r="E2908" s="102"/>
      <c r="F2908" s="102"/>
      <c r="G2908" s="102"/>
      <c r="I2908" s="93"/>
      <c r="J2908" s="93"/>
    </row>
    <row r="2909" spans="1:10" s="65" customFormat="1" ht="14" x14ac:dyDescent="0.35">
      <c r="A2909" s="145"/>
      <c r="B2909" s="152"/>
      <c r="E2909" s="102"/>
      <c r="F2909" s="102"/>
      <c r="G2909" s="102"/>
      <c r="I2909" s="93"/>
      <c r="J2909" s="93"/>
    </row>
    <row r="2910" spans="1:10" s="65" customFormat="1" ht="14" x14ac:dyDescent="0.35">
      <c r="A2910" s="145"/>
      <c r="B2910" s="152"/>
      <c r="E2910" s="102"/>
      <c r="F2910" s="102"/>
      <c r="G2910" s="102"/>
      <c r="I2910" s="93"/>
      <c r="J2910" s="93"/>
    </row>
    <row r="2911" spans="1:10" s="65" customFormat="1" ht="14" x14ac:dyDescent="0.35">
      <c r="A2911" s="145"/>
      <c r="B2911" s="152"/>
      <c r="E2911" s="102"/>
      <c r="F2911" s="102"/>
      <c r="G2911" s="102"/>
      <c r="I2911" s="93"/>
      <c r="J2911" s="93"/>
    </row>
    <row r="2912" spans="1:10" s="65" customFormat="1" ht="14" x14ac:dyDescent="0.35">
      <c r="A2912" s="145"/>
      <c r="B2912" s="152"/>
      <c r="E2912" s="102"/>
      <c r="F2912" s="102"/>
      <c r="G2912" s="102"/>
      <c r="I2912" s="93"/>
      <c r="J2912" s="93"/>
    </row>
    <row r="2913" spans="1:10" s="65" customFormat="1" ht="14" x14ac:dyDescent="0.35">
      <c r="A2913" s="145"/>
      <c r="B2913" s="152"/>
      <c r="E2913" s="102"/>
      <c r="F2913" s="102"/>
      <c r="G2913" s="102"/>
      <c r="I2913" s="93"/>
      <c r="J2913" s="93"/>
    </row>
    <row r="2914" spans="1:10" s="65" customFormat="1" ht="14" x14ac:dyDescent="0.35">
      <c r="A2914" s="145"/>
      <c r="B2914" s="152"/>
      <c r="E2914" s="102"/>
      <c r="F2914" s="102"/>
      <c r="G2914" s="102"/>
      <c r="I2914" s="93"/>
      <c r="J2914" s="93"/>
    </row>
    <row r="2915" spans="1:10" s="65" customFormat="1" ht="14" x14ac:dyDescent="0.35">
      <c r="A2915" s="145"/>
      <c r="B2915" s="152"/>
      <c r="E2915" s="102"/>
      <c r="F2915" s="102"/>
      <c r="G2915" s="102"/>
      <c r="I2915" s="93"/>
      <c r="J2915" s="93"/>
    </row>
    <row r="2916" spans="1:10" s="65" customFormat="1" ht="14" x14ac:dyDescent="0.35">
      <c r="A2916" s="145"/>
      <c r="B2916" s="152"/>
      <c r="E2916" s="102"/>
      <c r="F2916" s="102"/>
      <c r="G2916" s="102"/>
      <c r="I2916" s="93"/>
      <c r="J2916" s="93"/>
    </row>
    <row r="2917" spans="1:10" s="65" customFormat="1" ht="14" x14ac:dyDescent="0.35">
      <c r="A2917" s="145"/>
      <c r="B2917" s="152"/>
      <c r="E2917" s="102"/>
      <c r="F2917" s="102"/>
      <c r="G2917" s="102"/>
      <c r="I2917" s="93"/>
      <c r="J2917" s="93"/>
    </row>
    <row r="2918" spans="1:10" s="65" customFormat="1" ht="14" x14ac:dyDescent="0.35">
      <c r="A2918" s="145"/>
      <c r="B2918" s="152"/>
      <c r="E2918" s="102"/>
      <c r="F2918" s="102"/>
      <c r="G2918" s="102"/>
      <c r="I2918" s="93"/>
      <c r="J2918" s="93"/>
    </row>
    <row r="2919" spans="1:10" s="65" customFormat="1" ht="14" x14ac:dyDescent="0.35">
      <c r="A2919" s="145"/>
      <c r="B2919" s="152"/>
      <c r="E2919" s="102"/>
      <c r="F2919" s="102"/>
      <c r="G2919" s="102"/>
      <c r="I2919" s="93"/>
      <c r="J2919" s="93"/>
    </row>
    <row r="2920" spans="1:10" s="65" customFormat="1" ht="14" x14ac:dyDescent="0.35">
      <c r="A2920" s="145"/>
      <c r="B2920" s="152"/>
      <c r="E2920" s="102"/>
      <c r="F2920" s="102"/>
      <c r="G2920" s="102"/>
      <c r="I2920" s="93"/>
      <c r="J2920" s="93"/>
    </row>
    <row r="2921" spans="1:10" s="65" customFormat="1" ht="14" x14ac:dyDescent="0.35">
      <c r="A2921" s="145"/>
      <c r="B2921" s="152"/>
      <c r="E2921" s="102"/>
      <c r="F2921" s="102"/>
      <c r="G2921" s="102"/>
      <c r="I2921" s="93"/>
      <c r="J2921" s="93"/>
    </row>
    <row r="2922" spans="1:10" s="65" customFormat="1" ht="14" x14ac:dyDescent="0.35">
      <c r="A2922" s="145"/>
      <c r="B2922" s="152"/>
      <c r="E2922" s="102"/>
      <c r="F2922" s="102"/>
      <c r="G2922" s="102"/>
      <c r="I2922" s="93"/>
      <c r="J2922" s="93"/>
    </row>
    <row r="2923" spans="1:10" s="65" customFormat="1" ht="14" x14ac:dyDescent="0.35">
      <c r="A2923" s="145"/>
      <c r="B2923" s="152"/>
      <c r="E2923" s="102"/>
      <c r="F2923" s="102"/>
      <c r="G2923" s="102"/>
      <c r="I2923" s="93"/>
      <c r="J2923" s="93"/>
    </row>
    <row r="2924" spans="1:10" s="65" customFormat="1" ht="14" x14ac:dyDescent="0.35">
      <c r="A2924" s="145"/>
      <c r="B2924" s="152"/>
      <c r="E2924" s="102"/>
      <c r="F2924" s="102"/>
      <c r="G2924" s="102"/>
      <c r="I2924" s="93"/>
      <c r="J2924" s="93"/>
    </row>
    <row r="2925" spans="1:10" s="65" customFormat="1" ht="14" x14ac:dyDescent="0.35">
      <c r="A2925" s="145"/>
      <c r="B2925" s="152"/>
      <c r="E2925" s="102"/>
      <c r="F2925" s="102"/>
      <c r="G2925" s="102"/>
      <c r="I2925" s="93"/>
      <c r="J2925" s="93"/>
    </row>
    <row r="2926" spans="1:10" s="65" customFormat="1" ht="14" x14ac:dyDescent="0.35">
      <c r="A2926" s="145"/>
      <c r="B2926" s="152"/>
      <c r="E2926" s="102"/>
      <c r="F2926" s="102"/>
      <c r="G2926" s="102"/>
      <c r="I2926" s="93"/>
      <c r="J2926" s="93"/>
    </row>
    <row r="2927" spans="1:10" s="65" customFormat="1" ht="14" x14ac:dyDescent="0.35">
      <c r="A2927" s="145"/>
      <c r="B2927" s="152"/>
      <c r="E2927" s="102"/>
      <c r="F2927" s="102"/>
      <c r="G2927" s="102"/>
      <c r="I2927" s="93"/>
      <c r="J2927" s="93"/>
    </row>
    <row r="2928" spans="1:10" s="65" customFormat="1" ht="14" x14ac:dyDescent="0.35">
      <c r="A2928" s="145"/>
      <c r="B2928" s="152"/>
      <c r="E2928" s="102"/>
      <c r="F2928" s="102"/>
      <c r="G2928" s="102"/>
      <c r="I2928" s="93"/>
      <c r="J2928" s="93"/>
    </row>
    <row r="2929" spans="1:10" s="65" customFormat="1" ht="14" x14ac:dyDescent="0.35">
      <c r="A2929" s="145"/>
      <c r="B2929" s="152"/>
      <c r="E2929" s="102"/>
      <c r="F2929" s="102"/>
      <c r="G2929" s="102"/>
      <c r="I2929" s="93"/>
      <c r="J2929" s="93"/>
    </row>
    <row r="2930" spans="1:10" s="65" customFormat="1" ht="14" x14ac:dyDescent="0.35">
      <c r="A2930" s="145"/>
      <c r="B2930" s="152"/>
      <c r="E2930" s="102"/>
      <c r="F2930" s="102"/>
      <c r="G2930" s="102"/>
      <c r="I2930" s="93"/>
      <c r="J2930" s="93"/>
    </row>
    <row r="2931" spans="1:10" s="65" customFormat="1" ht="14" x14ac:dyDescent="0.35">
      <c r="A2931" s="145"/>
      <c r="B2931" s="152"/>
      <c r="E2931" s="102"/>
      <c r="F2931" s="102"/>
      <c r="G2931" s="102"/>
      <c r="I2931" s="93"/>
      <c r="J2931" s="93"/>
    </row>
    <row r="2932" spans="1:10" s="65" customFormat="1" ht="14" x14ac:dyDescent="0.35">
      <c r="A2932" s="145"/>
      <c r="B2932" s="152"/>
      <c r="E2932" s="102"/>
      <c r="F2932" s="102"/>
      <c r="G2932" s="102"/>
      <c r="I2932" s="93"/>
      <c r="J2932" s="93"/>
    </row>
    <row r="2933" spans="1:10" s="65" customFormat="1" ht="14" x14ac:dyDescent="0.35">
      <c r="A2933" s="145"/>
      <c r="B2933" s="152"/>
      <c r="E2933" s="102"/>
      <c r="F2933" s="102"/>
      <c r="G2933" s="102"/>
      <c r="I2933" s="93"/>
      <c r="J2933" s="93"/>
    </row>
    <row r="2934" spans="1:10" s="65" customFormat="1" ht="14" x14ac:dyDescent="0.35">
      <c r="A2934" s="145"/>
      <c r="B2934" s="152"/>
      <c r="E2934" s="102"/>
      <c r="F2934" s="102"/>
      <c r="G2934" s="102"/>
      <c r="I2934" s="93"/>
      <c r="J2934" s="93"/>
    </row>
    <row r="2935" spans="1:10" s="65" customFormat="1" ht="14" x14ac:dyDescent="0.35">
      <c r="A2935" s="145"/>
      <c r="B2935" s="152"/>
      <c r="E2935" s="102"/>
      <c r="F2935" s="102"/>
      <c r="G2935" s="102"/>
      <c r="I2935" s="93"/>
      <c r="J2935" s="93"/>
    </row>
    <row r="2936" spans="1:10" s="65" customFormat="1" ht="14" x14ac:dyDescent="0.35">
      <c r="A2936" s="145"/>
      <c r="B2936" s="152"/>
      <c r="E2936" s="102"/>
      <c r="F2936" s="102"/>
      <c r="G2936" s="102"/>
      <c r="I2936" s="93"/>
      <c r="J2936" s="93"/>
    </row>
    <row r="2937" spans="1:10" s="65" customFormat="1" ht="14" x14ac:dyDescent="0.35">
      <c r="A2937" s="145"/>
      <c r="B2937" s="152"/>
      <c r="E2937" s="102"/>
      <c r="F2937" s="102"/>
      <c r="G2937" s="102"/>
      <c r="I2937" s="93"/>
      <c r="J2937" s="93"/>
    </row>
    <row r="2938" spans="1:10" s="65" customFormat="1" ht="14" x14ac:dyDescent="0.35">
      <c r="A2938" s="145"/>
      <c r="B2938" s="152"/>
      <c r="E2938" s="102"/>
      <c r="F2938" s="102"/>
      <c r="G2938" s="102"/>
      <c r="I2938" s="93"/>
      <c r="J2938" s="93"/>
    </row>
    <row r="2939" spans="1:10" s="65" customFormat="1" ht="14" x14ac:dyDescent="0.35">
      <c r="A2939" s="145"/>
      <c r="B2939" s="152"/>
      <c r="E2939" s="102"/>
      <c r="F2939" s="102"/>
      <c r="G2939" s="102"/>
      <c r="I2939" s="93"/>
      <c r="J2939" s="93"/>
    </row>
    <row r="2940" spans="1:10" s="65" customFormat="1" ht="14" x14ac:dyDescent="0.35">
      <c r="A2940" s="145"/>
      <c r="B2940" s="152"/>
      <c r="E2940" s="102"/>
      <c r="F2940" s="102"/>
      <c r="G2940" s="102"/>
      <c r="I2940" s="93"/>
      <c r="J2940" s="93"/>
    </row>
    <row r="2941" spans="1:10" s="65" customFormat="1" ht="14" x14ac:dyDescent="0.35">
      <c r="A2941" s="145"/>
      <c r="B2941" s="152"/>
      <c r="E2941" s="102"/>
      <c r="F2941" s="102"/>
      <c r="G2941" s="102"/>
      <c r="I2941" s="93"/>
      <c r="J2941" s="93"/>
    </row>
    <row r="2942" spans="1:10" s="65" customFormat="1" ht="14" x14ac:dyDescent="0.35">
      <c r="A2942" s="145"/>
      <c r="B2942" s="152"/>
      <c r="E2942" s="102"/>
      <c r="F2942" s="102"/>
      <c r="G2942" s="102"/>
      <c r="I2942" s="93"/>
      <c r="J2942" s="93"/>
    </row>
    <row r="2943" spans="1:10" s="65" customFormat="1" ht="14" x14ac:dyDescent="0.35">
      <c r="A2943" s="145"/>
      <c r="B2943" s="152"/>
      <c r="E2943" s="102"/>
      <c r="F2943" s="102"/>
      <c r="G2943" s="102"/>
      <c r="I2943" s="93"/>
      <c r="J2943" s="93"/>
    </row>
    <row r="2944" spans="1:10" s="65" customFormat="1" ht="14" x14ac:dyDescent="0.35">
      <c r="A2944" s="145"/>
      <c r="B2944" s="152"/>
      <c r="E2944" s="102"/>
      <c r="F2944" s="102"/>
      <c r="G2944" s="102"/>
      <c r="I2944" s="93"/>
      <c r="J2944" s="93"/>
    </row>
    <row r="2945" spans="1:10" s="65" customFormat="1" ht="14" x14ac:dyDescent="0.35">
      <c r="A2945" s="145"/>
      <c r="B2945" s="152"/>
      <c r="E2945" s="102"/>
      <c r="F2945" s="102"/>
      <c r="G2945" s="102"/>
      <c r="I2945" s="93"/>
      <c r="J2945" s="93"/>
    </row>
    <row r="2946" spans="1:10" s="65" customFormat="1" ht="14" x14ac:dyDescent="0.35">
      <c r="A2946" s="145"/>
      <c r="B2946" s="152"/>
      <c r="E2946" s="102"/>
      <c r="F2946" s="102"/>
      <c r="G2946" s="102"/>
      <c r="I2946" s="93"/>
      <c r="J2946" s="93"/>
    </row>
    <row r="2947" spans="1:10" s="65" customFormat="1" ht="14" x14ac:dyDescent="0.35">
      <c r="A2947" s="145"/>
      <c r="B2947" s="152"/>
      <c r="E2947" s="102"/>
      <c r="F2947" s="102"/>
      <c r="G2947" s="102"/>
      <c r="I2947" s="93"/>
      <c r="J2947" s="93"/>
    </row>
    <row r="2948" spans="1:10" s="65" customFormat="1" ht="14" x14ac:dyDescent="0.35">
      <c r="A2948" s="145"/>
      <c r="B2948" s="152"/>
      <c r="E2948" s="102"/>
      <c r="F2948" s="102"/>
      <c r="G2948" s="102"/>
      <c r="I2948" s="93"/>
      <c r="J2948" s="93"/>
    </row>
    <row r="2949" spans="1:10" s="65" customFormat="1" ht="14" x14ac:dyDescent="0.35">
      <c r="A2949" s="145"/>
      <c r="B2949" s="152"/>
      <c r="E2949" s="102"/>
      <c r="F2949" s="102"/>
      <c r="G2949" s="102"/>
      <c r="I2949" s="93"/>
      <c r="J2949" s="93"/>
    </row>
    <row r="2950" spans="1:10" s="65" customFormat="1" ht="14" x14ac:dyDescent="0.35">
      <c r="A2950" s="145"/>
      <c r="B2950" s="152"/>
      <c r="E2950" s="102"/>
      <c r="F2950" s="102"/>
      <c r="G2950" s="102"/>
      <c r="I2950" s="93"/>
      <c r="J2950" s="93"/>
    </row>
    <row r="2951" spans="1:10" s="65" customFormat="1" ht="14" x14ac:dyDescent="0.35">
      <c r="A2951" s="145"/>
      <c r="B2951" s="152"/>
      <c r="E2951" s="102"/>
      <c r="F2951" s="102"/>
      <c r="G2951" s="102"/>
      <c r="I2951" s="93"/>
      <c r="J2951" s="93"/>
    </row>
    <row r="2952" spans="1:10" s="65" customFormat="1" ht="14" x14ac:dyDescent="0.35">
      <c r="A2952" s="145"/>
      <c r="B2952" s="152"/>
      <c r="E2952" s="102"/>
      <c r="F2952" s="102"/>
      <c r="G2952" s="102"/>
      <c r="I2952" s="93"/>
      <c r="J2952" s="93"/>
    </row>
    <row r="2953" spans="1:10" s="65" customFormat="1" ht="14" x14ac:dyDescent="0.35">
      <c r="A2953" s="145"/>
      <c r="B2953" s="152"/>
      <c r="E2953" s="102"/>
      <c r="F2953" s="102"/>
      <c r="G2953" s="102"/>
      <c r="I2953" s="93"/>
      <c r="J2953" s="93"/>
    </row>
    <row r="2954" spans="1:10" s="65" customFormat="1" ht="14" x14ac:dyDescent="0.35">
      <c r="A2954" s="145"/>
      <c r="B2954" s="152"/>
      <c r="E2954" s="102"/>
      <c r="F2954" s="102"/>
      <c r="G2954" s="102"/>
      <c r="I2954" s="93"/>
      <c r="J2954" s="93"/>
    </row>
    <row r="2955" spans="1:10" s="65" customFormat="1" ht="14" x14ac:dyDescent="0.35">
      <c r="A2955" s="145"/>
      <c r="B2955" s="152"/>
      <c r="E2955" s="102"/>
      <c r="F2955" s="102"/>
      <c r="G2955" s="102"/>
      <c r="I2955" s="93"/>
      <c r="J2955" s="93"/>
    </row>
    <row r="2956" spans="1:10" s="65" customFormat="1" ht="14" x14ac:dyDescent="0.35">
      <c r="A2956" s="145"/>
      <c r="B2956" s="152"/>
      <c r="E2956" s="102"/>
      <c r="F2956" s="102"/>
      <c r="G2956" s="102"/>
      <c r="I2956" s="93"/>
      <c r="J2956" s="93"/>
    </row>
    <row r="2957" spans="1:10" s="65" customFormat="1" ht="14" x14ac:dyDescent="0.35">
      <c r="A2957" s="145"/>
      <c r="B2957" s="152"/>
      <c r="E2957" s="102"/>
      <c r="F2957" s="102"/>
      <c r="G2957" s="102"/>
      <c r="I2957" s="93"/>
      <c r="J2957" s="93"/>
    </row>
    <row r="2958" spans="1:10" s="65" customFormat="1" ht="14" x14ac:dyDescent="0.35">
      <c r="A2958" s="145"/>
      <c r="B2958" s="152"/>
      <c r="E2958" s="102"/>
      <c r="F2958" s="102"/>
      <c r="G2958" s="102"/>
      <c r="I2958" s="93"/>
      <c r="J2958" s="93"/>
    </row>
    <row r="2959" spans="1:10" s="65" customFormat="1" ht="14" x14ac:dyDescent="0.35">
      <c r="A2959" s="145"/>
      <c r="B2959" s="152"/>
      <c r="E2959" s="102"/>
      <c r="F2959" s="102"/>
      <c r="G2959" s="102"/>
      <c r="I2959" s="93"/>
      <c r="J2959" s="93"/>
    </row>
    <row r="2960" spans="1:10" s="65" customFormat="1" ht="14" x14ac:dyDescent="0.35">
      <c r="A2960" s="145"/>
      <c r="B2960" s="152"/>
      <c r="E2960" s="102"/>
      <c r="F2960" s="102"/>
      <c r="G2960" s="102"/>
      <c r="I2960" s="93"/>
      <c r="J2960" s="93"/>
    </row>
    <row r="2961" spans="1:10" s="65" customFormat="1" ht="14" x14ac:dyDescent="0.35">
      <c r="A2961" s="145"/>
      <c r="B2961" s="152"/>
      <c r="E2961" s="102"/>
      <c r="F2961" s="102"/>
      <c r="G2961" s="102"/>
      <c r="I2961" s="93"/>
      <c r="J2961" s="93"/>
    </row>
    <row r="2962" spans="1:10" s="65" customFormat="1" ht="14" x14ac:dyDescent="0.35">
      <c r="A2962" s="145"/>
      <c r="B2962" s="152"/>
      <c r="E2962" s="102"/>
      <c r="F2962" s="102"/>
      <c r="G2962" s="102"/>
      <c r="I2962" s="93"/>
      <c r="J2962" s="93"/>
    </row>
    <row r="2963" spans="1:10" s="65" customFormat="1" ht="14" x14ac:dyDescent="0.35">
      <c r="A2963" s="145"/>
      <c r="B2963" s="152"/>
      <c r="E2963" s="102"/>
      <c r="F2963" s="102"/>
      <c r="G2963" s="102"/>
      <c r="I2963" s="93"/>
      <c r="J2963" s="93"/>
    </row>
    <row r="2964" spans="1:10" s="65" customFormat="1" ht="14" x14ac:dyDescent="0.35">
      <c r="A2964" s="145"/>
      <c r="B2964" s="152"/>
      <c r="E2964" s="102"/>
      <c r="F2964" s="102"/>
      <c r="G2964" s="102"/>
      <c r="I2964" s="93"/>
      <c r="J2964" s="93"/>
    </row>
    <row r="2965" spans="1:10" s="65" customFormat="1" ht="14" x14ac:dyDescent="0.35">
      <c r="A2965" s="145"/>
      <c r="B2965" s="152"/>
      <c r="E2965" s="102"/>
      <c r="F2965" s="102"/>
      <c r="G2965" s="102"/>
      <c r="I2965" s="93"/>
      <c r="J2965" s="93"/>
    </row>
    <row r="2966" spans="1:10" s="65" customFormat="1" ht="14" x14ac:dyDescent="0.35">
      <c r="A2966" s="145"/>
      <c r="B2966" s="152"/>
      <c r="E2966" s="102"/>
      <c r="F2966" s="102"/>
      <c r="G2966" s="102"/>
      <c r="I2966" s="93"/>
      <c r="J2966" s="93"/>
    </row>
    <row r="2967" spans="1:10" s="65" customFormat="1" ht="14" x14ac:dyDescent="0.35">
      <c r="A2967" s="145"/>
      <c r="B2967" s="152"/>
      <c r="E2967" s="102"/>
      <c r="F2967" s="102"/>
      <c r="G2967" s="102"/>
      <c r="I2967" s="93"/>
      <c r="J2967" s="93"/>
    </row>
    <row r="2968" spans="1:10" s="65" customFormat="1" ht="14" x14ac:dyDescent="0.35">
      <c r="A2968" s="145"/>
      <c r="B2968" s="152"/>
      <c r="E2968" s="102"/>
      <c r="F2968" s="102"/>
      <c r="G2968" s="102"/>
      <c r="I2968" s="93"/>
      <c r="J2968" s="93"/>
    </row>
    <row r="2969" spans="1:10" s="65" customFormat="1" ht="14" x14ac:dyDescent="0.35">
      <c r="A2969" s="145"/>
      <c r="B2969" s="152"/>
      <c r="E2969" s="102"/>
      <c r="F2969" s="102"/>
      <c r="G2969" s="102"/>
      <c r="I2969" s="93"/>
      <c r="J2969" s="93"/>
    </row>
    <row r="2970" spans="1:10" s="65" customFormat="1" ht="14" x14ac:dyDescent="0.35">
      <c r="A2970" s="145"/>
      <c r="B2970" s="152"/>
      <c r="E2970" s="102"/>
      <c r="F2970" s="102"/>
      <c r="G2970" s="102"/>
      <c r="I2970" s="93"/>
      <c r="J2970" s="93"/>
    </row>
    <row r="2971" spans="1:10" s="65" customFormat="1" ht="14" x14ac:dyDescent="0.35">
      <c r="A2971" s="145"/>
      <c r="B2971" s="152"/>
      <c r="E2971" s="102"/>
      <c r="F2971" s="102"/>
      <c r="G2971" s="102"/>
      <c r="I2971" s="93"/>
      <c r="J2971" s="93"/>
    </row>
    <row r="2972" spans="1:10" s="65" customFormat="1" ht="14" x14ac:dyDescent="0.35">
      <c r="A2972" s="145"/>
      <c r="B2972" s="152"/>
      <c r="E2972" s="102"/>
      <c r="F2972" s="102"/>
      <c r="G2972" s="102"/>
      <c r="I2972" s="93"/>
      <c r="J2972" s="93"/>
    </row>
    <row r="2973" spans="1:10" s="65" customFormat="1" ht="14" x14ac:dyDescent="0.35">
      <c r="A2973" s="145"/>
      <c r="B2973" s="152"/>
      <c r="E2973" s="102"/>
      <c r="F2973" s="102"/>
      <c r="G2973" s="102"/>
      <c r="I2973" s="93"/>
      <c r="J2973" s="93"/>
    </row>
    <row r="2974" spans="1:10" s="65" customFormat="1" ht="14" x14ac:dyDescent="0.35">
      <c r="A2974" s="145"/>
      <c r="B2974" s="152"/>
      <c r="E2974" s="102"/>
      <c r="F2974" s="102"/>
      <c r="G2974" s="102"/>
      <c r="I2974" s="93"/>
      <c r="J2974" s="93"/>
    </row>
    <row r="2975" spans="1:10" s="65" customFormat="1" ht="14" x14ac:dyDescent="0.35">
      <c r="A2975" s="145"/>
      <c r="B2975" s="152"/>
      <c r="E2975" s="102"/>
      <c r="F2975" s="102"/>
      <c r="G2975" s="102"/>
      <c r="I2975" s="93"/>
      <c r="J2975" s="93"/>
    </row>
    <row r="2976" spans="1:10" s="65" customFormat="1" ht="14" x14ac:dyDescent="0.35">
      <c r="A2976" s="145"/>
      <c r="B2976" s="152"/>
      <c r="E2976" s="102"/>
      <c r="F2976" s="102"/>
      <c r="G2976" s="102"/>
      <c r="I2976" s="93"/>
      <c r="J2976" s="93"/>
    </row>
    <row r="2977" spans="1:10" s="65" customFormat="1" ht="14" x14ac:dyDescent="0.35">
      <c r="A2977" s="145"/>
      <c r="B2977" s="152"/>
      <c r="E2977" s="102"/>
      <c r="F2977" s="102"/>
      <c r="G2977" s="102"/>
      <c r="I2977" s="93"/>
      <c r="J2977" s="93"/>
    </row>
    <row r="2978" spans="1:10" s="65" customFormat="1" ht="14" x14ac:dyDescent="0.35">
      <c r="A2978" s="145"/>
      <c r="B2978" s="152"/>
      <c r="E2978" s="102"/>
      <c r="F2978" s="102"/>
      <c r="G2978" s="102"/>
      <c r="I2978" s="93"/>
      <c r="J2978" s="93"/>
    </row>
    <row r="2979" spans="1:10" s="65" customFormat="1" ht="14" x14ac:dyDescent="0.35">
      <c r="A2979" s="145"/>
      <c r="B2979" s="152"/>
      <c r="E2979" s="102"/>
      <c r="F2979" s="102"/>
      <c r="G2979" s="102"/>
      <c r="I2979" s="93"/>
      <c r="J2979" s="93"/>
    </row>
    <row r="2980" spans="1:10" s="65" customFormat="1" ht="14" x14ac:dyDescent="0.35">
      <c r="A2980" s="145"/>
      <c r="B2980" s="152"/>
      <c r="E2980" s="102"/>
      <c r="F2980" s="102"/>
      <c r="G2980" s="102"/>
      <c r="I2980" s="93"/>
      <c r="J2980" s="93"/>
    </row>
    <row r="2981" spans="1:10" s="65" customFormat="1" ht="14" x14ac:dyDescent="0.35">
      <c r="A2981" s="145"/>
      <c r="B2981" s="152"/>
      <c r="E2981" s="102"/>
      <c r="F2981" s="102"/>
      <c r="G2981" s="102"/>
      <c r="I2981" s="93"/>
      <c r="J2981" s="93"/>
    </row>
    <row r="2982" spans="1:10" s="65" customFormat="1" ht="14" x14ac:dyDescent="0.35">
      <c r="A2982" s="145"/>
      <c r="B2982" s="152"/>
      <c r="E2982" s="102"/>
      <c r="F2982" s="102"/>
      <c r="G2982" s="102"/>
      <c r="I2982" s="93"/>
      <c r="J2982" s="93"/>
    </row>
    <row r="2983" spans="1:10" s="65" customFormat="1" ht="14" x14ac:dyDescent="0.35">
      <c r="A2983" s="145"/>
      <c r="B2983" s="152"/>
      <c r="E2983" s="102"/>
      <c r="F2983" s="102"/>
      <c r="G2983" s="102"/>
      <c r="I2983" s="93"/>
      <c r="J2983" s="93"/>
    </row>
    <row r="2984" spans="1:10" s="65" customFormat="1" ht="14" x14ac:dyDescent="0.35">
      <c r="A2984" s="145"/>
      <c r="B2984" s="152"/>
      <c r="E2984" s="102"/>
      <c r="F2984" s="102"/>
      <c r="G2984" s="102"/>
      <c r="I2984" s="93"/>
      <c r="J2984" s="93"/>
    </row>
    <row r="2985" spans="1:10" s="65" customFormat="1" ht="14" x14ac:dyDescent="0.35">
      <c r="A2985" s="145"/>
      <c r="B2985" s="152"/>
      <c r="E2985" s="102"/>
      <c r="F2985" s="102"/>
      <c r="G2985" s="102"/>
      <c r="I2985" s="93"/>
      <c r="J2985" s="93"/>
    </row>
    <row r="2986" spans="1:10" s="65" customFormat="1" ht="14" x14ac:dyDescent="0.35">
      <c r="A2986" s="145"/>
      <c r="B2986" s="152"/>
      <c r="E2986" s="102"/>
      <c r="F2986" s="102"/>
      <c r="G2986" s="102"/>
      <c r="I2986" s="93"/>
      <c r="J2986" s="93"/>
    </row>
    <row r="2987" spans="1:10" s="65" customFormat="1" ht="14" x14ac:dyDescent="0.35">
      <c r="A2987" s="145"/>
      <c r="B2987" s="152"/>
      <c r="E2987" s="102"/>
      <c r="F2987" s="102"/>
      <c r="G2987" s="102"/>
      <c r="I2987" s="93"/>
      <c r="J2987" s="93"/>
    </row>
    <row r="2988" spans="1:10" s="65" customFormat="1" ht="14" x14ac:dyDescent="0.35">
      <c r="A2988" s="145"/>
      <c r="B2988" s="152"/>
      <c r="E2988" s="102"/>
      <c r="F2988" s="102"/>
      <c r="G2988" s="102"/>
      <c r="I2988" s="93"/>
      <c r="J2988" s="93"/>
    </row>
    <row r="2989" spans="1:10" s="65" customFormat="1" ht="14" x14ac:dyDescent="0.35">
      <c r="A2989" s="145"/>
      <c r="B2989" s="152"/>
      <c r="E2989" s="102"/>
      <c r="F2989" s="102"/>
      <c r="G2989" s="102"/>
      <c r="I2989" s="93"/>
      <c r="J2989" s="93"/>
    </row>
    <row r="2990" spans="1:10" s="65" customFormat="1" ht="14" x14ac:dyDescent="0.35">
      <c r="A2990" s="145"/>
      <c r="B2990" s="152"/>
      <c r="E2990" s="102"/>
      <c r="F2990" s="102"/>
      <c r="G2990" s="102"/>
      <c r="I2990" s="93"/>
      <c r="J2990" s="93"/>
    </row>
    <row r="2991" spans="1:10" s="65" customFormat="1" ht="14" x14ac:dyDescent="0.35">
      <c r="A2991" s="145"/>
      <c r="B2991" s="152"/>
      <c r="E2991" s="102"/>
      <c r="F2991" s="102"/>
      <c r="G2991" s="102"/>
      <c r="I2991" s="93"/>
      <c r="J2991" s="93"/>
    </row>
    <row r="2992" spans="1:10" s="65" customFormat="1" ht="14" x14ac:dyDescent="0.35">
      <c r="A2992" s="145"/>
      <c r="B2992" s="152"/>
      <c r="E2992" s="102"/>
      <c r="F2992" s="102"/>
      <c r="G2992" s="102"/>
      <c r="I2992" s="93"/>
      <c r="J2992" s="93"/>
    </row>
    <row r="2993" spans="1:10" s="65" customFormat="1" ht="14" x14ac:dyDescent="0.35">
      <c r="A2993" s="145"/>
      <c r="B2993" s="152"/>
      <c r="E2993" s="102"/>
      <c r="F2993" s="102"/>
      <c r="G2993" s="102"/>
      <c r="I2993" s="93"/>
      <c r="J2993" s="93"/>
    </row>
    <row r="2994" spans="1:10" s="65" customFormat="1" ht="14" x14ac:dyDescent="0.35">
      <c r="A2994" s="145"/>
      <c r="B2994" s="152"/>
      <c r="E2994" s="102"/>
      <c r="F2994" s="102"/>
      <c r="G2994" s="102"/>
      <c r="I2994" s="93"/>
      <c r="J2994" s="93"/>
    </row>
    <row r="2995" spans="1:10" s="65" customFormat="1" ht="14" x14ac:dyDescent="0.35">
      <c r="A2995" s="145"/>
      <c r="B2995" s="152"/>
      <c r="E2995" s="102"/>
      <c r="F2995" s="102"/>
      <c r="G2995" s="102"/>
      <c r="I2995" s="93"/>
      <c r="J2995" s="93"/>
    </row>
    <row r="2996" spans="1:10" s="65" customFormat="1" ht="14" x14ac:dyDescent="0.35">
      <c r="A2996" s="145"/>
      <c r="B2996" s="152"/>
      <c r="E2996" s="102"/>
      <c r="F2996" s="102"/>
      <c r="G2996" s="102"/>
      <c r="I2996" s="93"/>
      <c r="J2996" s="93"/>
    </row>
    <row r="2997" spans="1:10" s="65" customFormat="1" ht="14" x14ac:dyDescent="0.35">
      <c r="A2997" s="145"/>
      <c r="B2997" s="152"/>
      <c r="E2997" s="102"/>
      <c r="F2997" s="102"/>
      <c r="G2997" s="102"/>
      <c r="I2997" s="93"/>
      <c r="J2997" s="93"/>
    </row>
    <row r="2998" spans="1:10" s="65" customFormat="1" ht="14" x14ac:dyDescent="0.35">
      <c r="A2998" s="145"/>
      <c r="B2998" s="152"/>
      <c r="E2998" s="102"/>
      <c r="F2998" s="102"/>
      <c r="G2998" s="102"/>
      <c r="I2998" s="93"/>
      <c r="J2998" s="93"/>
    </row>
    <row r="2999" spans="1:10" s="65" customFormat="1" ht="14" x14ac:dyDescent="0.35">
      <c r="A2999" s="145"/>
      <c r="B2999" s="152"/>
      <c r="E2999" s="102"/>
      <c r="F2999" s="102"/>
      <c r="G2999" s="102"/>
      <c r="I2999" s="93"/>
      <c r="J2999" s="93"/>
    </row>
    <row r="3000" spans="1:10" s="65" customFormat="1" ht="14" x14ac:dyDescent="0.35">
      <c r="A3000" s="145"/>
      <c r="B3000" s="152"/>
      <c r="E3000" s="102"/>
      <c r="F3000" s="102"/>
      <c r="G3000" s="102"/>
      <c r="I3000" s="93"/>
      <c r="J3000" s="93"/>
    </row>
    <row r="3001" spans="1:10" s="65" customFormat="1" ht="14" x14ac:dyDescent="0.35">
      <c r="A3001" s="145"/>
      <c r="B3001" s="152"/>
      <c r="E3001" s="102"/>
      <c r="F3001" s="102"/>
      <c r="G3001" s="102"/>
      <c r="I3001" s="93"/>
      <c r="J3001" s="93"/>
    </row>
    <row r="3002" spans="1:10" s="65" customFormat="1" ht="14" x14ac:dyDescent="0.35">
      <c r="A3002" s="145"/>
      <c r="B3002" s="152"/>
      <c r="E3002" s="102"/>
      <c r="F3002" s="102"/>
      <c r="G3002" s="102"/>
      <c r="I3002" s="93"/>
      <c r="J3002" s="93"/>
    </row>
    <row r="3003" spans="1:10" s="65" customFormat="1" ht="14" x14ac:dyDescent="0.35">
      <c r="A3003" s="145"/>
      <c r="B3003" s="152"/>
      <c r="E3003" s="102"/>
      <c r="F3003" s="102"/>
      <c r="G3003" s="102"/>
      <c r="I3003" s="93"/>
      <c r="J3003" s="93"/>
    </row>
    <row r="3004" spans="1:10" s="65" customFormat="1" ht="14" x14ac:dyDescent="0.35">
      <c r="A3004" s="145"/>
      <c r="B3004" s="152"/>
      <c r="E3004" s="102"/>
      <c r="F3004" s="102"/>
      <c r="G3004" s="102"/>
      <c r="I3004" s="93"/>
      <c r="J3004" s="93"/>
    </row>
    <row r="3005" spans="1:10" s="65" customFormat="1" ht="14" x14ac:dyDescent="0.35">
      <c r="A3005" s="145"/>
      <c r="B3005" s="152"/>
      <c r="E3005" s="102"/>
      <c r="F3005" s="102"/>
      <c r="G3005" s="102"/>
      <c r="I3005" s="93"/>
      <c r="J3005" s="93"/>
    </row>
    <row r="3006" spans="1:10" s="65" customFormat="1" ht="14" x14ac:dyDescent="0.35">
      <c r="A3006" s="145"/>
      <c r="B3006" s="152"/>
      <c r="E3006" s="102"/>
      <c r="F3006" s="102"/>
      <c r="G3006" s="102"/>
      <c r="I3006" s="93"/>
      <c r="J3006" s="93"/>
    </row>
    <row r="3007" spans="1:10" s="65" customFormat="1" ht="14" x14ac:dyDescent="0.35">
      <c r="A3007" s="145"/>
      <c r="B3007" s="152"/>
      <c r="E3007" s="102"/>
      <c r="F3007" s="102"/>
      <c r="G3007" s="102"/>
      <c r="I3007" s="93"/>
      <c r="J3007" s="93"/>
    </row>
    <row r="3008" spans="1:10" s="65" customFormat="1" ht="14" x14ac:dyDescent="0.35">
      <c r="A3008" s="145"/>
      <c r="B3008" s="152"/>
      <c r="E3008" s="102"/>
      <c r="F3008" s="102"/>
      <c r="G3008" s="102"/>
      <c r="I3008" s="93"/>
      <c r="J3008" s="93"/>
    </row>
    <row r="3009" spans="1:10" s="65" customFormat="1" ht="14" x14ac:dyDescent="0.35">
      <c r="A3009" s="145"/>
      <c r="B3009" s="152"/>
      <c r="E3009" s="102"/>
      <c r="F3009" s="102"/>
      <c r="G3009" s="102"/>
      <c r="I3009" s="93"/>
      <c r="J3009" s="93"/>
    </row>
    <row r="3010" spans="1:10" s="65" customFormat="1" ht="14" x14ac:dyDescent="0.35">
      <c r="A3010" s="145"/>
      <c r="B3010" s="152"/>
      <c r="E3010" s="102"/>
      <c r="F3010" s="102"/>
      <c r="G3010" s="102"/>
      <c r="I3010" s="93"/>
      <c r="J3010" s="93"/>
    </row>
    <row r="3011" spans="1:10" s="65" customFormat="1" ht="14" x14ac:dyDescent="0.35">
      <c r="A3011" s="145"/>
      <c r="B3011" s="152"/>
      <c r="E3011" s="102"/>
      <c r="F3011" s="102"/>
      <c r="G3011" s="102"/>
      <c r="I3011" s="93"/>
      <c r="J3011" s="93"/>
    </row>
    <row r="3012" spans="1:10" s="65" customFormat="1" ht="14" x14ac:dyDescent="0.35">
      <c r="A3012" s="145"/>
      <c r="B3012" s="152"/>
      <c r="E3012" s="102"/>
      <c r="F3012" s="102"/>
      <c r="G3012" s="102"/>
      <c r="I3012" s="93"/>
      <c r="J3012" s="93"/>
    </row>
    <row r="3013" spans="1:10" s="65" customFormat="1" ht="14" x14ac:dyDescent="0.35">
      <c r="A3013" s="145"/>
      <c r="B3013" s="152"/>
      <c r="E3013" s="102"/>
      <c r="F3013" s="102"/>
      <c r="G3013" s="102"/>
      <c r="I3013" s="93"/>
      <c r="J3013" s="93"/>
    </row>
    <row r="3014" spans="1:10" s="65" customFormat="1" ht="14" x14ac:dyDescent="0.35">
      <c r="A3014" s="145"/>
      <c r="B3014" s="152"/>
      <c r="E3014" s="102"/>
      <c r="F3014" s="102"/>
      <c r="G3014" s="102"/>
      <c r="I3014" s="93"/>
      <c r="J3014" s="93"/>
    </row>
    <row r="3015" spans="1:10" s="65" customFormat="1" ht="14" x14ac:dyDescent="0.35">
      <c r="A3015" s="145"/>
      <c r="B3015" s="152"/>
      <c r="E3015" s="102"/>
      <c r="F3015" s="102"/>
      <c r="G3015" s="102"/>
      <c r="I3015" s="93"/>
      <c r="J3015" s="93"/>
    </row>
    <row r="3016" spans="1:10" s="65" customFormat="1" ht="14" x14ac:dyDescent="0.35">
      <c r="A3016" s="145"/>
      <c r="B3016" s="152"/>
      <c r="E3016" s="102"/>
      <c r="F3016" s="102"/>
      <c r="G3016" s="102"/>
      <c r="I3016" s="93"/>
      <c r="J3016" s="93"/>
    </row>
    <row r="3017" spans="1:10" s="65" customFormat="1" ht="14" x14ac:dyDescent="0.35">
      <c r="A3017" s="145"/>
      <c r="B3017" s="152"/>
      <c r="E3017" s="102"/>
      <c r="F3017" s="102"/>
      <c r="G3017" s="102"/>
      <c r="I3017" s="93"/>
      <c r="J3017" s="93"/>
    </row>
    <row r="3018" spans="1:10" s="65" customFormat="1" ht="14" x14ac:dyDescent="0.35">
      <c r="A3018" s="145"/>
      <c r="B3018" s="152"/>
      <c r="E3018" s="102"/>
      <c r="F3018" s="102"/>
      <c r="G3018" s="102"/>
      <c r="I3018" s="93"/>
      <c r="J3018" s="93"/>
    </row>
    <row r="3019" spans="1:10" s="65" customFormat="1" ht="14" x14ac:dyDescent="0.35">
      <c r="A3019" s="145"/>
      <c r="B3019" s="152"/>
      <c r="E3019" s="102"/>
      <c r="F3019" s="102"/>
      <c r="G3019" s="102"/>
      <c r="I3019" s="93"/>
      <c r="J3019" s="93"/>
    </row>
    <row r="3020" spans="1:10" s="65" customFormat="1" ht="14" x14ac:dyDescent="0.35">
      <c r="A3020" s="145"/>
      <c r="B3020" s="152"/>
      <c r="E3020" s="102"/>
      <c r="F3020" s="102"/>
      <c r="G3020" s="102"/>
      <c r="I3020" s="93"/>
      <c r="J3020" s="93"/>
    </row>
    <row r="3021" spans="1:10" s="65" customFormat="1" ht="14" x14ac:dyDescent="0.35">
      <c r="A3021" s="145"/>
      <c r="B3021" s="152"/>
      <c r="E3021" s="102"/>
      <c r="F3021" s="102"/>
      <c r="G3021" s="102"/>
      <c r="I3021" s="93"/>
      <c r="J3021" s="93"/>
    </row>
    <row r="3022" spans="1:10" s="65" customFormat="1" ht="14" x14ac:dyDescent="0.35">
      <c r="A3022" s="145"/>
      <c r="B3022" s="152"/>
      <c r="E3022" s="102"/>
      <c r="F3022" s="102"/>
      <c r="G3022" s="102"/>
      <c r="I3022" s="93"/>
      <c r="J3022" s="93"/>
    </row>
    <row r="3023" spans="1:10" s="65" customFormat="1" ht="14" x14ac:dyDescent="0.35">
      <c r="A3023" s="145"/>
      <c r="B3023" s="152"/>
      <c r="E3023" s="102"/>
      <c r="F3023" s="102"/>
      <c r="G3023" s="102"/>
      <c r="I3023" s="93"/>
      <c r="J3023" s="93"/>
    </row>
    <row r="3024" spans="1:10" s="65" customFormat="1" ht="14" x14ac:dyDescent="0.35">
      <c r="A3024" s="145"/>
      <c r="B3024" s="152"/>
      <c r="E3024" s="102"/>
      <c r="F3024" s="102"/>
      <c r="G3024" s="102"/>
      <c r="I3024" s="93"/>
      <c r="J3024" s="93"/>
    </row>
    <row r="3025" spans="1:10" s="65" customFormat="1" ht="14" x14ac:dyDescent="0.35">
      <c r="A3025" s="145"/>
      <c r="B3025" s="152"/>
      <c r="E3025" s="102"/>
      <c r="F3025" s="102"/>
      <c r="G3025" s="102"/>
      <c r="I3025" s="93"/>
      <c r="J3025" s="93"/>
    </row>
    <row r="3026" spans="1:10" s="65" customFormat="1" ht="14" x14ac:dyDescent="0.35">
      <c r="A3026" s="145"/>
      <c r="B3026" s="152"/>
      <c r="E3026" s="102"/>
      <c r="F3026" s="102"/>
      <c r="G3026" s="102"/>
      <c r="I3026" s="93"/>
      <c r="J3026" s="93"/>
    </row>
    <row r="3027" spans="1:10" s="65" customFormat="1" ht="14" x14ac:dyDescent="0.35">
      <c r="A3027" s="145"/>
      <c r="B3027" s="152"/>
      <c r="E3027" s="102"/>
      <c r="F3027" s="102"/>
      <c r="G3027" s="102"/>
      <c r="I3027" s="93"/>
      <c r="J3027" s="93"/>
    </row>
    <row r="3028" spans="1:10" s="65" customFormat="1" ht="14" x14ac:dyDescent="0.35">
      <c r="A3028" s="145"/>
      <c r="B3028" s="152"/>
      <c r="E3028" s="102"/>
      <c r="F3028" s="102"/>
      <c r="G3028" s="102"/>
      <c r="I3028" s="93"/>
      <c r="J3028" s="93"/>
    </row>
    <row r="3029" spans="1:10" s="65" customFormat="1" ht="14" x14ac:dyDescent="0.35">
      <c r="A3029" s="145"/>
      <c r="B3029" s="152"/>
      <c r="E3029" s="102"/>
      <c r="F3029" s="102"/>
      <c r="G3029" s="102"/>
      <c r="I3029" s="93"/>
      <c r="J3029" s="93"/>
    </row>
    <row r="3030" spans="1:10" s="65" customFormat="1" ht="14" x14ac:dyDescent="0.35">
      <c r="A3030" s="145"/>
      <c r="B3030" s="152"/>
      <c r="E3030" s="102"/>
      <c r="F3030" s="102"/>
      <c r="G3030" s="102"/>
      <c r="I3030" s="93"/>
      <c r="J3030" s="93"/>
    </row>
    <row r="3031" spans="1:10" s="65" customFormat="1" ht="14" x14ac:dyDescent="0.35">
      <c r="A3031" s="145"/>
      <c r="B3031" s="152"/>
      <c r="E3031" s="102"/>
      <c r="F3031" s="102"/>
      <c r="G3031" s="102"/>
      <c r="I3031" s="93"/>
      <c r="J3031" s="93"/>
    </row>
    <row r="3032" spans="1:10" s="65" customFormat="1" ht="14" x14ac:dyDescent="0.35">
      <c r="A3032" s="145"/>
      <c r="B3032" s="152"/>
      <c r="E3032" s="102"/>
      <c r="F3032" s="102"/>
      <c r="G3032" s="102"/>
      <c r="I3032" s="93"/>
      <c r="J3032" s="93"/>
    </row>
    <row r="3033" spans="1:10" s="65" customFormat="1" ht="14" x14ac:dyDescent="0.35">
      <c r="A3033" s="145"/>
      <c r="B3033" s="152"/>
      <c r="E3033" s="102"/>
      <c r="F3033" s="102"/>
      <c r="G3033" s="102"/>
      <c r="I3033" s="93"/>
      <c r="J3033" s="93"/>
    </row>
    <row r="3034" spans="1:10" s="65" customFormat="1" ht="14" x14ac:dyDescent="0.35">
      <c r="A3034" s="145"/>
      <c r="B3034" s="152"/>
      <c r="E3034" s="102"/>
      <c r="F3034" s="102"/>
      <c r="G3034" s="102"/>
      <c r="I3034" s="93"/>
      <c r="J3034" s="93"/>
    </row>
    <row r="3035" spans="1:10" s="65" customFormat="1" ht="14" x14ac:dyDescent="0.35">
      <c r="A3035" s="145"/>
      <c r="B3035" s="152"/>
      <c r="E3035" s="102"/>
      <c r="F3035" s="102"/>
      <c r="G3035" s="102"/>
      <c r="I3035" s="93"/>
      <c r="J3035" s="93"/>
    </row>
    <row r="3036" spans="1:10" s="65" customFormat="1" ht="14" x14ac:dyDescent="0.35">
      <c r="A3036" s="145"/>
      <c r="B3036" s="152"/>
      <c r="E3036" s="102"/>
      <c r="F3036" s="102"/>
      <c r="G3036" s="102"/>
      <c r="I3036" s="93"/>
      <c r="J3036" s="93"/>
    </row>
    <row r="3037" spans="1:10" s="65" customFormat="1" ht="14" x14ac:dyDescent="0.35">
      <c r="A3037" s="145"/>
      <c r="B3037" s="152"/>
      <c r="E3037" s="102"/>
      <c r="F3037" s="102"/>
      <c r="G3037" s="102"/>
      <c r="I3037" s="93"/>
      <c r="J3037" s="93"/>
    </row>
    <row r="3038" spans="1:10" s="65" customFormat="1" ht="14" x14ac:dyDescent="0.35">
      <c r="A3038" s="145"/>
      <c r="B3038" s="152"/>
      <c r="E3038" s="102"/>
      <c r="F3038" s="102"/>
      <c r="G3038" s="102"/>
      <c r="I3038" s="93"/>
      <c r="J3038" s="93"/>
    </row>
    <row r="3039" spans="1:10" s="65" customFormat="1" ht="14" x14ac:dyDescent="0.35">
      <c r="A3039" s="145"/>
      <c r="B3039" s="152"/>
      <c r="E3039" s="102"/>
      <c r="F3039" s="102"/>
      <c r="G3039" s="102"/>
      <c r="I3039" s="93"/>
      <c r="J3039" s="93"/>
    </row>
    <row r="3040" spans="1:10" s="65" customFormat="1" ht="14" x14ac:dyDescent="0.35">
      <c r="A3040" s="145"/>
      <c r="B3040" s="152"/>
      <c r="E3040" s="102"/>
      <c r="F3040" s="102"/>
      <c r="G3040" s="102"/>
      <c r="I3040" s="93"/>
      <c r="J3040" s="93"/>
    </row>
    <row r="3041" spans="1:10" s="65" customFormat="1" ht="14" x14ac:dyDescent="0.35">
      <c r="A3041" s="145"/>
      <c r="B3041" s="152"/>
      <c r="E3041" s="102"/>
      <c r="F3041" s="102"/>
      <c r="G3041" s="102"/>
      <c r="I3041" s="93"/>
      <c r="J3041" s="93"/>
    </row>
    <row r="3042" spans="1:10" s="65" customFormat="1" ht="14" x14ac:dyDescent="0.35">
      <c r="A3042" s="145"/>
      <c r="B3042" s="152"/>
      <c r="E3042" s="102"/>
      <c r="F3042" s="102"/>
      <c r="G3042" s="102"/>
      <c r="I3042" s="93"/>
      <c r="J3042" s="93"/>
    </row>
    <row r="3043" spans="1:10" s="65" customFormat="1" ht="14" x14ac:dyDescent="0.35">
      <c r="A3043" s="145"/>
      <c r="B3043" s="152"/>
      <c r="E3043" s="102"/>
      <c r="F3043" s="102"/>
      <c r="G3043" s="102"/>
      <c r="I3043" s="93"/>
      <c r="J3043" s="93"/>
    </row>
    <row r="3044" spans="1:10" s="65" customFormat="1" ht="14" x14ac:dyDescent="0.35">
      <c r="A3044" s="145"/>
      <c r="B3044" s="152"/>
      <c r="E3044" s="102"/>
      <c r="F3044" s="102"/>
      <c r="G3044" s="102"/>
      <c r="I3044" s="93"/>
      <c r="J3044" s="93"/>
    </row>
    <row r="3045" spans="1:10" s="65" customFormat="1" ht="14" x14ac:dyDescent="0.35">
      <c r="A3045" s="145"/>
      <c r="B3045" s="152"/>
      <c r="E3045" s="102"/>
      <c r="F3045" s="102"/>
      <c r="G3045" s="102"/>
      <c r="I3045" s="93"/>
      <c r="J3045" s="93"/>
    </row>
    <row r="3046" spans="1:10" s="65" customFormat="1" ht="14" x14ac:dyDescent="0.35">
      <c r="A3046" s="145"/>
      <c r="B3046" s="152"/>
      <c r="E3046" s="102"/>
      <c r="F3046" s="102"/>
      <c r="G3046" s="102"/>
      <c r="I3046" s="93"/>
      <c r="J3046" s="93"/>
    </row>
    <row r="3047" spans="1:10" s="65" customFormat="1" ht="14" x14ac:dyDescent="0.35">
      <c r="A3047" s="145"/>
      <c r="B3047" s="152"/>
      <c r="E3047" s="102"/>
      <c r="F3047" s="102"/>
      <c r="G3047" s="102"/>
      <c r="I3047" s="93"/>
      <c r="J3047" s="93"/>
    </row>
    <row r="3048" spans="1:10" s="65" customFormat="1" ht="14" x14ac:dyDescent="0.35">
      <c r="A3048" s="145"/>
      <c r="B3048" s="152"/>
      <c r="E3048" s="102"/>
      <c r="F3048" s="102"/>
      <c r="G3048" s="102"/>
      <c r="I3048" s="93"/>
      <c r="J3048" s="93"/>
    </row>
    <row r="3049" spans="1:10" s="65" customFormat="1" ht="14" x14ac:dyDescent="0.35">
      <c r="A3049" s="145"/>
      <c r="B3049" s="152"/>
      <c r="E3049" s="102"/>
      <c r="F3049" s="102"/>
      <c r="G3049" s="102"/>
      <c r="I3049" s="93"/>
      <c r="J3049" s="93"/>
    </row>
    <row r="3050" spans="1:10" s="65" customFormat="1" ht="14" x14ac:dyDescent="0.35">
      <c r="A3050" s="145"/>
      <c r="B3050" s="152"/>
      <c r="E3050" s="102"/>
      <c r="F3050" s="102"/>
      <c r="G3050" s="102"/>
      <c r="I3050" s="93"/>
      <c r="J3050" s="93"/>
    </row>
    <row r="3051" spans="1:10" s="65" customFormat="1" ht="14" x14ac:dyDescent="0.35">
      <c r="A3051" s="145"/>
      <c r="B3051" s="152"/>
      <c r="E3051" s="102"/>
      <c r="F3051" s="102"/>
      <c r="G3051" s="102"/>
      <c r="I3051" s="93"/>
      <c r="J3051" s="93"/>
    </row>
    <row r="3052" spans="1:10" s="65" customFormat="1" ht="14" x14ac:dyDescent="0.35">
      <c r="A3052" s="145"/>
      <c r="B3052" s="152"/>
      <c r="E3052" s="102"/>
      <c r="F3052" s="102"/>
      <c r="G3052" s="102"/>
      <c r="I3052" s="93"/>
      <c r="J3052" s="93"/>
    </row>
    <row r="3053" spans="1:10" s="65" customFormat="1" ht="14" x14ac:dyDescent="0.35">
      <c r="A3053" s="145"/>
      <c r="B3053" s="152"/>
      <c r="E3053" s="102"/>
      <c r="F3053" s="102"/>
      <c r="G3053" s="102"/>
      <c r="I3053" s="93"/>
      <c r="J3053" s="93"/>
    </row>
    <row r="3054" spans="1:10" s="65" customFormat="1" ht="14" x14ac:dyDescent="0.35">
      <c r="A3054" s="145"/>
      <c r="B3054" s="152"/>
      <c r="E3054" s="102"/>
      <c r="F3054" s="102"/>
      <c r="G3054" s="102"/>
      <c r="I3054" s="93"/>
      <c r="J3054" s="93"/>
    </row>
    <row r="3055" spans="1:10" s="65" customFormat="1" ht="14" x14ac:dyDescent="0.35">
      <c r="A3055" s="145"/>
      <c r="B3055" s="152"/>
      <c r="E3055" s="102"/>
      <c r="F3055" s="102"/>
      <c r="G3055" s="102"/>
      <c r="I3055" s="93"/>
      <c r="J3055" s="93"/>
    </row>
    <row r="3056" spans="1:10" s="65" customFormat="1" ht="14" x14ac:dyDescent="0.35">
      <c r="A3056" s="145"/>
      <c r="B3056" s="152"/>
      <c r="E3056" s="102"/>
      <c r="F3056" s="102"/>
      <c r="G3056" s="102"/>
      <c r="I3056" s="93"/>
      <c r="J3056" s="93"/>
    </row>
    <row r="3057" spans="1:10" s="65" customFormat="1" ht="14" x14ac:dyDescent="0.35">
      <c r="A3057" s="145"/>
      <c r="B3057" s="152"/>
      <c r="E3057" s="102"/>
      <c r="F3057" s="102"/>
      <c r="G3057" s="102"/>
      <c r="I3057" s="93"/>
      <c r="J3057" s="93"/>
    </row>
    <row r="3058" spans="1:10" s="65" customFormat="1" ht="14" x14ac:dyDescent="0.35">
      <c r="A3058" s="145"/>
      <c r="B3058" s="152"/>
      <c r="E3058" s="102"/>
      <c r="F3058" s="102"/>
      <c r="G3058" s="102"/>
      <c r="I3058" s="93"/>
      <c r="J3058" s="93"/>
    </row>
    <row r="3059" spans="1:10" s="65" customFormat="1" ht="14" x14ac:dyDescent="0.35">
      <c r="A3059" s="145"/>
      <c r="B3059" s="152"/>
      <c r="E3059" s="102"/>
      <c r="F3059" s="102"/>
      <c r="G3059" s="102"/>
      <c r="I3059" s="93"/>
      <c r="J3059" s="93"/>
    </row>
    <row r="3060" spans="1:10" s="65" customFormat="1" ht="14" x14ac:dyDescent="0.35">
      <c r="A3060" s="145"/>
      <c r="B3060" s="152"/>
      <c r="E3060" s="102"/>
      <c r="F3060" s="102"/>
      <c r="G3060" s="102"/>
      <c r="I3060" s="93"/>
      <c r="J3060" s="93"/>
    </row>
    <row r="3061" spans="1:10" s="65" customFormat="1" ht="14" x14ac:dyDescent="0.35">
      <c r="A3061" s="145"/>
      <c r="B3061" s="152"/>
      <c r="E3061" s="102"/>
      <c r="F3061" s="102"/>
      <c r="G3061" s="102"/>
      <c r="I3061" s="93"/>
      <c r="J3061" s="93"/>
    </row>
    <row r="3062" spans="1:10" s="65" customFormat="1" ht="14" x14ac:dyDescent="0.35">
      <c r="A3062" s="145"/>
      <c r="B3062" s="152"/>
      <c r="E3062" s="102"/>
      <c r="F3062" s="102"/>
      <c r="G3062" s="102"/>
      <c r="I3062" s="93"/>
      <c r="J3062" s="93"/>
    </row>
    <row r="3063" spans="1:10" s="65" customFormat="1" ht="14" x14ac:dyDescent="0.35">
      <c r="A3063" s="145"/>
      <c r="B3063" s="152"/>
      <c r="E3063" s="102"/>
      <c r="F3063" s="102"/>
      <c r="G3063" s="102"/>
      <c r="I3063" s="93"/>
      <c r="J3063" s="93"/>
    </row>
    <row r="3064" spans="1:10" s="65" customFormat="1" ht="14" x14ac:dyDescent="0.35">
      <c r="A3064" s="145"/>
      <c r="B3064" s="152"/>
      <c r="E3064" s="102"/>
      <c r="F3064" s="102"/>
      <c r="G3064" s="102"/>
      <c r="I3064" s="93"/>
      <c r="J3064" s="93"/>
    </row>
    <row r="3065" spans="1:10" s="65" customFormat="1" ht="14" x14ac:dyDescent="0.35">
      <c r="A3065" s="145"/>
      <c r="B3065" s="152"/>
      <c r="E3065" s="102"/>
      <c r="F3065" s="102"/>
      <c r="G3065" s="102"/>
      <c r="I3065" s="93"/>
      <c r="J3065" s="93"/>
    </row>
    <row r="3066" spans="1:10" s="65" customFormat="1" ht="14" x14ac:dyDescent="0.35">
      <c r="A3066" s="145"/>
      <c r="B3066" s="152"/>
      <c r="E3066" s="102"/>
      <c r="F3066" s="102"/>
      <c r="G3066" s="102"/>
      <c r="I3066" s="93"/>
      <c r="J3066" s="93"/>
    </row>
    <row r="3067" spans="1:10" s="65" customFormat="1" ht="14" x14ac:dyDescent="0.35">
      <c r="A3067" s="145"/>
      <c r="B3067" s="152"/>
      <c r="E3067" s="102"/>
      <c r="F3067" s="102"/>
      <c r="G3067" s="102"/>
      <c r="I3067" s="93"/>
      <c r="J3067" s="93"/>
    </row>
    <row r="3068" spans="1:10" s="65" customFormat="1" ht="14" x14ac:dyDescent="0.35">
      <c r="A3068" s="145"/>
      <c r="B3068" s="152"/>
      <c r="E3068" s="102"/>
      <c r="F3068" s="102"/>
      <c r="G3068" s="102"/>
      <c r="I3068" s="93"/>
      <c r="J3068" s="93"/>
    </row>
    <row r="3069" spans="1:10" s="65" customFormat="1" ht="14" x14ac:dyDescent="0.35">
      <c r="A3069" s="145"/>
      <c r="B3069" s="152"/>
      <c r="E3069" s="102"/>
      <c r="F3069" s="102"/>
      <c r="G3069" s="102"/>
      <c r="I3069" s="93"/>
      <c r="J3069" s="93"/>
    </row>
    <row r="3070" spans="1:10" s="65" customFormat="1" ht="14" x14ac:dyDescent="0.35">
      <c r="A3070" s="145"/>
      <c r="B3070" s="152"/>
      <c r="E3070" s="102"/>
      <c r="F3070" s="102"/>
      <c r="G3070" s="102"/>
      <c r="I3070" s="93"/>
      <c r="J3070" s="93"/>
    </row>
    <row r="3071" spans="1:10" s="65" customFormat="1" ht="14" x14ac:dyDescent="0.35">
      <c r="A3071" s="145"/>
      <c r="B3071" s="152"/>
      <c r="E3071" s="102"/>
      <c r="F3071" s="102"/>
      <c r="G3071" s="102"/>
      <c r="I3071" s="93"/>
      <c r="J3071" s="93"/>
    </row>
    <row r="3072" spans="1:10" s="65" customFormat="1" ht="14" x14ac:dyDescent="0.35">
      <c r="A3072" s="145"/>
      <c r="B3072" s="152"/>
      <c r="E3072" s="102"/>
      <c r="F3072" s="102"/>
      <c r="G3072" s="102"/>
      <c r="I3072" s="93"/>
      <c r="J3072" s="93"/>
    </row>
    <row r="3073" spans="1:10" s="65" customFormat="1" ht="14" x14ac:dyDescent="0.35">
      <c r="A3073" s="145"/>
      <c r="B3073" s="152"/>
      <c r="E3073" s="102"/>
      <c r="F3073" s="102"/>
      <c r="G3073" s="102"/>
      <c r="I3073" s="93"/>
      <c r="J3073" s="93"/>
    </row>
    <row r="3074" spans="1:10" s="65" customFormat="1" ht="14" x14ac:dyDescent="0.35">
      <c r="A3074" s="145"/>
      <c r="B3074" s="152"/>
      <c r="E3074" s="102"/>
      <c r="F3074" s="102"/>
      <c r="G3074" s="102"/>
      <c r="I3074" s="93"/>
      <c r="J3074" s="93"/>
    </row>
    <row r="3075" spans="1:10" s="65" customFormat="1" ht="14" x14ac:dyDescent="0.35">
      <c r="A3075" s="145"/>
      <c r="B3075" s="152"/>
      <c r="E3075" s="102"/>
      <c r="F3075" s="102"/>
      <c r="G3075" s="102"/>
      <c r="I3075" s="93"/>
      <c r="J3075" s="93"/>
    </row>
    <row r="3076" spans="1:10" s="65" customFormat="1" ht="14" x14ac:dyDescent="0.35">
      <c r="A3076" s="145"/>
      <c r="B3076" s="152"/>
      <c r="E3076" s="102"/>
      <c r="F3076" s="102"/>
      <c r="G3076" s="102"/>
      <c r="I3076" s="93"/>
      <c r="J3076" s="93"/>
    </row>
    <row r="3077" spans="1:10" s="65" customFormat="1" ht="14" x14ac:dyDescent="0.35">
      <c r="A3077" s="145"/>
      <c r="B3077" s="152"/>
      <c r="E3077" s="102"/>
      <c r="F3077" s="102"/>
      <c r="G3077" s="102"/>
      <c r="I3077" s="93"/>
      <c r="J3077" s="93"/>
    </row>
    <row r="3078" spans="1:10" s="65" customFormat="1" ht="14" x14ac:dyDescent="0.35">
      <c r="A3078" s="145"/>
      <c r="B3078" s="152"/>
      <c r="E3078" s="102"/>
      <c r="F3078" s="102"/>
      <c r="G3078" s="102"/>
      <c r="I3078" s="93"/>
      <c r="J3078" s="93"/>
    </row>
    <row r="3079" spans="1:10" s="65" customFormat="1" ht="14" x14ac:dyDescent="0.35">
      <c r="A3079" s="145"/>
      <c r="B3079" s="152"/>
      <c r="E3079" s="102"/>
      <c r="F3079" s="102"/>
      <c r="G3079" s="102"/>
      <c r="I3079" s="93"/>
      <c r="J3079" s="93"/>
    </row>
    <row r="3080" spans="1:10" s="65" customFormat="1" ht="14" x14ac:dyDescent="0.35">
      <c r="A3080" s="145"/>
      <c r="B3080" s="152"/>
      <c r="E3080" s="102"/>
      <c r="F3080" s="102"/>
      <c r="G3080" s="102"/>
      <c r="I3080" s="93"/>
      <c r="J3080" s="93"/>
    </row>
    <row r="3081" spans="1:10" s="65" customFormat="1" ht="14" x14ac:dyDescent="0.35">
      <c r="A3081" s="145"/>
      <c r="B3081" s="152"/>
      <c r="E3081" s="102"/>
      <c r="F3081" s="102"/>
      <c r="G3081" s="102"/>
      <c r="I3081" s="93"/>
      <c r="J3081" s="93"/>
    </row>
    <row r="3082" spans="1:10" s="65" customFormat="1" ht="14" x14ac:dyDescent="0.35">
      <c r="A3082" s="145"/>
      <c r="B3082" s="152"/>
      <c r="E3082" s="102"/>
      <c r="F3082" s="102"/>
      <c r="G3082" s="102"/>
      <c r="I3082" s="93"/>
      <c r="J3082" s="93"/>
    </row>
    <row r="3083" spans="1:10" s="65" customFormat="1" ht="14" x14ac:dyDescent="0.35">
      <c r="A3083" s="145"/>
      <c r="B3083" s="152"/>
      <c r="E3083" s="102"/>
      <c r="F3083" s="102"/>
      <c r="G3083" s="102"/>
      <c r="I3083" s="93"/>
      <c r="J3083" s="93"/>
    </row>
    <row r="3084" spans="1:10" s="65" customFormat="1" ht="14" x14ac:dyDescent="0.35">
      <c r="A3084" s="145"/>
      <c r="B3084" s="152"/>
      <c r="E3084" s="102"/>
      <c r="F3084" s="102"/>
      <c r="G3084" s="102"/>
      <c r="I3084" s="93"/>
      <c r="J3084" s="93"/>
    </row>
    <row r="3085" spans="1:10" s="65" customFormat="1" ht="14" x14ac:dyDescent="0.35">
      <c r="A3085" s="145"/>
      <c r="B3085" s="152"/>
      <c r="E3085" s="102"/>
      <c r="F3085" s="102"/>
      <c r="G3085" s="102"/>
      <c r="I3085" s="93"/>
      <c r="J3085" s="93"/>
    </row>
    <row r="3086" spans="1:10" s="65" customFormat="1" ht="14" x14ac:dyDescent="0.35">
      <c r="A3086" s="145"/>
      <c r="B3086" s="152"/>
      <c r="E3086" s="102"/>
      <c r="F3086" s="102"/>
      <c r="G3086" s="102"/>
      <c r="I3086" s="93"/>
      <c r="J3086" s="93"/>
    </row>
    <row r="3087" spans="1:10" s="65" customFormat="1" ht="14" x14ac:dyDescent="0.35">
      <c r="A3087" s="145"/>
      <c r="B3087" s="152"/>
      <c r="E3087" s="102"/>
      <c r="F3087" s="102"/>
      <c r="G3087" s="102"/>
      <c r="I3087" s="93"/>
      <c r="J3087" s="93"/>
    </row>
    <row r="3088" spans="1:10" s="65" customFormat="1" ht="14" x14ac:dyDescent="0.35">
      <c r="A3088" s="145"/>
      <c r="B3088" s="152"/>
      <c r="E3088" s="102"/>
      <c r="F3088" s="102"/>
      <c r="G3088" s="102"/>
      <c r="I3088" s="93"/>
      <c r="J3088" s="93"/>
    </row>
    <row r="3089" spans="1:10" s="65" customFormat="1" ht="14" x14ac:dyDescent="0.35">
      <c r="A3089" s="145"/>
      <c r="B3089" s="152"/>
      <c r="E3089" s="102"/>
      <c r="F3089" s="102"/>
      <c r="G3089" s="102"/>
      <c r="I3089" s="93"/>
      <c r="J3089" s="93"/>
    </row>
    <row r="3090" spans="1:10" s="65" customFormat="1" ht="14" x14ac:dyDescent="0.35">
      <c r="A3090" s="145"/>
      <c r="B3090" s="152"/>
      <c r="E3090" s="102"/>
      <c r="F3090" s="102"/>
      <c r="G3090" s="102"/>
      <c r="I3090" s="93"/>
      <c r="J3090" s="93"/>
    </row>
    <row r="3091" spans="1:10" s="65" customFormat="1" ht="14" x14ac:dyDescent="0.35">
      <c r="A3091" s="145"/>
      <c r="B3091" s="152"/>
      <c r="E3091" s="102"/>
      <c r="F3091" s="102"/>
      <c r="G3091" s="102"/>
      <c r="I3091" s="93"/>
      <c r="J3091" s="93"/>
    </row>
    <row r="3092" spans="1:10" s="65" customFormat="1" ht="14" x14ac:dyDescent="0.35">
      <c r="A3092" s="145"/>
      <c r="B3092" s="152"/>
      <c r="E3092" s="102"/>
      <c r="F3092" s="102"/>
      <c r="G3092" s="102"/>
      <c r="I3092" s="93"/>
      <c r="J3092" s="93"/>
    </row>
    <row r="3093" spans="1:10" s="65" customFormat="1" ht="14" x14ac:dyDescent="0.35">
      <c r="A3093" s="145"/>
      <c r="B3093" s="152"/>
      <c r="E3093" s="102"/>
      <c r="F3093" s="102"/>
      <c r="G3093" s="102"/>
      <c r="I3093" s="93"/>
      <c r="J3093" s="93"/>
    </row>
    <row r="3094" spans="1:10" s="65" customFormat="1" ht="14" x14ac:dyDescent="0.35">
      <c r="A3094" s="145"/>
      <c r="B3094" s="152"/>
      <c r="E3094" s="102"/>
      <c r="F3094" s="102"/>
      <c r="G3094" s="102"/>
      <c r="I3094" s="93"/>
      <c r="J3094" s="93"/>
    </row>
    <row r="3095" spans="1:10" s="65" customFormat="1" ht="14" x14ac:dyDescent="0.35">
      <c r="A3095" s="145"/>
      <c r="B3095" s="152"/>
      <c r="E3095" s="102"/>
      <c r="F3095" s="102"/>
      <c r="G3095" s="102"/>
      <c r="I3095" s="93"/>
      <c r="J3095" s="93"/>
    </row>
    <row r="3096" spans="1:10" s="65" customFormat="1" ht="14" x14ac:dyDescent="0.35">
      <c r="A3096" s="145"/>
      <c r="B3096" s="152"/>
      <c r="E3096" s="102"/>
      <c r="F3096" s="102"/>
      <c r="G3096" s="102"/>
      <c r="I3096" s="93"/>
      <c r="J3096" s="93"/>
    </row>
    <row r="3097" spans="1:10" s="65" customFormat="1" ht="14" x14ac:dyDescent="0.35">
      <c r="A3097" s="145"/>
      <c r="B3097" s="152"/>
      <c r="E3097" s="102"/>
      <c r="F3097" s="102"/>
      <c r="G3097" s="102"/>
      <c r="I3097" s="93"/>
      <c r="J3097" s="93"/>
    </row>
    <row r="3098" spans="1:10" s="65" customFormat="1" ht="14" x14ac:dyDescent="0.35">
      <c r="A3098" s="145"/>
      <c r="B3098" s="152"/>
      <c r="E3098" s="102"/>
      <c r="F3098" s="102"/>
      <c r="G3098" s="102"/>
      <c r="I3098" s="93"/>
      <c r="J3098" s="93"/>
    </row>
    <row r="3099" spans="1:10" s="65" customFormat="1" ht="14" x14ac:dyDescent="0.35">
      <c r="A3099" s="145"/>
      <c r="B3099" s="152"/>
      <c r="E3099" s="102"/>
      <c r="F3099" s="102"/>
      <c r="G3099" s="102"/>
      <c r="I3099" s="93"/>
      <c r="J3099" s="93"/>
    </row>
    <row r="3100" spans="1:10" s="65" customFormat="1" ht="14" x14ac:dyDescent="0.35">
      <c r="A3100" s="145"/>
      <c r="B3100" s="152"/>
      <c r="E3100" s="102"/>
      <c r="F3100" s="102"/>
      <c r="G3100" s="102"/>
      <c r="I3100" s="93"/>
      <c r="J3100" s="93"/>
    </row>
    <row r="3101" spans="1:10" s="65" customFormat="1" ht="14" x14ac:dyDescent="0.35">
      <c r="A3101" s="145"/>
      <c r="B3101" s="152"/>
      <c r="E3101" s="102"/>
      <c r="F3101" s="102"/>
      <c r="G3101" s="102"/>
      <c r="I3101" s="93"/>
      <c r="J3101" s="93"/>
    </row>
    <row r="3102" spans="1:10" s="65" customFormat="1" ht="14" x14ac:dyDescent="0.35">
      <c r="A3102" s="145"/>
      <c r="B3102" s="152"/>
      <c r="E3102" s="102"/>
      <c r="F3102" s="102"/>
      <c r="G3102" s="102"/>
      <c r="I3102" s="93"/>
      <c r="J3102" s="93"/>
    </row>
    <row r="3103" spans="1:10" s="65" customFormat="1" ht="14" x14ac:dyDescent="0.35">
      <c r="A3103" s="145"/>
      <c r="B3103" s="152"/>
      <c r="E3103" s="102"/>
      <c r="F3103" s="102"/>
      <c r="G3103" s="102"/>
      <c r="I3103" s="93"/>
      <c r="J3103" s="93"/>
    </row>
    <row r="3104" spans="1:10" s="65" customFormat="1" ht="14" x14ac:dyDescent="0.35">
      <c r="A3104" s="145"/>
      <c r="B3104" s="152"/>
      <c r="E3104" s="102"/>
      <c r="F3104" s="102"/>
      <c r="G3104" s="102"/>
      <c r="I3104" s="93"/>
      <c r="J3104" s="93"/>
    </row>
    <row r="3105" spans="1:10" s="65" customFormat="1" ht="14" x14ac:dyDescent="0.35">
      <c r="A3105" s="145"/>
      <c r="B3105" s="152"/>
      <c r="E3105" s="102"/>
      <c r="F3105" s="102"/>
      <c r="G3105" s="102"/>
      <c r="I3105" s="93"/>
      <c r="J3105" s="93"/>
    </row>
    <row r="3106" spans="1:10" s="65" customFormat="1" ht="14" x14ac:dyDescent="0.35">
      <c r="A3106" s="145"/>
      <c r="B3106" s="152"/>
      <c r="E3106" s="102"/>
      <c r="F3106" s="102"/>
      <c r="G3106" s="102"/>
      <c r="I3106" s="93"/>
      <c r="J3106" s="93"/>
    </row>
    <row r="3107" spans="1:10" s="65" customFormat="1" ht="14" x14ac:dyDescent="0.35">
      <c r="A3107" s="145"/>
      <c r="B3107" s="152"/>
      <c r="E3107" s="102"/>
      <c r="F3107" s="102"/>
      <c r="G3107" s="102"/>
      <c r="I3107" s="93"/>
      <c r="J3107" s="93"/>
    </row>
    <row r="3108" spans="1:10" s="65" customFormat="1" ht="14" x14ac:dyDescent="0.35">
      <c r="A3108" s="145"/>
      <c r="B3108" s="152"/>
      <c r="E3108" s="102"/>
      <c r="F3108" s="102"/>
      <c r="G3108" s="102"/>
      <c r="I3108" s="93"/>
      <c r="J3108" s="93"/>
    </row>
    <row r="3109" spans="1:10" s="65" customFormat="1" ht="14" x14ac:dyDescent="0.35">
      <c r="A3109" s="145"/>
      <c r="B3109" s="152"/>
      <c r="E3109" s="102"/>
      <c r="F3109" s="102"/>
      <c r="G3109" s="102"/>
      <c r="I3109" s="93"/>
      <c r="J3109" s="93"/>
    </row>
    <row r="3110" spans="1:10" s="65" customFormat="1" ht="14" x14ac:dyDescent="0.35">
      <c r="A3110" s="145"/>
      <c r="B3110" s="152"/>
      <c r="E3110" s="102"/>
      <c r="F3110" s="102"/>
      <c r="G3110" s="102"/>
      <c r="I3110" s="93"/>
      <c r="J3110" s="93"/>
    </row>
    <row r="3111" spans="1:10" s="65" customFormat="1" ht="14" x14ac:dyDescent="0.35">
      <c r="A3111" s="145"/>
      <c r="B3111" s="152"/>
      <c r="E3111" s="102"/>
      <c r="F3111" s="102"/>
      <c r="G3111" s="102"/>
      <c r="I3111" s="93"/>
      <c r="J3111" s="93"/>
    </row>
    <row r="3112" spans="1:10" s="65" customFormat="1" ht="14" x14ac:dyDescent="0.35">
      <c r="A3112" s="145"/>
      <c r="B3112" s="152"/>
      <c r="E3112" s="102"/>
      <c r="F3112" s="102"/>
      <c r="G3112" s="102"/>
      <c r="I3112" s="93"/>
      <c r="J3112" s="93"/>
    </row>
    <row r="3113" spans="1:10" s="65" customFormat="1" ht="14" x14ac:dyDescent="0.35">
      <c r="A3113" s="145"/>
      <c r="B3113" s="152"/>
      <c r="E3113" s="102"/>
      <c r="F3113" s="102"/>
      <c r="G3113" s="102"/>
      <c r="I3113" s="93"/>
      <c r="J3113" s="93"/>
    </row>
    <row r="3114" spans="1:10" s="65" customFormat="1" ht="14" x14ac:dyDescent="0.35">
      <c r="A3114" s="145"/>
      <c r="B3114" s="152"/>
      <c r="E3114" s="102"/>
      <c r="F3114" s="102"/>
      <c r="G3114" s="102"/>
      <c r="I3114" s="93"/>
      <c r="J3114" s="93"/>
    </row>
    <row r="3115" spans="1:10" s="65" customFormat="1" ht="14" x14ac:dyDescent="0.35">
      <c r="A3115" s="145"/>
      <c r="B3115" s="152"/>
      <c r="E3115" s="102"/>
      <c r="F3115" s="102"/>
      <c r="G3115" s="102"/>
      <c r="I3115" s="93"/>
      <c r="J3115" s="93"/>
    </row>
    <row r="3116" spans="1:10" s="65" customFormat="1" ht="14" x14ac:dyDescent="0.35">
      <c r="A3116" s="145"/>
      <c r="B3116" s="152"/>
      <c r="E3116" s="102"/>
      <c r="F3116" s="102"/>
      <c r="G3116" s="102"/>
      <c r="I3116" s="93"/>
      <c r="J3116" s="93"/>
    </row>
    <row r="3117" spans="1:10" s="65" customFormat="1" ht="14" x14ac:dyDescent="0.35">
      <c r="A3117" s="145"/>
      <c r="B3117" s="152"/>
      <c r="E3117" s="102"/>
      <c r="F3117" s="102"/>
      <c r="G3117" s="102"/>
      <c r="I3117" s="93"/>
      <c r="J3117" s="93"/>
    </row>
    <row r="3118" spans="1:10" s="65" customFormat="1" ht="14" x14ac:dyDescent="0.35">
      <c r="A3118" s="145"/>
      <c r="B3118" s="152"/>
      <c r="E3118" s="102"/>
      <c r="F3118" s="102"/>
      <c r="G3118" s="102"/>
      <c r="I3118" s="93"/>
      <c r="J3118" s="93"/>
    </row>
    <row r="3119" spans="1:10" s="65" customFormat="1" ht="14" x14ac:dyDescent="0.35">
      <c r="A3119" s="145"/>
      <c r="B3119" s="152"/>
      <c r="E3119" s="102"/>
      <c r="F3119" s="102"/>
      <c r="G3119" s="102"/>
      <c r="I3119" s="93"/>
      <c r="J3119" s="93"/>
    </row>
    <row r="3120" spans="1:10" s="65" customFormat="1" ht="14" x14ac:dyDescent="0.35">
      <c r="A3120" s="145"/>
      <c r="B3120" s="152"/>
      <c r="E3120" s="102"/>
      <c r="F3120" s="102"/>
      <c r="G3120" s="102"/>
      <c r="I3120" s="93"/>
      <c r="J3120" s="93"/>
    </row>
    <row r="3121" spans="1:10" s="65" customFormat="1" ht="14" x14ac:dyDescent="0.35">
      <c r="A3121" s="145"/>
      <c r="B3121" s="152"/>
      <c r="E3121" s="102"/>
      <c r="F3121" s="102"/>
      <c r="G3121" s="102"/>
      <c r="I3121" s="93"/>
      <c r="J3121" s="93"/>
    </row>
    <row r="3122" spans="1:10" s="65" customFormat="1" ht="14" x14ac:dyDescent="0.35">
      <c r="A3122" s="145"/>
      <c r="B3122" s="152"/>
      <c r="E3122" s="102"/>
      <c r="F3122" s="102"/>
      <c r="G3122" s="102"/>
      <c r="I3122" s="93"/>
      <c r="J3122" s="93"/>
    </row>
    <row r="3123" spans="1:10" s="65" customFormat="1" ht="14" x14ac:dyDescent="0.35">
      <c r="A3123" s="145"/>
      <c r="B3123" s="152"/>
      <c r="E3123" s="102"/>
      <c r="F3123" s="102"/>
      <c r="G3123" s="102"/>
      <c r="I3123" s="93"/>
      <c r="J3123" s="93"/>
    </row>
    <row r="3124" spans="1:10" s="65" customFormat="1" ht="14" x14ac:dyDescent="0.35">
      <c r="A3124" s="145"/>
      <c r="B3124" s="152"/>
      <c r="E3124" s="102"/>
      <c r="F3124" s="102"/>
      <c r="G3124" s="102"/>
      <c r="I3124" s="93"/>
      <c r="J3124" s="93"/>
    </row>
    <row r="3125" spans="1:10" s="65" customFormat="1" ht="14" x14ac:dyDescent="0.35">
      <c r="A3125" s="145"/>
      <c r="B3125" s="152"/>
      <c r="E3125" s="102"/>
      <c r="F3125" s="102"/>
      <c r="G3125" s="102"/>
      <c r="I3125" s="93"/>
      <c r="J3125" s="93"/>
    </row>
    <row r="3126" spans="1:10" s="65" customFormat="1" ht="14" x14ac:dyDescent="0.35">
      <c r="A3126" s="145"/>
      <c r="B3126" s="152"/>
      <c r="E3126" s="102"/>
      <c r="F3126" s="102"/>
      <c r="G3126" s="102"/>
      <c r="I3126" s="93"/>
      <c r="J3126" s="93"/>
    </row>
    <row r="3127" spans="1:10" s="65" customFormat="1" ht="14" x14ac:dyDescent="0.35">
      <c r="A3127" s="145"/>
      <c r="B3127" s="152"/>
      <c r="E3127" s="102"/>
      <c r="F3127" s="102"/>
      <c r="G3127" s="102"/>
      <c r="I3127" s="93"/>
      <c r="J3127" s="93"/>
    </row>
    <row r="3128" spans="1:10" s="65" customFormat="1" ht="14" x14ac:dyDescent="0.35">
      <c r="A3128" s="145"/>
      <c r="B3128" s="152"/>
      <c r="E3128" s="102"/>
      <c r="F3128" s="102"/>
      <c r="G3128" s="102"/>
      <c r="I3128" s="93"/>
      <c r="J3128" s="93"/>
    </row>
    <row r="3129" spans="1:10" s="65" customFormat="1" ht="14" x14ac:dyDescent="0.35">
      <c r="A3129" s="145"/>
      <c r="B3129" s="152"/>
      <c r="E3129" s="102"/>
      <c r="F3129" s="102"/>
      <c r="G3129" s="102"/>
      <c r="I3129" s="93"/>
      <c r="J3129" s="93"/>
    </row>
    <row r="3130" spans="1:10" s="65" customFormat="1" ht="14" x14ac:dyDescent="0.35">
      <c r="A3130" s="145"/>
      <c r="B3130" s="152"/>
      <c r="E3130" s="102"/>
      <c r="F3130" s="102"/>
      <c r="G3130" s="102"/>
      <c r="I3130" s="93"/>
      <c r="J3130" s="93"/>
    </row>
    <row r="3131" spans="1:10" s="65" customFormat="1" ht="14" x14ac:dyDescent="0.35">
      <c r="A3131" s="145"/>
      <c r="B3131" s="152"/>
      <c r="E3131" s="102"/>
      <c r="F3131" s="102"/>
      <c r="G3131" s="102"/>
      <c r="I3131" s="93"/>
      <c r="J3131" s="93"/>
    </row>
    <row r="3132" spans="1:10" s="65" customFormat="1" ht="14" x14ac:dyDescent="0.35">
      <c r="A3132" s="145"/>
      <c r="B3132" s="152"/>
      <c r="E3132" s="102"/>
      <c r="F3132" s="102"/>
      <c r="G3132" s="102"/>
      <c r="I3132" s="93"/>
      <c r="J3132" s="93"/>
    </row>
    <row r="3133" spans="1:10" s="65" customFormat="1" ht="14" x14ac:dyDescent="0.35">
      <c r="A3133" s="145"/>
      <c r="B3133" s="152"/>
      <c r="E3133" s="102"/>
      <c r="F3133" s="102"/>
      <c r="G3133" s="102"/>
      <c r="I3133" s="93"/>
      <c r="J3133" s="93"/>
    </row>
    <row r="3134" spans="1:10" s="65" customFormat="1" ht="14" x14ac:dyDescent="0.35">
      <c r="A3134" s="145"/>
      <c r="B3134" s="152"/>
      <c r="E3134" s="102"/>
      <c r="F3134" s="102"/>
      <c r="G3134" s="102"/>
      <c r="I3134" s="93"/>
      <c r="J3134" s="93"/>
    </row>
    <row r="3135" spans="1:10" s="65" customFormat="1" ht="14" x14ac:dyDescent="0.35">
      <c r="A3135" s="145"/>
      <c r="B3135" s="152"/>
      <c r="E3135" s="102"/>
      <c r="F3135" s="102"/>
      <c r="G3135" s="102"/>
      <c r="I3135" s="93"/>
      <c r="J3135" s="93"/>
    </row>
    <row r="3136" spans="1:10" s="65" customFormat="1" ht="14" x14ac:dyDescent="0.35">
      <c r="A3136" s="145"/>
      <c r="B3136" s="152"/>
      <c r="E3136" s="102"/>
      <c r="F3136" s="102"/>
      <c r="G3136" s="102"/>
      <c r="I3136" s="93"/>
      <c r="J3136" s="93"/>
    </row>
    <row r="3137" spans="1:10" s="65" customFormat="1" ht="14" x14ac:dyDescent="0.35">
      <c r="A3137" s="145"/>
      <c r="B3137" s="152"/>
      <c r="E3137" s="102"/>
      <c r="F3137" s="102"/>
      <c r="G3137" s="102"/>
      <c r="I3137" s="93"/>
      <c r="J3137" s="93"/>
    </row>
    <row r="3138" spans="1:10" s="65" customFormat="1" ht="14" x14ac:dyDescent="0.35">
      <c r="A3138" s="145"/>
      <c r="B3138" s="152"/>
      <c r="E3138" s="102"/>
      <c r="F3138" s="102"/>
      <c r="G3138" s="102"/>
      <c r="I3138" s="93"/>
      <c r="J3138" s="93"/>
    </row>
    <row r="3139" spans="1:10" s="65" customFormat="1" ht="14" x14ac:dyDescent="0.35">
      <c r="A3139" s="145"/>
      <c r="B3139" s="152"/>
      <c r="E3139" s="102"/>
      <c r="F3139" s="102"/>
      <c r="G3139" s="102"/>
      <c r="I3139" s="93"/>
      <c r="J3139" s="93"/>
    </row>
    <row r="3140" spans="1:10" s="65" customFormat="1" ht="14" x14ac:dyDescent="0.35">
      <c r="A3140" s="145"/>
      <c r="B3140" s="152"/>
      <c r="E3140" s="102"/>
      <c r="F3140" s="102"/>
      <c r="G3140" s="102"/>
      <c r="I3140" s="93"/>
      <c r="J3140" s="93"/>
    </row>
    <row r="3141" spans="1:10" s="65" customFormat="1" ht="14" x14ac:dyDescent="0.35">
      <c r="A3141" s="145"/>
      <c r="B3141" s="152"/>
      <c r="E3141" s="102"/>
      <c r="F3141" s="102"/>
      <c r="G3141" s="102"/>
      <c r="I3141" s="93"/>
      <c r="J3141" s="93"/>
    </row>
    <row r="3142" spans="1:10" s="65" customFormat="1" ht="14" x14ac:dyDescent="0.35">
      <c r="A3142" s="145"/>
      <c r="B3142" s="152"/>
      <c r="E3142" s="102"/>
      <c r="F3142" s="102"/>
      <c r="G3142" s="102"/>
      <c r="I3142" s="93"/>
      <c r="J3142" s="93"/>
    </row>
    <row r="3143" spans="1:10" s="65" customFormat="1" ht="14" x14ac:dyDescent="0.35">
      <c r="A3143" s="145"/>
      <c r="B3143" s="152"/>
      <c r="E3143" s="102"/>
      <c r="F3143" s="102"/>
      <c r="G3143" s="102"/>
      <c r="I3143" s="93"/>
      <c r="J3143" s="93"/>
    </row>
    <row r="3144" spans="1:10" s="65" customFormat="1" ht="14" x14ac:dyDescent="0.35">
      <c r="A3144" s="145"/>
      <c r="B3144" s="152"/>
      <c r="E3144" s="102"/>
      <c r="F3144" s="102"/>
      <c r="G3144" s="102"/>
      <c r="I3144" s="93"/>
      <c r="J3144" s="93"/>
    </row>
    <row r="3145" spans="1:10" s="65" customFormat="1" ht="14" x14ac:dyDescent="0.35">
      <c r="A3145" s="145"/>
      <c r="B3145" s="152"/>
      <c r="E3145" s="102"/>
      <c r="F3145" s="102"/>
      <c r="G3145" s="102"/>
      <c r="I3145" s="93"/>
      <c r="J3145" s="93"/>
    </row>
    <row r="3146" spans="1:10" s="65" customFormat="1" ht="14" x14ac:dyDescent="0.35">
      <c r="A3146" s="145"/>
      <c r="B3146" s="152"/>
      <c r="E3146" s="102"/>
      <c r="F3146" s="102"/>
      <c r="G3146" s="102"/>
      <c r="I3146" s="93"/>
      <c r="J3146" s="93"/>
    </row>
    <row r="3147" spans="1:10" s="65" customFormat="1" ht="14" x14ac:dyDescent="0.35">
      <c r="A3147" s="145"/>
      <c r="B3147" s="152"/>
      <c r="E3147" s="102"/>
      <c r="F3147" s="102"/>
      <c r="G3147" s="102"/>
      <c r="I3147" s="93"/>
      <c r="J3147" s="93"/>
    </row>
    <row r="3148" spans="1:10" s="65" customFormat="1" ht="14" x14ac:dyDescent="0.35">
      <c r="A3148" s="145"/>
      <c r="B3148" s="152"/>
      <c r="E3148" s="102"/>
      <c r="F3148" s="102"/>
      <c r="G3148" s="102"/>
      <c r="I3148" s="93"/>
      <c r="J3148" s="93"/>
    </row>
    <row r="3149" spans="1:10" s="65" customFormat="1" ht="14" x14ac:dyDescent="0.35">
      <c r="A3149" s="145"/>
      <c r="B3149" s="152"/>
      <c r="E3149" s="102"/>
      <c r="F3149" s="102"/>
      <c r="G3149" s="102"/>
      <c r="I3149" s="93"/>
      <c r="J3149" s="93"/>
    </row>
    <row r="3150" spans="1:10" s="65" customFormat="1" ht="14" x14ac:dyDescent="0.35">
      <c r="A3150" s="145"/>
      <c r="B3150" s="152"/>
      <c r="E3150" s="102"/>
      <c r="F3150" s="102"/>
      <c r="G3150" s="102"/>
      <c r="I3150" s="93"/>
      <c r="J3150" s="93"/>
    </row>
    <row r="3151" spans="1:10" s="65" customFormat="1" ht="14" x14ac:dyDescent="0.35">
      <c r="A3151" s="145"/>
      <c r="B3151" s="152"/>
      <c r="E3151" s="102"/>
      <c r="F3151" s="102"/>
      <c r="G3151" s="102"/>
      <c r="I3151" s="93"/>
      <c r="J3151" s="93"/>
    </row>
    <row r="3152" spans="1:10" s="65" customFormat="1" ht="14" x14ac:dyDescent="0.35">
      <c r="A3152" s="145"/>
      <c r="B3152" s="152"/>
      <c r="E3152" s="102"/>
      <c r="F3152" s="102"/>
      <c r="G3152" s="102"/>
      <c r="I3152" s="93"/>
      <c r="J3152" s="93"/>
    </row>
    <row r="3153" spans="1:10" s="65" customFormat="1" ht="14" x14ac:dyDescent="0.35">
      <c r="A3153" s="145"/>
      <c r="B3153" s="152"/>
      <c r="E3153" s="102"/>
      <c r="F3153" s="102"/>
      <c r="G3153" s="102"/>
      <c r="I3153" s="93"/>
      <c r="J3153" s="93"/>
    </row>
    <row r="3154" spans="1:10" s="65" customFormat="1" ht="14" x14ac:dyDescent="0.35">
      <c r="A3154" s="145"/>
      <c r="B3154" s="152"/>
      <c r="E3154" s="102"/>
      <c r="F3154" s="102"/>
      <c r="G3154" s="102"/>
      <c r="I3154" s="93"/>
      <c r="J3154" s="93"/>
    </row>
    <row r="3155" spans="1:10" s="65" customFormat="1" ht="14" x14ac:dyDescent="0.35">
      <c r="A3155" s="145"/>
      <c r="B3155" s="152"/>
      <c r="E3155" s="102"/>
      <c r="F3155" s="102"/>
      <c r="G3155" s="102"/>
      <c r="I3155" s="93"/>
      <c r="J3155" s="93"/>
    </row>
    <row r="3156" spans="1:10" s="65" customFormat="1" ht="14" x14ac:dyDescent="0.35">
      <c r="A3156" s="145"/>
      <c r="B3156" s="152"/>
      <c r="E3156" s="102"/>
      <c r="F3156" s="102"/>
      <c r="G3156" s="102"/>
      <c r="I3156" s="93"/>
      <c r="J3156" s="93"/>
    </row>
    <row r="3157" spans="1:10" s="65" customFormat="1" ht="14" x14ac:dyDescent="0.35">
      <c r="A3157" s="145"/>
      <c r="B3157" s="152"/>
      <c r="E3157" s="102"/>
      <c r="F3157" s="102"/>
      <c r="G3157" s="102"/>
      <c r="I3157" s="93"/>
      <c r="J3157" s="93"/>
    </row>
    <row r="3158" spans="1:10" s="65" customFormat="1" ht="14" x14ac:dyDescent="0.35">
      <c r="A3158" s="145"/>
      <c r="B3158" s="152"/>
      <c r="E3158" s="102"/>
      <c r="F3158" s="102"/>
      <c r="G3158" s="102"/>
      <c r="I3158" s="93"/>
      <c r="J3158" s="93"/>
    </row>
    <row r="3159" spans="1:10" s="65" customFormat="1" ht="14" x14ac:dyDescent="0.35">
      <c r="A3159" s="145"/>
      <c r="B3159" s="152"/>
      <c r="E3159" s="102"/>
      <c r="F3159" s="102"/>
      <c r="G3159" s="102"/>
      <c r="I3159" s="93"/>
      <c r="J3159" s="93"/>
    </row>
    <row r="3160" spans="1:10" s="65" customFormat="1" ht="14" x14ac:dyDescent="0.35">
      <c r="A3160" s="145"/>
      <c r="B3160" s="152"/>
      <c r="E3160" s="102"/>
      <c r="F3160" s="102"/>
      <c r="G3160" s="102"/>
      <c r="I3160" s="93"/>
      <c r="J3160" s="93"/>
    </row>
    <row r="3161" spans="1:10" s="65" customFormat="1" ht="14" x14ac:dyDescent="0.35">
      <c r="A3161" s="145"/>
      <c r="B3161" s="152"/>
      <c r="E3161" s="102"/>
      <c r="F3161" s="102"/>
      <c r="G3161" s="102"/>
      <c r="I3161" s="93"/>
      <c r="J3161" s="93"/>
    </row>
    <row r="3162" spans="1:10" s="65" customFormat="1" ht="14" x14ac:dyDescent="0.35">
      <c r="A3162" s="145"/>
      <c r="B3162" s="152"/>
      <c r="E3162" s="102"/>
      <c r="F3162" s="102"/>
      <c r="G3162" s="102"/>
      <c r="I3162" s="93"/>
      <c r="J3162" s="93"/>
    </row>
    <row r="3163" spans="1:10" s="65" customFormat="1" ht="14" x14ac:dyDescent="0.35">
      <c r="A3163" s="145"/>
      <c r="B3163" s="152"/>
      <c r="E3163" s="102"/>
      <c r="F3163" s="102"/>
      <c r="G3163" s="102"/>
      <c r="I3163" s="93"/>
      <c r="J3163" s="93"/>
    </row>
    <row r="3164" spans="1:10" s="65" customFormat="1" ht="14" x14ac:dyDescent="0.35">
      <c r="A3164" s="145"/>
      <c r="B3164" s="152"/>
      <c r="E3164" s="102"/>
      <c r="F3164" s="102"/>
      <c r="G3164" s="102"/>
      <c r="I3164" s="93"/>
      <c r="J3164" s="93"/>
    </row>
    <row r="3165" spans="1:10" s="65" customFormat="1" ht="14" x14ac:dyDescent="0.35">
      <c r="A3165" s="145"/>
      <c r="B3165" s="152"/>
      <c r="E3165" s="102"/>
      <c r="F3165" s="102"/>
      <c r="G3165" s="102"/>
      <c r="I3165" s="93"/>
      <c r="J3165" s="93"/>
    </row>
    <row r="3166" spans="1:10" s="65" customFormat="1" ht="14" x14ac:dyDescent="0.35">
      <c r="A3166" s="145"/>
      <c r="B3166" s="152"/>
      <c r="E3166" s="102"/>
      <c r="F3166" s="102"/>
      <c r="G3166" s="102"/>
      <c r="I3166" s="93"/>
      <c r="J3166" s="93"/>
    </row>
    <row r="3167" spans="1:10" s="65" customFormat="1" ht="14" x14ac:dyDescent="0.35">
      <c r="A3167" s="145"/>
      <c r="B3167" s="152"/>
      <c r="E3167" s="102"/>
      <c r="F3167" s="102"/>
      <c r="G3167" s="102"/>
      <c r="I3167" s="93"/>
      <c r="J3167" s="93"/>
    </row>
    <row r="3168" spans="1:10" s="65" customFormat="1" ht="14" x14ac:dyDescent="0.35">
      <c r="A3168" s="145"/>
      <c r="B3168" s="152"/>
      <c r="E3168" s="102"/>
      <c r="F3168" s="102"/>
      <c r="G3168" s="102"/>
      <c r="I3168" s="93"/>
      <c r="J3168" s="93"/>
    </row>
    <row r="3169" spans="1:10" s="65" customFormat="1" ht="14" x14ac:dyDescent="0.35">
      <c r="A3169" s="145"/>
      <c r="B3169" s="152"/>
      <c r="E3169" s="102"/>
      <c r="F3169" s="102"/>
      <c r="G3169" s="102"/>
      <c r="I3169" s="93"/>
      <c r="J3169" s="93"/>
    </row>
    <row r="3170" spans="1:10" s="65" customFormat="1" ht="14" x14ac:dyDescent="0.35">
      <c r="A3170" s="145"/>
      <c r="B3170" s="152"/>
      <c r="E3170" s="102"/>
      <c r="F3170" s="102"/>
      <c r="G3170" s="102"/>
      <c r="I3170" s="93"/>
      <c r="J3170" s="93"/>
    </row>
    <row r="3171" spans="1:10" s="65" customFormat="1" ht="14" x14ac:dyDescent="0.35">
      <c r="A3171" s="145"/>
      <c r="B3171" s="152"/>
      <c r="E3171" s="102"/>
      <c r="F3171" s="102"/>
      <c r="G3171" s="102"/>
      <c r="I3171" s="93"/>
      <c r="J3171" s="93"/>
    </row>
    <row r="3172" spans="1:10" s="65" customFormat="1" ht="14" x14ac:dyDescent="0.35">
      <c r="A3172" s="145"/>
      <c r="B3172" s="152"/>
      <c r="E3172" s="102"/>
      <c r="F3172" s="102"/>
      <c r="G3172" s="102"/>
      <c r="I3172" s="93"/>
      <c r="J3172" s="93"/>
    </row>
    <row r="3173" spans="1:10" s="65" customFormat="1" ht="14" x14ac:dyDescent="0.35">
      <c r="A3173" s="145"/>
      <c r="B3173" s="152"/>
      <c r="E3173" s="102"/>
      <c r="F3173" s="102"/>
      <c r="G3173" s="102"/>
      <c r="I3173" s="93"/>
      <c r="J3173" s="93"/>
    </row>
    <row r="3174" spans="1:10" s="65" customFormat="1" ht="14" x14ac:dyDescent="0.35">
      <c r="A3174" s="145"/>
      <c r="B3174" s="152"/>
      <c r="E3174" s="102"/>
      <c r="F3174" s="102"/>
      <c r="G3174" s="102"/>
      <c r="I3174" s="93"/>
      <c r="J3174" s="93"/>
    </row>
    <row r="3175" spans="1:10" s="65" customFormat="1" ht="14" x14ac:dyDescent="0.35">
      <c r="A3175" s="145"/>
      <c r="B3175" s="152"/>
      <c r="E3175" s="102"/>
      <c r="F3175" s="102"/>
      <c r="G3175" s="102"/>
      <c r="I3175" s="93"/>
      <c r="J3175" s="93"/>
    </row>
    <row r="3176" spans="1:10" s="65" customFormat="1" ht="14" x14ac:dyDescent="0.35">
      <c r="A3176" s="145"/>
      <c r="B3176" s="152"/>
      <c r="E3176" s="102"/>
      <c r="F3176" s="102"/>
      <c r="G3176" s="102"/>
      <c r="I3176" s="93"/>
      <c r="J3176" s="93"/>
    </row>
    <row r="3177" spans="1:10" s="65" customFormat="1" ht="14" x14ac:dyDescent="0.35">
      <c r="A3177" s="145"/>
      <c r="B3177" s="152"/>
      <c r="E3177" s="102"/>
      <c r="F3177" s="102"/>
      <c r="G3177" s="102"/>
      <c r="I3177" s="93"/>
      <c r="J3177" s="93"/>
    </row>
    <row r="3178" spans="1:10" s="65" customFormat="1" ht="14" x14ac:dyDescent="0.35">
      <c r="A3178" s="145"/>
      <c r="B3178" s="152"/>
      <c r="E3178" s="102"/>
      <c r="F3178" s="102"/>
      <c r="G3178" s="102"/>
      <c r="I3178" s="93"/>
      <c r="J3178" s="93"/>
    </row>
    <row r="3179" spans="1:10" s="65" customFormat="1" ht="14" x14ac:dyDescent="0.35">
      <c r="A3179" s="145"/>
      <c r="B3179" s="152"/>
      <c r="E3179" s="102"/>
      <c r="F3179" s="102"/>
      <c r="G3179" s="102"/>
      <c r="I3179" s="93"/>
      <c r="J3179" s="93"/>
    </row>
    <row r="3180" spans="1:10" s="65" customFormat="1" ht="14" x14ac:dyDescent="0.35">
      <c r="A3180" s="145"/>
      <c r="B3180" s="152"/>
      <c r="E3180" s="102"/>
      <c r="F3180" s="102"/>
      <c r="G3180" s="102"/>
      <c r="I3180" s="93"/>
      <c r="J3180" s="93"/>
    </row>
    <row r="3181" spans="1:10" s="65" customFormat="1" ht="14" x14ac:dyDescent="0.35">
      <c r="A3181" s="145"/>
      <c r="B3181" s="152"/>
      <c r="E3181" s="102"/>
      <c r="F3181" s="102"/>
      <c r="G3181" s="102"/>
      <c r="I3181" s="93"/>
      <c r="J3181" s="93"/>
    </row>
    <row r="3182" spans="1:10" s="65" customFormat="1" ht="14" x14ac:dyDescent="0.35">
      <c r="A3182" s="145"/>
      <c r="B3182" s="152"/>
      <c r="E3182" s="102"/>
      <c r="F3182" s="102"/>
      <c r="G3182" s="102"/>
      <c r="I3182" s="93"/>
      <c r="J3182" s="93"/>
    </row>
    <row r="3183" spans="1:10" s="65" customFormat="1" ht="14" x14ac:dyDescent="0.35">
      <c r="A3183" s="145"/>
      <c r="B3183" s="152"/>
      <c r="E3183" s="102"/>
      <c r="F3183" s="102"/>
      <c r="G3183" s="102"/>
      <c r="I3183" s="93"/>
      <c r="J3183" s="93"/>
    </row>
    <row r="3184" spans="1:10" s="65" customFormat="1" ht="14" x14ac:dyDescent="0.35">
      <c r="A3184" s="145"/>
      <c r="B3184" s="152"/>
      <c r="E3184" s="102"/>
      <c r="F3184" s="102"/>
      <c r="G3184" s="102"/>
      <c r="I3184" s="93"/>
      <c r="J3184" s="93"/>
    </row>
    <row r="3185" spans="1:10" s="65" customFormat="1" ht="14" x14ac:dyDescent="0.35">
      <c r="A3185" s="145"/>
      <c r="B3185" s="152"/>
      <c r="E3185" s="102"/>
      <c r="F3185" s="102"/>
      <c r="G3185" s="102"/>
      <c r="I3185" s="93"/>
      <c r="J3185" s="93"/>
    </row>
    <row r="3186" spans="1:10" s="65" customFormat="1" ht="14" x14ac:dyDescent="0.35">
      <c r="A3186" s="145"/>
      <c r="B3186" s="152"/>
      <c r="E3186" s="102"/>
      <c r="F3186" s="102"/>
      <c r="G3186" s="102"/>
      <c r="I3186" s="93"/>
      <c r="J3186" s="93"/>
    </row>
    <row r="3187" spans="1:10" s="65" customFormat="1" ht="14" x14ac:dyDescent="0.35">
      <c r="A3187" s="145"/>
      <c r="B3187" s="152"/>
      <c r="E3187" s="102"/>
      <c r="F3187" s="102"/>
      <c r="G3187" s="102"/>
      <c r="I3187" s="93"/>
      <c r="J3187" s="93"/>
    </row>
    <row r="3188" spans="1:10" s="65" customFormat="1" ht="14" x14ac:dyDescent="0.35">
      <c r="A3188" s="145"/>
      <c r="B3188" s="152"/>
      <c r="E3188" s="102"/>
      <c r="F3188" s="102"/>
      <c r="G3188" s="102"/>
      <c r="I3188" s="93"/>
      <c r="J3188" s="93"/>
    </row>
    <row r="3189" spans="1:10" s="65" customFormat="1" ht="14" x14ac:dyDescent="0.35">
      <c r="A3189" s="145"/>
      <c r="B3189" s="152"/>
      <c r="E3189" s="102"/>
      <c r="F3189" s="102"/>
      <c r="G3189" s="102"/>
      <c r="I3189" s="93"/>
      <c r="J3189" s="93"/>
    </row>
    <row r="3190" spans="1:10" s="65" customFormat="1" ht="14" x14ac:dyDescent="0.35">
      <c r="A3190" s="145"/>
      <c r="B3190" s="152"/>
      <c r="E3190" s="102"/>
      <c r="F3190" s="102"/>
      <c r="G3190" s="102"/>
      <c r="I3190" s="93"/>
      <c r="J3190" s="93"/>
    </row>
    <row r="3191" spans="1:10" s="65" customFormat="1" ht="14" x14ac:dyDescent="0.35">
      <c r="A3191" s="145"/>
      <c r="B3191" s="152"/>
      <c r="E3191" s="102"/>
      <c r="F3191" s="102"/>
      <c r="G3191" s="102"/>
      <c r="I3191" s="93"/>
      <c r="J3191" s="93"/>
    </row>
    <row r="3192" spans="1:10" s="65" customFormat="1" ht="14" x14ac:dyDescent="0.35">
      <c r="A3192" s="145"/>
      <c r="B3192" s="152"/>
      <c r="E3192" s="102"/>
      <c r="F3192" s="102"/>
      <c r="G3192" s="102"/>
      <c r="I3192" s="93"/>
      <c r="J3192" s="93"/>
    </row>
    <row r="3193" spans="1:10" s="65" customFormat="1" ht="14" x14ac:dyDescent="0.35">
      <c r="A3193" s="145"/>
      <c r="B3193" s="152"/>
      <c r="E3193" s="102"/>
      <c r="F3193" s="102"/>
      <c r="G3193" s="102"/>
      <c r="I3193" s="93"/>
      <c r="J3193" s="93"/>
    </row>
    <row r="3194" spans="1:10" s="65" customFormat="1" ht="14" x14ac:dyDescent="0.35">
      <c r="A3194" s="145"/>
      <c r="B3194" s="152"/>
      <c r="E3194" s="102"/>
      <c r="F3194" s="102"/>
      <c r="G3194" s="102"/>
      <c r="I3194" s="93"/>
      <c r="J3194" s="93"/>
    </row>
    <row r="3195" spans="1:10" s="65" customFormat="1" ht="14" x14ac:dyDescent="0.35">
      <c r="A3195" s="145"/>
      <c r="B3195" s="152"/>
      <c r="E3195" s="102"/>
      <c r="F3195" s="102"/>
      <c r="G3195" s="102"/>
      <c r="I3195" s="93"/>
      <c r="J3195" s="93"/>
    </row>
    <row r="3196" spans="1:10" s="65" customFormat="1" ht="14" x14ac:dyDescent="0.35">
      <c r="A3196" s="145"/>
      <c r="B3196" s="152"/>
      <c r="E3196" s="102"/>
      <c r="F3196" s="102"/>
      <c r="G3196" s="102"/>
      <c r="I3196" s="93"/>
      <c r="J3196" s="93"/>
    </row>
    <row r="3197" spans="1:10" s="65" customFormat="1" ht="14" x14ac:dyDescent="0.35">
      <c r="A3197" s="145"/>
      <c r="B3197" s="152"/>
      <c r="E3197" s="102"/>
      <c r="F3197" s="102"/>
      <c r="G3197" s="102"/>
      <c r="I3197" s="93"/>
      <c r="J3197" s="93"/>
    </row>
    <row r="3198" spans="1:10" s="65" customFormat="1" ht="14" x14ac:dyDescent="0.35">
      <c r="A3198" s="145"/>
      <c r="B3198" s="152"/>
      <c r="E3198" s="102"/>
      <c r="F3198" s="102"/>
      <c r="G3198" s="102"/>
      <c r="I3198" s="93"/>
      <c r="J3198" s="93"/>
    </row>
    <row r="3199" spans="1:10" s="65" customFormat="1" ht="14" x14ac:dyDescent="0.35">
      <c r="A3199" s="145"/>
      <c r="B3199" s="152"/>
      <c r="E3199" s="102"/>
      <c r="F3199" s="102"/>
      <c r="G3199" s="102"/>
      <c r="I3199" s="93"/>
      <c r="J3199" s="93"/>
    </row>
    <row r="3200" spans="1:10" s="65" customFormat="1" ht="14" x14ac:dyDescent="0.35">
      <c r="A3200" s="145"/>
      <c r="B3200" s="152"/>
      <c r="E3200" s="102"/>
      <c r="F3200" s="102"/>
      <c r="G3200" s="102"/>
      <c r="I3200" s="93"/>
      <c r="J3200" s="93"/>
    </row>
    <row r="3201" spans="1:10" s="65" customFormat="1" ht="14" x14ac:dyDescent="0.35">
      <c r="A3201" s="145"/>
      <c r="B3201" s="152"/>
      <c r="E3201" s="102"/>
      <c r="F3201" s="102"/>
      <c r="G3201" s="102"/>
      <c r="I3201" s="93"/>
      <c r="J3201" s="93"/>
    </row>
    <row r="3202" spans="1:10" s="65" customFormat="1" ht="14" x14ac:dyDescent="0.35">
      <c r="A3202" s="145"/>
      <c r="B3202" s="152"/>
      <c r="E3202" s="102"/>
      <c r="F3202" s="102"/>
      <c r="G3202" s="102"/>
      <c r="I3202" s="93"/>
      <c r="J3202" s="93"/>
    </row>
    <row r="3203" spans="1:10" s="65" customFormat="1" ht="14" x14ac:dyDescent="0.35">
      <c r="A3203" s="145"/>
      <c r="B3203" s="152"/>
      <c r="E3203" s="102"/>
      <c r="F3203" s="102"/>
      <c r="G3203" s="102"/>
      <c r="I3203" s="93"/>
      <c r="J3203" s="93"/>
    </row>
    <row r="3204" spans="1:10" s="65" customFormat="1" ht="14" x14ac:dyDescent="0.35">
      <c r="A3204" s="145"/>
      <c r="B3204" s="152"/>
      <c r="E3204" s="102"/>
      <c r="F3204" s="102"/>
      <c r="G3204" s="102"/>
      <c r="I3204" s="93"/>
      <c r="J3204" s="93"/>
    </row>
    <row r="3205" spans="1:10" s="65" customFormat="1" ht="14" x14ac:dyDescent="0.35">
      <c r="A3205" s="145"/>
      <c r="B3205" s="152"/>
      <c r="E3205" s="102"/>
      <c r="F3205" s="102"/>
      <c r="G3205" s="102"/>
      <c r="I3205" s="93"/>
      <c r="J3205" s="93"/>
    </row>
    <row r="3206" spans="1:10" s="65" customFormat="1" ht="14" x14ac:dyDescent="0.35">
      <c r="A3206" s="145"/>
      <c r="B3206" s="152"/>
      <c r="E3206" s="102"/>
      <c r="F3206" s="102"/>
      <c r="G3206" s="102"/>
      <c r="I3206" s="93"/>
      <c r="J3206" s="93"/>
    </row>
    <row r="3207" spans="1:10" s="65" customFormat="1" ht="14" x14ac:dyDescent="0.35">
      <c r="A3207" s="145"/>
      <c r="B3207" s="152"/>
      <c r="E3207" s="102"/>
      <c r="F3207" s="102"/>
      <c r="G3207" s="102"/>
      <c r="I3207" s="93"/>
      <c r="J3207" s="93"/>
    </row>
    <row r="3208" spans="1:10" s="65" customFormat="1" ht="14" x14ac:dyDescent="0.35">
      <c r="A3208" s="145"/>
      <c r="B3208" s="152"/>
      <c r="E3208" s="102"/>
      <c r="F3208" s="102"/>
      <c r="G3208" s="102"/>
      <c r="I3208" s="93"/>
      <c r="J3208" s="93"/>
    </row>
    <row r="3209" spans="1:10" s="65" customFormat="1" ht="14" x14ac:dyDescent="0.35">
      <c r="A3209" s="145"/>
      <c r="B3209" s="152"/>
      <c r="E3209" s="102"/>
      <c r="F3209" s="102"/>
      <c r="G3209" s="102"/>
      <c r="I3209" s="93"/>
      <c r="J3209" s="93"/>
    </row>
    <row r="3210" spans="1:10" s="65" customFormat="1" ht="14" x14ac:dyDescent="0.35">
      <c r="A3210" s="145"/>
      <c r="B3210" s="152"/>
      <c r="E3210" s="102"/>
      <c r="F3210" s="102"/>
      <c r="G3210" s="102"/>
      <c r="I3210" s="93"/>
      <c r="J3210" s="93"/>
    </row>
    <row r="3211" spans="1:10" s="65" customFormat="1" ht="14" x14ac:dyDescent="0.35">
      <c r="A3211" s="145"/>
      <c r="B3211" s="152"/>
      <c r="E3211" s="102"/>
      <c r="F3211" s="102"/>
      <c r="G3211" s="102"/>
      <c r="I3211" s="93"/>
      <c r="J3211" s="93"/>
    </row>
    <row r="3212" spans="1:10" s="65" customFormat="1" ht="14" x14ac:dyDescent="0.35">
      <c r="A3212" s="145"/>
      <c r="B3212" s="152"/>
      <c r="E3212" s="102"/>
      <c r="F3212" s="102"/>
      <c r="G3212" s="102"/>
      <c r="I3212" s="93"/>
      <c r="J3212" s="93"/>
    </row>
    <row r="3213" spans="1:10" s="65" customFormat="1" ht="14" x14ac:dyDescent="0.35">
      <c r="A3213" s="145"/>
      <c r="B3213" s="152"/>
      <c r="E3213" s="102"/>
      <c r="F3213" s="102"/>
      <c r="G3213" s="102"/>
      <c r="I3213" s="93"/>
      <c r="J3213" s="93"/>
    </row>
    <row r="3214" spans="1:10" s="65" customFormat="1" ht="14" x14ac:dyDescent="0.35">
      <c r="A3214" s="145"/>
      <c r="B3214" s="152"/>
      <c r="E3214" s="102"/>
      <c r="F3214" s="102"/>
      <c r="G3214" s="102"/>
      <c r="I3214" s="93"/>
      <c r="J3214" s="93"/>
    </row>
    <row r="3215" spans="1:10" s="65" customFormat="1" ht="14" x14ac:dyDescent="0.35">
      <c r="A3215" s="145"/>
      <c r="B3215" s="152"/>
      <c r="E3215" s="102"/>
      <c r="F3215" s="102"/>
      <c r="G3215" s="102"/>
      <c r="I3215" s="93"/>
      <c r="J3215" s="93"/>
    </row>
    <row r="3216" spans="1:10" s="65" customFormat="1" ht="14" x14ac:dyDescent="0.35">
      <c r="A3216" s="145"/>
      <c r="B3216" s="152"/>
      <c r="E3216" s="102"/>
      <c r="F3216" s="102"/>
      <c r="G3216" s="102"/>
      <c r="I3216" s="93"/>
      <c r="J3216" s="93"/>
    </row>
    <row r="3217" spans="1:10" s="65" customFormat="1" ht="14" x14ac:dyDescent="0.35">
      <c r="A3217" s="145"/>
      <c r="B3217" s="152"/>
      <c r="E3217" s="102"/>
      <c r="F3217" s="102"/>
      <c r="G3217" s="102"/>
      <c r="I3217" s="93"/>
      <c r="J3217" s="93"/>
    </row>
    <row r="3218" spans="1:10" s="65" customFormat="1" ht="14" x14ac:dyDescent="0.35">
      <c r="A3218" s="145"/>
      <c r="B3218" s="152"/>
      <c r="E3218" s="102"/>
      <c r="F3218" s="102"/>
      <c r="G3218" s="102"/>
      <c r="I3218" s="93"/>
      <c r="J3218" s="93"/>
    </row>
    <row r="3219" spans="1:10" s="65" customFormat="1" ht="14" x14ac:dyDescent="0.35">
      <c r="A3219" s="145"/>
      <c r="B3219" s="152"/>
      <c r="E3219" s="102"/>
      <c r="F3219" s="102"/>
      <c r="G3219" s="102"/>
      <c r="I3219" s="93"/>
      <c r="J3219" s="93"/>
    </row>
    <row r="3220" spans="1:10" s="65" customFormat="1" ht="14" x14ac:dyDescent="0.35">
      <c r="A3220" s="145"/>
      <c r="B3220" s="152"/>
      <c r="E3220" s="102"/>
      <c r="F3220" s="102"/>
      <c r="G3220" s="102"/>
      <c r="I3220" s="93"/>
      <c r="J3220" s="93"/>
    </row>
    <row r="3221" spans="1:10" s="65" customFormat="1" ht="14" x14ac:dyDescent="0.35">
      <c r="A3221" s="145"/>
      <c r="B3221" s="152"/>
      <c r="E3221" s="102"/>
      <c r="F3221" s="102"/>
      <c r="G3221" s="102"/>
      <c r="I3221" s="93"/>
      <c r="J3221" s="93"/>
    </row>
    <row r="3222" spans="1:10" s="65" customFormat="1" ht="14" x14ac:dyDescent="0.35">
      <c r="A3222" s="145"/>
      <c r="B3222" s="152"/>
      <c r="E3222" s="102"/>
      <c r="F3222" s="102"/>
      <c r="G3222" s="102"/>
      <c r="I3222" s="93"/>
      <c r="J3222" s="93"/>
    </row>
    <row r="3223" spans="1:10" s="65" customFormat="1" ht="14" x14ac:dyDescent="0.35">
      <c r="A3223" s="145"/>
      <c r="B3223" s="152"/>
      <c r="E3223" s="102"/>
      <c r="F3223" s="102"/>
      <c r="G3223" s="102"/>
      <c r="I3223" s="93"/>
      <c r="J3223" s="93"/>
    </row>
    <row r="3224" spans="1:10" s="65" customFormat="1" ht="14" x14ac:dyDescent="0.35">
      <c r="A3224" s="145"/>
      <c r="B3224" s="152"/>
      <c r="E3224" s="102"/>
      <c r="F3224" s="102"/>
      <c r="G3224" s="102"/>
      <c r="I3224" s="93"/>
      <c r="J3224" s="93"/>
    </row>
    <row r="3225" spans="1:10" s="65" customFormat="1" ht="14" x14ac:dyDescent="0.35">
      <c r="A3225" s="145"/>
      <c r="B3225" s="152"/>
      <c r="E3225" s="102"/>
      <c r="F3225" s="102"/>
      <c r="G3225" s="102"/>
      <c r="I3225" s="93"/>
      <c r="J3225" s="93"/>
    </row>
    <row r="3226" spans="1:10" s="65" customFormat="1" ht="14" x14ac:dyDescent="0.35">
      <c r="A3226" s="145"/>
      <c r="B3226" s="152"/>
      <c r="E3226" s="102"/>
      <c r="F3226" s="102"/>
      <c r="G3226" s="102"/>
      <c r="I3226" s="93"/>
      <c r="J3226" s="93"/>
    </row>
    <row r="3227" spans="1:10" s="65" customFormat="1" ht="14" x14ac:dyDescent="0.35">
      <c r="A3227" s="145"/>
      <c r="B3227" s="152"/>
      <c r="E3227" s="102"/>
      <c r="F3227" s="102"/>
      <c r="G3227" s="102"/>
      <c r="I3227" s="93"/>
      <c r="J3227" s="93"/>
    </row>
    <row r="3228" spans="1:10" s="65" customFormat="1" ht="14" x14ac:dyDescent="0.35">
      <c r="A3228" s="145"/>
      <c r="B3228" s="152"/>
      <c r="E3228" s="102"/>
      <c r="F3228" s="102"/>
      <c r="G3228" s="102"/>
      <c r="I3228" s="93"/>
      <c r="J3228" s="93"/>
    </row>
    <row r="3229" spans="1:10" s="65" customFormat="1" ht="14" x14ac:dyDescent="0.35">
      <c r="A3229" s="145"/>
      <c r="B3229" s="152"/>
      <c r="E3229" s="102"/>
      <c r="F3229" s="102"/>
      <c r="G3229" s="102"/>
      <c r="I3229" s="93"/>
      <c r="J3229" s="93"/>
    </row>
    <row r="3230" spans="1:10" s="65" customFormat="1" ht="14" x14ac:dyDescent="0.35">
      <c r="A3230" s="145"/>
      <c r="B3230" s="152"/>
      <c r="E3230" s="102"/>
      <c r="F3230" s="102"/>
      <c r="G3230" s="102"/>
      <c r="I3230" s="93"/>
      <c r="J3230" s="93"/>
    </row>
    <row r="3231" spans="1:10" s="65" customFormat="1" ht="14" x14ac:dyDescent="0.35">
      <c r="A3231" s="145"/>
      <c r="B3231" s="152"/>
      <c r="E3231" s="102"/>
      <c r="F3231" s="102"/>
      <c r="G3231" s="102"/>
      <c r="I3231" s="93"/>
      <c r="J3231" s="93"/>
    </row>
    <row r="3232" spans="1:10" s="65" customFormat="1" ht="14" x14ac:dyDescent="0.35">
      <c r="A3232" s="145"/>
      <c r="B3232" s="152"/>
      <c r="E3232" s="102"/>
      <c r="F3232" s="102"/>
      <c r="G3232" s="102"/>
      <c r="I3232" s="93"/>
      <c r="J3232" s="93"/>
    </row>
    <row r="3233" spans="1:10" s="65" customFormat="1" ht="14" x14ac:dyDescent="0.35">
      <c r="A3233" s="145"/>
      <c r="B3233" s="152"/>
      <c r="E3233" s="102"/>
      <c r="F3233" s="102"/>
      <c r="G3233" s="102"/>
      <c r="I3233" s="93"/>
      <c r="J3233" s="93"/>
    </row>
    <row r="3234" spans="1:10" s="65" customFormat="1" ht="14" x14ac:dyDescent="0.35">
      <c r="A3234" s="145"/>
      <c r="B3234" s="152"/>
      <c r="E3234" s="102"/>
      <c r="F3234" s="102"/>
      <c r="G3234" s="102"/>
      <c r="I3234" s="93"/>
      <c r="J3234" s="93"/>
    </row>
    <row r="3235" spans="1:10" s="65" customFormat="1" ht="14" x14ac:dyDescent="0.35">
      <c r="A3235" s="145"/>
      <c r="B3235" s="152"/>
      <c r="E3235" s="102"/>
      <c r="F3235" s="102"/>
      <c r="G3235" s="102"/>
      <c r="I3235" s="93"/>
      <c r="J3235" s="93"/>
    </row>
    <row r="3236" spans="1:10" s="65" customFormat="1" ht="14" x14ac:dyDescent="0.35">
      <c r="A3236" s="145"/>
      <c r="B3236" s="152"/>
      <c r="E3236" s="102"/>
      <c r="F3236" s="102"/>
      <c r="G3236" s="102"/>
      <c r="I3236" s="93"/>
      <c r="J3236" s="93"/>
    </row>
    <row r="3237" spans="1:10" s="65" customFormat="1" ht="14" x14ac:dyDescent="0.35">
      <c r="A3237" s="145"/>
      <c r="B3237" s="152"/>
      <c r="E3237" s="102"/>
      <c r="F3237" s="102"/>
      <c r="G3237" s="102"/>
      <c r="I3237" s="93"/>
      <c r="J3237" s="93"/>
    </row>
    <row r="3238" spans="1:10" s="65" customFormat="1" ht="14" x14ac:dyDescent="0.35">
      <c r="A3238" s="145"/>
      <c r="B3238" s="152"/>
      <c r="E3238" s="102"/>
      <c r="F3238" s="102"/>
      <c r="G3238" s="102"/>
      <c r="I3238" s="93"/>
      <c r="J3238" s="93"/>
    </row>
    <row r="3239" spans="1:10" s="65" customFormat="1" ht="14" x14ac:dyDescent="0.35">
      <c r="A3239" s="145"/>
      <c r="B3239" s="152"/>
      <c r="E3239" s="102"/>
      <c r="F3239" s="102"/>
      <c r="G3239" s="102"/>
      <c r="I3239" s="93"/>
      <c r="J3239" s="93"/>
    </row>
    <row r="3240" spans="1:10" s="65" customFormat="1" ht="14" x14ac:dyDescent="0.35">
      <c r="A3240" s="145"/>
      <c r="B3240" s="152"/>
      <c r="E3240" s="102"/>
      <c r="F3240" s="102"/>
      <c r="G3240" s="102"/>
      <c r="I3240" s="93"/>
      <c r="J3240" s="93"/>
    </row>
    <row r="3241" spans="1:10" s="65" customFormat="1" ht="14" x14ac:dyDescent="0.35">
      <c r="A3241" s="145"/>
      <c r="B3241" s="152"/>
      <c r="E3241" s="102"/>
      <c r="F3241" s="102"/>
      <c r="G3241" s="102"/>
      <c r="I3241" s="93"/>
      <c r="J3241" s="93"/>
    </row>
    <row r="3242" spans="1:10" s="65" customFormat="1" ht="14" x14ac:dyDescent="0.35">
      <c r="A3242" s="145"/>
      <c r="B3242" s="152"/>
      <c r="E3242" s="102"/>
      <c r="F3242" s="102"/>
      <c r="G3242" s="102"/>
      <c r="I3242" s="93"/>
      <c r="J3242" s="93"/>
    </row>
    <row r="3243" spans="1:10" s="65" customFormat="1" ht="14" x14ac:dyDescent="0.35">
      <c r="A3243" s="145"/>
      <c r="B3243" s="152"/>
      <c r="E3243" s="102"/>
      <c r="F3243" s="102"/>
      <c r="G3243" s="102"/>
      <c r="I3243" s="93"/>
      <c r="J3243" s="93"/>
    </row>
    <row r="3244" spans="1:10" s="65" customFormat="1" ht="14" x14ac:dyDescent="0.35">
      <c r="A3244" s="145"/>
      <c r="B3244" s="152"/>
      <c r="E3244" s="102"/>
      <c r="F3244" s="102"/>
      <c r="G3244" s="102"/>
      <c r="I3244" s="93"/>
      <c r="J3244" s="93"/>
    </row>
    <row r="3245" spans="1:10" s="65" customFormat="1" ht="14" x14ac:dyDescent="0.35">
      <c r="A3245" s="145"/>
      <c r="B3245" s="152"/>
      <c r="E3245" s="102"/>
      <c r="F3245" s="102"/>
      <c r="G3245" s="102"/>
      <c r="I3245" s="93"/>
      <c r="J3245" s="93"/>
    </row>
    <row r="3246" spans="1:10" s="65" customFormat="1" ht="14" x14ac:dyDescent="0.35">
      <c r="A3246" s="145"/>
      <c r="B3246" s="152"/>
      <c r="E3246" s="102"/>
      <c r="F3246" s="102"/>
      <c r="G3246" s="102"/>
      <c r="I3246" s="93"/>
      <c r="J3246" s="93"/>
    </row>
    <row r="3247" spans="1:10" s="65" customFormat="1" ht="14" x14ac:dyDescent="0.35">
      <c r="A3247" s="145"/>
      <c r="B3247" s="152"/>
      <c r="E3247" s="102"/>
      <c r="F3247" s="102"/>
      <c r="G3247" s="102"/>
      <c r="I3247" s="93"/>
      <c r="J3247" s="93"/>
    </row>
    <row r="3248" spans="1:10" s="65" customFormat="1" ht="14" x14ac:dyDescent="0.35">
      <c r="A3248" s="145"/>
      <c r="B3248" s="152"/>
      <c r="E3248" s="102"/>
      <c r="F3248" s="102"/>
      <c r="G3248" s="102"/>
      <c r="I3248" s="93"/>
      <c r="J3248" s="93"/>
    </row>
    <row r="3249" spans="1:10" s="65" customFormat="1" ht="14" x14ac:dyDescent="0.35">
      <c r="A3249" s="145"/>
      <c r="B3249" s="152"/>
      <c r="E3249" s="102"/>
      <c r="F3249" s="102"/>
      <c r="G3249" s="102"/>
      <c r="I3249" s="93"/>
      <c r="J3249" s="93"/>
    </row>
    <row r="3250" spans="1:10" s="65" customFormat="1" ht="14" x14ac:dyDescent="0.35">
      <c r="A3250" s="145"/>
      <c r="B3250" s="152"/>
      <c r="E3250" s="102"/>
      <c r="F3250" s="102"/>
      <c r="G3250" s="102"/>
      <c r="I3250" s="93"/>
      <c r="J3250" s="93"/>
    </row>
    <row r="3251" spans="1:10" s="65" customFormat="1" ht="14" x14ac:dyDescent="0.35">
      <c r="A3251" s="145"/>
      <c r="B3251" s="152"/>
      <c r="E3251" s="102"/>
      <c r="F3251" s="102"/>
      <c r="G3251" s="102"/>
      <c r="I3251" s="93"/>
      <c r="J3251" s="93"/>
    </row>
    <row r="3252" spans="1:10" s="65" customFormat="1" ht="14" x14ac:dyDescent="0.35">
      <c r="A3252" s="145"/>
      <c r="B3252" s="152"/>
      <c r="E3252" s="102"/>
      <c r="F3252" s="102"/>
      <c r="G3252" s="102"/>
      <c r="I3252" s="93"/>
      <c r="J3252" s="93"/>
    </row>
    <row r="3253" spans="1:10" s="65" customFormat="1" ht="14" x14ac:dyDescent="0.35">
      <c r="A3253" s="145"/>
      <c r="B3253" s="152"/>
      <c r="E3253" s="102"/>
      <c r="F3253" s="102"/>
      <c r="G3253" s="102"/>
      <c r="I3253" s="93"/>
      <c r="J3253" s="93"/>
    </row>
    <row r="3254" spans="1:10" s="65" customFormat="1" ht="14" x14ac:dyDescent="0.35">
      <c r="A3254" s="145"/>
      <c r="B3254" s="152"/>
      <c r="E3254" s="102"/>
      <c r="F3254" s="102"/>
      <c r="G3254" s="102"/>
      <c r="I3254" s="93"/>
      <c r="J3254" s="93"/>
    </row>
    <row r="3255" spans="1:10" s="65" customFormat="1" ht="14" x14ac:dyDescent="0.35">
      <c r="A3255" s="145"/>
      <c r="B3255" s="152"/>
      <c r="E3255" s="102"/>
      <c r="F3255" s="102"/>
      <c r="G3255" s="102"/>
      <c r="I3255" s="93"/>
      <c r="J3255" s="93"/>
    </row>
    <row r="3256" spans="1:10" s="65" customFormat="1" ht="14" x14ac:dyDescent="0.35">
      <c r="A3256" s="145"/>
      <c r="B3256" s="152"/>
      <c r="E3256" s="102"/>
      <c r="F3256" s="102"/>
      <c r="G3256" s="102"/>
      <c r="I3256" s="93"/>
      <c r="J3256" s="93"/>
    </row>
    <row r="3257" spans="1:10" s="65" customFormat="1" ht="14" x14ac:dyDescent="0.35">
      <c r="A3257" s="145"/>
      <c r="B3257" s="152"/>
      <c r="E3257" s="102"/>
      <c r="F3257" s="102"/>
      <c r="G3257" s="102"/>
      <c r="I3257" s="93"/>
      <c r="J3257" s="93"/>
    </row>
    <row r="3258" spans="1:10" s="65" customFormat="1" ht="14" x14ac:dyDescent="0.35">
      <c r="A3258" s="145"/>
      <c r="B3258" s="152"/>
      <c r="E3258" s="102"/>
      <c r="F3258" s="102"/>
      <c r="G3258" s="102"/>
      <c r="I3258" s="93"/>
      <c r="J3258" s="93"/>
    </row>
    <row r="3259" spans="1:10" s="65" customFormat="1" ht="14" x14ac:dyDescent="0.35">
      <c r="A3259" s="145"/>
      <c r="B3259" s="152"/>
      <c r="E3259" s="102"/>
      <c r="F3259" s="102"/>
      <c r="G3259" s="102"/>
      <c r="I3259" s="93"/>
      <c r="J3259" s="93"/>
    </row>
    <row r="3260" spans="1:10" s="65" customFormat="1" ht="14" x14ac:dyDescent="0.35">
      <c r="A3260" s="145"/>
      <c r="B3260" s="152"/>
      <c r="E3260" s="102"/>
      <c r="F3260" s="102"/>
      <c r="G3260" s="102"/>
      <c r="I3260" s="93"/>
      <c r="J3260" s="93"/>
    </row>
    <row r="3261" spans="1:10" s="65" customFormat="1" ht="14" x14ac:dyDescent="0.35">
      <c r="A3261" s="145"/>
      <c r="B3261" s="152"/>
      <c r="E3261" s="102"/>
      <c r="F3261" s="102"/>
      <c r="G3261" s="102"/>
      <c r="I3261" s="93"/>
      <c r="J3261" s="93"/>
    </row>
    <row r="3262" spans="1:10" s="65" customFormat="1" ht="14" x14ac:dyDescent="0.35">
      <c r="A3262" s="145"/>
      <c r="B3262" s="152"/>
      <c r="E3262" s="102"/>
      <c r="F3262" s="102"/>
      <c r="G3262" s="102"/>
      <c r="I3262" s="93"/>
      <c r="J3262" s="93"/>
    </row>
    <row r="3263" spans="1:10" s="65" customFormat="1" ht="14" x14ac:dyDescent="0.35">
      <c r="A3263" s="145"/>
      <c r="B3263" s="152"/>
      <c r="E3263" s="102"/>
      <c r="F3263" s="102"/>
      <c r="G3263" s="102"/>
      <c r="I3263" s="93"/>
      <c r="J3263" s="93"/>
    </row>
    <row r="3264" spans="1:10" s="65" customFormat="1" ht="14" x14ac:dyDescent="0.35">
      <c r="A3264" s="145"/>
      <c r="B3264" s="152"/>
      <c r="E3264" s="102"/>
      <c r="F3264" s="102"/>
      <c r="G3264" s="102"/>
      <c r="I3264" s="93"/>
      <c r="J3264" s="93"/>
    </row>
    <row r="3265" spans="1:10" s="65" customFormat="1" ht="14" x14ac:dyDescent="0.35">
      <c r="A3265" s="145"/>
      <c r="B3265" s="152"/>
      <c r="E3265" s="102"/>
      <c r="F3265" s="102"/>
      <c r="G3265" s="102"/>
      <c r="I3265" s="93"/>
      <c r="J3265" s="93"/>
    </row>
    <row r="3266" spans="1:10" s="65" customFormat="1" ht="14" x14ac:dyDescent="0.35">
      <c r="A3266" s="145"/>
      <c r="B3266" s="152"/>
      <c r="E3266" s="102"/>
      <c r="F3266" s="102"/>
      <c r="G3266" s="102"/>
      <c r="I3266" s="93"/>
      <c r="J3266" s="93"/>
    </row>
    <row r="3267" spans="1:10" s="65" customFormat="1" ht="14" x14ac:dyDescent="0.35">
      <c r="A3267" s="145"/>
      <c r="B3267" s="152"/>
      <c r="E3267" s="102"/>
      <c r="F3267" s="102"/>
      <c r="G3267" s="102"/>
      <c r="I3267" s="93"/>
      <c r="J3267" s="93"/>
    </row>
    <row r="3268" spans="1:10" s="65" customFormat="1" ht="14" x14ac:dyDescent="0.35">
      <c r="A3268" s="145"/>
      <c r="B3268" s="152"/>
      <c r="E3268" s="102"/>
      <c r="F3268" s="102"/>
      <c r="G3268" s="102"/>
      <c r="I3268" s="93"/>
      <c r="J3268" s="93"/>
    </row>
    <row r="3269" spans="1:10" s="65" customFormat="1" ht="14" x14ac:dyDescent="0.35">
      <c r="A3269" s="145"/>
      <c r="B3269" s="152"/>
      <c r="E3269" s="102"/>
      <c r="F3269" s="102"/>
      <c r="G3269" s="102"/>
      <c r="I3269" s="93"/>
      <c r="J3269" s="93"/>
    </row>
    <row r="3270" spans="1:10" s="65" customFormat="1" ht="14" x14ac:dyDescent="0.35">
      <c r="A3270" s="145"/>
      <c r="B3270" s="152"/>
      <c r="E3270" s="102"/>
      <c r="F3270" s="102"/>
      <c r="G3270" s="102"/>
      <c r="I3270" s="93"/>
      <c r="J3270" s="93"/>
    </row>
    <row r="3271" spans="1:10" s="65" customFormat="1" ht="14" x14ac:dyDescent="0.35">
      <c r="A3271" s="145"/>
      <c r="B3271" s="152"/>
      <c r="E3271" s="102"/>
      <c r="F3271" s="102"/>
      <c r="G3271" s="102"/>
      <c r="I3271" s="93"/>
      <c r="J3271" s="93"/>
    </row>
    <row r="3272" spans="1:10" s="65" customFormat="1" ht="14" x14ac:dyDescent="0.35">
      <c r="A3272" s="145"/>
      <c r="B3272" s="152"/>
      <c r="E3272" s="102"/>
      <c r="F3272" s="102"/>
      <c r="G3272" s="102"/>
      <c r="I3272" s="93"/>
      <c r="J3272" s="93"/>
    </row>
    <row r="3273" spans="1:10" s="65" customFormat="1" ht="14" x14ac:dyDescent="0.35">
      <c r="A3273" s="145"/>
      <c r="B3273" s="152"/>
      <c r="E3273" s="102"/>
      <c r="F3273" s="102"/>
      <c r="G3273" s="102"/>
      <c r="I3273" s="93"/>
      <c r="J3273" s="93"/>
    </row>
    <row r="3274" spans="1:10" s="65" customFormat="1" ht="14" x14ac:dyDescent="0.35">
      <c r="A3274" s="145"/>
      <c r="B3274" s="152"/>
      <c r="E3274" s="102"/>
      <c r="F3274" s="102"/>
      <c r="G3274" s="102"/>
      <c r="I3274" s="93"/>
      <c r="J3274" s="93"/>
    </row>
    <row r="3275" spans="1:10" s="65" customFormat="1" ht="14" x14ac:dyDescent="0.35">
      <c r="A3275" s="145"/>
      <c r="B3275" s="152"/>
      <c r="E3275" s="102"/>
      <c r="F3275" s="102"/>
      <c r="G3275" s="102"/>
      <c r="I3275" s="93"/>
      <c r="J3275" s="93"/>
    </row>
    <row r="3276" spans="1:10" s="65" customFormat="1" ht="14" x14ac:dyDescent="0.35">
      <c r="A3276" s="145"/>
      <c r="B3276" s="152"/>
      <c r="E3276" s="102"/>
      <c r="F3276" s="102"/>
      <c r="G3276" s="102"/>
      <c r="I3276" s="93"/>
      <c r="J3276" s="93"/>
    </row>
    <row r="3277" spans="1:10" s="65" customFormat="1" ht="14" x14ac:dyDescent="0.35">
      <c r="A3277" s="145"/>
      <c r="B3277" s="152"/>
      <c r="E3277" s="102"/>
      <c r="F3277" s="102"/>
      <c r="G3277" s="102"/>
      <c r="I3277" s="93"/>
      <c r="J3277" s="93"/>
    </row>
    <row r="3278" spans="1:10" s="65" customFormat="1" ht="14" x14ac:dyDescent="0.35">
      <c r="A3278" s="145"/>
      <c r="B3278" s="152"/>
      <c r="E3278" s="102"/>
      <c r="F3278" s="102"/>
      <c r="G3278" s="102"/>
      <c r="I3278" s="93"/>
      <c r="J3278" s="93"/>
    </row>
    <row r="3279" spans="1:10" s="65" customFormat="1" ht="14" x14ac:dyDescent="0.35">
      <c r="A3279" s="145"/>
      <c r="B3279" s="152"/>
      <c r="E3279" s="102"/>
      <c r="F3279" s="102"/>
      <c r="G3279" s="102"/>
      <c r="I3279" s="93"/>
      <c r="J3279" s="93"/>
    </row>
    <row r="3280" spans="1:10" s="65" customFormat="1" ht="14" x14ac:dyDescent="0.35">
      <c r="A3280" s="145"/>
      <c r="B3280" s="152"/>
      <c r="E3280" s="102"/>
      <c r="F3280" s="102"/>
      <c r="G3280" s="102"/>
      <c r="I3280" s="93"/>
      <c r="J3280" s="93"/>
    </row>
    <row r="3281" spans="1:10" s="65" customFormat="1" ht="14" x14ac:dyDescent="0.35">
      <c r="A3281" s="145"/>
      <c r="B3281" s="152"/>
      <c r="E3281" s="102"/>
      <c r="F3281" s="102"/>
      <c r="G3281" s="102"/>
      <c r="I3281" s="93"/>
      <c r="J3281" s="93"/>
    </row>
    <row r="3282" spans="1:10" s="65" customFormat="1" ht="14" x14ac:dyDescent="0.35">
      <c r="A3282" s="145"/>
      <c r="B3282" s="152"/>
      <c r="E3282" s="102"/>
      <c r="F3282" s="102"/>
      <c r="G3282" s="102"/>
      <c r="I3282" s="93"/>
      <c r="J3282" s="93"/>
    </row>
    <row r="3283" spans="1:10" s="65" customFormat="1" ht="14" x14ac:dyDescent="0.35">
      <c r="A3283" s="145"/>
      <c r="B3283" s="152"/>
      <c r="E3283" s="102"/>
      <c r="F3283" s="102"/>
      <c r="G3283" s="102"/>
      <c r="I3283" s="93"/>
      <c r="J3283" s="93"/>
    </row>
    <row r="3284" spans="1:10" s="65" customFormat="1" ht="14" x14ac:dyDescent="0.35">
      <c r="A3284" s="145"/>
      <c r="B3284" s="152"/>
      <c r="E3284" s="102"/>
      <c r="F3284" s="102"/>
      <c r="G3284" s="102"/>
      <c r="I3284" s="93"/>
      <c r="J3284" s="93"/>
    </row>
    <row r="3285" spans="1:10" s="65" customFormat="1" ht="14" x14ac:dyDescent="0.35">
      <c r="A3285" s="145"/>
      <c r="B3285" s="152"/>
      <c r="E3285" s="102"/>
      <c r="F3285" s="102"/>
      <c r="G3285" s="102"/>
      <c r="I3285" s="93"/>
      <c r="J3285" s="93"/>
    </row>
    <row r="3286" spans="1:10" s="65" customFormat="1" ht="14" x14ac:dyDescent="0.35">
      <c r="A3286" s="145"/>
      <c r="B3286" s="152"/>
      <c r="E3286" s="102"/>
      <c r="F3286" s="102"/>
      <c r="G3286" s="102"/>
      <c r="I3286" s="93"/>
      <c r="J3286" s="93"/>
    </row>
    <row r="3287" spans="1:10" s="65" customFormat="1" ht="14" x14ac:dyDescent="0.35">
      <c r="A3287" s="145"/>
      <c r="B3287" s="152"/>
      <c r="E3287" s="102"/>
      <c r="F3287" s="102"/>
      <c r="G3287" s="102"/>
      <c r="I3287" s="93"/>
      <c r="J3287" s="93"/>
    </row>
    <row r="3288" spans="1:10" s="65" customFormat="1" ht="14" x14ac:dyDescent="0.35">
      <c r="A3288" s="145"/>
      <c r="B3288" s="152"/>
      <c r="E3288" s="102"/>
      <c r="F3288" s="102"/>
      <c r="G3288" s="102"/>
      <c r="I3288" s="93"/>
      <c r="J3288" s="93"/>
    </row>
    <row r="3289" spans="1:10" s="65" customFormat="1" ht="14" x14ac:dyDescent="0.35">
      <c r="A3289" s="145"/>
      <c r="B3289" s="152"/>
      <c r="E3289" s="102"/>
      <c r="F3289" s="102"/>
      <c r="G3289" s="102"/>
      <c r="I3289" s="93"/>
      <c r="J3289" s="93"/>
    </row>
    <row r="3290" spans="1:10" s="65" customFormat="1" ht="14" x14ac:dyDescent="0.35">
      <c r="A3290" s="145"/>
      <c r="B3290" s="152"/>
      <c r="E3290" s="102"/>
      <c r="F3290" s="102"/>
      <c r="G3290" s="102"/>
      <c r="I3290" s="93"/>
      <c r="J3290" s="93"/>
    </row>
    <row r="3291" spans="1:10" s="65" customFormat="1" ht="14" x14ac:dyDescent="0.35">
      <c r="A3291" s="145"/>
      <c r="B3291" s="152"/>
      <c r="E3291" s="102"/>
      <c r="F3291" s="102"/>
      <c r="G3291" s="102"/>
      <c r="I3291" s="93"/>
      <c r="J3291" s="93"/>
    </row>
    <row r="3292" spans="1:10" s="65" customFormat="1" ht="14" x14ac:dyDescent="0.35">
      <c r="A3292" s="145"/>
      <c r="B3292" s="152"/>
      <c r="E3292" s="102"/>
      <c r="F3292" s="102"/>
      <c r="G3292" s="102"/>
      <c r="I3292" s="93"/>
      <c r="J3292" s="93"/>
    </row>
    <row r="3293" spans="1:10" s="65" customFormat="1" ht="14" x14ac:dyDescent="0.35">
      <c r="A3293" s="145"/>
      <c r="B3293" s="152"/>
      <c r="E3293" s="102"/>
      <c r="F3293" s="102"/>
      <c r="G3293" s="102"/>
      <c r="I3293" s="93"/>
      <c r="J3293" s="93"/>
    </row>
    <row r="3294" spans="1:10" s="65" customFormat="1" ht="14" x14ac:dyDescent="0.35">
      <c r="A3294" s="145"/>
      <c r="B3294" s="152"/>
      <c r="E3294" s="102"/>
      <c r="F3294" s="102"/>
      <c r="G3294" s="102"/>
      <c r="I3294" s="93"/>
      <c r="J3294" s="93"/>
    </row>
    <row r="3295" spans="1:10" s="65" customFormat="1" ht="14" x14ac:dyDescent="0.35">
      <c r="A3295" s="145"/>
      <c r="B3295" s="152"/>
      <c r="E3295" s="102"/>
      <c r="F3295" s="102"/>
      <c r="G3295" s="102"/>
      <c r="I3295" s="93"/>
      <c r="J3295" s="93"/>
    </row>
    <row r="3296" spans="1:10" s="65" customFormat="1" ht="14" x14ac:dyDescent="0.35">
      <c r="A3296" s="145"/>
      <c r="B3296" s="152"/>
      <c r="E3296" s="102"/>
      <c r="F3296" s="102"/>
      <c r="G3296" s="102"/>
      <c r="I3296" s="93"/>
      <c r="J3296" s="93"/>
    </row>
    <row r="3297" spans="1:10" s="65" customFormat="1" ht="14" x14ac:dyDescent="0.35">
      <c r="A3297" s="145"/>
      <c r="B3297" s="152"/>
      <c r="E3297" s="102"/>
      <c r="F3297" s="102"/>
      <c r="G3297" s="102"/>
      <c r="I3297" s="93"/>
      <c r="J3297" s="93"/>
    </row>
    <row r="3298" spans="1:10" s="65" customFormat="1" ht="14" x14ac:dyDescent="0.35">
      <c r="A3298" s="145"/>
      <c r="B3298" s="152"/>
      <c r="E3298" s="102"/>
      <c r="F3298" s="102"/>
      <c r="G3298" s="102"/>
      <c r="I3298" s="93"/>
      <c r="J3298" s="93"/>
    </row>
    <row r="3299" spans="1:10" s="65" customFormat="1" ht="14" x14ac:dyDescent="0.35">
      <c r="A3299" s="145"/>
      <c r="B3299" s="152"/>
      <c r="E3299" s="102"/>
      <c r="F3299" s="102"/>
      <c r="G3299" s="102"/>
      <c r="I3299" s="93"/>
      <c r="J3299" s="93"/>
    </row>
    <row r="3300" spans="1:10" s="65" customFormat="1" ht="14" x14ac:dyDescent="0.35">
      <c r="A3300" s="145"/>
      <c r="B3300" s="152"/>
      <c r="E3300" s="102"/>
      <c r="F3300" s="102"/>
      <c r="G3300" s="102"/>
      <c r="I3300" s="93"/>
      <c r="J3300" s="93"/>
    </row>
    <row r="3301" spans="1:10" s="65" customFormat="1" ht="14" x14ac:dyDescent="0.35">
      <c r="A3301" s="145"/>
      <c r="B3301" s="152"/>
      <c r="E3301" s="102"/>
      <c r="F3301" s="102"/>
      <c r="G3301" s="102"/>
      <c r="I3301" s="93"/>
      <c r="J3301" s="93"/>
    </row>
    <row r="3302" spans="1:10" s="65" customFormat="1" ht="14" x14ac:dyDescent="0.35">
      <c r="A3302" s="145"/>
      <c r="B3302" s="152"/>
      <c r="E3302" s="102"/>
      <c r="F3302" s="102"/>
      <c r="G3302" s="102"/>
      <c r="I3302" s="93"/>
      <c r="J3302" s="93"/>
    </row>
    <row r="3303" spans="1:10" s="65" customFormat="1" ht="14" x14ac:dyDescent="0.35">
      <c r="A3303" s="145"/>
      <c r="B3303" s="152"/>
      <c r="E3303" s="102"/>
      <c r="F3303" s="102"/>
      <c r="G3303" s="102"/>
      <c r="I3303" s="93"/>
      <c r="J3303" s="93"/>
    </row>
    <row r="3304" spans="1:10" s="65" customFormat="1" ht="14" x14ac:dyDescent="0.35">
      <c r="A3304" s="145"/>
      <c r="B3304" s="152"/>
      <c r="E3304" s="102"/>
      <c r="F3304" s="102"/>
      <c r="G3304" s="102"/>
      <c r="I3304" s="93"/>
      <c r="J3304" s="93"/>
    </row>
    <row r="3305" spans="1:10" s="65" customFormat="1" ht="14" x14ac:dyDescent="0.35">
      <c r="A3305" s="145"/>
      <c r="B3305" s="152"/>
      <c r="E3305" s="102"/>
      <c r="F3305" s="102"/>
      <c r="G3305" s="102"/>
      <c r="I3305" s="93"/>
      <c r="J3305" s="93"/>
    </row>
    <row r="3306" spans="1:10" s="65" customFormat="1" ht="14" x14ac:dyDescent="0.35">
      <c r="A3306" s="145"/>
      <c r="B3306" s="152"/>
      <c r="E3306" s="102"/>
      <c r="F3306" s="102"/>
      <c r="G3306" s="102"/>
      <c r="I3306" s="93"/>
      <c r="J3306" s="93"/>
    </row>
    <row r="3307" spans="1:10" s="65" customFormat="1" ht="14" x14ac:dyDescent="0.35">
      <c r="A3307" s="145"/>
      <c r="B3307" s="152"/>
      <c r="E3307" s="102"/>
      <c r="F3307" s="102"/>
      <c r="G3307" s="102"/>
      <c r="I3307" s="93"/>
      <c r="J3307" s="93"/>
    </row>
    <row r="3308" spans="1:10" s="65" customFormat="1" ht="14" x14ac:dyDescent="0.35">
      <c r="A3308" s="145"/>
      <c r="B3308" s="152"/>
      <c r="E3308" s="102"/>
      <c r="F3308" s="102"/>
      <c r="G3308" s="102"/>
      <c r="I3308" s="93"/>
      <c r="J3308" s="93"/>
    </row>
    <row r="3309" spans="1:10" s="65" customFormat="1" ht="14" x14ac:dyDescent="0.35">
      <c r="A3309" s="145"/>
      <c r="B3309" s="152"/>
      <c r="E3309" s="102"/>
      <c r="F3309" s="102"/>
      <c r="G3309" s="102"/>
      <c r="I3309" s="93"/>
      <c r="J3309" s="93"/>
    </row>
    <row r="3310" spans="1:10" s="65" customFormat="1" ht="14" x14ac:dyDescent="0.35">
      <c r="A3310" s="145"/>
      <c r="B3310" s="152"/>
      <c r="E3310" s="102"/>
      <c r="F3310" s="102"/>
      <c r="G3310" s="102"/>
      <c r="I3310" s="93"/>
      <c r="J3310" s="93"/>
    </row>
    <row r="3311" spans="1:10" s="65" customFormat="1" ht="14" x14ac:dyDescent="0.35">
      <c r="A3311" s="145"/>
      <c r="B3311" s="152"/>
      <c r="E3311" s="102"/>
      <c r="F3311" s="102"/>
      <c r="G3311" s="102"/>
      <c r="I3311" s="93"/>
      <c r="J3311" s="93"/>
    </row>
    <row r="3312" spans="1:10" s="65" customFormat="1" ht="14" x14ac:dyDescent="0.35">
      <c r="A3312" s="145"/>
      <c r="B3312" s="152"/>
      <c r="E3312" s="102"/>
      <c r="F3312" s="102"/>
      <c r="G3312" s="102"/>
      <c r="I3312" s="93"/>
      <c r="J3312" s="93"/>
    </row>
    <row r="3313" spans="1:10" s="65" customFormat="1" ht="14" x14ac:dyDescent="0.35">
      <c r="A3313" s="145"/>
      <c r="B3313" s="152"/>
      <c r="E3313" s="102"/>
      <c r="F3313" s="102"/>
      <c r="G3313" s="102"/>
      <c r="I3313" s="93"/>
      <c r="J3313" s="93"/>
    </row>
    <row r="3314" spans="1:10" s="65" customFormat="1" ht="14" x14ac:dyDescent="0.35">
      <c r="A3314" s="145"/>
      <c r="B3314" s="152"/>
      <c r="E3314" s="102"/>
      <c r="F3314" s="102"/>
      <c r="G3314" s="102"/>
      <c r="I3314" s="93"/>
      <c r="J3314" s="93"/>
    </row>
    <row r="3315" spans="1:10" s="65" customFormat="1" ht="14" x14ac:dyDescent="0.35">
      <c r="A3315" s="145"/>
      <c r="B3315" s="152"/>
      <c r="E3315" s="102"/>
      <c r="F3315" s="102"/>
      <c r="G3315" s="102"/>
      <c r="I3315" s="93"/>
      <c r="J3315" s="93"/>
    </row>
    <row r="3316" spans="1:10" s="65" customFormat="1" ht="14" x14ac:dyDescent="0.35">
      <c r="A3316" s="145"/>
      <c r="B3316" s="152"/>
      <c r="E3316" s="102"/>
      <c r="F3316" s="102"/>
      <c r="G3316" s="102"/>
      <c r="I3316" s="93"/>
      <c r="J3316" s="93"/>
    </row>
    <row r="3317" spans="1:10" s="65" customFormat="1" ht="14" x14ac:dyDescent="0.35">
      <c r="A3317" s="145"/>
      <c r="B3317" s="152"/>
      <c r="E3317" s="102"/>
      <c r="F3317" s="102"/>
      <c r="G3317" s="102"/>
      <c r="I3317" s="93"/>
      <c r="J3317" s="93"/>
    </row>
    <row r="3318" spans="1:10" s="65" customFormat="1" ht="14" x14ac:dyDescent="0.35">
      <c r="A3318" s="145"/>
      <c r="B3318" s="152"/>
      <c r="E3318" s="102"/>
      <c r="F3318" s="102"/>
      <c r="G3318" s="102"/>
      <c r="I3318" s="93"/>
      <c r="J3318" s="93"/>
    </row>
    <row r="3319" spans="1:10" s="65" customFormat="1" ht="14" x14ac:dyDescent="0.35">
      <c r="A3319" s="145"/>
      <c r="B3319" s="152"/>
      <c r="E3319" s="102"/>
      <c r="F3319" s="102"/>
      <c r="G3319" s="102"/>
      <c r="I3319" s="93"/>
      <c r="J3319" s="93"/>
    </row>
    <row r="3320" spans="1:10" s="65" customFormat="1" ht="14" x14ac:dyDescent="0.35">
      <c r="A3320" s="145"/>
      <c r="B3320" s="152"/>
      <c r="E3320" s="102"/>
      <c r="F3320" s="102"/>
      <c r="G3320" s="102"/>
      <c r="I3320" s="93"/>
      <c r="J3320" s="93"/>
    </row>
    <row r="3321" spans="1:10" s="65" customFormat="1" ht="14" x14ac:dyDescent="0.35">
      <c r="A3321" s="145"/>
      <c r="B3321" s="152"/>
      <c r="E3321" s="102"/>
      <c r="F3321" s="102"/>
      <c r="G3321" s="102"/>
      <c r="I3321" s="93"/>
      <c r="J3321" s="93"/>
    </row>
    <row r="3322" spans="1:10" s="65" customFormat="1" ht="14" x14ac:dyDescent="0.35">
      <c r="A3322" s="145"/>
      <c r="B3322" s="152"/>
      <c r="E3322" s="102"/>
      <c r="F3322" s="102"/>
      <c r="G3322" s="102"/>
      <c r="I3322" s="93"/>
      <c r="J3322" s="93"/>
    </row>
    <row r="3323" spans="1:10" s="65" customFormat="1" ht="14" x14ac:dyDescent="0.35">
      <c r="A3323" s="145"/>
      <c r="B3323" s="152"/>
      <c r="E3323" s="102"/>
      <c r="F3323" s="102"/>
      <c r="G3323" s="102"/>
      <c r="I3323" s="93"/>
      <c r="J3323" s="93"/>
    </row>
    <row r="3324" spans="1:10" s="65" customFormat="1" ht="14" x14ac:dyDescent="0.35">
      <c r="A3324" s="145"/>
      <c r="B3324" s="152"/>
      <c r="E3324" s="102"/>
      <c r="F3324" s="102"/>
      <c r="G3324" s="102"/>
      <c r="I3324" s="93"/>
      <c r="J3324" s="93"/>
    </row>
    <row r="3325" spans="1:10" s="65" customFormat="1" ht="14" x14ac:dyDescent="0.35">
      <c r="A3325" s="145"/>
      <c r="B3325" s="152"/>
      <c r="E3325" s="102"/>
      <c r="F3325" s="102"/>
      <c r="G3325" s="102"/>
      <c r="I3325" s="93"/>
      <c r="J3325" s="93"/>
    </row>
    <row r="3326" spans="1:10" s="65" customFormat="1" ht="14" x14ac:dyDescent="0.35">
      <c r="A3326" s="145"/>
      <c r="B3326" s="152"/>
      <c r="E3326" s="102"/>
      <c r="F3326" s="102"/>
      <c r="G3326" s="102"/>
      <c r="I3326" s="93"/>
      <c r="J3326" s="93"/>
    </row>
    <row r="3327" spans="1:10" s="65" customFormat="1" ht="14" x14ac:dyDescent="0.35">
      <c r="A3327" s="145"/>
      <c r="B3327" s="152"/>
      <c r="E3327" s="102"/>
      <c r="F3327" s="102"/>
      <c r="G3327" s="102"/>
      <c r="I3327" s="93"/>
      <c r="J3327" s="93"/>
    </row>
    <row r="3328" spans="1:10" s="65" customFormat="1" ht="14" x14ac:dyDescent="0.35">
      <c r="A3328" s="145"/>
      <c r="B3328" s="152"/>
      <c r="E3328" s="102"/>
      <c r="F3328" s="102"/>
      <c r="G3328" s="102"/>
      <c r="I3328" s="93"/>
      <c r="J3328" s="93"/>
    </row>
    <row r="3329" spans="1:10" s="65" customFormat="1" ht="14" x14ac:dyDescent="0.35">
      <c r="A3329" s="145"/>
      <c r="B3329" s="152"/>
      <c r="E3329" s="102"/>
      <c r="F3329" s="102"/>
      <c r="G3329" s="102"/>
      <c r="I3329" s="93"/>
      <c r="J3329" s="93"/>
    </row>
    <row r="3330" spans="1:10" s="65" customFormat="1" ht="14" x14ac:dyDescent="0.35">
      <c r="A3330" s="145"/>
      <c r="B3330" s="152"/>
      <c r="E3330" s="102"/>
      <c r="F3330" s="102"/>
      <c r="G3330" s="102"/>
      <c r="I3330" s="93"/>
      <c r="J3330" s="93"/>
    </row>
    <row r="3331" spans="1:10" s="65" customFormat="1" ht="14" x14ac:dyDescent="0.35">
      <c r="A3331" s="145"/>
      <c r="B3331" s="152"/>
      <c r="E3331" s="102"/>
      <c r="F3331" s="102"/>
      <c r="G3331" s="102"/>
      <c r="I3331" s="93"/>
      <c r="J3331" s="93"/>
    </row>
    <row r="3332" spans="1:10" s="65" customFormat="1" ht="14" x14ac:dyDescent="0.35">
      <c r="A3332" s="145"/>
      <c r="B3332" s="152"/>
      <c r="E3332" s="102"/>
      <c r="F3332" s="102"/>
      <c r="G3332" s="102"/>
      <c r="I3332" s="93"/>
      <c r="J3332" s="93"/>
    </row>
    <row r="3333" spans="1:10" s="65" customFormat="1" ht="14" x14ac:dyDescent="0.35">
      <c r="A3333" s="145"/>
      <c r="B3333" s="152"/>
      <c r="E3333" s="102"/>
      <c r="F3333" s="102"/>
      <c r="G3333" s="102"/>
      <c r="I3333" s="93"/>
      <c r="J3333" s="93"/>
    </row>
    <row r="3334" spans="1:10" s="65" customFormat="1" ht="14" x14ac:dyDescent="0.35">
      <c r="A3334" s="145"/>
      <c r="B3334" s="152"/>
      <c r="E3334" s="102"/>
      <c r="F3334" s="102"/>
      <c r="G3334" s="102"/>
      <c r="I3334" s="93"/>
      <c r="J3334" s="93"/>
    </row>
    <row r="3335" spans="1:10" s="65" customFormat="1" ht="14" x14ac:dyDescent="0.35">
      <c r="A3335" s="145"/>
      <c r="B3335" s="152"/>
      <c r="E3335" s="102"/>
      <c r="F3335" s="102"/>
      <c r="G3335" s="102"/>
      <c r="I3335" s="93"/>
      <c r="J3335" s="93"/>
    </row>
    <row r="3336" spans="1:10" s="65" customFormat="1" ht="14" x14ac:dyDescent="0.35">
      <c r="A3336" s="145"/>
      <c r="B3336" s="152"/>
      <c r="E3336" s="102"/>
      <c r="F3336" s="102"/>
      <c r="G3336" s="102"/>
      <c r="I3336" s="93"/>
      <c r="J3336" s="93"/>
    </row>
    <row r="3337" spans="1:10" s="65" customFormat="1" ht="14" x14ac:dyDescent="0.35">
      <c r="A3337" s="145"/>
      <c r="B3337" s="152"/>
      <c r="E3337" s="102"/>
      <c r="F3337" s="102"/>
      <c r="G3337" s="102"/>
      <c r="I3337" s="93"/>
      <c r="J3337" s="93"/>
    </row>
    <row r="3338" spans="1:10" s="65" customFormat="1" ht="14" x14ac:dyDescent="0.35">
      <c r="A3338" s="145"/>
      <c r="B3338" s="152"/>
      <c r="E3338" s="102"/>
      <c r="F3338" s="102"/>
      <c r="G3338" s="102"/>
      <c r="I3338" s="93"/>
      <c r="J3338" s="93"/>
    </row>
    <row r="3339" spans="1:10" s="65" customFormat="1" ht="14" x14ac:dyDescent="0.35">
      <c r="A3339" s="145"/>
      <c r="B3339" s="152"/>
      <c r="E3339" s="102"/>
      <c r="F3339" s="102"/>
      <c r="G3339" s="102"/>
      <c r="I3339" s="93"/>
      <c r="J3339" s="93"/>
    </row>
    <row r="3340" spans="1:10" s="65" customFormat="1" ht="14" x14ac:dyDescent="0.35">
      <c r="A3340" s="145"/>
      <c r="B3340" s="152"/>
      <c r="E3340" s="102"/>
      <c r="F3340" s="102"/>
      <c r="G3340" s="102"/>
      <c r="I3340" s="93"/>
      <c r="J3340" s="93"/>
    </row>
    <row r="3341" spans="1:10" s="65" customFormat="1" ht="14" x14ac:dyDescent="0.35">
      <c r="A3341" s="145"/>
      <c r="B3341" s="152"/>
      <c r="E3341" s="102"/>
      <c r="F3341" s="102"/>
      <c r="G3341" s="102"/>
      <c r="I3341" s="93"/>
      <c r="J3341" s="93"/>
    </row>
    <row r="3342" spans="1:10" s="65" customFormat="1" ht="14" x14ac:dyDescent="0.35">
      <c r="A3342" s="145"/>
      <c r="B3342" s="152"/>
      <c r="E3342" s="102"/>
      <c r="F3342" s="102"/>
      <c r="G3342" s="102"/>
      <c r="I3342" s="93"/>
      <c r="J3342" s="93"/>
    </row>
    <row r="3343" spans="1:10" s="65" customFormat="1" ht="14" x14ac:dyDescent="0.35">
      <c r="A3343" s="145"/>
      <c r="B3343" s="152"/>
      <c r="E3343" s="102"/>
      <c r="F3343" s="102"/>
      <c r="G3343" s="102"/>
      <c r="I3343" s="93"/>
      <c r="J3343" s="93"/>
    </row>
    <row r="3344" spans="1:10" s="65" customFormat="1" ht="14" x14ac:dyDescent="0.35">
      <c r="A3344" s="145"/>
      <c r="B3344" s="152"/>
      <c r="E3344" s="102"/>
      <c r="F3344" s="102"/>
      <c r="G3344" s="102"/>
      <c r="I3344" s="93"/>
      <c r="J3344" s="93"/>
    </row>
    <row r="3345" spans="1:10" s="65" customFormat="1" ht="14" x14ac:dyDescent="0.35">
      <c r="A3345" s="145"/>
      <c r="B3345" s="152"/>
      <c r="E3345" s="102"/>
      <c r="F3345" s="102"/>
      <c r="G3345" s="102"/>
      <c r="I3345" s="93"/>
      <c r="J3345" s="93"/>
    </row>
    <row r="3346" spans="1:10" s="65" customFormat="1" ht="14" x14ac:dyDescent="0.35">
      <c r="A3346" s="145"/>
      <c r="B3346" s="152"/>
      <c r="E3346" s="102"/>
      <c r="F3346" s="102"/>
      <c r="G3346" s="102"/>
      <c r="I3346" s="93"/>
      <c r="J3346" s="93"/>
    </row>
    <row r="3347" spans="1:10" s="65" customFormat="1" ht="14" x14ac:dyDescent="0.35">
      <c r="A3347" s="145"/>
      <c r="B3347" s="152"/>
      <c r="E3347" s="102"/>
      <c r="F3347" s="102"/>
      <c r="G3347" s="102"/>
      <c r="I3347" s="93"/>
      <c r="J3347" s="93"/>
    </row>
    <row r="3348" spans="1:10" s="65" customFormat="1" ht="14" x14ac:dyDescent="0.35">
      <c r="A3348" s="145"/>
      <c r="B3348" s="152"/>
      <c r="E3348" s="102"/>
      <c r="F3348" s="102"/>
      <c r="G3348" s="102"/>
      <c r="I3348" s="93"/>
      <c r="J3348" s="93"/>
    </row>
    <row r="3349" spans="1:10" s="65" customFormat="1" ht="14" x14ac:dyDescent="0.35">
      <c r="A3349" s="145"/>
      <c r="B3349" s="152"/>
      <c r="E3349" s="102"/>
      <c r="F3349" s="102"/>
      <c r="G3349" s="102"/>
      <c r="I3349" s="93"/>
      <c r="J3349" s="93"/>
    </row>
    <row r="3350" spans="1:10" s="65" customFormat="1" ht="14" x14ac:dyDescent="0.35">
      <c r="A3350" s="145"/>
      <c r="B3350" s="152"/>
      <c r="E3350" s="102"/>
      <c r="F3350" s="102"/>
      <c r="G3350" s="102"/>
      <c r="I3350" s="93"/>
      <c r="J3350" s="93"/>
    </row>
    <row r="3351" spans="1:10" s="65" customFormat="1" ht="14" x14ac:dyDescent="0.35">
      <c r="A3351" s="145"/>
      <c r="B3351" s="152"/>
      <c r="E3351" s="102"/>
      <c r="F3351" s="102"/>
      <c r="G3351" s="102"/>
      <c r="I3351" s="93"/>
      <c r="J3351" s="93"/>
    </row>
    <row r="3352" spans="1:10" s="65" customFormat="1" ht="14" x14ac:dyDescent="0.35">
      <c r="A3352" s="145"/>
      <c r="B3352" s="152"/>
      <c r="E3352" s="102"/>
      <c r="F3352" s="102"/>
      <c r="G3352" s="102"/>
      <c r="I3352" s="93"/>
      <c r="J3352" s="93"/>
    </row>
    <row r="3353" spans="1:10" s="65" customFormat="1" ht="14" x14ac:dyDescent="0.35">
      <c r="A3353" s="145"/>
      <c r="B3353" s="152"/>
      <c r="E3353" s="102"/>
      <c r="F3353" s="102"/>
      <c r="G3353" s="102"/>
      <c r="I3353" s="93"/>
      <c r="J3353" s="93"/>
    </row>
    <row r="3354" spans="1:10" s="65" customFormat="1" ht="14" x14ac:dyDescent="0.35">
      <c r="A3354" s="145"/>
      <c r="B3354" s="152"/>
      <c r="E3354" s="102"/>
      <c r="F3354" s="102"/>
      <c r="G3354" s="102"/>
      <c r="I3354" s="93"/>
      <c r="J3354" s="93"/>
    </row>
    <row r="3355" spans="1:10" s="65" customFormat="1" ht="14" x14ac:dyDescent="0.35">
      <c r="A3355" s="145"/>
      <c r="B3355" s="152"/>
      <c r="E3355" s="102"/>
      <c r="F3355" s="102"/>
      <c r="G3355" s="102"/>
      <c r="I3355" s="93"/>
      <c r="J3355" s="93"/>
    </row>
    <row r="3356" spans="1:10" s="65" customFormat="1" ht="14" x14ac:dyDescent="0.35">
      <c r="A3356" s="145"/>
      <c r="B3356" s="152"/>
      <c r="E3356" s="102"/>
      <c r="F3356" s="102"/>
      <c r="G3356" s="102"/>
      <c r="I3356" s="93"/>
      <c r="J3356" s="93"/>
    </row>
    <row r="3357" spans="1:10" s="65" customFormat="1" ht="14" x14ac:dyDescent="0.35">
      <c r="A3357" s="145"/>
      <c r="B3357" s="152"/>
      <c r="E3357" s="102"/>
      <c r="F3357" s="102"/>
      <c r="G3357" s="102"/>
      <c r="I3357" s="93"/>
      <c r="J3357" s="93"/>
    </row>
    <row r="3358" spans="1:10" s="65" customFormat="1" ht="14" x14ac:dyDescent="0.35">
      <c r="A3358" s="145"/>
      <c r="B3358" s="152"/>
      <c r="E3358" s="102"/>
      <c r="F3358" s="102"/>
      <c r="G3358" s="102"/>
      <c r="I3358" s="93"/>
      <c r="J3358" s="93"/>
    </row>
    <row r="3359" spans="1:10" s="65" customFormat="1" ht="14" x14ac:dyDescent="0.35">
      <c r="A3359" s="145"/>
      <c r="B3359" s="152"/>
      <c r="E3359" s="102"/>
      <c r="F3359" s="102"/>
      <c r="G3359" s="102"/>
      <c r="I3359" s="93"/>
      <c r="J3359" s="93"/>
    </row>
    <row r="3360" spans="1:10" s="65" customFormat="1" ht="14" x14ac:dyDescent="0.35">
      <c r="A3360" s="145"/>
      <c r="B3360" s="152"/>
      <c r="E3360" s="102"/>
      <c r="F3360" s="102"/>
      <c r="G3360" s="102"/>
      <c r="I3360" s="93"/>
      <c r="J3360" s="93"/>
    </row>
    <row r="3361" spans="1:10" s="65" customFormat="1" ht="14" x14ac:dyDescent="0.35">
      <c r="A3361" s="145"/>
      <c r="B3361" s="152"/>
      <c r="E3361" s="102"/>
      <c r="F3361" s="102"/>
      <c r="G3361" s="102"/>
      <c r="I3361" s="93"/>
      <c r="J3361" s="93"/>
    </row>
    <row r="3362" spans="1:10" s="65" customFormat="1" ht="14" x14ac:dyDescent="0.35">
      <c r="A3362" s="145"/>
      <c r="B3362" s="152"/>
      <c r="E3362" s="102"/>
      <c r="F3362" s="102"/>
      <c r="G3362" s="102"/>
      <c r="I3362" s="93"/>
      <c r="J3362" s="93"/>
    </row>
    <row r="3363" spans="1:10" s="65" customFormat="1" ht="14" x14ac:dyDescent="0.35">
      <c r="A3363" s="145"/>
      <c r="B3363" s="152"/>
      <c r="E3363" s="102"/>
      <c r="F3363" s="102"/>
      <c r="G3363" s="102"/>
      <c r="I3363" s="93"/>
      <c r="J3363" s="93"/>
    </row>
    <row r="3364" spans="1:10" s="65" customFormat="1" ht="14" x14ac:dyDescent="0.35">
      <c r="A3364" s="145"/>
      <c r="B3364" s="152"/>
      <c r="E3364" s="102"/>
      <c r="F3364" s="102"/>
      <c r="G3364" s="102"/>
      <c r="I3364" s="93"/>
      <c r="J3364" s="93"/>
    </row>
    <row r="3365" spans="1:10" s="65" customFormat="1" ht="14" x14ac:dyDescent="0.35">
      <c r="A3365" s="145"/>
      <c r="B3365" s="152"/>
      <c r="E3365" s="102"/>
      <c r="F3365" s="102"/>
      <c r="G3365" s="102"/>
      <c r="I3365" s="93"/>
      <c r="J3365" s="93"/>
    </row>
    <row r="3366" spans="1:10" s="65" customFormat="1" ht="14" x14ac:dyDescent="0.35">
      <c r="A3366" s="145"/>
      <c r="B3366" s="152"/>
      <c r="E3366" s="102"/>
      <c r="F3366" s="102"/>
      <c r="G3366" s="102"/>
      <c r="I3366" s="93"/>
      <c r="J3366" s="93"/>
    </row>
    <row r="3367" spans="1:10" s="65" customFormat="1" ht="14" x14ac:dyDescent="0.35">
      <c r="A3367" s="145"/>
      <c r="B3367" s="152"/>
      <c r="E3367" s="102"/>
      <c r="F3367" s="102"/>
      <c r="G3367" s="102"/>
      <c r="I3367" s="93"/>
      <c r="J3367" s="93"/>
    </row>
    <row r="3368" spans="1:10" s="65" customFormat="1" ht="14" x14ac:dyDescent="0.35">
      <c r="A3368" s="145"/>
      <c r="B3368" s="152"/>
      <c r="E3368" s="102"/>
      <c r="F3368" s="102"/>
      <c r="G3368" s="102"/>
      <c r="I3368" s="93"/>
      <c r="J3368" s="93"/>
    </row>
    <row r="3369" spans="1:10" s="65" customFormat="1" ht="14" x14ac:dyDescent="0.35">
      <c r="A3369" s="145"/>
      <c r="B3369" s="152"/>
      <c r="E3369" s="102"/>
      <c r="F3369" s="102"/>
      <c r="G3369" s="102"/>
      <c r="I3369" s="93"/>
      <c r="J3369" s="93"/>
    </row>
    <row r="3370" spans="1:10" s="65" customFormat="1" ht="14" x14ac:dyDescent="0.35">
      <c r="A3370" s="145"/>
      <c r="B3370" s="152"/>
      <c r="E3370" s="102"/>
      <c r="F3370" s="102"/>
      <c r="G3370" s="102"/>
      <c r="I3370" s="93"/>
      <c r="J3370" s="93"/>
    </row>
    <row r="3371" spans="1:10" s="65" customFormat="1" ht="14" x14ac:dyDescent="0.35">
      <c r="A3371" s="145"/>
      <c r="B3371" s="152"/>
      <c r="E3371" s="102"/>
      <c r="F3371" s="102"/>
      <c r="G3371" s="102"/>
      <c r="I3371" s="93"/>
      <c r="J3371" s="93"/>
    </row>
    <row r="3372" spans="1:10" s="65" customFormat="1" ht="14" x14ac:dyDescent="0.35">
      <c r="A3372" s="145"/>
      <c r="B3372" s="152"/>
      <c r="E3372" s="102"/>
      <c r="F3372" s="102"/>
      <c r="G3372" s="102"/>
      <c r="I3372" s="93"/>
      <c r="J3372" s="93"/>
    </row>
    <row r="3373" spans="1:10" s="65" customFormat="1" ht="14" x14ac:dyDescent="0.35">
      <c r="A3373" s="145"/>
      <c r="B3373" s="152"/>
      <c r="E3373" s="102"/>
      <c r="F3373" s="102"/>
      <c r="G3373" s="102"/>
      <c r="I3373" s="93"/>
      <c r="J3373" s="93"/>
    </row>
    <row r="3374" spans="1:10" s="65" customFormat="1" ht="14" x14ac:dyDescent="0.35">
      <c r="A3374" s="145"/>
      <c r="B3374" s="152"/>
      <c r="E3374" s="102"/>
      <c r="F3374" s="102"/>
      <c r="G3374" s="102"/>
      <c r="I3374" s="93"/>
      <c r="J3374" s="93"/>
    </row>
    <row r="3375" spans="1:10" s="65" customFormat="1" ht="14" x14ac:dyDescent="0.35">
      <c r="A3375" s="145"/>
      <c r="B3375" s="152"/>
      <c r="E3375" s="102"/>
      <c r="F3375" s="102"/>
      <c r="G3375" s="102"/>
      <c r="I3375" s="93"/>
      <c r="J3375" s="93"/>
    </row>
    <row r="3376" spans="1:10" s="65" customFormat="1" ht="14" x14ac:dyDescent="0.35">
      <c r="A3376" s="145"/>
      <c r="B3376" s="152"/>
      <c r="E3376" s="102"/>
      <c r="F3376" s="102"/>
      <c r="G3376" s="102"/>
      <c r="I3376" s="93"/>
      <c r="J3376" s="93"/>
    </row>
    <row r="3377" spans="1:10" s="65" customFormat="1" ht="14" x14ac:dyDescent="0.35">
      <c r="A3377" s="145"/>
      <c r="B3377" s="152"/>
      <c r="E3377" s="102"/>
      <c r="F3377" s="102"/>
      <c r="G3377" s="102"/>
      <c r="I3377" s="93"/>
      <c r="J3377" s="93"/>
    </row>
    <row r="3378" spans="1:10" s="65" customFormat="1" ht="14" x14ac:dyDescent="0.35">
      <c r="A3378" s="145"/>
      <c r="B3378" s="152"/>
      <c r="E3378" s="102"/>
      <c r="F3378" s="102"/>
      <c r="G3378" s="102"/>
      <c r="I3378" s="93"/>
      <c r="J3378" s="93"/>
    </row>
    <row r="3379" spans="1:10" s="65" customFormat="1" ht="14" x14ac:dyDescent="0.35">
      <c r="A3379" s="145"/>
      <c r="B3379" s="152"/>
      <c r="E3379" s="102"/>
      <c r="F3379" s="102"/>
      <c r="G3379" s="102"/>
      <c r="I3379" s="93"/>
      <c r="J3379" s="93"/>
    </row>
    <row r="3380" spans="1:10" s="65" customFormat="1" ht="14" x14ac:dyDescent="0.35">
      <c r="A3380" s="145"/>
      <c r="B3380" s="152"/>
      <c r="E3380" s="102"/>
      <c r="F3380" s="102"/>
      <c r="G3380" s="102"/>
      <c r="I3380" s="93"/>
      <c r="J3380" s="93"/>
    </row>
    <row r="3381" spans="1:10" s="65" customFormat="1" ht="14" x14ac:dyDescent="0.35">
      <c r="A3381" s="145"/>
      <c r="B3381" s="152"/>
      <c r="E3381" s="102"/>
      <c r="F3381" s="102"/>
      <c r="G3381" s="102"/>
      <c r="I3381" s="93"/>
      <c r="J3381" s="93"/>
    </row>
    <row r="3382" spans="1:10" s="65" customFormat="1" ht="14" x14ac:dyDescent="0.35">
      <c r="A3382" s="145"/>
      <c r="B3382" s="152"/>
      <c r="E3382" s="102"/>
      <c r="F3382" s="102"/>
      <c r="G3382" s="102"/>
      <c r="I3382" s="93"/>
      <c r="J3382" s="93"/>
    </row>
    <row r="3383" spans="1:10" s="65" customFormat="1" ht="14" x14ac:dyDescent="0.35">
      <c r="A3383" s="145"/>
      <c r="B3383" s="152"/>
      <c r="E3383" s="102"/>
      <c r="F3383" s="102"/>
      <c r="G3383" s="102"/>
      <c r="I3383" s="93"/>
      <c r="J3383" s="93"/>
    </row>
    <row r="3384" spans="1:10" s="65" customFormat="1" ht="14" x14ac:dyDescent="0.35">
      <c r="A3384" s="145"/>
      <c r="B3384" s="152"/>
      <c r="E3384" s="102"/>
      <c r="F3384" s="102"/>
      <c r="G3384" s="102"/>
      <c r="I3384" s="93"/>
      <c r="J3384" s="93"/>
    </row>
    <row r="3385" spans="1:10" s="65" customFormat="1" ht="14" x14ac:dyDescent="0.35">
      <c r="A3385" s="145"/>
      <c r="B3385" s="152"/>
      <c r="E3385" s="102"/>
      <c r="F3385" s="102"/>
      <c r="G3385" s="102"/>
      <c r="I3385" s="93"/>
      <c r="J3385" s="93"/>
    </row>
    <row r="3386" spans="1:10" s="65" customFormat="1" ht="14" x14ac:dyDescent="0.35">
      <c r="A3386" s="145"/>
      <c r="B3386" s="152"/>
      <c r="E3386" s="102"/>
      <c r="F3386" s="102"/>
      <c r="G3386" s="102"/>
      <c r="I3386" s="93"/>
      <c r="J3386" s="93"/>
    </row>
    <row r="3387" spans="1:10" s="65" customFormat="1" ht="14" x14ac:dyDescent="0.35">
      <c r="A3387" s="145"/>
      <c r="B3387" s="152"/>
      <c r="E3387" s="102"/>
      <c r="F3387" s="102"/>
      <c r="G3387" s="102"/>
      <c r="I3387" s="93"/>
      <c r="J3387" s="93"/>
    </row>
    <row r="3388" spans="1:10" s="65" customFormat="1" ht="14" x14ac:dyDescent="0.35">
      <c r="A3388" s="145"/>
      <c r="B3388" s="152"/>
      <c r="E3388" s="102"/>
      <c r="F3388" s="102"/>
      <c r="G3388" s="102"/>
      <c r="I3388" s="93"/>
      <c r="J3388" s="93"/>
    </row>
    <row r="3389" spans="1:10" s="65" customFormat="1" ht="14" x14ac:dyDescent="0.35">
      <c r="A3389" s="145"/>
      <c r="B3389" s="152"/>
      <c r="E3389" s="102"/>
      <c r="F3389" s="102"/>
      <c r="G3389" s="102"/>
      <c r="I3389" s="93"/>
      <c r="J3389" s="93"/>
    </row>
    <row r="3390" spans="1:10" s="65" customFormat="1" ht="14" x14ac:dyDescent="0.35">
      <c r="A3390" s="145"/>
      <c r="B3390" s="152"/>
      <c r="E3390" s="102"/>
      <c r="F3390" s="102"/>
      <c r="G3390" s="102"/>
      <c r="I3390" s="93"/>
      <c r="J3390" s="93"/>
    </row>
    <row r="3391" spans="1:10" s="65" customFormat="1" ht="14" x14ac:dyDescent="0.35">
      <c r="A3391" s="145"/>
      <c r="B3391" s="152"/>
      <c r="E3391" s="102"/>
      <c r="F3391" s="102"/>
      <c r="G3391" s="102"/>
      <c r="I3391" s="93"/>
      <c r="J3391" s="93"/>
    </row>
    <row r="3392" spans="1:10" s="65" customFormat="1" ht="14" x14ac:dyDescent="0.35">
      <c r="A3392" s="145"/>
      <c r="B3392" s="152"/>
      <c r="E3392" s="102"/>
      <c r="F3392" s="102"/>
      <c r="G3392" s="102"/>
      <c r="I3392" s="93"/>
      <c r="J3392" s="93"/>
    </row>
    <row r="3393" spans="1:10" s="65" customFormat="1" ht="14" x14ac:dyDescent="0.35">
      <c r="A3393" s="145"/>
      <c r="B3393" s="152"/>
      <c r="E3393" s="102"/>
      <c r="F3393" s="102"/>
      <c r="G3393" s="102"/>
      <c r="I3393" s="93"/>
      <c r="J3393" s="93"/>
    </row>
    <row r="3394" spans="1:10" s="65" customFormat="1" ht="14" x14ac:dyDescent="0.35">
      <c r="A3394" s="145"/>
      <c r="B3394" s="152"/>
      <c r="E3394" s="102"/>
      <c r="F3394" s="102"/>
      <c r="G3394" s="102"/>
      <c r="I3394" s="93"/>
      <c r="J3394" s="93"/>
    </row>
    <row r="3395" spans="1:10" s="65" customFormat="1" ht="14" x14ac:dyDescent="0.35">
      <c r="A3395" s="145"/>
      <c r="B3395" s="152"/>
      <c r="E3395" s="102"/>
      <c r="F3395" s="102"/>
      <c r="G3395" s="102"/>
      <c r="I3395" s="93"/>
      <c r="J3395" s="93"/>
    </row>
    <row r="3396" spans="1:10" s="65" customFormat="1" ht="14" x14ac:dyDescent="0.35">
      <c r="A3396" s="145"/>
      <c r="B3396" s="152"/>
      <c r="E3396" s="102"/>
      <c r="F3396" s="102"/>
      <c r="G3396" s="102"/>
      <c r="I3396" s="93"/>
      <c r="J3396" s="93"/>
    </row>
    <row r="3397" spans="1:10" s="65" customFormat="1" ht="14" x14ac:dyDescent="0.35">
      <c r="A3397" s="145"/>
      <c r="B3397" s="152"/>
      <c r="E3397" s="102"/>
      <c r="F3397" s="102"/>
      <c r="G3397" s="102"/>
      <c r="I3397" s="93"/>
      <c r="J3397" s="93"/>
    </row>
    <row r="3398" spans="1:10" s="65" customFormat="1" ht="14" x14ac:dyDescent="0.35">
      <c r="A3398" s="145"/>
      <c r="B3398" s="152"/>
      <c r="E3398" s="102"/>
      <c r="F3398" s="102"/>
      <c r="G3398" s="102"/>
      <c r="I3398" s="93"/>
      <c r="J3398" s="93"/>
    </row>
    <row r="3399" spans="1:10" s="65" customFormat="1" ht="14" x14ac:dyDescent="0.35">
      <c r="A3399" s="145"/>
      <c r="B3399" s="152"/>
      <c r="E3399" s="102"/>
      <c r="F3399" s="102"/>
      <c r="G3399" s="102"/>
      <c r="I3399" s="93"/>
      <c r="J3399" s="93"/>
    </row>
    <row r="3400" spans="1:10" s="65" customFormat="1" ht="14" x14ac:dyDescent="0.35">
      <c r="A3400" s="145"/>
      <c r="B3400" s="152"/>
      <c r="E3400" s="102"/>
      <c r="F3400" s="102"/>
      <c r="G3400" s="102"/>
      <c r="I3400" s="93"/>
      <c r="J3400" s="93"/>
    </row>
    <row r="3401" spans="1:10" s="65" customFormat="1" ht="14" x14ac:dyDescent="0.35">
      <c r="A3401" s="145"/>
      <c r="B3401" s="152"/>
      <c r="E3401" s="102"/>
      <c r="F3401" s="102"/>
      <c r="G3401" s="102"/>
      <c r="I3401" s="93"/>
      <c r="J3401" s="93"/>
    </row>
    <row r="3402" spans="1:10" s="65" customFormat="1" ht="14" x14ac:dyDescent="0.35">
      <c r="A3402" s="145"/>
      <c r="B3402" s="152"/>
      <c r="E3402" s="102"/>
      <c r="F3402" s="102"/>
      <c r="G3402" s="102"/>
      <c r="I3402" s="93"/>
      <c r="J3402" s="93"/>
    </row>
    <row r="3403" spans="1:10" s="65" customFormat="1" ht="14" x14ac:dyDescent="0.35">
      <c r="A3403" s="145"/>
      <c r="B3403" s="152"/>
      <c r="E3403" s="102"/>
      <c r="F3403" s="102"/>
      <c r="G3403" s="102"/>
      <c r="I3403" s="93"/>
      <c r="J3403" s="93"/>
    </row>
    <row r="3404" spans="1:10" s="65" customFormat="1" ht="14" x14ac:dyDescent="0.35">
      <c r="A3404" s="145"/>
      <c r="B3404" s="152"/>
      <c r="E3404" s="102"/>
      <c r="F3404" s="102"/>
      <c r="G3404" s="102"/>
      <c r="I3404" s="93"/>
      <c r="J3404" s="93"/>
    </row>
    <row r="3405" spans="1:10" s="65" customFormat="1" ht="14" x14ac:dyDescent="0.35">
      <c r="A3405" s="145"/>
      <c r="B3405" s="152"/>
      <c r="E3405" s="102"/>
      <c r="F3405" s="102"/>
      <c r="G3405" s="102"/>
      <c r="I3405" s="93"/>
      <c r="J3405" s="93"/>
    </row>
    <row r="3406" spans="1:10" s="65" customFormat="1" ht="14" x14ac:dyDescent="0.35">
      <c r="A3406" s="145"/>
      <c r="B3406" s="152"/>
      <c r="E3406" s="102"/>
      <c r="F3406" s="102"/>
      <c r="G3406" s="102"/>
      <c r="I3406" s="93"/>
      <c r="J3406" s="93"/>
    </row>
    <row r="3407" spans="1:10" s="65" customFormat="1" ht="14" x14ac:dyDescent="0.35">
      <c r="A3407" s="145"/>
      <c r="B3407" s="152"/>
      <c r="E3407" s="102"/>
      <c r="F3407" s="102"/>
      <c r="G3407" s="102"/>
      <c r="I3407" s="93"/>
      <c r="J3407" s="93"/>
    </row>
    <row r="3408" spans="1:10" s="65" customFormat="1" ht="14" x14ac:dyDescent="0.35">
      <c r="A3408" s="145"/>
      <c r="B3408" s="152"/>
      <c r="E3408" s="102"/>
      <c r="F3408" s="102"/>
      <c r="G3408" s="102"/>
      <c r="I3408" s="93"/>
      <c r="J3408" s="93"/>
    </row>
    <row r="3409" spans="1:10" s="65" customFormat="1" ht="14" x14ac:dyDescent="0.35">
      <c r="A3409" s="145"/>
      <c r="B3409" s="152"/>
      <c r="E3409" s="102"/>
      <c r="F3409" s="102"/>
      <c r="G3409" s="102"/>
      <c r="I3409" s="93"/>
      <c r="J3409" s="93"/>
    </row>
    <row r="3410" spans="1:10" s="65" customFormat="1" ht="14" x14ac:dyDescent="0.35">
      <c r="A3410" s="145"/>
      <c r="B3410" s="152"/>
      <c r="E3410" s="102"/>
      <c r="F3410" s="102"/>
      <c r="G3410" s="102"/>
      <c r="I3410" s="93"/>
      <c r="J3410" s="93"/>
    </row>
    <row r="3411" spans="1:10" s="65" customFormat="1" ht="14" x14ac:dyDescent="0.35">
      <c r="A3411" s="145"/>
      <c r="B3411" s="152"/>
      <c r="E3411" s="102"/>
      <c r="F3411" s="102"/>
      <c r="G3411" s="102"/>
      <c r="I3411" s="93"/>
      <c r="J3411" s="93"/>
    </row>
    <row r="3412" spans="1:10" s="65" customFormat="1" ht="14" x14ac:dyDescent="0.35">
      <c r="A3412" s="145"/>
      <c r="B3412" s="152"/>
      <c r="E3412" s="102"/>
      <c r="F3412" s="102"/>
      <c r="G3412" s="102"/>
      <c r="I3412" s="93"/>
      <c r="J3412" s="93"/>
    </row>
    <row r="3413" spans="1:10" s="65" customFormat="1" ht="14" x14ac:dyDescent="0.35">
      <c r="A3413" s="145"/>
      <c r="B3413" s="152"/>
      <c r="E3413" s="102"/>
      <c r="F3413" s="102"/>
      <c r="G3413" s="102"/>
      <c r="I3413" s="93"/>
      <c r="J3413" s="93"/>
    </row>
    <row r="3414" spans="1:10" s="65" customFormat="1" ht="14" x14ac:dyDescent="0.35">
      <c r="A3414" s="145"/>
      <c r="B3414" s="152"/>
      <c r="E3414" s="102"/>
      <c r="F3414" s="102"/>
      <c r="G3414" s="102"/>
      <c r="I3414" s="93"/>
      <c r="J3414" s="93"/>
    </row>
    <row r="3415" spans="1:10" s="65" customFormat="1" ht="14" x14ac:dyDescent="0.35">
      <c r="A3415" s="145"/>
      <c r="B3415" s="152"/>
      <c r="E3415" s="102"/>
      <c r="F3415" s="102"/>
      <c r="G3415" s="102"/>
      <c r="I3415" s="93"/>
      <c r="J3415" s="93"/>
    </row>
    <row r="3416" spans="1:10" s="65" customFormat="1" ht="14" x14ac:dyDescent="0.35">
      <c r="A3416" s="145"/>
      <c r="B3416" s="152"/>
      <c r="E3416" s="102"/>
      <c r="F3416" s="102"/>
      <c r="G3416" s="102"/>
      <c r="I3416" s="93"/>
      <c r="J3416" s="93"/>
    </row>
    <row r="3417" spans="1:10" s="65" customFormat="1" ht="14" x14ac:dyDescent="0.35">
      <c r="A3417" s="145"/>
      <c r="B3417" s="152"/>
      <c r="E3417" s="102"/>
      <c r="F3417" s="102"/>
      <c r="G3417" s="102"/>
      <c r="I3417" s="93"/>
      <c r="J3417" s="93"/>
    </row>
    <row r="3418" spans="1:10" s="65" customFormat="1" ht="14" x14ac:dyDescent="0.35">
      <c r="A3418" s="145"/>
      <c r="B3418" s="152"/>
      <c r="E3418" s="102"/>
      <c r="F3418" s="102"/>
      <c r="G3418" s="102"/>
      <c r="I3418" s="93"/>
      <c r="J3418" s="93"/>
    </row>
    <row r="3419" spans="1:10" s="65" customFormat="1" ht="14" x14ac:dyDescent="0.35">
      <c r="A3419" s="145"/>
      <c r="B3419" s="152"/>
      <c r="E3419" s="102"/>
      <c r="F3419" s="102"/>
      <c r="G3419" s="102"/>
      <c r="I3419" s="93"/>
      <c r="J3419" s="93"/>
    </row>
    <row r="3420" spans="1:10" s="65" customFormat="1" ht="14" x14ac:dyDescent="0.35">
      <c r="A3420" s="145"/>
      <c r="B3420" s="152"/>
      <c r="E3420" s="102"/>
      <c r="F3420" s="102"/>
      <c r="G3420" s="102"/>
      <c r="I3420" s="93"/>
      <c r="J3420" s="93"/>
    </row>
    <row r="3421" spans="1:10" s="65" customFormat="1" ht="14" x14ac:dyDescent="0.35">
      <c r="A3421" s="145"/>
      <c r="B3421" s="152"/>
      <c r="E3421" s="102"/>
      <c r="F3421" s="102"/>
      <c r="G3421" s="102"/>
      <c r="I3421" s="93"/>
      <c r="J3421" s="93"/>
    </row>
    <row r="3422" spans="1:10" s="65" customFormat="1" ht="14" x14ac:dyDescent="0.35">
      <c r="A3422" s="145"/>
      <c r="B3422" s="152"/>
      <c r="E3422" s="102"/>
      <c r="F3422" s="102"/>
      <c r="G3422" s="102"/>
      <c r="I3422" s="93"/>
      <c r="J3422" s="93"/>
    </row>
    <row r="3423" spans="1:10" s="65" customFormat="1" ht="14" x14ac:dyDescent="0.35">
      <c r="A3423" s="145"/>
      <c r="B3423" s="152"/>
      <c r="E3423" s="102"/>
      <c r="F3423" s="102"/>
      <c r="G3423" s="102"/>
      <c r="I3423" s="93"/>
      <c r="J3423" s="93"/>
    </row>
    <row r="3424" spans="1:10" s="65" customFormat="1" ht="14" x14ac:dyDescent="0.35">
      <c r="A3424" s="145"/>
      <c r="B3424" s="152"/>
      <c r="E3424" s="102"/>
      <c r="F3424" s="102"/>
      <c r="G3424" s="102"/>
      <c r="I3424" s="93"/>
      <c r="J3424" s="93"/>
    </row>
    <row r="3425" spans="1:10" s="65" customFormat="1" ht="14" x14ac:dyDescent="0.35">
      <c r="A3425" s="145"/>
      <c r="B3425" s="152"/>
      <c r="E3425" s="102"/>
      <c r="F3425" s="102"/>
      <c r="G3425" s="102"/>
      <c r="I3425" s="93"/>
      <c r="J3425" s="93"/>
    </row>
    <row r="3426" spans="1:10" s="65" customFormat="1" ht="14" x14ac:dyDescent="0.35">
      <c r="A3426" s="145"/>
      <c r="B3426" s="152"/>
      <c r="E3426" s="102"/>
      <c r="F3426" s="102"/>
      <c r="G3426" s="102"/>
      <c r="I3426" s="93"/>
      <c r="J3426" s="93"/>
    </row>
    <row r="3427" spans="1:10" s="65" customFormat="1" ht="14" x14ac:dyDescent="0.35">
      <c r="A3427" s="145"/>
      <c r="B3427" s="152"/>
      <c r="E3427" s="102"/>
      <c r="F3427" s="102"/>
      <c r="G3427" s="102"/>
      <c r="I3427" s="93"/>
      <c r="J3427" s="93"/>
    </row>
    <row r="3428" spans="1:10" s="65" customFormat="1" ht="14" x14ac:dyDescent="0.35">
      <c r="A3428" s="145"/>
      <c r="B3428" s="152"/>
      <c r="E3428" s="102"/>
      <c r="F3428" s="102"/>
      <c r="G3428" s="102"/>
      <c r="I3428" s="93"/>
      <c r="J3428" s="93"/>
    </row>
    <row r="3429" spans="1:10" s="65" customFormat="1" ht="14" x14ac:dyDescent="0.35">
      <c r="A3429" s="145"/>
      <c r="B3429" s="152"/>
      <c r="E3429" s="102"/>
      <c r="F3429" s="102"/>
      <c r="G3429" s="102"/>
      <c r="I3429" s="93"/>
      <c r="J3429" s="93"/>
    </row>
    <row r="3430" spans="1:10" s="65" customFormat="1" ht="14" x14ac:dyDescent="0.35">
      <c r="A3430" s="145"/>
      <c r="B3430" s="152"/>
      <c r="E3430" s="102"/>
      <c r="F3430" s="102"/>
      <c r="G3430" s="102"/>
      <c r="I3430" s="93"/>
      <c r="J3430" s="93"/>
    </row>
    <row r="3431" spans="1:10" s="65" customFormat="1" ht="14" x14ac:dyDescent="0.35">
      <c r="A3431" s="145"/>
      <c r="B3431" s="152"/>
      <c r="E3431" s="102"/>
      <c r="F3431" s="102"/>
      <c r="G3431" s="102"/>
      <c r="I3431" s="93"/>
      <c r="J3431" s="93"/>
    </row>
    <row r="3432" spans="1:10" s="65" customFormat="1" ht="14" x14ac:dyDescent="0.35">
      <c r="A3432" s="145"/>
      <c r="B3432" s="152"/>
      <c r="E3432" s="102"/>
      <c r="F3432" s="102"/>
      <c r="G3432" s="102"/>
      <c r="I3432" s="93"/>
      <c r="J3432" s="93"/>
    </row>
    <row r="3433" spans="1:10" s="65" customFormat="1" ht="14" x14ac:dyDescent="0.35">
      <c r="A3433" s="145"/>
      <c r="B3433" s="152"/>
      <c r="E3433" s="102"/>
      <c r="F3433" s="102"/>
      <c r="G3433" s="102"/>
      <c r="I3433" s="93"/>
      <c r="J3433" s="93"/>
    </row>
    <row r="3434" spans="1:10" s="65" customFormat="1" ht="14" x14ac:dyDescent="0.35">
      <c r="A3434" s="145"/>
      <c r="B3434" s="152"/>
      <c r="E3434" s="102"/>
      <c r="F3434" s="102"/>
      <c r="G3434" s="102"/>
      <c r="I3434" s="93"/>
      <c r="J3434" s="93"/>
    </row>
    <row r="3435" spans="1:10" s="65" customFormat="1" ht="14" x14ac:dyDescent="0.35">
      <c r="A3435" s="145"/>
      <c r="B3435" s="152"/>
      <c r="E3435" s="102"/>
      <c r="F3435" s="102"/>
      <c r="G3435" s="102"/>
      <c r="I3435" s="93"/>
      <c r="J3435" s="93"/>
    </row>
    <row r="3436" spans="1:10" s="65" customFormat="1" ht="14" x14ac:dyDescent="0.35">
      <c r="A3436" s="145"/>
      <c r="B3436" s="152"/>
      <c r="E3436" s="102"/>
      <c r="F3436" s="102"/>
      <c r="G3436" s="102"/>
      <c r="I3436" s="93"/>
      <c r="J3436" s="93"/>
    </row>
    <row r="3437" spans="1:10" s="65" customFormat="1" ht="14" x14ac:dyDescent="0.35">
      <c r="A3437" s="145"/>
      <c r="B3437" s="152"/>
      <c r="E3437" s="102"/>
      <c r="F3437" s="102"/>
      <c r="G3437" s="102"/>
      <c r="I3437" s="93"/>
      <c r="J3437" s="93"/>
    </row>
    <row r="3438" spans="1:10" s="65" customFormat="1" ht="14" x14ac:dyDescent="0.35">
      <c r="A3438" s="145"/>
      <c r="B3438" s="152"/>
      <c r="E3438" s="102"/>
      <c r="F3438" s="102"/>
      <c r="G3438" s="102"/>
      <c r="I3438" s="93"/>
      <c r="J3438" s="93"/>
    </row>
    <row r="3439" spans="1:10" s="65" customFormat="1" ht="14" x14ac:dyDescent="0.35">
      <c r="A3439" s="145"/>
      <c r="B3439" s="152"/>
      <c r="E3439" s="102"/>
      <c r="F3439" s="102"/>
      <c r="G3439" s="102"/>
      <c r="I3439" s="93"/>
      <c r="J3439" s="93"/>
    </row>
    <row r="3440" spans="1:10" s="65" customFormat="1" ht="14" x14ac:dyDescent="0.35">
      <c r="A3440" s="145"/>
      <c r="B3440" s="152"/>
      <c r="E3440" s="102"/>
      <c r="F3440" s="102"/>
      <c r="G3440" s="102"/>
      <c r="I3440" s="93"/>
      <c r="J3440" s="93"/>
    </row>
    <row r="3441" spans="1:10" s="65" customFormat="1" ht="14" x14ac:dyDescent="0.35">
      <c r="A3441" s="145"/>
      <c r="B3441" s="152"/>
      <c r="E3441" s="102"/>
      <c r="F3441" s="102"/>
      <c r="G3441" s="102"/>
      <c r="I3441" s="93"/>
      <c r="J3441" s="93"/>
    </row>
    <row r="3442" spans="1:10" s="65" customFormat="1" ht="14" x14ac:dyDescent="0.35">
      <c r="A3442" s="145"/>
      <c r="B3442" s="152"/>
      <c r="E3442" s="102"/>
      <c r="F3442" s="102"/>
      <c r="G3442" s="102"/>
      <c r="I3442" s="93"/>
      <c r="J3442" s="93"/>
    </row>
    <row r="3443" spans="1:10" s="65" customFormat="1" ht="14" x14ac:dyDescent="0.35">
      <c r="A3443" s="145"/>
      <c r="B3443" s="152"/>
      <c r="E3443" s="102"/>
      <c r="F3443" s="102"/>
      <c r="G3443" s="102"/>
      <c r="I3443" s="93"/>
      <c r="J3443" s="93"/>
    </row>
    <row r="3444" spans="1:10" s="65" customFormat="1" ht="14" x14ac:dyDescent="0.35">
      <c r="A3444" s="145"/>
      <c r="B3444" s="152"/>
      <c r="E3444" s="102"/>
      <c r="F3444" s="102"/>
      <c r="G3444" s="102"/>
      <c r="I3444" s="93"/>
      <c r="J3444" s="93"/>
    </row>
    <row r="3445" spans="1:10" s="65" customFormat="1" ht="14" x14ac:dyDescent="0.35">
      <c r="A3445" s="145"/>
      <c r="B3445" s="152"/>
      <c r="E3445" s="102"/>
      <c r="F3445" s="102"/>
      <c r="G3445" s="102"/>
      <c r="I3445" s="93"/>
      <c r="J3445" s="93"/>
    </row>
    <row r="3446" spans="1:10" s="65" customFormat="1" ht="14" x14ac:dyDescent="0.35">
      <c r="A3446" s="145"/>
      <c r="B3446" s="152"/>
      <c r="E3446" s="102"/>
      <c r="F3446" s="102"/>
      <c r="G3446" s="102"/>
      <c r="I3446" s="93"/>
      <c r="J3446" s="93"/>
    </row>
    <row r="3447" spans="1:10" s="65" customFormat="1" ht="14" x14ac:dyDescent="0.35">
      <c r="A3447" s="145"/>
      <c r="B3447" s="152"/>
      <c r="E3447" s="102"/>
      <c r="F3447" s="102"/>
      <c r="G3447" s="102"/>
      <c r="I3447" s="93"/>
      <c r="J3447" s="93"/>
    </row>
    <row r="3448" spans="1:10" s="65" customFormat="1" ht="14" x14ac:dyDescent="0.35">
      <c r="A3448" s="145"/>
      <c r="B3448" s="152"/>
      <c r="E3448" s="102"/>
      <c r="F3448" s="102"/>
      <c r="G3448" s="102"/>
      <c r="I3448" s="93"/>
      <c r="J3448" s="93"/>
    </row>
    <row r="3449" spans="1:10" s="65" customFormat="1" ht="14" x14ac:dyDescent="0.35">
      <c r="A3449" s="145"/>
      <c r="B3449" s="152"/>
      <c r="E3449" s="102"/>
      <c r="F3449" s="102"/>
      <c r="G3449" s="102"/>
      <c r="I3449" s="93"/>
      <c r="J3449" s="93"/>
    </row>
    <row r="3450" spans="1:10" s="65" customFormat="1" ht="14" x14ac:dyDescent="0.35">
      <c r="A3450" s="145"/>
      <c r="B3450" s="152"/>
      <c r="E3450" s="102"/>
      <c r="F3450" s="102"/>
      <c r="G3450" s="102"/>
      <c r="I3450" s="93"/>
      <c r="J3450" s="93"/>
    </row>
    <row r="3451" spans="1:10" s="65" customFormat="1" ht="14" x14ac:dyDescent="0.35">
      <c r="A3451" s="145"/>
      <c r="B3451" s="152"/>
      <c r="E3451" s="102"/>
      <c r="F3451" s="102"/>
      <c r="G3451" s="102"/>
      <c r="I3451" s="93"/>
      <c r="J3451" s="93"/>
    </row>
    <row r="3452" spans="1:10" s="65" customFormat="1" ht="14" x14ac:dyDescent="0.35">
      <c r="A3452" s="145"/>
      <c r="B3452" s="152"/>
      <c r="E3452" s="102"/>
      <c r="F3452" s="102"/>
      <c r="G3452" s="102"/>
      <c r="I3452" s="93"/>
      <c r="J3452" s="93"/>
    </row>
    <row r="3453" spans="1:10" s="65" customFormat="1" ht="14" x14ac:dyDescent="0.35">
      <c r="A3453" s="145"/>
      <c r="B3453" s="152"/>
      <c r="E3453" s="102"/>
      <c r="F3453" s="102"/>
      <c r="G3453" s="102"/>
      <c r="I3453" s="93"/>
      <c r="J3453" s="93"/>
    </row>
    <row r="3454" spans="1:10" s="65" customFormat="1" ht="14" x14ac:dyDescent="0.35">
      <c r="A3454" s="145"/>
      <c r="B3454" s="152"/>
      <c r="E3454" s="102"/>
      <c r="F3454" s="102"/>
      <c r="G3454" s="102"/>
      <c r="I3454" s="93"/>
      <c r="J3454" s="93"/>
    </row>
    <row r="3455" spans="1:10" s="65" customFormat="1" ht="14" x14ac:dyDescent="0.35">
      <c r="A3455" s="145"/>
      <c r="B3455" s="152"/>
      <c r="E3455" s="102"/>
      <c r="F3455" s="102"/>
      <c r="G3455" s="102"/>
      <c r="I3455" s="93"/>
      <c r="J3455" s="93"/>
    </row>
    <row r="3456" spans="1:10" s="65" customFormat="1" ht="14" x14ac:dyDescent="0.35">
      <c r="A3456" s="145"/>
      <c r="B3456" s="152"/>
      <c r="E3456" s="102"/>
      <c r="F3456" s="102"/>
      <c r="G3456" s="102"/>
      <c r="I3456" s="93"/>
      <c r="J3456" s="93"/>
    </row>
    <row r="3457" spans="1:10" s="65" customFormat="1" ht="14" x14ac:dyDescent="0.35">
      <c r="A3457" s="145"/>
      <c r="B3457" s="152"/>
      <c r="E3457" s="102"/>
      <c r="F3457" s="102"/>
      <c r="G3457" s="102"/>
      <c r="I3457" s="93"/>
      <c r="J3457" s="93"/>
    </row>
    <row r="3458" spans="1:10" s="65" customFormat="1" ht="14" x14ac:dyDescent="0.35">
      <c r="A3458" s="145"/>
      <c r="B3458" s="152"/>
      <c r="E3458" s="102"/>
      <c r="F3458" s="102"/>
      <c r="G3458" s="102"/>
      <c r="I3458" s="93"/>
      <c r="J3458" s="93"/>
    </row>
    <row r="3459" spans="1:10" s="65" customFormat="1" ht="14" x14ac:dyDescent="0.35">
      <c r="A3459" s="145"/>
      <c r="B3459" s="152"/>
      <c r="E3459" s="102"/>
      <c r="F3459" s="102"/>
      <c r="G3459" s="102"/>
      <c r="I3459" s="93"/>
      <c r="J3459" s="93"/>
    </row>
    <row r="3460" spans="1:10" s="65" customFormat="1" ht="14" x14ac:dyDescent="0.35">
      <c r="A3460" s="145"/>
      <c r="B3460" s="152"/>
      <c r="E3460" s="102"/>
      <c r="F3460" s="102"/>
      <c r="G3460" s="102"/>
      <c r="I3460" s="93"/>
      <c r="J3460" s="93"/>
    </row>
    <row r="3461" spans="1:10" s="65" customFormat="1" ht="14" x14ac:dyDescent="0.35">
      <c r="A3461" s="145"/>
      <c r="B3461" s="152"/>
      <c r="E3461" s="102"/>
      <c r="F3461" s="102"/>
      <c r="G3461" s="102"/>
      <c r="I3461" s="93"/>
      <c r="J3461" s="93"/>
    </row>
    <row r="3462" spans="1:10" s="65" customFormat="1" ht="14" x14ac:dyDescent="0.35">
      <c r="A3462" s="145"/>
      <c r="B3462" s="152"/>
      <c r="E3462" s="102"/>
      <c r="F3462" s="102"/>
      <c r="G3462" s="102"/>
      <c r="I3462" s="93"/>
      <c r="J3462" s="93"/>
    </row>
    <row r="3463" spans="1:10" s="65" customFormat="1" ht="14" x14ac:dyDescent="0.35">
      <c r="A3463" s="145"/>
      <c r="B3463" s="152"/>
      <c r="E3463" s="102"/>
      <c r="F3463" s="102"/>
      <c r="G3463" s="102"/>
      <c r="I3463" s="93"/>
      <c r="J3463" s="93"/>
    </row>
    <row r="3464" spans="1:10" s="65" customFormat="1" ht="14" x14ac:dyDescent="0.35">
      <c r="A3464" s="145"/>
      <c r="B3464" s="152"/>
      <c r="E3464" s="102"/>
      <c r="F3464" s="102"/>
      <c r="G3464" s="102"/>
      <c r="I3464" s="93"/>
      <c r="J3464" s="93"/>
    </row>
    <row r="3465" spans="1:10" s="65" customFormat="1" ht="14" x14ac:dyDescent="0.35">
      <c r="A3465" s="145"/>
      <c r="B3465" s="152"/>
      <c r="E3465" s="102"/>
      <c r="F3465" s="102"/>
      <c r="G3465" s="102"/>
      <c r="I3465" s="93"/>
      <c r="J3465" s="93"/>
    </row>
    <row r="3466" spans="1:10" s="65" customFormat="1" ht="14" x14ac:dyDescent="0.35">
      <c r="A3466" s="145"/>
      <c r="B3466" s="152"/>
      <c r="E3466" s="102"/>
      <c r="F3466" s="102"/>
      <c r="G3466" s="102"/>
      <c r="I3466" s="93"/>
      <c r="J3466" s="93"/>
    </row>
    <row r="3467" spans="1:10" s="65" customFormat="1" ht="14" x14ac:dyDescent="0.35">
      <c r="A3467" s="145"/>
      <c r="B3467" s="152"/>
      <c r="E3467" s="102"/>
      <c r="F3467" s="102"/>
      <c r="G3467" s="102"/>
      <c r="I3467" s="93"/>
      <c r="J3467" s="93"/>
    </row>
    <row r="3468" spans="1:10" s="65" customFormat="1" ht="14" x14ac:dyDescent="0.35">
      <c r="A3468" s="145"/>
      <c r="B3468" s="152"/>
      <c r="E3468" s="102"/>
      <c r="F3468" s="102"/>
      <c r="G3468" s="102"/>
      <c r="I3468" s="93"/>
      <c r="J3468" s="93"/>
    </row>
    <row r="3469" spans="1:10" s="65" customFormat="1" ht="14" x14ac:dyDescent="0.35">
      <c r="A3469" s="145"/>
      <c r="B3469" s="152"/>
      <c r="E3469" s="102"/>
      <c r="F3469" s="102"/>
      <c r="G3469" s="102"/>
      <c r="I3469" s="93"/>
      <c r="J3469" s="93"/>
    </row>
    <row r="3470" spans="1:10" s="65" customFormat="1" ht="14" x14ac:dyDescent="0.35">
      <c r="A3470" s="145"/>
      <c r="B3470" s="152"/>
      <c r="E3470" s="102"/>
      <c r="F3470" s="102"/>
      <c r="G3470" s="102"/>
      <c r="I3470" s="93"/>
      <c r="J3470" s="93"/>
    </row>
    <row r="3471" spans="1:10" s="65" customFormat="1" ht="14" x14ac:dyDescent="0.35">
      <c r="A3471" s="145"/>
      <c r="B3471" s="152"/>
      <c r="E3471" s="102"/>
      <c r="F3471" s="102"/>
      <c r="G3471" s="102"/>
      <c r="I3471" s="93"/>
      <c r="J3471" s="93"/>
    </row>
    <row r="3472" spans="1:10" s="65" customFormat="1" ht="14" x14ac:dyDescent="0.35">
      <c r="A3472" s="145"/>
      <c r="B3472" s="152"/>
      <c r="E3472" s="102"/>
      <c r="F3472" s="102"/>
      <c r="G3472" s="102"/>
      <c r="I3472" s="93"/>
      <c r="J3472" s="93"/>
    </row>
    <row r="3473" spans="1:10" s="65" customFormat="1" ht="14" x14ac:dyDescent="0.35">
      <c r="A3473" s="145"/>
      <c r="B3473" s="152"/>
      <c r="E3473" s="102"/>
      <c r="F3473" s="102"/>
      <c r="G3473" s="102"/>
      <c r="I3473" s="93"/>
      <c r="J3473" s="93"/>
    </row>
    <row r="3474" spans="1:10" s="65" customFormat="1" ht="14" x14ac:dyDescent="0.35">
      <c r="A3474" s="145"/>
      <c r="B3474" s="152"/>
      <c r="E3474" s="102"/>
      <c r="F3474" s="102"/>
      <c r="G3474" s="102"/>
      <c r="I3474" s="93"/>
      <c r="J3474" s="93"/>
    </row>
    <row r="3475" spans="1:10" s="65" customFormat="1" ht="14" x14ac:dyDescent="0.35">
      <c r="A3475" s="145"/>
      <c r="B3475" s="152"/>
      <c r="E3475" s="102"/>
      <c r="F3475" s="102"/>
      <c r="G3475" s="102"/>
      <c r="I3475" s="93"/>
      <c r="J3475" s="93"/>
    </row>
    <row r="3476" spans="1:10" s="65" customFormat="1" ht="14" x14ac:dyDescent="0.35">
      <c r="A3476" s="145"/>
      <c r="B3476" s="152"/>
      <c r="E3476" s="102"/>
      <c r="F3476" s="102"/>
      <c r="G3476" s="102"/>
      <c r="I3476" s="93"/>
      <c r="J3476" s="93"/>
    </row>
    <row r="3477" spans="1:10" s="65" customFormat="1" ht="14" x14ac:dyDescent="0.35">
      <c r="A3477" s="145"/>
      <c r="B3477" s="152"/>
      <c r="E3477" s="102"/>
      <c r="F3477" s="102"/>
      <c r="G3477" s="102"/>
      <c r="I3477" s="93"/>
      <c r="J3477" s="93"/>
    </row>
    <row r="3478" spans="1:10" s="65" customFormat="1" ht="14" x14ac:dyDescent="0.35">
      <c r="A3478" s="145"/>
      <c r="B3478" s="152"/>
      <c r="E3478" s="102"/>
      <c r="F3478" s="102"/>
      <c r="G3478" s="102"/>
      <c r="I3478" s="93"/>
      <c r="J3478" s="93"/>
    </row>
    <row r="3479" spans="1:10" s="65" customFormat="1" ht="14" x14ac:dyDescent="0.35">
      <c r="A3479" s="145"/>
      <c r="B3479" s="152"/>
      <c r="E3479" s="102"/>
      <c r="F3479" s="102"/>
      <c r="G3479" s="102"/>
      <c r="I3479" s="93"/>
      <c r="J3479" s="93"/>
    </row>
    <row r="3480" spans="1:10" s="65" customFormat="1" ht="14" x14ac:dyDescent="0.35">
      <c r="A3480" s="145"/>
      <c r="B3480" s="152"/>
      <c r="E3480" s="102"/>
      <c r="F3480" s="102"/>
      <c r="G3480" s="102"/>
      <c r="I3480" s="93"/>
      <c r="J3480" s="93"/>
    </row>
    <row r="3481" spans="1:10" s="65" customFormat="1" ht="14" x14ac:dyDescent="0.35">
      <c r="A3481" s="145"/>
      <c r="B3481" s="152"/>
      <c r="E3481" s="102"/>
      <c r="F3481" s="102"/>
      <c r="G3481" s="102"/>
      <c r="I3481" s="93"/>
      <c r="J3481" s="93"/>
    </row>
    <row r="3482" spans="1:10" s="65" customFormat="1" ht="14" x14ac:dyDescent="0.35">
      <c r="A3482" s="145"/>
      <c r="B3482" s="152"/>
      <c r="E3482" s="102"/>
      <c r="F3482" s="102"/>
      <c r="G3482" s="102"/>
      <c r="I3482" s="93"/>
      <c r="J3482" s="93"/>
    </row>
    <row r="3483" spans="1:10" s="65" customFormat="1" ht="14" x14ac:dyDescent="0.35">
      <c r="A3483" s="145"/>
      <c r="B3483" s="152"/>
      <c r="E3483" s="102"/>
      <c r="F3483" s="102"/>
      <c r="G3483" s="102"/>
      <c r="I3483" s="93"/>
      <c r="J3483" s="93"/>
    </row>
    <row r="3484" spans="1:10" s="65" customFormat="1" ht="14" x14ac:dyDescent="0.35">
      <c r="A3484" s="145"/>
      <c r="B3484" s="152"/>
      <c r="E3484" s="102"/>
      <c r="F3484" s="102"/>
      <c r="G3484" s="102"/>
      <c r="I3484" s="93"/>
      <c r="J3484" s="93"/>
    </row>
    <row r="3485" spans="1:10" s="65" customFormat="1" ht="14" x14ac:dyDescent="0.35">
      <c r="A3485" s="145"/>
      <c r="B3485" s="152"/>
      <c r="E3485" s="102"/>
      <c r="F3485" s="102"/>
      <c r="G3485" s="102"/>
      <c r="I3485" s="93"/>
      <c r="J3485" s="93"/>
    </row>
    <row r="3486" spans="1:10" s="65" customFormat="1" ht="14" x14ac:dyDescent="0.35">
      <c r="A3486" s="145"/>
      <c r="B3486" s="152"/>
      <c r="E3486" s="102"/>
      <c r="F3486" s="102"/>
      <c r="G3486" s="102"/>
      <c r="I3486" s="93"/>
      <c r="J3486" s="93"/>
    </row>
    <row r="3487" spans="1:10" s="65" customFormat="1" ht="14" x14ac:dyDescent="0.35">
      <c r="A3487" s="145"/>
      <c r="B3487" s="152"/>
      <c r="E3487" s="102"/>
      <c r="F3487" s="102"/>
      <c r="G3487" s="102"/>
      <c r="I3487" s="93"/>
      <c r="J3487" s="93"/>
    </row>
    <row r="3488" spans="1:10" s="65" customFormat="1" ht="14" x14ac:dyDescent="0.35">
      <c r="A3488" s="145"/>
      <c r="B3488" s="152"/>
      <c r="E3488" s="102"/>
      <c r="F3488" s="102"/>
      <c r="G3488" s="102"/>
      <c r="I3488" s="93"/>
      <c r="J3488" s="93"/>
    </row>
    <row r="3489" spans="1:10" s="65" customFormat="1" ht="14" x14ac:dyDescent="0.35">
      <c r="A3489" s="145"/>
      <c r="B3489" s="152"/>
      <c r="E3489" s="102"/>
      <c r="F3489" s="102"/>
      <c r="G3489" s="102"/>
      <c r="I3489" s="93"/>
      <c r="J3489" s="93"/>
    </row>
    <row r="3490" spans="1:10" s="65" customFormat="1" ht="14" x14ac:dyDescent="0.35">
      <c r="A3490" s="145"/>
      <c r="B3490" s="152"/>
      <c r="E3490" s="102"/>
      <c r="F3490" s="102"/>
      <c r="G3490" s="102"/>
      <c r="I3490" s="93"/>
      <c r="J3490" s="93"/>
    </row>
    <row r="3491" spans="1:10" s="65" customFormat="1" ht="14" x14ac:dyDescent="0.35">
      <c r="A3491" s="145"/>
      <c r="B3491" s="152"/>
      <c r="E3491" s="102"/>
      <c r="F3491" s="102"/>
      <c r="G3491" s="102"/>
      <c r="I3491" s="93"/>
      <c r="J3491" s="93"/>
    </row>
    <row r="3492" spans="1:10" s="65" customFormat="1" ht="14" x14ac:dyDescent="0.35">
      <c r="A3492" s="145"/>
      <c r="B3492" s="152"/>
      <c r="E3492" s="102"/>
      <c r="F3492" s="102"/>
      <c r="G3492" s="102"/>
      <c r="I3492" s="93"/>
      <c r="J3492" s="93"/>
    </row>
    <row r="3493" spans="1:10" s="65" customFormat="1" ht="14" x14ac:dyDescent="0.35">
      <c r="A3493" s="145"/>
      <c r="B3493" s="152"/>
      <c r="E3493" s="102"/>
      <c r="F3493" s="102"/>
      <c r="G3493" s="102"/>
      <c r="I3493" s="93"/>
      <c r="J3493" s="93"/>
    </row>
    <row r="3494" spans="1:10" s="65" customFormat="1" ht="14" x14ac:dyDescent="0.35">
      <c r="A3494" s="145"/>
      <c r="B3494" s="152"/>
      <c r="E3494" s="102"/>
      <c r="F3494" s="102"/>
      <c r="G3494" s="102"/>
      <c r="I3494" s="93"/>
      <c r="J3494" s="93"/>
    </row>
    <row r="3495" spans="1:10" s="65" customFormat="1" ht="14" x14ac:dyDescent="0.35">
      <c r="A3495" s="145"/>
      <c r="B3495" s="152"/>
      <c r="E3495" s="102"/>
      <c r="F3495" s="102"/>
      <c r="G3495" s="102"/>
      <c r="I3495" s="93"/>
      <c r="J3495" s="93"/>
    </row>
    <row r="3496" spans="1:10" s="65" customFormat="1" ht="14" x14ac:dyDescent="0.35">
      <c r="A3496" s="145"/>
      <c r="B3496" s="152"/>
      <c r="E3496" s="102"/>
      <c r="F3496" s="102"/>
      <c r="G3496" s="102"/>
      <c r="I3496" s="93"/>
      <c r="J3496" s="93"/>
    </row>
    <row r="3497" spans="1:10" s="65" customFormat="1" ht="14" x14ac:dyDescent="0.35">
      <c r="A3497" s="145"/>
      <c r="B3497" s="152"/>
      <c r="E3497" s="102"/>
      <c r="F3497" s="102"/>
      <c r="G3497" s="102"/>
      <c r="I3497" s="93"/>
      <c r="J3497" s="93"/>
    </row>
    <row r="3498" spans="1:10" s="65" customFormat="1" ht="14" x14ac:dyDescent="0.35">
      <c r="A3498" s="145"/>
      <c r="B3498" s="152"/>
      <c r="E3498" s="102"/>
      <c r="F3498" s="102"/>
      <c r="G3498" s="102"/>
      <c r="I3498" s="93"/>
      <c r="J3498" s="93"/>
    </row>
    <row r="3499" spans="1:10" s="65" customFormat="1" ht="14" x14ac:dyDescent="0.35">
      <c r="A3499" s="145"/>
      <c r="B3499" s="152"/>
      <c r="E3499" s="102"/>
      <c r="F3499" s="102"/>
      <c r="G3499" s="102"/>
      <c r="I3499" s="93"/>
      <c r="J3499" s="93"/>
    </row>
    <row r="3500" spans="1:10" s="65" customFormat="1" ht="14" x14ac:dyDescent="0.35">
      <c r="A3500" s="145"/>
      <c r="B3500" s="152"/>
      <c r="E3500" s="102"/>
      <c r="F3500" s="102"/>
      <c r="G3500" s="102"/>
      <c r="I3500" s="93"/>
      <c r="J3500" s="93"/>
    </row>
    <row r="3501" spans="1:10" s="65" customFormat="1" ht="14" x14ac:dyDescent="0.35">
      <c r="A3501" s="145"/>
      <c r="B3501" s="152"/>
      <c r="E3501" s="102"/>
      <c r="F3501" s="102"/>
      <c r="G3501" s="102"/>
      <c r="I3501" s="93"/>
      <c r="J3501" s="93"/>
    </row>
    <row r="3502" spans="1:10" s="65" customFormat="1" ht="14" x14ac:dyDescent="0.35">
      <c r="A3502" s="145"/>
      <c r="B3502" s="152"/>
      <c r="E3502" s="102"/>
      <c r="F3502" s="102"/>
      <c r="G3502" s="102"/>
      <c r="I3502" s="93"/>
      <c r="J3502" s="93"/>
    </row>
    <row r="3503" spans="1:10" s="65" customFormat="1" ht="14" x14ac:dyDescent="0.35">
      <c r="A3503" s="145"/>
      <c r="B3503" s="152"/>
      <c r="E3503" s="102"/>
      <c r="F3503" s="102"/>
      <c r="G3503" s="102"/>
      <c r="I3503" s="93"/>
      <c r="J3503" s="93"/>
    </row>
    <row r="3504" spans="1:10" s="65" customFormat="1" ht="14" x14ac:dyDescent="0.35">
      <c r="A3504" s="145"/>
      <c r="B3504" s="152"/>
      <c r="E3504" s="102"/>
      <c r="F3504" s="102"/>
      <c r="G3504" s="102"/>
      <c r="I3504" s="93"/>
      <c r="J3504" s="93"/>
    </row>
    <row r="3505" spans="1:10" s="65" customFormat="1" ht="14" x14ac:dyDescent="0.35">
      <c r="A3505" s="145"/>
      <c r="B3505" s="152"/>
      <c r="E3505" s="102"/>
      <c r="F3505" s="102"/>
      <c r="G3505" s="102"/>
      <c r="I3505" s="93"/>
      <c r="J3505" s="93"/>
    </row>
    <row r="3506" spans="1:10" s="65" customFormat="1" ht="14" x14ac:dyDescent="0.35">
      <c r="A3506" s="145"/>
      <c r="B3506" s="152"/>
      <c r="E3506" s="102"/>
      <c r="F3506" s="102"/>
      <c r="G3506" s="102"/>
      <c r="I3506" s="93"/>
      <c r="J3506" s="93"/>
    </row>
    <row r="3507" spans="1:10" s="65" customFormat="1" ht="14" x14ac:dyDescent="0.35">
      <c r="A3507" s="145"/>
      <c r="B3507" s="152"/>
      <c r="E3507" s="102"/>
      <c r="F3507" s="102"/>
      <c r="G3507" s="102"/>
      <c r="I3507" s="93"/>
      <c r="J3507" s="93"/>
    </row>
    <row r="3508" spans="1:10" s="65" customFormat="1" ht="14" x14ac:dyDescent="0.35">
      <c r="A3508" s="145"/>
      <c r="B3508" s="152"/>
      <c r="E3508" s="102"/>
      <c r="F3508" s="102"/>
      <c r="G3508" s="102"/>
      <c r="I3508" s="93"/>
      <c r="J3508" s="93"/>
    </row>
    <row r="3509" spans="1:10" s="65" customFormat="1" ht="14" x14ac:dyDescent="0.35">
      <c r="A3509" s="145"/>
      <c r="B3509" s="152"/>
      <c r="E3509" s="102"/>
      <c r="F3509" s="102"/>
      <c r="G3509" s="102"/>
      <c r="I3509" s="93"/>
      <c r="J3509" s="93"/>
    </row>
    <row r="3510" spans="1:10" s="65" customFormat="1" ht="14" x14ac:dyDescent="0.35">
      <c r="A3510" s="145"/>
      <c r="B3510" s="152"/>
      <c r="E3510" s="102"/>
      <c r="F3510" s="102"/>
      <c r="G3510" s="102"/>
      <c r="I3510" s="93"/>
      <c r="J3510" s="93"/>
    </row>
    <row r="3511" spans="1:10" s="65" customFormat="1" ht="14" x14ac:dyDescent="0.35">
      <c r="A3511" s="145"/>
      <c r="B3511" s="152"/>
      <c r="E3511" s="102"/>
      <c r="F3511" s="102"/>
      <c r="G3511" s="102"/>
      <c r="I3511" s="93"/>
      <c r="J3511" s="93"/>
    </row>
    <row r="3512" spans="1:10" s="65" customFormat="1" ht="14" x14ac:dyDescent="0.35">
      <c r="A3512" s="145"/>
      <c r="B3512" s="152"/>
      <c r="E3512" s="102"/>
      <c r="F3512" s="102"/>
      <c r="G3512" s="102"/>
      <c r="I3512" s="93"/>
      <c r="J3512" s="93"/>
    </row>
    <row r="3513" spans="1:10" s="65" customFormat="1" ht="14" x14ac:dyDescent="0.35">
      <c r="A3513" s="145"/>
      <c r="B3513" s="152"/>
      <c r="E3513" s="102"/>
      <c r="F3513" s="102"/>
      <c r="G3513" s="102"/>
      <c r="I3513" s="93"/>
      <c r="J3513" s="93"/>
    </row>
    <row r="3514" spans="1:10" s="65" customFormat="1" ht="14" x14ac:dyDescent="0.35">
      <c r="A3514" s="145"/>
      <c r="B3514" s="152"/>
      <c r="E3514" s="102"/>
      <c r="F3514" s="102"/>
      <c r="G3514" s="102"/>
      <c r="I3514" s="93"/>
      <c r="J3514" s="93"/>
    </row>
    <row r="3515" spans="1:10" s="65" customFormat="1" ht="14" x14ac:dyDescent="0.35">
      <c r="A3515" s="145"/>
      <c r="B3515" s="152"/>
      <c r="E3515" s="102"/>
      <c r="F3515" s="102"/>
      <c r="G3515" s="102"/>
      <c r="I3515" s="93"/>
      <c r="J3515" s="93"/>
    </row>
    <row r="3516" spans="1:10" s="65" customFormat="1" ht="14" x14ac:dyDescent="0.35">
      <c r="A3516" s="145"/>
      <c r="B3516" s="152"/>
      <c r="E3516" s="102"/>
      <c r="F3516" s="102"/>
      <c r="G3516" s="102"/>
      <c r="I3516" s="93"/>
      <c r="J3516" s="93"/>
    </row>
    <row r="3517" spans="1:10" s="65" customFormat="1" ht="14" x14ac:dyDescent="0.35">
      <c r="A3517" s="145"/>
      <c r="B3517" s="152"/>
      <c r="E3517" s="102"/>
      <c r="F3517" s="102"/>
      <c r="G3517" s="102"/>
      <c r="I3517" s="93"/>
      <c r="J3517" s="93"/>
    </row>
    <row r="3518" spans="1:10" s="65" customFormat="1" ht="14" x14ac:dyDescent="0.35">
      <c r="A3518" s="145"/>
      <c r="B3518" s="152"/>
      <c r="E3518" s="102"/>
      <c r="F3518" s="102"/>
      <c r="G3518" s="102"/>
      <c r="I3518" s="93"/>
      <c r="J3518" s="93"/>
    </row>
    <row r="3519" spans="1:10" s="65" customFormat="1" ht="14" x14ac:dyDescent="0.35">
      <c r="A3519" s="145"/>
      <c r="B3519" s="152"/>
      <c r="E3519" s="102"/>
      <c r="F3519" s="102"/>
      <c r="G3519" s="102"/>
      <c r="I3519" s="93"/>
      <c r="J3519" s="93"/>
    </row>
    <row r="3520" spans="1:10" s="65" customFormat="1" ht="14" x14ac:dyDescent="0.35">
      <c r="A3520" s="145"/>
      <c r="B3520" s="152"/>
      <c r="E3520" s="102"/>
      <c r="F3520" s="102"/>
      <c r="G3520" s="102"/>
      <c r="I3520" s="93"/>
      <c r="J3520" s="93"/>
    </row>
    <row r="3521" spans="1:10" s="65" customFormat="1" ht="14" x14ac:dyDescent="0.35">
      <c r="A3521" s="145"/>
      <c r="B3521" s="152"/>
      <c r="E3521" s="102"/>
      <c r="F3521" s="102"/>
      <c r="G3521" s="102"/>
      <c r="I3521" s="93"/>
      <c r="J3521" s="93"/>
    </row>
    <row r="3522" spans="1:10" s="65" customFormat="1" ht="14" x14ac:dyDescent="0.35">
      <c r="A3522" s="145"/>
      <c r="B3522" s="152"/>
      <c r="E3522" s="102"/>
      <c r="F3522" s="102"/>
      <c r="G3522" s="102"/>
      <c r="I3522" s="93"/>
      <c r="J3522" s="93"/>
    </row>
    <row r="3523" spans="1:10" s="65" customFormat="1" ht="14" x14ac:dyDescent="0.35">
      <c r="A3523" s="145"/>
      <c r="B3523" s="152"/>
      <c r="E3523" s="102"/>
      <c r="F3523" s="102"/>
      <c r="G3523" s="102"/>
      <c r="I3523" s="93"/>
      <c r="J3523" s="93"/>
    </row>
    <row r="3524" spans="1:10" s="65" customFormat="1" ht="14" x14ac:dyDescent="0.35">
      <c r="A3524" s="145"/>
      <c r="B3524" s="152"/>
      <c r="E3524" s="102"/>
      <c r="F3524" s="102"/>
      <c r="G3524" s="102"/>
      <c r="I3524" s="93"/>
      <c r="J3524" s="93"/>
    </row>
    <row r="3525" spans="1:10" s="65" customFormat="1" ht="14" x14ac:dyDescent="0.35">
      <c r="A3525" s="145"/>
      <c r="B3525" s="152"/>
      <c r="E3525" s="102"/>
      <c r="F3525" s="102"/>
      <c r="G3525" s="102"/>
      <c r="I3525" s="93"/>
      <c r="J3525" s="93"/>
    </row>
    <row r="3526" spans="1:10" s="65" customFormat="1" ht="14" x14ac:dyDescent="0.35">
      <c r="A3526" s="145"/>
      <c r="B3526" s="152"/>
      <c r="E3526" s="102"/>
      <c r="F3526" s="102"/>
      <c r="G3526" s="102"/>
      <c r="I3526" s="93"/>
      <c r="J3526" s="93"/>
    </row>
    <row r="3527" spans="1:10" s="65" customFormat="1" ht="14" x14ac:dyDescent="0.35">
      <c r="A3527" s="145"/>
      <c r="B3527" s="152"/>
      <c r="E3527" s="102"/>
      <c r="F3527" s="102"/>
      <c r="G3527" s="102"/>
      <c r="I3527" s="93"/>
      <c r="J3527" s="93"/>
    </row>
    <row r="3528" spans="1:10" s="65" customFormat="1" ht="14" x14ac:dyDescent="0.35">
      <c r="A3528" s="145"/>
      <c r="B3528" s="152"/>
      <c r="E3528" s="102"/>
      <c r="F3528" s="102"/>
      <c r="G3528" s="102"/>
      <c r="I3528" s="93"/>
      <c r="J3528" s="93"/>
    </row>
    <row r="3529" spans="1:10" s="65" customFormat="1" ht="14" x14ac:dyDescent="0.35">
      <c r="A3529" s="145"/>
      <c r="B3529" s="152"/>
      <c r="E3529" s="102"/>
      <c r="F3529" s="102"/>
      <c r="G3529" s="102"/>
      <c r="I3529" s="93"/>
      <c r="J3529" s="93"/>
    </row>
    <row r="3530" spans="1:10" s="65" customFormat="1" ht="14" x14ac:dyDescent="0.35">
      <c r="A3530" s="145"/>
      <c r="B3530" s="152"/>
      <c r="E3530" s="102"/>
      <c r="F3530" s="102"/>
      <c r="G3530" s="102"/>
      <c r="I3530" s="93"/>
      <c r="J3530" s="93"/>
    </row>
    <row r="3531" spans="1:10" s="65" customFormat="1" ht="14" x14ac:dyDescent="0.35">
      <c r="A3531" s="145"/>
      <c r="B3531" s="152"/>
      <c r="E3531" s="102"/>
      <c r="F3531" s="102"/>
      <c r="G3531" s="102"/>
      <c r="I3531" s="93"/>
      <c r="J3531" s="93"/>
    </row>
    <row r="3532" spans="1:10" s="65" customFormat="1" ht="14" x14ac:dyDescent="0.35">
      <c r="A3532" s="145"/>
      <c r="B3532" s="152"/>
      <c r="E3532" s="102"/>
      <c r="F3532" s="102"/>
      <c r="G3532" s="102"/>
      <c r="I3532" s="93"/>
      <c r="J3532" s="93"/>
    </row>
    <row r="3533" spans="1:10" s="65" customFormat="1" ht="14" x14ac:dyDescent="0.35">
      <c r="A3533" s="145"/>
      <c r="B3533" s="152"/>
      <c r="E3533" s="102"/>
      <c r="F3533" s="102"/>
      <c r="G3533" s="102"/>
      <c r="I3533" s="93"/>
      <c r="J3533" s="93"/>
    </row>
    <row r="3534" spans="1:10" s="65" customFormat="1" ht="14" x14ac:dyDescent="0.35">
      <c r="A3534" s="145"/>
      <c r="B3534" s="152"/>
      <c r="E3534" s="102"/>
      <c r="F3534" s="102"/>
      <c r="G3534" s="102"/>
      <c r="I3534" s="93"/>
      <c r="J3534" s="93"/>
    </row>
    <row r="3535" spans="1:10" s="65" customFormat="1" ht="14" x14ac:dyDescent="0.35">
      <c r="A3535" s="145"/>
      <c r="B3535" s="152"/>
      <c r="E3535" s="102"/>
      <c r="F3535" s="102"/>
      <c r="G3535" s="102"/>
      <c r="I3535" s="93"/>
      <c r="J3535" s="93"/>
    </row>
    <row r="3536" spans="1:10" s="65" customFormat="1" ht="14" x14ac:dyDescent="0.35">
      <c r="A3536" s="145"/>
      <c r="B3536" s="152"/>
      <c r="E3536" s="102"/>
      <c r="F3536" s="102"/>
      <c r="G3536" s="102"/>
      <c r="I3536" s="93"/>
      <c r="J3536" s="93"/>
    </row>
    <row r="3537" spans="1:10" s="65" customFormat="1" ht="14" x14ac:dyDescent="0.35">
      <c r="A3537" s="145"/>
      <c r="B3537" s="152"/>
      <c r="E3537" s="102"/>
      <c r="F3537" s="102"/>
      <c r="G3537" s="102"/>
      <c r="I3537" s="93"/>
      <c r="J3537" s="93"/>
    </row>
    <row r="3538" spans="1:10" s="65" customFormat="1" ht="14" x14ac:dyDescent="0.35">
      <c r="A3538" s="145"/>
      <c r="B3538" s="152"/>
      <c r="E3538" s="102"/>
      <c r="F3538" s="102"/>
      <c r="G3538" s="102"/>
      <c r="I3538" s="93"/>
      <c r="J3538" s="93"/>
    </row>
    <row r="3539" spans="1:10" s="65" customFormat="1" ht="14" x14ac:dyDescent="0.35">
      <c r="A3539" s="145"/>
      <c r="B3539" s="152"/>
      <c r="E3539" s="102"/>
      <c r="F3539" s="102"/>
      <c r="G3539" s="102"/>
      <c r="I3539" s="93"/>
      <c r="J3539" s="93"/>
    </row>
    <row r="3540" spans="1:10" s="65" customFormat="1" ht="14" x14ac:dyDescent="0.35">
      <c r="A3540" s="145"/>
      <c r="B3540" s="152"/>
      <c r="E3540" s="102"/>
      <c r="F3540" s="102"/>
      <c r="G3540" s="102"/>
      <c r="I3540" s="93"/>
      <c r="J3540" s="93"/>
    </row>
    <row r="3541" spans="1:10" s="65" customFormat="1" ht="14" x14ac:dyDescent="0.35">
      <c r="A3541" s="145"/>
      <c r="B3541" s="152"/>
      <c r="E3541" s="102"/>
      <c r="F3541" s="102"/>
      <c r="G3541" s="102"/>
      <c r="I3541" s="93"/>
      <c r="J3541" s="93"/>
    </row>
    <row r="3542" spans="1:10" s="65" customFormat="1" ht="14" x14ac:dyDescent="0.35">
      <c r="A3542" s="145"/>
      <c r="B3542" s="152"/>
      <c r="E3542" s="102"/>
      <c r="F3542" s="102"/>
      <c r="G3542" s="102"/>
      <c r="I3542" s="93"/>
      <c r="J3542" s="93"/>
    </row>
    <row r="3543" spans="1:10" s="65" customFormat="1" ht="14" x14ac:dyDescent="0.35">
      <c r="A3543" s="145"/>
      <c r="B3543" s="152"/>
      <c r="E3543" s="102"/>
      <c r="F3543" s="102"/>
      <c r="G3543" s="102"/>
      <c r="I3543" s="93"/>
      <c r="J3543" s="93"/>
    </row>
    <row r="3544" spans="1:10" s="65" customFormat="1" ht="14" x14ac:dyDescent="0.35">
      <c r="A3544" s="145"/>
      <c r="B3544" s="152"/>
      <c r="E3544" s="102"/>
      <c r="F3544" s="102"/>
      <c r="G3544" s="102"/>
      <c r="I3544" s="93"/>
      <c r="J3544" s="93"/>
    </row>
    <row r="3545" spans="1:10" s="65" customFormat="1" ht="14" x14ac:dyDescent="0.35">
      <c r="A3545" s="145"/>
      <c r="B3545" s="152"/>
      <c r="E3545" s="102"/>
      <c r="F3545" s="102"/>
      <c r="G3545" s="102"/>
      <c r="I3545" s="93"/>
      <c r="J3545" s="93"/>
    </row>
    <row r="3546" spans="1:10" s="65" customFormat="1" ht="14" x14ac:dyDescent="0.35">
      <c r="A3546" s="145"/>
      <c r="B3546" s="152"/>
      <c r="E3546" s="102"/>
      <c r="F3546" s="102"/>
      <c r="G3546" s="102"/>
      <c r="I3546" s="93"/>
      <c r="J3546" s="93"/>
    </row>
    <row r="3547" spans="1:10" s="65" customFormat="1" ht="14" x14ac:dyDescent="0.35">
      <c r="A3547" s="145"/>
      <c r="B3547" s="152"/>
      <c r="E3547" s="102"/>
      <c r="F3547" s="102"/>
      <c r="G3547" s="102"/>
      <c r="I3547" s="93"/>
      <c r="J3547" s="93"/>
    </row>
    <row r="3548" spans="1:10" s="65" customFormat="1" ht="14" x14ac:dyDescent="0.35">
      <c r="A3548" s="145"/>
      <c r="B3548" s="152"/>
      <c r="E3548" s="102"/>
      <c r="F3548" s="102"/>
      <c r="G3548" s="102"/>
      <c r="I3548" s="93"/>
      <c r="J3548" s="93"/>
    </row>
    <row r="3549" spans="1:10" s="65" customFormat="1" ht="14" x14ac:dyDescent="0.35">
      <c r="A3549" s="145"/>
      <c r="B3549" s="152"/>
      <c r="E3549" s="102"/>
      <c r="F3549" s="102"/>
      <c r="G3549" s="102"/>
      <c r="I3549" s="93"/>
      <c r="J3549" s="93"/>
    </row>
    <row r="3550" spans="1:10" s="65" customFormat="1" ht="14" x14ac:dyDescent="0.35">
      <c r="A3550" s="145"/>
      <c r="B3550" s="152"/>
      <c r="E3550" s="102"/>
      <c r="F3550" s="102"/>
      <c r="G3550" s="102"/>
      <c r="I3550" s="93"/>
      <c r="J3550" s="93"/>
    </row>
    <row r="3551" spans="1:10" s="65" customFormat="1" ht="14" x14ac:dyDescent="0.35">
      <c r="A3551" s="145"/>
      <c r="B3551" s="152"/>
      <c r="E3551" s="102"/>
      <c r="F3551" s="102"/>
      <c r="G3551" s="102"/>
      <c r="I3551" s="93"/>
      <c r="J3551" s="93"/>
    </row>
    <row r="3552" spans="1:10" s="65" customFormat="1" ht="14" x14ac:dyDescent="0.35">
      <c r="A3552" s="145"/>
      <c r="B3552" s="152"/>
      <c r="E3552" s="102"/>
      <c r="F3552" s="102"/>
      <c r="G3552" s="102"/>
      <c r="I3552" s="93"/>
      <c r="J3552" s="93"/>
    </row>
    <row r="3553" spans="1:10" s="65" customFormat="1" ht="14" x14ac:dyDescent="0.35">
      <c r="A3553" s="145"/>
      <c r="B3553" s="152"/>
      <c r="E3553" s="102"/>
      <c r="F3553" s="102"/>
      <c r="G3553" s="102"/>
      <c r="I3553" s="93"/>
      <c r="J3553" s="93"/>
    </row>
    <row r="3554" spans="1:10" s="65" customFormat="1" ht="14" x14ac:dyDescent="0.35">
      <c r="A3554" s="145"/>
      <c r="B3554" s="152"/>
      <c r="E3554" s="102"/>
      <c r="F3554" s="102"/>
      <c r="G3554" s="102"/>
      <c r="I3554" s="93"/>
      <c r="J3554" s="93"/>
    </row>
    <row r="3555" spans="1:10" s="65" customFormat="1" ht="14" x14ac:dyDescent="0.35">
      <c r="A3555" s="145"/>
      <c r="B3555" s="152"/>
      <c r="E3555" s="102"/>
      <c r="F3555" s="102"/>
      <c r="G3555" s="102"/>
      <c r="I3555" s="93"/>
      <c r="J3555" s="93"/>
    </row>
    <row r="3556" spans="1:10" s="65" customFormat="1" ht="14" x14ac:dyDescent="0.35">
      <c r="A3556" s="145"/>
      <c r="B3556" s="152"/>
      <c r="E3556" s="102"/>
      <c r="F3556" s="102"/>
      <c r="G3556" s="102"/>
      <c r="I3556" s="93"/>
      <c r="J3556" s="93"/>
    </row>
    <row r="3557" spans="1:10" s="65" customFormat="1" ht="14" x14ac:dyDescent="0.35">
      <c r="A3557" s="145"/>
      <c r="B3557" s="152"/>
      <c r="E3557" s="102"/>
      <c r="F3557" s="102"/>
      <c r="G3557" s="102"/>
      <c r="I3557" s="93"/>
      <c r="J3557" s="93"/>
    </row>
    <row r="3558" spans="1:10" s="65" customFormat="1" ht="14" x14ac:dyDescent="0.35">
      <c r="A3558" s="145"/>
      <c r="B3558" s="152"/>
      <c r="E3558" s="102"/>
      <c r="F3558" s="102"/>
      <c r="G3558" s="102"/>
      <c r="I3558" s="93"/>
      <c r="J3558" s="93"/>
    </row>
    <row r="3559" spans="1:10" s="65" customFormat="1" ht="14" x14ac:dyDescent="0.35">
      <c r="A3559" s="145"/>
      <c r="B3559" s="152"/>
      <c r="E3559" s="102"/>
      <c r="F3559" s="102"/>
      <c r="G3559" s="102"/>
      <c r="I3559" s="93"/>
      <c r="J3559" s="93"/>
    </row>
    <row r="3560" spans="1:10" s="65" customFormat="1" ht="14" x14ac:dyDescent="0.35">
      <c r="A3560" s="145"/>
      <c r="B3560" s="152"/>
      <c r="E3560" s="102"/>
      <c r="F3560" s="102"/>
      <c r="G3560" s="102"/>
      <c r="I3560" s="93"/>
      <c r="J3560" s="93"/>
    </row>
    <row r="3561" spans="1:10" s="65" customFormat="1" ht="14" x14ac:dyDescent="0.35">
      <c r="A3561" s="145"/>
      <c r="B3561" s="152"/>
      <c r="E3561" s="102"/>
      <c r="F3561" s="102"/>
      <c r="G3561" s="102"/>
      <c r="I3561" s="93"/>
      <c r="J3561" s="93"/>
    </row>
    <row r="3562" spans="1:10" s="65" customFormat="1" ht="14" x14ac:dyDescent="0.35">
      <c r="A3562" s="145"/>
      <c r="B3562" s="152"/>
      <c r="E3562" s="102"/>
      <c r="F3562" s="102"/>
      <c r="G3562" s="102"/>
      <c r="I3562" s="93"/>
      <c r="J3562" s="93"/>
    </row>
    <row r="3563" spans="1:10" s="65" customFormat="1" ht="14" x14ac:dyDescent="0.35">
      <c r="A3563" s="145"/>
      <c r="B3563" s="152"/>
      <c r="E3563" s="102"/>
      <c r="F3563" s="102"/>
      <c r="G3563" s="102"/>
      <c r="I3563" s="93"/>
      <c r="J3563" s="93"/>
    </row>
    <row r="3564" spans="1:10" s="65" customFormat="1" ht="14" x14ac:dyDescent="0.35">
      <c r="A3564" s="145"/>
      <c r="B3564" s="152"/>
      <c r="E3564" s="102"/>
      <c r="F3564" s="102"/>
      <c r="G3564" s="102"/>
      <c r="I3564" s="93"/>
      <c r="J3564" s="93"/>
    </row>
    <row r="3565" spans="1:10" s="65" customFormat="1" ht="14" x14ac:dyDescent="0.35">
      <c r="A3565" s="145"/>
      <c r="B3565" s="152"/>
      <c r="E3565" s="102"/>
      <c r="F3565" s="102"/>
      <c r="G3565" s="102"/>
      <c r="I3565" s="93"/>
      <c r="J3565" s="93"/>
    </row>
    <row r="3566" spans="1:10" s="65" customFormat="1" ht="14" x14ac:dyDescent="0.35">
      <c r="A3566" s="145"/>
      <c r="B3566" s="152"/>
      <c r="E3566" s="102"/>
      <c r="F3566" s="102"/>
      <c r="G3566" s="102"/>
      <c r="I3566" s="93"/>
      <c r="J3566" s="93"/>
    </row>
    <row r="3567" spans="1:10" s="65" customFormat="1" ht="14" x14ac:dyDescent="0.35">
      <c r="A3567" s="145"/>
      <c r="B3567" s="152"/>
      <c r="E3567" s="102"/>
      <c r="F3567" s="102"/>
      <c r="G3567" s="102"/>
      <c r="I3567" s="93"/>
      <c r="J3567" s="93"/>
    </row>
    <row r="3568" spans="1:10" s="65" customFormat="1" ht="14" x14ac:dyDescent="0.35">
      <c r="A3568" s="145"/>
      <c r="B3568" s="152"/>
      <c r="E3568" s="102"/>
      <c r="F3568" s="102"/>
      <c r="G3568" s="102"/>
      <c r="I3568" s="93"/>
      <c r="J3568" s="93"/>
    </row>
    <row r="3569" spans="1:10" s="65" customFormat="1" ht="14" x14ac:dyDescent="0.35">
      <c r="A3569" s="145"/>
      <c r="B3569" s="152"/>
      <c r="E3569" s="102"/>
      <c r="F3569" s="102"/>
      <c r="G3569" s="102"/>
      <c r="I3569" s="93"/>
      <c r="J3569" s="93"/>
    </row>
    <row r="3570" spans="1:10" s="65" customFormat="1" ht="14" x14ac:dyDescent="0.35">
      <c r="A3570" s="145"/>
      <c r="B3570" s="152"/>
      <c r="E3570" s="102"/>
      <c r="F3570" s="102"/>
      <c r="G3570" s="102"/>
      <c r="I3570" s="93"/>
      <c r="J3570" s="93"/>
    </row>
    <row r="3571" spans="1:10" s="65" customFormat="1" ht="14" x14ac:dyDescent="0.35">
      <c r="A3571" s="145"/>
      <c r="B3571" s="152"/>
      <c r="E3571" s="102"/>
      <c r="F3571" s="102"/>
      <c r="G3571" s="102"/>
      <c r="I3571" s="93"/>
      <c r="J3571" s="93"/>
    </row>
    <row r="3572" spans="1:10" s="65" customFormat="1" ht="14" x14ac:dyDescent="0.35">
      <c r="A3572" s="145"/>
      <c r="B3572" s="152"/>
      <c r="E3572" s="102"/>
      <c r="F3572" s="102"/>
      <c r="G3572" s="102"/>
      <c r="I3572" s="93"/>
      <c r="J3572" s="93"/>
    </row>
    <row r="3573" spans="1:10" s="65" customFormat="1" ht="14" x14ac:dyDescent="0.35">
      <c r="A3573" s="145"/>
      <c r="B3573" s="152"/>
      <c r="E3573" s="102"/>
      <c r="F3573" s="102"/>
      <c r="G3573" s="102"/>
      <c r="I3573" s="93"/>
      <c r="J3573" s="93"/>
    </row>
    <row r="3574" spans="1:10" s="65" customFormat="1" ht="14" x14ac:dyDescent="0.35">
      <c r="A3574" s="145"/>
      <c r="B3574" s="152"/>
      <c r="E3574" s="102"/>
      <c r="F3574" s="102"/>
      <c r="G3574" s="102"/>
      <c r="I3574" s="93"/>
      <c r="J3574" s="93"/>
    </row>
    <row r="3575" spans="1:10" s="65" customFormat="1" ht="14" x14ac:dyDescent="0.35">
      <c r="A3575" s="145"/>
      <c r="B3575" s="152"/>
      <c r="E3575" s="102"/>
      <c r="F3575" s="102"/>
      <c r="G3575" s="102"/>
      <c r="I3575" s="93"/>
      <c r="J3575" s="93"/>
    </row>
    <row r="3576" spans="1:10" s="65" customFormat="1" ht="14" x14ac:dyDescent="0.35">
      <c r="A3576" s="145"/>
      <c r="B3576" s="152"/>
      <c r="E3576" s="102"/>
      <c r="F3576" s="102"/>
      <c r="G3576" s="102"/>
      <c r="I3576" s="93"/>
      <c r="J3576" s="93"/>
    </row>
    <row r="3577" spans="1:10" s="65" customFormat="1" ht="14" x14ac:dyDescent="0.35">
      <c r="A3577" s="145"/>
      <c r="B3577" s="152"/>
      <c r="E3577" s="102"/>
      <c r="F3577" s="102"/>
      <c r="G3577" s="102"/>
      <c r="I3577" s="93"/>
      <c r="J3577" s="93"/>
    </row>
    <row r="3578" spans="1:10" s="65" customFormat="1" ht="14" x14ac:dyDescent="0.35">
      <c r="A3578" s="145"/>
      <c r="B3578" s="152"/>
      <c r="E3578" s="102"/>
      <c r="F3578" s="102"/>
      <c r="G3578" s="102"/>
      <c r="I3578" s="93"/>
      <c r="J3578" s="93"/>
    </row>
    <row r="3579" spans="1:10" s="65" customFormat="1" ht="14" x14ac:dyDescent="0.35">
      <c r="A3579" s="145"/>
      <c r="B3579" s="152"/>
      <c r="E3579" s="102"/>
      <c r="F3579" s="102"/>
      <c r="G3579" s="102"/>
      <c r="I3579" s="93"/>
      <c r="J3579" s="93"/>
    </row>
    <row r="3580" spans="1:10" s="65" customFormat="1" ht="14" x14ac:dyDescent="0.35">
      <c r="A3580" s="145"/>
      <c r="B3580" s="152"/>
      <c r="E3580" s="102"/>
      <c r="F3580" s="102"/>
      <c r="G3580" s="102"/>
      <c r="I3580" s="93"/>
      <c r="J3580" s="93"/>
    </row>
    <row r="3581" spans="1:10" s="65" customFormat="1" ht="14" x14ac:dyDescent="0.35">
      <c r="A3581" s="145"/>
      <c r="B3581" s="152"/>
      <c r="E3581" s="102"/>
      <c r="F3581" s="102"/>
      <c r="G3581" s="102"/>
      <c r="I3581" s="93"/>
      <c r="J3581" s="93"/>
    </row>
    <row r="3582" spans="1:10" s="65" customFormat="1" ht="14" x14ac:dyDescent="0.35">
      <c r="A3582" s="145"/>
      <c r="B3582" s="152"/>
      <c r="E3582" s="102"/>
      <c r="F3582" s="102"/>
      <c r="G3582" s="102"/>
      <c r="I3582" s="93"/>
      <c r="J3582" s="93"/>
    </row>
    <row r="3583" spans="1:10" s="65" customFormat="1" ht="14" x14ac:dyDescent="0.35">
      <c r="A3583" s="145"/>
      <c r="B3583" s="152"/>
      <c r="E3583" s="102"/>
      <c r="F3583" s="102"/>
      <c r="G3583" s="102"/>
      <c r="I3583" s="93"/>
      <c r="J3583" s="93"/>
    </row>
    <row r="3584" spans="1:10" s="65" customFormat="1" ht="14" x14ac:dyDescent="0.35">
      <c r="A3584" s="145"/>
      <c r="B3584" s="152"/>
      <c r="E3584" s="102"/>
      <c r="F3584" s="102"/>
      <c r="G3584" s="102"/>
      <c r="I3584" s="93"/>
      <c r="J3584" s="93"/>
    </row>
    <row r="3585" spans="1:10" s="65" customFormat="1" ht="14" x14ac:dyDescent="0.35">
      <c r="A3585" s="145"/>
      <c r="B3585" s="152"/>
      <c r="E3585" s="102"/>
      <c r="F3585" s="102"/>
      <c r="G3585" s="102"/>
      <c r="I3585" s="93"/>
      <c r="J3585" s="93"/>
    </row>
    <row r="3586" spans="1:10" s="65" customFormat="1" ht="14" x14ac:dyDescent="0.35">
      <c r="A3586" s="145"/>
      <c r="B3586" s="152"/>
      <c r="E3586" s="102"/>
      <c r="F3586" s="102"/>
      <c r="G3586" s="102"/>
      <c r="I3586" s="93"/>
      <c r="J3586" s="93"/>
    </row>
    <row r="3587" spans="1:10" s="65" customFormat="1" ht="14" x14ac:dyDescent="0.35">
      <c r="A3587" s="145"/>
      <c r="B3587" s="152"/>
      <c r="E3587" s="102"/>
      <c r="F3587" s="102"/>
      <c r="G3587" s="102"/>
      <c r="I3587" s="93"/>
      <c r="J3587" s="93"/>
    </row>
    <row r="3588" spans="1:10" s="65" customFormat="1" ht="14" x14ac:dyDescent="0.35">
      <c r="A3588" s="145"/>
      <c r="B3588" s="152"/>
      <c r="E3588" s="102"/>
      <c r="F3588" s="102"/>
      <c r="G3588" s="102"/>
      <c r="I3588" s="93"/>
      <c r="J3588" s="93"/>
    </row>
    <row r="3589" spans="1:10" s="65" customFormat="1" ht="14" x14ac:dyDescent="0.35">
      <c r="A3589" s="145"/>
      <c r="B3589" s="152"/>
      <c r="E3589" s="102"/>
      <c r="F3589" s="102"/>
      <c r="G3589" s="102"/>
      <c r="I3589" s="93"/>
      <c r="J3589" s="93"/>
    </row>
    <row r="3590" spans="1:10" s="65" customFormat="1" ht="14" x14ac:dyDescent="0.35">
      <c r="A3590" s="145"/>
      <c r="B3590" s="152"/>
      <c r="E3590" s="102"/>
      <c r="F3590" s="102"/>
      <c r="G3590" s="102"/>
      <c r="I3590" s="93"/>
      <c r="J3590" s="93"/>
    </row>
    <row r="3591" spans="1:10" s="65" customFormat="1" ht="14" x14ac:dyDescent="0.35">
      <c r="A3591" s="145"/>
      <c r="B3591" s="152"/>
      <c r="E3591" s="102"/>
      <c r="F3591" s="102"/>
      <c r="G3591" s="102"/>
      <c r="I3591" s="93"/>
      <c r="J3591" s="93"/>
    </row>
    <row r="3592" spans="1:10" s="65" customFormat="1" ht="14" x14ac:dyDescent="0.35">
      <c r="A3592" s="145"/>
      <c r="B3592" s="152"/>
      <c r="E3592" s="102"/>
      <c r="F3592" s="102"/>
      <c r="G3592" s="102"/>
      <c r="I3592" s="93"/>
      <c r="J3592" s="93"/>
    </row>
    <row r="3593" spans="1:10" s="65" customFormat="1" ht="14" x14ac:dyDescent="0.35">
      <c r="A3593" s="145"/>
      <c r="B3593" s="152"/>
      <c r="E3593" s="102"/>
      <c r="F3593" s="102"/>
      <c r="G3593" s="102"/>
      <c r="I3593" s="93"/>
      <c r="J3593" s="93"/>
    </row>
    <row r="3594" spans="1:10" s="65" customFormat="1" ht="14" x14ac:dyDescent="0.35">
      <c r="A3594" s="145"/>
      <c r="B3594" s="152"/>
      <c r="E3594" s="102"/>
      <c r="F3594" s="102"/>
      <c r="G3594" s="102"/>
      <c r="I3594" s="93"/>
      <c r="J3594" s="93"/>
    </row>
    <row r="3595" spans="1:10" s="65" customFormat="1" ht="14" x14ac:dyDescent="0.35">
      <c r="A3595" s="145"/>
      <c r="B3595" s="152"/>
      <c r="E3595" s="102"/>
      <c r="F3595" s="102"/>
      <c r="G3595" s="102"/>
      <c r="I3595" s="93"/>
      <c r="J3595" s="93"/>
    </row>
    <row r="3596" spans="1:10" s="65" customFormat="1" ht="14" x14ac:dyDescent="0.35">
      <c r="A3596" s="145"/>
      <c r="B3596" s="152"/>
      <c r="E3596" s="102"/>
      <c r="F3596" s="102"/>
      <c r="G3596" s="102"/>
      <c r="I3596" s="93"/>
      <c r="J3596" s="93"/>
    </row>
    <row r="3597" spans="1:10" s="65" customFormat="1" ht="14" x14ac:dyDescent="0.35">
      <c r="A3597" s="145"/>
      <c r="B3597" s="152"/>
      <c r="E3597" s="102"/>
      <c r="F3597" s="102"/>
      <c r="G3597" s="102"/>
      <c r="I3597" s="93"/>
      <c r="J3597" s="93"/>
    </row>
    <row r="3598" spans="1:10" s="65" customFormat="1" ht="14" x14ac:dyDescent="0.35">
      <c r="A3598" s="145"/>
      <c r="B3598" s="152"/>
      <c r="E3598" s="102"/>
      <c r="F3598" s="102"/>
      <c r="G3598" s="102"/>
      <c r="I3598" s="93"/>
      <c r="J3598" s="93"/>
    </row>
    <row r="3599" spans="1:10" s="65" customFormat="1" ht="14" x14ac:dyDescent="0.35">
      <c r="A3599" s="145"/>
      <c r="B3599" s="152"/>
      <c r="E3599" s="102"/>
      <c r="F3599" s="102"/>
      <c r="G3599" s="102"/>
      <c r="I3599" s="93"/>
      <c r="J3599" s="93"/>
    </row>
    <row r="3600" spans="1:10" s="65" customFormat="1" ht="14" x14ac:dyDescent="0.35">
      <c r="A3600" s="145"/>
      <c r="B3600" s="152"/>
      <c r="E3600" s="102"/>
      <c r="F3600" s="102"/>
      <c r="G3600" s="102"/>
      <c r="I3600" s="93"/>
      <c r="J3600" s="93"/>
    </row>
    <row r="3601" spans="1:10" s="65" customFormat="1" ht="14" x14ac:dyDescent="0.35">
      <c r="A3601" s="145"/>
      <c r="B3601" s="152"/>
      <c r="E3601" s="102"/>
      <c r="F3601" s="102"/>
      <c r="G3601" s="102"/>
      <c r="I3601" s="93"/>
      <c r="J3601" s="93"/>
    </row>
    <row r="3602" spans="1:10" s="65" customFormat="1" ht="14" x14ac:dyDescent="0.35">
      <c r="A3602" s="145"/>
      <c r="B3602" s="152"/>
      <c r="E3602" s="102"/>
      <c r="F3602" s="102"/>
      <c r="G3602" s="102"/>
      <c r="I3602" s="93"/>
      <c r="J3602" s="93"/>
    </row>
    <row r="3603" spans="1:10" s="65" customFormat="1" ht="14" x14ac:dyDescent="0.35">
      <c r="A3603" s="145"/>
      <c r="B3603" s="152"/>
      <c r="E3603" s="102"/>
      <c r="F3603" s="102"/>
      <c r="G3603" s="102"/>
      <c r="I3603" s="93"/>
      <c r="J3603" s="93"/>
    </row>
    <row r="3604" spans="1:10" s="65" customFormat="1" ht="14" x14ac:dyDescent="0.35">
      <c r="A3604" s="145"/>
      <c r="B3604" s="152"/>
      <c r="E3604" s="102"/>
      <c r="F3604" s="102"/>
      <c r="G3604" s="102"/>
      <c r="I3604" s="93"/>
      <c r="J3604" s="93"/>
    </row>
    <row r="3605" spans="1:10" s="65" customFormat="1" ht="14" x14ac:dyDescent="0.35">
      <c r="A3605" s="145"/>
      <c r="B3605" s="152"/>
      <c r="E3605" s="102"/>
      <c r="F3605" s="102"/>
      <c r="G3605" s="102"/>
      <c r="I3605" s="93"/>
      <c r="J3605" s="93"/>
    </row>
    <row r="3606" spans="1:10" s="65" customFormat="1" ht="14" x14ac:dyDescent="0.35">
      <c r="A3606" s="145"/>
      <c r="B3606" s="152"/>
      <c r="E3606" s="102"/>
      <c r="F3606" s="102"/>
      <c r="G3606" s="102"/>
      <c r="I3606" s="93"/>
      <c r="J3606" s="93"/>
    </row>
    <row r="3607" spans="1:10" s="65" customFormat="1" ht="14" x14ac:dyDescent="0.35">
      <c r="A3607" s="145"/>
      <c r="B3607" s="152"/>
      <c r="E3607" s="102"/>
      <c r="F3607" s="102"/>
      <c r="G3607" s="102"/>
      <c r="I3607" s="93"/>
      <c r="J3607" s="93"/>
    </row>
    <row r="3608" spans="1:10" s="65" customFormat="1" ht="14" x14ac:dyDescent="0.35">
      <c r="A3608" s="145"/>
      <c r="B3608" s="152"/>
      <c r="E3608" s="102"/>
      <c r="F3608" s="102"/>
      <c r="G3608" s="102"/>
      <c r="I3608" s="93"/>
      <c r="J3608" s="93"/>
    </row>
    <row r="3609" spans="1:10" s="65" customFormat="1" ht="14" x14ac:dyDescent="0.35">
      <c r="A3609" s="145"/>
      <c r="B3609" s="152"/>
      <c r="E3609" s="102"/>
      <c r="F3609" s="102"/>
      <c r="G3609" s="102"/>
      <c r="I3609" s="93"/>
      <c r="J3609" s="93"/>
    </row>
    <row r="3610" spans="1:10" s="65" customFormat="1" ht="14" x14ac:dyDescent="0.35">
      <c r="A3610" s="145"/>
      <c r="B3610" s="152"/>
      <c r="E3610" s="102"/>
      <c r="F3610" s="102"/>
      <c r="G3610" s="102"/>
      <c r="I3610" s="93"/>
      <c r="J3610" s="93"/>
    </row>
    <row r="3611" spans="1:10" s="65" customFormat="1" ht="14" x14ac:dyDescent="0.35">
      <c r="A3611" s="145"/>
      <c r="B3611" s="152"/>
      <c r="E3611" s="102"/>
      <c r="F3611" s="102"/>
      <c r="G3611" s="102"/>
      <c r="I3611" s="93"/>
      <c r="J3611" s="93"/>
    </row>
    <row r="3612" spans="1:10" s="65" customFormat="1" ht="14" x14ac:dyDescent="0.35">
      <c r="A3612" s="145"/>
      <c r="B3612" s="152"/>
      <c r="E3612" s="102"/>
      <c r="F3612" s="102"/>
      <c r="G3612" s="102"/>
      <c r="I3612" s="93"/>
      <c r="J3612" s="93"/>
    </row>
    <row r="3613" spans="1:10" s="65" customFormat="1" ht="14" x14ac:dyDescent="0.35">
      <c r="A3613" s="145"/>
      <c r="B3613" s="152"/>
      <c r="E3613" s="102"/>
      <c r="F3613" s="102"/>
      <c r="G3613" s="102"/>
      <c r="I3613" s="93"/>
      <c r="J3613" s="93"/>
    </row>
    <row r="3614" spans="1:10" s="65" customFormat="1" ht="14" x14ac:dyDescent="0.35">
      <c r="A3614" s="145"/>
      <c r="B3614" s="152"/>
      <c r="E3614" s="102"/>
      <c r="F3614" s="102"/>
      <c r="G3614" s="102"/>
      <c r="I3614" s="93"/>
      <c r="J3614" s="93"/>
    </row>
    <row r="3615" spans="1:10" s="65" customFormat="1" ht="14" x14ac:dyDescent="0.35">
      <c r="A3615" s="145"/>
      <c r="B3615" s="152"/>
      <c r="E3615" s="102"/>
      <c r="F3615" s="102"/>
      <c r="G3615" s="102"/>
      <c r="I3615" s="93"/>
      <c r="J3615" s="93"/>
    </row>
    <row r="3616" spans="1:10" s="65" customFormat="1" ht="14" x14ac:dyDescent="0.35">
      <c r="A3616" s="145"/>
      <c r="B3616" s="152"/>
      <c r="E3616" s="102"/>
      <c r="F3616" s="102"/>
      <c r="G3616" s="102"/>
      <c r="I3616" s="93"/>
      <c r="J3616" s="93"/>
    </row>
    <row r="3617" spans="1:10" s="65" customFormat="1" ht="14" x14ac:dyDescent="0.35">
      <c r="A3617" s="145"/>
      <c r="B3617" s="152"/>
      <c r="E3617" s="102"/>
      <c r="F3617" s="102"/>
      <c r="G3617" s="102"/>
      <c r="I3617" s="93"/>
      <c r="J3617" s="93"/>
    </row>
    <row r="3618" spans="1:10" s="65" customFormat="1" ht="14" x14ac:dyDescent="0.35">
      <c r="A3618" s="145"/>
      <c r="B3618" s="152"/>
      <c r="E3618" s="102"/>
      <c r="F3618" s="102"/>
      <c r="G3618" s="102"/>
      <c r="I3618" s="93"/>
      <c r="J3618" s="93"/>
    </row>
    <row r="3619" spans="1:10" s="65" customFormat="1" ht="14" x14ac:dyDescent="0.35">
      <c r="A3619" s="145"/>
      <c r="B3619" s="152"/>
      <c r="E3619" s="102"/>
      <c r="F3619" s="102"/>
      <c r="G3619" s="102"/>
      <c r="I3619" s="93"/>
      <c r="J3619" s="93"/>
    </row>
    <row r="3620" spans="1:10" s="65" customFormat="1" ht="14" x14ac:dyDescent="0.35">
      <c r="A3620" s="145"/>
      <c r="B3620" s="152"/>
      <c r="E3620" s="102"/>
      <c r="F3620" s="102"/>
      <c r="G3620" s="102"/>
      <c r="I3620" s="93"/>
      <c r="J3620" s="93"/>
    </row>
    <row r="3621" spans="1:10" s="65" customFormat="1" ht="14" x14ac:dyDescent="0.35">
      <c r="A3621" s="145"/>
      <c r="B3621" s="152"/>
      <c r="E3621" s="102"/>
      <c r="F3621" s="102"/>
      <c r="G3621" s="102"/>
      <c r="I3621" s="93"/>
      <c r="J3621" s="93"/>
    </row>
    <row r="3622" spans="1:10" s="65" customFormat="1" ht="14" x14ac:dyDescent="0.35">
      <c r="A3622" s="145"/>
      <c r="B3622" s="152"/>
      <c r="E3622" s="102"/>
      <c r="F3622" s="102"/>
      <c r="G3622" s="102"/>
      <c r="I3622" s="93"/>
      <c r="J3622" s="93"/>
    </row>
    <row r="3623" spans="1:10" s="65" customFormat="1" ht="14" x14ac:dyDescent="0.35">
      <c r="A3623" s="145"/>
      <c r="B3623" s="152"/>
      <c r="E3623" s="102"/>
      <c r="F3623" s="102"/>
      <c r="G3623" s="102"/>
      <c r="I3623" s="93"/>
      <c r="J3623" s="93"/>
    </row>
    <row r="3624" spans="1:10" s="65" customFormat="1" ht="14" x14ac:dyDescent="0.35">
      <c r="A3624" s="145"/>
      <c r="B3624" s="152"/>
      <c r="E3624" s="102"/>
      <c r="F3624" s="102"/>
      <c r="G3624" s="102"/>
      <c r="I3624" s="93"/>
      <c r="J3624" s="93"/>
    </row>
    <row r="3625" spans="1:10" s="65" customFormat="1" ht="14" x14ac:dyDescent="0.35">
      <c r="A3625" s="145"/>
      <c r="B3625" s="152"/>
      <c r="E3625" s="102"/>
      <c r="F3625" s="102"/>
      <c r="G3625" s="102"/>
      <c r="I3625" s="93"/>
      <c r="J3625" s="93"/>
    </row>
    <row r="3626" spans="1:10" s="65" customFormat="1" ht="14" x14ac:dyDescent="0.35">
      <c r="A3626" s="145"/>
      <c r="B3626" s="152"/>
      <c r="E3626" s="102"/>
      <c r="F3626" s="102"/>
      <c r="G3626" s="102"/>
      <c r="I3626" s="93"/>
      <c r="J3626" s="93"/>
    </row>
    <row r="3627" spans="1:10" s="65" customFormat="1" ht="14" x14ac:dyDescent="0.35">
      <c r="A3627" s="145"/>
      <c r="B3627" s="152"/>
      <c r="E3627" s="102"/>
      <c r="F3627" s="102"/>
      <c r="G3627" s="102"/>
      <c r="I3627" s="93"/>
      <c r="J3627" s="93"/>
    </row>
    <row r="3628" spans="1:10" s="65" customFormat="1" ht="14" x14ac:dyDescent="0.35">
      <c r="A3628" s="145"/>
      <c r="B3628" s="152"/>
      <c r="E3628" s="102"/>
      <c r="F3628" s="102"/>
      <c r="G3628" s="102"/>
      <c r="I3628" s="93"/>
      <c r="J3628" s="93"/>
    </row>
    <row r="3629" spans="1:10" s="65" customFormat="1" ht="14" x14ac:dyDescent="0.35">
      <c r="A3629" s="145"/>
      <c r="B3629" s="152"/>
      <c r="E3629" s="102"/>
      <c r="F3629" s="102"/>
      <c r="G3629" s="102"/>
      <c r="I3629" s="93"/>
      <c r="J3629" s="93"/>
    </row>
    <row r="3630" spans="1:10" s="65" customFormat="1" ht="14" x14ac:dyDescent="0.35">
      <c r="A3630" s="145"/>
      <c r="B3630" s="152"/>
      <c r="E3630" s="102"/>
      <c r="F3630" s="102"/>
      <c r="G3630" s="102"/>
      <c r="I3630" s="93"/>
      <c r="J3630" s="93"/>
    </row>
    <row r="3631" spans="1:10" s="65" customFormat="1" ht="14" x14ac:dyDescent="0.35">
      <c r="A3631" s="145"/>
      <c r="B3631" s="152"/>
      <c r="E3631" s="102"/>
      <c r="F3631" s="102"/>
      <c r="G3631" s="102"/>
      <c r="I3631" s="93"/>
      <c r="J3631" s="93"/>
    </row>
    <row r="3632" spans="1:10" s="65" customFormat="1" ht="14" x14ac:dyDescent="0.35">
      <c r="A3632" s="145"/>
      <c r="B3632" s="152"/>
      <c r="E3632" s="102"/>
      <c r="F3632" s="102"/>
      <c r="G3632" s="102"/>
      <c r="I3632" s="93"/>
      <c r="J3632" s="93"/>
    </row>
    <row r="3633" spans="1:10" s="65" customFormat="1" ht="14" x14ac:dyDescent="0.35">
      <c r="A3633" s="145"/>
      <c r="B3633" s="152"/>
      <c r="E3633" s="102"/>
      <c r="F3633" s="102"/>
      <c r="G3633" s="102"/>
      <c r="I3633" s="93"/>
      <c r="J3633" s="93"/>
    </row>
    <row r="3634" spans="1:10" s="65" customFormat="1" ht="14" x14ac:dyDescent="0.35">
      <c r="A3634" s="145"/>
      <c r="B3634" s="152"/>
      <c r="E3634" s="102"/>
      <c r="F3634" s="102"/>
      <c r="G3634" s="102"/>
      <c r="I3634" s="93"/>
      <c r="J3634" s="93"/>
    </row>
    <row r="3635" spans="1:10" s="65" customFormat="1" ht="14" x14ac:dyDescent="0.35">
      <c r="A3635" s="145"/>
      <c r="B3635" s="152"/>
      <c r="E3635" s="102"/>
      <c r="F3635" s="102"/>
      <c r="G3635" s="102"/>
      <c r="I3635" s="93"/>
      <c r="J3635" s="93"/>
    </row>
    <row r="3636" spans="1:10" s="65" customFormat="1" ht="14" x14ac:dyDescent="0.35">
      <c r="A3636" s="145"/>
      <c r="B3636" s="152"/>
      <c r="E3636" s="102"/>
      <c r="F3636" s="102"/>
      <c r="G3636" s="102"/>
      <c r="I3636" s="93"/>
      <c r="J3636" s="93"/>
    </row>
    <row r="3637" spans="1:10" s="65" customFormat="1" ht="14" x14ac:dyDescent="0.35">
      <c r="A3637" s="145"/>
      <c r="B3637" s="152"/>
      <c r="E3637" s="102"/>
      <c r="F3637" s="102"/>
      <c r="G3637" s="102"/>
      <c r="I3637" s="93"/>
      <c r="J3637" s="93"/>
    </row>
    <row r="3638" spans="1:10" s="65" customFormat="1" ht="14" x14ac:dyDescent="0.35">
      <c r="A3638" s="145"/>
      <c r="B3638" s="152"/>
      <c r="E3638" s="102"/>
      <c r="F3638" s="102"/>
      <c r="G3638" s="102"/>
      <c r="I3638" s="93"/>
      <c r="J3638" s="93"/>
    </row>
    <row r="3639" spans="1:10" s="65" customFormat="1" ht="14" x14ac:dyDescent="0.35">
      <c r="A3639" s="145"/>
      <c r="B3639" s="152"/>
      <c r="E3639" s="102"/>
      <c r="F3639" s="102"/>
      <c r="G3639" s="102"/>
      <c r="I3639" s="93"/>
      <c r="J3639" s="93"/>
    </row>
    <row r="3640" spans="1:10" s="65" customFormat="1" ht="14" x14ac:dyDescent="0.35">
      <c r="A3640" s="145"/>
      <c r="B3640" s="152"/>
      <c r="E3640" s="102"/>
      <c r="F3640" s="102"/>
      <c r="G3640" s="102"/>
      <c r="I3640" s="93"/>
      <c r="J3640" s="93"/>
    </row>
    <row r="3641" spans="1:10" s="65" customFormat="1" ht="14" x14ac:dyDescent="0.35">
      <c r="A3641" s="145"/>
      <c r="B3641" s="152"/>
      <c r="E3641" s="102"/>
      <c r="F3641" s="102"/>
      <c r="G3641" s="102"/>
      <c r="I3641" s="93"/>
      <c r="J3641" s="93"/>
    </row>
    <row r="3642" spans="1:10" s="65" customFormat="1" ht="14" x14ac:dyDescent="0.35">
      <c r="A3642" s="145"/>
      <c r="B3642" s="152"/>
      <c r="E3642" s="102"/>
      <c r="F3642" s="102"/>
      <c r="G3642" s="102"/>
      <c r="I3642" s="93"/>
      <c r="J3642" s="93"/>
    </row>
    <row r="3643" spans="1:10" s="65" customFormat="1" ht="14" x14ac:dyDescent="0.35">
      <c r="A3643" s="145"/>
      <c r="B3643" s="152"/>
      <c r="E3643" s="102"/>
      <c r="F3643" s="102"/>
      <c r="G3643" s="102"/>
      <c r="I3643" s="93"/>
      <c r="J3643" s="93"/>
    </row>
    <row r="3644" spans="1:10" s="65" customFormat="1" ht="14" x14ac:dyDescent="0.35">
      <c r="A3644" s="145"/>
      <c r="B3644" s="152"/>
      <c r="E3644" s="102"/>
      <c r="F3644" s="102"/>
      <c r="G3644" s="102"/>
      <c r="I3644" s="93"/>
      <c r="J3644" s="93"/>
    </row>
    <row r="3645" spans="1:10" s="65" customFormat="1" ht="14" x14ac:dyDescent="0.35">
      <c r="A3645" s="145"/>
      <c r="B3645" s="152"/>
      <c r="E3645" s="102"/>
      <c r="F3645" s="102"/>
      <c r="G3645" s="102"/>
      <c r="I3645" s="93"/>
      <c r="J3645" s="93"/>
    </row>
    <row r="3646" spans="1:10" s="65" customFormat="1" ht="14" x14ac:dyDescent="0.35">
      <c r="A3646" s="145"/>
      <c r="B3646" s="152"/>
      <c r="E3646" s="102"/>
      <c r="F3646" s="102"/>
      <c r="G3646" s="102"/>
      <c r="I3646" s="93"/>
      <c r="J3646" s="93"/>
    </row>
    <row r="3647" spans="1:10" s="65" customFormat="1" ht="14" x14ac:dyDescent="0.35">
      <c r="A3647" s="145"/>
      <c r="B3647" s="152"/>
      <c r="E3647" s="102"/>
      <c r="F3647" s="102"/>
      <c r="G3647" s="102"/>
      <c r="I3647" s="93"/>
      <c r="J3647" s="93"/>
    </row>
    <row r="3648" spans="1:10" s="65" customFormat="1" ht="14" x14ac:dyDescent="0.35">
      <c r="A3648" s="145"/>
      <c r="B3648" s="152"/>
      <c r="E3648" s="102"/>
      <c r="F3648" s="102"/>
      <c r="G3648" s="102"/>
      <c r="I3648" s="93"/>
      <c r="J3648" s="93"/>
    </row>
    <row r="3649" spans="1:10" s="65" customFormat="1" ht="14" x14ac:dyDescent="0.35">
      <c r="A3649" s="145"/>
      <c r="B3649" s="152"/>
      <c r="E3649" s="102"/>
      <c r="F3649" s="102"/>
      <c r="G3649" s="102"/>
      <c r="I3649" s="93"/>
      <c r="J3649" s="93"/>
    </row>
    <row r="3650" spans="1:10" s="65" customFormat="1" ht="14" x14ac:dyDescent="0.35">
      <c r="A3650" s="145"/>
      <c r="B3650" s="152"/>
      <c r="E3650" s="102"/>
      <c r="F3650" s="102"/>
      <c r="G3650" s="102"/>
      <c r="I3650" s="93"/>
      <c r="J3650" s="93"/>
    </row>
    <row r="3651" spans="1:10" s="65" customFormat="1" ht="14" x14ac:dyDescent="0.35">
      <c r="A3651" s="145"/>
      <c r="B3651" s="152"/>
      <c r="E3651" s="102"/>
      <c r="F3651" s="102"/>
      <c r="G3651" s="102"/>
      <c r="I3651" s="93"/>
      <c r="J3651" s="93"/>
    </row>
    <row r="3652" spans="1:10" s="65" customFormat="1" ht="14" x14ac:dyDescent="0.35">
      <c r="A3652" s="145"/>
      <c r="B3652" s="152"/>
      <c r="E3652" s="102"/>
      <c r="F3652" s="102"/>
      <c r="G3652" s="102"/>
      <c r="I3652" s="93"/>
      <c r="J3652" s="93"/>
    </row>
    <row r="3653" spans="1:10" s="65" customFormat="1" ht="14" x14ac:dyDescent="0.35">
      <c r="A3653" s="145"/>
      <c r="B3653" s="152"/>
      <c r="E3653" s="102"/>
      <c r="F3653" s="102"/>
      <c r="G3653" s="102"/>
      <c r="I3653" s="93"/>
      <c r="J3653" s="93"/>
    </row>
    <row r="3654" spans="1:10" s="65" customFormat="1" ht="14" x14ac:dyDescent="0.35">
      <c r="A3654" s="145"/>
      <c r="B3654" s="152"/>
      <c r="E3654" s="102"/>
      <c r="F3654" s="102"/>
      <c r="G3654" s="102"/>
      <c r="I3654" s="93"/>
      <c r="J3654" s="93"/>
    </row>
    <row r="3655" spans="1:10" s="65" customFormat="1" ht="14" x14ac:dyDescent="0.35">
      <c r="A3655" s="145"/>
      <c r="B3655" s="152"/>
      <c r="E3655" s="102"/>
      <c r="F3655" s="102"/>
      <c r="G3655" s="102"/>
      <c r="I3655" s="93"/>
      <c r="J3655" s="93"/>
    </row>
    <row r="3656" spans="1:10" s="65" customFormat="1" ht="14" x14ac:dyDescent="0.35">
      <c r="A3656" s="145"/>
      <c r="B3656" s="152"/>
      <c r="E3656" s="102"/>
      <c r="F3656" s="102"/>
      <c r="G3656" s="102"/>
      <c r="I3656" s="93"/>
      <c r="J3656" s="93"/>
    </row>
    <row r="3657" spans="1:10" s="65" customFormat="1" ht="14" x14ac:dyDescent="0.35">
      <c r="A3657" s="145"/>
      <c r="B3657" s="152"/>
      <c r="E3657" s="102"/>
      <c r="F3657" s="102"/>
      <c r="G3657" s="102"/>
      <c r="I3657" s="93"/>
      <c r="J3657" s="93"/>
    </row>
    <row r="3658" spans="1:10" s="65" customFormat="1" ht="14" x14ac:dyDescent="0.35">
      <c r="A3658" s="145"/>
      <c r="B3658" s="152"/>
      <c r="E3658" s="102"/>
      <c r="F3658" s="102"/>
      <c r="G3658" s="102"/>
      <c r="I3658" s="93"/>
      <c r="J3658" s="93"/>
    </row>
    <row r="3659" spans="1:10" s="65" customFormat="1" ht="14" x14ac:dyDescent="0.35">
      <c r="A3659" s="145"/>
      <c r="B3659" s="152"/>
      <c r="E3659" s="102"/>
      <c r="F3659" s="102"/>
      <c r="G3659" s="102"/>
      <c r="I3659" s="93"/>
      <c r="J3659" s="93"/>
    </row>
    <row r="3660" spans="1:10" s="65" customFormat="1" ht="14" x14ac:dyDescent="0.35">
      <c r="A3660" s="145"/>
      <c r="B3660" s="152"/>
      <c r="E3660" s="102"/>
      <c r="F3660" s="102"/>
      <c r="G3660" s="102"/>
      <c r="I3660" s="93"/>
      <c r="J3660" s="93"/>
    </row>
    <row r="3661" spans="1:10" s="65" customFormat="1" ht="14" x14ac:dyDescent="0.35">
      <c r="A3661" s="145"/>
      <c r="B3661" s="152"/>
      <c r="E3661" s="102"/>
      <c r="F3661" s="102"/>
      <c r="G3661" s="102"/>
      <c r="I3661" s="93"/>
      <c r="J3661" s="93"/>
    </row>
    <row r="3662" spans="1:10" s="65" customFormat="1" ht="14" x14ac:dyDescent="0.35">
      <c r="A3662" s="145"/>
      <c r="B3662" s="152"/>
      <c r="E3662" s="102"/>
      <c r="F3662" s="102"/>
      <c r="G3662" s="102"/>
      <c r="I3662" s="93"/>
      <c r="J3662" s="93"/>
    </row>
    <row r="3663" spans="1:10" s="65" customFormat="1" ht="14" x14ac:dyDescent="0.35">
      <c r="A3663" s="145"/>
      <c r="B3663" s="152"/>
      <c r="E3663" s="102"/>
      <c r="F3663" s="102"/>
      <c r="G3663" s="102"/>
      <c r="I3663" s="93"/>
      <c r="J3663" s="93"/>
    </row>
    <row r="3664" spans="1:10" s="65" customFormat="1" ht="14" x14ac:dyDescent="0.35">
      <c r="A3664" s="145"/>
      <c r="B3664" s="152"/>
      <c r="E3664" s="102"/>
      <c r="F3664" s="102"/>
      <c r="G3664" s="102"/>
      <c r="I3664" s="93"/>
      <c r="J3664" s="93"/>
    </row>
    <row r="3665" spans="1:10" s="65" customFormat="1" ht="14" x14ac:dyDescent="0.35">
      <c r="A3665" s="145"/>
      <c r="B3665" s="152"/>
      <c r="E3665" s="102"/>
      <c r="F3665" s="102"/>
      <c r="G3665" s="102"/>
      <c r="I3665" s="93"/>
      <c r="J3665" s="93"/>
    </row>
    <row r="3666" spans="1:10" s="65" customFormat="1" ht="14" x14ac:dyDescent="0.35">
      <c r="A3666" s="145"/>
      <c r="B3666" s="152"/>
      <c r="E3666" s="102"/>
      <c r="F3666" s="102"/>
      <c r="G3666" s="102"/>
      <c r="I3666" s="93"/>
      <c r="J3666" s="93"/>
    </row>
    <row r="3667" spans="1:10" s="65" customFormat="1" ht="14" x14ac:dyDescent="0.35">
      <c r="A3667" s="145"/>
      <c r="B3667" s="152"/>
      <c r="E3667" s="102"/>
      <c r="F3667" s="102"/>
      <c r="G3667" s="102"/>
      <c r="I3667" s="93"/>
      <c r="J3667" s="93"/>
    </row>
    <row r="3668" spans="1:10" s="65" customFormat="1" ht="14" x14ac:dyDescent="0.35">
      <c r="A3668" s="145"/>
      <c r="B3668" s="152"/>
      <c r="E3668" s="102"/>
      <c r="F3668" s="102"/>
      <c r="G3668" s="102"/>
      <c r="I3668" s="93"/>
      <c r="J3668" s="93"/>
    </row>
    <row r="3669" spans="1:10" s="65" customFormat="1" ht="14" x14ac:dyDescent="0.35">
      <c r="A3669" s="145"/>
      <c r="B3669" s="152"/>
      <c r="E3669" s="102"/>
      <c r="F3669" s="102"/>
      <c r="G3669" s="102"/>
      <c r="I3669" s="93"/>
      <c r="J3669" s="93"/>
    </row>
    <row r="3670" spans="1:10" s="65" customFormat="1" ht="14" x14ac:dyDescent="0.35">
      <c r="A3670" s="145"/>
      <c r="B3670" s="152"/>
      <c r="E3670" s="102"/>
      <c r="F3670" s="102"/>
      <c r="G3670" s="102"/>
      <c r="I3670" s="93"/>
      <c r="J3670" s="93"/>
    </row>
    <row r="3671" spans="1:10" s="65" customFormat="1" ht="14" x14ac:dyDescent="0.35">
      <c r="A3671" s="145"/>
      <c r="B3671" s="152"/>
      <c r="E3671" s="102"/>
      <c r="F3671" s="102"/>
      <c r="G3671" s="102"/>
      <c r="I3671" s="93"/>
      <c r="J3671" s="93"/>
    </row>
    <row r="3672" spans="1:10" s="65" customFormat="1" ht="14" x14ac:dyDescent="0.35">
      <c r="A3672" s="145"/>
      <c r="B3672" s="152"/>
      <c r="E3672" s="102"/>
      <c r="F3672" s="102"/>
      <c r="G3672" s="102"/>
      <c r="I3672" s="93"/>
      <c r="J3672" s="93"/>
    </row>
    <row r="3673" spans="1:10" s="65" customFormat="1" ht="14" x14ac:dyDescent="0.35">
      <c r="A3673" s="145"/>
      <c r="B3673" s="152"/>
      <c r="E3673" s="102"/>
      <c r="F3673" s="102"/>
      <c r="G3673" s="102"/>
      <c r="I3673" s="93"/>
      <c r="J3673" s="93"/>
    </row>
    <row r="3674" spans="1:10" s="65" customFormat="1" ht="14" x14ac:dyDescent="0.35">
      <c r="A3674" s="145"/>
      <c r="B3674" s="152"/>
      <c r="E3674" s="102"/>
      <c r="F3674" s="102"/>
      <c r="G3674" s="102"/>
      <c r="I3674" s="93"/>
      <c r="J3674" s="93"/>
    </row>
    <row r="3675" spans="1:10" s="65" customFormat="1" ht="14" x14ac:dyDescent="0.35">
      <c r="A3675" s="145"/>
      <c r="B3675" s="152"/>
      <c r="E3675" s="102"/>
      <c r="F3675" s="102"/>
      <c r="G3675" s="102"/>
      <c r="I3675" s="93"/>
      <c r="J3675" s="93"/>
    </row>
    <row r="3676" spans="1:10" s="65" customFormat="1" ht="14" x14ac:dyDescent="0.35">
      <c r="A3676" s="145"/>
      <c r="B3676" s="152"/>
      <c r="E3676" s="102"/>
      <c r="F3676" s="102"/>
      <c r="G3676" s="102"/>
      <c r="I3676" s="93"/>
      <c r="J3676" s="93"/>
    </row>
    <row r="3677" spans="1:10" s="65" customFormat="1" ht="14" x14ac:dyDescent="0.35">
      <c r="A3677" s="145"/>
      <c r="B3677" s="152"/>
      <c r="E3677" s="102"/>
      <c r="F3677" s="102"/>
      <c r="G3677" s="102"/>
      <c r="I3677" s="93"/>
      <c r="J3677" s="93"/>
    </row>
    <row r="3678" spans="1:10" s="65" customFormat="1" ht="14" x14ac:dyDescent="0.35">
      <c r="A3678" s="145"/>
      <c r="B3678" s="152"/>
      <c r="E3678" s="102"/>
      <c r="F3678" s="102"/>
      <c r="G3678" s="102"/>
      <c r="I3678" s="93"/>
      <c r="J3678" s="93"/>
    </row>
    <row r="3679" spans="1:10" s="65" customFormat="1" ht="14" x14ac:dyDescent="0.35">
      <c r="A3679" s="145"/>
      <c r="B3679" s="152"/>
      <c r="E3679" s="102"/>
      <c r="F3679" s="102"/>
      <c r="G3679" s="102"/>
      <c r="I3679" s="93"/>
      <c r="J3679" s="93"/>
    </row>
    <row r="3680" spans="1:10" s="65" customFormat="1" ht="14" x14ac:dyDescent="0.35">
      <c r="A3680" s="145"/>
      <c r="B3680" s="152"/>
      <c r="E3680" s="102"/>
      <c r="F3680" s="102"/>
      <c r="G3680" s="102"/>
      <c r="I3680" s="93"/>
      <c r="J3680" s="93"/>
    </row>
    <row r="3681" spans="1:10" s="65" customFormat="1" ht="14" x14ac:dyDescent="0.35">
      <c r="A3681" s="145"/>
      <c r="B3681" s="152"/>
      <c r="E3681" s="102"/>
      <c r="F3681" s="102"/>
      <c r="G3681" s="102"/>
      <c r="I3681" s="93"/>
      <c r="J3681" s="93"/>
    </row>
    <row r="3682" spans="1:10" s="65" customFormat="1" ht="14" x14ac:dyDescent="0.35">
      <c r="A3682" s="145"/>
      <c r="B3682" s="152"/>
      <c r="E3682" s="102"/>
      <c r="F3682" s="102"/>
      <c r="G3682" s="102"/>
      <c r="I3682" s="93"/>
      <c r="J3682" s="93"/>
    </row>
    <row r="3683" spans="1:10" s="65" customFormat="1" ht="14" x14ac:dyDescent="0.35">
      <c r="A3683" s="145"/>
      <c r="B3683" s="152"/>
      <c r="E3683" s="102"/>
      <c r="F3683" s="102"/>
      <c r="G3683" s="102"/>
      <c r="I3683" s="93"/>
      <c r="J3683" s="93"/>
    </row>
    <row r="3684" spans="1:10" s="65" customFormat="1" ht="14" x14ac:dyDescent="0.35">
      <c r="A3684" s="145"/>
      <c r="B3684" s="152"/>
      <c r="E3684" s="102"/>
      <c r="F3684" s="102"/>
      <c r="G3684" s="102"/>
      <c r="I3684" s="93"/>
      <c r="J3684" s="93"/>
    </row>
    <row r="3685" spans="1:10" s="65" customFormat="1" ht="14" x14ac:dyDescent="0.35">
      <c r="A3685" s="145"/>
      <c r="B3685" s="152"/>
      <c r="E3685" s="102"/>
      <c r="F3685" s="102"/>
      <c r="G3685" s="102"/>
      <c r="I3685" s="93"/>
      <c r="J3685" s="93"/>
    </row>
    <row r="3686" spans="1:10" s="65" customFormat="1" ht="14" x14ac:dyDescent="0.35">
      <c r="A3686" s="145"/>
      <c r="B3686" s="152"/>
      <c r="E3686" s="102"/>
      <c r="F3686" s="102"/>
      <c r="G3686" s="102"/>
      <c r="I3686" s="93"/>
      <c r="J3686" s="93"/>
    </row>
    <row r="3687" spans="1:10" s="65" customFormat="1" ht="14" x14ac:dyDescent="0.35">
      <c r="A3687" s="145"/>
      <c r="B3687" s="152"/>
      <c r="E3687" s="102"/>
      <c r="F3687" s="102"/>
      <c r="G3687" s="102"/>
      <c r="I3687" s="93"/>
      <c r="J3687" s="93"/>
    </row>
    <row r="3688" spans="1:10" s="65" customFormat="1" ht="14" x14ac:dyDescent="0.35">
      <c r="A3688" s="145"/>
      <c r="B3688" s="152"/>
      <c r="E3688" s="102"/>
      <c r="F3688" s="102"/>
      <c r="G3688" s="102"/>
      <c r="I3688" s="93"/>
      <c r="J3688" s="93"/>
    </row>
    <row r="3689" spans="1:10" s="65" customFormat="1" ht="14" x14ac:dyDescent="0.35">
      <c r="A3689" s="145"/>
      <c r="B3689" s="152"/>
      <c r="E3689" s="102"/>
      <c r="F3689" s="102"/>
      <c r="G3689" s="102"/>
      <c r="I3689" s="93"/>
      <c r="J3689" s="93"/>
    </row>
    <row r="3690" spans="1:10" s="65" customFormat="1" ht="14" x14ac:dyDescent="0.35">
      <c r="A3690" s="145"/>
      <c r="B3690" s="152"/>
      <c r="E3690" s="102"/>
      <c r="F3690" s="102"/>
      <c r="G3690" s="102"/>
      <c r="I3690" s="93"/>
      <c r="J3690" s="93"/>
    </row>
    <row r="3691" spans="1:10" s="65" customFormat="1" ht="14" x14ac:dyDescent="0.35">
      <c r="A3691" s="145"/>
      <c r="B3691" s="152"/>
      <c r="E3691" s="102"/>
      <c r="F3691" s="102"/>
      <c r="G3691" s="102"/>
      <c r="I3691" s="93"/>
      <c r="J3691" s="93"/>
    </row>
    <row r="3692" spans="1:10" s="65" customFormat="1" ht="14" x14ac:dyDescent="0.35">
      <c r="A3692" s="145"/>
      <c r="B3692" s="152"/>
      <c r="E3692" s="102"/>
      <c r="F3692" s="102"/>
      <c r="G3692" s="102"/>
      <c r="I3692" s="93"/>
      <c r="J3692" s="93"/>
    </row>
    <row r="3693" spans="1:10" s="65" customFormat="1" ht="14" x14ac:dyDescent="0.35">
      <c r="A3693" s="145"/>
      <c r="B3693" s="152"/>
      <c r="E3693" s="102"/>
      <c r="F3693" s="102"/>
      <c r="G3693" s="102"/>
      <c r="I3693" s="93"/>
      <c r="J3693" s="93"/>
    </row>
    <row r="3694" spans="1:10" s="65" customFormat="1" ht="14" x14ac:dyDescent="0.35">
      <c r="A3694" s="145"/>
      <c r="B3694" s="152"/>
      <c r="E3694" s="102"/>
      <c r="F3694" s="102"/>
      <c r="G3694" s="102"/>
      <c r="I3694" s="93"/>
      <c r="J3694" s="93"/>
    </row>
    <row r="3695" spans="1:10" s="65" customFormat="1" ht="14" x14ac:dyDescent="0.35">
      <c r="A3695" s="145"/>
      <c r="B3695" s="152"/>
      <c r="E3695" s="102"/>
      <c r="F3695" s="102"/>
      <c r="G3695" s="102"/>
      <c r="I3695" s="93"/>
      <c r="J3695" s="93"/>
    </row>
    <row r="3696" spans="1:10" s="65" customFormat="1" ht="14" x14ac:dyDescent="0.35">
      <c r="A3696" s="145"/>
      <c r="B3696" s="152"/>
      <c r="E3696" s="102"/>
      <c r="F3696" s="102"/>
      <c r="G3696" s="102"/>
      <c r="I3696" s="93"/>
      <c r="J3696" s="93"/>
    </row>
    <row r="3697" spans="1:24" s="65" customFormat="1" ht="14" x14ac:dyDescent="0.35">
      <c r="A3697" s="145"/>
      <c r="B3697" s="152"/>
      <c r="E3697" s="102"/>
      <c r="F3697" s="102"/>
      <c r="G3697" s="102"/>
      <c r="I3697" s="93"/>
      <c r="J3697" s="93"/>
    </row>
    <row r="3698" spans="1:24" s="65" customFormat="1" ht="14" x14ac:dyDescent="0.35">
      <c r="A3698" s="145"/>
      <c r="B3698" s="152"/>
      <c r="E3698" s="102"/>
      <c r="F3698" s="102"/>
      <c r="G3698" s="102"/>
      <c r="I3698" s="93"/>
      <c r="J3698" s="93"/>
    </row>
    <row r="3699" spans="1:24" s="65" customFormat="1" ht="14" x14ac:dyDescent="0.35">
      <c r="A3699" s="145"/>
      <c r="B3699" s="152"/>
      <c r="E3699" s="102"/>
      <c r="F3699" s="102"/>
      <c r="G3699" s="102"/>
      <c r="I3699" s="93"/>
      <c r="J3699" s="93"/>
    </row>
    <row r="3700" spans="1:24" s="65" customFormat="1" ht="14" x14ac:dyDescent="0.35">
      <c r="A3700" s="145"/>
      <c r="B3700" s="152"/>
      <c r="E3700" s="102"/>
      <c r="F3700" s="102"/>
      <c r="G3700" s="102"/>
      <c r="I3700" s="93"/>
      <c r="J3700" s="93"/>
    </row>
    <row r="3701" spans="1:24" s="65" customFormat="1" ht="14" x14ac:dyDescent="0.35">
      <c r="A3701" s="145"/>
      <c r="B3701" s="152"/>
      <c r="E3701" s="102"/>
      <c r="F3701" s="102"/>
      <c r="G3701" s="102"/>
      <c r="I3701" s="93"/>
      <c r="J3701" s="93"/>
    </row>
    <row r="3702" spans="1:24" s="65" customFormat="1" ht="14" x14ac:dyDescent="0.35">
      <c r="A3702" s="145"/>
      <c r="B3702" s="152"/>
      <c r="E3702" s="102"/>
      <c r="F3702" s="102"/>
      <c r="G3702" s="102"/>
      <c r="I3702" s="93"/>
      <c r="J3702" s="93"/>
    </row>
    <row r="3703" spans="1:24" s="65" customFormat="1" ht="14" x14ac:dyDescent="0.35">
      <c r="A3703" s="145"/>
      <c r="B3703" s="152"/>
      <c r="E3703" s="102"/>
      <c r="F3703" s="102"/>
      <c r="G3703" s="102"/>
      <c r="I3703" s="93"/>
      <c r="J3703" s="93"/>
    </row>
    <row r="3704" spans="1:24" s="65" customFormat="1" x14ac:dyDescent="0.35">
      <c r="A3704" s="145"/>
      <c r="B3704" s="152"/>
      <c r="E3704" s="102"/>
      <c r="F3704" s="102"/>
      <c r="G3704" s="102"/>
      <c r="I3704" s="93"/>
      <c r="J3704" s="93"/>
      <c r="R3704" s="103"/>
      <c r="S3704" s="103"/>
      <c r="T3704" s="103"/>
    </row>
    <row r="3705" spans="1:24" s="65" customFormat="1" x14ac:dyDescent="0.35">
      <c r="A3705" s="145"/>
      <c r="B3705" s="152"/>
      <c r="E3705" s="102"/>
      <c r="F3705" s="102"/>
      <c r="G3705" s="102"/>
      <c r="I3705" s="93"/>
      <c r="J3705" s="93"/>
      <c r="R3705" s="103"/>
      <c r="S3705" s="103"/>
      <c r="T3705" s="103"/>
    </row>
    <row r="3706" spans="1:24" s="65" customFormat="1" x14ac:dyDescent="0.35">
      <c r="A3706" s="145"/>
      <c r="B3706" s="152"/>
      <c r="E3706" s="102"/>
      <c r="F3706" s="102"/>
      <c r="G3706" s="102"/>
      <c r="I3706" s="93"/>
      <c r="J3706" s="93"/>
      <c r="R3706" s="103"/>
      <c r="S3706" s="103"/>
      <c r="T3706" s="103"/>
    </row>
    <row r="3707" spans="1:24" s="65" customFormat="1" x14ac:dyDescent="0.35">
      <c r="A3707" s="145"/>
      <c r="B3707" s="152"/>
      <c r="E3707" s="102"/>
      <c r="F3707" s="102"/>
      <c r="G3707" s="102"/>
      <c r="I3707" s="93"/>
      <c r="J3707" s="93"/>
      <c r="R3707" s="103"/>
      <c r="S3707" s="103"/>
      <c r="T3707" s="103"/>
    </row>
    <row r="3708" spans="1:24" s="65" customFormat="1" x14ac:dyDescent="0.35">
      <c r="A3708" s="145"/>
      <c r="B3708" s="152"/>
      <c r="E3708" s="102"/>
      <c r="F3708" s="102"/>
      <c r="G3708" s="102"/>
      <c r="I3708" s="93"/>
      <c r="J3708" s="93"/>
      <c r="R3708" s="103"/>
      <c r="S3708" s="103"/>
      <c r="T3708" s="103"/>
    </row>
    <row r="3709" spans="1:24" s="65" customFormat="1" x14ac:dyDescent="0.35">
      <c r="A3709" s="145"/>
      <c r="B3709" s="152"/>
      <c r="E3709" s="102"/>
      <c r="F3709" s="102"/>
      <c r="G3709" s="102"/>
      <c r="I3709" s="93"/>
      <c r="J3709" s="52"/>
      <c r="R3709" s="103"/>
      <c r="S3709" s="103"/>
      <c r="T3709" s="103"/>
      <c r="U3709" s="103"/>
    </row>
    <row r="3710" spans="1:24" s="65" customFormat="1" x14ac:dyDescent="0.35">
      <c r="A3710" s="145"/>
      <c r="B3710" s="152"/>
      <c r="E3710" s="102"/>
      <c r="F3710" s="102"/>
      <c r="G3710" s="102"/>
      <c r="I3710" s="93"/>
      <c r="J3710" s="52"/>
      <c r="R3710" s="103"/>
      <c r="S3710" s="103"/>
      <c r="T3710" s="103"/>
      <c r="U3710" s="103"/>
    </row>
    <row r="3711" spans="1:24" s="65" customFormat="1" x14ac:dyDescent="0.35">
      <c r="A3711" s="145"/>
      <c r="B3711" s="152"/>
      <c r="E3711" s="102"/>
      <c r="F3711" s="102"/>
      <c r="G3711" s="102"/>
      <c r="I3711" s="93"/>
      <c r="J3711" s="52"/>
      <c r="R3711" s="103"/>
      <c r="S3711" s="103"/>
      <c r="T3711" s="103"/>
      <c r="U3711" s="103"/>
      <c r="V3711" s="103"/>
      <c r="W3711" s="103"/>
      <c r="X3711" s="103"/>
    </row>
  </sheetData>
  <mergeCells count="5">
    <mergeCell ref="C57:P57"/>
    <mergeCell ref="N2:P2"/>
    <mergeCell ref="K2:M2"/>
    <mergeCell ref="H2:I2"/>
    <mergeCell ref="D2:G2"/>
  </mergeCells>
  <printOptions horizontalCentered="1" verticalCentered="1"/>
  <pageMargins left="0.31496062992125984" right="0.51181102362204722" top="0.19685039370078741" bottom="0.15748031496062992" header="0.17" footer="0.15748031496062992"/>
  <pageSetup paperSize="9" scale="5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22"/>
    <pageSetUpPr fitToPage="1"/>
  </sheetPr>
  <dimension ref="A1:AI3712"/>
  <sheetViews>
    <sheetView showGridLines="0" zoomScaleNormal="100" workbookViewId="0">
      <pane xSplit="3" ySplit="3" topLeftCell="D9" activePane="bottomRight" state="frozen"/>
      <selection activeCell="D17" sqref="D17"/>
      <selection pane="topRight" activeCell="D17" sqref="D17"/>
      <selection pane="bottomLeft" activeCell="D17" sqref="D17"/>
      <selection pane="bottomRight" activeCell="D17" sqref="D17"/>
    </sheetView>
  </sheetViews>
  <sheetFormatPr defaultColWidth="0" defaultRowHeight="15.5" x14ac:dyDescent="0.35"/>
  <cols>
    <col min="1" max="1" width="10.81640625" style="145" hidden="1" customWidth="1"/>
    <col min="2" max="2" width="3.1796875" style="152" hidden="1" customWidth="1"/>
    <col min="3" max="3" width="22.54296875" style="103" customWidth="1"/>
    <col min="4" max="4" width="11.26953125" style="103" customWidth="1"/>
    <col min="5" max="5" width="12.81640625" style="105" customWidth="1"/>
    <col min="6" max="6" width="12.26953125" style="105" customWidth="1"/>
    <col min="7" max="7" width="13.26953125" style="105" customWidth="1"/>
    <col min="8" max="8" width="16.81640625" style="103" bestFit="1" customWidth="1"/>
    <col min="9" max="10" width="12.1796875" style="52" customWidth="1"/>
    <col min="11" max="13" width="13.1796875" style="103" customWidth="1"/>
    <col min="14" max="14" width="13.54296875" style="103" customWidth="1"/>
    <col min="15" max="15" width="12.7265625" style="103" customWidth="1"/>
    <col min="16" max="16" width="11.1796875" style="103" customWidth="1"/>
    <col min="17" max="17" width="7.54296875" style="103" customWidth="1"/>
    <col min="18" max="18" width="9.1796875" style="103" customWidth="1"/>
    <col min="19" max="22" width="0" style="103" hidden="1" customWidth="1"/>
    <col min="23" max="23" width="12.1796875" style="103" hidden="1" customWidth="1"/>
    <col min="24" max="26" width="0" style="103" hidden="1" customWidth="1"/>
    <col min="27" max="27" width="10.81640625" style="103" hidden="1" customWidth="1"/>
    <col min="28" max="28" width="11.453125" style="103" hidden="1" customWidth="1"/>
    <col min="29" max="29" width="12.7265625" style="103" hidden="1" customWidth="1"/>
    <col min="30" max="30" width="0" style="103" hidden="1" customWidth="1"/>
    <col min="31" max="31" width="11.81640625" style="103" hidden="1" customWidth="1"/>
    <col min="32" max="32" width="12" style="103" hidden="1" customWidth="1"/>
    <col min="33" max="33" width="0" style="103" hidden="1" customWidth="1"/>
    <col min="34" max="34" width="11.81640625" style="103" hidden="1" customWidth="1"/>
    <col min="35" max="35" width="12" style="103" hidden="1" customWidth="1"/>
    <col min="36" max="16384" width="0" style="103" hidden="1"/>
  </cols>
  <sheetData>
    <row r="1" spans="1:32" s="52" customFormat="1" ht="24.75" customHeight="1" x14ac:dyDescent="0.35">
      <c r="A1" s="145"/>
      <c r="B1" s="159"/>
      <c r="C1" s="49" t="s">
        <v>305</v>
      </c>
      <c r="D1" s="50"/>
      <c r="E1" s="51"/>
      <c r="F1" s="51"/>
      <c r="G1" s="51"/>
      <c r="H1" s="50"/>
      <c r="I1" s="50"/>
      <c r="J1" s="50"/>
      <c r="K1" s="50"/>
      <c r="L1" s="50"/>
      <c r="M1" s="50"/>
      <c r="N1" s="50"/>
      <c r="O1" s="50"/>
      <c r="P1" s="50"/>
    </row>
    <row r="2" spans="1:32" s="57" customFormat="1" ht="45" customHeight="1" x14ac:dyDescent="0.35">
      <c r="A2" s="145"/>
      <c r="B2" s="152"/>
      <c r="C2" s="54"/>
      <c r="D2" s="275" t="s">
        <v>166</v>
      </c>
      <c r="E2" s="275"/>
      <c r="F2" s="275"/>
      <c r="G2" s="275"/>
      <c r="H2" s="275" t="s">
        <v>167</v>
      </c>
      <c r="I2" s="275"/>
      <c r="J2" s="107"/>
      <c r="K2" s="273" t="s">
        <v>168</v>
      </c>
      <c r="L2" s="273"/>
      <c r="M2" s="273"/>
      <c r="N2" s="273" t="s">
        <v>169</v>
      </c>
      <c r="O2" s="273"/>
      <c r="P2" s="273"/>
      <c r="R2" s="274"/>
      <c r="S2" s="274"/>
      <c r="T2" s="55"/>
      <c r="U2" s="275"/>
      <c r="V2" s="275"/>
      <c r="W2" s="275"/>
      <c r="X2" s="275"/>
      <c r="Y2" s="275"/>
      <c r="Z2" s="275"/>
      <c r="AA2" s="273"/>
      <c r="AB2" s="273"/>
      <c r="AC2" s="273"/>
      <c r="AD2" s="273"/>
      <c r="AE2" s="273"/>
      <c r="AF2" s="273"/>
    </row>
    <row r="3" spans="1:32" s="57" customFormat="1" ht="30.5" x14ac:dyDescent="0.35">
      <c r="A3" s="145"/>
      <c r="B3" s="152"/>
      <c r="C3" s="54"/>
      <c r="D3" s="60" t="s">
        <v>170</v>
      </c>
      <c r="E3" s="60" t="s">
        <v>304</v>
      </c>
      <c r="F3" s="60" t="s">
        <v>172</v>
      </c>
      <c r="G3" s="60" t="s">
        <v>173</v>
      </c>
      <c r="H3" s="60" t="s">
        <v>303</v>
      </c>
      <c r="I3" s="60" t="s">
        <v>171</v>
      </c>
      <c r="J3" s="60"/>
      <c r="K3" s="61" t="s">
        <v>175</v>
      </c>
      <c r="L3" s="61" t="s">
        <v>235</v>
      </c>
      <c r="M3" s="60" t="s">
        <v>302</v>
      </c>
      <c r="N3" s="60" t="s">
        <v>301</v>
      </c>
      <c r="O3" s="60" t="s">
        <v>179</v>
      </c>
      <c r="P3" s="60" t="s">
        <v>180</v>
      </c>
      <c r="R3" s="60"/>
      <c r="S3" s="60"/>
      <c r="T3" s="59"/>
      <c r="U3" s="60"/>
      <c r="V3" s="60"/>
      <c r="W3" s="60"/>
      <c r="X3" s="60"/>
      <c r="Y3" s="60"/>
      <c r="Z3" s="60"/>
      <c r="AA3" s="61"/>
      <c r="AB3" s="61"/>
      <c r="AC3" s="60"/>
      <c r="AD3" s="60"/>
      <c r="AE3" s="60"/>
      <c r="AF3" s="60"/>
    </row>
    <row r="4" spans="1:32" s="67" customFormat="1" ht="25.5" customHeight="1" x14ac:dyDescent="0.35">
      <c r="A4" s="145"/>
      <c r="B4" s="152"/>
      <c r="C4" s="62" t="s">
        <v>181</v>
      </c>
      <c r="D4" s="64">
        <v>27353</v>
      </c>
      <c r="E4" s="64">
        <v>13436</v>
      </c>
      <c r="F4" s="64">
        <v>1388</v>
      </c>
      <c r="G4" s="64">
        <v>8343</v>
      </c>
      <c r="H4" s="64">
        <v>665</v>
      </c>
      <c r="I4" s="64">
        <v>751</v>
      </c>
      <c r="J4" s="75" t="s">
        <v>3</v>
      </c>
      <c r="K4" s="64">
        <v>1972</v>
      </c>
      <c r="L4" s="64">
        <v>164</v>
      </c>
      <c r="M4" s="64">
        <v>1381</v>
      </c>
      <c r="N4" s="64">
        <v>4904</v>
      </c>
      <c r="O4" s="64">
        <v>352</v>
      </c>
      <c r="P4" s="64">
        <v>248</v>
      </c>
      <c r="Q4" s="62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</row>
    <row r="5" spans="1:32" s="71" customFormat="1" ht="25.5" customHeight="1" x14ac:dyDescent="0.35">
      <c r="A5" s="147"/>
      <c r="B5" s="158"/>
      <c r="C5" s="62" t="s">
        <v>182</v>
      </c>
      <c r="D5" s="70">
        <v>14960</v>
      </c>
      <c r="E5" s="70">
        <v>13028</v>
      </c>
      <c r="F5" s="70">
        <v>1001</v>
      </c>
      <c r="G5" s="70">
        <v>5387</v>
      </c>
      <c r="H5" s="70">
        <v>381</v>
      </c>
      <c r="I5" s="70">
        <v>731</v>
      </c>
      <c r="J5" s="75" t="s">
        <v>3</v>
      </c>
      <c r="K5" s="70">
        <v>1525</v>
      </c>
      <c r="L5" s="70">
        <v>130</v>
      </c>
      <c r="M5" s="70">
        <v>872</v>
      </c>
      <c r="N5" s="70">
        <v>3883</v>
      </c>
      <c r="O5" s="70">
        <v>236</v>
      </c>
      <c r="P5" s="70">
        <v>161</v>
      </c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</row>
    <row r="6" spans="1:32" s="81" customFormat="1" ht="14.25" customHeight="1" x14ac:dyDescent="0.3">
      <c r="A6" s="145">
        <v>51</v>
      </c>
      <c r="B6" s="157" t="s">
        <v>300</v>
      </c>
      <c r="C6" s="82" t="s">
        <v>77</v>
      </c>
      <c r="D6" s="75">
        <v>622</v>
      </c>
      <c r="E6" s="75">
        <v>254</v>
      </c>
      <c r="F6" s="75">
        <v>34</v>
      </c>
      <c r="G6" s="75">
        <v>121</v>
      </c>
      <c r="H6" s="75">
        <v>11</v>
      </c>
      <c r="I6" s="75">
        <v>12</v>
      </c>
      <c r="J6" s="75" t="s">
        <v>3</v>
      </c>
      <c r="K6" s="75">
        <v>37</v>
      </c>
      <c r="L6" s="75">
        <v>6</v>
      </c>
      <c r="M6" s="75">
        <v>16</v>
      </c>
      <c r="N6" s="75">
        <v>70</v>
      </c>
      <c r="O6" s="75">
        <v>8</v>
      </c>
      <c r="P6" s="75">
        <v>2</v>
      </c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</row>
    <row r="7" spans="1:32" s="81" customFormat="1" ht="14.25" customHeight="1" x14ac:dyDescent="0.3">
      <c r="A7" s="145">
        <v>52</v>
      </c>
      <c r="B7" s="157" t="s">
        <v>299</v>
      </c>
      <c r="C7" s="82" t="s">
        <v>75</v>
      </c>
      <c r="D7" s="75">
        <v>298</v>
      </c>
      <c r="E7" s="75">
        <v>150</v>
      </c>
      <c r="F7" s="75">
        <v>28</v>
      </c>
      <c r="G7" s="75">
        <v>137</v>
      </c>
      <c r="H7" s="75">
        <v>6</v>
      </c>
      <c r="I7" s="75">
        <v>8</v>
      </c>
      <c r="J7" s="75" t="s">
        <v>3</v>
      </c>
      <c r="K7" s="75">
        <v>22</v>
      </c>
      <c r="L7" s="75">
        <v>2</v>
      </c>
      <c r="M7" s="75">
        <v>17</v>
      </c>
      <c r="N7" s="75">
        <v>48</v>
      </c>
      <c r="O7" s="75">
        <v>4</v>
      </c>
      <c r="P7" s="75">
        <v>2</v>
      </c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</row>
    <row r="8" spans="1:32" s="81" customFormat="1" ht="14.25" customHeight="1" x14ac:dyDescent="0.3">
      <c r="A8" s="145">
        <v>86</v>
      </c>
      <c r="B8" s="157" t="s">
        <v>298</v>
      </c>
      <c r="C8" s="82" t="s">
        <v>73</v>
      </c>
      <c r="D8" s="75">
        <v>402</v>
      </c>
      <c r="E8" s="75">
        <v>86</v>
      </c>
      <c r="F8" s="75">
        <v>27</v>
      </c>
      <c r="G8" s="75">
        <v>137</v>
      </c>
      <c r="H8" s="75">
        <v>11</v>
      </c>
      <c r="I8" s="75">
        <v>7</v>
      </c>
      <c r="J8" s="75" t="s">
        <v>3</v>
      </c>
      <c r="K8" s="75">
        <v>22</v>
      </c>
      <c r="L8" s="75">
        <v>1</v>
      </c>
      <c r="M8" s="75">
        <v>9</v>
      </c>
      <c r="N8" s="75">
        <v>81</v>
      </c>
      <c r="O8" s="75">
        <v>6</v>
      </c>
      <c r="P8" s="75">
        <v>3</v>
      </c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</row>
    <row r="9" spans="1:32" s="81" customFormat="1" ht="14.25" customHeight="1" x14ac:dyDescent="0.3">
      <c r="A9" s="145">
        <v>53</v>
      </c>
      <c r="B9" s="157" t="s">
        <v>297</v>
      </c>
      <c r="C9" s="82" t="s">
        <v>71</v>
      </c>
      <c r="D9" s="75">
        <v>333</v>
      </c>
      <c r="E9" s="75">
        <v>269</v>
      </c>
      <c r="F9" s="75">
        <v>21</v>
      </c>
      <c r="G9" s="75">
        <v>129</v>
      </c>
      <c r="H9" s="75">
        <v>10</v>
      </c>
      <c r="I9" s="75">
        <v>10</v>
      </c>
      <c r="J9" s="75" t="s">
        <v>3</v>
      </c>
      <c r="K9" s="75">
        <v>30</v>
      </c>
      <c r="L9" s="75">
        <v>2</v>
      </c>
      <c r="M9" s="75">
        <v>16</v>
      </c>
      <c r="N9" s="75">
        <v>102</v>
      </c>
      <c r="O9" s="75">
        <v>4</v>
      </c>
      <c r="P9" s="75">
        <v>4</v>
      </c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</row>
    <row r="10" spans="1:32" s="81" customFormat="1" ht="14.25" customHeight="1" x14ac:dyDescent="0.3">
      <c r="A10" s="145">
        <v>54</v>
      </c>
      <c r="B10" s="157" t="s">
        <v>296</v>
      </c>
      <c r="C10" s="82" t="s">
        <v>295</v>
      </c>
      <c r="D10" s="75">
        <v>228</v>
      </c>
      <c r="E10" s="75">
        <v>323</v>
      </c>
      <c r="F10" s="75">
        <v>43</v>
      </c>
      <c r="G10" s="75">
        <v>127</v>
      </c>
      <c r="H10" s="75">
        <v>7</v>
      </c>
      <c r="I10" s="75">
        <v>20</v>
      </c>
      <c r="J10" s="75" t="s">
        <v>3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</row>
    <row r="11" spans="1:32" s="81" customFormat="1" ht="14.25" customHeight="1" x14ac:dyDescent="0.3">
      <c r="A11" s="145">
        <v>55</v>
      </c>
      <c r="B11" s="157" t="s">
        <v>294</v>
      </c>
      <c r="C11" s="82" t="s">
        <v>67</v>
      </c>
      <c r="D11" s="75">
        <v>481</v>
      </c>
      <c r="E11" s="75">
        <v>222</v>
      </c>
      <c r="F11" s="75">
        <v>26</v>
      </c>
      <c r="G11" s="75">
        <v>226</v>
      </c>
      <c r="H11" s="75">
        <v>14</v>
      </c>
      <c r="I11" s="75">
        <v>10</v>
      </c>
      <c r="J11" s="75" t="s">
        <v>3</v>
      </c>
      <c r="K11" s="75">
        <v>34</v>
      </c>
      <c r="L11" s="75">
        <v>3</v>
      </c>
      <c r="M11" s="75">
        <v>40</v>
      </c>
      <c r="N11" s="75">
        <v>118</v>
      </c>
      <c r="O11" s="75">
        <v>5</v>
      </c>
      <c r="P11" s="75">
        <v>3</v>
      </c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</row>
    <row r="12" spans="1:32" s="81" customFormat="1" ht="14.25" customHeight="1" x14ac:dyDescent="0.3">
      <c r="A12" s="145">
        <v>56</v>
      </c>
      <c r="B12" s="157" t="s">
        <v>293</v>
      </c>
      <c r="C12" s="82" t="s">
        <v>65</v>
      </c>
      <c r="D12" s="75">
        <v>440</v>
      </c>
      <c r="E12" s="75">
        <v>84</v>
      </c>
      <c r="F12" s="75">
        <v>24</v>
      </c>
      <c r="G12" s="75">
        <v>118</v>
      </c>
      <c r="H12" s="75">
        <v>9</v>
      </c>
      <c r="I12" s="75">
        <v>6</v>
      </c>
      <c r="J12" s="75" t="s">
        <v>3</v>
      </c>
      <c r="K12" s="75">
        <v>21</v>
      </c>
      <c r="L12" s="75">
        <v>0</v>
      </c>
      <c r="M12" s="75">
        <v>16</v>
      </c>
      <c r="N12" s="75">
        <v>60</v>
      </c>
      <c r="O12" s="75">
        <v>6</v>
      </c>
      <c r="P12" s="75">
        <v>2</v>
      </c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</row>
    <row r="13" spans="1:32" s="81" customFormat="1" ht="14.25" customHeight="1" x14ac:dyDescent="0.3">
      <c r="A13" s="145">
        <v>57</v>
      </c>
      <c r="B13" s="157" t="s">
        <v>292</v>
      </c>
      <c r="C13" s="82" t="s">
        <v>108</v>
      </c>
      <c r="D13" s="75">
        <v>204</v>
      </c>
      <c r="E13" s="75">
        <v>430</v>
      </c>
      <c r="F13" s="75">
        <v>21</v>
      </c>
      <c r="G13" s="75">
        <v>97</v>
      </c>
      <c r="H13" s="75">
        <v>7</v>
      </c>
      <c r="I13" s="75">
        <v>24</v>
      </c>
      <c r="J13" s="75" t="s">
        <v>3</v>
      </c>
      <c r="K13" s="75">
        <v>43</v>
      </c>
      <c r="L13" s="75">
        <v>2</v>
      </c>
      <c r="M13" s="75">
        <v>48</v>
      </c>
      <c r="N13" s="75">
        <v>104</v>
      </c>
      <c r="O13" s="75">
        <v>6</v>
      </c>
      <c r="P13" s="75">
        <v>4</v>
      </c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</row>
    <row r="14" spans="1:32" s="81" customFormat="1" ht="14.25" customHeight="1" x14ac:dyDescent="0.3">
      <c r="A14" s="145">
        <v>59</v>
      </c>
      <c r="B14" s="157" t="s">
        <v>291</v>
      </c>
      <c r="C14" s="82" t="s">
        <v>106</v>
      </c>
      <c r="D14" s="75">
        <v>225</v>
      </c>
      <c r="E14" s="75">
        <v>428</v>
      </c>
      <c r="F14" s="75">
        <v>0</v>
      </c>
      <c r="G14" s="75">
        <v>87</v>
      </c>
      <c r="H14" s="75">
        <v>6</v>
      </c>
      <c r="I14" s="75">
        <v>33</v>
      </c>
      <c r="J14" s="75" t="s">
        <v>3</v>
      </c>
      <c r="K14" s="75">
        <v>46</v>
      </c>
      <c r="L14" s="75">
        <v>2</v>
      </c>
      <c r="M14" s="75">
        <v>23</v>
      </c>
      <c r="N14" s="75">
        <v>107</v>
      </c>
      <c r="O14" s="75">
        <v>5</v>
      </c>
      <c r="P14" s="75">
        <v>4</v>
      </c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</row>
    <row r="15" spans="1:32" s="81" customFormat="1" ht="14.25" customHeight="1" x14ac:dyDescent="0.3">
      <c r="A15" s="145">
        <v>60</v>
      </c>
      <c r="B15" s="157" t="s">
        <v>290</v>
      </c>
      <c r="C15" s="82" t="s">
        <v>63</v>
      </c>
      <c r="D15" s="75">
        <v>386</v>
      </c>
      <c r="E15" s="75">
        <v>306</v>
      </c>
      <c r="F15" s="75">
        <v>28</v>
      </c>
      <c r="G15" s="75">
        <v>164</v>
      </c>
      <c r="H15" s="75">
        <v>12</v>
      </c>
      <c r="I15" s="75">
        <v>19</v>
      </c>
      <c r="J15" s="75" t="s">
        <v>3</v>
      </c>
      <c r="K15" s="75">
        <v>41</v>
      </c>
      <c r="L15" s="75">
        <v>3</v>
      </c>
      <c r="M15" s="75">
        <v>17</v>
      </c>
      <c r="N15" s="75">
        <v>161</v>
      </c>
      <c r="O15" s="75">
        <v>5</v>
      </c>
      <c r="P15" s="75">
        <v>4</v>
      </c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</row>
    <row r="16" spans="1:32" s="81" customFormat="1" ht="14.25" customHeight="1" x14ac:dyDescent="0.3">
      <c r="A16" s="145">
        <v>61</v>
      </c>
      <c r="B16" s="157" t="s">
        <v>289</v>
      </c>
      <c r="C16" s="82" t="s">
        <v>183</v>
      </c>
      <c r="D16" s="75">
        <v>687</v>
      </c>
      <c r="E16" s="75">
        <v>1224</v>
      </c>
      <c r="F16" s="75">
        <v>45</v>
      </c>
      <c r="G16" s="75">
        <v>269</v>
      </c>
      <c r="H16" s="75">
        <v>15</v>
      </c>
      <c r="I16" s="75">
        <v>67</v>
      </c>
      <c r="J16" s="75" t="s">
        <v>3</v>
      </c>
      <c r="K16" s="75">
        <v>122</v>
      </c>
      <c r="L16" s="75">
        <v>7</v>
      </c>
      <c r="M16" s="75">
        <v>43</v>
      </c>
      <c r="N16" s="75">
        <v>302</v>
      </c>
      <c r="O16" s="75">
        <v>18</v>
      </c>
      <c r="P16" s="75">
        <v>15</v>
      </c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</row>
    <row r="17" spans="1:32" s="81" customFormat="1" ht="14.25" customHeight="1" x14ac:dyDescent="0.3">
      <c r="A17" s="270">
        <v>62</v>
      </c>
      <c r="B17" s="271" t="s">
        <v>288</v>
      </c>
      <c r="C17" s="266" t="s">
        <v>404</v>
      </c>
      <c r="D17" s="268">
        <f>D71+D72</f>
        <v>477</v>
      </c>
      <c r="E17" s="268">
        <f t="shared" ref="E17:P17" si="0">E71+E72</f>
        <v>688</v>
      </c>
      <c r="F17" s="268">
        <f t="shared" si="0"/>
        <v>52</v>
      </c>
      <c r="G17" s="268">
        <f t="shared" si="0"/>
        <v>268</v>
      </c>
      <c r="H17" s="268">
        <f t="shared" si="0"/>
        <v>13</v>
      </c>
      <c r="I17" s="268">
        <f t="shared" si="0"/>
        <v>37</v>
      </c>
      <c r="J17" s="268" t="s">
        <v>3</v>
      </c>
      <c r="K17" s="268">
        <f t="shared" si="0"/>
        <v>74</v>
      </c>
      <c r="L17" s="268">
        <f t="shared" si="0"/>
        <v>0</v>
      </c>
      <c r="M17" s="268">
        <f t="shared" si="0"/>
        <v>33</v>
      </c>
      <c r="N17" s="268">
        <f t="shared" si="0"/>
        <v>196</v>
      </c>
      <c r="O17" s="268">
        <f t="shared" si="0"/>
        <v>10</v>
      </c>
      <c r="P17" s="268">
        <f t="shared" si="0"/>
        <v>7</v>
      </c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</row>
    <row r="18" spans="1:32" s="81" customFormat="1" ht="14.25" customHeight="1" x14ac:dyDescent="0.3">
      <c r="A18" s="145">
        <v>58</v>
      </c>
      <c r="B18" s="157" t="s">
        <v>287</v>
      </c>
      <c r="C18" s="82" t="s">
        <v>286</v>
      </c>
      <c r="D18" s="75">
        <v>350</v>
      </c>
      <c r="E18" s="75">
        <v>181</v>
      </c>
      <c r="F18" s="75">
        <v>30</v>
      </c>
      <c r="G18" s="75">
        <v>77</v>
      </c>
      <c r="H18" s="75">
        <v>9</v>
      </c>
      <c r="I18" s="75">
        <v>6</v>
      </c>
      <c r="J18" s="75" t="s">
        <v>3</v>
      </c>
      <c r="K18" s="75">
        <v>27</v>
      </c>
      <c r="L18" s="75">
        <v>2</v>
      </c>
      <c r="M18" s="75">
        <v>10</v>
      </c>
      <c r="N18" s="75">
        <v>76</v>
      </c>
      <c r="O18" s="75">
        <v>5</v>
      </c>
      <c r="P18" s="75">
        <v>2</v>
      </c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</row>
    <row r="19" spans="1:32" s="81" customFormat="1" ht="14.25" customHeight="1" x14ac:dyDescent="0.3">
      <c r="A19" s="145">
        <v>63</v>
      </c>
      <c r="B19" s="157" t="s">
        <v>285</v>
      </c>
      <c r="C19" s="82" t="s">
        <v>55</v>
      </c>
      <c r="D19" s="75">
        <v>412</v>
      </c>
      <c r="E19" s="75">
        <v>266</v>
      </c>
      <c r="F19" s="75">
        <v>30</v>
      </c>
      <c r="G19" s="75">
        <v>171</v>
      </c>
      <c r="H19" s="75">
        <v>12</v>
      </c>
      <c r="I19" s="75">
        <v>12</v>
      </c>
      <c r="J19" s="75" t="s">
        <v>3</v>
      </c>
      <c r="K19" s="75">
        <v>37</v>
      </c>
      <c r="L19" s="75">
        <v>3</v>
      </c>
      <c r="M19" s="75">
        <v>9</v>
      </c>
      <c r="N19" s="75">
        <v>117</v>
      </c>
      <c r="O19" s="75">
        <v>5</v>
      </c>
      <c r="P19" s="75">
        <v>3</v>
      </c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</row>
    <row r="20" spans="1:32" s="81" customFormat="1" ht="14.25" customHeight="1" x14ac:dyDescent="0.3">
      <c r="A20" s="145">
        <v>64</v>
      </c>
      <c r="B20" s="157" t="s">
        <v>284</v>
      </c>
      <c r="C20" s="82" t="s">
        <v>283</v>
      </c>
      <c r="D20" s="75">
        <v>810</v>
      </c>
      <c r="E20" s="75">
        <v>496</v>
      </c>
      <c r="F20" s="75">
        <v>45</v>
      </c>
      <c r="G20" s="75">
        <v>286</v>
      </c>
      <c r="H20" s="75">
        <v>17</v>
      </c>
      <c r="I20" s="75">
        <v>33</v>
      </c>
      <c r="J20" s="75" t="s">
        <v>3</v>
      </c>
      <c r="K20" s="75">
        <v>74</v>
      </c>
      <c r="L20" s="75">
        <v>5</v>
      </c>
      <c r="M20" s="75">
        <v>37</v>
      </c>
      <c r="N20" s="75">
        <v>210</v>
      </c>
      <c r="O20" s="75">
        <v>14</v>
      </c>
      <c r="P20" s="75">
        <v>7</v>
      </c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</row>
    <row r="21" spans="1:32" s="81" customFormat="1" ht="14.25" customHeight="1" x14ac:dyDescent="0.3">
      <c r="A21" s="145">
        <v>65</v>
      </c>
      <c r="B21" s="157" t="s">
        <v>282</v>
      </c>
      <c r="C21" s="82" t="s">
        <v>104</v>
      </c>
      <c r="D21" s="75">
        <v>205</v>
      </c>
      <c r="E21" s="75">
        <v>259</v>
      </c>
      <c r="F21" s="75">
        <v>20</v>
      </c>
      <c r="G21" s="75">
        <v>58</v>
      </c>
      <c r="H21" s="75">
        <v>6</v>
      </c>
      <c r="I21" s="75">
        <v>16</v>
      </c>
      <c r="J21" s="75" t="s">
        <v>3</v>
      </c>
      <c r="K21" s="75">
        <v>33</v>
      </c>
      <c r="L21" s="75">
        <v>2</v>
      </c>
      <c r="M21" s="75">
        <v>10</v>
      </c>
      <c r="N21" s="75">
        <v>50</v>
      </c>
      <c r="O21" s="75">
        <v>6</v>
      </c>
      <c r="P21" s="75">
        <v>1</v>
      </c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</row>
    <row r="22" spans="1:32" s="81" customFormat="1" ht="14.25" customHeight="1" x14ac:dyDescent="0.3">
      <c r="A22" s="145">
        <v>67</v>
      </c>
      <c r="B22" s="157" t="s">
        <v>281</v>
      </c>
      <c r="C22" s="82" t="s">
        <v>51</v>
      </c>
      <c r="D22" s="75">
        <v>739</v>
      </c>
      <c r="E22" s="75">
        <v>773</v>
      </c>
      <c r="F22" s="75">
        <v>41</v>
      </c>
      <c r="G22" s="75">
        <v>328</v>
      </c>
      <c r="H22" s="75">
        <v>13</v>
      </c>
      <c r="I22" s="75">
        <v>38</v>
      </c>
      <c r="J22" s="75" t="s">
        <v>3</v>
      </c>
      <c r="K22" s="75">
        <v>76</v>
      </c>
      <c r="L22" s="75">
        <v>0</v>
      </c>
      <c r="M22" s="75">
        <v>64</v>
      </c>
      <c r="N22" s="75">
        <v>136</v>
      </c>
      <c r="O22" s="75">
        <v>12</v>
      </c>
      <c r="P22" s="75">
        <v>10</v>
      </c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</row>
    <row r="23" spans="1:32" s="81" customFormat="1" ht="14.25" customHeight="1" x14ac:dyDescent="0.3">
      <c r="A23" s="145">
        <v>68</v>
      </c>
      <c r="B23" s="157" t="s">
        <v>280</v>
      </c>
      <c r="C23" s="82" t="s">
        <v>231</v>
      </c>
      <c r="D23" s="75">
        <v>313</v>
      </c>
      <c r="E23" s="75">
        <v>386</v>
      </c>
      <c r="F23" s="75">
        <v>24</v>
      </c>
      <c r="G23" s="75">
        <v>135</v>
      </c>
      <c r="H23" s="75">
        <v>8</v>
      </c>
      <c r="I23" s="75">
        <v>19</v>
      </c>
      <c r="J23" s="75" t="s">
        <v>3</v>
      </c>
      <c r="K23" s="75">
        <v>44</v>
      </c>
      <c r="L23" s="75">
        <v>47</v>
      </c>
      <c r="M23" s="75">
        <v>33</v>
      </c>
      <c r="N23" s="75">
        <v>109</v>
      </c>
      <c r="O23" s="75">
        <v>5</v>
      </c>
      <c r="P23" s="75">
        <v>3</v>
      </c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</row>
    <row r="24" spans="1:32" s="81" customFormat="1" ht="14.25" customHeight="1" x14ac:dyDescent="0.3">
      <c r="A24" s="145">
        <v>69</v>
      </c>
      <c r="B24" s="157" t="s">
        <v>279</v>
      </c>
      <c r="C24" s="82" t="s">
        <v>102</v>
      </c>
      <c r="D24" s="75">
        <v>526</v>
      </c>
      <c r="E24" s="75">
        <v>253</v>
      </c>
      <c r="F24" s="75">
        <v>26</v>
      </c>
      <c r="G24" s="75">
        <v>196</v>
      </c>
      <c r="H24" s="75">
        <v>16</v>
      </c>
      <c r="I24" s="75">
        <v>14</v>
      </c>
      <c r="J24" s="75" t="s">
        <v>3</v>
      </c>
      <c r="K24" s="75">
        <v>41</v>
      </c>
      <c r="L24" s="75">
        <v>2</v>
      </c>
      <c r="M24" s="75">
        <v>10</v>
      </c>
      <c r="N24" s="75">
        <v>113</v>
      </c>
      <c r="O24" s="75">
        <v>6</v>
      </c>
      <c r="P24" s="75">
        <v>9</v>
      </c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</row>
    <row r="25" spans="1:32" s="81" customFormat="1" ht="14.25" customHeight="1" x14ac:dyDescent="0.3">
      <c r="A25" s="145">
        <v>70</v>
      </c>
      <c r="B25" s="157" t="s">
        <v>278</v>
      </c>
      <c r="C25" s="82" t="s">
        <v>47</v>
      </c>
      <c r="D25" s="75">
        <v>581</v>
      </c>
      <c r="E25" s="75">
        <v>326</v>
      </c>
      <c r="F25" s="75">
        <v>31</v>
      </c>
      <c r="G25" s="75">
        <v>262</v>
      </c>
      <c r="H25" s="75">
        <v>12</v>
      </c>
      <c r="I25" s="75">
        <v>18</v>
      </c>
      <c r="J25" s="75" t="s">
        <v>3</v>
      </c>
      <c r="K25" s="75">
        <v>48</v>
      </c>
      <c r="L25" s="75">
        <v>4</v>
      </c>
      <c r="M25" s="75">
        <v>17</v>
      </c>
      <c r="N25" s="75">
        <v>144</v>
      </c>
      <c r="O25" s="75">
        <v>9</v>
      </c>
      <c r="P25" s="75">
        <v>8</v>
      </c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</row>
    <row r="26" spans="1:32" s="81" customFormat="1" ht="14.25" customHeight="1" x14ac:dyDescent="0.3">
      <c r="A26" s="145">
        <v>71</v>
      </c>
      <c r="B26" s="157" t="s">
        <v>277</v>
      </c>
      <c r="C26" s="148" t="s">
        <v>100</v>
      </c>
      <c r="D26" s="75">
        <v>78</v>
      </c>
      <c r="E26" s="75">
        <v>107</v>
      </c>
      <c r="F26" s="75">
        <v>0</v>
      </c>
      <c r="G26" s="75">
        <v>23</v>
      </c>
      <c r="H26" s="75">
        <v>2</v>
      </c>
      <c r="I26" s="75">
        <v>8</v>
      </c>
      <c r="J26" s="75" t="s">
        <v>3</v>
      </c>
      <c r="K26" s="75">
        <v>12</v>
      </c>
      <c r="L26" s="75">
        <v>2</v>
      </c>
      <c r="M26" s="75">
        <v>21</v>
      </c>
      <c r="N26" s="75">
        <v>15</v>
      </c>
      <c r="O26" s="75">
        <v>4</v>
      </c>
      <c r="P26" s="75">
        <v>1</v>
      </c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</row>
    <row r="27" spans="1:32" s="81" customFormat="1" ht="14.25" customHeight="1" x14ac:dyDescent="0.3">
      <c r="A27" s="145">
        <v>73</v>
      </c>
      <c r="B27" s="157" t="s">
        <v>276</v>
      </c>
      <c r="C27" s="82" t="s">
        <v>45</v>
      </c>
      <c r="D27" s="75">
        <v>824</v>
      </c>
      <c r="E27" s="75">
        <v>558</v>
      </c>
      <c r="F27" s="75">
        <v>35</v>
      </c>
      <c r="G27" s="75">
        <v>261</v>
      </c>
      <c r="H27" s="75">
        <v>21</v>
      </c>
      <c r="I27" s="75">
        <v>34</v>
      </c>
      <c r="J27" s="75" t="s">
        <v>3</v>
      </c>
      <c r="K27" s="75">
        <v>76</v>
      </c>
      <c r="L27" s="75">
        <v>6</v>
      </c>
      <c r="M27" s="75">
        <v>36</v>
      </c>
      <c r="N27" s="75">
        <v>278</v>
      </c>
      <c r="O27" s="75">
        <v>13</v>
      </c>
      <c r="P27" s="75">
        <v>6</v>
      </c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</row>
    <row r="28" spans="1:32" s="81" customFormat="1" ht="14.25" customHeight="1" x14ac:dyDescent="0.3">
      <c r="A28" s="145">
        <v>74</v>
      </c>
      <c r="B28" s="157" t="s">
        <v>275</v>
      </c>
      <c r="C28" s="82" t="s">
        <v>43</v>
      </c>
      <c r="D28" s="75">
        <v>771</v>
      </c>
      <c r="E28" s="75">
        <v>410</v>
      </c>
      <c r="F28" s="75">
        <v>47</v>
      </c>
      <c r="G28" s="75">
        <v>254</v>
      </c>
      <c r="H28" s="75">
        <v>23</v>
      </c>
      <c r="I28" s="75">
        <v>17</v>
      </c>
      <c r="J28" s="75" t="s">
        <v>3</v>
      </c>
      <c r="K28" s="75">
        <v>72</v>
      </c>
      <c r="L28" s="75">
        <v>4</v>
      </c>
      <c r="M28" s="75">
        <v>33</v>
      </c>
      <c r="N28" s="75">
        <v>93</v>
      </c>
      <c r="O28" s="75">
        <v>7</v>
      </c>
      <c r="P28" s="75">
        <v>7</v>
      </c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</row>
    <row r="29" spans="1:32" s="81" customFormat="1" ht="14.25" customHeight="1" x14ac:dyDescent="0.3">
      <c r="A29" s="145">
        <v>75</v>
      </c>
      <c r="B29" s="157" t="s">
        <v>274</v>
      </c>
      <c r="C29" s="82" t="s">
        <v>41</v>
      </c>
      <c r="D29" s="75">
        <v>455</v>
      </c>
      <c r="E29" s="75">
        <v>256</v>
      </c>
      <c r="F29" s="75">
        <v>28</v>
      </c>
      <c r="G29" s="75">
        <v>174</v>
      </c>
      <c r="H29" s="75">
        <v>10</v>
      </c>
      <c r="I29" s="75">
        <v>10</v>
      </c>
      <c r="J29" s="75" t="s">
        <v>3</v>
      </c>
      <c r="K29" s="75">
        <v>30</v>
      </c>
      <c r="L29" s="75">
        <v>0</v>
      </c>
      <c r="M29" s="75">
        <v>24</v>
      </c>
      <c r="N29" s="75">
        <v>142</v>
      </c>
      <c r="O29" s="75">
        <v>3</v>
      </c>
      <c r="P29" s="75">
        <v>5</v>
      </c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</row>
    <row r="30" spans="1:32" s="81" customFormat="1" ht="14.25" customHeight="1" x14ac:dyDescent="0.3">
      <c r="A30" s="145">
        <v>76</v>
      </c>
      <c r="B30" s="157" t="s">
        <v>273</v>
      </c>
      <c r="C30" s="82" t="s">
        <v>98</v>
      </c>
      <c r="D30" s="75">
        <v>197</v>
      </c>
      <c r="E30" s="75">
        <v>467</v>
      </c>
      <c r="F30" s="75">
        <v>21</v>
      </c>
      <c r="G30" s="75">
        <v>68</v>
      </c>
      <c r="H30" s="75">
        <v>6</v>
      </c>
      <c r="I30" s="75">
        <v>32</v>
      </c>
      <c r="J30" s="75" t="s">
        <v>3</v>
      </c>
      <c r="K30" s="75">
        <v>48</v>
      </c>
      <c r="L30" s="75">
        <v>3</v>
      </c>
      <c r="M30" s="75">
        <v>23</v>
      </c>
      <c r="N30" s="75">
        <v>125</v>
      </c>
      <c r="O30" s="75">
        <v>4</v>
      </c>
      <c r="P30" s="75">
        <v>2</v>
      </c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</row>
    <row r="31" spans="1:32" s="81" customFormat="1" ht="14.25" customHeight="1" x14ac:dyDescent="0.3">
      <c r="A31" s="145">
        <v>79</v>
      </c>
      <c r="B31" s="157" t="s">
        <v>272</v>
      </c>
      <c r="C31" s="82" t="s">
        <v>96</v>
      </c>
      <c r="D31" s="75">
        <v>263</v>
      </c>
      <c r="E31" s="75">
        <v>493</v>
      </c>
      <c r="F31" s="75">
        <v>24</v>
      </c>
      <c r="G31" s="75">
        <v>103</v>
      </c>
      <c r="H31" s="75">
        <v>6</v>
      </c>
      <c r="I31" s="75">
        <v>35</v>
      </c>
      <c r="J31" s="75" t="s">
        <v>3</v>
      </c>
      <c r="K31" s="75">
        <v>41</v>
      </c>
      <c r="L31" s="75">
        <v>3</v>
      </c>
      <c r="M31" s="75">
        <v>50</v>
      </c>
      <c r="N31" s="75">
        <v>53</v>
      </c>
      <c r="O31" s="75">
        <v>6</v>
      </c>
      <c r="P31" s="75">
        <v>3</v>
      </c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</row>
    <row r="32" spans="1:32" s="81" customFormat="1" ht="14.25" customHeight="1" x14ac:dyDescent="0.3">
      <c r="A32" s="145">
        <v>80</v>
      </c>
      <c r="B32" s="157" t="s">
        <v>271</v>
      </c>
      <c r="C32" s="82" t="s">
        <v>39</v>
      </c>
      <c r="D32" s="75">
        <v>331</v>
      </c>
      <c r="E32" s="75">
        <v>379</v>
      </c>
      <c r="F32" s="75">
        <v>25</v>
      </c>
      <c r="G32" s="75">
        <v>96</v>
      </c>
      <c r="H32" s="75">
        <v>11</v>
      </c>
      <c r="I32" s="75">
        <v>25</v>
      </c>
      <c r="J32" s="75" t="s">
        <v>3</v>
      </c>
      <c r="K32" s="75">
        <v>47</v>
      </c>
      <c r="L32" s="75">
        <v>3</v>
      </c>
      <c r="M32" s="75">
        <v>22</v>
      </c>
      <c r="N32" s="75">
        <v>49</v>
      </c>
      <c r="O32" s="75">
        <v>4</v>
      </c>
      <c r="P32" s="75">
        <v>5</v>
      </c>
      <c r="R32" s="155"/>
      <c r="S32" s="155"/>
      <c r="T32" s="155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</row>
    <row r="33" spans="1:32" s="81" customFormat="1" ht="14.25" customHeight="1" x14ac:dyDescent="0.3">
      <c r="A33" s="145">
        <v>81</v>
      </c>
      <c r="B33" s="157" t="s">
        <v>270</v>
      </c>
      <c r="C33" s="82" t="s">
        <v>94</v>
      </c>
      <c r="D33" s="75">
        <v>279</v>
      </c>
      <c r="E33" s="75">
        <v>249</v>
      </c>
      <c r="F33" s="75">
        <v>21</v>
      </c>
      <c r="G33" s="75">
        <v>63</v>
      </c>
      <c r="H33" s="75">
        <v>8</v>
      </c>
      <c r="I33" s="75">
        <v>14</v>
      </c>
      <c r="J33" s="75" t="s">
        <v>3</v>
      </c>
      <c r="K33" s="75">
        <v>26</v>
      </c>
      <c r="L33" s="75">
        <v>2</v>
      </c>
      <c r="M33" s="75">
        <v>23</v>
      </c>
      <c r="N33" s="75">
        <v>80</v>
      </c>
      <c r="O33" s="75">
        <v>4</v>
      </c>
      <c r="P33" s="75">
        <v>2</v>
      </c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</row>
    <row r="34" spans="1:32" s="81" customFormat="1" ht="14.25" customHeight="1" x14ac:dyDescent="0.3">
      <c r="A34" s="145">
        <v>83</v>
      </c>
      <c r="B34" s="157" t="s">
        <v>269</v>
      </c>
      <c r="C34" s="82" t="s">
        <v>92</v>
      </c>
      <c r="D34" s="75">
        <v>152</v>
      </c>
      <c r="E34" s="75">
        <v>211</v>
      </c>
      <c r="F34" s="75">
        <v>17</v>
      </c>
      <c r="G34" s="75">
        <v>57</v>
      </c>
      <c r="H34" s="75">
        <v>4</v>
      </c>
      <c r="I34" s="75">
        <v>12</v>
      </c>
      <c r="J34" s="75" t="s">
        <v>3</v>
      </c>
      <c r="K34" s="75">
        <v>24</v>
      </c>
      <c r="L34" s="75">
        <v>0</v>
      </c>
      <c r="M34" s="75">
        <v>32</v>
      </c>
      <c r="N34" s="75">
        <v>25</v>
      </c>
      <c r="O34" s="75">
        <v>3</v>
      </c>
      <c r="P34" s="75">
        <v>4</v>
      </c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</row>
    <row r="35" spans="1:32" s="81" customFormat="1" ht="14.25" customHeight="1" x14ac:dyDescent="0.3">
      <c r="A35" s="145">
        <v>84</v>
      </c>
      <c r="B35" s="157" t="s">
        <v>268</v>
      </c>
      <c r="C35" s="82" t="s">
        <v>37</v>
      </c>
      <c r="D35" s="75">
        <v>542</v>
      </c>
      <c r="E35" s="75">
        <v>288</v>
      </c>
      <c r="F35" s="75">
        <v>30</v>
      </c>
      <c r="G35" s="75">
        <v>152</v>
      </c>
      <c r="H35" s="75">
        <v>13</v>
      </c>
      <c r="I35" s="75">
        <v>11</v>
      </c>
      <c r="J35" s="75" t="s">
        <v>3</v>
      </c>
      <c r="K35" s="75">
        <v>34</v>
      </c>
      <c r="L35" s="75">
        <v>2</v>
      </c>
      <c r="M35" s="75">
        <v>6</v>
      </c>
      <c r="N35" s="75">
        <v>106</v>
      </c>
      <c r="O35" s="75">
        <v>10</v>
      </c>
      <c r="P35" s="75">
        <v>5</v>
      </c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</row>
    <row r="36" spans="1:32" s="81" customFormat="1" ht="14.25" customHeight="1" x14ac:dyDescent="0.3">
      <c r="A36" s="145">
        <v>85</v>
      </c>
      <c r="B36" s="157" t="s">
        <v>267</v>
      </c>
      <c r="C36" s="82" t="s">
        <v>90</v>
      </c>
      <c r="D36" s="75">
        <v>247</v>
      </c>
      <c r="E36" s="75">
        <v>352</v>
      </c>
      <c r="F36" s="75">
        <v>25</v>
      </c>
      <c r="G36" s="75">
        <v>74</v>
      </c>
      <c r="H36" s="75">
        <v>6</v>
      </c>
      <c r="I36" s="75">
        <v>18</v>
      </c>
      <c r="J36" s="75" t="s">
        <v>3</v>
      </c>
      <c r="K36" s="75">
        <v>34</v>
      </c>
      <c r="L36" s="75">
        <v>1</v>
      </c>
      <c r="M36" s="75">
        <v>16</v>
      </c>
      <c r="N36" s="75">
        <v>95</v>
      </c>
      <c r="O36" s="75">
        <v>6</v>
      </c>
      <c r="P36" s="75">
        <v>4</v>
      </c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</row>
    <row r="37" spans="1:32" s="81" customFormat="1" ht="14.25" customHeight="1" x14ac:dyDescent="0.3">
      <c r="A37" s="145">
        <v>87</v>
      </c>
      <c r="B37" s="157" t="s">
        <v>266</v>
      </c>
      <c r="C37" s="82" t="s">
        <v>35</v>
      </c>
      <c r="D37" s="75">
        <v>189</v>
      </c>
      <c r="E37" s="75">
        <v>323</v>
      </c>
      <c r="F37" s="75">
        <v>18</v>
      </c>
      <c r="G37" s="75">
        <v>79</v>
      </c>
      <c r="H37" s="75">
        <v>3</v>
      </c>
      <c r="I37" s="75">
        <v>20</v>
      </c>
      <c r="J37" s="75" t="s">
        <v>3</v>
      </c>
      <c r="K37" s="75">
        <v>27</v>
      </c>
      <c r="L37" s="75">
        <v>2</v>
      </c>
      <c r="M37" s="75">
        <v>25</v>
      </c>
      <c r="N37" s="75">
        <v>58</v>
      </c>
      <c r="O37" s="75">
        <v>4</v>
      </c>
      <c r="P37" s="75">
        <v>2</v>
      </c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</row>
    <row r="38" spans="1:32" s="81" customFormat="1" ht="14.25" customHeight="1" x14ac:dyDescent="0.3">
      <c r="A38" s="145">
        <v>90</v>
      </c>
      <c r="B38" s="157" t="s">
        <v>265</v>
      </c>
      <c r="C38" s="82" t="s">
        <v>33</v>
      </c>
      <c r="D38" s="75">
        <v>421</v>
      </c>
      <c r="E38" s="75">
        <v>491</v>
      </c>
      <c r="F38" s="75">
        <v>30</v>
      </c>
      <c r="G38" s="75">
        <v>212</v>
      </c>
      <c r="H38" s="75">
        <v>10</v>
      </c>
      <c r="I38" s="75">
        <v>23</v>
      </c>
      <c r="J38" s="75" t="s">
        <v>3</v>
      </c>
      <c r="K38" s="75">
        <v>42</v>
      </c>
      <c r="L38" s="75">
        <v>3</v>
      </c>
      <c r="M38" s="75">
        <v>12</v>
      </c>
      <c r="N38" s="75">
        <v>115</v>
      </c>
      <c r="O38" s="75">
        <v>8</v>
      </c>
      <c r="P38" s="75">
        <v>5</v>
      </c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</row>
    <row r="39" spans="1:32" s="81" customFormat="1" ht="14.25" customHeight="1" x14ac:dyDescent="0.3">
      <c r="A39" s="145">
        <v>91</v>
      </c>
      <c r="B39" s="157" t="s">
        <v>264</v>
      </c>
      <c r="C39" s="82" t="s">
        <v>263</v>
      </c>
      <c r="D39" s="75">
        <v>245</v>
      </c>
      <c r="E39" s="75">
        <v>429</v>
      </c>
      <c r="F39" s="75">
        <v>0</v>
      </c>
      <c r="G39" s="75">
        <v>96</v>
      </c>
      <c r="H39" s="75">
        <v>7</v>
      </c>
      <c r="I39" s="75">
        <v>28</v>
      </c>
      <c r="J39" s="75" t="s">
        <v>3</v>
      </c>
      <c r="K39" s="75">
        <v>38</v>
      </c>
      <c r="L39" s="75">
        <v>2</v>
      </c>
      <c r="M39" s="75">
        <v>20</v>
      </c>
      <c r="N39" s="75">
        <v>84</v>
      </c>
      <c r="O39" s="75">
        <v>4</v>
      </c>
      <c r="P39" s="75">
        <v>4</v>
      </c>
      <c r="R39" s="155"/>
      <c r="S39" s="155"/>
      <c r="T39" s="155"/>
      <c r="U39" s="155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</row>
    <row r="40" spans="1:32" s="81" customFormat="1" ht="14.25" customHeight="1" x14ac:dyDescent="0.3">
      <c r="A40" s="145">
        <v>92</v>
      </c>
      <c r="B40" s="157" t="s">
        <v>262</v>
      </c>
      <c r="C40" s="82" t="s">
        <v>86</v>
      </c>
      <c r="D40" s="75">
        <v>596</v>
      </c>
      <c r="E40" s="75">
        <v>109</v>
      </c>
      <c r="F40" s="75">
        <v>30</v>
      </c>
      <c r="G40" s="75">
        <v>74</v>
      </c>
      <c r="H40" s="75">
        <v>18</v>
      </c>
      <c r="I40" s="75">
        <v>7</v>
      </c>
      <c r="J40" s="75" t="s">
        <v>3</v>
      </c>
      <c r="K40" s="75">
        <v>35</v>
      </c>
      <c r="L40" s="75">
        <v>0</v>
      </c>
      <c r="M40" s="75">
        <v>23</v>
      </c>
      <c r="N40" s="75">
        <v>102</v>
      </c>
      <c r="O40" s="75">
        <v>8</v>
      </c>
      <c r="P40" s="75">
        <v>3</v>
      </c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</row>
    <row r="41" spans="1:32" s="81" customFormat="1" ht="14.25" customHeight="1" x14ac:dyDescent="0.3">
      <c r="A41" s="145">
        <v>94</v>
      </c>
      <c r="B41" s="157" t="s">
        <v>261</v>
      </c>
      <c r="C41" s="82" t="s">
        <v>84</v>
      </c>
      <c r="D41" s="75">
        <v>281</v>
      </c>
      <c r="E41" s="75">
        <v>135</v>
      </c>
      <c r="F41" s="75">
        <v>18</v>
      </c>
      <c r="G41" s="75">
        <v>88</v>
      </c>
      <c r="H41" s="75">
        <v>7</v>
      </c>
      <c r="I41" s="75">
        <v>9</v>
      </c>
      <c r="J41" s="75" t="s">
        <v>3</v>
      </c>
      <c r="K41" s="75">
        <v>20</v>
      </c>
      <c r="L41" s="75">
        <v>2</v>
      </c>
      <c r="M41" s="75">
        <v>13</v>
      </c>
      <c r="N41" s="75">
        <v>49</v>
      </c>
      <c r="O41" s="75">
        <v>4</v>
      </c>
      <c r="P41" s="75">
        <v>4</v>
      </c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</row>
    <row r="42" spans="1:32" s="81" customFormat="1" ht="14.25" customHeight="1" x14ac:dyDescent="0.3">
      <c r="A42" s="145">
        <v>96</v>
      </c>
      <c r="B42" s="157" t="s">
        <v>260</v>
      </c>
      <c r="C42" s="82" t="s">
        <v>82</v>
      </c>
      <c r="D42" s="75">
        <v>358</v>
      </c>
      <c r="E42" s="75">
        <v>326</v>
      </c>
      <c r="F42" s="75">
        <v>36</v>
      </c>
      <c r="G42" s="75">
        <v>117</v>
      </c>
      <c r="H42" s="75">
        <v>11</v>
      </c>
      <c r="I42" s="75">
        <v>14</v>
      </c>
      <c r="J42" s="75" t="s">
        <v>3</v>
      </c>
      <c r="K42" s="75">
        <v>40</v>
      </c>
      <c r="L42" s="75">
        <v>2</v>
      </c>
      <c r="M42" s="75">
        <v>25</v>
      </c>
      <c r="N42" s="75">
        <v>107</v>
      </c>
      <c r="O42" s="75">
        <v>4</v>
      </c>
      <c r="P42" s="75">
        <v>6</v>
      </c>
      <c r="Q42" s="82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</row>
    <row r="43" spans="1:32" s="81" customFormat="1" ht="14.25" customHeight="1" x14ac:dyDescent="0.3">
      <c r="A43" s="145">
        <v>72</v>
      </c>
      <c r="B43" s="157" t="s">
        <v>259</v>
      </c>
      <c r="C43" s="148" t="s">
        <v>258</v>
      </c>
      <c r="D43" s="75">
        <v>12</v>
      </c>
      <c r="E43" s="75">
        <v>41</v>
      </c>
      <c r="F43" s="75">
        <v>0</v>
      </c>
      <c r="G43" s="75">
        <v>3</v>
      </c>
      <c r="H43" s="75">
        <v>1</v>
      </c>
      <c r="I43" s="75">
        <v>5</v>
      </c>
      <c r="J43" s="75" t="s">
        <v>3</v>
      </c>
      <c r="K43" s="75">
        <v>7</v>
      </c>
      <c r="L43" s="75">
        <v>0</v>
      </c>
      <c r="M43" s="75">
        <v>0</v>
      </c>
      <c r="N43" s="75">
        <v>3</v>
      </c>
      <c r="O43" s="75">
        <v>1</v>
      </c>
      <c r="P43" s="75">
        <v>0</v>
      </c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</row>
    <row r="44" spans="1:32" s="67" customFormat="1" ht="14.25" customHeight="1" x14ac:dyDescent="0.35">
      <c r="A44" s="147"/>
      <c r="B44" s="158"/>
      <c r="C44" s="62" t="s">
        <v>188</v>
      </c>
      <c r="D44" s="70">
        <v>12393</v>
      </c>
      <c r="E44" s="70">
        <v>408</v>
      </c>
      <c r="F44" s="70">
        <v>387</v>
      </c>
      <c r="G44" s="70">
        <v>2956</v>
      </c>
      <c r="H44" s="70">
        <v>284</v>
      </c>
      <c r="I44" s="70">
        <v>20</v>
      </c>
      <c r="J44" s="75" t="s">
        <v>3</v>
      </c>
      <c r="K44" s="70">
        <v>447</v>
      </c>
      <c r="L44" s="70">
        <v>34</v>
      </c>
      <c r="M44" s="70">
        <v>509</v>
      </c>
      <c r="N44" s="70">
        <v>1021</v>
      </c>
      <c r="O44" s="70">
        <v>116</v>
      </c>
      <c r="P44" s="70">
        <v>87</v>
      </c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</row>
    <row r="45" spans="1:32" s="81" customFormat="1" ht="14.25" customHeight="1" x14ac:dyDescent="0.3">
      <c r="A45" s="145">
        <v>66</v>
      </c>
      <c r="B45" s="157" t="s">
        <v>257</v>
      </c>
      <c r="C45" s="73" t="s">
        <v>28</v>
      </c>
      <c r="D45" s="87">
        <v>1587</v>
      </c>
      <c r="E45" s="87">
        <v>37</v>
      </c>
      <c r="F45" s="87">
        <v>52</v>
      </c>
      <c r="G45" s="75">
        <v>442</v>
      </c>
      <c r="H45" s="75">
        <v>40</v>
      </c>
      <c r="I45" s="75">
        <v>1</v>
      </c>
      <c r="J45" s="75" t="s">
        <v>3</v>
      </c>
      <c r="K45" s="75">
        <v>66</v>
      </c>
      <c r="L45" s="75">
        <v>6</v>
      </c>
      <c r="M45" s="75">
        <v>23</v>
      </c>
      <c r="N45" s="75">
        <v>160</v>
      </c>
      <c r="O45" s="75">
        <v>14</v>
      </c>
      <c r="P45" s="75">
        <v>7</v>
      </c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</row>
    <row r="46" spans="1:32" s="81" customFormat="1" ht="14.25" customHeight="1" x14ac:dyDescent="0.3">
      <c r="A46" s="145">
        <v>78</v>
      </c>
      <c r="B46" s="157" t="s">
        <v>256</v>
      </c>
      <c r="C46" s="73" t="s">
        <v>26</v>
      </c>
      <c r="D46" s="87">
        <v>809</v>
      </c>
      <c r="E46" s="87">
        <v>122</v>
      </c>
      <c r="F46" s="87">
        <v>36</v>
      </c>
      <c r="G46" s="75">
        <v>332</v>
      </c>
      <c r="H46" s="75">
        <v>26</v>
      </c>
      <c r="I46" s="75">
        <v>0</v>
      </c>
      <c r="J46" s="75" t="s">
        <v>3</v>
      </c>
      <c r="K46" s="75">
        <v>40</v>
      </c>
      <c r="L46" s="75">
        <v>1</v>
      </c>
      <c r="M46" s="75">
        <v>23</v>
      </c>
      <c r="N46" s="75">
        <v>121</v>
      </c>
      <c r="O46" s="75">
        <v>11</v>
      </c>
      <c r="P46" s="75">
        <v>5</v>
      </c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</row>
    <row r="47" spans="1:32" s="81" customFormat="1" ht="14.25" customHeight="1" x14ac:dyDescent="0.3">
      <c r="A47" s="145">
        <v>89</v>
      </c>
      <c r="B47" s="157" t="s">
        <v>255</v>
      </c>
      <c r="C47" s="73" t="s">
        <v>24</v>
      </c>
      <c r="D47" s="75">
        <v>687</v>
      </c>
      <c r="E47" s="75">
        <v>78</v>
      </c>
      <c r="F47" s="75">
        <v>33</v>
      </c>
      <c r="G47" s="75">
        <v>223</v>
      </c>
      <c r="H47" s="75">
        <v>17</v>
      </c>
      <c r="I47" s="75">
        <v>5</v>
      </c>
      <c r="J47" s="75" t="s">
        <v>3</v>
      </c>
      <c r="K47" s="75">
        <v>25</v>
      </c>
      <c r="L47" s="75">
        <v>4</v>
      </c>
      <c r="M47" s="75">
        <v>10</v>
      </c>
      <c r="N47" s="75">
        <v>144</v>
      </c>
      <c r="O47" s="75">
        <v>9</v>
      </c>
      <c r="P47" s="75">
        <v>3</v>
      </c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</row>
    <row r="48" spans="1:32" s="81" customFormat="1" ht="14.25" customHeight="1" x14ac:dyDescent="0.3">
      <c r="A48" s="145">
        <v>93</v>
      </c>
      <c r="B48" s="157" t="s">
        <v>254</v>
      </c>
      <c r="C48" s="73" t="s">
        <v>189</v>
      </c>
      <c r="D48" s="75">
        <v>783</v>
      </c>
      <c r="E48" s="75">
        <v>11</v>
      </c>
      <c r="F48" s="75">
        <v>35</v>
      </c>
      <c r="G48" s="75">
        <v>259</v>
      </c>
      <c r="H48" s="75">
        <v>16</v>
      </c>
      <c r="I48" s="75">
        <v>1</v>
      </c>
      <c r="J48" s="75" t="s">
        <v>3</v>
      </c>
      <c r="K48" s="75">
        <v>29</v>
      </c>
      <c r="L48" s="75">
        <v>3</v>
      </c>
      <c r="M48" s="75">
        <v>10</v>
      </c>
      <c r="N48" s="75">
        <v>96</v>
      </c>
      <c r="O48" s="75">
        <v>6</v>
      </c>
      <c r="P48" s="75">
        <v>2</v>
      </c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</row>
    <row r="49" spans="1:32" s="81" customFormat="1" ht="14.25" customHeight="1" x14ac:dyDescent="0.3">
      <c r="A49" s="145">
        <v>95</v>
      </c>
      <c r="B49" s="157" t="s">
        <v>253</v>
      </c>
      <c r="C49" s="73" t="s">
        <v>20</v>
      </c>
      <c r="D49" s="75">
        <v>1625</v>
      </c>
      <c r="E49" s="75">
        <v>0</v>
      </c>
      <c r="F49" s="75">
        <v>68</v>
      </c>
      <c r="G49" s="75">
        <v>525</v>
      </c>
      <c r="H49" s="75">
        <v>38</v>
      </c>
      <c r="I49" s="75">
        <v>0</v>
      </c>
      <c r="J49" s="75" t="s">
        <v>3</v>
      </c>
      <c r="K49" s="75">
        <v>56</v>
      </c>
      <c r="L49" s="75">
        <v>4</v>
      </c>
      <c r="M49" s="75">
        <v>24</v>
      </c>
      <c r="N49" s="75">
        <v>105</v>
      </c>
      <c r="O49" s="75">
        <v>16</v>
      </c>
      <c r="P49" s="75">
        <v>10</v>
      </c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</row>
    <row r="50" spans="1:32" s="81" customFormat="1" ht="14.25" customHeight="1" x14ac:dyDescent="0.3">
      <c r="A50" s="145">
        <v>97</v>
      </c>
      <c r="B50" s="157" t="s">
        <v>252</v>
      </c>
      <c r="C50" s="82" t="s">
        <v>18</v>
      </c>
      <c r="D50" s="75">
        <v>1273</v>
      </c>
      <c r="E50" s="75">
        <v>160</v>
      </c>
      <c r="F50" s="75">
        <v>50</v>
      </c>
      <c r="G50" s="75">
        <v>273</v>
      </c>
      <c r="H50" s="75">
        <v>34</v>
      </c>
      <c r="I50" s="75">
        <v>13</v>
      </c>
      <c r="J50" s="75" t="s">
        <v>3</v>
      </c>
      <c r="K50" s="75">
        <v>62</v>
      </c>
      <c r="L50" s="75">
        <v>5</v>
      </c>
      <c r="M50" s="75">
        <v>27</v>
      </c>
      <c r="N50" s="75">
        <v>348</v>
      </c>
      <c r="O50" s="75">
        <v>9</v>
      </c>
      <c r="P50" s="75">
        <v>16</v>
      </c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</row>
    <row r="51" spans="1:32" s="81" customFormat="1" ht="14.25" customHeight="1" x14ac:dyDescent="0.35">
      <c r="A51" s="146">
        <v>77</v>
      </c>
      <c r="B51" s="156" t="s">
        <v>251</v>
      </c>
      <c r="C51" s="89" t="s">
        <v>190</v>
      </c>
      <c r="D51" s="91">
        <v>5629</v>
      </c>
      <c r="E51" s="91">
        <v>0</v>
      </c>
      <c r="F51" s="91">
        <v>113</v>
      </c>
      <c r="G51" s="92">
        <v>902</v>
      </c>
      <c r="H51" s="92">
        <v>113</v>
      </c>
      <c r="I51" s="92">
        <v>0</v>
      </c>
      <c r="J51" s="75" t="s">
        <v>3</v>
      </c>
      <c r="K51" s="92">
        <v>169</v>
      </c>
      <c r="L51" s="92">
        <v>11</v>
      </c>
      <c r="M51" s="92">
        <v>392</v>
      </c>
      <c r="N51" s="92">
        <v>47</v>
      </c>
      <c r="O51" s="92">
        <v>51</v>
      </c>
      <c r="P51" s="92">
        <v>44</v>
      </c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</row>
    <row r="52" spans="1:32" s="65" customFormat="1" ht="12" customHeight="1" x14ac:dyDescent="0.35">
      <c r="A52" s="145"/>
      <c r="B52" s="152"/>
      <c r="C52" s="93"/>
      <c r="D52" s="94"/>
      <c r="E52" s="95"/>
      <c r="F52" s="95"/>
      <c r="G52" s="95"/>
      <c r="H52" s="96"/>
      <c r="I52" s="93"/>
      <c r="J52" s="93"/>
      <c r="K52" s="93"/>
      <c r="L52" s="93"/>
      <c r="M52" s="93"/>
      <c r="N52" s="93"/>
      <c r="O52" s="93"/>
      <c r="P52" s="93"/>
      <c r="Q52" s="93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</row>
    <row r="53" spans="1:32" s="81" customFormat="1" ht="14" x14ac:dyDescent="0.35">
      <c r="A53" s="145"/>
      <c r="B53" s="152"/>
      <c r="C53" s="73" t="s">
        <v>250</v>
      </c>
      <c r="D53" s="98"/>
      <c r="E53" s="98"/>
      <c r="G53" s="154"/>
      <c r="H53" s="73"/>
      <c r="I53" s="82"/>
      <c r="J53" s="82"/>
      <c r="K53" s="82"/>
      <c r="L53" s="82"/>
      <c r="M53" s="82"/>
      <c r="N53" s="82"/>
      <c r="O53" s="82"/>
      <c r="P53" s="82"/>
      <c r="Q53" s="82"/>
      <c r="R53" s="65"/>
      <c r="S53" s="65"/>
      <c r="T53" s="65"/>
      <c r="U53" s="65"/>
    </row>
    <row r="54" spans="1:32" s="81" customFormat="1" ht="14" x14ac:dyDescent="0.35">
      <c r="A54" s="145"/>
      <c r="B54" s="152"/>
      <c r="C54" s="82" t="s">
        <v>249</v>
      </c>
      <c r="D54" s="98"/>
      <c r="E54" s="98"/>
      <c r="F54" s="87"/>
      <c r="G54" s="87"/>
      <c r="H54" s="73"/>
      <c r="I54" s="82"/>
      <c r="J54" s="82"/>
      <c r="K54" s="82"/>
      <c r="L54" s="82"/>
      <c r="M54" s="82"/>
      <c r="N54" s="82"/>
      <c r="O54" s="82"/>
      <c r="P54" s="82"/>
      <c r="Q54" s="82"/>
      <c r="R54" s="65"/>
      <c r="S54" s="65"/>
      <c r="T54" s="65"/>
      <c r="U54" s="65"/>
    </row>
    <row r="55" spans="1:32" s="81" customFormat="1" ht="15" customHeight="1" x14ac:dyDescent="0.35">
      <c r="A55" s="145"/>
      <c r="B55" s="152"/>
      <c r="C55" s="100" t="s">
        <v>248</v>
      </c>
      <c r="D55" s="98"/>
      <c r="E55" s="98"/>
      <c r="F55" s="87"/>
      <c r="G55" s="87"/>
      <c r="H55" s="73"/>
      <c r="I55" s="82"/>
      <c r="J55" s="82"/>
      <c r="K55" s="82"/>
      <c r="L55" s="82"/>
      <c r="M55" s="82"/>
      <c r="N55" s="82"/>
      <c r="O55" s="82"/>
      <c r="P55" s="82"/>
      <c r="Q55" s="82"/>
      <c r="R55" s="65"/>
      <c r="S55" s="65"/>
      <c r="T55" s="65"/>
      <c r="U55" s="65"/>
    </row>
    <row r="56" spans="1:32" s="81" customFormat="1" ht="14" x14ac:dyDescent="0.35">
      <c r="A56" s="145"/>
      <c r="B56" s="152"/>
      <c r="C56" s="82" t="s">
        <v>247</v>
      </c>
      <c r="D56" s="98"/>
      <c r="E56" s="98"/>
      <c r="F56" s="87"/>
      <c r="G56" s="87"/>
      <c r="H56" s="73"/>
      <c r="I56" s="82"/>
      <c r="J56" s="82"/>
      <c r="K56" s="82"/>
      <c r="L56" s="82"/>
      <c r="M56" s="82"/>
      <c r="N56" s="82"/>
      <c r="O56" s="82"/>
      <c r="P56" s="82"/>
      <c r="Q56" s="82"/>
      <c r="R56" s="65"/>
      <c r="S56" s="65"/>
      <c r="T56" s="65"/>
      <c r="U56" s="65"/>
    </row>
    <row r="57" spans="1:32" s="81" customFormat="1" ht="24" customHeight="1" x14ac:dyDescent="0.35">
      <c r="A57" s="145"/>
      <c r="B57" s="152"/>
      <c r="C57" s="272" t="s">
        <v>246</v>
      </c>
      <c r="D57" s="272"/>
      <c r="E57" s="272"/>
      <c r="F57" s="272"/>
      <c r="G57" s="272"/>
      <c r="H57" s="272"/>
      <c r="I57" s="272"/>
      <c r="J57" s="272"/>
      <c r="K57" s="272"/>
      <c r="L57" s="272"/>
      <c r="M57" s="272"/>
      <c r="N57" s="272"/>
      <c r="O57" s="272"/>
      <c r="P57" s="272"/>
      <c r="Q57" s="82"/>
      <c r="R57" s="65"/>
      <c r="S57" s="65"/>
      <c r="T57" s="65"/>
      <c r="U57" s="65"/>
    </row>
    <row r="58" spans="1:32" s="81" customFormat="1" ht="14" x14ac:dyDescent="0.35">
      <c r="A58" s="145"/>
      <c r="B58" s="152"/>
      <c r="C58" s="82" t="s">
        <v>245</v>
      </c>
      <c r="D58" s="98"/>
      <c r="E58" s="98"/>
      <c r="F58" s="87"/>
      <c r="G58" s="87"/>
      <c r="H58" s="73"/>
      <c r="I58" s="82"/>
      <c r="J58" s="82"/>
      <c r="K58" s="82"/>
      <c r="L58" s="82"/>
      <c r="M58" s="82"/>
      <c r="N58" s="82"/>
      <c r="O58" s="82"/>
      <c r="P58" s="82"/>
      <c r="Q58" s="82"/>
      <c r="R58" s="65"/>
      <c r="S58" s="65"/>
      <c r="T58" s="65"/>
      <c r="U58" s="65"/>
    </row>
    <row r="59" spans="1:32" s="81" customFormat="1" ht="14" x14ac:dyDescent="0.35">
      <c r="A59" s="145"/>
      <c r="B59" s="152"/>
      <c r="C59" s="73" t="s">
        <v>244</v>
      </c>
      <c r="D59" s="98"/>
      <c r="E59" s="98"/>
      <c r="F59" s="87"/>
      <c r="G59" s="87"/>
      <c r="H59" s="73"/>
      <c r="I59" s="82"/>
      <c r="J59" s="82"/>
      <c r="K59" s="82"/>
      <c r="L59" s="82"/>
      <c r="M59" s="82"/>
      <c r="N59" s="82"/>
      <c r="O59" s="82"/>
      <c r="P59" s="82"/>
      <c r="Q59" s="82"/>
      <c r="R59" s="65"/>
      <c r="S59" s="65"/>
      <c r="T59" s="65"/>
      <c r="U59" s="65"/>
    </row>
    <row r="60" spans="1:32" s="81" customFormat="1" ht="14" x14ac:dyDescent="0.35">
      <c r="A60" s="145"/>
      <c r="B60" s="152"/>
      <c r="C60" s="73" t="s">
        <v>243</v>
      </c>
      <c r="D60" s="98"/>
      <c r="E60" s="98"/>
      <c r="F60" s="87"/>
      <c r="G60" s="87"/>
      <c r="H60" s="73"/>
      <c r="I60" s="82"/>
      <c r="J60" s="82"/>
      <c r="K60" s="82"/>
      <c r="L60" s="82"/>
      <c r="M60" s="82"/>
      <c r="N60" s="82"/>
      <c r="O60" s="82"/>
      <c r="P60" s="82"/>
      <c r="Q60" s="82"/>
      <c r="R60" s="65"/>
      <c r="S60" s="65"/>
      <c r="T60" s="65"/>
      <c r="U60" s="65"/>
    </row>
    <row r="61" spans="1:32" s="81" customFormat="1" ht="14" x14ac:dyDescent="0.35">
      <c r="A61" s="145"/>
      <c r="B61" s="152"/>
      <c r="C61" s="73" t="s">
        <v>242</v>
      </c>
      <c r="D61" s="98"/>
      <c r="E61" s="98"/>
      <c r="F61" s="87"/>
      <c r="G61" s="87"/>
      <c r="H61" s="73"/>
      <c r="I61" s="82"/>
      <c r="J61" s="93"/>
      <c r="K61" s="82"/>
      <c r="L61" s="82"/>
      <c r="M61" s="82"/>
      <c r="N61" s="82"/>
      <c r="O61" s="82"/>
      <c r="P61" s="82"/>
      <c r="Q61" s="82"/>
      <c r="R61" s="65"/>
      <c r="S61" s="65"/>
      <c r="T61" s="65"/>
      <c r="U61" s="65"/>
    </row>
    <row r="62" spans="1:32" s="81" customFormat="1" ht="15" customHeight="1" x14ac:dyDescent="0.35">
      <c r="A62" s="145"/>
      <c r="B62" s="152"/>
      <c r="C62" s="153" t="s">
        <v>241</v>
      </c>
      <c r="D62" s="98"/>
      <c r="E62" s="98"/>
      <c r="F62" s="87"/>
      <c r="G62" s="87"/>
      <c r="H62" s="73"/>
      <c r="I62" s="82"/>
      <c r="J62" s="93"/>
      <c r="K62" s="82"/>
      <c r="L62" s="82"/>
      <c r="M62" s="82"/>
      <c r="N62" s="82"/>
      <c r="O62" s="82"/>
      <c r="P62" s="82"/>
      <c r="Q62" s="82"/>
      <c r="R62" s="65"/>
      <c r="S62" s="65"/>
      <c r="T62" s="65"/>
      <c r="U62" s="65"/>
    </row>
    <row r="63" spans="1:32" s="81" customFormat="1" ht="15" customHeight="1" x14ac:dyDescent="0.35">
      <c r="A63" s="145"/>
      <c r="B63" s="152"/>
      <c r="C63" s="100"/>
      <c r="D63" s="98"/>
      <c r="E63" s="98"/>
      <c r="F63" s="87"/>
      <c r="G63" s="87"/>
      <c r="H63" s="73"/>
      <c r="I63" s="82"/>
      <c r="J63" s="93"/>
      <c r="K63" s="82"/>
      <c r="L63" s="82"/>
      <c r="M63" s="82"/>
      <c r="N63" s="82"/>
      <c r="O63" s="82"/>
      <c r="P63" s="82"/>
      <c r="Q63" s="82"/>
      <c r="R63" s="65"/>
      <c r="S63" s="65"/>
      <c r="T63" s="65"/>
      <c r="U63" s="65"/>
    </row>
    <row r="64" spans="1:32" s="81" customFormat="1" ht="14" x14ac:dyDescent="0.35">
      <c r="A64" s="145"/>
      <c r="B64" s="152"/>
      <c r="C64" s="82" t="s">
        <v>224</v>
      </c>
      <c r="D64" s="98"/>
      <c r="E64" s="87"/>
      <c r="F64" s="87"/>
      <c r="G64" s="87"/>
      <c r="H64" s="73"/>
      <c r="I64" s="82"/>
      <c r="J64" s="93"/>
      <c r="K64" s="82"/>
      <c r="L64" s="82"/>
      <c r="M64" s="82"/>
      <c r="N64" s="82"/>
      <c r="O64" s="82"/>
      <c r="P64" s="82"/>
      <c r="Q64" s="82"/>
      <c r="R64" s="65"/>
      <c r="S64" s="65"/>
      <c r="T64" s="65"/>
      <c r="U64" s="65"/>
      <c r="V64" s="65"/>
      <c r="W64" s="65"/>
      <c r="X64" s="65"/>
    </row>
    <row r="65" spans="1:16" s="65" customFormat="1" ht="14" x14ac:dyDescent="0.35">
      <c r="A65" s="145"/>
      <c r="B65" s="152"/>
      <c r="D65" s="101"/>
      <c r="E65" s="95"/>
      <c r="F65" s="95"/>
      <c r="G65" s="95"/>
      <c r="H65" s="93"/>
      <c r="I65" s="93"/>
      <c r="J65" s="93"/>
    </row>
    <row r="66" spans="1:16" s="65" customFormat="1" ht="14" x14ac:dyDescent="0.35">
      <c r="A66" s="145"/>
      <c r="B66" s="152"/>
      <c r="C66" s="93"/>
      <c r="D66" s="96"/>
      <c r="E66" s="96"/>
      <c r="F66" s="96"/>
      <c r="G66" s="96"/>
      <c r="H66" s="93"/>
      <c r="I66" s="93"/>
      <c r="J66" s="93"/>
    </row>
    <row r="67" spans="1:16" s="65" customFormat="1" ht="14" x14ac:dyDescent="0.35">
      <c r="A67" s="145"/>
      <c r="B67" s="152"/>
      <c r="C67" s="93"/>
      <c r="D67" s="96"/>
      <c r="E67" s="96"/>
      <c r="F67" s="96"/>
      <c r="G67" s="96"/>
      <c r="H67" s="93"/>
      <c r="I67" s="93"/>
      <c r="J67" s="93"/>
    </row>
    <row r="68" spans="1:16" s="65" customFormat="1" ht="14" x14ac:dyDescent="0.35">
      <c r="A68" s="145"/>
      <c r="B68" s="152"/>
      <c r="C68" s="93"/>
      <c r="D68" s="96"/>
      <c r="E68" s="96"/>
      <c r="F68" s="96"/>
      <c r="G68" s="96"/>
      <c r="H68" s="93"/>
      <c r="I68" s="93"/>
      <c r="J68" s="93"/>
    </row>
    <row r="69" spans="1:16" s="65" customFormat="1" ht="14" x14ac:dyDescent="0.35">
      <c r="A69" s="145"/>
      <c r="B69" s="152"/>
      <c r="C69" s="93"/>
      <c r="D69" s="96"/>
      <c r="E69" s="96"/>
      <c r="F69" s="96"/>
      <c r="G69" s="96"/>
      <c r="H69" s="93"/>
      <c r="I69" s="93"/>
      <c r="J69" s="93"/>
    </row>
    <row r="70" spans="1:16" s="65" customFormat="1" ht="14" x14ac:dyDescent="0.35">
      <c r="A70" s="145"/>
      <c r="B70" s="152"/>
      <c r="C70" s="93"/>
      <c r="D70" s="96"/>
      <c r="E70" s="96"/>
      <c r="F70" s="96"/>
      <c r="G70" s="96"/>
      <c r="H70" s="93"/>
      <c r="I70" s="93"/>
      <c r="J70" s="93"/>
    </row>
    <row r="71" spans="1:16" s="65" customFormat="1" ht="14" x14ac:dyDescent="0.35">
      <c r="A71" s="145"/>
      <c r="B71" s="152"/>
      <c r="C71" s="266" t="s">
        <v>59</v>
      </c>
      <c r="D71" s="268">
        <v>267</v>
      </c>
      <c r="E71" s="268">
        <v>345</v>
      </c>
      <c r="F71" s="268">
        <v>28</v>
      </c>
      <c r="G71" s="268">
        <v>141</v>
      </c>
      <c r="H71" s="268">
        <v>7</v>
      </c>
      <c r="I71" s="268">
        <v>19</v>
      </c>
      <c r="J71" s="268" t="s">
        <v>3</v>
      </c>
      <c r="K71" s="268">
        <v>40</v>
      </c>
      <c r="L71" s="268">
        <v>0</v>
      </c>
      <c r="M71" s="268">
        <v>9</v>
      </c>
      <c r="N71" s="268">
        <v>103</v>
      </c>
      <c r="O71" s="268">
        <v>5</v>
      </c>
      <c r="P71" s="268">
        <v>5</v>
      </c>
    </row>
    <row r="72" spans="1:16" s="65" customFormat="1" ht="14" x14ac:dyDescent="0.35">
      <c r="A72" s="145"/>
      <c r="B72" s="152"/>
      <c r="C72" s="266" t="s">
        <v>30</v>
      </c>
      <c r="D72" s="268">
        <v>210</v>
      </c>
      <c r="E72" s="268">
        <v>343</v>
      </c>
      <c r="F72" s="268">
        <v>24</v>
      </c>
      <c r="G72" s="268">
        <v>127</v>
      </c>
      <c r="H72" s="268">
        <v>6</v>
      </c>
      <c r="I72" s="268">
        <v>18</v>
      </c>
      <c r="J72" s="268" t="s">
        <v>3</v>
      </c>
      <c r="K72" s="268">
        <v>34</v>
      </c>
      <c r="L72" s="268">
        <v>0</v>
      </c>
      <c r="M72" s="268">
        <v>24</v>
      </c>
      <c r="N72" s="268">
        <v>93</v>
      </c>
      <c r="O72" s="268">
        <v>5</v>
      </c>
      <c r="P72" s="268">
        <v>2</v>
      </c>
    </row>
    <row r="73" spans="1:16" s="65" customFormat="1" ht="14" x14ac:dyDescent="0.35">
      <c r="A73" s="145"/>
      <c r="B73" s="152"/>
      <c r="C73" s="93"/>
      <c r="D73" s="93"/>
      <c r="E73" s="95"/>
      <c r="F73" s="95"/>
      <c r="G73" s="95"/>
      <c r="H73" s="93"/>
      <c r="I73" s="93"/>
      <c r="J73" s="93"/>
    </row>
    <row r="74" spans="1:16" s="65" customFormat="1" ht="14" x14ac:dyDescent="0.35">
      <c r="A74" s="145"/>
      <c r="B74" s="152"/>
      <c r="C74" s="93"/>
      <c r="D74" s="93"/>
      <c r="E74" s="95"/>
      <c r="F74" s="95"/>
      <c r="G74" s="95"/>
      <c r="H74" s="93"/>
      <c r="I74" s="93"/>
      <c r="J74" s="93"/>
    </row>
    <row r="75" spans="1:16" s="65" customFormat="1" ht="14" x14ac:dyDescent="0.35">
      <c r="A75" s="145"/>
      <c r="B75" s="152"/>
      <c r="C75" s="93"/>
      <c r="D75" s="93"/>
      <c r="E75" s="95"/>
      <c r="F75" s="95"/>
      <c r="G75" s="95"/>
      <c r="H75" s="93"/>
      <c r="I75" s="93"/>
      <c r="J75" s="93"/>
    </row>
    <row r="76" spans="1:16" s="65" customFormat="1" ht="14" x14ac:dyDescent="0.35">
      <c r="A76" s="145"/>
      <c r="B76" s="152"/>
      <c r="C76" s="93"/>
      <c r="D76" s="93"/>
      <c r="E76" s="95"/>
      <c r="F76" s="95"/>
      <c r="G76" s="95"/>
      <c r="H76" s="93"/>
      <c r="I76" s="93"/>
      <c r="J76" s="93"/>
    </row>
    <row r="77" spans="1:16" s="65" customFormat="1" ht="14" x14ac:dyDescent="0.35">
      <c r="A77" s="145"/>
      <c r="B77" s="152"/>
      <c r="C77" s="93"/>
      <c r="D77" s="93"/>
      <c r="E77" s="95"/>
      <c r="F77" s="95"/>
      <c r="G77" s="95"/>
      <c r="H77" s="93"/>
      <c r="I77" s="93"/>
      <c r="J77" s="93"/>
    </row>
    <row r="78" spans="1:16" s="65" customFormat="1" ht="14" x14ac:dyDescent="0.35">
      <c r="A78" s="145"/>
      <c r="B78" s="152"/>
      <c r="C78" s="93"/>
      <c r="D78" s="93"/>
      <c r="E78" s="95"/>
      <c r="F78" s="95"/>
      <c r="G78" s="95"/>
      <c r="H78" s="93"/>
      <c r="I78" s="93"/>
      <c r="J78" s="93"/>
    </row>
    <row r="79" spans="1:16" s="65" customFormat="1" ht="14" x14ac:dyDescent="0.35">
      <c r="A79" s="145"/>
      <c r="B79" s="152"/>
      <c r="C79" s="93"/>
      <c r="D79" s="93"/>
      <c r="E79" s="95"/>
      <c r="F79" s="95"/>
      <c r="G79" s="95"/>
      <c r="H79" s="93"/>
      <c r="I79" s="93"/>
      <c r="J79" s="93"/>
    </row>
    <row r="80" spans="1:16" s="65" customFormat="1" ht="14" x14ac:dyDescent="0.35">
      <c r="A80" s="145"/>
      <c r="B80" s="152"/>
      <c r="C80" s="93"/>
      <c r="D80" s="93"/>
      <c r="E80" s="95"/>
      <c r="F80" s="95"/>
      <c r="G80" s="95"/>
      <c r="H80" s="93"/>
      <c r="I80" s="93"/>
      <c r="J80" s="93"/>
    </row>
    <row r="81" spans="1:10" s="65" customFormat="1" ht="14" x14ac:dyDescent="0.35">
      <c r="A81" s="145"/>
      <c r="B81" s="152"/>
      <c r="C81" s="93"/>
      <c r="D81" s="93"/>
      <c r="E81" s="95"/>
      <c r="F81" s="95"/>
      <c r="G81" s="95"/>
      <c r="H81" s="93"/>
      <c r="I81" s="93"/>
      <c r="J81" s="93"/>
    </row>
    <row r="82" spans="1:10" s="65" customFormat="1" ht="14" x14ac:dyDescent="0.35">
      <c r="A82" s="145"/>
      <c r="B82" s="152"/>
      <c r="C82" s="93"/>
      <c r="D82" s="93"/>
      <c r="E82" s="95"/>
      <c r="F82" s="95"/>
      <c r="G82" s="95"/>
      <c r="H82" s="93"/>
      <c r="I82" s="93"/>
      <c r="J82" s="93"/>
    </row>
    <row r="83" spans="1:10" s="65" customFormat="1" ht="14" x14ac:dyDescent="0.35">
      <c r="A83" s="145"/>
      <c r="B83" s="152"/>
      <c r="C83" s="93"/>
      <c r="D83" s="93"/>
      <c r="E83" s="95"/>
      <c r="F83" s="95"/>
      <c r="G83" s="95"/>
      <c r="H83" s="93"/>
      <c r="I83" s="93"/>
      <c r="J83" s="93"/>
    </row>
    <row r="84" spans="1:10" s="65" customFormat="1" ht="14" x14ac:dyDescent="0.35">
      <c r="A84" s="145"/>
      <c r="B84" s="152"/>
      <c r="C84" s="93"/>
      <c r="D84" s="93"/>
      <c r="E84" s="95"/>
      <c r="F84" s="95"/>
      <c r="G84" s="95"/>
      <c r="H84" s="93"/>
      <c r="I84" s="93"/>
      <c r="J84" s="93"/>
    </row>
    <row r="85" spans="1:10" s="65" customFormat="1" ht="14" x14ac:dyDescent="0.35">
      <c r="A85" s="145"/>
      <c r="B85" s="152"/>
      <c r="C85" s="93"/>
      <c r="D85" s="93"/>
      <c r="E85" s="95"/>
      <c r="F85" s="95"/>
      <c r="G85" s="95"/>
      <c r="H85" s="93"/>
      <c r="I85" s="93"/>
      <c r="J85" s="93"/>
    </row>
    <row r="86" spans="1:10" s="65" customFormat="1" ht="14" x14ac:dyDescent="0.35">
      <c r="A86" s="145"/>
      <c r="B86" s="152"/>
      <c r="C86" s="93"/>
      <c r="D86" s="93"/>
      <c r="E86" s="95"/>
      <c r="F86" s="95"/>
      <c r="G86" s="95"/>
      <c r="H86" s="93"/>
      <c r="I86" s="93"/>
      <c r="J86" s="93"/>
    </row>
    <row r="87" spans="1:10" s="65" customFormat="1" ht="14" x14ac:dyDescent="0.35">
      <c r="A87" s="145"/>
      <c r="B87" s="152"/>
      <c r="C87" s="93"/>
      <c r="D87" s="93"/>
      <c r="E87" s="95"/>
      <c r="F87" s="95"/>
      <c r="G87" s="95"/>
      <c r="H87" s="93"/>
      <c r="I87" s="93"/>
      <c r="J87" s="93"/>
    </row>
    <row r="88" spans="1:10" s="65" customFormat="1" ht="14" x14ac:dyDescent="0.35">
      <c r="A88" s="145"/>
      <c r="B88" s="152"/>
      <c r="C88" s="93"/>
      <c r="D88" s="93"/>
      <c r="E88" s="95"/>
      <c r="F88" s="95"/>
      <c r="G88" s="95"/>
      <c r="H88" s="93"/>
      <c r="I88" s="93"/>
      <c r="J88" s="93"/>
    </row>
    <row r="89" spans="1:10" s="65" customFormat="1" ht="14" x14ac:dyDescent="0.35">
      <c r="A89" s="145"/>
      <c r="B89" s="152"/>
      <c r="C89" s="93"/>
      <c r="D89" s="93"/>
      <c r="E89" s="95"/>
      <c r="F89" s="95"/>
      <c r="G89" s="95"/>
      <c r="H89" s="93"/>
      <c r="I89" s="93"/>
      <c r="J89" s="93"/>
    </row>
    <row r="90" spans="1:10" s="65" customFormat="1" ht="14" x14ac:dyDescent="0.35">
      <c r="A90" s="145"/>
      <c r="B90" s="152"/>
      <c r="C90" s="93"/>
      <c r="D90" s="93"/>
      <c r="E90" s="95"/>
      <c r="F90" s="95"/>
      <c r="G90" s="95"/>
      <c r="H90" s="93"/>
      <c r="I90" s="93"/>
      <c r="J90" s="93"/>
    </row>
    <row r="91" spans="1:10" s="65" customFormat="1" ht="14" x14ac:dyDescent="0.35">
      <c r="A91" s="145"/>
      <c r="B91" s="152"/>
      <c r="C91" s="93"/>
      <c r="D91" s="93"/>
      <c r="E91" s="95"/>
      <c r="F91" s="95"/>
      <c r="G91" s="95"/>
      <c r="H91" s="93"/>
      <c r="I91" s="93"/>
      <c r="J91" s="93"/>
    </row>
    <row r="92" spans="1:10" s="65" customFormat="1" ht="14" x14ac:dyDescent="0.35">
      <c r="A92" s="145"/>
      <c r="B92" s="152"/>
      <c r="C92" s="93"/>
      <c r="D92" s="93"/>
      <c r="E92" s="95"/>
      <c r="F92" s="95"/>
      <c r="G92" s="95"/>
      <c r="H92" s="93"/>
      <c r="I92" s="93"/>
      <c r="J92" s="93"/>
    </row>
    <row r="93" spans="1:10" s="65" customFormat="1" ht="14" x14ac:dyDescent="0.35">
      <c r="A93" s="145"/>
      <c r="B93" s="152"/>
      <c r="C93" s="93"/>
      <c r="D93" s="93"/>
      <c r="E93" s="95"/>
      <c r="F93" s="95"/>
      <c r="G93" s="95"/>
      <c r="H93" s="93"/>
      <c r="I93" s="93"/>
      <c r="J93" s="93"/>
    </row>
    <row r="94" spans="1:10" s="65" customFormat="1" ht="14" x14ac:dyDescent="0.35">
      <c r="A94" s="145"/>
      <c r="B94" s="152"/>
      <c r="C94" s="93"/>
      <c r="D94" s="93"/>
      <c r="E94" s="95"/>
      <c r="F94" s="95"/>
      <c r="G94" s="95"/>
      <c r="H94" s="93"/>
      <c r="I94" s="93"/>
      <c r="J94" s="93"/>
    </row>
    <row r="95" spans="1:10" s="65" customFormat="1" ht="14" x14ac:dyDescent="0.35">
      <c r="A95" s="145"/>
      <c r="B95" s="152"/>
      <c r="C95" s="93"/>
      <c r="D95" s="93"/>
      <c r="E95" s="95"/>
      <c r="F95" s="95"/>
      <c r="G95" s="95"/>
      <c r="H95" s="93"/>
      <c r="I95" s="93"/>
      <c r="J95" s="93"/>
    </row>
    <row r="96" spans="1:10" s="65" customFormat="1" ht="14" x14ac:dyDescent="0.35">
      <c r="A96" s="145"/>
      <c r="B96" s="152"/>
      <c r="C96" s="93"/>
      <c r="D96" s="93"/>
      <c r="E96" s="95"/>
      <c r="F96" s="95"/>
      <c r="G96" s="95"/>
      <c r="H96" s="93"/>
      <c r="I96" s="93"/>
      <c r="J96" s="93"/>
    </row>
    <row r="97" spans="1:10" s="65" customFormat="1" ht="14" x14ac:dyDescent="0.35">
      <c r="A97" s="145"/>
      <c r="B97" s="152"/>
      <c r="C97" s="93"/>
      <c r="D97" s="93"/>
      <c r="E97" s="95"/>
      <c r="F97" s="95"/>
      <c r="G97" s="95"/>
      <c r="H97" s="93"/>
      <c r="I97" s="93"/>
      <c r="J97" s="93"/>
    </row>
    <row r="98" spans="1:10" s="65" customFormat="1" ht="14" x14ac:dyDescent="0.35">
      <c r="A98" s="145"/>
      <c r="B98" s="152"/>
      <c r="C98" s="93"/>
      <c r="D98" s="93"/>
      <c r="E98" s="95"/>
      <c r="F98" s="95"/>
      <c r="G98" s="95"/>
      <c r="H98" s="93"/>
      <c r="I98" s="93"/>
      <c r="J98" s="93"/>
    </row>
    <row r="99" spans="1:10" s="65" customFormat="1" ht="14" x14ac:dyDescent="0.35">
      <c r="A99" s="145"/>
      <c r="B99" s="152"/>
      <c r="C99" s="93"/>
      <c r="D99" s="93"/>
      <c r="E99" s="95"/>
      <c r="F99" s="95"/>
      <c r="G99" s="95"/>
      <c r="H99" s="93"/>
      <c r="I99" s="93"/>
      <c r="J99" s="93"/>
    </row>
    <row r="100" spans="1:10" s="65" customFormat="1" ht="14" x14ac:dyDescent="0.35">
      <c r="A100" s="145"/>
      <c r="B100" s="152"/>
      <c r="C100" s="93"/>
      <c r="D100" s="93"/>
      <c r="E100" s="95"/>
      <c r="F100" s="95"/>
      <c r="G100" s="95"/>
      <c r="H100" s="93"/>
      <c r="I100" s="93"/>
      <c r="J100" s="93"/>
    </row>
    <row r="101" spans="1:10" s="65" customFormat="1" ht="14" x14ac:dyDescent="0.35">
      <c r="A101" s="145"/>
      <c r="B101" s="152"/>
      <c r="C101" s="93"/>
      <c r="D101" s="93"/>
      <c r="E101" s="95"/>
      <c r="F101" s="95"/>
      <c r="G101" s="95"/>
      <c r="H101" s="93"/>
      <c r="I101" s="93"/>
      <c r="J101" s="93"/>
    </row>
    <row r="102" spans="1:10" s="65" customFormat="1" ht="14" x14ac:dyDescent="0.35">
      <c r="A102" s="145"/>
      <c r="B102" s="152"/>
      <c r="C102" s="93"/>
      <c r="D102" s="93"/>
      <c r="E102" s="95"/>
      <c r="F102" s="95"/>
      <c r="G102" s="95"/>
      <c r="H102" s="93"/>
      <c r="I102" s="93"/>
      <c r="J102" s="93"/>
    </row>
    <row r="103" spans="1:10" s="65" customFormat="1" ht="14" x14ac:dyDescent="0.35">
      <c r="A103" s="145"/>
      <c r="B103" s="152"/>
      <c r="C103" s="93"/>
      <c r="D103" s="93"/>
      <c r="E103" s="95"/>
      <c r="F103" s="95"/>
      <c r="G103" s="95"/>
      <c r="H103" s="93"/>
      <c r="I103" s="93"/>
      <c r="J103" s="93"/>
    </row>
    <row r="104" spans="1:10" s="65" customFormat="1" ht="14" x14ac:dyDescent="0.35">
      <c r="A104" s="145"/>
      <c r="B104" s="152"/>
      <c r="C104" s="93"/>
      <c r="D104" s="93"/>
      <c r="E104" s="95"/>
      <c r="F104" s="95"/>
      <c r="G104" s="95"/>
      <c r="H104" s="93"/>
      <c r="I104" s="93"/>
      <c r="J104" s="93"/>
    </row>
    <row r="105" spans="1:10" s="65" customFormat="1" ht="14" x14ac:dyDescent="0.35">
      <c r="A105" s="145"/>
      <c r="B105" s="152"/>
      <c r="C105" s="93"/>
      <c r="D105" s="93"/>
      <c r="E105" s="95"/>
      <c r="F105" s="95"/>
      <c r="G105" s="95"/>
      <c r="H105" s="93"/>
      <c r="I105" s="93"/>
      <c r="J105" s="93"/>
    </row>
    <row r="106" spans="1:10" s="65" customFormat="1" ht="14" x14ac:dyDescent="0.35">
      <c r="A106" s="145"/>
      <c r="B106" s="152"/>
      <c r="C106" s="93"/>
      <c r="D106" s="93"/>
      <c r="E106" s="95"/>
      <c r="F106" s="95"/>
      <c r="G106" s="95"/>
      <c r="H106" s="93"/>
      <c r="I106" s="93"/>
      <c r="J106" s="93"/>
    </row>
    <row r="107" spans="1:10" s="65" customFormat="1" ht="14" x14ac:dyDescent="0.35">
      <c r="A107" s="145"/>
      <c r="B107" s="152"/>
      <c r="C107" s="93"/>
      <c r="D107" s="93"/>
      <c r="E107" s="95"/>
      <c r="F107" s="95"/>
      <c r="G107" s="95"/>
      <c r="H107" s="93"/>
      <c r="I107" s="93"/>
      <c r="J107" s="93"/>
    </row>
    <row r="108" spans="1:10" s="65" customFormat="1" ht="14" x14ac:dyDescent="0.35">
      <c r="A108" s="145"/>
      <c r="B108" s="152"/>
      <c r="C108" s="93"/>
      <c r="D108" s="93"/>
      <c r="E108" s="95"/>
      <c r="F108" s="95"/>
      <c r="G108" s="95"/>
      <c r="H108" s="93"/>
      <c r="I108" s="93"/>
      <c r="J108" s="93"/>
    </row>
    <row r="109" spans="1:10" s="65" customFormat="1" ht="14" x14ac:dyDescent="0.35">
      <c r="A109" s="145"/>
      <c r="B109" s="152"/>
      <c r="C109" s="93"/>
      <c r="D109" s="93"/>
      <c r="E109" s="95"/>
      <c r="F109" s="95"/>
      <c r="G109" s="95"/>
      <c r="H109" s="93"/>
      <c r="I109" s="93"/>
      <c r="J109" s="93"/>
    </row>
    <row r="110" spans="1:10" s="65" customFormat="1" ht="14" x14ac:dyDescent="0.35">
      <c r="A110" s="145"/>
      <c r="B110" s="152"/>
      <c r="C110" s="93"/>
      <c r="D110" s="93"/>
      <c r="E110" s="95"/>
      <c r="F110" s="95"/>
      <c r="G110" s="95"/>
      <c r="H110" s="93"/>
      <c r="I110" s="93"/>
      <c r="J110" s="93"/>
    </row>
    <row r="111" spans="1:10" s="65" customFormat="1" ht="14" x14ac:dyDescent="0.35">
      <c r="A111" s="145"/>
      <c r="B111" s="152"/>
      <c r="C111" s="93"/>
      <c r="D111" s="93"/>
      <c r="E111" s="95"/>
      <c r="F111" s="95"/>
      <c r="G111" s="95"/>
      <c r="H111" s="93"/>
      <c r="I111" s="93"/>
      <c r="J111" s="93"/>
    </row>
    <row r="112" spans="1:10" s="65" customFormat="1" ht="14" x14ac:dyDescent="0.35">
      <c r="A112" s="145"/>
      <c r="B112" s="152"/>
      <c r="C112" s="93"/>
      <c r="D112" s="93"/>
      <c r="E112" s="95"/>
      <c r="F112" s="95"/>
      <c r="G112" s="95"/>
      <c r="H112" s="93"/>
      <c r="I112" s="93"/>
      <c r="J112" s="93"/>
    </row>
    <row r="113" spans="1:10" s="65" customFormat="1" ht="14" x14ac:dyDescent="0.35">
      <c r="A113" s="145"/>
      <c r="B113" s="152"/>
      <c r="C113" s="93"/>
      <c r="D113" s="93"/>
      <c r="E113" s="95"/>
      <c r="F113" s="95"/>
      <c r="G113" s="95"/>
      <c r="H113" s="93"/>
      <c r="I113" s="93"/>
      <c r="J113" s="93"/>
    </row>
    <row r="114" spans="1:10" s="65" customFormat="1" ht="14" x14ac:dyDescent="0.35">
      <c r="A114" s="145"/>
      <c r="B114" s="152"/>
      <c r="C114" s="93"/>
      <c r="D114" s="93"/>
      <c r="E114" s="95"/>
      <c r="F114" s="95"/>
      <c r="G114" s="95"/>
      <c r="H114" s="93"/>
      <c r="I114" s="93"/>
      <c r="J114" s="93"/>
    </row>
    <row r="115" spans="1:10" s="65" customFormat="1" ht="14" x14ac:dyDescent="0.35">
      <c r="A115" s="145"/>
      <c r="B115" s="152"/>
      <c r="C115" s="93"/>
      <c r="D115" s="93"/>
      <c r="E115" s="95"/>
      <c r="F115" s="95"/>
      <c r="G115" s="95"/>
      <c r="H115" s="93"/>
      <c r="I115" s="93"/>
      <c r="J115" s="93"/>
    </row>
    <row r="116" spans="1:10" s="65" customFormat="1" ht="14" x14ac:dyDescent="0.35">
      <c r="A116" s="145"/>
      <c r="B116" s="152"/>
      <c r="C116" s="93"/>
      <c r="D116" s="93"/>
      <c r="E116" s="95"/>
      <c r="F116" s="95"/>
      <c r="G116" s="95"/>
      <c r="H116" s="93"/>
      <c r="I116" s="93"/>
      <c r="J116" s="93"/>
    </row>
    <row r="117" spans="1:10" s="65" customFormat="1" ht="14" x14ac:dyDescent="0.35">
      <c r="A117" s="145"/>
      <c r="B117" s="152"/>
      <c r="C117" s="93"/>
      <c r="D117" s="93"/>
      <c r="E117" s="95"/>
      <c r="F117" s="95"/>
      <c r="G117" s="95"/>
      <c r="H117" s="93"/>
      <c r="I117" s="93"/>
      <c r="J117" s="93"/>
    </row>
    <row r="118" spans="1:10" s="65" customFormat="1" ht="14" x14ac:dyDescent="0.35">
      <c r="A118" s="145"/>
      <c r="B118" s="152"/>
      <c r="C118" s="93"/>
      <c r="D118" s="93"/>
      <c r="E118" s="95"/>
      <c r="F118" s="95"/>
      <c r="G118" s="95"/>
      <c r="H118" s="93"/>
      <c r="I118" s="93"/>
      <c r="J118" s="93"/>
    </row>
    <row r="119" spans="1:10" s="65" customFormat="1" ht="14" x14ac:dyDescent="0.35">
      <c r="A119" s="145"/>
      <c r="B119" s="152"/>
      <c r="C119" s="93"/>
      <c r="D119" s="93"/>
      <c r="E119" s="95"/>
      <c r="F119" s="95"/>
      <c r="G119" s="95"/>
      <c r="H119" s="93"/>
      <c r="I119" s="93"/>
      <c r="J119" s="93"/>
    </row>
    <row r="120" spans="1:10" s="65" customFormat="1" ht="14" x14ac:dyDescent="0.35">
      <c r="A120" s="145"/>
      <c r="B120" s="152"/>
      <c r="C120" s="93"/>
      <c r="D120" s="93"/>
      <c r="E120" s="95"/>
      <c r="F120" s="95"/>
      <c r="G120" s="95"/>
      <c r="H120" s="93"/>
      <c r="I120" s="93"/>
      <c r="J120" s="93"/>
    </row>
    <row r="121" spans="1:10" s="65" customFormat="1" ht="14" x14ac:dyDescent="0.35">
      <c r="A121" s="145"/>
      <c r="B121" s="152"/>
      <c r="C121" s="93"/>
      <c r="D121" s="93"/>
      <c r="E121" s="95"/>
      <c r="F121" s="95"/>
      <c r="G121" s="95"/>
      <c r="H121" s="93"/>
      <c r="I121" s="93"/>
      <c r="J121" s="93"/>
    </row>
    <row r="122" spans="1:10" s="65" customFormat="1" ht="14" x14ac:dyDescent="0.35">
      <c r="A122" s="145"/>
      <c r="B122" s="152"/>
      <c r="C122" s="93"/>
      <c r="D122" s="93"/>
      <c r="E122" s="95"/>
      <c r="F122" s="95"/>
      <c r="G122" s="95"/>
      <c r="H122" s="93"/>
      <c r="I122" s="93"/>
      <c r="J122" s="93"/>
    </row>
    <row r="123" spans="1:10" s="65" customFormat="1" ht="14" x14ac:dyDescent="0.35">
      <c r="A123" s="145"/>
      <c r="B123" s="152"/>
      <c r="C123" s="93"/>
      <c r="D123" s="93"/>
      <c r="E123" s="95"/>
      <c r="F123" s="95"/>
      <c r="G123" s="95"/>
      <c r="H123" s="93"/>
      <c r="I123" s="93"/>
      <c r="J123" s="93"/>
    </row>
    <row r="124" spans="1:10" s="65" customFormat="1" ht="14" x14ac:dyDescent="0.35">
      <c r="A124" s="145"/>
      <c r="B124" s="152"/>
      <c r="C124" s="93"/>
      <c r="D124" s="93"/>
      <c r="E124" s="95"/>
      <c r="F124" s="95"/>
      <c r="G124" s="95"/>
      <c r="H124" s="93"/>
      <c r="I124" s="93"/>
      <c r="J124" s="93"/>
    </row>
    <row r="125" spans="1:10" s="65" customFormat="1" ht="14" x14ac:dyDescent="0.35">
      <c r="A125" s="145"/>
      <c r="B125" s="152"/>
      <c r="C125" s="93"/>
      <c r="D125" s="93"/>
      <c r="E125" s="95"/>
      <c r="F125" s="95"/>
      <c r="G125" s="95"/>
      <c r="H125" s="93"/>
      <c r="I125" s="93"/>
      <c r="J125" s="93"/>
    </row>
    <row r="126" spans="1:10" s="65" customFormat="1" ht="14" x14ac:dyDescent="0.35">
      <c r="A126" s="145"/>
      <c r="B126" s="152"/>
      <c r="C126" s="93"/>
      <c r="D126" s="93"/>
      <c r="E126" s="95"/>
      <c r="F126" s="95"/>
      <c r="G126" s="95"/>
      <c r="H126" s="93"/>
      <c r="I126" s="93"/>
      <c r="J126" s="93"/>
    </row>
    <row r="127" spans="1:10" s="65" customFormat="1" ht="14" x14ac:dyDescent="0.35">
      <c r="A127" s="145"/>
      <c r="B127" s="152"/>
      <c r="C127" s="93"/>
      <c r="D127" s="93"/>
      <c r="E127" s="95"/>
      <c r="F127" s="95"/>
      <c r="G127" s="95"/>
      <c r="H127" s="93"/>
      <c r="I127" s="93"/>
      <c r="J127" s="93"/>
    </row>
    <row r="128" spans="1:10" s="65" customFormat="1" ht="14" x14ac:dyDescent="0.35">
      <c r="A128" s="145"/>
      <c r="B128" s="152"/>
      <c r="C128" s="93"/>
      <c r="D128" s="93"/>
      <c r="E128" s="95"/>
      <c r="F128" s="95"/>
      <c r="G128" s="95"/>
      <c r="H128" s="93"/>
      <c r="I128" s="93"/>
      <c r="J128" s="93"/>
    </row>
    <row r="129" spans="1:10" s="65" customFormat="1" ht="14" x14ac:dyDescent="0.35">
      <c r="A129" s="145"/>
      <c r="B129" s="152"/>
      <c r="C129" s="93"/>
      <c r="D129" s="93"/>
      <c r="E129" s="95"/>
      <c r="F129" s="95"/>
      <c r="G129" s="95"/>
      <c r="H129" s="93"/>
      <c r="I129" s="93"/>
      <c r="J129" s="93"/>
    </row>
    <row r="130" spans="1:10" s="65" customFormat="1" ht="14" x14ac:dyDescent="0.35">
      <c r="A130" s="145"/>
      <c r="B130" s="152"/>
      <c r="C130" s="93"/>
      <c r="D130" s="93"/>
      <c r="E130" s="95"/>
      <c r="F130" s="95"/>
      <c r="G130" s="95"/>
      <c r="H130" s="93"/>
      <c r="I130" s="93"/>
      <c r="J130" s="93"/>
    </row>
    <row r="131" spans="1:10" s="65" customFormat="1" ht="14" x14ac:dyDescent="0.35">
      <c r="A131" s="145"/>
      <c r="B131" s="152"/>
      <c r="C131" s="93"/>
      <c r="D131" s="93"/>
      <c r="E131" s="95"/>
      <c r="F131" s="95"/>
      <c r="G131" s="95"/>
      <c r="H131" s="93"/>
      <c r="I131" s="93"/>
      <c r="J131" s="93"/>
    </row>
    <row r="132" spans="1:10" s="65" customFormat="1" ht="14" x14ac:dyDescent="0.35">
      <c r="A132" s="145"/>
      <c r="B132" s="152"/>
      <c r="C132" s="93"/>
      <c r="D132" s="93"/>
      <c r="E132" s="95"/>
      <c r="F132" s="95"/>
      <c r="G132" s="95"/>
      <c r="H132" s="93"/>
      <c r="I132" s="93"/>
      <c r="J132" s="93"/>
    </row>
    <row r="133" spans="1:10" s="65" customFormat="1" ht="14" x14ac:dyDescent="0.35">
      <c r="A133" s="145"/>
      <c r="B133" s="152"/>
      <c r="C133" s="93"/>
      <c r="D133" s="93"/>
      <c r="E133" s="95"/>
      <c r="F133" s="95"/>
      <c r="G133" s="95"/>
      <c r="H133" s="93"/>
      <c r="I133" s="93"/>
      <c r="J133" s="93"/>
    </row>
    <row r="134" spans="1:10" s="65" customFormat="1" ht="14" x14ac:dyDescent="0.35">
      <c r="A134" s="145"/>
      <c r="B134" s="152"/>
      <c r="C134" s="93"/>
      <c r="D134" s="93"/>
      <c r="E134" s="95"/>
      <c r="F134" s="95"/>
      <c r="G134" s="95"/>
      <c r="H134" s="93"/>
      <c r="I134" s="93"/>
      <c r="J134" s="93"/>
    </row>
    <row r="135" spans="1:10" s="65" customFormat="1" ht="14" x14ac:dyDescent="0.35">
      <c r="A135" s="145"/>
      <c r="B135" s="152"/>
      <c r="C135" s="93"/>
      <c r="D135" s="93"/>
      <c r="E135" s="95"/>
      <c r="F135" s="95"/>
      <c r="G135" s="95"/>
      <c r="H135" s="93"/>
      <c r="I135" s="93"/>
      <c r="J135" s="93"/>
    </row>
    <row r="136" spans="1:10" s="65" customFormat="1" ht="14" x14ac:dyDescent="0.35">
      <c r="A136" s="145"/>
      <c r="B136" s="152"/>
      <c r="C136" s="93"/>
      <c r="D136" s="93"/>
      <c r="E136" s="95"/>
      <c r="F136" s="95"/>
      <c r="G136" s="95"/>
      <c r="H136" s="93"/>
      <c r="I136" s="93"/>
      <c r="J136" s="93"/>
    </row>
    <row r="137" spans="1:10" s="65" customFormat="1" ht="14" x14ac:dyDescent="0.35">
      <c r="A137" s="145"/>
      <c r="B137" s="152"/>
      <c r="C137" s="93"/>
      <c r="D137" s="93"/>
      <c r="E137" s="95"/>
      <c r="F137" s="95"/>
      <c r="G137" s="95"/>
      <c r="H137" s="93"/>
      <c r="I137" s="93"/>
      <c r="J137" s="93"/>
    </row>
    <row r="138" spans="1:10" s="65" customFormat="1" ht="14" x14ac:dyDescent="0.35">
      <c r="A138" s="145"/>
      <c r="B138" s="152"/>
      <c r="C138" s="93"/>
      <c r="D138" s="93"/>
      <c r="E138" s="95"/>
      <c r="F138" s="95"/>
      <c r="G138" s="95"/>
      <c r="H138" s="93"/>
      <c r="I138" s="93"/>
      <c r="J138" s="93"/>
    </row>
    <row r="139" spans="1:10" s="65" customFormat="1" ht="14" x14ac:dyDescent="0.35">
      <c r="A139" s="145"/>
      <c r="B139" s="152"/>
      <c r="C139" s="93"/>
      <c r="D139" s="93"/>
      <c r="E139" s="95"/>
      <c r="F139" s="95"/>
      <c r="G139" s="95"/>
      <c r="H139" s="93"/>
      <c r="I139" s="93"/>
      <c r="J139" s="93"/>
    </row>
    <row r="140" spans="1:10" s="65" customFormat="1" ht="14" x14ac:dyDescent="0.35">
      <c r="A140" s="145"/>
      <c r="B140" s="152"/>
      <c r="C140" s="93"/>
      <c r="D140" s="93"/>
      <c r="E140" s="95"/>
      <c r="F140" s="95"/>
      <c r="G140" s="95"/>
      <c r="H140" s="93"/>
      <c r="I140" s="93"/>
      <c r="J140" s="93"/>
    </row>
    <row r="141" spans="1:10" s="65" customFormat="1" ht="14" x14ac:dyDescent="0.35">
      <c r="A141" s="145"/>
      <c r="B141" s="152"/>
      <c r="C141" s="93"/>
      <c r="D141" s="93"/>
      <c r="E141" s="95"/>
      <c r="F141" s="95"/>
      <c r="G141" s="95"/>
      <c r="H141" s="93"/>
      <c r="I141" s="93"/>
      <c r="J141" s="93"/>
    </row>
    <row r="142" spans="1:10" s="65" customFormat="1" ht="14" x14ac:dyDescent="0.35">
      <c r="A142" s="145"/>
      <c r="B142" s="152"/>
      <c r="C142" s="93"/>
      <c r="D142" s="93"/>
      <c r="E142" s="95"/>
      <c r="F142" s="95"/>
      <c r="G142" s="95"/>
      <c r="H142" s="93"/>
      <c r="I142" s="93"/>
      <c r="J142" s="93"/>
    </row>
    <row r="143" spans="1:10" s="65" customFormat="1" ht="14" x14ac:dyDescent="0.35">
      <c r="A143" s="145"/>
      <c r="B143" s="152"/>
      <c r="C143" s="93"/>
      <c r="D143" s="93"/>
      <c r="E143" s="95"/>
      <c r="F143" s="95"/>
      <c r="G143" s="95"/>
      <c r="H143" s="93"/>
      <c r="I143" s="93"/>
      <c r="J143" s="93"/>
    </row>
    <row r="144" spans="1:10" s="65" customFormat="1" ht="14" x14ac:dyDescent="0.35">
      <c r="A144" s="145"/>
      <c r="B144" s="152"/>
      <c r="C144" s="93"/>
      <c r="D144" s="93"/>
      <c r="E144" s="95"/>
      <c r="F144" s="95"/>
      <c r="G144" s="95"/>
      <c r="H144" s="93"/>
      <c r="I144" s="93"/>
      <c r="J144" s="93"/>
    </row>
    <row r="145" spans="1:10" s="65" customFormat="1" ht="14" x14ac:dyDescent="0.35">
      <c r="A145" s="145"/>
      <c r="B145" s="152"/>
      <c r="C145" s="93"/>
      <c r="D145" s="93"/>
      <c r="E145" s="95"/>
      <c r="F145" s="95"/>
      <c r="G145" s="95"/>
      <c r="H145" s="93"/>
      <c r="I145" s="93"/>
      <c r="J145" s="93"/>
    </row>
    <row r="146" spans="1:10" s="65" customFormat="1" ht="14" x14ac:dyDescent="0.35">
      <c r="A146" s="145"/>
      <c r="B146" s="152"/>
      <c r="C146" s="93"/>
      <c r="D146" s="93"/>
      <c r="E146" s="95"/>
      <c r="F146" s="95"/>
      <c r="G146" s="95"/>
      <c r="H146" s="93"/>
      <c r="I146" s="93"/>
      <c r="J146" s="93"/>
    </row>
    <row r="147" spans="1:10" s="65" customFormat="1" ht="14" x14ac:dyDescent="0.35">
      <c r="A147" s="145"/>
      <c r="B147" s="152"/>
      <c r="C147" s="93"/>
      <c r="D147" s="93"/>
      <c r="E147" s="95"/>
      <c r="F147" s="95"/>
      <c r="G147" s="95"/>
      <c r="H147" s="93"/>
      <c r="I147" s="93"/>
      <c r="J147" s="93"/>
    </row>
    <row r="148" spans="1:10" s="65" customFormat="1" ht="14" x14ac:dyDescent="0.35">
      <c r="A148" s="145"/>
      <c r="B148" s="152"/>
      <c r="C148" s="93"/>
      <c r="D148" s="93"/>
      <c r="E148" s="95"/>
      <c r="F148" s="95"/>
      <c r="G148" s="95"/>
      <c r="H148" s="93"/>
      <c r="I148" s="93"/>
      <c r="J148" s="93"/>
    </row>
    <row r="149" spans="1:10" s="65" customFormat="1" ht="14" x14ac:dyDescent="0.35">
      <c r="A149" s="145"/>
      <c r="B149" s="152"/>
      <c r="C149" s="93"/>
      <c r="D149" s="93"/>
      <c r="E149" s="95"/>
      <c r="F149" s="95"/>
      <c r="G149" s="95"/>
      <c r="H149" s="93"/>
      <c r="I149" s="93"/>
      <c r="J149" s="93"/>
    </row>
    <row r="150" spans="1:10" s="65" customFormat="1" ht="14" x14ac:dyDescent="0.35">
      <c r="A150" s="145"/>
      <c r="B150" s="152"/>
      <c r="C150" s="93"/>
      <c r="D150" s="93"/>
      <c r="E150" s="95"/>
      <c r="F150" s="95"/>
      <c r="G150" s="95"/>
      <c r="H150" s="93"/>
      <c r="I150" s="93"/>
      <c r="J150" s="93"/>
    </row>
    <row r="151" spans="1:10" s="65" customFormat="1" ht="14" x14ac:dyDescent="0.35">
      <c r="A151" s="145"/>
      <c r="B151" s="152"/>
      <c r="C151" s="93"/>
      <c r="D151" s="93"/>
      <c r="E151" s="95"/>
      <c r="F151" s="95"/>
      <c r="G151" s="95"/>
      <c r="H151" s="93"/>
      <c r="I151" s="93"/>
      <c r="J151" s="93"/>
    </row>
    <row r="152" spans="1:10" s="65" customFormat="1" ht="14" x14ac:dyDescent="0.35">
      <c r="A152" s="145"/>
      <c r="B152" s="152"/>
      <c r="C152" s="93"/>
      <c r="D152" s="93"/>
      <c r="E152" s="95"/>
      <c r="F152" s="95"/>
      <c r="G152" s="95"/>
      <c r="H152" s="93"/>
      <c r="I152" s="93"/>
      <c r="J152" s="93"/>
    </row>
    <row r="153" spans="1:10" s="65" customFormat="1" ht="14" x14ac:dyDescent="0.35">
      <c r="A153" s="145"/>
      <c r="B153" s="152"/>
      <c r="C153" s="93"/>
      <c r="D153" s="93"/>
      <c r="E153" s="95"/>
      <c r="F153" s="95"/>
      <c r="G153" s="95"/>
      <c r="H153" s="93"/>
      <c r="I153" s="93"/>
      <c r="J153" s="93"/>
    </row>
    <row r="154" spans="1:10" s="65" customFormat="1" ht="14" x14ac:dyDescent="0.35">
      <c r="A154" s="145"/>
      <c r="B154" s="152"/>
      <c r="C154" s="93"/>
      <c r="D154" s="93"/>
      <c r="E154" s="95"/>
      <c r="F154" s="95"/>
      <c r="G154" s="95"/>
      <c r="H154" s="93"/>
      <c r="I154" s="93"/>
      <c r="J154" s="93"/>
    </row>
    <row r="155" spans="1:10" s="65" customFormat="1" ht="14" x14ac:dyDescent="0.35">
      <c r="A155" s="145"/>
      <c r="B155" s="152"/>
      <c r="C155" s="93"/>
      <c r="D155" s="93"/>
      <c r="E155" s="95"/>
      <c r="F155" s="95"/>
      <c r="G155" s="95"/>
      <c r="H155" s="93"/>
      <c r="I155" s="93"/>
      <c r="J155" s="93"/>
    </row>
    <row r="156" spans="1:10" s="65" customFormat="1" ht="14" x14ac:dyDescent="0.35">
      <c r="A156" s="145"/>
      <c r="B156" s="152"/>
      <c r="C156" s="93"/>
      <c r="D156" s="93"/>
      <c r="E156" s="95"/>
      <c r="F156" s="95"/>
      <c r="G156" s="95"/>
      <c r="H156" s="93"/>
      <c r="I156" s="93"/>
      <c r="J156" s="93"/>
    </row>
    <row r="157" spans="1:10" s="65" customFormat="1" ht="14" x14ac:dyDescent="0.35">
      <c r="A157" s="145"/>
      <c r="B157" s="152"/>
      <c r="C157" s="93"/>
      <c r="D157" s="93"/>
      <c r="E157" s="95"/>
      <c r="F157" s="95"/>
      <c r="G157" s="95"/>
      <c r="H157" s="93"/>
      <c r="I157" s="93"/>
      <c r="J157" s="93"/>
    </row>
    <row r="158" spans="1:10" s="65" customFormat="1" ht="14" x14ac:dyDescent="0.35">
      <c r="A158" s="145"/>
      <c r="B158" s="152"/>
      <c r="C158" s="93"/>
      <c r="D158" s="93"/>
      <c r="E158" s="95"/>
      <c r="F158" s="95"/>
      <c r="G158" s="95"/>
      <c r="H158" s="93"/>
      <c r="I158" s="93"/>
      <c r="J158" s="93"/>
    </row>
    <row r="159" spans="1:10" s="65" customFormat="1" ht="14" x14ac:dyDescent="0.35">
      <c r="A159" s="145"/>
      <c r="B159" s="152"/>
      <c r="C159" s="93"/>
      <c r="D159" s="93"/>
      <c r="E159" s="95"/>
      <c r="F159" s="95"/>
      <c r="G159" s="95"/>
      <c r="H159" s="93"/>
      <c r="I159" s="93"/>
      <c r="J159" s="93"/>
    </row>
    <row r="160" spans="1:10" s="65" customFormat="1" ht="14" x14ac:dyDescent="0.35">
      <c r="A160" s="145"/>
      <c r="B160" s="152"/>
      <c r="C160" s="93"/>
      <c r="D160" s="93"/>
      <c r="E160" s="95"/>
      <c r="F160" s="95"/>
      <c r="G160" s="95"/>
      <c r="H160" s="93"/>
      <c r="I160" s="93"/>
      <c r="J160" s="93"/>
    </row>
    <row r="161" spans="1:10" s="65" customFormat="1" ht="14" x14ac:dyDescent="0.35">
      <c r="A161" s="145"/>
      <c r="B161" s="152"/>
      <c r="C161" s="93"/>
      <c r="D161" s="93"/>
      <c r="E161" s="95"/>
      <c r="F161" s="95"/>
      <c r="G161" s="95"/>
      <c r="H161" s="93"/>
      <c r="I161" s="93"/>
      <c r="J161" s="93"/>
    </row>
    <row r="162" spans="1:10" s="65" customFormat="1" ht="14" x14ac:dyDescent="0.35">
      <c r="A162" s="145"/>
      <c r="B162" s="152"/>
      <c r="C162" s="93"/>
      <c r="D162" s="93"/>
      <c r="E162" s="95"/>
      <c r="F162" s="95"/>
      <c r="G162" s="95"/>
      <c r="H162" s="93"/>
      <c r="I162" s="93"/>
      <c r="J162" s="93"/>
    </row>
    <row r="163" spans="1:10" s="65" customFormat="1" ht="14" x14ac:dyDescent="0.35">
      <c r="A163" s="145"/>
      <c r="B163" s="152"/>
      <c r="C163" s="93"/>
      <c r="D163" s="93"/>
      <c r="E163" s="95"/>
      <c r="F163" s="95"/>
      <c r="G163" s="95"/>
      <c r="H163" s="93"/>
      <c r="I163" s="93"/>
      <c r="J163" s="93"/>
    </row>
    <row r="164" spans="1:10" s="65" customFormat="1" ht="14" x14ac:dyDescent="0.35">
      <c r="A164" s="145"/>
      <c r="B164" s="152"/>
      <c r="C164" s="93"/>
      <c r="D164" s="93"/>
      <c r="E164" s="95"/>
      <c r="F164" s="95"/>
      <c r="G164" s="95"/>
      <c r="H164" s="93"/>
      <c r="I164" s="93"/>
      <c r="J164" s="93"/>
    </row>
    <row r="165" spans="1:10" s="65" customFormat="1" ht="14" x14ac:dyDescent="0.35">
      <c r="A165" s="145"/>
      <c r="B165" s="152"/>
      <c r="C165" s="93"/>
      <c r="D165" s="93"/>
      <c r="E165" s="95"/>
      <c r="F165" s="95"/>
      <c r="G165" s="95"/>
      <c r="H165" s="93"/>
      <c r="I165" s="93"/>
      <c r="J165" s="93"/>
    </row>
    <row r="166" spans="1:10" s="65" customFormat="1" ht="14" x14ac:dyDescent="0.35">
      <c r="A166" s="145"/>
      <c r="B166" s="152"/>
      <c r="C166" s="93"/>
      <c r="D166" s="93"/>
      <c r="E166" s="95"/>
      <c r="F166" s="95"/>
      <c r="G166" s="95"/>
      <c r="H166" s="93"/>
      <c r="I166" s="93"/>
      <c r="J166" s="93"/>
    </row>
    <row r="167" spans="1:10" s="65" customFormat="1" ht="14" x14ac:dyDescent="0.35">
      <c r="A167" s="145"/>
      <c r="B167" s="152"/>
      <c r="C167" s="93"/>
      <c r="D167" s="93"/>
      <c r="E167" s="95"/>
      <c r="F167" s="95"/>
      <c r="G167" s="95"/>
      <c r="H167" s="93"/>
      <c r="I167" s="93"/>
      <c r="J167" s="93"/>
    </row>
    <row r="168" spans="1:10" s="65" customFormat="1" ht="14" x14ac:dyDescent="0.35">
      <c r="A168" s="145"/>
      <c r="B168" s="152"/>
      <c r="C168" s="93"/>
      <c r="D168" s="93"/>
      <c r="E168" s="95"/>
      <c r="F168" s="95"/>
      <c r="G168" s="95"/>
      <c r="H168" s="93"/>
      <c r="I168" s="93"/>
      <c r="J168" s="93"/>
    </row>
    <row r="169" spans="1:10" s="65" customFormat="1" ht="14" x14ac:dyDescent="0.35">
      <c r="A169" s="145"/>
      <c r="B169" s="152"/>
      <c r="C169" s="93"/>
      <c r="D169" s="93"/>
      <c r="E169" s="95"/>
      <c r="F169" s="95"/>
      <c r="G169" s="95"/>
      <c r="H169" s="93"/>
      <c r="I169" s="93"/>
      <c r="J169" s="93"/>
    </row>
    <row r="170" spans="1:10" s="65" customFormat="1" ht="14" x14ac:dyDescent="0.35">
      <c r="A170" s="145"/>
      <c r="B170" s="152"/>
      <c r="C170" s="93"/>
      <c r="D170" s="93"/>
      <c r="E170" s="95"/>
      <c r="F170" s="95"/>
      <c r="G170" s="95"/>
      <c r="H170" s="93"/>
      <c r="I170" s="93"/>
      <c r="J170" s="93"/>
    </row>
    <row r="171" spans="1:10" s="65" customFormat="1" ht="14" x14ac:dyDescent="0.35">
      <c r="A171" s="145"/>
      <c r="B171" s="152"/>
      <c r="C171" s="93"/>
      <c r="D171" s="93"/>
      <c r="E171" s="95"/>
      <c r="F171" s="95"/>
      <c r="G171" s="95"/>
      <c r="H171" s="93"/>
      <c r="I171" s="93"/>
      <c r="J171" s="93"/>
    </row>
    <row r="172" spans="1:10" s="65" customFormat="1" ht="14" x14ac:dyDescent="0.35">
      <c r="A172" s="145"/>
      <c r="B172" s="152"/>
      <c r="C172" s="93"/>
      <c r="D172" s="93"/>
      <c r="E172" s="95"/>
      <c r="F172" s="95"/>
      <c r="G172" s="95"/>
      <c r="H172" s="93"/>
      <c r="I172" s="93"/>
      <c r="J172" s="93"/>
    </row>
    <row r="173" spans="1:10" s="65" customFormat="1" ht="14" x14ac:dyDescent="0.35">
      <c r="A173" s="145"/>
      <c r="B173" s="152"/>
      <c r="C173" s="93"/>
      <c r="D173" s="93"/>
      <c r="E173" s="95"/>
      <c r="F173" s="95"/>
      <c r="G173" s="95"/>
      <c r="H173" s="93"/>
      <c r="I173" s="93"/>
      <c r="J173" s="93"/>
    </row>
    <row r="174" spans="1:10" s="65" customFormat="1" ht="14" x14ac:dyDescent="0.35">
      <c r="A174" s="145"/>
      <c r="B174" s="152"/>
      <c r="C174" s="93"/>
      <c r="D174" s="93"/>
      <c r="E174" s="95"/>
      <c r="F174" s="95"/>
      <c r="G174" s="95"/>
      <c r="H174" s="93"/>
      <c r="I174" s="93"/>
      <c r="J174" s="93"/>
    </row>
    <row r="175" spans="1:10" s="65" customFormat="1" ht="14" x14ac:dyDescent="0.35">
      <c r="A175" s="145"/>
      <c r="B175" s="152"/>
      <c r="C175" s="93"/>
      <c r="D175" s="93"/>
      <c r="E175" s="95"/>
      <c r="F175" s="95"/>
      <c r="G175" s="95"/>
      <c r="H175" s="93"/>
      <c r="I175" s="93"/>
      <c r="J175" s="93"/>
    </row>
    <row r="176" spans="1:10" s="65" customFormat="1" ht="14" x14ac:dyDescent="0.35">
      <c r="A176" s="145"/>
      <c r="B176" s="152"/>
      <c r="C176" s="93"/>
      <c r="D176" s="93"/>
      <c r="E176" s="95"/>
      <c r="F176" s="95"/>
      <c r="G176" s="95"/>
      <c r="H176" s="93"/>
      <c r="I176" s="93"/>
      <c r="J176" s="93"/>
    </row>
    <row r="177" spans="1:10" s="65" customFormat="1" ht="14" x14ac:dyDescent="0.35">
      <c r="A177" s="145"/>
      <c r="B177" s="152"/>
      <c r="C177" s="93"/>
      <c r="D177" s="93"/>
      <c r="E177" s="95"/>
      <c r="F177" s="95"/>
      <c r="G177" s="95"/>
      <c r="H177" s="93"/>
      <c r="I177" s="93"/>
      <c r="J177" s="93"/>
    </row>
    <row r="178" spans="1:10" s="65" customFormat="1" ht="14" x14ac:dyDescent="0.35">
      <c r="A178" s="145"/>
      <c r="B178" s="152"/>
      <c r="C178" s="93"/>
      <c r="D178" s="93"/>
      <c r="E178" s="95"/>
      <c r="F178" s="95"/>
      <c r="G178" s="95"/>
      <c r="H178" s="93"/>
      <c r="I178" s="93"/>
      <c r="J178" s="93"/>
    </row>
    <row r="179" spans="1:10" s="65" customFormat="1" ht="14" x14ac:dyDescent="0.35">
      <c r="A179" s="145"/>
      <c r="B179" s="152"/>
      <c r="C179" s="93"/>
      <c r="D179" s="93"/>
      <c r="E179" s="95"/>
      <c r="F179" s="95"/>
      <c r="G179" s="95"/>
      <c r="H179" s="93"/>
      <c r="I179" s="93"/>
      <c r="J179" s="93"/>
    </row>
    <row r="180" spans="1:10" s="65" customFormat="1" ht="14" x14ac:dyDescent="0.35">
      <c r="A180" s="145"/>
      <c r="B180" s="152"/>
      <c r="C180" s="93"/>
      <c r="D180" s="93"/>
      <c r="E180" s="95"/>
      <c r="F180" s="95"/>
      <c r="G180" s="95"/>
      <c r="H180" s="93"/>
      <c r="I180" s="93"/>
      <c r="J180" s="93"/>
    </row>
    <row r="181" spans="1:10" s="65" customFormat="1" ht="14" x14ac:dyDescent="0.35">
      <c r="A181" s="145"/>
      <c r="B181" s="152"/>
      <c r="C181" s="93"/>
      <c r="D181" s="93"/>
      <c r="E181" s="95"/>
      <c r="F181" s="95"/>
      <c r="G181" s="95"/>
      <c r="H181" s="93"/>
      <c r="I181" s="93"/>
      <c r="J181" s="93"/>
    </row>
    <row r="182" spans="1:10" s="65" customFormat="1" ht="14" x14ac:dyDescent="0.35">
      <c r="A182" s="145"/>
      <c r="B182" s="152"/>
      <c r="C182" s="93"/>
      <c r="D182" s="93"/>
      <c r="E182" s="95"/>
      <c r="F182" s="95"/>
      <c r="G182" s="95"/>
      <c r="H182" s="93"/>
      <c r="I182" s="93"/>
      <c r="J182" s="93"/>
    </row>
    <row r="183" spans="1:10" s="65" customFormat="1" ht="14" x14ac:dyDescent="0.35">
      <c r="A183" s="145"/>
      <c r="B183" s="152"/>
      <c r="C183" s="93"/>
      <c r="D183" s="93"/>
      <c r="E183" s="95"/>
      <c r="F183" s="95"/>
      <c r="G183" s="95"/>
      <c r="H183" s="93"/>
      <c r="I183" s="93"/>
      <c r="J183" s="93"/>
    </row>
    <row r="184" spans="1:10" s="65" customFormat="1" ht="14" x14ac:dyDescent="0.35">
      <c r="A184" s="145"/>
      <c r="B184" s="152"/>
      <c r="C184" s="93"/>
      <c r="D184" s="93"/>
      <c r="E184" s="95"/>
      <c r="F184" s="95"/>
      <c r="G184" s="95"/>
      <c r="H184" s="93"/>
      <c r="I184" s="93"/>
      <c r="J184" s="93"/>
    </row>
    <row r="185" spans="1:10" s="65" customFormat="1" ht="14" x14ac:dyDescent="0.35">
      <c r="A185" s="145"/>
      <c r="B185" s="152"/>
      <c r="C185" s="93"/>
      <c r="D185" s="93"/>
      <c r="E185" s="95"/>
      <c r="F185" s="95"/>
      <c r="G185" s="95"/>
      <c r="H185" s="93"/>
      <c r="I185" s="93"/>
      <c r="J185" s="93"/>
    </row>
    <row r="186" spans="1:10" s="65" customFormat="1" ht="14" x14ac:dyDescent="0.35">
      <c r="A186" s="145"/>
      <c r="B186" s="152"/>
      <c r="C186" s="93"/>
      <c r="D186" s="93"/>
      <c r="E186" s="95"/>
      <c r="F186" s="95"/>
      <c r="G186" s="95"/>
      <c r="H186" s="93"/>
      <c r="I186" s="93"/>
      <c r="J186" s="93"/>
    </row>
    <row r="187" spans="1:10" s="65" customFormat="1" ht="14" x14ac:dyDescent="0.35">
      <c r="A187" s="145"/>
      <c r="B187" s="152"/>
      <c r="C187" s="93"/>
      <c r="D187" s="93"/>
      <c r="E187" s="95"/>
      <c r="F187" s="95"/>
      <c r="G187" s="95"/>
      <c r="H187" s="93"/>
      <c r="I187" s="93"/>
      <c r="J187" s="93"/>
    </row>
    <row r="188" spans="1:10" s="65" customFormat="1" ht="14" x14ac:dyDescent="0.35">
      <c r="A188" s="145"/>
      <c r="B188" s="152"/>
      <c r="C188" s="93"/>
      <c r="D188" s="93"/>
      <c r="E188" s="95"/>
      <c r="F188" s="95"/>
      <c r="G188" s="95"/>
      <c r="H188" s="93"/>
      <c r="I188" s="93"/>
      <c r="J188" s="93"/>
    </row>
    <row r="189" spans="1:10" s="65" customFormat="1" ht="14" x14ac:dyDescent="0.35">
      <c r="A189" s="145"/>
      <c r="B189" s="152"/>
      <c r="C189" s="93"/>
      <c r="D189" s="93"/>
      <c r="E189" s="95"/>
      <c r="F189" s="95"/>
      <c r="G189" s="95"/>
      <c r="H189" s="93"/>
      <c r="I189" s="93"/>
      <c r="J189" s="93"/>
    </row>
    <row r="190" spans="1:10" s="65" customFormat="1" ht="14" x14ac:dyDescent="0.35">
      <c r="A190" s="145"/>
      <c r="B190" s="152"/>
      <c r="C190" s="93"/>
      <c r="D190" s="93"/>
      <c r="E190" s="95"/>
      <c r="F190" s="95"/>
      <c r="G190" s="95"/>
      <c r="H190" s="93"/>
      <c r="I190" s="93"/>
      <c r="J190" s="93"/>
    </row>
    <row r="191" spans="1:10" s="65" customFormat="1" ht="14" x14ac:dyDescent="0.35">
      <c r="A191" s="145"/>
      <c r="B191" s="152"/>
      <c r="C191" s="93"/>
      <c r="D191" s="93"/>
      <c r="E191" s="95"/>
      <c r="F191" s="95"/>
      <c r="G191" s="95"/>
      <c r="H191" s="93"/>
      <c r="I191" s="93"/>
      <c r="J191" s="93"/>
    </row>
    <row r="192" spans="1:10" s="65" customFormat="1" ht="14" x14ac:dyDescent="0.35">
      <c r="A192" s="145"/>
      <c r="B192" s="152"/>
      <c r="C192" s="93"/>
      <c r="D192" s="93"/>
      <c r="E192" s="95"/>
      <c r="F192" s="95"/>
      <c r="G192" s="95"/>
      <c r="H192" s="93"/>
      <c r="I192" s="93"/>
      <c r="J192" s="93"/>
    </row>
    <row r="193" spans="1:10" s="65" customFormat="1" ht="14" x14ac:dyDescent="0.35">
      <c r="A193" s="145"/>
      <c r="B193" s="152"/>
      <c r="C193" s="93"/>
      <c r="D193" s="93"/>
      <c r="E193" s="95"/>
      <c r="F193" s="95"/>
      <c r="G193" s="95"/>
      <c r="H193" s="93"/>
      <c r="I193" s="93"/>
      <c r="J193" s="93"/>
    </row>
    <row r="194" spans="1:10" s="65" customFormat="1" ht="14" x14ac:dyDescent="0.35">
      <c r="A194" s="145"/>
      <c r="B194" s="152"/>
      <c r="C194" s="93"/>
      <c r="D194" s="93"/>
      <c r="E194" s="95"/>
      <c r="F194" s="95"/>
      <c r="G194" s="95"/>
      <c r="H194" s="93"/>
      <c r="I194" s="93"/>
      <c r="J194" s="93"/>
    </row>
    <row r="195" spans="1:10" s="65" customFormat="1" ht="14" x14ac:dyDescent="0.35">
      <c r="A195" s="145"/>
      <c r="B195" s="152"/>
      <c r="C195" s="93"/>
      <c r="D195" s="93"/>
      <c r="E195" s="95"/>
      <c r="F195" s="95"/>
      <c r="G195" s="95"/>
      <c r="H195" s="93"/>
      <c r="I195" s="93"/>
      <c r="J195" s="93"/>
    </row>
    <row r="196" spans="1:10" s="65" customFormat="1" ht="14" x14ac:dyDescent="0.35">
      <c r="A196" s="145"/>
      <c r="B196" s="152"/>
      <c r="C196" s="93"/>
      <c r="D196" s="93"/>
      <c r="E196" s="95"/>
      <c r="F196" s="95"/>
      <c r="G196" s="95"/>
      <c r="H196" s="93"/>
      <c r="I196" s="93"/>
      <c r="J196" s="93"/>
    </row>
    <row r="197" spans="1:10" s="65" customFormat="1" ht="14" x14ac:dyDescent="0.35">
      <c r="A197" s="145"/>
      <c r="B197" s="152"/>
      <c r="C197" s="93"/>
      <c r="D197" s="93"/>
      <c r="E197" s="95"/>
      <c r="F197" s="95"/>
      <c r="G197" s="95"/>
      <c r="H197" s="93"/>
      <c r="I197" s="93"/>
      <c r="J197" s="93"/>
    </row>
    <row r="198" spans="1:10" s="65" customFormat="1" ht="14" x14ac:dyDescent="0.35">
      <c r="A198" s="145"/>
      <c r="B198" s="152"/>
      <c r="C198" s="93"/>
      <c r="D198" s="93"/>
      <c r="E198" s="95"/>
      <c r="F198" s="95"/>
      <c r="G198" s="95"/>
      <c r="H198" s="93"/>
      <c r="I198" s="93"/>
      <c r="J198" s="93"/>
    </row>
    <row r="199" spans="1:10" s="65" customFormat="1" ht="14" x14ac:dyDescent="0.35">
      <c r="A199" s="145"/>
      <c r="B199" s="152"/>
      <c r="C199" s="93"/>
      <c r="D199" s="93"/>
      <c r="E199" s="95"/>
      <c r="F199" s="95"/>
      <c r="G199" s="95"/>
      <c r="H199" s="93"/>
      <c r="I199" s="93"/>
      <c r="J199" s="93"/>
    </row>
    <row r="200" spans="1:10" s="65" customFormat="1" ht="14" x14ac:dyDescent="0.35">
      <c r="A200" s="145"/>
      <c r="B200" s="152"/>
      <c r="C200" s="93"/>
      <c r="D200" s="93"/>
      <c r="E200" s="95"/>
      <c r="F200" s="95"/>
      <c r="G200" s="95"/>
      <c r="H200" s="93"/>
      <c r="I200" s="93"/>
      <c r="J200" s="93"/>
    </row>
    <row r="201" spans="1:10" s="65" customFormat="1" ht="14" x14ac:dyDescent="0.35">
      <c r="A201" s="145"/>
      <c r="B201" s="152"/>
      <c r="C201" s="93"/>
      <c r="D201" s="93"/>
      <c r="E201" s="95"/>
      <c r="F201" s="95"/>
      <c r="G201" s="95"/>
      <c r="H201" s="93"/>
      <c r="I201" s="93"/>
      <c r="J201" s="93"/>
    </row>
    <row r="202" spans="1:10" s="65" customFormat="1" ht="14" x14ac:dyDescent="0.35">
      <c r="A202" s="145"/>
      <c r="B202" s="152"/>
      <c r="C202" s="93"/>
      <c r="D202" s="93"/>
      <c r="E202" s="95"/>
      <c r="F202" s="95"/>
      <c r="G202" s="95"/>
      <c r="H202" s="93"/>
      <c r="I202" s="93"/>
      <c r="J202" s="93"/>
    </row>
    <row r="203" spans="1:10" s="65" customFormat="1" ht="14" x14ac:dyDescent="0.35">
      <c r="A203" s="145"/>
      <c r="B203" s="152"/>
      <c r="C203" s="93"/>
      <c r="D203" s="93"/>
      <c r="E203" s="95"/>
      <c r="F203" s="95"/>
      <c r="G203" s="95"/>
      <c r="H203" s="93"/>
      <c r="I203" s="93"/>
      <c r="J203" s="93"/>
    </row>
    <row r="204" spans="1:10" s="65" customFormat="1" ht="14" x14ac:dyDescent="0.35">
      <c r="A204" s="145"/>
      <c r="B204" s="152"/>
      <c r="C204" s="93"/>
      <c r="D204" s="93"/>
      <c r="E204" s="95"/>
      <c r="F204" s="95"/>
      <c r="G204" s="95"/>
      <c r="H204" s="93"/>
      <c r="I204" s="93"/>
      <c r="J204" s="93"/>
    </row>
    <row r="205" spans="1:10" s="65" customFormat="1" ht="14" x14ac:dyDescent="0.35">
      <c r="A205" s="145"/>
      <c r="B205" s="152"/>
      <c r="C205" s="93"/>
      <c r="D205" s="93"/>
      <c r="E205" s="95"/>
      <c r="F205" s="95"/>
      <c r="G205" s="95"/>
      <c r="H205" s="93"/>
      <c r="I205" s="93"/>
      <c r="J205" s="93"/>
    </row>
    <row r="206" spans="1:10" s="65" customFormat="1" ht="14" x14ac:dyDescent="0.35">
      <c r="A206" s="145"/>
      <c r="B206" s="152"/>
      <c r="C206" s="93"/>
      <c r="D206" s="93"/>
      <c r="E206" s="95"/>
      <c r="F206" s="95"/>
      <c r="G206" s="95"/>
      <c r="H206" s="93"/>
      <c r="I206" s="93"/>
      <c r="J206" s="93"/>
    </row>
    <row r="207" spans="1:10" s="65" customFormat="1" ht="14" x14ac:dyDescent="0.35">
      <c r="A207" s="145"/>
      <c r="B207" s="152"/>
      <c r="C207" s="93"/>
      <c r="D207" s="93"/>
      <c r="E207" s="95"/>
      <c r="F207" s="95"/>
      <c r="G207" s="95"/>
      <c r="H207" s="93"/>
      <c r="I207" s="93"/>
      <c r="J207" s="93"/>
    </row>
    <row r="208" spans="1:10" s="65" customFormat="1" ht="14" x14ac:dyDescent="0.35">
      <c r="A208" s="145"/>
      <c r="B208" s="152"/>
      <c r="C208" s="93"/>
      <c r="D208" s="93"/>
      <c r="E208" s="95"/>
      <c r="F208" s="95"/>
      <c r="G208" s="95"/>
      <c r="H208" s="93"/>
      <c r="I208" s="93"/>
      <c r="J208" s="93"/>
    </row>
    <row r="209" spans="1:10" s="65" customFormat="1" ht="14" x14ac:dyDescent="0.35">
      <c r="A209" s="145"/>
      <c r="B209" s="152"/>
      <c r="C209" s="93"/>
      <c r="D209" s="93"/>
      <c r="E209" s="95"/>
      <c r="F209" s="95"/>
      <c r="G209" s="95"/>
      <c r="H209" s="93"/>
      <c r="I209" s="93"/>
      <c r="J209" s="93"/>
    </row>
    <row r="210" spans="1:10" s="65" customFormat="1" ht="14" x14ac:dyDescent="0.35">
      <c r="A210" s="145"/>
      <c r="B210" s="152"/>
      <c r="C210" s="93"/>
      <c r="D210" s="93"/>
      <c r="E210" s="95"/>
      <c r="F210" s="95"/>
      <c r="G210" s="95"/>
      <c r="H210" s="93"/>
      <c r="I210" s="93"/>
      <c r="J210" s="93"/>
    </row>
    <row r="211" spans="1:10" s="65" customFormat="1" ht="14" x14ac:dyDescent="0.35">
      <c r="A211" s="145"/>
      <c r="B211" s="152"/>
      <c r="C211" s="93"/>
      <c r="D211" s="93"/>
      <c r="E211" s="95"/>
      <c r="F211" s="95"/>
      <c r="G211" s="95"/>
      <c r="H211" s="93"/>
      <c r="I211" s="93"/>
      <c r="J211" s="93"/>
    </row>
    <row r="212" spans="1:10" s="65" customFormat="1" ht="14" x14ac:dyDescent="0.35">
      <c r="A212" s="145"/>
      <c r="B212" s="152"/>
      <c r="C212" s="93"/>
      <c r="D212" s="93"/>
      <c r="E212" s="95"/>
      <c r="F212" s="95"/>
      <c r="G212" s="95"/>
      <c r="H212" s="93"/>
      <c r="I212" s="93"/>
      <c r="J212" s="93"/>
    </row>
    <row r="213" spans="1:10" s="65" customFormat="1" ht="14" x14ac:dyDescent="0.35">
      <c r="A213" s="145"/>
      <c r="B213" s="152"/>
      <c r="C213" s="93"/>
      <c r="D213" s="93"/>
      <c r="E213" s="95"/>
      <c r="F213" s="95"/>
      <c r="G213" s="95"/>
      <c r="H213" s="93"/>
      <c r="I213" s="93"/>
      <c r="J213" s="93"/>
    </row>
    <row r="214" spans="1:10" s="65" customFormat="1" ht="14" x14ac:dyDescent="0.35">
      <c r="A214" s="145"/>
      <c r="B214" s="152"/>
      <c r="C214" s="93"/>
      <c r="D214" s="93"/>
      <c r="E214" s="95"/>
      <c r="F214" s="95"/>
      <c r="G214" s="95"/>
      <c r="H214" s="93"/>
      <c r="I214" s="93"/>
      <c r="J214" s="93"/>
    </row>
    <row r="215" spans="1:10" s="65" customFormat="1" ht="14" x14ac:dyDescent="0.35">
      <c r="A215" s="145"/>
      <c r="B215" s="152"/>
      <c r="C215" s="93"/>
      <c r="D215" s="93"/>
      <c r="E215" s="95"/>
      <c r="F215" s="95"/>
      <c r="G215" s="95"/>
      <c r="H215" s="93"/>
      <c r="I215" s="93"/>
      <c r="J215" s="93"/>
    </row>
    <row r="216" spans="1:10" s="65" customFormat="1" ht="14" x14ac:dyDescent="0.35">
      <c r="A216" s="145"/>
      <c r="B216" s="152"/>
      <c r="C216" s="93"/>
      <c r="D216" s="93"/>
      <c r="E216" s="95"/>
      <c r="F216" s="95"/>
      <c r="G216" s="95"/>
      <c r="H216" s="93"/>
      <c r="I216" s="93"/>
      <c r="J216" s="93"/>
    </row>
    <row r="217" spans="1:10" s="65" customFormat="1" ht="14" x14ac:dyDescent="0.35">
      <c r="A217" s="145"/>
      <c r="B217" s="152"/>
      <c r="C217" s="93"/>
      <c r="D217" s="93"/>
      <c r="E217" s="95"/>
      <c r="F217" s="95"/>
      <c r="G217" s="95"/>
      <c r="H217" s="93"/>
      <c r="I217" s="93"/>
      <c r="J217" s="93"/>
    </row>
    <row r="218" spans="1:10" s="65" customFormat="1" ht="14" x14ac:dyDescent="0.35">
      <c r="A218" s="145"/>
      <c r="B218" s="152"/>
      <c r="C218" s="93"/>
      <c r="D218" s="93"/>
      <c r="E218" s="95"/>
      <c r="F218" s="95"/>
      <c r="G218" s="95"/>
      <c r="H218" s="93"/>
      <c r="I218" s="93"/>
      <c r="J218" s="93"/>
    </row>
    <row r="219" spans="1:10" s="65" customFormat="1" ht="14" x14ac:dyDescent="0.35">
      <c r="A219" s="145"/>
      <c r="B219" s="152"/>
      <c r="C219" s="93"/>
      <c r="D219" s="93"/>
      <c r="E219" s="95"/>
      <c r="F219" s="95"/>
      <c r="G219" s="95"/>
      <c r="H219" s="93"/>
      <c r="I219" s="93"/>
      <c r="J219" s="93"/>
    </row>
    <row r="220" spans="1:10" s="65" customFormat="1" ht="14" x14ac:dyDescent="0.35">
      <c r="A220" s="145"/>
      <c r="B220" s="152"/>
      <c r="C220" s="93"/>
      <c r="D220" s="93"/>
      <c r="E220" s="95"/>
      <c r="F220" s="95"/>
      <c r="G220" s="95"/>
      <c r="H220" s="93"/>
      <c r="I220" s="93"/>
      <c r="J220" s="93"/>
    </row>
    <row r="221" spans="1:10" s="65" customFormat="1" ht="14" x14ac:dyDescent="0.35">
      <c r="A221" s="145"/>
      <c r="B221" s="152"/>
      <c r="C221" s="93"/>
      <c r="D221" s="93"/>
      <c r="E221" s="95"/>
      <c r="F221" s="95"/>
      <c r="G221" s="95"/>
      <c r="H221" s="93"/>
      <c r="I221" s="93"/>
      <c r="J221" s="93"/>
    </row>
    <row r="222" spans="1:10" s="65" customFormat="1" ht="14" x14ac:dyDescent="0.35">
      <c r="A222" s="145"/>
      <c r="B222" s="152"/>
      <c r="C222" s="93"/>
      <c r="D222" s="93"/>
      <c r="E222" s="95"/>
      <c r="F222" s="95"/>
      <c r="G222" s="95"/>
      <c r="H222" s="93"/>
      <c r="I222" s="93"/>
      <c r="J222" s="93"/>
    </row>
    <row r="223" spans="1:10" s="65" customFormat="1" ht="14" x14ac:dyDescent="0.35">
      <c r="A223" s="145"/>
      <c r="B223" s="152"/>
      <c r="C223" s="93"/>
      <c r="D223" s="93"/>
      <c r="E223" s="95"/>
      <c r="F223" s="95"/>
      <c r="G223" s="95"/>
      <c r="H223" s="93"/>
      <c r="I223" s="93"/>
      <c r="J223" s="93"/>
    </row>
    <row r="224" spans="1:10" s="65" customFormat="1" ht="14" x14ac:dyDescent="0.35">
      <c r="A224" s="145"/>
      <c r="B224" s="152"/>
      <c r="C224" s="93"/>
      <c r="D224" s="93"/>
      <c r="E224" s="95"/>
      <c r="F224" s="95"/>
      <c r="G224" s="95"/>
      <c r="H224" s="93"/>
      <c r="I224" s="93"/>
      <c r="J224" s="93"/>
    </row>
    <row r="225" spans="1:10" s="65" customFormat="1" ht="14" x14ac:dyDescent="0.35">
      <c r="A225" s="145"/>
      <c r="B225" s="152"/>
      <c r="C225" s="93"/>
      <c r="D225" s="93"/>
      <c r="E225" s="95"/>
      <c r="F225" s="95"/>
      <c r="G225" s="95"/>
      <c r="H225" s="93"/>
      <c r="I225" s="93"/>
      <c r="J225" s="93"/>
    </row>
    <row r="226" spans="1:10" s="65" customFormat="1" ht="14" x14ac:dyDescent="0.35">
      <c r="A226" s="145"/>
      <c r="B226" s="152"/>
      <c r="C226" s="93"/>
      <c r="D226" s="93"/>
      <c r="E226" s="95"/>
      <c r="F226" s="95"/>
      <c r="G226" s="95"/>
      <c r="H226" s="93"/>
      <c r="I226" s="93"/>
      <c r="J226" s="93"/>
    </row>
    <row r="227" spans="1:10" s="65" customFormat="1" ht="14" x14ac:dyDescent="0.35">
      <c r="A227" s="145"/>
      <c r="B227" s="152"/>
      <c r="C227" s="93"/>
      <c r="D227" s="93"/>
      <c r="E227" s="95"/>
      <c r="F227" s="95"/>
      <c r="G227" s="95"/>
      <c r="H227" s="93"/>
      <c r="I227" s="93"/>
      <c r="J227" s="93"/>
    </row>
    <row r="228" spans="1:10" s="65" customFormat="1" ht="14" x14ac:dyDescent="0.35">
      <c r="A228" s="145"/>
      <c r="B228" s="152"/>
      <c r="C228" s="93"/>
      <c r="D228" s="93"/>
      <c r="E228" s="95"/>
      <c r="F228" s="95"/>
      <c r="G228" s="95"/>
      <c r="H228" s="93"/>
      <c r="I228" s="93"/>
      <c r="J228" s="93"/>
    </row>
    <row r="229" spans="1:10" s="65" customFormat="1" ht="14" x14ac:dyDescent="0.35">
      <c r="A229" s="145"/>
      <c r="B229" s="152"/>
      <c r="C229" s="93"/>
      <c r="D229" s="93"/>
      <c r="E229" s="95"/>
      <c r="F229" s="95"/>
      <c r="G229" s="95"/>
      <c r="H229" s="93"/>
      <c r="I229" s="93"/>
      <c r="J229" s="93"/>
    </row>
    <row r="230" spans="1:10" s="65" customFormat="1" ht="14" x14ac:dyDescent="0.35">
      <c r="A230" s="145"/>
      <c r="B230" s="152"/>
      <c r="C230" s="93"/>
      <c r="D230" s="93"/>
      <c r="E230" s="95"/>
      <c r="F230" s="95"/>
      <c r="G230" s="95"/>
      <c r="H230" s="93"/>
      <c r="I230" s="93"/>
      <c r="J230" s="93"/>
    </row>
    <row r="231" spans="1:10" s="65" customFormat="1" ht="14" x14ac:dyDescent="0.35">
      <c r="A231" s="145"/>
      <c r="B231" s="152"/>
      <c r="C231" s="93"/>
      <c r="D231" s="93"/>
      <c r="E231" s="95"/>
      <c r="F231" s="95"/>
      <c r="G231" s="95"/>
      <c r="H231" s="93"/>
      <c r="I231" s="93"/>
      <c r="J231" s="93"/>
    </row>
    <row r="232" spans="1:10" s="65" customFormat="1" ht="14" x14ac:dyDescent="0.35">
      <c r="A232" s="145"/>
      <c r="B232" s="152"/>
      <c r="C232" s="93"/>
      <c r="D232" s="93"/>
      <c r="E232" s="95"/>
      <c r="F232" s="95"/>
      <c r="G232" s="95"/>
      <c r="H232" s="93"/>
      <c r="I232" s="93"/>
      <c r="J232" s="93"/>
    </row>
    <row r="233" spans="1:10" s="65" customFormat="1" ht="14" x14ac:dyDescent="0.35">
      <c r="A233" s="145"/>
      <c r="B233" s="152"/>
      <c r="C233" s="93"/>
      <c r="D233" s="93"/>
      <c r="E233" s="95"/>
      <c r="F233" s="95"/>
      <c r="G233" s="95"/>
      <c r="H233" s="93"/>
      <c r="I233" s="93"/>
      <c r="J233" s="93"/>
    </row>
    <row r="234" spans="1:10" s="65" customFormat="1" ht="14" x14ac:dyDescent="0.35">
      <c r="A234" s="145"/>
      <c r="B234" s="152"/>
      <c r="C234" s="93"/>
      <c r="D234" s="93"/>
      <c r="E234" s="95"/>
      <c r="F234" s="95"/>
      <c r="G234" s="95"/>
      <c r="H234" s="93"/>
      <c r="I234" s="93"/>
      <c r="J234" s="93"/>
    </row>
    <row r="235" spans="1:10" s="65" customFormat="1" ht="14" x14ac:dyDescent="0.35">
      <c r="A235" s="145"/>
      <c r="B235" s="152"/>
      <c r="C235" s="93"/>
      <c r="D235" s="93"/>
      <c r="E235" s="95"/>
      <c r="F235" s="95"/>
      <c r="G235" s="95"/>
      <c r="H235" s="93"/>
      <c r="I235" s="93"/>
      <c r="J235" s="93"/>
    </row>
    <row r="236" spans="1:10" s="65" customFormat="1" ht="14" x14ac:dyDescent="0.35">
      <c r="A236" s="145"/>
      <c r="B236" s="152"/>
      <c r="C236" s="93"/>
      <c r="D236" s="93"/>
      <c r="E236" s="95"/>
      <c r="F236" s="95"/>
      <c r="G236" s="95"/>
      <c r="H236" s="93"/>
      <c r="I236" s="93"/>
      <c r="J236" s="93"/>
    </row>
    <row r="237" spans="1:10" s="65" customFormat="1" ht="14" x14ac:dyDescent="0.35">
      <c r="A237" s="145"/>
      <c r="B237" s="152"/>
      <c r="C237" s="93"/>
      <c r="D237" s="93"/>
      <c r="E237" s="95"/>
      <c r="F237" s="95"/>
      <c r="G237" s="95"/>
      <c r="H237" s="93"/>
      <c r="I237" s="93"/>
      <c r="J237" s="93"/>
    </row>
    <row r="238" spans="1:10" s="65" customFormat="1" ht="14" x14ac:dyDescent="0.35">
      <c r="A238" s="145"/>
      <c r="B238" s="152"/>
      <c r="C238" s="93"/>
      <c r="D238" s="93"/>
      <c r="E238" s="95"/>
      <c r="F238" s="95"/>
      <c r="G238" s="95"/>
      <c r="H238" s="93"/>
      <c r="I238" s="93"/>
      <c r="J238" s="93"/>
    </row>
    <row r="239" spans="1:10" s="65" customFormat="1" ht="14" x14ac:dyDescent="0.35">
      <c r="A239" s="145"/>
      <c r="B239" s="152"/>
      <c r="C239" s="93"/>
      <c r="D239" s="93"/>
      <c r="E239" s="95"/>
      <c r="F239" s="95"/>
      <c r="G239" s="95"/>
      <c r="H239" s="93"/>
      <c r="I239" s="93"/>
      <c r="J239" s="93"/>
    </row>
    <row r="240" spans="1:10" s="65" customFormat="1" ht="14" x14ac:dyDescent="0.35">
      <c r="A240" s="145"/>
      <c r="B240" s="152"/>
      <c r="C240" s="93"/>
      <c r="D240" s="93"/>
      <c r="E240" s="95"/>
      <c r="F240" s="95"/>
      <c r="G240" s="95"/>
      <c r="H240" s="93"/>
      <c r="I240" s="93"/>
      <c r="J240" s="93"/>
    </row>
    <row r="241" spans="1:10" s="65" customFormat="1" ht="14" x14ac:dyDescent="0.35">
      <c r="A241" s="145"/>
      <c r="B241" s="152"/>
      <c r="C241" s="93"/>
      <c r="D241" s="93"/>
      <c r="E241" s="95"/>
      <c r="F241" s="95"/>
      <c r="G241" s="95"/>
      <c r="H241" s="93"/>
      <c r="I241" s="93"/>
      <c r="J241" s="93"/>
    </row>
    <row r="242" spans="1:10" s="65" customFormat="1" ht="14" x14ac:dyDescent="0.35">
      <c r="A242" s="145"/>
      <c r="B242" s="152"/>
      <c r="C242" s="93"/>
      <c r="D242" s="93"/>
      <c r="E242" s="95"/>
      <c r="F242" s="95"/>
      <c r="G242" s="95"/>
      <c r="H242" s="93"/>
      <c r="I242" s="93"/>
      <c r="J242" s="93"/>
    </row>
    <row r="243" spans="1:10" s="65" customFormat="1" ht="14" x14ac:dyDescent="0.35">
      <c r="A243" s="145"/>
      <c r="B243" s="152"/>
      <c r="C243" s="93"/>
      <c r="D243" s="93"/>
      <c r="E243" s="95"/>
      <c r="F243" s="95"/>
      <c r="G243" s="95"/>
      <c r="H243" s="93"/>
      <c r="I243" s="93"/>
      <c r="J243" s="93"/>
    </row>
    <row r="244" spans="1:10" s="65" customFormat="1" ht="14" x14ac:dyDescent="0.35">
      <c r="A244" s="145"/>
      <c r="B244" s="152"/>
      <c r="C244" s="93"/>
      <c r="D244" s="93"/>
      <c r="E244" s="95"/>
      <c r="F244" s="95"/>
      <c r="G244" s="95"/>
      <c r="H244" s="93"/>
      <c r="I244" s="93"/>
      <c r="J244" s="93"/>
    </row>
    <row r="245" spans="1:10" s="65" customFormat="1" ht="14" x14ac:dyDescent="0.35">
      <c r="A245" s="145"/>
      <c r="B245" s="152"/>
      <c r="C245" s="93"/>
      <c r="D245" s="93"/>
      <c r="E245" s="95"/>
      <c r="F245" s="95"/>
      <c r="G245" s="95"/>
      <c r="H245" s="93"/>
      <c r="I245" s="93"/>
      <c r="J245" s="93"/>
    </row>
    <row r="246" spans="1:10" s="65" customFormat="1" ht="14" x14ac:dyDescent="0.35">
      <c r="A246" s="145"/>
      <c r="B246" s="152"/>
      <c r="C246" s="93"/>
      <c r="D246" s="93"/>
      <c r="E246" s="95"/>
      <c r="F246" s="95"/>
      <c r="G246" s="95"/>
      <c r="H246" s="93"/>
      <c r="I246" s="93"/>
      <c r="J246" s="93"/>
    </row>
    <row r="247" spans="1:10" s="65" customFormat="1" ht="14" x14ac:dyDescent="0.35">
      <c r="A247" s="145"/>
      <c r="B247" s="152"/>
      <c r="C247" s="93"/>
      <c r="D247" s="93"/>
      <c r="E247" s="95"/>
      <c r="F247" s="95"/>
      <c r="G247" s="95"/>
      <c r="H247" s="93"/>
      <c r="I247" s="93"/>
      <c r="J247" s="93"/>
    </row>
    <row r="248" spans="1:10" s="65" customFormat="1" ht="14" x14ac:dyDescent="0.35">
      <c r="A248" s="145"/>
      <c r="B248" s="152"/>
      <c r="C248" s="93"/>
      <c r="D248" s="93"/>
      <c r="E248" s="95"/>
      <c r="F248" s="95"/>
      <c r="G248" s="95"/>
      <c r="H248" s="93"/>
      <c r="I248" s="93"/>
      <c r="J248" s="93"/>
    </row>
    <row r="249" spans="1:10" s="65" customFormat="1" ht="14" x14ac:dyDescent="0.35">
      <c r="A249" s="145"/>
      <c r="B249" s="152"/>
      <c r="C249" s="93"/>
      <c r="D249" s="93"/>
      <c r="E249" s="95"/>
      <c r="F249" s="95"/>
      <c r="G249" s="95"/>
      <c r="H249" s="93"/>
      <c r="I249" s="93"/>
      <c r="J249" s="93"/>
    </row>
    <row r="250" spans="1:10" s="65" customFormat="1" ht="14" x14ac:dyDescent="0.35">
      <c r="A250" s="145"/>
      <c r="B250" s="152"/>
      <c r="C250" s="93"/>
      <c r="D250" s="93"/>
      <c r="E250" s="95"/>
      <c r="F250" s="95"/>
      <c r="G250" s="95"/>
      <c r="H250" s="93"/>
      <c r="I250" s="93"/>
      <c r="J250" s="93"/>
    </row>
    <row r="251" spans="1:10" s="65" customFormat="1" ht="14" x14ac:dyDescent="0.35">
      <c r="A251" s="145"/>
      <c r="B251" s="152"/>
      <c r="C251" s="93"/>
      <c r="D251" s="93"/>
      <c r="E251" s="95"/>
      <c r="F251" s="95"/>
      <c r="G251" s="95"/>
      <c r="H251" s="93"/>
      <c r="I251" s="93"/>
      <c r="J251" s="93"/>
    </row>
    <row r="252" spans="1:10" s="65" customFormat="1" ht="14" x14ac:dyDescent="0.35">
      <c r="A252" s="145"/>
      <c r="B252" s="152"/>
      <c r="C252" s="93"/>
      <c r="D252" s="93"/>
      <c r="E252" s="95"/>
      <c r="F252" s="95"/>
      <c r="G252" s="95"/>
      <c r="H252" s="93"/>
      <c r="I252" s="93"/>
      <c r="J252" s="93"/>
    </row>
    <row r="253" spans="1:10" s="65" customFormat="1" ht="14" x14ac:dyDescent="0.35">
      <c r="A253" s="145"/>
      <c r="B253" s="152"/>
      <c r="C253" s="93"/>
      <c r="D253" s="93"/>
      <c r="E253" s="95"/>
      <c r="F253" s="95"/>
      <c r="G253" s="95"/>
      <c r="H253" s="93"/>
      <c r="I253" s="93"/>
      <c r="J253" s="93"/>
    </row>
    <row r="254" spans="1:10" s="65" customFormat="1" ht="14" x14ac:dyDescent="0.35">
      <c r="A254" s="145"/>
      <c r="B254" s="152"/>
      <c r="C254" s="93"/>
      <c r="D254" s="93"/>
      <c r="E254" s="95"/>
      <c r="F254" s="95"/>
      <c r="G254" s="95"/>
      <c r="H254" s="93"/>
      <c r="I254" s="93"/>
      <c r="J254" s="93"/>
    </row>
    <row r="255" spans="1:10" s="65" customFormat="1" ht="14" x14ac:dyDescent="0.35">
      <c r="A255" s="145"/>
      <c r="B255" s="152"/>
      <c r="C255" s="93"/>
      <c r="D255" s="93"/>
      <c r="E255" s="95"/>
      <c r="F255" s="95"/>
      <c r="G255" s="95"/>
      <c r="H255" s="93"/>
      <c r="I255" s="93"/>
      <c r="J255" s="93"/>
    </row>
    <row r="256" spans="1:10" s="65" customFormat="1" ht="14" x14ac:dyDescent="0.35">
      <c r="A256" s="145"/>
      <c r="B256" s="152"/>
      <c r="C256" s="93"/>
      <c r="D256" s="93"/>
      <c r="E256" s="95"/>
      <c r="F256" s="95"/>
      <c r="G256" s="95"/>
      <c r="H256" s="93"/>
      <c r="I256" s="93"/>
      <c r="J256" s="93"/>
    </row>
    <row r="257" spans="1:10" s="65" customFormat="1" ht="14" x14ac:dyDescent="0.35">
      <c r="A257" s="145"/>
      <c r="B257" s="152"/>
      <c r="C257" s="93"/>
      <c r="D257" s="93"/>
      <c r="E257" s="95"/>
      <c r="F257" s="95"/>
      <c r="G257" s="95"/>
      <c r="H257" s="93"/>
      <c r="I257" s="93"/>
      <c r="J257" s="93"/>
    </row>
    <row r="258" spans="1:10" s="65" customFormat="1" ht="14" x14ac:dyDescent="0.35">
      <c r="A258" s="145"/>
      <c r="B258" s="152"/>
      <c r="C258" s="93"/>
      <c r="D258" s="93"/>
      <c r="E258" s="95"/>
      <c r="F258" s="95"/>
      <c r="G258" s="95"/>
      <c r="H258" s="93"/>
      <c r="I258" s="93"/>
      <c r="J258" s="93"/>
    </row>
    <row r="259" spans="1:10" s="65" customFormat="1" ht="14" x14ac:dyDescent="0.35">
      <c r="A259" s="145"/>
      <c r="B259" s="152"/>
      <c r="C259" s="93"/>
      <c r="D259" s="93"/>
      <c r="E259" s="95"/>
      <c r="F259" s="95"/>
      <c r="G259" s="95"/>
      <c r="H259" s="93"/>
      <c r="I259" s="93"/>
      <c r="J259" s="93"/>
    </row>
    <row r="260" spans="1:10" s="65" customFormat="1" ht="14" x14ac:dyDescent="0.35">
      <c r="A260" s="145"/>
      <c r="B260" s="152"/>
      <c r="C260" s="93"/>
      <c r="D260" s="93"/>
      <c r="E260" s="95"/>
      <c r="F260" s="95"/>
      <c r="G260" s="95"/>
      <c r="H260" s="93"/>
      <c r="I260" s="93"/>
      <c r="J260" s="93"/>
    </row>
    <row r="261" spans="1:10" s="65" customFormat="1" ht="14" x14ac:dyDescent="0.35">
      <c r="A261" s="145"/>
      <c r="B261" s="152"/>
      <c r="C261" s="93"/>
      <c r="D261" s="93"/>
      <c r="E261" s="95"/>
      <c r="F261" s="95"/>
      <c r="G261" s="95"/>
      <c r="H261" s="93"/>
      <c r="I261" s="93"/>
      <c r="J261" s="93"/>
    </row>
    <row r="262" spans="1:10" s="65" customFormat="1" ht="14" x14ac:dyDescent="0.35">
      <c r="A262" s="145"/>
      <c r="B262" s="152"/>
      <c r="C262" s="93"/>
      <c r="D262" s="93"/>
      <c r="E262" s="95"/>
      <c r="F262" s="95"/>
      <c r="G262" s="95"/>
      <c r="H262" s="93"/>
      <c r="I262" s="93"/>
      <c r="J262" s="93"/>
    </row>
    <row r="263" spans="1:10" s="65" customFormat="1" ht="14" x14ac:dyDescent="0.35">
      <c r="A263" s="145"/>
      <c r="B263" s="152"/>
      <c r="C263" s="93"/>
      <c r="D263" s="93"/>
      <c r="E263" s="95"/>
      <c r="F263" s="95"/>
      <c r="G263" s="95"/>
      <c r="H263" s="93"/>
      <c r="I263" s="93"/>
      <c r="J263" s="93"/>
    </row>
    <row r="264" spans="1:10" s="65" customFormat="1" ht="14" x14ac:dyDescent="0.35">
      <c r="A264" s="145"/>
      <c r="B264" s="152"/>
      <c r="C264" s="93"/>
      <c r="D264" s="93"/>
      <c r="E264" s="95"/>
      <c r="F264" s="95"/>
      <c r="G264" s="95"/>
      <c r="H264" s="93"/>
      <c r="I264" s="93"/>
      <c r="J264" s="93"/>
    </row>
    <row r="265" spans="1:10" s="65" customFormat="1" ht="14" x14ac:dyDescent="0.35">
      <c r="A265" s="145"/>
      <c r="B265" s="152"/>
      <c r="C265" s="93"/>
      <c r="D265" s="93"/>
      <c r="E265" s="95"/>
      <c r="F265" s="95"/>
      <c r="G265" s="95"/>
      <c r="H265" s="93"/>
      <c r="I265" s="93"/>
      <c r="J265" s="93"/>
    </row>
    <row r="266" spans="1:10" s="65" customFormat="1" ht="14" x14ac:dyDescent="0.35">
      <c r="A266" s="145"/>
      <c r="B266" s="152"/>
      <c r="C266" s="93"/>
      <c r="D266" s="93"/>
      <c r="E266" s="95"/>
      <c r="F266" s="95"/>
      <c r="G266" s="95"/>
      <c r="H266" s="93"/>
      <c r="I266" s="93"/>
      <c r="J266" s="93"/>
    </row>
    <row r="267" spans="1:10" s="65" customFormat="1" ht="14" x14ac:dyDescent="0.35">
      <c r="A267" s="145"/>
      <c r="B267" s="152"/>
      <c r="C267" s="93"/>
      <c r="D267" s="93"/>
      <c r="E267" s="95"/>
      <c r="F267" s="95"/>
      <c r="G267" s="95"/>
      <c r="H267" s="93"/>
      <c r="I267" s="93"/>
      <c r="J267" s="93"/>
    </row>
    <row r="268" spans="1:10" s="65" customFormat="1" ht="14" x14ac:dyDescent="0.35">
      <c r="A268" s="145"/>
      <c r="B268" s="152"/>
      <c r="C268" s="93"/>
      <c r="D268" s="93"/>
      <c r="E268" s="95"/>
      <c r="F268" s="95"/>
      <c r="G268" s="95"/>
      <c r="H268" s="93"/>
      <c r="I268" s="93"/>
      <c r="J268" s="93"/>
    </row>
    <row r="269" spans="1:10" s="65" customFormat="1" ht="14" x14ac:dyDescent="0.35">
      <c r="A269" s="145"/>
      <c r="B269" s="152"/>
      <c r="C269" s="93"/>
      <c r="D269" s="93"/>
      <c r="E269" s="95"/>
      <c r="F269" s="95"/>
      <c r="G269" s="95"/>
      <c r="H269" s="93"/>
      <c r="I269" s="93"/>
      <c r="J269" s="93"/>
    </row>
    <row r="270" spans="1:10" s="65" customFormat="1" ht="14" x14ac:dyDescent="0.35">
      <c r="A270" s="145"/>
      <c r="B270" s="152"/>
      <c r="C270" s="93"/>
      <c r="D270" s="93"/>
      <c r="E270" s="95"/>
      <c r="F270" s="95"/>
      <c r="G270" s="95"/>
      <c r="H270" s="93"/>
      <c r="I270" s="93"/>
      <c r="J270" s="93"/>
    </row>
    <row r="271" spans="1:10" s="65" customFormat="1" ht="14" x14ac:dyDescent="0.35">
      <c r="A271" s="145"/>
      <c r="B271" s="152"/>
      <c r="C271" s="93"/>
      <c r="D271" s="93"/>
      <c r="E271" s="95"/>
      <c r="F271" s="95"/>
      <c r="G271" s="95"/>
      <c r="H271" s="93"/>
      <c r="I271" s="93"/>
      <c r="J271" s="93"/>
    </row>
    <row r="272" spans="1:10" s="65" customFormat="1" ht="14" x14ac:dyDescent="0.35">
      <c r="A272" s="145"/>
      <c r="B272" s="152"/>
      <c r="C272" s="93"/>
      <c r="D272" s="93"/>
      <c r="E272" s="95"/>
      <c r="F272" s="95"/>
      <c r="G272" s="95"/>
      <c r="H272" s="93"/>
      <c r="I272" s="93"/>
      <c r="J272" s="93"/>
    </row>
    <row r="273" spans="1:10" s="65" customFormat="1" ht="14" x14ac:dyDescent="0.35">
      <c r="A273" s="145"/>
      <c r="B273" s="152"/>
      <c r="C273" s="93"/>
      <c r="D273" s="93"/>
      <c r="E273" s="95"/>
      <c r="F273" s="95"/>
      <c r="G273" s="95"/>
      <c r="H273" s="93"/>
      <c r="I273" s="93"/>
      <c r="J273" s="93"/>
    </row>
    <row r="274" spans="1:10" s="65" customFormat="1" ht="14" x14ac:dyDescent="0.35">
      <c r="A274" s="145"/>
      <c r="B274" s="152"/>
      <c r="C274" s="93"/>
      <c r="D274" s="93"/>
      <c r="E274" s="95"/>
      <c r="F274" s="95"/>
      <c r="G274" s="95"/>
      <c r="H274" s="93"/>
      <c r="I274" s="93"/>
      <c r="J274" s="93"/>
    </row>
    <row r="275" spans="1:10" s="65" customFormat="1" ht="14" x14ac:dyDescent="0.35">
      <c r="A275" s="145"/>
      <c r="B275" s="152"/>
      <c r="C275" s="93"/>
      <c r="D275" s="93"/>
      <c r="E275" s="95"/>
      <c r="F275" s="95"/>
      <c r="G275" s="95"/>
      <c r="H275" s="93"/>
      <c r="I275" s="93"/>
      <c r="J275" s="93"/>
    </row>
    <row r="276" spans="1:10" s="65" customFormat="1" ht="14" x14ac:dyDescent="0.35">
      <c r="A276" s="145"/>
      <c r="B276" s="152"/>
      <c r="C276" s="93"/>
      <c r="D276" s="93"/>
      <c r="E276" s="95"/>
      <c r="F276" s="95"/>
      <c r="G276" s="95"/>
      <c r="H276" s="93"/>
      <c r="I276" s="93"/>
      <c r="J276" s="93"/>
    </row>
    <row r="277" spans="1:10" s="65" customFormat="1" ht="14" x14ac:dyDescent="0.35">
      <c r="A277" s="145"/>
      <c r="B277" s="152"/>
      <c r="C277" s="93"/>
      <c r="D277" s="93"/>
      <c r="E277" s="95"/>
      <c r="F277" s="95"/>
      <c r="G277" s="95"/>
      <c r="H277" s="93"/>
      <c r="I277" s="93"/>
      <c r="J277" s="93"/>
    </row>
    <row r="278" spans="1:10" s="65" customFormat="1" ht="14" x14ac:dyDescent="0.35">
      <c r="A278" s="145"/>
      <c r="B278" s="152"/>
      <c r="C278" s="93"/>
      <c r="D278" s="93"/>
      <c r="E278" s="95"/>
      <c r="F278" s="95"/>
      <c r="G278" s="95"/>
      <c r="H278" s="93"/>
      <c r="I278" s="93"/>
      <c r="J278" s="93"/>
    </row>
    <row r="279" spans="1:10" s="65" customFormat="1" ht="14" x14ac:dyDescent="0.35">
      <c r="A279" s="145"/>
      <c r="B279" s="152"/>
      <c r="C279" s="93"/>
      <c r="D279" s="93"/>
      <c r="E279" s="95"/>
      <c r="F279" s="95"/>
      <c r="G279" s="95"/>
      <c r="H279" s="93"/>
      <c r="I279" s="93"/>
      <c r="J279" s="93"/>
    </row>
    <row r="280" spans="1:10" s="65" customFormat="1" ht="14" x14ac:dyDescent="0.35">
      <c r="A280" s="145"/>
      <c r="B280" s="152"/>
      <c r="C280" s="93"/>
      <c r="D280" s="93"/>
      <c r="E280" s="95"/>
      <c r="F280" s="95"/>
      <c r="G280" s="95"/>
      <c r="H280" s="93"/>
      <c r="I280" s="93"/>
      <c r="J280" s="93"/>
    </row>
    <row r="281" spans="1:10" s="65" customFormat="1" ht="14" x14ac:dyDescent="0.35">
      <c r="A281" s="145"/>
      <c r="B281" s="152"/>
      <c r="C281" s="93"/>
      <c r="D281" s="93"/>
      <c r="E281" s="95"/>
      <c r="F281" s="95"/>
      <c r="G281" s="95"/>
      <c r="H281" s="93"/>
      <c r="I281" s="93"/>
      <c r="J281" s="93"/>
    </row>
    <row r="282" spans="1:10" s="65" customFormat="1" ht="14" x14ac:dyDescent="0.35">
      <c r="A282" s="145"/>
      <c r="B282" s="152"/>
      <c r="C282" s="93"/>
      <c r="D282" s="93"/>
      <c r="E282" s="95"/>
      <c r="F282" s="95"/>
      <c r="G282" s="95"/>
      <c r="H282" s="93"/>
      <c r="I282" s="93"/>
      <c r="J282" s="93"/>
    </row>
    <row r="283" spans="1:10" s="65" customFormat="1" ht="14" x14ac:dyDescent="0.35">
      <c r="A283" s="145"/>
      <c r="B283" s="152"/>
      <c r="C283" s="93"/>
      <c r="D283" s="93"/>
      <c r="E283" s="95"/>
      <c r="F283" s="95"/>
      <c r="G283" s="95"/>
      <c r="H283" s="93"/>
      <c r="I283" s="93"/>
      <c r="J283" s="93"/>
    </row>
    <row r="284" spans="1:10" s="65" customFormat="1" ht="14" x14ac:dyDescent="0.35">
      <c r="A284" s="145"/>
      <c r="B284" s="152"/>
      <c r="C284" s="93"/>
      <c r="D284" s="93"/>
      <c r="E284" s="95"/>
      <c r="F284" s="95"/>
      <c r="G284" s="95"/>
      <c r="H284" s="93"/>
      <c r="I284" s="93"/>
      <c r="J284" s="93"/>
    </row>
    <row r="285" spans="1:10" s="65" customFormat="1" ht="14" x14ac:dyDescent="0.35">
      <c r="A285" s="145"/>
      <c r="B285" s="152"/>
      <c r="C285" s="93"/>
      <c r="D285" s="93"/>
      <c r="E285" s="95"/>
      <c r="F285" s="95"/>
      <c r="G285" s="95"/>
      <c r="H285" s="93"/>
      <c r="I285" s="93"/>
      <c r="J285" s="93"/>
    </row>
    <row r="286" spans="1:10" s="65" customFormat="1" ht="14" x14ac:dyDescent="0.35">
      <c r="A286" s="145"/>
      <c r="B286" s="152"/>
      <c r="C286" s="93"/>
      <c r="D286" s="93"/>
      <c r="E286" s="95"/>
      <c r="F286" s="95"/>
      <c r="G286" s="95"/>
      <c r="H286" s="93"/>
      <c r="I286" s="93"/>
      <c r="J286" s="93"/>
    </row>
    <row r="287" spans="1:10" s="65" customFormat="1" ht="14" x14ac:dyDescent="0.35">
      <c r="A287" s="145"/>
      <c r="B287" s="152"/>
      <c r="C287" s="93"/>
      <c r="D287" s="93"/>
      <c r="E287" s="95"/>
      <c r="F287" s="95"/>
      <c r="G287" s="95"/>
      <c r="H287" s="93"/>
      <c r="I287" s="93"/>
      <c r="J287" s="93"/>
    </row>
    <row r="288" spans="1:10" s="65" customFormat="1" ht="14" x14ac:dyDescent="0.35">
      <c r="A288" s="145"/>
      <c r="B288" s="152"/>
      <c r="C288" s="93"/>
      <c r="D288" s="93"/>
      <c r="E288" s="95"/>
      <c r="F288" s="95"/>
      <c r="G288" s="95"/>
      <c r="H288" s="93"/>
      <c r="I288" s="93"/>
      <c r="J288" s="93"/>
    </row>
    <row r="289" spans="1:10" s="65" customFormat="1" ht="14" x14ac:dyDescent="0.35">
      <c r="A289" s="145"/>
      <c r="B289" s="152"/>
      <c r="C289" s="93"/>
      <c r="D289" s="93"/>
      <c r="E289" s="95"/>
      <c r="F289" s="95"/>
      <c r="G289" s="95"/>
      <c r="H289" s="93"/>
      <c r="I289" s="93"/>
      <c r="J289" s="93"/>
    </row>
    <row r="290" spans="1:10" s="65" customFormat="1" ht="14" x14ac:dyDescent="0.35">
      <c r="A290" s="145"/>
      <c r="B290" s="152"/>
      <c r="C290" s="93"/>
      <c r="D290" s="93"/>
      <c r="E290" s="95"/>
      <c r="F290" s="95"/>
      <c r="G290" s="95"/>
      <c r="H290" s="93"/>
      <c r="I290" s="93"/>
      <c r="J290" s="93"/>
    </row>
    <row r="291" spans="1:10" s="65" customFormat="1" ht="14" x14ac:dyDescent="0.35">
      <c r="A291" s="145"/>
      <c r="B291" s="152"/>
      <c r="C291" s="93"/>
      <c r="D291" s="93"/>
      <c r="E291" s="95"/>
      <c r="F291" s="95"/>
      <c r="G291" s="95"/>
      <c r="H291" s="93"/>
      <c r="I291" s="93"/>
      <c r="J291" s="93"/>
    </row>
    <row r="292" spans="1:10" s="65" customFormat="1" ht="14" x14ac:dyDescent="0.35">
      <c r="A292" s="145"/>
      <c r="B292" s="152"/>
      <c r="C292" s="93"/>
      <c r="D292" s="93"/>
      <c r="E292" s="95"/>
      <c r="F292" s="95"/>
      <c r="G292" s="95"/>
      <c r="H292" s="93"/>
      <c r="I292" s="93"/>
      <c r="J292" s="93"/>
    </row>
    <row r="293" spans="1:10" s="65" customFormat="1" ht="14" x14ac:dyDescent="0.35">
      <c r="A293" s="145"/>
      <c r="B293" s="152"/>
      <c r="C293" s="93"/>
      <c r="D293" s="93"/>
      <c r="E293" s="95"/>
      <c r="F293" s="95"/>
      <c r="G293" s="95"/>
      <c r="H293" s="93"/>
      <c r="I293" s="93"/>
      <c r="J293" s="93"/>
    </row>
    <row r="294" spans="1:10" s="65" customFormat="1" ht="14" x14ac:dyDescent="0.35">
      <c r="A294" s="145"/>
      <c r="B294" s="152"/>
      <c r="C294" s="93"/>
      <c r="D294" s="93"/>
      <c r="E294" s="95"/>
      <c r="F294" s="95"/>
      <c r="G294" s="95"/>
      <c r="H294" s="93"/>
      <c r="I294" s="93"/>
      <c r="J294" s="93"/>
    </row>
    <row r="295" spans="1:10" s="65" customFormat="1" ht="14" x14ac:dyDescent="0.35">
      <c r="A295" s="145"/>
      <c r="B295" s="152"/>
      <c r="C295" s="93"/>
      <c r="D295" s="93"/>
      <c r="E295" s="95"/>
      <c r="F295" s="95"/>
      <c r="G295" s="95"/>
      <c r="H295" s="93"/>
      <c r="I295" s="93"/>
      <c r="J295" s="93"/>
    </row>
    <row r="296" spans="1:10" s="65" customFormat="1" ht="14" x14ac:dyDescent="0.35">
      <c r="A296" s="145"/>
      <c r="B296" s="152"/>
      <c r="C296" s="93"/>
      <c r="D296" s="93"/>
      <c r="E296" s="95"/>
      <c r="F296" s="95"/>
      <c r="G296" s="95"/>
      <c r="H296" s="93"/>
      <c r="I296" s="93"/>
      <c r="J296" s="93"/>
    </row>
    <row r="297" spans="1:10" s="65" customFormat="1" ht="14" x14ac:dyDescent="0.35">
      <c r="A297" s="145"/>
      <c r="B297" s="152"/>
      <c r="C297" s="93"/>
      <c r="D297" s="93"/>
      <c r="E297" s="95"/>
      <c r="F297" s="95"/>
      <c r="G297" s="95"/>
      <c r="H297" s="93"/>
      <c r="I297" s="93"/>
      <c r="J297" s="93"/>
    </row>
    <row r="298" spans="1:10" s="65" customFormat="1" ht="14" x14ac:dyDescent="0.35">
      <c r="A298" s="145"/>
      <c r="B298" s="152"/>
      <c r="C298" s="93"/>
      <c r="D298" s="93"/>
      <c r="E298" s="95"/>
      <c r="F298" s="95"/>
      <c r="G298" s="95"/>
      <c r="H298" s="93"/>
      <c r="I298" s="93"/>
      <c r="J298" s="93"/>
    </row>
    <row r="299" spans="1:10" s="65" customFormat="1" ht="14" x14ac:dyDescent="0.35">
      <c r="A299" s="145"/>
      <c r="B299" s="152"/>
      <c r="C299" s="93"/>
      <c r="D299" s="93"/>
      <c r="E299" s="95"/>
      <c r="F299" s="95"/>
      <c r="G299" s="95"/>
      <c r="H299" s="93"/>
      <c r="I299" s="93"/>
      <c r="J299" s="93"/>
    </row>
    <row r="300" spans="1:10" s="65" customFormat="1" ht="14" x14ac:dyDescent="0.35">
      <c r="A300" s="145"/>
      <c r="B300" s="152"/>
      <c r="C300" s="93"/>
      <c r="D300" s="93"/>
      <c r="E300" s="95"/>
      <c r="F300" s="95"/>
      <c r="G300" s="95"/>
      <c r="H300" s="93"/>
      <c r="I300" s="93"/>
      <c r="J300" s="93"/>
    </row>
    <row r="301" spans="1:10" s="65" customFormat="1" ht="14" x14ac:dyDescent="0.35">
      <c r="A301" s="145"/>
      <c r="B301" s="152"/>
      <c r="C301" s="93"/>
      <c r="D301" s="93"/>
      <c r="E301" s="95"/>
      <c r="F301" s="95"/>
      <c r="G301" s="95"/>
      <c r="H301" s="93"/>
      <c r="I301" s="93"/>
      <c r="J301" s="93"/>
    </row>
    <row r="302" spans="1:10" s="65" customFormat="1" ht="14" x14ac:dyDescent="0.35">
      <c r="A302" s="145"/>
      <c r="B302" s="152"/>
      <c r="C302" s="93"/>
      <c r="D302" s="93"/>
      <c r="E302" s="95"/>
      <c r="F302" s="95"/>
      <c r="G302" s="95"/>
      <c r="H302" s="93"/>
      <c r="I302" s="93"/>
      <c r="J302" s="93"/>
    </row>
    <row r="303" spans="1:10" s="65" customFormat="1" ht="14" x14ac:dyDescent="0.35">
      <c r="A303" s="145"/>
      <c r="B303" s="152"/>
      <c r="C303" s="93"/>
      <c r="D303" s="93"/>
      <c r="E303" s="95"/>
      <c r="F303" s="95"/>
      <c r="G303" s="95"/>
      <c r="H303" s="93"/>
      <c r="I303" s="93"/>
      <c r="J303" s="93"/>
    </row>
    <row r="304" spans="1:10" s="65" customFormat="1" ht="14" x14ac:dyDescent="0.35">
      <c r="A304" s="145"/>
      <c r="B304" s="152"/>
      <c r="C304" s="93"/>
      <c r="D304" s="93"/>
      <c r="E304" s="95"/>
      <c r="F304" s="95"/>
      <c r="G304" s="95"/>
      <c r="H304" s="93"/>
      <c r="I304" s="93"/>
      <c r="J304" s="93"/>
    </row>
    <row r="305" spans="1:10" s="65" customFormat="1" ht="14" x14ac:dyDescent="0.35">
      <c r="A305" s="145"/>
      <c r="B305" s="152"/>
      <c r="C305" s="93"/>
      <c r="D305" s="93"/>
      <c r="E305" s="95"/>
      <c r="F305" s="95"/>
      <c r="G305" s="95"/>
      <c r="H305" s="93"/>
      <c r="I305" s="93"/>
      <c r="J305" s="93"/>
    </row>
    <row r="306" spans="1:10" s="65" customFormat="1" ht="14" x14ac:dyDescent="0.35">
      <c r="A306" s="145"/>
      <c r="B306" s="152"/>
      <c r="C306" s="93"/>
      <c r="D306" s="93"/>
      <c r="E306" s="95"/>
      <c r="F306" s="95"/>
      <c r="G306" s="95"/>
      <c r="H306" s="93"/>
      <c r="I306" s="93"/>
      <c r="J306" s="93"/>
    </row>
    <row r="307" spans="1:10" s="65" customFormat="1" ht="14" x14ac:dyDescent="0.35">
      <c r="A307" s="145"/>
      <c r="B307" s="152"/>
      <c r="C307" s="93"/>
      <c r="D307" s="93"/>
      <c r="E307" s="95"/>
      <c r="F307" s="95"/>
      <c r="G307" s="95"/>
      <c r="H307" s="93"/>
      <c r="I307" s="93"/>
      <c r="J307" s="93"/>
    </row>
    <row r="308" spans="1:10" s="65" customFormat="1" ht="14" x14ac:dyDescent="0.35">
      <c r="A308" s="145"/>
      <c r="B308" s="152"/>
      <c r="C308" s="93"/>
      <c r="D308" s="93"/>
      <c r="E308" s="95"/>
      <c r="F308" s="95"/>
      <c r="G308" s="95"/>
      <c r="H308" s="93"/>
      <c r="I308" s="93"/>
      <c r="J308" s="93"/>
    </row>
    <row r="309" spans="1:10" s="65" customFormat="1" ht="14" x14ac:dyDescent="0.35">
      <c r="A309" s="145"/>
      <c r="B309" s="152"/>
      <c r="C309" s="93"/>
      <c r="D309" s="93"/>
      <c r="E309" s="95"/>
      <c r="F309" s="95"/>
      <c r="G309" s="95"/>
      <c r="H309" s="93"/>
      <c r="I309" s="93"/>
      <c r="J309" s="93"/>
    </row>
    <row r="310" spans="1:10" s="65" customFormat="1" ht="14" x14ac:dyDescent="0.35">
      <c r="A310" s="145"/>
      <c r="B310" s="152"/>
      <c r="C310" s="93"/>
      <c r="D310" s="93"/>
      <c r="E310" s="95"/>
      <c r="F310" s="95"/>
      <c r="G310" s="95"/>
      <c r="H310" s="93"/>
      <c r="I310" s="93"/>
      <c r="J310" s="93"/>
    </row>
    <row r="311" spans="1:10" s="65" customFormat="1" ht="14" x14ac:dyDescent="0.35">
      <c r="A311" s="145"/>
      <c r="B311" s="152"/>
      <c r="C311" s="93"/>
      <c r="D311" s="93"/>
      <c r="E311" s="95"/>
      <c r="F311" s="95"/>
      <c r="G311" s="95"/>
      <c r="H311" s="93"/>
      <c r="I311" s="93"/>
      <c r="J311" s="93"/>
    </row>
    <row r="312" spans="1:10" s="65" customFormat="1" ht="14" x14ac:dyDescent="0.35">
      <c r="A312" s="145"/>
      <c r="B312" s="152"/>
      <c r="C312" s="93"/>
      <c r="D312" s="93"/>
      <c r="E312" s="95"/>
      <c r="F312" s="95"/>
      <c r="G312" s="95"/>
      <c r="H312" s="93"/>
      <c r="I312" s="93"/>
      <c r="J312" s="93"/>
    </row>
    <row r="313" spans="1:10" s="65" customFormat="1" ht="14" x14ac:dyDescent="0.35">
      <c r="A313" s="145"/>
      <c r="B313" s="152"/>
      <c r="C313" s="93"/>
      <c r="D313" s="93"/>
      <c r="E313" s="95"/>
      <c r="F313" s="95"/>
      <c r="G313" s="95"/>
      <c r="H313" s="93"/>
      <c r="I313" s="93"/>
      <c r="J313" s="93"/>
    </row>
    <row r="314" spans="1:10" s="65" customFormat="1" ht="14" x14ac:dyDescent="0.35">
      <c r="A314" s="145"/>
      <c r="B314" s="152"/>
      <c r="C314" s="93"/>
      <c r="D314" s="93"/>
      <c r="E314" s="95"/>
      <c r="F314" s="95"/>
      <c r="G314" s="95"/>
      <c r="H314" s="93"/>
      <c r="I314" s="93"/>
      <c r="J314" s="93"/>
    </row>
    <row r="315" spans="1:10" s="65" customFormat="1" ht="14" x14ac:dyDescent="0.35">
      <c r="A315" s="145"/>
      <c r="B315" s="152"/>
      <c r="C315" s="93"/>
      <c r="D315" s="93"/>
      <c r="E315" s="95"/>
      <c r="F315" s="95"/>
      <c r="G315" s="95"/>
      <c r="H315" s="93"/>
      <c r="I315" s="93"/>
      <c r="J315" s="93"/>
    </row>
    <row r="316" spans="1:10" s="65" customFormat="1" ht="14" x14ac:dyDescent="0.35">
      <c r="A316" s="145"/>
      <c r="B316" s="152"/>
      <c r="C316" s="93"/>
      <c r="D316" s="93"/>
      <c r="E316" s="95"/>
      <c r="F316" s="95"/>
      <c r="G316" s="95"/>
      <c r="H316" s="93"/>
      <c r="I316" s="93"/>
      <c r="J316" s="93"/>
    </row>
    <row r="317" spans="1:10" s="65" customFormat="1" ht="14" x14ac:dyDescent="0.35">
      <c r="A317" s="145"/>
      <c r="B317" s="152"/>
      <c r="C317" s="93"/>
      <c r="D317" s="93"/>
      <c r="E317" s="95"/>
      <c r="F317" s="95"/>
      <c r="G317" s="95"/>
      <c r="H317" s="93"/>
      <c r="I317" s="93"/>
      <c r="J317" s="93"/>
    </row>
    <row r="318" spans="1:10" s="65" customFormat="1" ht="14" x14ac:dyDescent="0.35">
      <c r="A318" s="145"/>
      <c r="B318" s="152"/>
      <c r="C318" s="93"/>
      <c r="D318" s="93"/>
      <c r="E318" s="95"/>
      <c r="F318" s="95"/>
      <c r="G318" s="95"/>
      <c r="H318" s="93"/>
      <c r="I318" s="93"/>
      <c r="J318" s="93"/>
    </row>
    <row r="319" spans="1:10" s="65" customFormat="1" ht="14" x14ac:dyDescent="0.35">
      <c r="A319" s="145"/>
      <c r="B319" s="152"/>
      <c r="C319" s="93"/>
      <c r="D319" s="93"/>
      <c r="E319" s="95"/>
      <c r="F319" s="95"/>
      <c r="G319" s="95"/>
      <c r="H319" s="93"/>
      <c r="I319" s="93"/>
      <c r="J319" s="93"/>
    </row>
    <row r="320" spans="1:10" s="65" customFormat="1" ht="14" x14ac:dyDescent="0.35">
      <c r="A320" s="145"/>
      <c r="B320" s="152"/>
      <c r="C320" s="93"/>
      <c r="D320" s="93"/>
      <c r="E320" s="95"/>
      <c r="F320" s="95"/>
      <c r="G320" s="95"/>
      <c r="H320" s="93"/>
      <c r="I320" s="93"/>
      <c r="J320" s="93"/>
    </row>
    <row r="321" spans="1:10" s="65" customFormat="1" ht="14" x14ac:dyDescent="0.35">
      <c r="A321" s="145"/>
      <c r="B321" s="152"/>
      <c r="C321" s="93"/>
      <c r="D321" s="93"/>
      <c r="E321" s="95"/>
      <c r="F321" s="95"/>
      <c r="G321" s="95"/>
      <c r="H321" s="93"/>
      <c r="I321" s="93"/>
      <c r="J321" s="93"/>
    </row>
    <row r="322" spans="1:10" s="65" customFormat="1" ht="14" x14ac:dyDescent="0.35">
      <c r="A322" s="145"/>
      <c r="B322" s="152"/>
      <c r="C322" s="93"/>
      <c r="D322" s="93"/>
      <c r="E322" s="95"/>
      <c r="F322" s="95"/>
      <c r="G322" s="95"/>
      <c r="H322" s="93"/>
      <c r="I322" s="93"/>
      <c r="J322" s="93"/>
    </row>
    <row r="323" spans="1:10" s="65" customFormat="1" ht="14" x14ac:dyDescent="0.35">
      <c r="A323" s="145"/>
      <c r="B323" s="152"/>
      <c r="C323" s="93"/>
      <c r="D323" s="93"/>
      <c r="E323" s="95"/>
      <c r="F323" s="95"/>
      <c r="G323" s="95"/>
      <c r="H323" s="93"/>
      <c r="I323" s="93"/>
      <c r="J323" s="93"/>
    </row>
    <row r="324" spans="1:10" s="65" customFormat="1" ht="14" x14ac:dyDescent="0.35">
      <c r="A324" s="145"/>
      <c r="B324" s="152"/>
      <c r="C324" s="93"/>
      <c r="D324" s="93"/>
      <c r="E324" s="95"/>
      <c r="F324" s="95"/>
      <c r="G324" s="95"/>
      <c r="H324" s="93"/>
      <c r="I324" s="93"/>
      <c r="J324" s="93"/>
    </row>
    <row r="325" spans="1:10" s="65" customFormat="1" ht="14" x14ac:dyDescent="0.35">
      <c r="A325" s="145"/>
      <c r="B325" s="152"/>
      <c r="C325" s="93"/>
      <c r="D325" s="93"/>
      <c r="E325" s="95"/>
      <c r="F325" s="95"/>
      <c r="G325" s="95"/>
      <c r="H325" s="93"/>
      <c r="I325" s="93"/>
      <c r="J325" s="93"/>
    </row>
    <row r="326" spans="1:10" s="65" customFormat="1" ht="14" x14ac:dyDescent="0.35">
      <c r="A326" s="145"/>
      <c r="B326" s="152"/>
      <c r="C326" s="93"/>
      <c r="D326" s="93"/>
      <c r="E326" s="95"/>
      <c r="F326" s="95"/>
      <c r="G326" s="95"/>
      <c r="H326" s="93"/>
      <c r="I326" s="93"/>
      <c r="J326" s="93"/>
    </row>
    <row r="327" spans="1:10" s="65" customFormat="1" ht="14" x14ac:dyDescent="0.35">
      <c r="A327" s="145"/>
      <c r="B327" s="152"/>
      <c r="C327" s="93"/>
      <c r="D327" s="93"/>
      <c r="E327" s="95"/>
      <c r="F327" s="95"/>
      <c r="G327" s="95"/>
      <c r="H327" s="93"/>
      <c r="I327" s="93"/>
      <c r="J327" s="93"/>
    </row>
    <row r="328" spans="1:10" s="65" customFormat="1" ht="14" x14ac:dyDescent="0.35">
      <c r="A328" s="145"/>
      <c r="B328" s="152"/>
      <c r="C328" s="93"/>
      <c r="D328" s="93"/>
      <c r="E328" s="95"/>
      <c r="F328" s="95"/>
      <c r="G328" s="95"/>
      <c r="H328" s="93"/>
      <c r="I328" s="93"/>
      <c r="J328" s="93"/>
    </row>
    <row r="329" spans="1:10" s="65" customFormat="1" ht="14" x14ac:dyDescent="0.35">
      <c r="A329" s="145"/>
      <c r="B329" s="152"/>
      <c r="C329" s="93"/>
      <c r="D329" s="93"/>
      <c r="E329" s="95"/>
      <c r="F329" s="95"/>
      <c r="G329" s="95"/>
      <c r="H329" s="93"/>
      <c r="I329" s="93"/>
      <c r="J329" s="93"/>
    </row>
    <row r="330" spans="1:10" s="65" customFormat="1" ht="14" x14ac:dyDescent="0.35">
      <c r="A330" s="145"/>
      <c r="B330" s="152"/>
      <c r="C330" s="93"/>
      <c r="D330" s="93"/>
      <c r="E330" s="95"/>
      <c r="F330" s="95"/>
      <c r="G330" s="95"/>
      <c r="H330" s="93"/>
      <c r="I330" s="93"/>
      <c r="J330" s="93"/>
    </row>
    <row r="331" spans="1:10" s="65" customFormat="1" ht="14" x14ac:dyDescent="0.35">
      <c r="A331" s="145"/>
      <c r="B331" s="152"/>
      <c r="C331" s="93"/>
      <c r="D331" s="93"/>
      <c r="E331" s="95"/>
      <c r="F331" s="95"/>
      <c r="G331" s="95"/>
      <c r="H331" s="93"/>
      <c r="I331" s="93"/>
      <c r="J331" s="93"/>
    </row>
    <row r="332" spans="1:10" s="65" customFormat="1" ht="14" x14ac:dyDescent="0.35">
      <c r="A332" s="145"/>
      <c r="B332" s="152"/>
      <c r="C332" s="93"/>
      <c r="D332" s="93"/>
      <c r="E332" s="95"/>
      <c r="F332" s="95"/>
      <c r="G332" s="95"/>
      <c r="H332" s="93"/>
      <c r="I332" s="93"/>
      <c r="J332" s="93"/>
    </row>
    <row r="333" spans="1:10" s="65" customFormat="1" ht="14" x14ac:dyDescent="0.35">
      <c r="A333" s="145"/>
      <c r="B333" s="152"/>
      <c r="C333" s="93"/>
      <c r="D333" s="93"/>
      <c r="E333" s="95"/>
      <c r="F333" s="95"/>
      <c r="G333" s="95"/>
      <c r="H333" s="93"/>
      <c r="I333" s="93"/>
      <c r="J333" s="93"/>
    </row>
    <row r="334" spans="1:10" s="65" customFormat="1" ht="14" x14ac:dyDescent="0.35">
      <c r="A334" s="145"/>
      <c r="B334" s="152"/>
      <c r="C334" s="93"/>
      <c r="D334" s="93"/>
      <c r="E334" s="95"/>
      <c r="F334" s="95"/>
      <c r="G334" s="95"/>
      <c r="H334" s="93"/>
      <c r="I334" s="93"/>
      <c r="J334" s="93"/>
    </row>
    <row r="335" spans="1:10" s="65" customFormat="1" ht="14" x14ac:dyDescent="0.35">
      <c r="A335" s="145"/>
      <c r="B335" s="152"/>
      <c r="C335" s="93"/>
      <c r="D335" s="93"/>
      <c r="E335" s="95"/>
      <c r="F335" s="95"/>
      <c r="G335" s="95"/>
      <c r="H335" s="93"/>
      <c r="I335" s="93"/>
      <c r="J335" s="93"/>
    </row>
    <row r="336" spans="1:10" s="65" customFormat="1" ht="14" x14ac:dyDescent="0.35">
      <c r="A336" s="145"/>
      <c r="B336" s="152"/>
      <c r="C336" s="93"/>
      <c r="D336" s="93"/>
      <c r="E336" s="95"/>
      <c r="F336" s="95"/>
      <c r="G336" s="95"/>
      <c r="H336" s="93"/>
      <c r="I336" s="93"/>
      <c r="J336" s="93"/>
    </row>
    <row r="337" spans="1:10" s="65" customFormat="1" ht="14" x14ac:dyDescent="0.35">
      <c r="A337" s="145"/>
      <c r="B337" s="152"/>
      <c r="C337" s="93"/>
      <c r="D337" s="93"/>
      <c r="E337" s="95"/>
      <c r="F337" s="95"/>
      <c r="G337" s="95"/>
      <c r="H337" s="93"/>
      <c r="I337" s="93"/>
      <c r="J337" s="93"/>
    </row>
    <row r="338" spans="1:10" s="65" customFormat="1" ht="14" x14ac:dyDescent="0.35">
      <c r="A338" s="145"/>
      <c r="B338" s="152"/>
      <c r="C338" s="93"/>
      <c r="D338" s="93"/>
      <c r="E338" s="95"/>
      <c r="F338" s="95"/>
      <c r="G338" s="95"/>
      <c r="H338" s="93"/>
      <c r="I338" s="93"/>
      <c r="J338" s="93"/>
    </row>
    <row r="339" spans="1:10" s="65" customFormat="1" ht="14" x14ac:dyDescent="0.35">
      <c r="A339" s="145"/>
      <c r="B339" s="152"/>
      <c r="C339" s="93"/>
      <c r="D339" s="93"/>
      <c r="E339" s="95"/>
      <c r="F339" s="95"/>
      <c r="G339" s="95"/>
      <c r="H339" s="93"/>
      <c r="I339" s="93"/>
      <c r="J339" s="93"/>
    </row>
    <row r="340" spans="1:10" s="65" customFormat="1" ht="14" x14ac:dyDescent="0.35">
      <c r="A340" s="145"/>
      <c r="B340" s="152"/>
      <c r="C340" s="93"/>
      <c r="D340" s="93"/>
      <c r="E340" s="95"/>
      <c r="F340" s="95"/>
      <c r="G340" s="95"/>
      <c r="H340" s="93"/>
      <c r="I340" s="93"/>
      <c r="J340" s="93"/>
    </row>
    <row r="341" spans="1:10" s="65" customFormat="1" ht="14" x14ac:dyDescent="0.35">
      <c r="A341" s="145"/>
      <c r="B341" s="152"/>
      <c r="C341" s="93"/>
      <c r="D341" s="93"/>
      <c r="E341" s="95"/>
      <c r="F341" s="95"/>
      <c r="G341" s="95"/>
      <c r="H341" s="93"/>
      <c r="I341" s="93"/>
      <c r="J341" s="93"/>
    </row>
    <row r="342" spans="1:10" s="65" customFormat="1" ht="14" x14ac:dyDescent="0.35">
      <c r="A342" s="145"/>
      <c r="B342" s="152"/>
      <c r="C342" s="93"/>
      <c r="D342" s="93"/>
      <c r="E342" s="95"/>
      <c r="F342" s="95"/>
      <c r="G342" s="95"/>
      <c r="H342" s="93"/>
      <c r="I342" s="93"/>
      <c r="J342" s="93"/>
    </row>
    <row r="343" spans="1:10" s="65" customFormat="1" ht="14" x14ac:dyDescent="0.35">
      <c r="A343" s="145"/>
      <c r="B343" s="152"/>
      <c r="C343" s="93"/>
      <c r="D343" s="93"/>
      <c r="E343" s="95"/>
      <c r="F343" s="95"/>
      <c r="G343" s="95"/>
      <c r="H343" s="93"/>
      <c r="I343" s="93"/>
      <c r="J343" s="93"/>
    </row>
    <row r="344" spans="1:10" s="65" customFormat="1" ht="14" x14ac:dyDescent="0.35">
      <c r="A344" s="145"/>
      <c r="B344" s="152"/>
      <c r="C344" s="93"/>
      <c r="D344" s="93"/>
      <c r="E344" s="95"/>
      <c r="F344" s="95"/>
      <c r="G344" s="95"/>
      <c r="H344" s="93"/>
      <c r="I344" s="93"/>
      <c r="J344" s="93"/>
    </row>
    <row r="345" spans="1:10" s="65" customFormat="1" ht="14" x14ac:dyDescent="0.35">
      <c r="A345" s="145"/>
      <c r="B345" s="152"/>
      <c r="C345" s="93"/>
      <c r="D345" s="93"/>
      <c r="E345" s="95"/>
      <c r="F345" s="95"/>
      <c r="G345" s="95"/>
      <c r="H345" s="93"/>
      <c r="I345" s="93"/>
      <c r="J345" s="93"/>
    </row>
    <row r="346" spans="1:10" s="65" customFormat="1" ht="14" x14ac:dyDescent="0.35">
      <c r="A346" s="145"/>
      <c r="B346" s="152"/>
      <c r="C346" s="93"/>
      <c r="D346" s="93"/>
      <c r="E346" s="95"/>
      <c r="F346" s="95"/>
      <c r="G346" s="95"/>
      <c r="H346" s="93"/>
      <c r="I346" s="93"/>
      <c r="J346" s="93"/>
    </row>
    <row r="347" spans="1:10" s="65" customFormat="1" ht="14" x14ac:dyDescent="0.35">
      <c r="A347" s="145"/>
      <c r="B347" s="152"/>
      <c r="C347" s="93"/>
      <c r="D347" s="93"/>
      <c r="E347" s="95"/>
      <c r="F347" s="95"/>
      <c r="G347" s="95"/>
      <c r="H347" s="93"/>
      <c r="I347" s="93"/>
      <c r="J347" s="93"/>
    </row>
    <row r="348" spans="1:10" s="65" customFormat="1" ht="14" x14ac:dyDescent="0.35">
      <c r="A348" s="145"/>
      <c r="B348" s="152"/>
      <c r="C348" s="93"/>
      <c r="D348" s="93"/>
      <c r="E348" s="95"/>
      <c r="F348" s="95"/>
      <c r="G348" s="95"/>
      <c r="H348" s="93"/>
      <c r="I348" s="93"/>
      <c r="J348" s="93"/>
    </row>
    <row r="349" spans="1:10" s="65" customFormat="1" ht="14" x14ac:dyDescent="0.35">
      <c r="A349" s="145"/>
      <c r="B349" s="152"/>
      <c r="C349" s="93"/>
      <c r="D349" s="93"/>
      <c r="E349" s="95"/>
      <c r="F349" s="95"/>
      <c r="G349" s="95"/>
      <c r="H349" s="93"/>
      <c r="I349" s="93"/>
      <c r="J349" s="93"/>
    </row>
    <row r="350" spans="1:10" s="65" customFormat="1" ht="14" x14ac:dyDescent="0.35">
      <c r="A350" s="145"/>
      <c r="B350" s="152"/>
      <c r="C350" s="93"/>
      <c r="D350" s="93"/>
      <c r="E350" s="95"/>
      <c r="F350" s="95"/>
      <c r="G350" s="95"/>
      <c r="H350" s="93"/>
      <c r="I350" s="93"/>
      <c r="J350" s="93"/>
    </row>
    <row r="351" spans="1:10" s="65" customFormat="1" ht="14" x14ac:dyDescent="0.35">
      <c r="A351" s="145"/>
      <c r="B351" s="152"/>
      <c r="C351" s="93"/>
      <c r="D351" s="93"/>
      <c r="E351" s="95"/>
      <c r="F351" s="95"/>
      <c r="G351" s="95"/>
      <c r="H351" s="93"/>
      <c r="I351" s="93"/>
      <c r="J351" s="93"/>
    </row>
    <row r="352" spans="1:10" s="65" customFormat="1" ht="14" x14ac:dyDescent="0.35">
      <c r="A352" s="145"/>
      <c r="B352" s="152"/>
      <c r="C352" s="93"/>
      <c r="D352" s="93"/>
      <c r="E352" s="95"/>
      <c r="F352" s="95"/>
      <c r="G352" s="95"/>
      <c r="H352" s="93"/>
      <c r="I352" s="93"/>
      <c r="J352" s="93"/>
    </row>
    <row r="353" spans="1:10" s="65" customFormat="1" ht="14" x14ac:dyDescent="0.35">
      <c r="A353" s="145"/>
      <c r="B353" s="152"/>
      <c r="C353" s="93"/>
      <c r="D353" s="93"/>
      <c r="E353" s="95"/>
      <c r="F353" s="95"/>
      <c r="G353" s="95"/>
      <c r="H353" s="93"/>
      <c r="I353" s="93"/>
      <c r="J353" s="93"/>
    </row>
    <row r="354" spans="1:10" s="65" customFormat="1" ht="14" x14ac:dyDescent="0.35">
      <c r="A354" s="145"/>
      <c r="B354" s="152"/>
      <c r="C354" s="93"/>
      <c r="D354" s="93"/>
      <c r="E354" s="95"/>
      <c r="F354" s="95"/>
      <c r="G354" s="95"/>
      <c r="H354" s="93"/>
      <c r="I354" s="93"/>
      <c r="J354" s="93"/>
    </row>
    <row r="355" spans="1:10" s="65" customFormat="1" ht="14" x14ac:dyDescent="0.35">
      <c r="A355" s="145"/>
      <c r="B355" s="152"/>
      <c r="C355" s="93"/>
      <c r="D355" s="93"/>
      <c r="E355" s="95"/>
      <c r="F355" s="95"/>
      <c r="G355" s="95"/>
      <c r="H355" s="93"/>
      <c r="I355" s="93"/>
      <c r="J355" s="93"/>
    </row>
    <row r="356" spans="1:10" s="65" customFormat="1" ht="14" x14ac:dyDescent="0.35">
      <c r="A356" s="145"/>
      <c r="B356" s="152"/>
      <c r="C356" s="93"/>
      <c r="D356" s="93"/>
      <c r="E356" s="95"/>
      <c r="F356" s="95"/>
      <c r="G356" s="95"/>
      <c r="H356" s="93"/>
      <c r="I356" s="93"/>
      <c r="J356" s="93"/>
    </row>
    <row r="357" spans="1:10" s="65" customFormat="1" ht="14" x14ac:dyDescent="0.35">
      <c r="A357" s="145"/>
      <c r="B357" s="152"/>
      <c r="C357" s="93"/>
      <c r="D357" s="93"/>
      <c r="E357" s="95"/>
      <c r="F357" s="95"/>
      <c r="G357" s="95"/>
      <c r="H357" s="93"/>
      <c r="I357" s="93"/>
      <c r="J357" s="93"/>
    </row>
    <row r="358" spans="1:10" s="65" customFormat="1" ht="14" x14ac:dyDescent="0.35">
      <c r="A358" s="145"/>
      <c r="B358" s="152"/>
      <c r="C358" s="93"/>
      <c r="D358" s="93"/>
      <c r="E358" s="95"/>
      <c r="F358" s="95"/>
      <c r="G358" s="95"/>
      <c r="H358" s="93"/>
      <c r="I358" s="93"/>
      <c r="J358" s="93"/>
    </row>
    <row r="359" spans="1:10" s="65" customFormat="1" ht="14" x14ac:dyDescent="0.35">
      <c r="A359" s="145"/>
      <c r="B359" s="152"/>
      <c r="C359" s="93"/>
      <c r="D359" s="93"/>
      <c r="E359" s="95"/>
      <c r="F359" s="95"/>
      <c r="G359" s="95"/>
      <c r="H359" s="93"/>
      <c r="I359" s="93"/>
      <c r="J359" s="93"/>
    </row>
    <row r="360" spans="1:10" s="65" customFormat="1" ht="14" x14ac:dyDescent="0.35">
      <c r="A360" s="145"/>
      <c r="B360" s="152"/>
      <c r="C360" s="93"/>
      <c r="D360" s="93"/>
      <c r="E360" s="95"/>
      <c r="F360" s="95"/>
      <c r="G360" s="95"/>
      <c r="H360" s="93"/>
      <c r="I360" s="93"/>
      <c r="J360" s="93"/>
    </row>
    <row r="361" spans="1:10" s="65" customFormat="1" ht="14" x14ac:dyDescent="0.35">
      <c r="A361" s="145"/>
      <c r="B361" s="152"/>
      <c r="C361" s="93"/>
      <c r="D361" s="93"/>
      <c r="E361" s="95"/>
      <c r="F361" s="95"/>
      <c r="G361" s="95"/>
      <c r="H361" s="93"/>
      <c r="I361" s="93"/>
      <c r="J361" s="93"/>
    </row>
    <row r="362" spans="1:10" s="65" customFormat="1" ht="14" x14ac:dyDescent="0.35">
      <c r="A362" s="145"/>
      <c r="B362" s="152"/>
      <c r="C362" s="93"/>
      <c r="D362" s="93"/>
      <c r="E362" s="95"/>
      <c r="F362" s="95"/>
      <c r="G362" s="95"/>
      <c r="H362" s="93"/>
      <c r="I362" s="93"/>
      <c r="J362" s="93"/>
    </row>
    <row r="363" spans="1:10" s="65" customFormat="1" ht="14" x14ac:dyDescent="0.35">
      <c r="A363" s="145"/>
      <c r="B363" s="152"/>
      <c r="C363" s="93"/>
      <c r="D363" s="93"/>
      <c r="E363" s="95"/>
      <c r="F363" s="95"/>
      <c r="G363" s="95"/>
      <c r="H363" s="93"/>
      <c r="I363" s="93"/>
      <c r="J363" s="93"/>
    </row>
    <row r="364" spans="1:10" s="65" customFormat="1" ht="14" x14ac:dyDescent="0.35">
      <c r="A364" s="145"/>
      <c r="B364" s="152"/>
      <c r="C364" s="93"/>
      <c r="D364" s="93"/>
      <c r="E364" s="95"/>
      <c r="F364" s="95"/>
      <c r="G364" s="95"/>
      <c r="H364" s="93"/>
      <c r="I364" s="93"/>
      <c r="J364" s="93"/>
    </row>
    <row r="365" spans="1:10" s="65" customFormat="1" ht="14" x14ac:dyDescent="0.35">
      <c r="A365" s="145"/>
      <c r="B365" s="152"/>
      <c r="C365" s="93"/>
      <c r="D365" s="93"/>
      <c r="E365" s="95"/>
      <c r="F365" s="95"/>
      <c r="G365" s="95"/>
      <c r="H365" s="93"/>
      <c r="I365" s="93"/>
      <c r="J365" s="93"/>
    </row>
    <row r="366" spans="1:10" s="65" customFormat="1" ht="14" x14ac:dyDescent="0.35">
      <c r="A366" s="145"/>
      <c r="B366" s="152"/>
      <c r="C366" s="93"/>
      <c r="D366" s="93"/>
      <c r="E366" s="95"/>
      <c r="F366" s="95"/>
      <c r="G366" s="95"/>
      <c r="H366" s="93"/>
      <c r="I366" s="93"/>
      <c r="J366" s="93"/>
    </row>
    <row r="367" spans="1:10" s="65" customFormat="1" ht="14" x14ac:dyDescent="0.35">
      <c r="A367" s="145"/>
      <c r="B367" s="152"/>
      <c r="C367" s="93"/>
      <c r="D367" s="93"/>
      <c r="E367" s="95"/>
      <c r="F367" s="95"/>
      <c r="G367" s="95"/>
      <c r="H367" s="93"/>
      <c r="I367" s="93"/>
      <c r="J367" s="93"/>
    </row>
    <row r="368" spans="1:10" s="65" customFormat="1" ht="14" x14ac:dyDescent="0.35">
      <c r="A368" s="145"/>
      <c r="B368" s="152"/>
      <c r="C368" s="93"/>
      <c r="D368" s="93"/>
      <c r="E368" s="95"/>
      <c r="F368" s="95"/>
      <c r="G368" s="95"/>
      <c r="H368" s="93"/>
      <c r="I368" s="93"/>
      <c r="J368" s="93"/>
    </row>
    <row r="369" spans="1:10" s="65" customFormat="1" ht="14" x14ac:dyDescent="0.35">
      <c r="A369" s="145"/>
      <c r="B369" s="152"/>
      <c r="C369" s="93"/>
      <c r="D369" s="93"/>
      <c r="E369" s="95"/>
      <c r="F369" s="95"/>
      <c r="G369" s="95"/>
      <c r="H369" s="93"/>
      <c r="I369" s="93"/>
      <c r="J369" s="93"/>
    </row>
    <row r="370" spans="1:10" s="65" customFormat="1" ht="14" x14ac:dyDescent="0.35">
      <c r="A370" s="145"/>
      <c r="B370" s="152"/>
      <c r="C370" s="93"/>
      <c r="D370" s="93"/>
      <c r="E370" s="95"/>
      <c r="F370" s="95"/>
      <c r="G370" s="95"/>
      <c r="H370" s="93"/>
      <c r="I370" s="93"/>
      <c r="J370" s="93"/>
    </row>
    <row r="371" spans="1:10" s="65" customFormat="1" ht="14" x14ac:dyDescent="0.35">
      <c r="A371" s="145"/>
      <c r="B371" s="152"/>
      <c r="C371" s="93"/>
      <c r="D371" s="93"/>
      <c r="E371" s="95"/>
      <c r="F371" s="95"/>
      <c r="G371" s="95"/>
      <c r="H371" s="93"/>
      <c r="I371" s="93"/>
      <c r="J371" s="93"/>
    </row>
    <row r="372" spans="1:10" s="65" customFormat="1" ht="14" x14ac:dyDescent="0.35">
      <c r="A372" s="145"/>
      <c r="B372" s="152"/>
      <c r="C372" s="93"/>
      <c r="D372" s="93"/>
      <c r="E372" s="95"/>
      <c r="F372" s="95"/>
      <c r="G372" s="95"/>
      <c r="H372" s="93"/>
      <c r="I372" s="93"/>
      <c r="J372" s="93"/>
    </row>
    <row r="373" spans="1:10" s="65" customFormat="1" ht="14" x14ac:dyDescent="0.35">
      <c r="A373" s="145"/>
      <c r="B373" s="152"/>
      <c r="C373" s="93"/>
      <c r="D373" s="93"/>
      <c r="E373" s="95"/>
      <c r="F373" s="95"/>
      <c r="G373" s="95"/>
      <c r="H373" s="93"/>
      <c r="I373" s="93"/>
      <c r="J373" s="93"/>
    </row>
    <row r="374" spans="1:10" s="65" customFormat="1" ht="14" x14ac:dyDescent="0.35">
      <c r="A374" s="145"/>
      <c r="B374" s="152"/>
      <c r="C374" s="93"/>
      <c r="D374" s="93"/>
      <c r="E374" s="95"/>
      <c r="F374" s="95"/>
      <c r="G374" s="95"/>
      <c r="H374" s="93"/>
      <c r="I374" s="93"/>
      <c r="J374" s="93"/>
    </row>
    <row r="375" spans="1:10" s="65" customFormat="1" ht="14" x14ac:dyDescent="0.35">
      <c r="A375" s="145"/>
      <c r="B375" s="152"/>
      <c r="C375" s="93"/>
      <c r="D375" s="93"/>
      <c r="E375" s="95"/>
      <c r="F375" s="95"/>
      <c r="G375" s="95"/>
      <c r="H375" s="93"/>
      <c r="I375" s="93"/>
      <c r="J375" s="93"/>
    </row>
    <row r="376" spans="1:10" s="65" customFormat="1" ht="14" x14ac:dyDescent="0.35">
      <c r="A376" s="145"/>
      <c r="B376" s="152"/>
      <c r="C376" s="93"/>
      <c r="D376" s="93"/>
      <c r="E376" s="95"/>
      <c r="F376" s="95"/>
      <c r="G376" s="95"/>
      <c r="H376" s="93"/>
      <c r="I376" s="93"/>
      <c r="J376" s="93"/>
    </row>
    <row r="377" spans="1:10" s="65" customFormat="1" ht="14" x14ac:dyDescent="0.35">
      <c r="A377" s="145"/>
      <c r="B377" s="152"/>
      <c r="C377" s="93"/>
      <c r="D377" s="93"/>
      <c r="E377" s="95"/>
      <c r="F377" s="95"/>
      <c r="G377" s="95"/>
      <c r="H377" s="93"/>
      <c r="I377" s="93"/>
      <c r="J377" s="93"/>
    </row>
    <row r="378" spans="1:10" s="65" customFormat="1" ht="14" x14ac:dyDescent="0.35">
      <c r="A378" s="145"/>
      <c r="B378" s="152"/>
      <c r="C378" s="93"/>
      <c r="D378" s="93"/>
      <c r="E378" s="95"/>
      <c r="F378" s="95"/>
      <c r="G378" s="95"/>
      <c r="H378" s="93"/>
      <c r="I378" s="93"/>
      <c r="J378" s="93"/>
    </row>
    <row r="379" spans="1:10" s="65" customFormat="1" ht="14" x14ac:dyDescent="0.35">
      <c r="A379" s="145"/>
      <c r="B379" s="152"/>
      <c r="C379" s="93"/>
      <c r="D379" s="93"/>
      <c r="E379" s="95"/>
      <c r="F379" s="95"/>
      <c r="G379" s="95"/>
      <c r="H379" s="93"/>
      <c r="I379" s="93"/>
      <c r="J379" s="93"/>
    </row>
    <row r="380" spans="1:10" s="65" customFormat="1" ht="14" x14ac:dyDescent="0.35">
      <c r="A380" s="145"/>
      <c r="B380" s="152"/>
      <c r="C380" s="93"/>
      <c r="D380" s="93"/>
      <c r="E380" s="95"/>
      <c r="F380" s="95"/>
      <c r="G380" s="95"/>
      <c r="H380" s="93"/>
      <c r="I380" s="93"/>
      <c r="J380" s="93"/>
    </row>
    <row r="381" spans="1:10" s="65" customFormat="1" ht="14" x14ac:dyDescent="0.35">
      <c r="A381" s="145"/>
      <c r="B381" s="152"/>
      <c r="C381" s="93"/>
      <c r="D381" s="93"/>
      <c r="E381" s="95"/>
      <c r="F381" s="95"/>
      <c r="G381" s="95"/>
      <c r="H381" s="93"/>
      <c r="I381" s="93"/>
      <c r="J381" s="93"/>
    </row>
    <row r="382" spans="1:10" s="65" customFormat="1" ht="14" x14ac:dyDescent="0.35">
      <c r="A382" s="145"/>
      <c r="B382" s="152"/>
      <c r="C382" s="93"/>
      <c r="D382" s="93"/>
      <c r="E382" s="95"/>
      <c r="F382" s="95"/>
      <c r="G382" s="95"/>
      <c r="H382" s="93"/>
      <c r="I382" s="93"/>
      <c r="J382" s="93"/>
    </row>
    <row r="383" spans="1:10" s="65" customFormat="1" ht="14" x14ac:dyDescent="0.35">
      <c r="A383" s="145"/>
      <c r="B383" s="152"/>
      <c r="C383" s="93"/>
      <c r="D383" s="93"/>
      <c r="E383" s="95"/>
      <c r="F383" s="95"/>
      <c r="G383" s="95"/>
      <c r="H383" s="93"/>
      <c r="I383" s="93"/>
      <c r="J383" s="93"/>
    </row>
    <row r="384" spans="1:10" s="65" customFormat="1" ht="14" x14ac:dyDescent="0.35">
      <c r="A384" s="145"/>
      <c r="B384" s="152"/>
      <c r="C384" s="93"/>
      <c r="D384" s="93"/>
      <c r="E384" s="95"/>
      <c r="F384" s="95"/>
      <c r="G384" s="95"/>
      <c r="H384" s="93"/>
      <c r="I384" s="93"/>
      <c r="J384" s="93"/>
    </row>
    <row r="385" spans="1:10" s="65" customFormat="1" ht="14" x14ac:dyDescent="0.35">
      <c r="A385" s="145"/>
      <c r="B385" s="152"/>
      <c r="C385" s="93"/>
      <c r="D385" s="93"/>
      <c r="E385" s="95"/>
      <c r="F385" s="95"/>
      <c r="G385" s="95"/>
      <c r="H385" s="93"/>
      <c r="I385" s="93"/>
      <c r="J385" s="93"/>
    </row>
    <row r="386" spans="1:10" s="65" customFormat="1" ht="14" x14ac:dyDescent="0.35">
      <c r="A386" s="145"/>
      <c r="B386" s="152"/>
      <c r="C386" s="93"/>
      <c r="D386" s="93"/>
      <c r="E386" s="95"/>
      <c r="F386" s="95"/>
      <c r="G386" s="95"/>
      <c r="H386" s="93"/>
      <c r="I386" s="93"/>
      <c r="J386" s="93"/>
    </row>
    <row r="387" spans="1:10" s="65" customFormat="1" ht="14" x14ac:dyDescent="0.35">
      <c r="A387" s="145"/>
      <c r="B387" s="152"/>
      <c r="C387" s="93"/>
      <c r="D387" s="93"/>
      <c r="E387" s="95"/>
      <c r="F387" s="95"/>
      <c r="G387" s="95"/>
      <c r="H387" s="93"/>
      <c r="I387" s="93"/>
      <c r="J387" s="93"/>
    </row>
    <row r="388" spans="1:10" s="65" customFormat="1" ht="14" x14ac:dyDescent="0.35">
      <c r="A388" s="145"/>
      <c r="B388" s="152"/>
      <c r="C388" s="93"/>
      <c r="D388" s="93"/>
      <c r="E388" s="95"/>
      <c r="F388" s="95"/>
      <c r="G388" s="95"/>
      <c r="H388" s="93"/>
      <c r="I388" s="93"/>
      <c r="J388" s="93"/>
    </row>
    <row r="389" spans="1:10" s="65" customFormat="1" ht="14" x14ac:dyDescent="0.35">
      <c r="A389" s="145"/>
      <c r="B389" s="152"/>
      <c r="C389" s="93"/>
      <c r="D389" s="93"/>
      <c r="E389" s="95"/>
      <c r="F389" s="95"/>
      <c r="G389" s="95"/>
      <c r="H389" s="93"/>
      <c r="I389" s="93"/>
      <c r="J389" s="93"/>
    </row>
    <row r="390" spans="1:10" s="65" customFormat="1" ht="14" x14ac:dyDescent="0.35">
      <c r="A390" s="145"/>
      <c r="B390" s="152"/>
      <c r="C390" s="93"/>
      <c r="D390" s="93"/>
      <c r="E390" s="95"/>
      <c r="F390" s="95"/>
      <c r="G390" s="95"/>
      <c r="H390" s="93"/>
      <c r="I390" s="93"/>
      <c r="J390" s="93"/>
    </row>
    <row r="391" spans="1:10" s="65" customFormat="1" ht="14" x14ac:dyDescent="0.35">
      <c r="A391" s="145"/>
      <c r="B391" s="152"/>
      <c r="C391" s="93"/>
      <c r="D391" s="93"/>
      <c r="E391" s="95"/>
      <c r="F391" s="95"/>
      <c r="G391" s="95"/>
      <c r="H391" s="93"/>
      <c r="I391" s="93"/>
      <c r="J391" s="93"/>
    </row>
    <row r="392" spans="1:10" s="65" customFormat="1" ht="14" x14ac:dyDescent="0.35">
      <c r="A392" s="145"/>
      <c r="B392" s="152"/>
      <c r="C392" s="93"/>
      <c r="D392" s="93"/>
      <c r="E392" s="95"/>
      <c r="F392" s="95"/>
      <c r="G392" s="95"/>
      <c r="H392" s="93"/>
      <c r="I392" s="93"/>
      <c r="J392" s="93"/>
    </row>
    <row r="393" spans="1:10" s="65" customFormat="1" ht="14" x14ac:dyDescent="0.35">
      <c r="A393" s="145"/>
      <c r="B393" s="152"/>
      <c r="C393" s="93"/>
      <c r="D393" s="93"/>
      <c r="E393" s="95"/>
      <c r="F393" s="95"/>
      <c r="G393" s="95"/>
      <c r="H393" s="93"/>
      <c r="I393" s="93"/>
      <c r="J393" s="93"/>
    </row>
    <row r="394" spans="1:10" s="65" customFormat="1" ht="14" x14ac:dyDescent="0.35">
      <c r="A394" s="145"/>
      <c r="B394" s="152"/>
      <c r="C394" s="93"/>
      <c r="D394" s="93"/>
      <c r="E394" s="95"/>
      <c r="F394" s="95"/>
      <c r="G394" s="95"/>
      <c r="H394" s="93"/>
      <c r="I394" s="93"/>
      <c r="J394" s="93"/>
    </row>
    <row r="395" spans="1:10" s="65" customFormat="1" ht="14" x14ac:dyDescent="0.35">
      <c r="A395" s="145"/>
      <c r="B395" s="152"/>
      <c r="C395" s="93"/>
      <c r="D395" s="93"/>
      <c r="E395" s="95"/>
      <c r="F395" s="95"/>
      <c r="G395" s="95"/>
      <c r="H395" s="93"/>
      <c r="I395" s="93"/>
      <c r="J395" s="93"/>
    </row>
    <row r="396" spans="1:10" s="65" customFormat="1" ht="14" x14ac:dyDescent="0.35">
      <c r="A396" s="145"/>
      <c r="B396" s="152"/>
      <c r="C396" s="93"/>
      <c r="D396" s="93"/>
      <c r="E396" s="95"/>
      <c r="F396" s="95"/>
      <c r="G396" s="95"/>
      <c r="H396" s="93"/>
      <c r="I396" s="93"/>
      <c r="J396" s="93"/>
    </row>
    <row r="397" spans="1:10" s="65" customFormat="1" ht="14" x14ac:dyDescent="0.35">
      <c r="A397" s="145"/>
      <c r="B397" s="152"/>
      <c r="C397" s="93"/>
      <c r="D397" s="93"/>
      <c r="E397" s="95"/>
      <c r="F397" s="95"/>
      <c r="G397" s="95"/>
      <c r="H397" s="93"/>
      <c r="I397" s="93"/>
      <c r="J397" s="93"/>
    </row>
    <row r="398" spans="1:10" s="65" customFormat="1" ht="14" x14ac:dyDescent="0.35">
      <c r="A398" s="145"/>
      <c r="B398" s="152"/>
      <c r="C398" s="93"/>
      <c r="D398" s="93"/>
      <c r="E398" s="95"/>
      <c r="F398" s="95"/>
      <c r="G398" s="95"/>
      <c r="H398" s="93"/>
      <c r="I398" s="93"/>
      <c r="J398" s="93"/>
    </row>
    <row r="399" spans="1:10" s="65" customFormat="1" ht="14" x14ac:dyDescent="0.35">
      <c r="A399" s="145"/>
      <c r="B399" s="152"/>
      <c r="C399" s="93"/>
      <c r="D399" s="93"/>
      <c r="E399" s="95"/>
      <c r="F399" s="95"/>
      <c r="G399" s="95"/>
      <c r="H399" s="93"/>
      <c r="I399" s="93"/>
      <c r="J399" s="93"/>
    </row>
    <row r="400" spans="1:10" s="65" customFormat="1" ht="14" x14ac:dyDescent="0.35">
      <c r="A400" s="145"/>
      <c r="B400" s="152"/>
      <c r="C400" s="93"/>
      <c r="D400" s="93"/>
      <c r="E400" s="95"/>
      <c r="F400" s="95"/>
      <c r="G400" s="95"/>
      <c r="H400" s="93"/>
      <c r="I400" s="93"/>
      <c r="J400" s="93"/>
    </row>
    <row r="401" spans="1:10" s="65" customFormat="1" ht="14" x14ac:dyDescent="0.35">
      <c r="A401" s="145"/>
      <c r="B401" s="152"/>
      <c r="C401" s="93"/>
      <c r="D401" s="93"/>
      <c r="E401" s="95"/>
      <c r="F401" s="95"/>
      <c r="G401" s="95"/>
      <c r="H401" s="93"/>
      <c r="I401" s="93"/>
      <c r="J401" s="93"/>
    </row>
    <row r="402" spans="1:10" s="65" customFormat="1" ht="14" x14ac:dyDescent="0.35">
      <c r="A402" s="145"/>
      <c r="B402" s="152"/>
      <c r="C402" s="93"/>
      <c r="D402" s="93"/>
      <c r="E402" s="95"/>
      <c r="F402" s="95"/>
      <c r="G402" s="95"/>
      <c r="H402" s="93"/>
      <c r="I402" s="93"/>
      <c r="J402" s="93"/>
    </row>
    <row r="403" spans="1:10" s="65" customFormat="1" ht="14" x14ac:dyDescent="0.35">
      <c r="A403" s="145"/>
      <c r="B403" s="152"/>
      <c r="C403" s="93"/>
      <c r="D403" s="93"/>
      <c r="E403" s="95"/>
      <c r="F403" s="95"/>
      <c r="G403" s="95"/>
      <c r="H403" s="93"/>
      <c r="I403" s="93"/>
      <c r="J403" s="93"/>
    </row>
    <row r="404" spans="1:10" s="65" customFormat="1" ht="14" x14ac:dyDescent="0.35">
      <c r="A404" s="145"/>
      <c r="B404" s="152"/>
      <c r="C404" s="93"/>
      <c r="D404" s="93"/>
      <c r="E404" s="95"/>
      <c r="F404" s="95"/>
      <c r="G404" s="95"/>
      <c r="H404" s="93"/>
      <c r="I404" s="93"/>
      <c r="J404" s="93"/>
    </row>
    <row r="405" spans="1:10" s="65" customFormat="1" ht="14" x14ac:dyDescent="0.35">
      <c r="A405" s="145"/>
      <c r="B405" s="152"/>
      <c r="C405" s="93"/>
      <c r="D405" s="93"/>
      <c r="E405" s="95"/>
      <c r="F405" s="95"/>
      <c r="G405" s="95"/>
      <c r="H405" s="93"/>
      <c r="I405" s="93"/>
      <c r="J405" s="93"/>
    </row>
    <row r="406" spans="1:10" s="65" customFormat="1" ht="14" x14ac:dyDescent="0.35">
      <c r="A406" s="145"/>
      <c r="B406" s="152"/>
      <c r="C406" s="93"/>
      <c r="D406" s="93"/>
      <c r="E406" s="95"/>
      <c r="F406" s="95"/>
      <c r="G406" s="95"/>
      <c r="H406" s="93"/>
      <c r="I406" s="93"/>
      <c r="J406" s="93"/>
    </row>
    <row r="407" spans="1:10" s="65" customFormat="1" ht="14" x14ac:dyDescent="0.35">
      <c r="A407" s="145"/>
      <c r="B407" s="152"/>
      <c r="C407" s="93"/>
      <c r="D407" s="93"/>
      <c r="E407" s="95"/>
      <c r="F407" s="95"/>
      <c r="G407" s="95"/>
      <c r="H407" s="93"/>
      <c r="I407" s="93"/>
      <c r="J407" s="93"/>
    </row>
    <row r="408" spans="1:10" s="65" customFormat="1" ht="14" x14ac:dyDescent="0.35">
      <c r="A408" s="145"/>
      <c r="B408" s="152"/>
      <c r="C408" s="93"/>
      <c r="D408" s="93"/>
      <c r="E408" s="95"/>
      <c r="F408" s="95"/>
      <c r="G408" s="95"/>
      <c r="H408" s="93"/>
      <c r="I408" s="93"/>
      <c r="J408" s="93"/>
    </row>
    <row r="409" spans="1:10" s="65" customFormat="1" ht="14" x14ac:dyDescent="0.35">
      <c r="A409" s="145"/>
      <c r="B409" s="152"/>
      <c r="C409" s="93"/>
      <c r="D409" s="93"/>
      <c r="E409" s="95"/>
      <c r="F409" s="95"/>
      <c r="G409" s="95"/>
      <c r="H409" s="93"/>
      <c r="I409" s="93"/>
      <c r="J409" s="93"/>
    </row>
    <row r="410" spans="1:10" s="65" customFormat="1" ht="14" x14ac:dyDescent="0.35">
      <c r="A410" s="145"/>
      <c r="B410" s="152"/>
      <c r="C410" s="93"/>
      <c r="D410" s="93"/>
      <c r="E410" s="95"/>
      <c r="F410" s="95"/>
      <c r="G410" s="95"/>
      <c r="H410" s="93"/>
      <c r="I410" s="93"/>
      <c r="J410" s="93"/>
    </row>
    <row r="411" spans="1:10" s="65" customFormat="1" ht="14" x14ac:dyDescent="0.35">
      <c r="A411" s="145"/>
      <c r="B411" s="152"/>
      <c r="C411" s="93"/>
      <c r="D411" s="93"/>
      <c r="E411" s="95"/>
      <c r="F411" s="95"/>
      <c r="G411" s="95"/>
      <c r="H411" s="93"/>
      <c r="I411" s="93"/>
      <c r="J411" s="93"/>
    </row>
    <row r="412" spans="1:10" s="65" customFormat="1" ht="14" x14ac:dyDescent="0.35">
      <c r="A412" s="145"/>
      <c r="B412" s="152"/>
      <c r="C412" s="93"/>
      <c r="D412" s="93"/>
      <c r="E412" s="95"/>
      <c r="F412" s="95"/>
      <c r="G412" s="95"/>
      <c r="H412" s="93"/>
      <c r="I412" s="93"/>
      <c r="J412" s="93"/>
    </row>
    <row r="413" spans="1:10" s="65" customFormat="1" ht="14" x14ac:dyDescent="0.35">
      <c r="A413" s="145"/>
      <c r="B413" s="152"/>
      <c r="C413" s="93"/>
      <c r="D413" s="93"/>
      <c r="E413" s="95"/>
      <c r="F413" s="95"/>
      <c r="G413" s="95"/>
      <c r="H413" s="93"/>
      <c r="I413" s="93"/>
      <c r="J413" s="93"/>
    </row>
    <row r="414" spans="1:10" s="65" customFormat="1" ht="14" x14ac:dyDescent="0.35">
      <c r="A414" s="145"/>
      <c r="B414" s="152"/>
      <c r="C414" s="93"/>
      <c r="D414" s="93"/>
      <c r="E414" s="95"/>
      <c r="F414" s="95"/>
      <c r="G414" s="95"/>
      <c r="H414" s="93"/>
      <c r="I414" s="93"/>
      <c r="J414" s="93"/>
    </row>
    <row r="415" spans="1:10" s="65" customFormat="1" ht="14" x14ac:dyDescent="0.35">
      <c r="A415" s="145"/>
      <c r="B415" s="152"/>
      <c r="C415" s="93"/>
      <c r="D415" s="93"/>
      <c r="E415" s="95"/>
      <c r="F415" s="95"/>
      <c r="G415" s="95"/>
      <c r="H415" s="93"/>
      <c r="I415" s="93"/>
      <c r="J415" s="93"/>
    </row>
    <row r="416" spans="1:10" s="65" customFormat="1" ht="14" x14ac:dyDescent="0.35">
      <c r="A416" s="145"/>
      <c r="B416" s="152"/>
      <c r="C416" s="93"/>
      <c r="D416" s="93"/>
      <c r="E416" s="95"/>
      <c r="F416" s="95"/>
      <c r="G416" s="95"/>
      <c r="H416" s="93"/>
      <c r="I416" s="93"/>
      <c r="J416" s="93"/>
    </row>
    <row r="417" spans="1:10" s="65" customFormat="1" ht="14" x14ac:dyDescent="0.35">
      <c r="A417" s="145"/>
      <c r="B417" s="152"/>
      <c r="C417" s="93"/>
      <c r="D417" s="93"/>
      <c r="E417" s="95"/>
      <c r="F417" s="95"/>
      <c r="G417" s="95"/>
      <c r="H417" s="93"/>
      <c r="I417" s="93"/>
      <c r="J417" s="93"/>
    </row>
    <row r="418" spans="1:10" s="65" customFormat="1" ht="14" x14ac:dyDescent="0.35">
      <c r="A418" s="145"/>
      <c r="B418" s="152"/>
      <c r="C418" s="93"/>
      <c r="D418" s="93"/>
      <c r="E418" s="95"/>
      <c r="F418" s="95"/>
      <c r="G418" s="95"/>
      <c r="H418" s="93"/>
      <c r="I418" s="93"/>
      <c r="J418" s="93"/>
    </row>
    <row r="419" spans="1:10" s="65" customFormat="1" ht="14" x14ac:dyDescent="0.35">
      <c r="A419" s="145"/>
      <c r="B419" s="152"/>
      <c r="C419" s="93"/>
      <c r="D419" s="93"/>
      <c r="E419" s="95"/>
      <c r="F419" s="95"/>
      <c r="G419" s="95"/>
      <c r="H419" s="93"/>
      <c r="I419" s="93"/>
      <c r="J419" s="93"/>
    </row>
    <row r="420" spans="1:10" s="65" customFormat="1" ht="14" x14ac:dyDescent="0.35">
      <c r="A420" s="145"/>
      <c r="B420" s="152"/>
      <c r="C420" s="93"/>
      <c r="D420" s="93"/>
      <c r="E420" s="95"/>
      <c r="F420" s="95"/>
      <c r="G420" s="95"/>
      <c r="H420" s="93"/>
      <c r="I420" s="93"/>
      <c r="J420" s="93"/>
    </row>
    <row r="421" spans="1:10" s="65" customFormat="1" ht="14" x14ac:dyDescent="0.35">
      <c r="A421" s="145"/>
      <c r="B421" s="152"/>
      <c r="C421" s="93"/>
      <c r="D421" s="93"/>
      <c r="E421" s="95"/>
      <c r="F421" s="95"/>
      <c r="G421" s="95"/>
      <c r="H421" s="93"/>
      <c r="I421" s="93"/>
      <c r="J421" s="93"/>
    </row>
    <row r="422" spans="1:10" s="65" customFormat="1" ht="14" x14ac:dyDescent="0.35">
      <c r="A422" s="145"/>
      <c r="B422" s="152"/>
      <c r="C422" s="93"/>
      <c r="D422" s="93"/>
      <c r="E422" s="95"/>
      <c r="F422" s="95"/>
      <c r="G422" s="95"/>
      <c r="H422" s="93"/>
      <c r="I422" s="93"/>
      <c r="J422" s="93"/>
    </row>
    <row r="423" spans="1:10" s="65" customFormat="1" ht="14" x14ac:dyDescent="0.35">
      <c r="A423" s="145"/>
      <c r="B423" s="152"/>
      <c r="C423" s="93"/>
      <c r="D423" s="93"/>
      <c r="E423" s="95"/>
      <c r="F423" s="95"/>
      <c r="G423" s="95"/>
      <c r="H423" s="93"/>
      <c r="I423" s="93"/>
      <c r="J423" s="93"/>
    </row>
    <row r="424" spans="1:10" s="65" customFormat="1" ht="14" x14ac:dyDescent="0.35">
      <c r="A424" s="145"/>
      <c r="B424" s="152"/>
      <c r="C424" s="93"/>
      <c r="D424" s="93"/>
      <c r="E424" s="95"/>
      <c r="F424" s="95"/>
      <c r="G424" s="95"/>
      <c r="H424" s="93"/>
      <c r="I424" s="93"/>
      <c r="J424" s="93"/>
    </row>
    <row r="425" spans="1:10" s="65" customFormat="1" ht="14" x14ac:dyDescent="0.35">
      <c r="A425" s="145"/>
      <c r="B425" s="152"/>
      <c r="C425" s="93"/>
      <c r="D425" s="93"/>
      <c r="E425" s="95"/>
      <c r="F425" s="95"/>
      <c r="G425" s="95"/>
      <c r="H425" s="93"/>
      <c r="I425" s="93"/>
      <c r="J425" s="93"/>
    </row>
    <row r="426" spans="1:10" s="65" customFormat="1" ht="14" x14ac:dyDescent="0.35">
      <c r="A426" s="145"/>
      <c r="B426" s="152"/>
      <c r="C426" s="93"/>
      <c r="D426" s="93"/>
      <c r="E426" s="95"/>
      <c r="F426" s="95"/>
      <c r="G426" s="95"/>
      <c r="H426" s="93"/>
      <c r="I426" s="93"/>
      <c r="J426" s="93"/>
    </row>
    <row r="427" spans="1:10" s="65" customFormat="1" ht="14" x14ac:dyDescent="0.35">
      <c r="A427" s="145"/>
      <c r="B427" s="152"/>
      <c r="C427" s="93"/>
      <c r="D427" s="93"/>
      <c r="E427" s="95"/>
      <c r="F427" s="95"/>
      <c r="G427" s="95"/>
      <c r="H427" s="93"/>
      <c r="I427" s="93"/>
      <c r="J427" s="93"/>
    </row>
    <row r="428" spans="1:10" s="65" customFormat="1" ht="14" x14ac:dyDescent="0.35">
      <c r="A428" s="145"/>
      <c r="B428" s="152"/>
      <c r="C428" s="93"/>
      <c r="D428" s="93"/>
      <c r="E428" s="95"/>
      <c r="F428" s="95"/>
      <c r="G428" s="95"/>
      <c r="H428" s="93"/>
      <c r="I428" s="93"/>
      <c r="J428" s="93"/>
    </row>
    <row r="429" spans="1:10" s="65" customFormat="1" ht="14" x14ac:dyDescent="0.35">
      <c r="A429" s="145"/>
      <c r="B429" s="152"/>
      <c r="C429" s="93"/>
      <c r="D429" s="93"/>
      <c r="E429" s="95"/>
      <c r="F429" s="95"/>
      <c r="G429" s="95"/>
      <c r="H429" s="93"/>
      <c r="I429" s="93"/>
      <c r="J429" s="93"/>
    </row>
    <row r="430" spans="1:10" s="65" customFormat="1" ht="14" x14ac:dyDescent="0.35">
      <c r="A430" s="145"/>
      <c r="B430" s="152"/>
      <c r="C430" s="93"/>
      <c r="D430" s="93"/>
      <c r="E430" s="95"/>
      <c r="F430" s="95"/>
      <c r="G430" s="95"/>
      <c r="H430" s="93"/>
      <c r="I430" s="93"/>
      <c r="J430" s="93"/>
    </row>
    <row r="431" spans="1:10" s="65" customFormat="1" ht="14" x14ac:dyDescent="0.35">
      <c r="A431" s="145"/>
      <c r="B431" s="152"/>
      <c r="C431" s="93"/>
      <c r="D431" s="93"/>
      <c r="E431" s="95"/>
      <c r="F431" s="95"/>
      <c r="G431" s="95"/>
      <c r="H431" s="93"/>
      <c r="I431" s="93"/>
      <c r="J431" s="93"/>
    </row>
    <row r="432" spans="1:10" s="65" customFormat="1" ht="14" x14ac:dyDescent="0.35">
      <c r="A432" s="145"/>
      <c r="B432" s="152"/>
      <c r="C432" s="93"/>
      <c r="D432" s="93"/>
      <c r="E432" s="95"/>
      <c r="F432" s="95"/>
      <c r="G432" s="95"/>
      <c r="H432" s="93"/>
      <c r="I432" s="93"/>
      <c r="J432" s="93"/>
    </row>
    <row r="433" spans="1:10" s="65" customFormat="1" ht="14" x14ac:dyDescent="0.35">
      <c r="A433" s="145"/>
      <c r="B433" s="152"/>
      <c r="C433" s="93"/>
      <c r="D433" s="93"/>
      <c r="E433" s="95"/>
      <c r="F433" s="95"/>
      <c r="G433" s="95"/>
      <c r="H433" s="93"/>
      <c r="I433" s="93"/>
      <c r="J433" s="93"/>
    </row>
    <row r="434" spans="1:10" s="65" customFormat="1" ht="14" x14ac:dyDescent="0.35">
      <c r="A434" s="145"/>
      <c r="B434" s="152"/>
      <c r="C434" s="93"/>
      <c r="D434" s="93"/>
      <c r="E434" s="95"/>
      <c r="F434" s="95"/>
      <c r="G434" s="95"/>
      <c r="H434" s="93"/>
      <c r="I434" s="93"/>
      <c r="J434" s="93"/>
    </row>
    <row r="435" spans="1:10" s="65" customFormat="1" ht="14" x14ac:dyDescent="0.35">
      <c r="A435" s="145"/>
      <c r="B435" s="152"/>
      <c r="C435" s="93"/>
      <c r="D435" s="93"/>
      <c r="E435" s="95"/>
      <c r="F435" s="95"/>
      <c r="G435" s="95"/>
      <c r="H435" s="93"/>
      <c r="I435" s="93"/>
      <c r="J435" s="93"/>
    </row>
    <row r="436" spans="1:10" s="65" customFormat="1" ht="14" x14ac:dyDescent="0.35">
      <c r="A436" s="145"/>
      <c r="B436" s="152"/>
      <c r="C436" s="93"/>
      <c r="D436" s="93"/>
      <c r="E436" s="95"/>
      <c r="F436" s="95"/>
      <c r="G436" s="95"/>
      <c r="H436" s="93"/>
      <c r="I436" s="93"/>
      <c r="J436" s="93"/>
    </row>
    <row r="437" spans="1:10" s="65" customFormat="1" ht="14" x14ac:dyDescent="0.35">
      <c r="A437" s="145"/>
      <c r="B437" s="152"/>
      <c r="C437" s="93"/>
      <c r="D437" s="93"/>
      <c r="E437" s="95"/>
      <c r="F437" s="95"/>
      <c r="G437" s="95"/>
      <c r="H437" s="93"/>
      <c r="I437" s="93"/>
      <c r="J437" s="93"/>
    </row>
    <row r="438" spans="1:10" s="65" customFormat="1" ht="14" x14ac:dyDescent="0.35">
      <c r="A438" s="145"/>
      <c r="B438" s="152"/>
      <c r="C438" s="93"/>
      <c r="D438" s="93"/>
      <c r="E438" s="95"/>
      <c r="F438" s="95"/>
      <c r="G438" s="95"/>
      <c r="H438" s="93"/>
      <c r="I438" s="93"/>
      <c r="J438" s="93"/>
    </row>
    <row r="439" spans="1:10" s="65" customFormat="1" ht="14" x14ac:dyDescent="0.35">
      <c r="A439" s="145"/>
      <c r="B439" s="152"/>
      <c r="C439" s="93"/>
      <c r="D439" s="93"/>
      <c r="E439" s="95"/>
      <c r="F439" s="95"/>
      <c r="G439" s="95"/>
      <c r="H439" s="93"/>
      <c r="I439" s="93"/>
      <c r="J439" s="93"/>
    </row>
    <row r="440" spans="1:10" s="65" customFormat="1" ht="14" x14ac:dyDescent="0.35">
      <c r="A440" s="145"/>
      <c r="B440" s="152"/>
      <c r="C440" s="93"/>
      <c r="D440" s="93"/>
      <c r="E440" s="95"/>
      <c r="F440" s="95"/>
      <c r="G440" s="95"/>
      <c r="H440" s="93"/>
      <c r="I440" s="93"/>
      <c r="J440" s="93"/>
    </row>
    <row r="441" spans="1:10" s="65" customFormat="1" ht="14" x14ac:dyDescent="0.35">
      <c r="A441" s="145"/>
      <c r="B441" s="152"/>
      <c r="C441" s="93"/>
      <c r="D441" s="93"/>
      <c r="E441" s="95"/>
      <c r="F441" s="95"/>
      <c r="G441" s="95"/>
      <c r="H441" s="93"/>
      <c r="I441" s="93"/>
      <c r="J441" s="93"/>
    </row>
    <row r="442" spans="1:10" s="65" customFormat="1" ht="14" x14ac:dyDescent="0.35">
      <c r="A442" s="145"/>
      <c r="B442" s="152"/>
      <c r="C442" s="93"/>
      <c r="D442" s="93"/>
      <c r="E442" s="95"/>
      <c r="F442" s="95"/>
      <c r="G442" s="95"/>
      <c r="H442" s="93"/>
      <c r="I442" s="93"/>
      <c r="J442" s="93"/>
    </row>
    <row r="443" spans="1:10" s="65" customFormat="1" ht="14" x14ac:dyDescent="0.35">
      <c r="A443" s="145"/>
      <c r="B443" s="152"/>
      <c r="C443" s="93"/>
      <c r="D443" s="93"/>
      <c r="E443" s="95"/>
      <c r="F443" s="95"/>
      <c r="G443" s="95"/>
      <c r="H443" s="93"/>
      <c r="I443" s="93"/>
      <c r="J443" s="93"/>
    </row>
    <row r="444" spans="1:10" s="65" customFormat="1" ht="14" x14ac:dyDescent="0.35">
      <c r="A444" s="145"/>
      <c r="B444" s="152"/>
      <c r="C444" s="93"/>
      <c r="D444" s="93"/>
      <c r="E444" s="95"/>
      <c r="F444" s="95"/>
      <c r="G444" s="95"/>
      <c r="H444" s="93"/>
      <c r="I444" s="93"/>
      <c r="J444" s="93"/>
    </row>
    <row r="445" spans="1:10" s="65" customFormat="1" ht="14" x14ac:dyDescent="0.35">
      <c r="A445" s="145"/>
      <c r="B445" s="152"/>
      <c r="C445" s="93"/>
      <c r="D445" s="93"/>
      <c r="E445" s="95"/>
      <c r="F445" s="95"/>
      <c r="G445" s="95"/>
      <c r="H445" s="93"/>
      <c r="I445" s="93"/>
      <c r="J445" s="93"/>
    </row>
    <row r="446" spans="1:10" s="65" customFormat="1" ht="14" x14ac:dyDescent="0.35">
      <c r="A446" s="145"/>
      <c r="B446" s="152"/>
      <c r="C446" s="93"/>
      <c r="D446" s="93"/>
      <c r="E446" s="95"/>
      <c r="F446" s="95"/>
      <c r="G446" s="95"/>
      <c r="H446" s="93"/>
      <c r="I446" s="93"/>
      <c r="J446" s="93"/>
    </row>
    <row r="447" spans="1:10" s="65" customFormat="1" ht="14" x14ac:dyDescent="0.35">
      <c r="A447" s="145"/>
      <c r="B447" s="152"/>
      <c r="C447" s="93"/>
      <c r="D447" s="93"/>
      <c r="E447" s="95"/>
      <c r="F447" s="95"/>
      <c r="G447" s="95"/>
      <c r="H447" s="93"/>
      <c r="I447" s="93"/>
      <c r="J447" s="93"/>
    </row>
    <row r="448" spans="1:10" s="65" customFormat="1" ht="14" x14ac:dyDescent="0.35">
      <c r="A448" s="145"/>
      <c r="B448" s="152"/>
      <c r="C448" s="93"/>
      <c r="D448" s="93"/>
      <c r="E448" s="95"/>
      <c r="F448" s="95"/>
      <c r="G448" s="95"/>
      <c r="H448" s="93"/>
      <c r="I448" s="93"/>
      <c r="J448" s="93"/>
    </row>
    <row r="449" spans="1:10" s="65" customFormat="1" ht="14" x14ac:dyDescent="0.35">
      <c r="A449" s="145"/>
      <c r="B449" s="152"/>
      <c r="C449" s="93"/>
      <c r="D449" s="93"/>
      <c r="E449" s="95"/>
      <c r="F449" s="95"/>
      <c r="G449" s="95"/>
      <c r="H449" s="93"/>
      <c r="I449" s="93"/>
      <c r="J449" s="93"/>
    </row>
    <row r="450" spans="1:10" s="65" customFormat="1" ht="14" x14ac:dyDescent="0.35">
      <c r="A450" s="145"/>
      <c r="B450" s="152"/>
      <c r="C450" s="93"/>
      <c r="D450" s="93"/>
      <c r="E450" s="95"/>
      <c r="F450" s="95"/>
      <c r="G450" s="95"/>
      <c r="H450" s="93"/>
      <c r="I450" s="93"/>
      <c r="J450" s="93"/>
    </row>
    <row r="451" spans="1:10" s="65" customFormat="1" ht="14" x14ac:dyDescent="0.35">
      <c r="A451" s="145"/>
      <c r="B451" s="152"/>
      <c r="C451" s="93"/>
      <c r="D451" s="93"/>
      <c r="E451" s="95"/>
      <c r="F451" s="95"/>
      <c r="G451" s="95"/>
      <c r="H451" s="93"/>
      <c r="I451" s="93"/>
      <c r="J451" s="93"/>
    </row>
    <row r="452" spans="1:10" s="65" customFormat="1" ht="14" x14ac:dyDescent="0.35">
      <c r="A452" s="145"/>
      <c r="B452" s="152"/>
      <c r="C452" s="93"/>
      <c r="D452" s="93"/>
      <c r="E452" s="95"/>
      <c r="F452" s="95"/>
      <c r="G452" s="95"/>
      <c r="H452" s="93"/>
      <c r="I452" s="93"/>
      <c r="J452" s="93"/>
    </row>
    <row r="453" spans="1:10" s="65" customFormat="1" ht="14" x14ac:dyDescent="0.35">
      <c r="A453" s="145"/>
      <c r="B453" s="152"/>
      <c r="C453" s="93"/>
      <c r="D453" s="93"/>
      <c r="E453" s="95"/>
      <c r="F453" s="95"/>
      <c r="G453" s="95"/>
      <c r="H453" s="93"/>
      <c r="I453" s="93"/>
      <c r="J453" s="93"/>
    </row>
    <row r="454" spans="1:10" s="65" customFormat="1" ht="14" x14ac:dyDescent="0.35">
      <c r="A454" s="145"/>
      <c r="B454" s="152"/>
      <c r="C454" s="93"/>
      <c r="D454" s="93"/>
      <c r="E454" s="95"/>
      <c r="F454" s="95"/>
      <c r="G454" s="95"/>
      <c r="H454" s="93"/>
      <c r="I454" s="93"/>
      <c r="J454" s="93"/>
    </row>
    <row r="455" spans="1:10" s="65" customFormat="1" ht="14" x14ac:dyDescent="0.35">
      <c r="A455" s="145"/>
      <c r="B455" s="152"/>
      <c r="C455" s="93"/>
      <c r="D455" s="93"/>
      <c r="E455" s="95"/>
      <c r="F455" s="95"/>
      <c r="G455" s="95"/>
      <c r="H455" s="93"/>
      <c r="I455" s="93"/>
      <c r="J455" s="93"/>
    </row>
    <row r="456" spans="1:10" s="65" customFormat="1" ht="14" x14ac:dyDescent="0.35">
      <c r="A456" s="145"/>
      <c r="B456" s="152"/>
      <c r="C456" s="93"/>
      <c r="D456" s="93"/>
      <c r="E456" s="95"/>
      <c r="F456" s="95"/>
      <c r="G456" s="95"/>
      <c r="H456" s="93"/>
      <c r="I456" s="93"/>
      <c r="J456" s="93"/>
    </row>
    <row r="457" spans="1:10" s="65" customFormat="1" ht="14" x14ac:dyDescent="0.35">
      <c r="A457" s="145"/>
      <c r="B457" s="152"/>
      <c r="C457" s="93"/>
      <c r="D457" s="93"/>
      <c r="E457" s="95"/>
      <c r="F457" s="95"/>
      <c r="G457" s="95"/>
      <c r="H457" s="93"/>
      <c r="I457" s="93"/>
      <c r="J457" s="93"/>
    </row>
    <row r="458" spans="1:10" s="65" customFormat="1" ht="14" x14ac:dyDescent="0.35">
      <c r="A458" s="145"/>
      <c r="B458" s="152"/>
      <c r="C458" s="93"/>
      <c r="D458" s="93"/>
      <c r="E458" s="95"/>
      <c r="F458" s="95"/>
      <c r="G458" s="95"/>
      <c r="H458" s="93"/>
      <c r="I458" s="93"/>
      <c r="J458" s="93"/>
    </row>
    <row r="459" spans="1:10" s="65" customFormat="1" ht="14" x14ac:dyDescent="0.35">
      <c r="A459" s="145"/>
      <c r="B459" s="152"/>
      <c r="C459" s="93"/>
      <c r="D459" s="93"/>
      <c r="E459" s="95"/>
      <c r="F459" s="95"/>
      <c r="G459" s="95"/>
      <c r="H459" s="93"/>
      <c r="I459" s="93"/>
      <c r="J459" s="93"/>
    </row>
    <row r="460" spans="1:10" s="65" customFormat="1" ht="14" x14ac:dyDescent="0.35">
      <c r="A460" s="145"/>
      <c r="B460" s="152"/>
      <c r="C460" s="93"/>
      <c r="D460" s="93"/>
      <c r="E460" s="95"/>
      <c r="F460" s="95"/>
      <c r="G460" s="95"/>
      <c r="H460" s="93"/>
      <c r="I460" s="93"/>
      <c r="J460" s="93"/>
    </row>
    <row r="461" spans="1:10" s="65" customFormat="1" ht="14" x14ac:dyDescent="0.35">
      <c r="A461" s="145"/>
      <c r="B461" s="152"/>
      <c r="C461" s="93"/>
      <c r="D461" s="93"/>
      <c r="E461" s="95"/>
      <c r="F461" s="95"/>
      <c r="G461" s="95"/>
      <c r="H461" s="93"/>
      <c r="I461" s="93"/>
      <c r="J461" s="93"/>
    </row>
    <row r="462" spans="1:10" s="65" customFormat="1" ht="14" x14ac:dyDescent="0.35">
      <c r="A462" s="145"/>
      <c r="B462" s="152"/>
      <c r="C462" s="93"/>
      <c r="D462" s="93"/>
      <c r="E462" s="95"/>
      <c r="F462" s="95"/>
      <c r="G462" s="95"/>
      <c r="H462" s="93"/>
      <c r="I462" s="93"/>
      <c r="J462" s="93"/>
    </row>
    <row r="463" spans="1:10" s="65" customFormat="1" ht="14" x14ac:dyDescent="0.35">
      <c r="A463" s="145"/>
      <c r="B463" s="152"/>
      <c r="C463" s="93"/>
      <c r="D463" s="93"/>
      <c r="E463" s="95"/>
      <c r="F463" s="95"/>
      <c r="G463" s="95"/>
      <c r="H463" s="93"/>
      <c r="I463" s="93"/>
      <c r="J463" s="93"/>
    </row>
    <row r="464" spans="1:10" s="65" customFormat="1" ht="14" x14ac:dyDescent="0.35">
      <c r="A464" s="145"/>
      <c r="B464" s="152"/>
      <c r="C464" s="93"/>
      <c r="D464" s="93"/>
      <c r="E464" s="95"/>
      <c r="F464" s="95"/>
      <c r="G464" s="95"/>
      <c r="H464" s="93"/>
      <c r="I464" s="93"/>
      <c r="J464" s="93"/>
    </row>
    <row r="465" spans="1:10" s="65" customFormat="1" ht="14" x14ac:dyDescent="0.35">
      <c r="A465" s="145"/>
      <c r="B465" s="152"/>
      <c r="C465" s="93"/>
      <c r="D465" s="93"/>
      <c r="E465" s="95"/>
      <c r="F465" s="95"/>
      <c r="G465" s="95"/>
      <c r="H465" s="93"/>
      <c r="I465" s="93"/>
      <c r="J465" s="93"/>
    </row>
    <row r="466" spans="1:10" s="65" customFormat="1" ht="14" x14ac:dyDescent="0.35">
      <c r="A466" s="145"/>
      <c r="B466" s="152"/>
      <c r="C466" s="93"/>
      <c r="D466" s="93"/>
      <c r="E466" s="95"/>
      <c r="F466" s="95"/>
      <c r="G466" s="95"/>
      <c r="H466" s="93"/>
      <c r="I466" s="93"/>
      <c r="J466" s="93"/>
    </row>
    <row r="467" spans="1:10" s="65" customFormat="1" ht="14" x14ac:dyDescent="0.35">
      <c r="A467" s="145"/>
      <c r="B467" s="152"/>
      <c r="C467" s="93"/>
      <c r="D467" s="93"/>
      <c r="E467" s="95"/>
      <c r="F467" s="95"/>
      <c r="G467" s="95"/>
      <c r="H467" s="93"/>
      <c r="I467" s="93"/>
      <c r="J467" s="93"/>
    </row>
    <row r="468" spans="1:10" s="65" customFormat="1" ht="14" x14ac:dyDescent="0.35">
      <c r="A468" s="145"/>
      <c r="B468" s="152"/>
      <c r="C468" s="93"/>
      <c r="D468" s="93"/>
      <c r="E468" s="95"/>
      <c r="F468" s="95"/>
      <c r="G468" s="95"/>
      <c r="H468" s="93"/>
      <c r="I468" s="93"/>
      <c r="J468" s="93"/>
    </row>
    <row r="469" spans="1:10" s="65" customFormat="1" ht="14" x14ac:dyDescent="0.35">
      <c r="A469" s="145"/>
      <c r="B469" s="152"/>
      <c r="C469" s="93"/>
      <c r="D469" s="93"/>
      <c r="E469" s="95"/>
      <c r="F469" s="95"/>
      <c r="G469" s="95"/>
      <c r="H469" s="93"/>
      <c r="I469" s="93"/>
      <c r="J469" s="93"/>
    </row>
    <row r="470" spans="1:10" s="65" customFormat="1" ht="14" x14ac:dyDescent="0.35">
      <c r="A470" s="145"/>
      <c r="B470" s="152"/>
      <c r="C470" s="93"/>
      <c r="D470" s="93"/>
      <c r="E470" s="95"/>
      <c r="F470" s="95"/>
      <c r="G470" s="95"/>
      <c r="H470" s="93"/>
      <c r="I470" s="93"/>
      <c r="J470" s="93"/>
    </row>
    <row r="471" spans="1:10" s="65" customFormat="1" ht="14" x14ac:dyDescent="0.35">
      <c r="A471" s="145"/>
      <c r="B471" s="152"/>
      <c r="C471" s="93"/>
      <c r="D471" s="93"/>
      <c r="E471" s="95"/>
      <c r="F471" s="95"/>
      <c r="G471" s="95"/>
      <c r="H471" s="93"/>
      <c r="I471" s="93"/>
      <c r="J471" s="93"/>
    </row>
    <row r="472" spans="1:10" s="65" customFormat="1" ht="14" x14ac:dyDescent="0.35">
      <c r="A472" s="145"/>
      <c r="B472" s="152"/>
      <c r="C472" s="93"/>
      <c r="D472" s="93"/>
      <c r="E472" s="95"/>
      <c r="F472" s="95"/>
      <c r="G472" s="95"/>
      <c r="H472" s="93"/>
      <c r="I472" s="93"/>
      <c r="J472" s="93"/>
    </row>
    <row r="473" spans="1:10" s="65" customFormat="1" ht="14" x14ac:dyDescent="0.35">
      <c r="A473" s="145"/>
      <c r="B473" s="152"/>
      <c r="C473" s="93"/>
      <c r="D473" s="93"/>
      <c r="E473" s="95"/>
      <c r="F473" s="95"/>
      <c r="G473" s="95"/>
      <c r="H473" s="93"/>
      <c r="I473" s="93"/>
      <c r="J473" s="93"/>
    </row>
    <row r="474" spans="1:10" s="65" customFormat="1" ht="14" x14ac:dyDescent="0.35">
      <c r="A474" s="145"/>
      <c r="B474" s="152"/>
      <c r="C474" s="93"/>
      <c r="D474" s="93"/>
      <c r="E474" s="95"/>
      <c r="F474" s="95"/>
      <c r="G474" s="95"/>
      <c r="H474" s="93"/>
      <c r="I474" s="93"/>
      <c r="J474" s="93"/>
    </row>
    <row r="475" spans="1:10" s="65" customFormat="1" ht="14" x14ac:dyDescent="0.35">
      <c r="A475" s="145"/>
      <c r="B475" s="152"/>
      <c r="C475" s="93"/>
      <c r="D475" s="93"/>
      <c r="E475" s="95"/>
      <c r="F475" s="95"/>
      <c r="G475" s="95"/>
      <c r="H475" s="93"/>
      <c r="I475" s="93"/>
      <c r="J475" s="93"/>
    </row>
    <row r="476" spans="1:10" s="65" customFormat="1" ht="14" x14ac:dyDescent="0.35">
      <c r="A476" s="145"/>
      <c r="B476" s="152"/>
      <c r="C476" s="93"/>
      <c r="D476" s="93"/>
      <c r="E476" s="95"/>
      <c r="F476" s="95"/>
      <c r="G476" s="95"/>
      <c r="H476" s="93"/>
      <c r="I476" s="93"/>
      <c r="J476" s="93"/>
    </row>
    <row r="477" spans="1:10" s="65" customFormat="1" ht="14" x14ac:dyDescent="0.35">
      <c r="A477" s="145"/>
      <c r="B477" s="152"/>
      <c r="C477" s="93"/>
      <c r="D477" s="93"/>
      <c r="E477" s="95"/>
      <c r="F477" s="95"/>
      <c r="G477" s="95"/>
      <c r="H477" s="93"/>
      <c r="I477" s="93"/>
      <c r="J477" s="93"/>
    </row>
    <row r="478" spans="1:10" s="65" customFormat="1" ht="14" x14ac:dyDescent="0.35">
      <c r="A478" s="145"/>
      <c r="B478" s="152"/>
      <c r="C478" s="93"/>
      <c r="D478" s="93"/>
      <c r="E478" s="95"/>
      <c r="F478" s="95"/>
      <c r="G478" s="95"/>
      <c r="H478" s="93"/>
      <c r="I478" s="93"/>
      <c r="J478" s="93"/>
    </row>
    <row r="479" spans="1:10" s="65" customFormat="1" ht="14" x14ac:dyDescent="0.35">
      <c r="A479" s="145"/>
      <c r="B479" s="152"/>
      <c r="C479" s="93"/>
      <c r="D479" s="93"/>
      <c r="E479" s="95"/>
      <c r="F479" s="95"/>
      <c r="G479" s="95"/>
      <c r="H479" s="93"/>
      <c r="I479" s="93"/>
      <c r="J479" s="93"/>
    </row>
    <row r="480" spans="1:10" s="65" customFormat="1" ht="14" x14ac:dyDescent="0.35">
      <c r="A480" s="145"/>
      <c r="B480" s="152"/>
      <c r="C480" s="93"/>
      <c r="D480" s="93"/>
      <c r="E480" s="95"/>
      <c r="F480" s="95"/>
      <c r="G480" s="95"/>
      <c r="H480" s="93"/>
      <c r="I480" s="93"/>
      <c r="J480" s="93"/>
    </row>
    <row r="481" spans="1:10" s="65" customFormat="1" ht="14" x14ac:dyDescent="0.35">
      <c r="A481" s="145"/>
      <c r="B481" s="152"/>
      <c r="C481" s="93"/>
      <c r="D481" s="93"/>
      <c r="E481" s="95"/>
      <c r="F481" s="95"/>
      <c r="G481" s="95"/>
      <c r="H481" s="93"/>
      <c r="I481" s="93"/>
      <c r="J481" s="93"/>
    </row>
    <row r="482" spans="1:10" s="65" customFormat="1" ht="14" x14ac:dyDescent="0.35">
      <c r="A482" s="145"/>
      <c r="B482" s="152"/>
      <c r="C482" s="93"/>
      <c r="D482" s="93"/>
      <c r="E482" s="95"/>
      <c r="F482" s="95"/>
      <c r="G482" s="95"/>
      <c r="H482" s="93"/>
      <c r="I482" s="93"/>
      <c r="J482" s="93"/>
    </row>
    <row r="483" spans="1:10" s="65" customFormat="1" ht="14" x14ac:dyDescent="0.35">
      <c r="A483" s="145"/>
      <c r="B483" s="152"/>
      <c r="C483" s="93"/>
      <c r="D483" s="93"/>
      <c r="E483" s="95"/>
      <c r="F483" s="95"/>
      <c r="G483" s="95"/>
      <c r="H483" s="93"/>
      <c r="I483" s="93"/>
      <c r="J483" s="93"/>
    </row>
    <row r="484" spans="1:10" s="65" customFormat="1" ht="14" x14ac:dyDescent="0.35">
      <c r="A484" s="145"/>
      <c r="B484" s="152"/>
      <c r="C484" s="93"/>
      <c r="D484" s="93"/>
      <c r="E484" s="95"/>
      <c r="F484" s="95"/>
      <c r="G484" s="95"/>
      <c r="H484" s="93"/>
      <c r="I484" s="93"/>
      <c r="J484" s="93"/>
    </row>
    <row r="485" spans="1:10" s="65" customFormat="1" ht="14" x14ac:dyDescent="0.35">
      <c r="A485" s="145"/>
      <c r="B485" s="152"/>
      <c r="C485" s="93"/>
      <c r="D485" s="93"/>
      <c r="E485" s="95"/>
      <c r="F485" s="95"/>
      <c r="G485" s="95"/>
      <c r="H485" s="93"/>
      <c r="I485" s="93"/>
      <c r="J485" s="93"/>
    </row>
    <row r="486" spans="1:10" s="65" customFormat="1" ht="14" x14ac:dyDescent="0.35">
      <c r="A486" s="145"/>
      <c r="B486" s="152"/>
      <c r="C486" s="93"/>
      <c r="D486" s="93"/>
      <c r="E486" s="95"/>
      <c r="F486" s="95"/>
      <c r="G486" s="95"/>
      <c r="H486" s="93"/>
      <c r="I486" s="93"/>
      <c r="J486" s="93"/>
    </row>
    <row r="487" spans="1:10" s="65" customFormat="1" ht="14" x14ac:dyDescent="0.35">
      <c r="A487" s="145"/>
      <c r="B487" s="152"/>
      <c r="C487" s="93"/>
      <c r="D487" s="93"/>
      <c r="E487" s="95"/>
      <c r="F487" s="95"/>
      <c r="G487" s="95"/>
      <c r="H487" s="93"/>
      <c r="I487" s="93"/>
      <c r="J487" s="93"/>
    </row>
    <row r="488" spans="1:10" s="65" customFormat="1" ht="14" x14ac:dyDescent="0.35">
      <c r="A488" s="145"/>
      <c r="B488" s="152"/>
      <c r="C488" s="93"/>
      <c r="D488" s="93"/>
      <c r="E488" s="95"/>
      <c r="F488" s="95"/>
      <c r="G488" s="95"/>
      <c r="H488" s="93"/>
      <c r="I488" s="93"/>
      <c r="J488" s="93"/>
    </row>
    <row r="489" spans="1:10" s="65" customFormat="1" ht="14" x14ac:dyDescent="0.35">
      <c r="A489" s="145"/>
      <c r="B489" s="152"/>
      <c r="C489" s="93"/>
      <c r="D489" s="93"/>
      <c r="E489" s="95"/>
      <c r="F489" s="95"/>
      <c r="G489" s="95"/>
      <c r="H489" s="93"/>
      <c r="I489" s="93"/>
      <c r="J489" s="93"/>
    </row>
    <row r="490" spans="1:10" s="65" customFormat="1" ht="14" x14ac:dyDescent="0.35">
      <c r="A490" s="145"/>
      <c r="B490" s="152"/>
      <c r="C490" s="93"/>
      <c r="D490" s="93"/>
      <c r="E490" s="95"/>
      <c r="F490" s="95"/>
      <c r="G490" s="95"/>
      <c r="H490" s="93"/>
      <c r="I490" s="93"/>
      <c r="J490" s="93"/>
    </row>
    <row r="491" spans="1:10" s="65" customFormat="1" ht="14" x14ac:dyDescent="0.35">
      <c r="A491" s="145"/>
      <c r="B491" s="152"/>
      <c r="C491" s="93"/>
      <c r="D491" s="93"/>
      <c r="E491" s="95"/>
      <c r="F491" s="95"/>
      <c r="G491" s="95"/>
      <c r="H491" s="93"/>
      <c r="I491" s="93"/>
      <c r="J491" s="93"/>
    </row>
    <row r="492" spans="1:10" s="65" customFormat="1" ht="14" x14ac:dyDescent="0.35">
      <c r="A492" s="145"/>
      <c r="B492" s="152"/>
      <c r="C492" s="93"/>
      <c r="D492" s="93"/>
      <c r="E492" s="95"/>
      <c r="F492" s="95"/>
      <c r="G492" s="95"/>
      <c r="H492" s="93"/>
      <c r="I492" s="93"/>
      <c r="J492" s="93"/>
    </row>
    <row r="493" spans="1:10" s="65" customFormat="1" ht="14" x14ac:dyDescent="0.35">
      <c r="A493" s="145"/>
      <c r="B493" s="152"/>
      <c r="C493" s="93"/>
      <c r="D493" s="93"/>
      <c r="E493" s="95"/>
      <c r="F493" s="95"/>
      <c r="G493" s="95"/>
      <c r="H493" s="93"/>
      <c r="I493" s="93"/>
      <c r="J493" s="93"/>
    </row>
    <row r="494" spans="1:10" s="65" customFormat="1" ht="14" x14ac:dyDescent="0.35">
      <c r="A494" s="145"/>
      <c r="B494" s="152"/>
      <c r="C494" s="93"/>
      <c r="D494" s="93"/>
      <c r="E494" s="95"/>
      <c r="F494" s="95"/>
      <c r="G494" s="95"/>
      <c r="H494" s="93"/>
      <c r="I494" s="93"/>
      <c r="J494" s="93"/>
    </row>
    <row r="495" spans="1:10" s="65" customFormat="1" ht="14" x14ac:dyDescent="0.35">
      <c r="A495" s="145"/>
      <c r="B495" s="152"/>
      <c r="C495" s="93"/>
      <c r="D495" s="93"/>
      <c r="E495" s="95"/>
      <c r="F495" s="95"/>
      <c r="G495" s="95"/>
      <c r="H495" s="93"/>
      <c r="I495" s="93"/>
      <c r="J495" s="93"/>
    </row>
    <row r="496" spans="1:10" s="65" customFormat="1" ht="14" x14ac:dyDescent="0.35">
      <c r="A496" s="145"/>
      <c r="B496" s="152"/>
      <c r="C496" s="93"/>
      <c r="D496" s="93"/>
      <c r="E496" s="95"/>
      <c r="F496" s="95"/>
      <c r="G496" s="95"/>
      <c r="H496" s="93"/>
      <c r="I496" s="93"/>
      <c r="J496" s="93"/>
    </row>
    <row r="497" spans="1:10" s="65" customFormat="1" ht="14" x14ac:dyDescent="0.35">
      <c r="A497" s="145"/>
      <c r="B497" s="152"/>
      <c r="C497" s="93"/>
      <c r="D497" s="93"/>
      <c r="E497" s="95"/>
      <c r="F497" s="95"/>
      <c r="G497" s="95"/>
      <c r="H497" s="93"/>
      <c r="I497" s="93"/>
      <c r="J497" s="93"/>
    </row>
    <row r="498" spans="1:10" s="65" customFormat="1" ht="14" x14ac:dyDescent="0.35">
      <c r="A498" s="145"/>
      <c r="B498" s="152"/>
      <c r="C498" s="93"/>
      <c r="D498" s="93"/>
      <c r="E498" s="95"/>
      <c r="F498" s="95"/>
      <c r="G498" s="95"/>
      <c r="H498" s="93"/>
      <c r="I498" s="93"/>
      <c r="J498" s="93"/>
    </row>
    <row r="499" spans="1:10" s="65" customFormat="1" ht="14" x14ac:dyDescent="0.35">
      <c r="A499" s="145"/>
      <c r="B499" s="152"/>
      <c r="C499" s="93"/>
      <c r="D499" s="93"/>
      <c r="E499" s="95"/>
      <c r="F499" s="95"/>
      <c r="G499" s="95"/>
      <c r="H499" s="93"/>
      <c r="I499" s="93"/>
      <c r="J499" s="93"/>
    </row>
    <row r="500" spans="1:10" s="65" customFormat="1" ht="14" x14ac:dyDescent="0.35">
      <c r="A500" s="145"/>
      <c r="B500" s="152"/>
      <c r="C500" s="93"/>
      <c r="D500" s="93"/>
      <c r="E500" s="95"/>
      <c r="F500" s="95"/>
      <c r="G500" s="95"/>
      <c r="H500" s="93"/>
      <c r="I500" s="93"/>
      <c r="J500" s="93"/>
    </row>
    <row r="501" spans="1:10" s="65" customFormat="1" ht="14" x14ac:dyDescent="0.35">
      <c r="A501" s="145"/>
      <c r="B501" s="152"/>
      <c r="C501" s="93"/>
      <c r="D501" s="93"/>
      <c r="E501" s="95"/>
      <c r="F501" s="95"/>
      <c r="G501" s="95"/>
      <c r="H501" s="93"/>
      <c r="I501" s="93"/>
      <c r="J501" s="93"/>
    </row>
    <row r="502" spans="1:10" s="65" customFormat="1" ht="14" x14ac:dyDescent="0.35">
      <c r="A502" s="145"/>
      <c r="B502" s="152"/>
      <c r="C502" s="93"/>
      <c r="D502" s="93"/>
      <c r="E502" s="95"/>
      <c r="F502" s="95"/>
      <c r="G502" s="95"/>
      <c r="H502" s="93"/>
      <c r="I502" s="93"/>
      <c r="J502" s="93"/>
    </row>
    <row r="503" spans="1:10" s="65" customFormat="1" ht="14" x14ac:dyDescent="0.35">
      <c r="A503" s="145"/>
      <c r="B503" s="152"/>
      <c r="C503" s="93"/>
      <c r="D503" s="93"/>
      <c r="E503" s="95"/>
      <c r="F503" s="95"/>
      <c r="G503" s="95"/>
      <c r="H503" s="93"/>
      <c r="I503" s="93"/>
      <c r="J503" s="93"/>
    </row>
    <row r="504" spans="1:10" s="65" customFormat="1" ht="14" x14ac:dyDescent="0.35">
      <c r="A504" s="145"/>
      <c r="B504" s="152"/>
      <c r="C504" s="93"/>
      <c r="D504" s="93"/>
      <c r="E504" s="95"/>
      <c r="F504" s="95"/>
      <c r="G504" s="95"/>
      <c r="H504" s="93"/>
      <c r="I504" s="93"/>
      <c r="J504" s="93"/>
    </row>
    <row r="505" spans="1:10" s="65" customFormat="1" ht="14" x14ac:dyDescent="0.35">
      <c r="A505" s="145"/>
      <c r="B505" s="152"/>
      <c r="C505" s="93"/>
      <c r="D505" s="93"/>
      <c r="E505" s="95"/>
      <c r="F505" s="95"/>
      <c r="G505" s="95"/>
      <c r="H505" s="93"/>
      <c r="I505" s="93"/>
      <c r="J505" s="93"/>
    </row>
    <row r="506" spans="1:10" s="65" customFormat="1" ht="14" x14ac:dyDescent="0.35">
      <c r="A506" s="145"/>
      <c r="B506" s="152"/>
      <c r="C506" s="93"/>
      <c r="D506" s="93"/>
      <c r="E506" s="95"/>
      <c r="F506" s="95"/>
      <c r="G506" s="95"/>
      <c r="H506" s="93"/>
      <c r="I506" s="93"/>
      <c r="J506" s="93"/>
    </row>
    <row r="507" spans="1:10" s="65" customFormat="1" ht="14" x14ac:dyDescent="0.35">
      <c r="A507" s="145"/>
      <c r="B507" s="152"/>
      <c r="C507" s="93"/>
      <c r="D507" s="93"/>
      <c r="E507" s="95"/>
      <c r="F507" s="95"/>
      <c r="G507" s="95"/>
      <c r="H507" s="93"/>
      <c r="I507" s="93"/>
      <c r="J507" s="93"/>
    </row>
    <row r="508" spans="1:10" s="65" customFormat="1" ht="14" x14ac:dyDescent="0.35">
      <c r="A508" s="145"/>
      <c r="B508" s="152"/>
      <c r="C508" s="93"/>
      <c r="D508" s="93"/>
      <c r="E508" s="95"/>
      <c r="F508" s="95"/>
      <c r="G508" s="95"/>
      <c r="H508" s="93"/>
      <c r="I508" s="93"/>
      <c r="J508" s="93"/>
    </row>
    <row r="509" spans="1:10" s="65" customFormat="1" ht="14" x14ac:dyDescent="0.35">
      <c r="A509" s="145"/>
      <c r="B509" s="152"/>
      <c r="C509" s="93"/>
      <c r="D509" s="93"/>
      <c r="E509" s="95"/>
      <c r="F509" s="95"/>
      <c r="G509" s="95"/>
      <c r="H509" s="93"/>
      <c r="I509" s="93"/>
      <c r="J509" s="93"/>
    </row>
    <row r="510" spans="1:10" s="65" customFormat="1" ht="14" x14ac:dyDescent="0.35">
      <c r="A510" s="145"/>
      <c r="B510" s="152"/>
      <c r="C510" s="93"/>
      <c r="D510" s="93"/>
      <c r="E510" s="95"/>
      <c r="F510" s="95"/>
      <c r="G510" s="95"/>
      <c r="H510" s="93"/>
      <c r="I510" s="93"/>
      <c r="J510" s="93"/>
    </row>
    <row r="511" spans="1:10" s="65" customFormat="1" ht="14" x14ac:dyDescent="0.35">
      <c r="A511" s="145"/>
      <c r="B511" s="152"/>
      <c r="C511" s="93"/>
      <c r="D511" s="93"/>
      <c r="E511" s="95"/>
      <c r="F511" s="95"/>
      <c r="G511" s="95"/>
      <c r="H511" s="93"/>
      <c r="I511" s="93"/>
      <c r="J511" s="93"/>
    </row>
    <row r="512" spans="1:10" s="65" customFormat="1" ht="14" x14ac:dyDescent="0.35">
      <c r="A512" s="145"/>
      <c r="B512" s="152"/>
      <c r="C512" s="93"/>
      <c r="D512" s="93"/>
      <c r="E512" s="95"/>
      <c r="F512" s="95"/>
      <c r="G512" s="95"/>
      <c r="H512" s="93"/>
      <c r="I512" s="93"/>
      <c r="J512" s="93"/>
    </row>
    <row r="513" spans="1:10" s="65" customFormat="1" ht="14" x14ac:dyDescent="0.35">
      <c r="A513" s="145"/>
      <c r="B513" s="152"/>
      <c r="C513" s="93"/>
      <c r="D513" s="93"/>
      <c r="E513" s="95"/>
      <c r="F513" s="95"/>
      <c r="G513" s="95"/>
      <c r="H513" s="93"/>
      <c r="I513" s="93"/>
      <c r="J513" s="93"/>
    </row>
    <row r="514" spans="1:10" s="65" customFormat="1" ht="14" x14ac:dyDescent="0.35">
      <c r="A514" s="145"/>
      <c r="B514" s="152"/>
      <c r="C514" s="93"/>
      <c r="D514" s="93"/>
      <c r="E514" s="95"/>
      <c r="F514" s="95"/>
      <c r="G514" s="95"/>
      <c r="H514" s="93"/>
      <c r="I514" s="93"/>
      <c r="J514" s="93"/>
    </row>
    <row r="515" spans="1:10" s="65" customFormat="1" ht="14" x14ac:dyDescent="0.35">
      <c r="A515" s="145"/>
      <c r="B515" s="152"/>
      <c r="C515" s="93"/>
      <c r="D515" s="93"/>
      <c r="E515" s="95"/>
      <c r="F515" s="95"/>
      <c r="G515" s="95"/>
      <c r="H515" s="93"/>
      <c r="I515" s="93"/>
      <c r="J515" s="93"/>
    </row>
    <row r="516" spans="1:10" s="65" customFormat="1" ht="14" x14ac:dyDescent="0.35">
      <c r="A516" s="145"/>
      <c r="B516" s="152"/>
      <c r="C516" s="93"/>
      <c r="D516" s="93"/>
      <c r="E516" s="95"/>
      <c r="F516" s="95"/>
      <c r="G516" s="95"/>
      <c r="H516" s="93"/>
      <c r="I516" s="93"/>
      <c r="J516" s="93"/>
    </row>
    <row r="517" spans="1:10" s="65" customFormat="1" ht="14" x14ac:dyDescent="0.35">
      <c r="A517" s="145"/>
      <c r="B517" s="152"/>
      <c r="C517" s="93"/>
      <c r="D517" s="93"/>
      <c r="E517" s="95"/>
      <c r="F517" s="95"/>
      <c r="G517" s="95"/>
      <c r="H517" s="93"/>
      <c r="I517" s="93"/>
      <c r="J517" s="93"/>
    </row>
    <row r="518" spans="1:10" s="65" customFormat="1" ht="14" x14ac:dyDescent="0.35">
      <c r="A518" s="145"/>
      <c r="B518" s="152"/>
      <c r="C518" s="93"/>
      <c r="D518" s="93"/>
      <c r="E518" s="95"/>
      <c r="F518" s="95"/>
      <c r="G518" s="95"/>
      <c r="H518" s="93"/>
      <c r="I518" s="93"/>
      <c r="J518" s="93"/>
    </row>
    <row r="519" spans="1:10" s="65" customFormat="1" ht="14" x14ac:dyDescent="0.35">
      <c r="A519" s="145"/>
      <c r="B519" s="152"/>
      <c r="C519" s="93"/>
      <c r="D519" s="93"/>
      <c r="E519" s="95"/>
      <c r="F519" s="95"/>
      <c r="G519" s="95"/>
      <c r="H519" s="93"/>
      <c r="I519" s="93"/>
      <c r="J519" s="93"/>
    </row>
    <row r="520" spans="1:10" s="65" customFormat="1" ht="14" x14ac:dyDescent="0.35">
      <c r="A520" s="145"/>
      <c r="B520" s="152"/>
      <c r="C520" s="93"/>
      <c r="D520" s="93"/>
      <c r="E520" s="95"/>
      <c r="F520" s="95"/>
      <c r="G520" s="95"/>
      <c r="H520" s="93"/>
      <c r="I520" s="93"/>
      <c r="J520" s="93"/>
    </row>
    <row r="521" spans="1:10" s="65" customFormat="1" ht="14" x14ac:dyDescent="0.35">
      <c r="A521" s="145"/>
      <c r="B521" s="152"/>
      <c r="C521" s="93"/>
      <c r="D521" s="93"/>
      <c r="E521" s="95"/>
      <c r="F521" s="95"/>
      <c r="G521" s="95"/>
      <c r="H521" s="93"/>
      <c r="I521" s="93"/>
      <c r="J521" s="93"/>
    </row>
    <row r="522" spans="1:10" s="65" customFormat="1" ht="14" x14ac:dyDescent="0.35">
      <c r="A522" s="145"/>
      <c r="B522" s="152"/>
      <c r="C522" s="93"/>
      <c r="D522" s="93"/>
      <c r="E522" s="95"/>
      <c r="F522" s="95"/>
      <c r="G522" s="95"/>
      <c r="H522" s="93"/>
      <c r="I522" s="93"/>
      <c r="J522" s="93"/>
    </row>
    <row r="523" spans="1:10" s="65" customFormat="1" ht="14" x14ac:dyDescent="0.35">
      <c r="A523" s="145"/>
      <c r="B523" s="152"/>
      <c r="C523" s="93"/>
      <c r="D523" s="93"/>
      <c r="E523" s="95"/>
      <c r="F523" s="95"/>
      <c r="G523" s="95"/>
      <c r="H523" s="93"/>
      <c r="I523" s="93"/>
      <c r="J523" s="93"/>
    </row>
    <row r="524" spans="1:10" s="65" customFormat="1" ht="14" x14ac:dyDescent="0.35">
      <c r="A524" s="145"/>
      <c r="B524" s="152"/>
      <c r="C524" s="93"/>
      <c r="D524" s="93"/>
      <c r="E524" s="95"/>
      <c r="F524" s="95"/>
      <c r="G524" s="95"/>
      <c r="H524" s="93"/>
      <c r="I524" s="93"/>
      <c r="J524" s="93"/>
    </row>
    <row r="525" spans="1:10" s="65" customFormat="1" ht="14" x14ac:dyDescent="0.35">
      <c r="A525" s="145"/>
      <c r="B525" s="152"/>
      <c r="C525" s="93"/>
      <c r="D525" s="93"/>
      <c r="E525" s="95"/>
      <c r="F525" s="95"/>
      <c r="G525" s="95"/>
      <c r="H525" s="93"/>
      <c r="I525" s="93"/>
      <c r="J525" s="93"/>
    </row>
    <row r="526" spans="1:10" s="65" customFormat="1" ht="14" x14ac:dyDescent="0.35">
      <c r="A526" s="145"/>
      <c r="B526" s="152"/>
      <c r="C526" s="93"/>
      <c r="D526" s="93"/>
      <c r="E526" s="95"/>
      <c r="F526" s="95"/>
      <c r="G526" s="95"/>
      <c r="H526" s="93"/>
      <c r="I526" s="93"/>
      <c r="J526" s="93"/>
    </row>
    <row r="527" spans="1:10" s="65" customFormat="1" ht="14" x14ac:dyDescent="0.35">
      <c r="A527" s="145"/>
      <c r="B527" s="152"/>
      <c r="C527" s="93"/>
      <c r="D527" s="93"/>
      <c r="E527" s="95"/>
      <c r="F527" s="95"/>
      <c r="G527" s="95"/>
      <c r="H527" s="93"/>
      <c r="I527" s="93"/>
      <c r="J527" s="93"/>
    </row>
    <row r="528" spans="1:10" s="65" customFormat="1" ht="14" x14ac:dyDescent="0.35">
      <c r="A528" s="145"/>
      <c r="B528" s="152"/>
      <c r="C528" s="93"/>
      <c r="D528" s="93"/>
      <c r="E528" s="95"/>
      <c r="F528" s="95"/>
      <c r="G528" s="95"/>
      <c r="H528" s="93"/>
      <c r="I528" s="93"/>
      <c r="J528" s="93"/>
    </row>
    <row r="529" spans="1:10" s="65" customFormat="1" ht="14" x14ac:dyDescent="0.35">
      <c r="A529" s="145"/>
      <c r="B529" s="152"/>
      <c r="C529" s="93"/>
      <c r="D529" s="93"/>
      <c r="E529" s="95"/>
      <c r="F529" s="95"/>
      <c r="G529" s="95"/>
      <c r="H529" s="93"/>
      <c r="I529" s="93"/>
      <c r="J529" s="93"/>
    </row>
    <row r="530" spans="1:10" s="65" customFormat="1" ht="14" x14ac:dyDescent="0.35">
      <c r="A530" s="145"/>
      <c r="B530" s="152"/>
      <c r="C530" s="93"/>
      <c r="D530" s="93"/>
      <c r="E530" s="95"/>
      <c r="F530" s="95"/>
      <c r="G530" s="95"/>
      <c r="H530" s="93"/>
      <c r="I530" s="93"/>
      <c r="J530" s="93"/>
    </row>
    <row r="531" spans="1:10" s="65" customFormat="1" ht="14" x14ac:dyDescent="0.35">
      <c r="A531" s="145"/>
      <c r="B531" s="152"/>
      <c r="C531" s="93"/>
      <c r="D531" s="93"/>
      <c r="E531" s="95"/>
      <c r="F531" s="95"/>
      <c r="G531" s="95"/>
      <c r="H531" s="93"/>
      <c r="I531" s="93"/>
      <c r="J531" s="93"/>
    </row>
    <row r="532" spans="1:10" s="65" customFormat="1" ht="14" x14ac:dyDescent="0.35">
      <c r="A532" s="145"/>
      <c r="B532" s="152"/>
      <c r="C532" s="93"/>
      <c r="D532" s="93"/>
      <c r="E532" s="95"/>
      <c r="F532" s="95"/>
      <c r="G532" s="95"/>
      <c r="H532" s="93"/>
      <c r="I532" s="93"/>
      <c r="J532" s="93"/>
    </row>
    <row r="533" spans="1:10" s="65" customFormat="1" ht="14" x14ac:dyDescent="0.35">
      <c r="A533" s="145"/>
      <c r="B533" s="152"/>
      <c r="C533" s="93"/>
      <c r="D533" s="93"/>
      <c r="E533" s="95"/>
      <c r="F533" s="95"/>
      <c r="G533" s="95"/>
      <c r="H533" s="93"/>
      <c r="I533" s="93"/>
      <c r="J533" s="93"/>
    </row>
    <row r="534" spans="1:10" s="65" customFormat="1" ht="14" x14ac:dyDescent="0.35">
      <c r="A534" s="145"/>
      <c r="B534" s="152"/>
      <c r="C534" s="93"/>
      <c r="D534" s="93"/>
      <c r="E534" s="95"/>
      <c r="F534" s="95"/>
      <c r="G534" s="95"/>
      <c r="H534" s="93"/>
      <c r="I534" s="93"/>
      <c r="J534" s="93"/>
    </row>
    <row r="535" spans="1:10" s="65" customFormat="1" ht="14" x14ac:dyDescent="0.35">
      <c r="A535" s="145"/>
      <c r="B535" s="152"/>
      <c r="C535" s="93"/>
      <c r="D535" s="93"/>
      <c r="E535" s="95"/>
      <c r="F535" s="95"/>
      <c r="G535" s="95"/>
      <c r="H535" s="93"/>
      <c r="I535" s="93"/>
      <c r="J535" s="93"/>
    </row>
    <row r="536" spans="1:10" s="65" customFormat="1" ht="14" x14ac:dyDescent="0.35">
      <c r="A536" s="145"/>
      <c r="B536" s="152"/>
      <c r="C536" s="93"/>
      <c r="D536" s="93"/>
      <c r="E536" s="95"/>
      <c r="F536" s="95"/>
      <c r="G536" s="95"/>
      <c r="H536" s="93"/>
      <c r="I536" s="93"/>
      <c r="J536" s="93"/>
    </row>
    <row r="537" spans="1:10" s="65" customFormat="1" ht="14" x14ac:dyDescent="0.35">
      <c r="A537" s="145"/>
      <c r="B537" s="152"/>
      <c r="C537" s="93"/>
      <c r="D537" s="93"/>
      <c r="E537" s="95"/>
      <c r="F537" s="95"/>
      <c r="G537" s="95"/>
      <c r="H537" s="93"/>
      <c r="I537" s="93"/>
      <c r="J537" s="93"/>
    </row>
    <row r="538" spans="1:10" s="65" customFormat="1" ht="14" x14ac:dyDescent="0.35">
      <c r="A538" s="145"/>
      <c r="B538" s="152"/>
      <c r="C538" s="93"/>
      <c r="D538" s="93"/>
      <c r="E538" s="95"/>
      <c r="F538" s="95"/>
      <c r="G538" s="95"/>
      <c r="H538" s="93"/>
      <c r="I538" s="93"/>
      <c r="J538" s="93"/>
    </row>
    <row r="539" spans="1:10" s="65" customFormat="1" ht="14" x14ac:dyDescent="0.35">
      <c r="A539" s="145"/>
      <c r="B539" s="152"/>
      <c r="C539" s="93"/>
      <c r="D539" s="93"/>
      <c r="E539" s="95"/>
      <c r="F539" s="95"/>
      <c r="G539" s="95"/>
      <c r="H539" s="93"/>
      <c r="I539" s="93"/>
      <c r="J539" s="93"/>
    </row>
    <row r="540" spans="1:10" s="65" customFormat="1" ht="14" x14ac:dyDescent="0.35">
      <c r="A540" s="145"/>
      <c r="B540" s="152"/>
      <c r="C540" s="93"/>
      <c r="D540" s="93"/>
      <c r="E540" s="95"/>
      <c r="F540" s="95"/>
      <c r="G540" s="95"/>
      <c r="H540" s="93"/>
      <c r="I540" s="93"/>
      <c r="J540" s="93"/>
    </row>
    <row r="541" spans="1:10" s="65" customFormat="1" ht="14" x14ac:dyDescent="0.35">
      <c r="A541" s="145"/>
      <c r="B541" s="152"/>
      <c r="C541" s="93"/>
      <c r="D541" s="93"/>
      <c r="E541" s="95"/>
      <c r="F541" s="95"/>
      <c r="G541" s="95"/>
      <c r="H541" s="93"/>
      <c r="I541" s="93"/>
      <c r="J541" s="93"/>
    </row>
    <row r="542" spans="1:10" s="65" customFormat="1" ht="14" x14ac:dyDescent="0.35">
      <c r="A542" s="145"/>
      <c r="B542" s="152"/>
      <c r="C542" s="93"/>
      <c r="D542" s="93"/>
      <c r="E542" s="95"/>
      <c r="F542" s="95"/>
      <c r="G542" s="95"/>
      <c r="H542" s="93"/>
      <c r="I542" s="93"/>
      <c r="J542" s="93"/>
    </row>
    <row r="543" spans="1:10" s="65" customFormat="1" ht="14" x14ac:dyDescent="0.35">
      <c r="A543" s="145"/>
      <c r="B543" s="152"/>
      <c r="C543" s="93"/>
      <c r="D543" s="93"/>
      <c r="E543" s="95"/>
      <c r="F543" s="95"/>
      <c r="G543" s="95"/>
      <c r="H543" s="93"/>
      <c r="I543" s="93"/>
      <c r="J543" s="93"/>
    </row>
    <row r="544" spans="1:10" s="65" customFormat="1" ht="14" x14ac:dyDescent="0.35">
      <c r="A544" s="145"/>
      <c r="B544" s="152"/>
      <c r="C544" s="93"/>
      <c r="D544" s="93"/>
      <c r="E544" s="95"/>
      <c r="F544" s="95"/>
      <c r="G544" s="95"/>
      <c r="H544" s="93"/>
      <c r="I544" s="93"/>
      <c r="J544" s="93"/>
    </row>
    <row r="545" spans="1:10" s="65" customFormat="1" ht="14" x14ac:dyDescent="0.35">
      <c r="A545" s="145"/>
      <c r="B545" s="152"/>
      <c r="C545" s="93"/>
      <c r="D545" s="93"/>
      <c r="E545" s="95"/>
      <c r="F545" s="95"/>
      <c r="G545" s="95"/>
      <c r="H545" s="93"/>
      <c r="I545" s="93"/>
      <c r="J545" s="93"/>
    </row>
    <row r="546" spans="1:10" s="65" customFormat="1" ht="14" x14ac:dyDescent="0.35">
      <c r="A546" s="145"/>
      <c r="B546" s="152"/>
      <c r="C546" s="93"/>
      <c r="D546" s="93"/>
      <c r="E546" s="95"/>
      <c r="F546" s="95"/>
      <c r="G546" s="95"/>
      <c r="H546" s="93"/>
      <c r="I546" s="93"/>
      <c r="J546" s="93"/>
    </row>
    <row r="547" spans="1:10" s="65" customFormat="1" ht="14" x14ac:dyDescent="0.35">
      <c r="A547" s="145"/>
      <c r="B547" s="152"/>
      <c r="C547" s="93"/>
      <c r="D547" s="93"/>
      <c r="E547" s="95"/>
      <c r="F547" s="95"/>
      <c r="G547" s="95"/>
      <c r="H547" s="93"/>
      <c r="I547" s="93"/>
      <c r="J547" s="93"/>
    </row>
    <row r="548" spans="1:10" s="65" customFormat="1" ht="14" x14ac:dyDescent="0.35">
      <c r="A548" s="145"/>
      <c r="B548" s="152"/>
      <c r="C548" s="93"/>
      <c r="D548" s="93"/>
      <c r="E548" s="95"/>
      <c r="F548" s="95"/>
      <c r="G548" s="95"/>
      <c r="H548" s="93"/>
      <c r="I548" s="93"/>
      <c r="J548" s="93"/>
    </row>
    <row r="549" spans="1:10" s="65" customFormat="1" ht="14" x14ac:dyDescent="0.35">
      <c r="A549" s="145"/>
      <c r="B549" s="152"/>
      <c r="C549" s="93"/>
      <c r="D549" s="93"/>
      <c r="E549" s="95"/>
      <c r="F549" s="95"/>
      <c r="G549" s="95"/>
      <c r="H549" s="93"/>
      <c r="I549" s="93"/>
      <c r="J549" s="93"/>
    </row>
    <row r="550" spans="1:10" s="65" customFormat="1" ht="14" x14ac:dyDescent="0.35">
      <c r="A550" s="145"/>
      <c r="B550" s="152"/>
      <c r="C550" s="93"/>
      <c r="D550" s="93"/>
      <c r="E550" s="95"/>
      <c r="F550" s="95"/>
      <c r="G550" s="95"/>
      <c r="H550" s="93"/>
      <c r="I550" s="93"/>
      <c r="J550" s="93"/>
    </row>
    <row r="551" spans="1:10" s="65" customFormat="1" ht="14" x14ac:dyDescent="0.35">
      <c r="A551" s="145"/>
      <c r="B551" s="152"/>
      <c r="C551" s="93"/>
      <c r="D551" s="93"/>
      <c r="E551" s="95"/>
      <c r="F551" s="95"/>
      <c r="G551" s="95"/>
      <c r="H551" s="93"/>
      <c r="I551" s="93"/>
      <c r="J551" s="93"/>
    </row>
    <row r="552" spans="1:10" s="65" customFormat="1" ht="14" x14ac:dyDescent="0.35">
      <c r="A552" s="145"/>
      <c r="B552" s="152"/>
      <c r="C552" s="93"/>
      <c r="D552" s="93"/>
      <c r="E552" s="95"/>
      <c r="F552" s="95"/>
      <c r="G552" s="95"/>
      <c r="H552" s="93"/>
      <c r="I552" s="93"/>
      <c r="J552" s="93"/>
    </row>
    <row r="553" spans="1:10" s="65" customFormat="1" ht="14" x14ac:dyDescent="0.35">
      <c r="A553" s="145"/>
      <c r="B553" s="152"/>
      <c r="C553" s="93"/>
      <c r="D553" s="93"/>
      <c r="E553" s="95"/>
      <c r="F553" s="95"/>
      <c r="G553" s="95"/>
      <c r="H553" s="93"/>
      <c r="I553" s="93"/>
      <c r="J553" s="93"/>
    </row>
    <row r="554" spans="1:10" s="65" customFormat="1" ht="14" x14ac:dyDescent="0.35">
      <c r="A554" s="145"/>
      <c r="B554" s="152"/>
      <c r="C554" s="93"/>
      <c r="D554" s="93"/>
      <c r="E554" s="95"/>
      <c r="F554" s="95"/>
      <c r="G554" s="95"/>
      <c r="H554" s="93"/>
      <c r="I554" s="93"/>
      <c r="J554" s="93"/>
    </row>
    <row r="555" spans="1:10" s="65" customFormat="1" ht="14" x14ac:dyDescent="0.35">
      <c r="A555" s="145"/>
      <c r="B555" s="152"/>
      <c r="C555" s="93"/>
      <c r="D555" s="93"/>
      <c r="E555" s="95"/>
      <c r="F555" s="95"/>
      <c r="G555" s="95"/>
      <c r="H555" s="93"/>
      <c r="I555" s="93"/>
      <c r="J555" s="93"/>
    </row>
    <row r="556" spans="1:10" s="65" customFormat="1" ht="14" x14ac:dyDescent="0.35">
      <c r="A556" s="145"/>
      <c r="B556" s="152"/>
      <c r="C556" s="93"/>
      <c r="D556" s="93"/>
      <c r="E556" s="95"/>
      <c r="F556" s="95"/>
      <c r="G556" s="95"/>
      <c r="H556" s="93"/>
      <c r="I556" s="93"/>
      <c r="J556" s="93"/>
    </row>
    <row r="557" spans="1:10" s="65" customFormat="1" ht="14" x14ac:dyDescent="0.35">
      <c r="A557" s="145"/>
      <c r="B557" s="152"/>
      <c r="C557" s="93"/>
      <c r="D557" s="93"/>
      <c r="E557" s="95"/>
      <c r="F557" s="95"/>
      <c r="G557" s="95"/>
      <c r="H557" s="93"/>
      <c r="I557" s="93"/>
      <c r="J557" s="93"/>
    </row>
    <row r="558" spans="1:10" s="65" customFormat="1" ht="14" x14ac:dyDescent="0.35">
      <c r="A558" s="145"/>
      <c r="B558" s="152"/>
      <c r="C558" s="93"/>
      <c r="D558" s="93"/>
      <c r="E558" s="95"/>
      <c r="F558" s="95"/>
      <c r="G558" s="95"/>
      <c r="H558" s="93"/>
      <c r="I558" s="93"/>
      <c r="J558" s="93"/>
    </row>
    <row r="559" spans="1:10" s="65" customFormat="1" ht="14" x14ac:dyDescent="0.35">
      <c r="A559" s="145"/>
      <c r="B559" s="152"/>
      <c r="C559" s="93"/>
      <c r="D559" s="93"/>
      <c r="E559" s="95"/>
      <c r="F559" s="95"/>
      <c r="G559" s="95"/>
      <c r="H559" s="93"/>
      <c r="I559" s="93"/>
      <c r="J559" s="93"/>
    </row>
    <row r="560" spans="1:10" s="65" customFormat="1" ht="14" x14ac:dyDescent="0.35">
      <c r="A560" s="145"/>
      <c r="B560" s="152"/>
      <c r="C560" s="93"/>
      <c r="D560" s="93"/>
      <c r="E560" s="95"/>
      <c r="F560" s="95"/>
      <c r="G560" s="95"/>
      <c r="H560" s="93"/>
      <c r="I560" s="93"/>
      <c r="J560" s="93"/>
    </row>
    <row r="561" spans="1:10" s="65" customFormat="1" ht="14" x14ac:dyDescent="0.35">
      <c r="A561" s="145"/>
      <c r="B561" s="152"/>
      <c r="C561" s="93"/>
      <c r="D561" s="93"/>
      <c r="E561" s="95"/>
      <c r="F561" s="95"/>
      <c r="G561" s="95"/>
      <c r="H561" s="93"/>
      <c r="I561" s="93"/>
      <c r="J561" s="93"/>
    </row>
    <row r="562" spans="1:10" s="65" customFormat="1" ht="14" x14ac:dyDescent="0.35">
      <c r="A562" s="145"/>
      <c r="B562" s="152"/>
      <c r="C562" s="93"/>
      <c r="D562" s="93"/>
      <c r="E562" s="95"/>
      <c r="F562" s="95"/>
      <c r="G562" s="95"/>
      <c r="H562" s="93"/>
      <c r="I562" s="93"/>
      <c r="J562" s="93"/>
    </row>
    <row r="563" spans="1:10" s="65" customFormat="1" ht="14" x14ac:dyDescent="0.35">
      <c r="A563" s="145"/>
      <c r="B563" s="152"/>
      <c r="C563" s="93"/>
      <c r="D563" s="93"/>
      <c r="E563" s="95"/>
      <c r="F563" s="95"/>
      <c r="G563" s="95"/>
      <c r="H563" s="93"/>
      <c r="I563" s="93"/>
      <c r="J563" s="93"/>
    </row>
    <row r="564" spans="1:10" s="65" customFormat="1" ht="14" x14ac:dyDescent="0.35">
      <c r="A564" s="145"/>
      <c r="B564" s="152"/>
      <c r="C564" s="93"/>
      <c r="D564" s="93"/>
      <c r="E564" s="95"/>
      <c r="F564" s="95"/>
      <c r="G564" s="95"/>
      <c r="H564" s="93"/>
      <c r="I564" s="93"/>
      <c r="J564" s="93"/>
    </row>
    <row r="565" spans="1:10" s="65" customFormat="1" ht="14" x14ac:dyDescent="0.35">
      <c r="A565" s="145"/>
      <c r="B565" s="152"/>
      <c r="C565" s="93"/>
      <c r="D565" s="93"/>
      <c r="E565" s="95"/>
      <c r="F565" s="95"/>
      <c r="G565" s="95"/>
      <c r="H565" s="93"/>
      <c r="I565" s="93"/>
      <c r="J565" s="93"/>
    </row>
    <row r="566" spans="1:10" s="65" customFormat="1" ht="14" x14ac:dyDescent="0.35">
      <c r="A566" s="145"/>
      <c r="B566" s="152"/>
      <c r="C566" s="93"/>
      <c r="D566" s="93"/>
      <c r="E566" s="95"/>
      <c r="F566" s="95"/>
      <c r="G566" s="95"/>
      <c r="H566" s="93"/>
      <c r="I566" s="93"/>
      <c r="J566" s="93"/>
    </row>
    <row r="567" spans="1:10" s="65" customFormat="1" ht="14" x14ac:dyDescent="0.35">
      <c r="A567" s="145"/>
      <c r="B567" s="152"/>
      <c r="C567" s="93"/>
      <c r="D567" s="93"/>
      <c r="E567" s="95"/>
      <c r="F567" s="95"/>
      <c r="G567" s="95"/>
      <c r="H567" s="93"/>
      <c r="I567" s="93"/>
      <c r="J567" s="93"/>
    </row>
    <row r="568" spans="1:10" s="65" customFormat="1" ht="14" x14ac:dyDescent="0.35">
      <c r="A568" s="145"/>
      <c r="B568" s="152"/>
      <c r="C568" s="93"/>
      <c r="D568" s="93"/>
      <c r="E568" s="95"/>
      <c r="F568" s="95"/>
      <c r="G568" s="95"/>
      <c r="H568" s="93"/>
      <c r="I568" s="93"/>
      <c r="J568" s="93"/>
    </row>
    <row r="569" spans="1:10" s="65" customFormat="1" ht="14" x14ac:dyDescent="0.35">
      <c r="A569" s="145"/>
      <c r="B569" s="152"/>
      <c r="C569" s="93"/>
      <c r="D569" s="93"/>
      <c r="E569" s="95"/>
      <c r="F569" s="95"/>
      <c r="G569" s="95"/>
      <c r="H569" s="93"/>
      <c r="I569" s="93"/>
      <c r="J569" s="93"/>
    </row>
    <row r="570" spans="1:10" s="65" customFormat="1" ht="14" x14ac:dyDescent="0.35">
      <c r="A570" s="145"/>
      <c r="B570" s="152"/>
      <c r="C570" s="93"/>
      <c r="D570" s="93"/>
      <c r="E570" s="95"/>
      <c r="F570" s="95"/>
      <c r="G570" s="95"/>
      <c r="H570" s="93"/>
      <c r="I570" s="93"/>
      <c r="J570" s="93"/>
    </row>
    <row r="571" spans="1:10" s="65" customFormat="1" ht="14" x14ac:dyDescent="0.35">
      <c r="A571" s="145"/>
      <c r="B571" s="152"/>
      <c r="C571" s="93"/>
      <c r="D571" s="93"/>
      <c r="E571" s="95"/>
      <c r="F571" s="95"/>
      <c r="G571" s="95"/>
      <c r="H571" s="93"/>
      <c r="I571" s="93"/>
      <c r="J571" s="93"/>
    </row>
    <row r="572" spans="1:10" s="65" customFormat="1" ht="14" x14ac:dyDescent="0.35">
      <c r="A572" s="145"/>
      <c r="B572" s="152"/>
      <c r="C572" s="93"/>
      <c r="D572" s="93"/>
      <c r="E572" s="95"/>
      <c r="F572" s="95"/>
      <c r="G572" s="95"/>
      <c r="H572" s="93"/>
      <c r="I572" s="93"/>
      <c r="J572" s="93"/>
    </row>
    <row r="573" spans="1:10" s="65" customFormat="1" ht="14" x14ac:dyDescent="0.35">
      <c r="A573" s="145"/>
      <c r="B573" s="152"/>
      <c r="C573" s="93"/>
      <c r="D573" s="93"/>
      <c r="E573" s="95"/>
      <c r="F573" s="95"/>
      <c r="G573" s="95"/>
      <c r="H573" s="93"/>
      <c r="I573" s="93"/>
      <c r="J573" s="93"/>
    </row>
    <row r="574" spans="1:10" s="65" customFormat="1" ht="14" x14ac:dyDescent="0.35">
      <c r="A574" s="145"/>
      <c r="B574" s="152"/>
      <c r="C574" s="93"/>
      <c r="D574" s="93"/>
      <c r="E574" s="95"/>
      <c r="F574" s="95"/>
      <c r="G574" s="95"/>
      <c r="H574" s="93"/>
      <c r="I574" s="93"/>
      <c r="J574" s="93"/>
    </row>
    <row r="575" spans="1:10" s="65" customFormat="1" ht="14" x14ac:dyDescent="0.35">
      <c r="A575" s="145"/>
      <c r="B575" s="152"/>
      <c r="C575" s="93"/>
      <c r="D575" s="93"/>
      <c r="E575" s="95"/>
      <c r="F575" s="95"/>
      <c r="G575" s="95"/>
      <c r="H575" s="93"/>
      <c r="I575" s="93"/>
      <c r="J575" s="93"/>
    </row>
    <row r="576" spans="1:10" s="65" customFormat="1" ht="14" x14ac:dyDescent="0.35">
      <c r="A576" s="145"/>
      <c r="B576" s="152"/>
      <c r="C576" s="93"/>
      <c r="D576" s="93"/>
      <c r="E576" s="95"/>
      <c r="F576" s="95"/>
      <c r="G576" s="95"/>
      <c r="H576" s="93"/>
      <c r="I576" s="93"/>
      <c r="J576" s="93"/>
    </row>
    <row r="577" spans="1:10" s="65" customFormat="1" ht="14" x14ac:dyDescent="0.35">
      <c r="A577" s="145"/>
      <c r="B577" s="152"/>
      <c r="C577" s="93"/>
      <c r="D577" s="93"/>
      <c r="E577" s="95"/>
      <c r="F577" s="95"/>
      <c r="G577" s="95"/>
      <c r="H577" s="93"/>
      <c r="I577" s="93"/>
      <c r="J577" s="93"/>
    </row>
    <row r="578" spans="1:10" s="65" customFormat="1" ht="14" x14ac:dyDescent="0.35">
      <c r="A578" s="145"/>
      <c r="B578" s="152"/>
      <c r="C578" s="93"/>
      <c r="D578" s="93"/>
      <c r="E578" s="95"/>
      <c r="F578" s="95"/>
      <c r="G578" s="95"/>
      <c r="H578" s="93"/>
      <c r="I578" s="93"/>
      <c r="J578" s="93"/>
    </row>
    <row r="579" spans="1:10" s="65" customFormat="1" ht="14" x14ac:dyDescent="0.35">
      <c r="A579" s="145"/>
      <c r="B579" s="152"/>
      <c r="C579" s="93"/>
      <c r="D579" s="93"/>
      <c r="E579" s="95"/>
      <c r="F579" s="95"/>
      <c r="G579" s="95"/>
      <c r="H579" s="93"/>
      <c r="I579" s="93"/>
      <c r="J579" s="93"/>
    </row>
    <row r="580" spans="1:10" s="65" customFormat="1" ht="14" x14ac:dyDescent="0.35">
      <c r="A580" s="145"/>
      <c r="B580" s="152"/>
      <c r="C580" s="93"/>
      <c r="D580" s="93"/>
      <c r="E580" s="95"/>
      <c r="F580" s="95"/>
      <c r="G580" s="95"/>
      <c r="H580" s="93"/>
      <c r="I580" s="93"/>
      <c r="J580" s="93"/>
    </row>
    <row r="581" spans="1:10" s="65" customFormat="1" ht="14" x14ac:dyDescent="0.35">
      <c r="A581" s="145"/>
      <c r="B581" s="152"/>
      <c r="C581" s="93"/>
      <c r="D581" s="93"/>
      <c r="E581" s="95"/>
      <c r="F581" s="95"/>
      <c r="G581" s="95"/>
      <c r="H581" s="93"/>
      <c r="I581" s="93"/>
      <c r="J581" s="93"/>
    </row>
    <row r="582" spans="1:10" s="65" customFormat="1" ht="14" x14ac:dyDescent="0.35">
      <c r="A582" s="145"/>
      <c r="B582" s="152"/>
      <c r="C582" s="93"/>
      <c r="D582" s="93"/>
      <c r="E582" s="95"/>
      <c r="F582" s="95"/>
      <c r="G582" s="95"/>
      <c r="H582" s="93"/>
      <c r="I582" s="93"/>
      <c r="J582" s="93"/>
    </row>
    <row r="583" spans="1:10" s="65" customFormat="1" ht="14" x14ac:dyDescent="0.35">
      <c r="A583" s="145"/>
      <c r="B583" s="152"/>
      <c r="C583" s="93"/>
      <c r="D583" s="93"/>
      <c r="E583" s="95"/>
      <c r="F583" s="95"/>
      <c r="G583" s="95"/>
      <c r="H583" s="93"/>
      <c r="I583" s="93"/>
      <c r="J583" s="93"/>
    </row>
    <row r="584" spans="1:10" s="65" customFormat="1" ht="14" x14ac:dyDescent="0.35">
      <c r="A584" s="145"/>
      <c r="B584" s="152"/>
      <c r="C584" s="93"/>
      <c r="D584" s="93"/>
      <c r="E584" s="95"/>
      <c r="F584" s="95"/>
      <c r="G584" s="95"/>
      <c r="H584" s="93"/>
      <c r="I584" s="93"/>
      <c r="J584" s="93"/>
    </row>
    <row r="585" spans="1:10" s="65" customFormat="1" ht="14" x14ac:dyDescent="0.35">
      <c r="A585" s="145"/>
      <c r="B585" s="152"/>
      <c r="C585" s="93"/>
      <c r="D585" s="93"/>
      <c r="E585" s="95"/>
      <c r="F585" s="95"/>
      <c r="G585" s="95"/>
      <c r="H585" s="93"/>
      <c r="I585" s="93"/>
      <c r="J585" s="93"/>
    </row>
    <row r="586" spans="1:10" s="65" customFormat="1" ht="14" x14ac:dyDescent="0.35">
      <c r="A586" s="145"/>
      <c r="B586" s="152"/>
      <c r="C586" s="93"/>
      <c r="D586" s="93"/>
      <c r="E586" s="95"/>
      <c r="F586" s="95"/>
      <c r="G586" s="95"/>
      <c r="H586" s="93"/>
      <c r="I586" s="93"/>
      <c r="J586" s="93"/>
    </row>
    <row r="587" spans="1:10" s="65" customFormat="1" ht="14" x14ac:dyDescent="0.35">
      <c r="A587" s="145"/>
      <c r="B587" s="152"/>
      <c r="C587" s="93"/>
      <c r="D587" s="93"/>
      <c r="E587" s="95"/>
      <c r="F587" s="95"/>
      <c r="G587" s="95"/>
      <c r="H587" s="93"/>
      <c r="I587" s="93"/>
      <c r="J587" s="93"/>
    </row>
    <row r="588" spans="1:10" s="65" customFormat="1" ht="14" x14ac:dyDescent="0.35">
      <c r="A588" s="145"/>
      <c r="B588" s="152"/>
      <c r="C588" s="93"/>
      <c r="D588" s="93"/>
      <c r="E588" s="95"/>
      <c r="F588" s="95"/>
      <c r="G588" s="95"/>
      <c r="H588" s="93"/>
      <c r="I588" s="93"/>
      <c r="J588" s="93"/>
    </row>
    <row r="589" spans="1:10" s="65" customFormat="1" ht="14" x14ac:dyDescent="0.35">
      <c r="A589" s="145"/>
      <c r="B589" s="152"/>
      <c r="C589" s="93"/>
      <c r="D589" s="93"/>
      <c r="E589" s="95"/>
      <c r="F589" s="95"/>
      <c r="G589" s="95"/>
      <c r="H589" s="93"/>
      <c r="I589" s="93"/>
      <c r="J589" s="93"/>
    </row>
    <row r="590" spans="1:10" s="65" customFormat="1" ht="14" x14ac:dyDescent="0.35">
      <c r="A590" s="145"/>
      <c r="B590" s="152"/>
      <c r="C590" s="93"/>
      <c r="D590" s="93"/>
      <c r="E590" s="95"/>
      <c r="F590" s="95"/>
      <c r="G590" s="95"/>
      <c r="H590" s="93"/>
      <c r="I590" s="93"/>
      <c r="J590" s="93"/>
    </row>
    <row r="591" spans="1:10" s="65" customFormat="1" ht="14" x14ac:dyDescent="0.35">
      <c r="A591" s="145"/>
      <c r="B591" s="152"/>
      <c r="C591" s="93"/>
      <c r="D591" s="93"/>
      <c r="E591" s="95"/>
      <c r="F591" s="95"/>
      <c r="G591" s="95"/>
      <c r="H591" s="93"/>
      <c r="I591" s="93"/>
      <c r="J591" s="93"/>
    </row>
    <row r="592" spans="1:10" s="65" customFormat="1" ht="14" x14ac:dyDescent="0.35">
      <c r="A592" s="145"/>
      <c r="B592" s="152"/>
      <c r="C592" s="93"/>
      <c r="D592" s="93"/>
      <c r="E592" s="95"/>
      <c r="F592" s="95"/>
      <c r="G592" s="95"/>
      <c r="H592" s="93"/>
      <c r="I592" s="93"/>
      <c r="J592" s="93"/>
    </row>
    <row r="593" spans="1:10" s="65" customFormat="1" ht="14" x14ac:dyDescent="0.35">
      <c r="A593" s="145"/>
      <c r="B593" s="152"/>
      <c r="C593" s="93"/>
      <c r="D593" s="93"/>
      <c r="E593" s="95"/>
      <c r="F593" s="95"/>
      <c r="G593" s="95"/>
      <c r="H593" s="93"/>
      <c r="I593" s="93"/>
      <c r="J593" s="93"/>
    </row>
    <row r="594" spans="1:10" s="65" customFormat="1" ht="14" x14ac:dyDescent="0.35">
      <c r="A594" s="145"/>
      <c r="B594" s="152"/>
      <c r="C594" s="93"/>
      <c r="D594" s="93"/>
      <c r="E594" s="95"/>
      <c r="F594" s="95"/>
      <c r="G594" s="95"/>
      <c r="H594" s="93"/>
      <c r="I594" s="93"/>
      <c r="J594" s="93"/>
    </row>
    <row r="595" spans="1:10" s="65" customFormat="1" ht="14" x14ac:dyDescent="0.35">
      <c r="A595" s="145"/>
      <c r="B595" s="152"/>
      <c r="C595" s="93"/>
      <c r="D595" s="93"/>
      <c r="E595" s="95"/>
      <c r="F595" s="95"/>
      <c r="G595" s="95"/>
      <c r="H595" s="93"/>
      <c r="I595" s="93"/>
      <c r="J595" s="93"/>
    </row>
    <row r="596" spans="1:10" s="65" customFormat="1" ht="14" x14ac:dyDescent="0.35">
      <c r="A596" s="145"/>
      <c r="B596" s="152"/>
      <c r="C596" s="93"/>
      <c r="D596" s="93"/>
      <c r="E596" s="95"/>
      <c r="F596" s="95"/>
      <c r="G596" s="95"/>
      <c r="H596" s="93"/>
      <c r="I596" s="93"/>
      <c r="J596" s="93"/>
    </row>
    <row r="597" spans="1:10" s="65" customFormat="1" ht="14" x14ac:dyDescent="0.35">
      <c r="A597" s="145"/>
      <c r="B597" s="152"/>
      <c r="C597" s="93"/>
      <c r="D597" s="93"/>
      <c r="E597" s="95"/>
      <c r="F597" s="95"/>
      <c r="G597" s="95"/>
      <c r="H597" s="93"/>
      <c r="I597" s="93"/>
      <c r="J597" s="93"/>
    </row>
    <row r="598" spans="1:10" s="65" customFormat="1" ht="14" x14ac:dyDescent="0.35">
      <c r="A598" s="145"/>
      <c r="B598" s="152"/>
      <c r="C598" s="93"/>
      <c r="D598" s="93"/>
      <c r="E598" s="95"/>
      <c r="F598" s="95"/>
      <c r="G598" s="95"/>
      <c r="H598" s="93"/>
      <c r="I598" s="93"/>
      <c r="J598" s="93"/>
    </row>
    <row r="599" spans="1:10" s="65" customFormat="1" ht="14" x14ac:dyDescent="0.35">
      <c r="A599" s="145"/>
      <c r="B599" s="152"/>
      <c r="C599" s="93"/>
      <c r="D599" s="93"/>
      <c r="E599" s="95"/>
      <c r="F599" s="95"/>
      <c r="G599" s="95"/>
      <c r="H599" s="93"/>
      <c r="I599" s="93"/>
      <c r="J599" s="93"/>
    </row>
    <row r="600" spans="1:10" s="65" customFormat="1" ht="14" x14ac:dyDescent="0.35">
      <c r="A600" s="145"/>
      <c r="B600" s="152"/>
      <c r="C600" s="93"/>
      <c r="D600" s="93"/>
      <c r="E600" s="95"/>
      <c r="F600" s="95"/>
      <c r="G600" s="95"/>
      <c r="H600" s="93"/>
      <c r="I600" s="93"/>
      <c r="J600" s="93"/>
    </row>
    <row r="601" spans="1:10" s="65" customFormat="1" ht="14" x14ac:dyDescent="0.35">
      <c r="A601" s="145"/>
      <c r="B601" s="152"/>
      <c r="C601" s="93"/>
      <c r="D601" s="93"/>
      <c r="E601" s="95"/>
      <c r="F601" s="95"/>
      <c r="G601" s="95"/>
      <c r="H601" s="93"/>
      <c r="I601" s="93"/>
      <c r="J601" s="93"/>
    </row>
    <row r="602" spans="1:10" s="65" customFormat="1" ht="14" x14ac:dyDescent="0.35">
      <c r="A602" s="145"/>
      <c r="B602" s="152"/>
      <c r="C602" s="93"/>
      <c r="D602" s="93"/>
      <c r="E602" s="95"/>
      <c r="F602" s="95"/>
      <c r="G602" s="95"/>
      <c r="H602" s="93"/>
      <c r="I602" s="93"/>
      <c r="J602" s="93"/>
    </row>
    <row r="603" spans="1:10" s="65" customFormat="1" ht="14" x14ac:dyDescent="0.35">
      <c r="A603" s="145"/>
      <c r="B603" s="152"/>
      <c r="C603" s="93"/>
      <c r="D603" s="93"/>
      <c r="E603" s="95"/>
      <c r="F603" s="95"/>
      <c r="G603" s="95"/>
      <c r="H603" s="93"/>
      <c r="I603" s="93"/>
      <c r="J603" s="93"/>
    </row>
    <row r="604" spans="1:10" s="65" customFormat="1" ht="14" x14ac:dyDescent="0.35">
      <c r="A604" s="145"/>
      <c r="B604" s="152"/>
      <c r="C604" s="93"/>
      <c r="D604" s="93"/>
      <c r="E604" s="95"/>
      <c r="F604" s="95"/>
      <c r="G604" s="95"/>
      <c r="H604" s="93"/>
      <c r="I604" s="93"/>
      <c r="J604" s="93"/>
    </row>
    <row r="605" spans="1:10" s="65" customFormat="1" ht="14" x14ac:dyDescent="0.35">
      <c r="A605" s="145"/>
      <c r="B605" s="152"/>
      <c r="C605" s="93"/>
      <c r="D605" s="93"/>
      <c r="E605" s="95"/>
      <c r="F605" s="95"/>
      <c r="G605" s="95"/>
      <c r="H605" s="93"/>
      <c r="I605" s="93"/>
      <c r="J605" s="93"/>
    </row>
    <row r="606" spans="1:10" s="65" customFormat="1" ht="14" x14ac:dyDescent="0.35">
      <c r="A606" s="145"/>
      <c r="B606" s="152"/>
      <c r="C606" s="93"/>
      <c r="D606" s="93"/>
      <c r="E606" s="95"/>
      <c r="F606" s="95"/>
      <c r="G606" s="95"/>
      <c r="H606" s="93"/>
      <c r="I606" s="93"/>
      <c r="J606" s="93"/>
    </row>
    <row r="607" spans="1:10" s="65" customFormat="1" ht="14" x14ac:dyDescent="0.35">
      <c r="A607" s="145"/>
      <c r="B607" s="152"/>
      <c r="C607" s="93"/>
      <c r="D607" s="93"/>
      <c r="E607" s="95"/>
      <c r="F607" s="95"/>
      <c r="G607" s="95"/>
      <c r="H607" s="93"/>
      <c r="I607" s="93"/>
      <c r="J607" s="93"/>
    </row>
    <row r="608" spans="1:10" s="65" customFormat="1" ht="14" x14ac:dyDescent="0.35">
      <c r="A608" s="145"/>
      <c r="B608" s="152"/>
      <c r="C608" s="93"/>
      <c r="D608" s="93"/>
      <c r="E608" s="95"/>
      <c r="F608" s="95"/>
      <c r="G608" s="95"/>
      <c r="H608" s="93"/>
      <c r="I608" s="93"/>
      <c r="J608" s="93"/>
    </row>
    <row r="609" spans="1:10" s="65" customFormat="1" ht="14" x14ac:dyDescent="0.35">
      <c r="A609" s="145"/>
      <c r="B609" s="152"/>
      <c r="C609" s="93"/>
      <c r="D609" s="93"/>
      <c r="E609" s="95"/>
      <c r="F609" s="95"/>
      <c r="G609" s="95"/>
      <c r="H609" s="93"/>
      <c r="I609" s="93"/>
      <c r="J609" s="93"/>
    </row>
    <row r="610" spans="1:10" s="65" customFormat="1" ht="14" x14ac:dyDescent="0.35">
      <c r="A610" s="145"/>
      <c r="B610" s="152"/>
      <c r="C610" s="93"/>
      <c r="D610" s="93"/>
      <c r="E610" s="95"/>
      <c r="F610" s="95"/>
      <c r="G610" s="95"/>
      <c r="H610" s="93"/>
      <c r="I610" s="93"/>
      <c r="J610" s="93"/>
    </row>
    <row r="611" spans="1:10" s="65" customFormat="1" ht="14" x14ac:dyDescent="0.35">
      <c r="A611" s="145"/>
      <c r="B611" s="152"/>
      <c r="C611" s="93"/>
      <c r="D611" s="93"/>
      <c r="E611" s="95"/>
      <c r="F611" s="95"/>
      <c r="G611" s="95"/>
      <c r="H611" s="93"/>
      <c r="I611" s="93"/>
      <c r="J611" s="93"/>
    </row>
    <row r="612" spans="1:10" s="65" customFormat="1" ht="14" x14ac:dyDescent="0.35">
      <c r="A612" s="145"/>
      <c r="B612" s="152"/>
      <c r="C612" s="93"/>
      <c r="D612" s="93"/>
      <c r="E612" s="95"/>
      <c r="F612" s="95"/>
      <c r="G612" s="95"/>
      <c r="H612" s="93"/>
      <c r="I612" s="93"/>
      <c r="J612" s="93"/>
    </row>
    <row r="613" spans="1:10" s="65" customFormat="1" ht="14" x14ac:dyDescent="0.35">
      <c r="A613" s="145"/>
      <c r="B613" s="152"/>
      <c r="C613" s="93"/>
      <c r="D613" s="93"/>
      <c r="E613" s="95"/>
      <c r="F613" s="95"/>
      <c r="G613" s="95"/>
      <c r="H613" s="93"/>
      <c r="I613" s="93"/>
      <c r="J613" s="93"/>
    </row>
    <row r="614" spans="1:10" s="65" customFormat="1" ht="14" x14ac:dyDescent="0.35">
      <c r="A614" s="145"/>
      <c r="B614" s="152"/>
      <c r="C614" s="93"/>
      <c r="D614" s="93"/>
      <c r="E614" s="95"/>
      <c r="F614" s="95"/>
      <c r="G614" s="95"/>
      <c r="H614" s="93"/>
      <c r="I614" s="93"/>
      <c r="J614" s="93"/>
    </row>
    <row r="615" spans="1:10" s="65" customFormat="1" ht="14" x14ac:dyDescent="0.35">
      <c r="A615" s="145"/>
      <c r="B615" s="152"/>
      <c r="C615" s="93"/>
      <c r="D615" s="93"/>
      <c r="E615" s="95"/>
      <c r="F615" s="95"/>
      <c r="G615" s="95"/>
      <c r="H615" s="93"/>
      <c r="I615" s="93"/>
      <c r="J615" s="93"/>
    </row>
    <row r="616" spans="1:10" s="65" customFormat="1" ht="14" x14ac:dyDescent="0.35">
      <c r="A616" s="145"/>
      <c r="B616" s="152"/>
      <c r="C616" s="93"/>
      <c r="D616" s="93"/>
      <c r="E616" s="95"/>
      <c r="F616" s="95"/>
      <c r="G616" s="95"/>
      <c r="H616" s="93"/>
      <c r="I616" s="93"/>
      <c r="J616" s="93"/>
    </row>
    <row r="617" spans="1:10" s="65" customFormat="1" ht="14" x14ac:dyDescent="0.35">
      <c r="A617" s="145"/>
      <c r="B617" s="152"/>
      <c r="C617" s="93"/>
      <c r="D617" s="93"/>
      <c r="E617" s="95"/>
      <c r="F617" s="95"/>
      <c r="G617" s="95"/>
      <c r="H617" s="93"/>
      <c r="I617" s="93"/>
      <c r="J617" s="93"/>
    </row>
    <row r="618" spans="1:10" s="65" customFormat="1" ht="14" x14ac:dyDescent="0.35">
      <c r="A618" s="145"/>
      <c r="B618" s="152"/>
      <c r="C618" s="93"/>
      <c r="D618" s="93"/>
      <c r="E618" s="95"/>
      <c r="F618" s="95"/>
      <c r="G618" s="95"/>
      <c r="H618" s="93"/>
      <c r="I618" s="93"/>
      <c r="J618" s="93"/>
    </row>
    <row r="619" spans="1:10" s="65" customFormat="1" ht="14" x14ac:dyDescent="0.35">
      <c r="A619" s="145"/>
      <c r="B619" s="152"/>
      <c r="C619" s="93"/>
      <c r="D619" s="93"/>
      <c r="E619" s="95"/>
      <c r="F619" s="95"/>
      <c r="G619" s="95"/>
      <c r="H619" s="93"/>
      <c r="I619" s="93"/>
      <c r="J619" s="93"/>
    </row>
    <row r="620" spans="1:10" s="65" customFormat="1" ht="14" x14ac:dyDescent="0.35">
      <c r="A620" s="145"/>
      <c r="B620" s="152"/>
      <c r="C620" s="93"/>
      <c r="D620" s="93"/>
      <c r="E620" s="95"/>
      <c r="F620" s="95"/>
      <c r="G620" s="95"/>
      <c r="H620" s="93"/>
      <c r="I620" s="93"/>
      <c r="J620" s="93"/>
    </row>
    <row r="621" spans="1:10" s="65" customFormat="1" ht="14" x14ac:dyDescent="0.35">
      <c r="A621" s="145"/>
      <c r="B621" s="152"/>
      <c r="C621" s="93"/>
      <c r="D621" s="93"/>
      <c r="E621" s="95"/>
      <c r="F621" s="95"/>
      <c r="G621" s="95"/>
      <c r="H621" s="93"/>
      <c r="I621" s="93"/>
      <c r="J621" s="93"/>
    </row>
    <row r="622" spans="1:10" s="65" customFormat="1" ht="14" x14ac:dyDescent="0.35">
      <c r="A622" s="145"/>
      <c r="B622" s="152"/>
      <c r="C622" s="93"/>
      <c r="D622" s="93"/>
      <c r="E622" s="95"/>
      <c r="F622" s="95"/>
      <c r="G622" s="95"/>
      <c r="H622" s="93"/>
      <c r="I622" s="93"/>
      <c r="J622" s="93"/>
    </row>
    <row r="623" spans="1:10" s="65" customFormat="1" ht="14" x14ac:dyDescent="0.35">
      <c r="A623" s="145"/>
      <c r="B623" s="152"/>
      <c r="C623" s="93"/>
      <c r="D623" s="93"/>
      <c r="E623" s="95"/>
      <c r="F623" s="95"/>
      <c r="G623" s="95"/>
      <c r="H623" s="93"/>
      <c r="I623" s="93"/>
      <c r="J623" s="93"/>
    </row>
    <row r="624" spans="1:10" s="65" customFormat="1" ht="14" x14ac:dyDescent="0.35">
      <c r="A624" s="145"/>
      <c r="B624" s="152"/>
      <c r="C624" s="93"/>
      <c r="D624" s="93"/>
      <c r="E624" s="95"/>
      <c r="F624" s="95"/>
      <c r="G624" s="95"/>
      <c r="H624" s="93"/>
      <c r="I624" s="93"/>
      <c r="J624" s="93"/>
    </row>
    <row r="625" spans="1:10" s="65" customFormat="1" ht="14" x14ac:dyDescent="0.35">
      <c r="A625" s="145"/>
      <c r="B625" s="152"/>
      <c r="C625" s="93"/>
      <c r="D625" s="93"/>
      <c r="E625" s="95"/>
      <c r="F625" s="95"/>
      <c r="G625" s="95"/>
      <c r="H625" s="93"/>
      <c r="I625" s="93"/>
      <c r="J625" s="93"/>
    </row>
    <row r="626" spans="1:10" s="65" customFormat="1" ht="14" x14ac:dyDescent="0.35">
      <c r="A626" s="145"/>
      <c r="B626" s="152"/>
      <c r="C626" s="93"/>
      <c r="D626" s="93"/>
      <c r="E626" s="95"/>
      <c r="F626" s="95"/>
      <c r="G626" s="95"/>
      <c r="H626" s="93"/>
      <c r="I626" s="93"/>
      <c r="J626" s="93"/>
    </row>
    <row r="627" spans="1:10" s="65" customFormat="1" ht="14" x14ac:dyDescent="0.35">
      <c r="A627" s="145"/>
      <c r="B627" s="152"/>
      <c r="C627" s="93"/>
      <c r="D627" s="93"/>
      <c r="E627" s="95"/>
      <c r="F627" s="95"/>
      <c r="G627" s="95"/>
      <c r="H627" s="93"/>
      <c r="I627" s="93"/>
      <c r="J627" s="93"/>
    </row>
    <row r="628" spans="1:10" s="65" customFormat="1" ht="14" x14ac:dyDescent="0.35">
      <c r="A628" s="145"/>
      <c r="B628" s="152"/>
      <c r="C628" s="93"/>
      <c r="D628" s="93"/>
      <c r="E628" s="95"/>
      <c r="F628" s="95"/>
      <c r="G628" s="95"/>
      <c r="H628" s="93"/>
      <c r="I628" s="93"/>
      <c r="J628" s="93"/>
    </row>
    <row r="629" spans="1:10" s="65" customFormat="1" ht="14" x14ac:dyDescent="0.35">
      <c r="A629" s="145"/>
      <c r="B629" s="152"/>
      <c r="C629" s="93"/>
      <c r="D629" s="93"/>
      <c r="E629" s="95"/>
      <c r="F629" s="95"/>
      <c r="G629" s="95"/>
      <c r="H629" s="93"/>
      <c r="I629" s="93"/>
      <c r="J629" s="93"/>
    </row>
    <row r="630" spans="1:10" s="65" customFormat="1" ht="14" x14ac:dyDescent="0.35">
      <c r="A630" s="145"/>
      <c r="B630" s="152"/>
      <c r="C630" s="93"/>
      <c r="D630" s="93"/>
      <c r="E630" s="95"/>
      <c r="F630" s="95"/>
      <c r="G630" s="95"/>
      <c r="H630" s="93"/>
      <c r="I630" s="93"/>
      <c r="J630" s="93"/>
    </row>
    <row r="631" spans="1:10" s="65" customFormat="1" ht="14" x14ac:dyDescent="0.35">
      <c r="A631" s="145"/>
      <c r="B631" s="152"/>
      <c r="C631" s="93"/>
      <c r="D631" s="93"/>
      <c r="E631" s="95"/>
      <c r="F631" s="95"/>
      <c r="G631" s="95"/>
      <c r="H631" s="93"/>
      <c r="I631" s="93"/>
      <c r="J631" s="93"/>
    </row>
    <row r="632" spans="1:10" s="65" customFormat="1" ht="14" x14ac:dyDescent="0.35">
      <c r="A632" s="145"/>
      <c r="B632" s="152"/>
      <c r="C632" s="93"/>
      <c r="D632" s="93"/>
      <c r="E632" s="95"/>
      <c r="F632" s="95"/>
      <c r="G632" s="95"/>
      <c r="H632" s="93"/>
      <c r="I632" s="93"/>
      <c r="J632" s="93"/>
    </row>
    <row r="633" spans="1:10" s="65" customFormat="1" ht="14" x14ac:dyDescent="0.35">
      <c r="A633" s="145"/>
      <c r="B633" s="152"/>
      <c r="C633" s="93"/>
      <c r="D633" s="93"/>
      <c r="E633" s="95"/>
      <c r="F633" s="95"/>
      <c r="G633" s="95"/>
      <c r="H633" s="93"/>
      <c r="I633" s="93"/>
      <c r="J633" s="93"/>
    </row>
    <row r="634" spans="1:10" s="65" customFormat="1" ht="14" x14ac:dyDescent="0.35">
      <c r="A634" s="145"/>
      <c r="B634" s="152"/>
      <c r="C634" s="93"/>
      <c r="D634" s="93"/>
      <c r="E634" s="95"/>
      <c r="F634" s="95"/>
      <c r="G634" s="95"/>
      <c r="H634" s="93"/>
      <c r="I634" s="93"/>
      <c r="J634" s="93"/>
    </row>
    <row r="635" spans="1:10" s="65" customFormat="1" ht="14" x14ac:dyDescent="0.35">
      <c r="A635" s="145"/>
      <c r="B635" s="152"/>
      <c r="C635" s="93"/>
      <c r="D635" s="93"/>
      <c r="E635" s="95"/>
      <c r="F635" s="95"/>
      <c r="G635" s="95"/>
      <c r="H635" s="93"/>
      <c r="I635" s="93"/>
      <c r="J635" s="93"/>
    </row>
    <row r="636" spans="1:10" s="65" customFormat="1" ht="14" x14ac:dyDescent="0.35">
      <c r="A636" s="145"/>
      <c r="B636" s="152"/>
      <c r="C636" s="93"/>
      <c r="D636" s="93"/>
      <c r="E636" s="95"/>
      <c r="F636" s="95"/>
      <c r="G636" s="95"/>
      <c r="H636" s="93"/>
      <c r="I636" s="93"/>
      <c r="J636" s="93"/>
    </row>
    <row r="637" spans="1:10" s="65" customFormat="1" ht="14" x14ac:dyDescent="0.35">
      <c r="A637" s="145"/>
      <c r="B637" s="152"/>
      <c r="C637" s="93"/>
      <c r="D637" s="93"/>
      <c r="E637" s="95"/>
      <c r="F637" s="95"/>
      <c r="G637" s="95"/>
      <c r="H637" s="93"/>
      <c r="I637" s="93"/>
      <c r="J637" s="93"/>
    </row>
    <row r="638" spans="1:10" s="65" customFormat="1" ht="14" x14ac:dyDescent="0.35">
      <c r="A638" s="145"/>
      <c r="B638" s="152"/>
      <c r="C638" s="93"/>
      <c r="D638" s="93"/>
      <c r="E638" s="95"/>
      <c r="F638" s="95"/>
      <c r="G638" s="95"/>
      <c r="H638" s="93"/>
      <c r="I638" s="93"/>
      <c r="J638" s="93"/>
    </row>
    <row r="639" spans="1:10" s="65" customFormat="1" ht="14" x14ac:dyDescent="0.35">
      <c r="A639" s="145"/>
      <c r="B639" s="152"/>
      <c r="C639" s="93"/>
      <c r="D639" s="93"/>
      <c r="E639" s="95"/>
      <c r="F639" s="95"/>
      <c r="G639" s="95"/>
      <c r="H639" s="93"/>
      <c r="I639" s="93"/>
      <c r="J639" s="93"/>
    </row>
    <row r="640" spans="1:10" s="65" customFormat="1" ht="14" x14ac:dyDescent="0.35">
      <c r="A640" s="145"/>
      <c r="B640" s="152"/>
      <c r="C640" s="93"/>
      <c r="D640" s="93"/>
      <c r="E640" s="95"/>
      <c r="F640" s="95"/>
      <c r="G640" s="95"/>
      <c r="H640" s="93"/>
      <c r="I640" s="93"/>
      <c r="J640" s="93"/>
    </row>
    <row r="641" spans="1:10" s="65" customFormat="1" ht="14" x14ac:dyDescent="0.35">
      <c r="A641" s="145"/>
      <c r="B641" s="152"/>
      <c r="C641" s="93"/>
      <c r="D641" s="93"/>
      <c r="E641" s="95"/>
      <c r="F641" s="95"/>
      <c r="G641" s="95"/>
      <c r="H641" s="93"/>
      <c r="I641" s="93"/>
      <c r="J641" s="93"/>
    </row>
    <row r="642" spans="1:10" s="65" customFormat="1" ht="14" x14ac:dyDescent="0.35">
      <c r="A642" s="145"/>
      <c r="B642" s="152"/>
      <c r="C642" s="93"/>
      <c r="D642" s="93"/>
      <c r="E642" s="95"/>
      <c r="F642" s="95"/>
      <c r="G642" s="95"/>
      <c r="H642" s="93"/>
      <c r="I642" s="93"/>
      <c r="J642" s="93"/>
    </row>
    <row r="643" spans="1:10" s="65" customFormat="1" ht="14" x14ac:dyDescent="0.35">
      <c r="A643" s="145"/>
      <c r="B643" s="152"/>
      <c r="C643" s="93"/>
      <c r="D643" s="93"/>
      <c r="E643" s="95"/>
      <c r="F643" s="95"/>
      <c r="G643" s="95"/>
      <c r="H643" s="93"/>
      <c r="I643" s="93"/>
      <c r="J643" s="93"/>
    </row>
    <row r="644" spans="1:10" s="65" customFormat="1" ht="14" x14ac:dyDescent="0.35">
      <c r="A644" s="145"/>
      <c r="B644" s="152"/>
      <c r="C644" s="93"/>
      <c r="D644" s="93"/>
      <c r="E644" s="95"/>
      <c r="F644" s="95"/>
      <c r="G644" s="95"/>
      <c r="H644" s="93"/>
      <c r="I644" s="93"/>
      <c r="J644" s="93"/>
    </row>
    <row r="645" spans="1:10" s="65" customFormat="1" ht="14" x14ac:dyDescent="0.35">
      <c r="A645" s="145"/>
      <c r="B645" s="152"/>
      <c r="C645" s="93"/>
      <c r="D645" s="93"/>
      <c r="E645" s="95"/>
      <c r="F645" s="95"/>
      <c r="G645" s="95"/>
      <c r="H645" s="93"/>
      <c r="I645" s="93"/>
      <c r="J645" s="93"/>
    </row>
    <row r="646" spans="1:10" s="65" customFormat="1" ht="14" x14ac:dyDescent="0.35">
      <c r="A646" s="145"/>
      <c r="B646" s="152"/>
      <c r="C646" s="93"/>
      <c r="D646" s="93"/>
      <c r="E646" s="95"/>
      <c r="F646" s="95"/>
      <c r="G646" s="95"/>
      <c r="H646" s="93"/>
      <c r="I646" s="93"/>
      <c r="J646" s="93"/>
    </row>
    <row r="647" spans="1:10" s="65" customFormat="1" ht="14" x14ac:dyDescent="0.35">
      <c r="A647" s="145"/>
      <c r="B647" s="152"/>
      <c r="C647" s="93"/>
      <c r="D647" s="93"/>
      <c r="E647" s="95"/>
      <c r="F647" s="95"/>
      <c r="G647" s="95"/>
      <c r="H647" s="93"/>
      <c r="I647" s="93"/>
      <c r="J647" s="93"/>
    </row>
    <row r="648" spans="1:10" s="65" customFormat="1" ht="14" x14ac:dyDescent="0.35">
      <c r="A648" s="145"/>
      <c r="B648" s="152"/>
      <c r="C648" s="93"/>
      <c r="D648" s="93"/>
      <c r="E648" s="95"/>
      <c r="F648" s="95"/>
      <c r="G648" s="95"/>
      <c r="H648" s="93"/>
      <c r="I648" s="93"/>
      <c r="J648" s="93"/>
    </row>
    <row r="649" spans="1:10" s="65" customFormat="1" ht="14" x14ac:dyDescent="0.35">
      <c r="A649" s="145"/>
      <c r="B649" s="152"/>
      <c r="C649" s="93"/>
      <c r="D649" s="93"/>
      <c r="E649" s="95"/>
      <c r="F649" s="95"/>
      <c r="G649" s="95"/>
      <c r="H649" s="93"/>
      <c r="I649" s="93"/>
      <c r="J649" s="93"/>
    </row>
    <row r="650" spans="1:10" s="65" customFormat="1" ht="14" x14ac:dyDescent="0.35">
      <c r="A650" s="145"/>
      <c r="B650" s="152"/>
      <c r="C650" s="93"/>
      <c r="D650" s="93"/>
      <c r="E650" s="95"/>
      <c r="F650" s="95"/>
      <c r="G650" s="95"/>
      <c r="H650" s="93"/>
      <c r="I650" s="93"/>
      <c r="J650" s="93"/>
    </row>
    <row r="651" spans="1:10" s="65" customFormat="1" ht="14" x14ac:dyDescent="0.35">
      <c r="A651" s="145"/>
      <c r="B651" s="152"/>
      <c r="C651" s="93"/>
      <c r="D651" s="93"/>
      <c r="E651" s="95"/>
      <c r="F651" s="95"/>
      <c r="G651" s="95"/>
      <c r="H651" s="93"/>
      <c r="I651" s="93"/>
      <c r="J651" s="93"/>
    </row>
    <row r="652" spans="1:10" s="65" customFormat="1" ht="14" x14ac:dyDescent="0.35">
      <c r="A652" s="145"/>
      <c r="B652" s="152"/>
      <c r="C652" s="93"/>
      <c r="D652" s="93"/>
      <c r="E652" s="95"/>
      <c r="F652" s="95"/>
      <c r="G652" s="95"/>
      <c r="H652" s="93"/>
      <c r="I652" s="93"/>
      <c r="J652" s="93"/>
    </row>
    <row r="653" spans="1:10" s="65" customFormat="1" ht="14" x14ac:dyDescent="0.35">
      <c r="A653" s="145"/>
      <c r="B653" s="152"/>
      <c r="C653" s="93"/>
      <c r="D653" s="93"/>
      <c r="E653" s="95"/>
      <c r="F653" s="95"/>
      <c r="G653" s="95"/>
      <c r="H653" s="93"/>
      <c r="I653" s="93"/>
      <c r="J653" s="93"/>
    </row>
    <row r="654" spans="1:10" s="65" customFormat="1" ht="14" x14ac:dyDescent="0.35">
      <c r="A654" s="145"/>
      <c r="B654" s="152"/>
      <c r="C654" s="93"/>
      <c r="D654" s="93"/>
      <c r="E654" s="95"/>
      <c r="F654" s="95"/>
      <c r="G654" s="95"/>
      <c r="H654" s="93"/>
      <c r="I654" s="93"/>
      <c r="J654" s="93"/>
    </row>
    <row r="655" spans="1:10" s="65" customFormat="1" ht="14" x14ac:dyDescent="0.35">
      <c r="A655" s="145"/>
      <c r="B655" s="152"/>
      <c r="C655" s="93"/>
      <c r="D655" s="93"/>
      <c r="E655" s="95"/>
      <c r="F655" s="95"/>
      <c r="G655" s="95"/>
      <c r="H655" s="93"/>
      <c r="I655" s="93"/>
      <c r="J655" s="93"/>
    </row>
    <row r="656" spans="1:10" s="65" customFormat="1" ht="14" x14ac:dyDescent="0.35">
      <c r="A656" s="145"/>
      <c r="B656" s="152"/>
      <c r="C656" s="93"/>
      <c r="D656" s="93"/>
      <c r="E656" s="95"/>
      <c r="F656" s="95"/>
      <c r="G656" s="95"/>
      <c r="H656" s="93"/>
      <c r="I656" s="93"/>
      <c r="J656" s="93"/>
    </row>
    <row r="657" spans="1:10" s="65" customFormat="1" ht="14" x14ac:dyDescent="0.35">
      <c r="A657" s="145"/>
      <c r="B657" s="152"/>
      <c r="C657" s="93"/>
      <c r="D657" s="93"/>
      <c r="E657" s="95"/>
      <c r="F657" s="95"/>
      <c r="G657" s="95"/>
      <c r="H657" s="93"/>
      <c r="I657" s="93"/>
      <c r="J657" s="93"/>
    </row>
    <row r="658" spans="1:10" s="65" customFormat="1" ht="14" x14ac:dyDescent="0.35">
      <c r="A658" s="145"/>
      <c r="B658" s="152"/>
      <c r="C658" s="93"/>
      <c r="D658" s="93"/>
      <c r="E658" s="95"/>
      <c r="F658" s="95"/>
      <c r="G658" s="95"/>
      <c r="H658" s="93"/>
      <c r="I658" s="93"/>
      <c r="J658" s="93"/>
    </row>
    <row r="659" spans="1:10" s="65" customFormat="1" ht="14" x14ac:dyDescent="0.35">
      <c r="A659" s="145"/>
      <c r="B659" s="152"/>
      <c r="C659" s="93"/>
      <c r="D659" s="93"/>
      <c r="E659" s="95"/>
      <c r="F659" s="95"/>
      <c r="G659" s="95"/>
      <c r="H659" s="93"/>
      <c r="I659" s="93"/>
      <c r="J659" s="93"/>
    </row>
    <row r="660" spans="1:10" s="65" customFormat="1" ht="14" x14ac:dyDescent="0.35">
      <c r="A660" s="145"/>
      <c r="B660" s="152"/>
      <c r="C660" s="93"/>
      <c r="D660" s="93"/>
      <c r="E660" s="95"/>
      <c r="F660" s="95"/>
      <c r="G660" s="95"/>
      <c r="H660" s="93"/>
      <c r="I660" s="93"/>
      <c r="J660" s="93"/>
    </row>
    <row r="661" spans="1:10" s="65" customFormat="1" ht="14" x14ac:dyDescent="0.35">
      <c r="A661" s="145"/>
      <c r="B661" s="152"/>
      <c r="C661" s="93"/>
      <c r="D661" s="93"/>
      <c r="E661" s="95"/>
      <c r="F661" s="95"/>
      <c r="G661" s="95"/>
      <c r="H661" s="93"/>
      <c r="I661" s="93"/>
      <c r="J661" s="93"/>
    </row>
    <row r="662" spans="1:10" s="65" customFormat="1" ht="14" x14ac:dyDescent="0.35">
      <c r="A662" s="145"/>
      <c r="B662" s="152"/>
      <c r="C662" s="93"/>
      <c r="D662" s="93"/>
      <c r="E662" s="95"/>
      <c r="F662" s="95"/>
      <c r="G662" s="95"/>
      <c r="H662" s="93"/>
      <c r="I662" s="93"/>
      <c r="J662" s="93"/>
    </row>
    <row r="663" spans="1:10" s="65" customFormat="1" ht="14" x14ac:dyDescent="0.35">
      <c r="A663" s="145"/>
      <c r="B663" s="152"/>
      <c r="C663" s="93"/>
      <c r="D663" s="93"/>
      <c r="E663" s="95"/>
      <c r="F663" s="95"/>
      <c r="G663" s="95"/>
      <c r="H663" s="93"/>
      <c r="I663" s="93"/>
      <c r="J663" s="93"/>
    </row>
    <row r="664" spans="1:10" s="65" customFormat="1" ht="14" x14ac:dyDescent="0.35">
      <c r="A664" s="145"/>
      <c r="B664" s="152"/>
      <c r="C664" s="93"/>
      <c r="D664" s="93"/>
      <c r="E664" s="95"/>
      <c r="F664" s="95"/>
      <c r="G664" s="95"/>
      <c r="H664" s="93"/>
      <c r="I664" s="93"/>
      <c r="J664" s="93"/>
    </row>
    <row r="665" spans="1:10" s="65" customFormat="1" ht="14" x14ac:dyDescent="0.35">
      <c r="A665" s="145"/>
      <c r="B665" s="152"/>
      <c r="C665" s="93"/>
      <c r="D665" s="93"/>
      <c r="E665" s="95"/>
      <c r="F665" s="95"/>
      <c r="G665" s="95"/>
      <c r="H665" s="93"/>
      <c r="I665" s="93"/>
      <c r="J665" s="93"/>
    </row>
    <row r="666" spans="1:10" s="65" customFormat="1" ht="14" x14ac:dyDescent="0.35">
      <c r="A666" s="145"/>
      <c r="B666" s="152"/>
      <c r="C666" s="93"/>
      <c r="D666" s="93"/>
      <c r="E666" s="95"/>
      <c r="F666" s="95"/>
      <c r="G666" s="95"/>
      <c r="H666" s="93"/>
      <c r="I666" s="93"/>
      <c r="J666" s="93"/>
    </row>
    <row r="667" spans="1:10" s="65" customFormat="1" ht="14" x14ac:dyDescent="0.35">
      <c r="A667" s="145"/>
      <c r="B667" s="152"/>
      <c r="C667" s="93"/>
      <c r="D667" s="93"/>
      <c r="E667" s="95"/>
      <c r="F667" s="95"/>
      <c r="G667" s="95"/>
      <c r="H667" s="93"/>
      <c r="I667" s="93"/>
      <c r="J667" s="93"/>
    </row>
    <row r="668" spans="1:10" s="65" customFormat="1" ht="14" x14ac:dyDescent="0.35">
      <c r="A668" s="145"/>
      <c r="B668" s="152"/>
      <c r="C668" s="93"/>
      <c r="D668" s="93"/>
      <c r="E668" s="95"/>
      <c r="F668" s="95"/>
      <c r="G668" s="95"/>
      <c r="H668" s="93"/>
      <c r="I668" s="93"/>
      <c r="J668" s="93"/>
    </row>
    <row r="669" spans="1:10" s="65" customFormat="1" ht="14" x14ac:dyDescent="0.35">
      <c r="A669" s="145"/>
      <c r="B669" s="152"/>
      <c r="C669" s="93"/>
      <c r="D669" s="93"/>
      <c r="E669" s="95"/>
      <c r="F669" s="95"/>
      <c r="G669" s="95"/>
      <c r="H669" s="93"/>
      <c r="I669" s="93"/>
      <c r="J669" s="93"/>
    </row>
    <row r="670" spans="1:10" s="65" customFormat="1" ht="14" x14ac:dyDescent="0.35">
      <c r="A670" s="145"/>
      <c r="B670" s="152"/>
      <c r="C670" s="93"/>
      <c r="D670" s="93"/>
      <c r="E670" s="95"/>
      <c r="F670" s="95"/>
      <c r="G670" s="95"/>
      <c r="H670" s="93"/>
      <c r="I670" s="93"/>
      <c r="J670" s="93"/>
    </row>
    <row r="671" spans="1:10" s="65" customFormat="1" ht="14" x14ac:dyDescent="0.35">
      <c r="A671" s="145"/>
      <c r="B671" s="152"/>
      <c r="C671" s="93"/>
      <c r="D671" s="93"/>
      <c r="E671" s="95"/>
      <c r="F671" s="95"/>
      <c r="G671" s="95"/>
      <c r="H671" s="93"/>
      <c r="I671" s="93"/>
      <c r="J671" s="93"/>
    </row>
    <row r="672" spans="1:10" s="65" customFormat="1" ht="14" x14ac:dyDescent="0.35">
      <c r="A672" s="145"/>
      <c r="B672" s="152"/>
      <c r="C672" s="93"/>
      <c r="D672" s="93"/>
      <c r="E672" s="95"/>
      <c r="F672" s="95"/>
      <c r="G672" s="95"/>
      <c r="H672" s="93"/>
      <c r="I672" s="93"/>
      <c r="J672" s="93"/>
    </row>
    <row r="673" spans="1:10" s="65" customFormat="1" ht="14" x14ac:dyDescent="0.35">
      <c r="A673" s="145"/>
      <c r="B673" s="152"/>
      <c r="C673" s="93"/>
      <c r="D673" s="93"/>
      <c r="E673" s="95"/>
      <c r="F673" s="95"/>
      <c r="G673" s="95"/>
      <c r="H673" s="93"/>
      <c r="I673" s="93"/>
      <c r="J673" s="93"/>
    </row>
    <row r="674" spans="1:10" s="65" customFormat="1" ht="14" x14ac:dyDescent="0.35">
      <c r="A674" s="145"/>
      <c r="B674" s="152"/>
      <c r="C674" s="93"/>
      <c r="D674" s="93"/>
      <c r="E674" s="95"/>
      <c r="F674" s="95"/>
      <c r="G674" s="95"/>
      <c r="H674" s="93"/>
      <c r="I674" s="93"/>
      <c r="J674" s="93"/>
    </row>
    <row r="675" spans="1:10" s="65" customFormat="1" ht="14" x14ac:dyDescent="0.35">
      <c r="A675" s="145"/>
      <c r="B675" s="152"/>
      <c r="C675" s="93"/>
      <c r="D675" s="93"/>
      <c r="E675" s="95"/>
      <c r="F675" s="95"/>
      <c r="G675" s="95"/>
      <c r="H675" s="93"/>
      <c r="I675" s="93"/>
      <c r="J675" s="93"/>
    </row>
    <row r="676" spans="1:10" s="65" customFormat="1" ht="14" x14ac:dyDescent="0.35">
      <c r="A676" s="145"/>
      <c r="B676" s="152"/>
      <c r="C676" s="93"/>
      <c r="D676" s="93"/>
      <c r="E676" s="95"/>
      <c r="F676" s="95"/>
      <c r="G676" s="95"/>
      <c r="H676" s="93"/>
      <c r="I676" s="93"/>
      <c r="J676" s="93"/>
    </row>
    <row r="677" spans="1:10" s="65" customFormat="1" ht="14" x14ac:dyDescent="0.35">
      <c r="A677" s="145"/>
      <c r="B677" s="152"/>
      <c r="C677" s="93"/>
      <c r="D677" s="93"/>
      <c r="E677" s="95"/>
      <c r="F677" s="95"/>
      <c r="G677" s="95"/>
      <c r="H677" s="93"/>
      <c r="I677" s="93"/>
      <c r="J677" s="93"/>
    </row>
    <row r="678" spans="1:10" s="65" customFormat="1" ht="14" x14ac:dyDescent="0.35">
      <c r="A678" s="145"/>
      <c r="B678" s="152"/>
      <c r="C678" s="93"/>
      <c r="D678" s="93"/>
      <c r="E678" s="95"/>
      <c r="F678" s="95"/>
      <c r="G678" s="95"/>
      <c r="H678" s="93"/>
      <c r="I678" s="93"/>
      <c r="J678" s="93"/>
    </row>
    <row r="679" spans="1:10" s="65" customFormat="1" ht="14" x14ac:dyDescent="0.35">
      <c r="A679" s="145"/>
      <c r="B679" s="152"/>
      <c r="C679" s="93"/>
      <c r="D679" s="93"/>
      <c r="E679" s="95"/>
      <c r="F679" s="95"/>
      <c r="G679" s="95"/>
      <c r="H679" s="93"/>
      <c r="I679" s="93"/>
      <c r="J679" s="93"/>
    </row>
    <row r="680" spans="1:10" s="65" customFormat="1" ht="14" x14ac:dyDescent="0.35">
      <c r="A680" s="145"/>
      <c r="B680" s="152"/>
      <c r="C680" s="93"/>
      <c r="D680" s="93"/>
      <c r="E680" s="95"/>
      <c r="F680" s="95"/>
      <c r="G680" s="95"/>
      <c r="H680" s="93"/>
      <c r="I680" s="93"/>
      <c r="J680" s="93"/>
    </row>
    <row r="681" spans="1:10" s="65" customFormat="1" ht="14" x14ac:dyDescent="0.35">
      <c r="A681" s="145"/>
      <c r="B681" s="152"/>
      <c r="C681" s="93"/>
      <c r="D681" s="93"/>
      <c r="E681" s="95"/>
      <c r="F681" s="95"/>
      <c r="G681" s="95"/>
      <c r="H681" s="93"/>
      <c r="I681" s="93"/>
      <c r="J681" s="93"/>
    </row>
    <row r="682" spans="1:10" s="65" customFormat="1" ht="14" x14ac:dyDescent="0.35">
      <c r="A682" s="145"/>
      <c r="B682" s="152"/>
      <c r="C682" s="93"/>
      <c r="D682" s="93"/>
      <c r="E682" s="95"/>
      <c r="F682" s="95"/>
      <c r="G682" s="95"/>
      <c r="H682" s="93"/>
      <c r="I682" s="93"/>
      <c r="J682" s="93"/>
    </row>
    <row r="683" spans="1:10" s="65" customFormat="1" ht="14" x14ac:dyDescent="0.35">
      <c r="A683" s="145"/>
      <c r="B683" s="152"/>
      <c r="C683" s="93"/>
      <c r="D683" s="93"/>
      <c r="E683" s="95"/>
      <c r="F683" s="95"/>
      <c r="G683" s="95"/>
      <c r="H683" s="93"/>
      <c r="I683" s="93"/>
      <c r="J683" s="93"/>
    </row>
    <row r="684" spans="1:10" s="65" customFormat="1" ht="14" x14ac:dyDescent="0.35">
      <c r="A684" s="145"/>
      <c r="B684" s="152"/>
      <c r="C684" s="93"/>
      <c r="D684" s="93"/>
      <c r="E684" s="95"/>
      <c r="F684" s="95"/>
      <c r="G684" s="95"/>
      <c r="H684" s="93"/>
      <c r="I684" s="93"/>
      <c r="J684" s="93"/>
    </row>
    <row r="685" spans="1:10" s="65" customFormat="1" ht="14" x14ac:dyDescent="0.35">
      <c r="A685" s="145"/>
      <c r="B685" s="152"/>
      <c r="C685" s="93"/>
      <c r="D685" s="93"/>
      <c r="E685" s="95"/>
      <c r="F685" s="95"/>
      <c r="G685" s="95"/>
      <c r="H685" s="93"/>
      <c r="I685" s="93"/>
      <c r="J685" s="93"/>
    </row>
    <row r="686" spans="1:10" s="65" customFormat="1" ht="14" x14ac:dyDescent="0.35">
      <c r="A686" s="145"/>
      <c r="B686" s="152"/>
      <c r="C686" s="93"/>
      <c r="D686" s="93"/>
      <c r="E686" s="95"/>
      <c r="F686" s="95"/>
      <c r="G686" s="95"/>
      <c r="H686" s="93"/>
      <c r="I686" s="93"/>
      <c r="J686" s="93"/>
    </row>
    <row r="687" spans="1:10" s="65" customFormat="1" ht="14" x14ac:dyDescent="0.35">
      <c r="A687" s="145"/>
      <c r="B687" s="152"/>
      <c r="C687" s="93"/>
      <c r="D687" s="93"/>
      <c r="E687" s="95"/>
      <c r="F687" s="95"/>
      <c r="G687" s="95"/>
      <c r="H687" s="93"/>
      <c r="I687" s="93"/>
      <c r="J687" s="93"/>
    </row>
    <row r="688" spans="1:10" s="65" customFormat="1" ht="14" x14ac:dyDescent="0.35">
      <c r="A688" s="145"/>
      <c r="B688" s="152"/>
      <c r="C688" s="93"/>
      <c r="D688" s="93"/>
      <c r="E688" s="95"/>
      <c r="F688" s="95"/>
      <c r="G688" s="95"/>
      <c r="H688" s="93"/>
      <c r="I688" s="93"/>
      <c r="J688" s="93"/>
    </row>
    <row r="689" spans="1:10" s="65" customFormat="1" ht="14" x14ac:dyDescent="0.35">
      <c r="A689" s="145"/>
      <c r="B689" s="152"/>
      <c r="C689" s="93"/>
      <c r="D689" s="93"/>
      <c r="E689" s="95"/>
      <c r="F689" s="95"/>
      <c r="G689" s="95"/>
      <c r="H689" s="93"/>
      <c r="I689" s="93"/>
      <c r="J689" s="93"/>
    </row>
    <row r="690" spans="1:10" s="65" customFormat="1" ht="14" x14ac:dyDescent="0.35">
      <c r="A690" s="145"/>
      <c r="B690" s="152"/>
      <c r="C690" s="93"/>
      <c r="D690" s="93"/>
      <c r="E690" s="95"/>
      <c r="F690" s="95"/>
      <c r="G690" s="95"/>
      <c r="H690" s="93"/>
      <c r="I690" s="93"/>
      <c r="J690" s="93"/>
    </row>
    <row r="691" spans="1:10" s="65" customFormat="1" ht="14" x14ac:dyDescent="0.35">
      <c r="A691" s="145"/>
      <c r="B691" s="152"/>
      <c r="C691" s="93"/>
      <c r="D691" s="93"/>
      <c r="E691" s="95"/>
      <c r="F691" s="95"/>
      <c r="G691" s="95"/>
      <c r="H691" s="93"/>
      <c r="I691" s="93"/>
      <c r="J691" s="93"/>
    </row>
    <row r="692" spans="1:10" s="65" customFormat="1" ht="14" x14ac:dyDescent="0.35">
      <c r="A692" s="145"/>
      <c r="B692" s="152"/>
      <c r="C692" s="93"/>
      <c r="D692" s="93"/>
      <c r="E692" s="95"/>
      <c r="F692" s="95"/>
      <c r="G692" s="95"/>
      <c r="H692" s="93"/>
      <c r="I692" s="93"/>
      <c r="J692" s="93"/>
    </row>
    <row r="693" spans="1:10" s="65" customFormat="1" ht="14" x14ac:dyDescent="0.35">
      <c r="A693" s="145"/>
      <c r="B693" s="152"/>
      <c r="C693" s="93"/>
      <c r="D693" s="93"/>
      <c r="E693" s="95"/>
      <c r="F693" s="95"/>
      <c r="G693" s="95"/>
      <c r="H693" s="93"/>
      <c r="I693" s="93"/>
      <c r="J693" s="93"/>
    </row>
    <row r="694" spans="1:10" s="65" customFormat="1" ht="14" x14ac:dyDescent="0.35">
      <c r="A694" s="145"/>
      <c r="B694" s="152"/>
      <c r="C694" s="93"/>
      <c r="D694" s="93"/>
      <c r="E694" s="95"/>
      <c r="F694" s="95"/>
      <c r="G694" s="95"/>
      <c r="H694" s="93"/>
      <c r="I694" s="93"/>
      <c r="J694" s="93"/>
    </row>
    <row r="695" spans="1:10" s="65" customFormat="1" ht="14" x14ac:dyDescent="0.35">
      <c r="A695" s="145"/>
      <c r="B695" s="152"/>
      <c r="C695" s="93"/>
      <c r="D695" s="93"/>
      <c r="E695" s="95"/>
      <c r="F695" s="95"/>
      <c r="G695" s="95"/>
      <c r="H695" s="93"/>
      <c r="I695" s="93"/>
      <c r="J695" s="93"/>
    </row>
    <row r="696" spans="1:10" s="65" customFormat="1" ht="14" x14ac:dyDescent="0.35">
      <c r="A696" s="145"/>
      <c r="B696" s="152"/>
      <c r="C696" s="93"/>
      <c r="D696" s="93"/>
      <c r="E696" s="95"/>
      <c r="F696" s="95"/>
      <c r="G696" s="95"/>
      <c r="H696" s="93"/>
      <c r="I696" s="93"/>
      <c r="J696" s="93"/>
    </row>
    <row r="697" spans="1:10" s="65" customFormat="1" ht="14" x14ac:dyDescent="0.35">
      <c r="A697" s="145"/>
      <c r="B697" s="152"/>
      <c r="C697" s="93"/>
      <c r="D697" s="93"/>
      <c r="E697" s="95"/>
      <c r="F697" s="95"/>
      <c r="G697" s="95"/>
      <c r="H697" s="93"/>
      <c r="I697" s="93"/>
      <c r="J697" s="93"/>
    </row>
    <row r="698" spans="1:10" s="65" customFormat="1" ht="14" x14ac:dyDescent="0.35">
      <c r="A698" s="145"/>
      <c r="B698" s="152"/>
      <c r="C698" s="93"/>
      <c r="D698" s="93"/>
      <c r="E698" s="95"/>
      <c r="F698" s="95"/>
      <c r="G698" s="95"/>
      <c r="H698" s="93"/>
      <c r="I698" s="93"/>
      <c r="J698" s="93"/>
    </row>
    <row r="699" spans="1:10" s="65" customFormat="1" ht="14" x14ac:dyDescent="0.35">
      <c r="A699" s="145"/>
      <c r="B699" s="152"/>
      <c r="C699" s="93"/>
      <c r="D699" s="93"/>
      <c r="E699" s="95"/>
      <c r="F699" s="95"/>
      <c r="G699" s="95"/>
      <c r="H699" s="93"/>
      <c r="I699" s="93"/>
      <c r="J699" s="93"/>
    </row>
    <row r="700" spans="1:10" s="65" customFormat="1" ht="14" x14ac:dyDescent="0.35">
      <c r="A700" s="145"/>
      <c r="B700" s="152"/>
      <c r="C700" s="93"/>
      <c r="D700" s="93"/>
      <c r="E700" s="95"/>
      <c r="F700" s="95"/>
      <c r="G700" s="95"/>
      <c r="H700" s="93"/>
      <c r="I700" s="93"/>
      <c r="J700" s="93"/>
    </row>
    <row r="701" spans="1:10" s="65" customFormat="1" ht="14" x14ac:dyDescent="0.35">
      <c r="A701" s="145"/>
      <c r="B701" s="152"/>
      <c r="C701" s="93"/>
      <c r="D701" s="93"/>
      <c r="E701" s="95"/>
      <c r="F701" s="95"/>
      <c r="G701" s="95"/>
      <c r="H701" s="93"/>
      <c r="I701" s="93"/>
      <c r="J701" s="93"/>
    </row>
    <row r="702" spans="1:10" s="65" customFormat="1" ht="14" x14ac:dyDescent="0.35">
      <c r="A702" s="145"/>
      <c r="B702" s="152"/>
      <c r="C702" s="93"/>
      <c r="D702" s="93"/>
      <c r="E702" s="95"/>
      <c r="F702" s="95"/>
      <c r="G702" s="95"/>
      <c r="H702" s="93"/>
      <c r="I702" s="93"/>
      <c r="J702" s="93"/>
    </row>
    <row r="703" spans="1:10" s="65" customFormat="1" ht="14" x14ac:dyDescent="0.35">
      <c r="A703" s="145"/>
      <c r="B703" s="152"/>
      <c r="C703" s="93"/>
      <c r="D703" s="93"/>
      <c r="E703" s="95"/>
      <c r="F703" s="95"/>
      <c r="G703" s="95"/>
      <c r="H703" s="93"/>
      <c r="I703" s="93"/>
      <c r="J703" s="93"/>
    </row>
    <row r="704" spans="1:10" s="65" customFormat="1" ht="14" x14ac:dyDescent="0.35">
      <c r="A704" s="145"/>
      <c r="B704" s="152"/>
      <c r="C704" s="93"/>
      <c r="D704" s="93"/>
      <c r="E704" s="95"/>
      <c r="F704" s="95"/>
      <c r="G704" s="95"/>
      <c r="H704" s="93"/>
      <c r="I704" s="93"/>
      <c r="J704" s="93"/>
    </row>
    <row r="705" spans="1:10" s="65" customFormat="1" ht="14" x14ac:dyDescent="0.35">
      <c r="A705" s="145"/>
      <c r="B705" s="152"/>
      <c r="C705" s="93"/>
      <c r="D705" s="93"/>
      <c r="E705" s="95"/>
      <c r="F705" s="95"/>
      <c r="G705" s="95"/>
      <c r="H705" s="93"/>
      <c r="I705" s="93"/>
      <c r="J705" s="93"/>
    </row>
    <row r="706" spans="1:10" s="65" customFormat="1" ht="14" x14ac:dyDescent="0.35">
      <c r="A706" s="145"/>
      <c r="B706" s="152"/>
      <c r="C706" s="93"/>
      <c r="D706" s="93"/>
      <c r="E706" s="95"/>
      <c r="F706" s="95"/>
      <c r="G706" s="95"/>
      <c r="H706" s="93"/>
      <c r="I706" s="93"/>
      <c r="J706" s="93"/>
    </row>
    <row r="707" spans="1:10" s="65" customFormat="1" ht="14" x14ac:dyDescent="0.35">
      <c r="A707" s="145"/>
      <c r="B707" s="152"/>
      <c r="C707" s="93"/>
      <c r="D707" s="93"/>
      <c r="E707" s="95"/>
      <c r="F707" s="95"/>
      <c r="G707" s="95"/>
      <c r="H707" s="93"/>
      <c r="I707" s="93"/>
      <c r="J707" s="93"/>
    </row>
    <row r="708" spans="1:10" s="65" customFormat="1" ht="14" x14ac:dyDescent="0.35">
      <c r="A708" s="145"/>
      <c r="B708" s="152"/>
      <c r="C708" s="93"/>
      <c r="D708" s="93"/>
      <c r="E708" s="95"/>
      <c r="F708" s="95"/>
      <c r="G708" s="95"/>
      <c r="H708" s="93"/>
      <c r="I708" s="93"/>
      <c r="J708" s="93"/>
    </row>
    <row r="709" spans="1:10" s="65" customFormat="1" ht="14" x14ac:dyDescent="0.35">
      <c r="A709" s="145"/>
      <c r="B709" s="152"/>
      <c r="C709" s="93"/>
      <c r="D709" s="93"/>
      <c r="E709" s="95"/>
      <c r="F709" s="95"/>
      <c r="G709" s="95"/>
      <c r="H709" s="93"/>
      <c r="I709" s="93"/>
      <c r="J709" s="93"/>
    </row>
    <row r="710" spans="1:10" s="65" customFormat="1" ht="14" x14ac:dyDescent="0.35">
      <c r="A710" s="145"/>
      <c r="B710" s="152"/>
      <c r="C710" s="93"/>
      <c r="D710" s="93"/>
      <c r="E710" s="95"/>
      <c r="F710" s="95"/>
      <c r="G710" s="95"/>
      <c r="H710" s="93"/>
      <c r="I710" s="93"/>
      <c r="J710" s="93"/>
    </row>
    <row r="711" spans="1:10" s="65" customFormat="1" ht="14" x14ac:dyDescent="0.35">
      <c r="A711" s="145"/>
      <c r="B711" s="152"/>
      <c r="C711" s="93"/>
      <c r="D711" s="93"/>
      <c r="E711" s="95"/>
      <c r="F711" s="95"/>
      <c r="G711" s="95"/>
      <c r="H711" s="93"/>
      <c r="I711" s="93"/>
      <c r="J711" s="93"/>
    </row>
    <row r="712" spans="1:10" s="65" customFormat="1" ht="14" x14ac:dyDescent="0.35">
      <c r="A712" s="145"/>
      <c r="B712" s="152"/>
      <c r="C712" s="93"/>
      <c r="D712" s="93"/>
      <c r="E712" s="95"/>
      <c r="F712" s="95"/>
      <c r="G712" s="95"/>
      <c r="H712" s="93"/>
      <c r="I712" s="93"/>
      <c r="J712" s="93"/>
    </row>
    <row r="713" spans="1:10" s="65" customFormat="1" ht="14" x14ac:dyDescent="0.35">
      <c r="A713" s="145"/>
      <c r="B713" s="152"/>
      <c r="C713" s="93"/>
      <c r="D713" s="93"/>
      <c r="E713" s="95"/>
      <c r="F713" s="95"/>
      <c r="G713" s="95"/>
      <c r="H713" s="93"/>
      <c r="I713" s="93"/>
      <c r="J713" s="93"/>
    </row>
    <row r="714" spans="1:10" s="65" customFormat="1" ht="14" x14ac:dyDescent="0.35">
      <c r="A714" s="145"/>
      <c r="B714" s="152"/>
      <c r="C714" s="93"/>
      <c r="D714" s="93"/>
      <c r="E714" s="95"/>
      <c r="F714" s="95"/>
      <c r="G714" s="95"/>
      <c r="H714" s="93"/>
      <c r="I714" s="93"/>
      <c r="J714" s="93"/>
    </row>
    <row r="715" spans="1:10" s="65" customFormat="1" ht="14" x14ac:dyDescent="0.35">
      <c r="A715" s="145"/>
      <c r="B715" s="152"/>
      <c r="C715" s="93"/>
      <c r="D715" s="93"/>
      <c r="E715" s="95"/>
      <c r="F715" s="95"/>
      <c r="G715" s="95"/>
      <c r="H715" s="93"/>
      <c r="I715" s="93"/>
      <c r="J715" s="93"/>
    </row>
    <row r="716" spans="1:10" s="65" customFormat="1" ht="14" x14ac:dyDescent="0.35">
      <c r="A716" s="145"/>
      <c r="B716" s="152"/>
      <c r="C716" s="93"/>
      <c r="D716" s="93"/>
      <c r="E716" s="95"/>
      <c r="F716" s="95"/>
      <c r="G716" s="95"/>
      <c r="H716" s="93"/>
      <c r="I716" s="93"/>
      <c r="J716" s="93"/>
    </row>
    <row r="717" spans="1:10" s="65" customFormat="1" ht="14" x14ac:dyDescent="0.35">
      <c r="A717" s="145"/>
      <c r="B717" s="152"/>
      <c r="C717" s="93"/>
      <c r="D717" s="93"/>
      <c r="E717" s="95"/>
      <c r="F717" s="95"/>
      <c r="G717" s="95"/>
      <c r="H717" s="93"/>
      <c r="I717" s="93"/>
      <c r="J717" s="93"/>
    </row>
    <row r="718" spans="1:10" s="65" customFormat="1" ht="14" x14ac:dyDescent="0.35">
      <c r="A718" s="145"/>
      <c r="B718" s="152"/>
      <c r="C718" s="93"/>
      <c r="D718" s="93"/>
      <c r="E718" s="95"/>
      <c r="F718" s="95"/>
      <c r="G718" s="95"/>
      <c r="H718" s="93"/>
      <c r="I718" s="93"/>
      <c r="J718" s="93"/>
    </row>
    <row r="719" spans="1:10" s="65" customFormat="1" ht="14" x14ac:dyDescent="0.35">
      <c r="A719" s="145"/>
      <c r="B719" s="152"/>
      <c r="C719" s="93"/>
      <c r="D719" s="93"/>
      <c r="E719" s="95"/>
      <c r="F719" s="95"/>
      <c r="G719" s="95"/>
      <c r="H719" s="93"/>
      <c r="I719" s="93"/>
      <c r="J719" s="93"/>
    </row>
    <row r="720" spans="1:10" s="65" customFormat="1" ht="14" x14ac:dyDescent="0.35">
      <c r="A720" s="145"/>
      <c r="B720" s="152"/>
      <c r="C720" s="93"/>
      <c r="D720" s="93"/>
      <c r="E720" s="95"/>
      <c r="F720" s="95"/>
      <c r="G720" s="95"/>
      <c r="H720" s="93"/>
      <c r="I720" s="93"/>
      <c r="J720" s="93"/>
    </row>
    <row r="721" spans="1:10" s="65" customFormat="1" ht="14" x14ac:dyDescent="0.35">
      <c r="A721" s="145"/>
      <c r="B721" s="152"/>
      <c r="C721" s="93"/>
      <c r="D721" s="93"/>
      <c r="E721" s="95"/>
      <c r="F721" s="95"/>
      <c r="G721" s="95"/>
      <c r="H721" s="93"/>
      <c r="I721" s="93"/>
      <c r="J721" s="93"/>
    </row>
    <row r="722" spans="1:10" s="65" customFormat="1" ht="14" x14ac:dyDescent="0.35">
      <c r="A722" s="145"/>
      <c r="B722" s="152"/>
      <c r="C722" s="93"/>
      <c r="D722" s="93"/>
      <c r="E722" s="95"/>
      <c r="F722" s="95"/>
      <c r="G722" s="95"/>
      <c r="H722" s="93"/>
      <c r="I722" s="93"/>
      <c r="J722" s="93"/>
    </row>
    <row r="723" spans="1:10" s="65" customFormat="1" ht="14" x14ac:dyDescent="0.35">
      <c r="A723" s="145"/>
      <c r="B723" s="152"/>
      <c r="C723" s="93"/>
      <c r="D723" s="93"/>
      <c r="E723" s="95"/>
      <c r="F723" s="95"/>
      <c r="G723" s="95"/>
      <c r="H723" s="93"/>
      <c r="I723" s="93"/>
      <c r="J723" s="93"/>
    </row>
    <row r="724" spans="1:10" s="65" customFormat="1" ht="14" x14ac:dyDescent="0.35">
      <c r="A724" s="145"/>
      <c r="B724" s="152"/>
      <c r="C724" s="93"/>
      <c r="D724" s="93"/>
      <c r="E724" s="95"/>
      <c r="F724" s="95"/>
      <c r="G724" s="95"/>
      <c r="H724" s="93"/>
      <c r="I724" s="93"/>
      <c r="J724" s="93"/>
    </row>
    <row r="725" spans="1:10" s="65" customFormat="1" ht="14" x14ac:dyDescent="0.35">
      <c r="A725" s="145"/>
      <c r="B725" s="152"/>
      <c r="C725" s="93"/>
      <c r="D725" s="93"/>
      <c r="E725" s="95"/>
      <c r="F725" s="95"/>
      <c r="G725" s="95"/>
      <c r="H725" s="93"/>
      <c r="I725" s="93"/>
      <c r="J725" s="93"/>
    </row>
    <row r="726" spans="1:10" s="65" customFormat="1" ht="14" x14ac:dyDescent="0.35">
      <c r="A726" s="145"/>
      <c r="B726" s="152"/>
      <c r="C726" s="93"/>
      <c r="D726" s="93"/>
      <c r="E726" s="95"/>
      <c r="F726" s="95"/>
      <c r="G726" s="95"/>
      <c r="H726" s="93"/>
      <c r="I726" s="93"/>
      <c r="J726" s="93"/>
    </row>
    <row r="727" spans="1:10" s="65" customFormat="1" ht="14" x14ac:dyDescent="0.35">
      <c r="A727" s="145"/>
      <c r="B727" s="152"/>
      <c r="C727" s="93"/>
      <c r="D727" s="93"/>
      <c r="E727" s="95"/>
      <c r="F727" s="95"/>
      <c r="G727" s="95"/>
      <c r="H727" s="93"/>
      <c r="I727" s="93"/>
      <c r="J727" s="93"/>
    </row>
    <row r="728" spans="1:10" s="65" customFormat="1" ht="14" x14ac:dyDescent="0.35">
      <c r="A728" s="145"/>
      <c r="B728" s="152"/>
      <c r="C728" s="93"/>
      <c r="D728" s="93"/>
      <c r="E728" s="95"/>
      <c r="F728" s="95"/>
      <c r="G728" s="95"/>
      <c r="H728" s="93"/>
      <c r="I728" s="93"/>
      <c r="J728" s="93"/>
    </row>
    <row r="729" spans="1:10" s="65" customFormat="1" ht="14" x14ac:dyDescent="0.35">
      <c r="A729" s="145"/>
      <c r="B729" s="152"/>
      <c r="C729" s="93"/>
      <c r="D729" s="93"/>
      <c r="E729" s="95"/>
      <c r="F729" s="95"/>
      <c r="G729" s="95"/>
      <c r="H729" s="93"/>
      <c r="I729" s="93"/>
      <c r="J729" s="93"/>
    </row>
    <row r="730" spans="1:10" s="65" customFormat="1" ht="14" x14ac:dyDescent="0.35">
      <c r="A730" s="145"/>
      <c r="B730" s="152"/>
      <c r="C730" s="93"/>
      <c r="D730" s="93"/>
      <c r="E730" s="95"/>
      <c r="F730" s="95"/>
      <c r="G730" s="95"/>
      <c r="H730" s="93"/>
      <c r="I730" s="93"/>
      <c r="J730" s="93"/>
    </row>
    <row r="731" spans="1:10" s="65" customFormat="1" ht="14" x14ac:dyDescent="0.35">
      <c r="A731" s="145"/>
      <c r="B731" s="152"/>
      <c r="C731" s="93"/>
      <c r="D731" s="93"/>
      <c r="E731" s="95"/>
      <c r="F731" s="95"/>
      <c r="G731" s="95"/>
      <c r="H731" s="93"/>
      <c r="I731" s="93"/>
      <c r="J731" s="93"/>
    </row>
    <row r="732" spans="1:10" s="65" customFormat="1" ht="14" x14ac:dyDescent="0.35">
      <c r="A732" s="145"/>
      <c r="B732" s="152"/>
      <c r="C732" s="93"/>
      <c r="D732" s="93"/>
      <c r="E732" s="95"/>
      <c r="F732" s="95"/>
      <c r="G732" s="95"/>
      <c r="H732" s="93"/>
      <c r="I732" s="93"/>
      <c r="J732" s="93"/>
    </row>
    <row r="733" spans="1:10" s="65" customFormat="1" ht="14" x14ac:dyDescent="0.35">
      <c r="A733" s="145"/>
      <c r="B733" s="152"/>
      <c r="C733" s="93"/>
      <c r="D733" s="93"/>
      <c r="E733" s="95"/>
      <c r="F733" s="95"/>
      <c r="G733" s="95"/>
      <c r="H733" s="93"/>
      <c r="I733" s="93"/>
      <c r="J733" s="93"/>
    </row>
    <row r="734" spans="1:10" s="65" customFormat="1" ht="14" x14ac:dyDescent="0.35">
      <c r="A734" s="145"/>
      <c r="B734" s="152"/>
      <c r="C734" s="93"/>
      <c r="D734" s="93"/>
      <c r="E734" s="95"/>
      <c r="F734" s="95"/>
      <c r="G734" s="95"/>
      <c r="H734" s="93"/>
      <c r="I734" s="93"/>
      <c r="J734" s="93"/>
    </row>
    <row r="735" spans="1:10" s="65" customFormat="1" ht="14" x14ac:dyDescent="0.35">
      <c r="A735" s="145"/>
      <c r="B735" s="152"/>
      <c r="C735" s="93"/>
      <c r="D735" s="93"/>
      <c r="E735" s="95"/>
      <c r="F735" s="95"/>
      <c r="G735" s="95"/>
      <c r="H735" s="93"/>
      <c r="I735" s="93"/>
      <c r="J735" s="93"/>
    </row>
    <row r="736" spans="1:10" s="65" customFormat="1" ht="14" x14ac:dyDescent="0.35">
      <c r="A736" s="145"/>
      <c r="B736" s="152"/>
      <c r="C736" s="93"/>
      <c r="D736" s="93"/>
      <c r="E736" s="95"/>
      <c r="F736" s="95"/>
      <c r="G736" s="95"/>
      <c r="H736" s="93"/>
      <c r="I736" s="93"/>
      <c r="J736" s="93"/>
    </row>
    <row r="737" spans="1:10" s="65" customFormat="1" ht="14" x14ac:dyDescent="0.35">
      <c r="A737" s="145"/>
      <c r="B737" s="152"/>
      <c r="C737" s="93"/>
      <c r="D737" s="93"/>
      <c r="E737" s="95"/>
      <c r="F737" s="95"/>
      <c r="G737" s="95"/>
      <c r="H737" s="93"/>
      <c r="I737" s="93"/>
      <c r="J737" s="93"/>
    </row>
    <row r="738" spans="1:10" s="65" customFormat="1" ht="14" x14ac:dyDescent="0.35">
      <c r="A738" s="145"/>
      <c r="B738" s="152"/>
      <c r="C738" s="93"/>
      <c r="D738" s="93"/>
      <c r="E738" s="95"/>
      <c r="F738" s="95"/>
      <c r="G738" s="95"/>
      <c r="H738" s="93"/>
      <c r="I738" s="93"/>
      <c r="J738" s="93"/>
    </row>
    <row r="739" spans="1:10" s="65" customFormat="1" ht="14" x14ac:dyDescent="0.35">
      <c r="A739" s="145"/>
      <c r="B739" s="152"/>
      <c r="C739" s="93"/>
      <c r="D739" s="93"/>
      <c r="E739" s="95"/>
      <c r="F739" s="95"/>
      <c r="G739" s="95"/>
      <c r="H739" s="93"/>
      <c r="I739" s="93"/>
      <c r="J739" s="93"/>
    </row>
    <row r="740" spans="1:10" s="65" customFormat="1" ht="14" x14ac:dyDescent="0.35">
      <c r="A740" s="145"/>
      <c r="B740" s="152"/>
      <c r="C740" s="93"/>
      <c r="D740" s="93"/>
      <c r="E740" s="95"/>
      <c r="F740" s="95"/>
      <c r="G740" s="95"/>
      <c r="H740" s="93"/>
      <c r="I740" s="93"/>
      <c r="J740" s="93"/>
    </row>
    <row r="741" spans="1:10" s="65" customFormat="1" ht="14" x14ac:dyDescent="0.35">
      <c r="A741" s="145"/>
      <c r="B741" s="152"/>
      <c r="C741" s="93"/>
      <c r="D741" s="93"/>
      <c r="E741" s="95"/>
      <c r="F741" s="95"/>
      <c r="G741" s="95"/>
      <c r="H741" s="93"/>
      <c r="I741" s="93"/>
      <c r="J741" s="93"/>
    </row>
    <row r="742" spans="1:10" s="65" customFormat="1" ht="14" x14ac:dyDescent="0.35">
      <c r="A742" s="145"/>
      <c r="B742" s="152"/>
      <c r="C742" s="93"/>
      <c r="D742" s="93"/>
      <c r="E742" s="95"/>
      <c r="F742" s="95"/>
      <c r="G742" s="95"/>
      <c r="H742" s="93"/>
      <c r="I742" s="93"/>
      <c r="J742" s="93"/>
    </row>
    <row r="743" spans="1:10" s="65" customFormat="1" ht="14" x14ac:dyDescent="0.35">
      <c r="A743" s="145"/>
      <c r="B743" s="152"/>
      <c r="C743" s="93"/>
      <c r="D743" s="93"/>
      <c r="E743" s="95"/>
      <c r="F743" s="95"/>
      <c r="G743" s="95"/>
      <c r="H743" s="93"/>
      <c r="I743" s="93"/>
      <c r="J743" s="93"/>
    </row>
    <row r="744" spans="1:10" s="65" customFormat="1" ht="14" x14ac:dyDescent="0.35">
      <c r="A744" s="145"/>
      <c r="B744" s="152"/>
      <c r="C744" s="93"/>
      <c r="D744" s="93"/>
      <c r="E744" s="95"/>
      <c r="F744" s="95"/>
      <c r="G744" s="95"/>
      <c r="H744" s="93"/>
      <c r="I744" s="93"/>
      <c r="J744" s="93"/>
    </row>
    <row r="745" spans="1:10" s="65" customFormat="1" ht="14" x14ac:dyDescent="0.35">
      <c r="A745" s="145"/>
      <c r="B745" s="152"/>
      <c r="C745" s="93"/>
      <c r="D745" s="93"/>
      <c r="E745" s="95"/>
      <c r="F745" s="95"/>
      <c r="G745" s="95"/>
      <c r="H745" s="93"/>
      <c r="I745" s="93"/>
      <c r="J745" s="93"/>
    </row>
    <row r="746" spans="1:10" s="65" customFormat="1" ht="14" x14ac:dyDescent="0.35">
      <c r="A746" s="145"/>
      <c r="B746" s="152"/>
      <c r="C746" s="93"/>
      <c r="D746" s="93"/>
      <c r="E746" s="95"/>
      <c r="F746" s="95"/>
      <c r="G746" s="95"/>
      <c r="H746" s="93"/>
      <c r="I746" s="93"/>
      <c r="J746" s="93"/>
    </row>
    <row r="747" spans="1:10" s="65" customFormat="1" ht="14" x14ac:dyDescent="0.35">
      <c r="A747" s="145"/>
      <c r="B747" s="152"/>
      <c r="C747" s="93"/>
      <c r="D747" s="93"/>
      <c r="E747" s="95"/>
      <c r="F747" s="95"/>
      <c r="G747" s="95"/>
      <c r="H747" s="93"/>
      <c r="I747" s="93"/>
      <c r="J747" s="93"/>
    </row>
    <row r="748" spans="1:10" s="65" customFormat="1" ht="14" x14ac:dyDescent="0.35">
      <c r="A748" s="145"/>
      <c r="B748" s="152"/>
      <c r="C748" s="93"/>
      <c r="D748" s="93"/>
      <c r="E748" s="95"/>
      <c r="F748" s="95"/>
      <c r="G748" s="95"/>
      <c r="H748" s="93"/>
      <c r="I748" s="93"/>
      <c r="J748" s="93"/>
    </row>
    <row r="749" spans="1:10" s="65" customFormat="1" ht="14" x14ac:dyDescent="0.35">
      <c r="A749" s="145"/>
      <c r="B749" s="152"/>
      <c r="C749" s="93"/>
      <c r="D749" s="93"/>
      <c r="E749" s="95"/>
      <c r="F749" s="95"/>
      <c r="G749" s="95"/>
      <c r="H749" s="93"/>
      <c r="I749" s="93"/>
      <c r="J749" s="93"/>
    </row>
    <row r="750" spans="1:10" s="65" customFormat="1" ht="14" x14ac:dyDescent="0.35">
      <c r="A750" s="145"/>
      <c r="B750" s="152"/>
      <c r="C750" s="93"/>
      <c r="D750" s="93"/>
      <c r="E750" s="95"/>
      <c r="F750" s="95"/>
      <c r="G750" s="95"/>
      <c r="H750" s="93"/>
      <c r="I750" s="93"/>
      <c r="J750" s="93"/>
    </row>
    <row r="751" spans="1:10" s="65" customFormat="1" ht="14" x14ac:dyDescent="0.35">
      <c r="A751" s="145"/>
      <c r="B751" s="152"/>
      <c r="C751" s="93"/>
      <c r="D751" s="93"/>
      <c r="E751" s="95"/>
      <c r="F751" s="95"/>
      <c r="G751" s="95"/>
      <c r="H751" s="93"/>
      <c r="I751" s="93"/>
      <c r="J751" s="93"/>
    </row>
    <row r="752" spans="1:10" s="65" customFormat="1" ht="14" x14ac:dyDescent="0.35">
      <c r="A752" s="145"/>
      <c r="B752" s="152"/>
      <c r="C752" s="93"/>
      <c r="D752" s="93"/>
      <c r="E752" s="95"/>
      <c r="F752" s="95"/>
      <c r="G752" s="95"/>
      <c r="H752" s="93"/>
      <c r="I752" s="93"/>
      <c r="J752" s="93"/>
    </row>
    <row r="753" spans="1:10" s="65" customFormat="1" ht="14" x14ac:dyDescent="0.35">
      <c r="A753" s="145"/>
      <c r="B753" s="152"/>
      <c r="C753" s="93"/>
      <c r="D753" s="93"/>
      <c r="E753" s="95"/>
      <c r="F753" s="95"/>
      <c r="G753" s="95"/>
      <c r="H753" s="93"/>
      <c r="I753" s="93"/>
      <c r="J753" s="93"/>
    </row>
    <row r="754" spans="1:10" s="65" customFormat="1" ht="14" x14ac:dyDescent="0.35">
      <c r="A754" s="145"/>
      <c r="B754" s="152"/>
      <c r="C754" s="93"/>
      <c r="D754" s="93"/>
      <c r="E754" s="95"/>
      <c r="F754" s="95"/>
      <c r="G754" s="95"/>
      <c r="H754" s="93"/>
      <c r="I754" s="93"/>
      <c r="J754" s="93"/>
    </row>
    <row r="755" spans="1:10" s="65" customFormat="1" ht="14" x14ac:dyDescent="0.35">
      <c r="A755" s="145"/>
      <c r="B755" s="152"/>
      <c r="C755" s="93"/>
      <c r="D755" s="93"/>
      <c r="E755" s="95"/>
      <c r="F755" s="95"/>
      <c r="G755" s="95"/>
      <c r="H755" s="93"/>
      <c r="I755" s="93"/>
      <c r="J755" s="93"/>
    </row>
    <row r="756" spans="1:10" s="65" customFormat="1" ht="14" x14ac:dyDescent="0.35">
      <c r="A756" s="145"/>
      <c r="B756" s="152"/>
      <c r="C756" s="93"/>
      <c r="D756" s="93"/>
      <c r="E756" s="95"/>
      <c r="F756" s="95"/>
      <c r="G756" s="95"/>
      <c r="H756" s="93"/>
      <c r="I756" s="93"/>
      <c r="J756" s="93"/>
    </row>
    <row r="757" spans="1:10" s="65" customFormat="1" ht="14" x14ac:dyDescent="0.35">
      <c r="A757" s="145"/>
      <c r="B757" s="152"/>
      <c r="C757" s="93"/>
      <c r="D757" s="93"/>
      <c r="E757" s="95"/>
      <c r="F757" s="95"/>
      <c r="G757" s="95"/>
      <c r="H757" s="93"/>
      <c r="I757" s="93"/>
      <c r="J757" s="93"/>
    </row>
    <row r="758" spans="1:10" s="65" customFormat="1" ht="14" x14ac:dyDescent="0.35">
      <c r="A758" s="145"/>
      <c r="B758" s="152"/>
      <c r="C758" s="93"/>
      <c r="D758" s="93"/>
      <c r="E758" s="95"/>
      <c r="F758" s="95"/>
      <c r="G758" s="95"/>
      <c r="H758" s="93"/>
      <c r="I758" s="93"/>
      <c r="J758" s="93"/>
    </row>
    <row r="759" spans="1:10" s="65" customFormat="1" ht="14" x14ac:dyDescent="0.35">
      <c r="A759" s="145"/>
      <c r="B759" s="152"/>
      <c r="C759" s="93"/>
      <c r="D759" s="93"/>
      <c r="E759" s="95"/>
      <c r="F759" s="95"/>
      <c r="G759" s="95"/>
      <c r="H759" s="93"/>
      <c r="I759" s="93"/>
      <c r="J759" s="93"/>
    </row>
    <row r="760" spans="1:10" s="65" customFormat="1" ht="14" x14ac:dyDescent="0.35">
      <c r="A760" s="145"/>
      <c r="B760" s="152"/>
      <c r="C760" s="93"/>
      <c r="D760" s="93"/>
      <c r="E760" s="95"/>
      <c r="F760" s="95"/>
      <c r="G760" s="95"/>
      <c r="H760" s="93"/>
      <c r="I760" s="93"/>
      <c r="J760" s="93"/>
    </row>
    <row r="761" spans="1:10" s="65" customFormat="1" ht="14" x14ac:dyDescent="0.35">
      <c r="A761" s="145"/>
      <c r="B761" s="152"/>
      <c r="C761" s="93"/>
      <c r="D761" s="93"/>
      <c r="E761" s="95"/>
      <c r="F761" s="95"/>
      <c r="G761" s="95"/>
      <c r="H761" s="93"/>
      <c r="I761" s="93"/>
      <c r="J761" s="93"/>
    </row>
    <row r="762" spans="1:10" s="65" customFormat="1" ht="14" x14ac:dyDescent="0.35">
      <c r="A762" s="145"/>
      <c r="B762" s="152"/>
      <c r="C762" s="93"/>
      <c r="D762" s="93"/>
      <c r="E762" s="95"/>
      <c r="F762" s="95"/>
      <c r="G762" s="95"/>
      <c r="H762" s="93"/>
      <c r="I762" s="93"/>
      <c r="J762" s="93"/>
    </row>
    <row r="763" spans="1:10" s="65" customFormat="1" ht="14" x14ac:dyDescent="0.35">
      <c r="A763" s="145"/>
      <c r="B763" s="152"/>
      <c r="C763" s="93"/>
      <c r="D763" s="93"/>
      <c r="E763" s="95"/>
      <c r="F763" s="95"/>
      <c r="G763" s="95"/>
      <c r="H763" s="93"/>
      <c r="I763" s="93"/>
      <c r="J763" s="93"/>
    </row>
    <row r="764" spans="1:10" s="65" customFormat="1" ht="14" x14ac:dyDescent="0.35">
      <c r="A764" s="145"/>
      <c r="B764" s="152"/>
      <c r="C764" s="93"/>
      <c r="D764" s="93"/>
      <c r="E764" s="95"/>
      <c r="F764" s="95"/>
      <c r="G764" s="95"/>
      <c r="H764" s="93"/>
      <c r="I764" s="93"/>
      <c r="J764" s="93"/>
    </row>
    <row r="765" spans="1:10" s="65" customFormat="1" ht="14" x14ac:dyDescent="0.35">
      <c r="A765" s="145"/>
      <c r="B765" s="152"/>
      <c r="C765" s="93"/>
      <c r="D765" s="93"/>
      <c r="E765" s="95"/>
      <c r="F765" s="95"/>
      <c r="G765" s="95"/>
      <c r="H765" s="93"/>
      <c r="I765" s="93"/>
      <c r="J765" s="93"/>
    </row>
    <row r="766" spans="1:10" s="65" customFormat="1" ht="14" x14ac:dyDescent="0.35">
      <c r="A766" s="145"/>
      <c r="B766" s="152"/>
      <c r="C766" s="93"/>
      <c r="D766" s="93"/>
      <c r="E766" s="95"/>
      <c r="F766" s="95"/>
      <c r="G766" s="95"/>
      <c r="H766" s="93"/>
      <c r="I766" s="93"/>
      <c r="J766" s="93"/>
    </row>
    <row r="767" spans="1:10" s="65" customFormat="1" ht="14" x14ac:dyDescent="0.35">
      <c r="A767" s="145"/>
      <c r="B767" s="152"/>
      <c r="C767" s="93"/>
      <c r="D767" s="93"/>
      <c r="E767" s="95"/>
      <c r="F767" s="95"/>
      <c r="G767" s="95"/>
      <c r="H767" s="93"/>
      <c r="I767" s="93"/>
      <c r="J767" s="93"/>
    </row>
    <row r="768" spans="1:10" s="65" customFormat="1" ht="14" x14ac:dyDescent="0.35">
      <c r="A768" s="145"/>
      <c r="B768" s="152"/>
      <c r="C768" s="93"/>
      <c r="D768" s="93"/>
      <c r="E768" s="95"/>
      <c r="F768" s="95"/>
      <c r="G768" s="95"/>
      <c r="H768" s="93"/>
      <c r="I768" s="93"/>
      <c r="J768" s="93"/>
    </row>
    <row r="769" spans="1:10" s="65" customFormat="1" ht="14" x14ac:dyDescent="0.35">
      <c r="A769" s="145"/>
      <c r="B769" s="152"/>
      <c r="C769" s="93"/>
      <c r="D769" s="93"/>
      <c r="E769" s="95"/>
      <c r="F769" s="95"/>
      <c r="G769" s="95"/>
      <c r="H769" s="93"/>
      <c r="I769" s="93"/>
      <c r="J769" s="93"/>
    </row>
    <row r="770" spans="1:10" s="65" customFormat="1" ht="14" x14ac:dyDescent="0.35">
      <c r="A770" s="145"/>
      <c r="B770" s="152"/>
      <c r="C770" s="93"/>
      <c r="D770" s="93"/>
      <c r="E770" s="95"/>
      <c r="F770" s="95"/>
      <c r="G770" s="95"/>
      <c r="H770" s="93"/>
      <c r="I770" s="93"/>
      <c r="J770" s="93"/>
    </row>
    <row r="771" spans="1:10" s="65" customFormat="1" ht="14" x14ac:dyDescent="0.35">
      <c r="A771" s="145"/>
      <c r="B771" s="152"/>
      <c r="C771" s="93"/>
      <c r="D771" s="93"/>
      <c r="E771" s="95"/>
      <c r="F771" s="95"/>
      <c r="G771" s="95"/>
      <c r="H771" s="93"/>
      <c r="I771" s="93"/>
      <c r="J771" s="93"/>
    </row>
    <row r="772" spans="1:10" s="65" customFormat="1" ht="14" x14ac:dyDescent="0.35">
      <c r="A772" s="145"/>
      <c r="B772" s="152"/>
      <c r="C772" s="93"/>
      <c r="D772" s="93"/>
      <c r="E772" s="95"/>
      <c r="F772" s="95"/>
      <c r="G772" s="95"/>
      <c r="H772" s="93"/>
      <c r="I772" s="93"/>
      <c r="J772" s="93"/>
    </row>
    <row r="773" spans="1:10" s="65" customFormat="1" ht="14" x14ac:dyDescent="0.35">
      <c r="A773" s="145"/>
      <c r="B773" s="152"/>
      <c r="C773" s="93"/>
      <c r="D773" s="93"/>
      <c r="E773" s="95"/>
      <c r="F773" s="95"/>
      <c r="G773" s="95"/>
      <c r="H773" s="93"/>
      <c r="I773" s="93"/>
      <c r="J773" s="93"/>
    </row>
    <row r="774" spans="1:10" s="65" customFormat="1" ht="14" x14ac:dyDescent="0.35">
      <c r="A774" s="145"/>
      <c r="B774" s="152"/>
      <c r="C774" s="93"/>
      <c r="D774" s="93"/>
      <c r="E774" s="95"/>
      <c r="F774" s="95"/>
      <c r="G774" s="95"/>
      <c r="H774" s="93"/>
      <c r="I774" s="93"/>
      <c r="J774" s="93"/>
    </row>
    <row r="775" spans="1:10" s="65" customFormat="1" ht="14" x14ac:dyDescent="0.35">
      <c r="A775" s="145"/>
      <c r="B775" s="152"/>
      <c r="C775" s="93"/>
      <c r="D775" s="93"/>
      <c r="E775" s="95"/>
      <c r="F775" s="95"/>
      <c r="G775" s="95"/>
      <c r="H775" s="93"/>
      <c r="I775" s="93"/>
      <c r="J775" s="93"/>
    </row>
    <row r="776" spans="1:10" s="65" customFormat="1" ht="14" x14ac:dyDescent="0.35">
      <c r="A776" s="145"/>
      <c r="B776" s="152"/>
      <c r="C776" s="93"/>
      <c r="D776" s="93"/>
      <c r="E776" s="95"/>
      <c r="F776" s="95"/>
      <c r="G776" s="95"/>
      <c r="H776" s="93"/>
      <c r="I776" s="93"/>
      <c r="J776" s="93"/>
    </row>
    <row r="777" spans="1:10" s="65" customFormat="1" ht="14" x14ac:dyDescent="0.35">
      <c r="A777" s="145"/>
      <c r="B777" s="152"/>
      <c r="C777" s="93"/>
      <c r="D777" s="93"/>
      <c r="E777" s="95"/>
      <c r="F777" s="95"/>
      <c r="G777" s="95"/>
      <c r="H777" s="93"/>
      <c r="I777" s="93"/>
      <c r="J777" s="93"/>
    </row>
    <row r="778" spans="1:10" s="65" customFormat="1" ht="14" x14ac:dyDescent="0.35">
      <c r="A778" s="145"/>
      <c r="B778" s="152"/>
      <c r="C778" s="93"/>
      <c r="D778" s="93"/>
      <c r="E778" s="95"/>
      <c r="F778" s="95"/>
      <c r="G778" s="95"/>
      <c r="H778" s="93"/>
      <c r="I778" s="93"/>
      <c r="J778" s="93"/>
    </row>
    <row r="779" spans="1:10" s="65" customFormat="1" ht="14" x14ac:dyDescent="0.35">
      <c r="A779" s="145"/>
      <c r="B779" s="152"/>
      <c r="C779" s="93"/>
      <c r="D779" s="93"/>
      <c r="E779" s="95"/>
      <c r="F779" s="95"/>
      <c r="G779" s="95"/>
      <c r="H779" s="93"/>
      <c r="I779" s="93"/>
      <c r="J779" s="93"/>
    </row>
    <row r="780" spans="1:10" s="65" customFormat="1" ht="14" x14ac:dyDescent="0.35">
      <c r="A780" s="145"/>
      <c r="B780" s="152"/>
      <c r="C780" s="93"/>
      <c r="D780" s="93"/>
      <c r="E780" s="95"/>
      <c r="F780" s="95"/>
      <c r="G780" s="95"/>
      <c r="H780" s="93"/>
      <c r="I780" s="93"/>
      <c r="J780" s="93"/>
    </row>
    <row r="781" spans="1:10" s="65" customFormat="1" ht="14" x14ac:dyDescent="0.35">
      <c r="A781" s="145"/>
      <c r="B781" s="152"/>
      <c r="C781" s="93"/>
      <c r="D781" s="93"/>
      <c r="E781" s="95"/>
      <c r="F781" s="95"/>
      <c r="G781" s="95"/>
      <c r="H781" s="93"/>
      <c r="I781" s="93"/>
      <c r="J781" s="93"/>
    </row>
    <row r="782" spans="1:10" s="65" customFormat="1" ht="14" x14ac:dyDescent="0.35">
      <c r="A782" s="145"/>
      <c r="B782" s="152"/>
      <c r="C782" s="93"/>
      <c r="D782" s="93"/>
      <c r="E782" s="95"/>
      <c r="F782" s="95"/>
      <c r="G782" s="95"/>
      <c r="H782" s="93"/>
      <c r="I782" s="93"/>
      <c r="J782" s="93"/>
    </row>
    <row r="783" spans="1:10" s="65" customFormat="1" ht="14" x14ac:dyDescent="0.35">
      <c r="A783" s="145"/>
      <c r="B783" s="152"/>
      <c r="C783" s="93"/>
      <c r="D783" s="93"/>
      <c r="E783" s="95"/>
      <c r="F783" s="95"/>
      <c r="G783" s="95"/>
      <c r="H783" s="93"/>
      <c r="I783" s="93"/>
      <c r="J783" s="93"/>
    </row>
    <row r="784" spans="1:10" s="65" customFormat="1" ht="14" x14ac:dyDescent="0.35">
      <c r="A784" s="145"/>
      <c r="B784" s="152"/>
      <c r="C784" s="93"/>
      <c r="D784" s="93"/>
      <c r="E784" s="95"/>
      <c r="F784" s="95"/>
      <c r="G784" s="95"/>
      <c r="H784" s="93"/>
      <c r="I784" s="93"/>
      <c r="J784" s="93"/>
    </row>
    <row r="785" spans="1:10" s="65" customFormat="1" ht="14" x14ac:dyDescent="0.35">
      <c r="A785" s="145"/>
      <c r="B785" s="152"/>
      <c r="C785" s="93"/>
      <c r="D785" s="93"/>
      <c r="E785" s="95"/>
      <c r="F785" s="95"/>
      <c r="G785" s="95"/>
      <c r="H785" s="93"/>
      <c r="I785" s="93"/>
      <c r="J785" s="93"/>
    </row>
    <row r="786" spans="1:10" s="65" customFormat="1" ht="14" x14ac:dyDescent="0.35">
      <c r="A786" s="145"/>
      <c r="B786" s="152"/>
      <c r="C786" s="93"/>
      <c r="D786" s="93"/>
      <c r="E786" s="95"/>
      <c r="F786" s="95"/>
      <c r="G786" s="95"/>
      <c r="H786" s="93"/>
      <c r="I786" s="93"/>
      <c r="J786" s="93"/>
    </row>
    <row r="787" spans="1:10" s="65" customFormat="1" ht="14" x14ac:dyDescent="0.35">
      <c r="A787" s="145"/>
      <c r="B787" s="152"/>
      <c r="C787" s="93"/>
      <c r="D787" s="93"/>
      <c r="E787" s="95"/>
      <c r="F787" s="95"/>
      <c r="G787" s="95"/>
      <c r="H787" s="93"/>
      <c r="I787" s="93"/>
      <c r="J787" s="93"/>
    </row>
    <row r="788" spans="1:10" s="65" customFormat="1" ht="14" x14ac:dyDescent="0.35">
      <c r="A788" s="145"/>
      <c r="B788" s="152"/>
      <c r="C788" s="93"/>
      <c r="D788" s="93"/>
      <c r="E788" s="95"/>
      <c r="F788" s="95"/>
      <c r="G788" s="95"/>
      <c r="H788" s="93"/>
      <c r="I788" s="93"/>
      <c r="J788" s="93"/>
    </row>
    <row r="789" spans="1:10" s="65" customFormat="1" ht="14" x14ac:dyDescent="0.35">
      <c r="A789" s="145"/>
      <c r="B789" s="152"/>
      <c r="C789" s="93"/>
      <c r="D789" s="93"/>
      <c r="E789" s="95"/>
      <c r="F789" s="95"/>
      <c r="G789" s="95"/>
      <c r="H789" s="93"/>
      <c r="I789" s="93"/>
      <c r="J789" s="93"/>
    </row>
    <row r="790" spans="1:10" s="65" customFormat="1" ht="14" x14ac:dyDescent="0.35">
      <c r="A790" s="145"/>
      <c r="B790" s="152"/>
      <c r="C790" s="93"/>
      <c r="D790" s="93"/>
      <c r="E790" s="95"/>
      <c r="F790" s="95"/>
      <c r="G790" s="95"/>
      <c r="H790" s="93"/>
      <c r="I790" s="93"/>
      <c r="J790" s="93"/>
    </row>
    <row r="791" spans="1:10" s="65" customFormat="1" ht="14" x14ac:dyDescent="0.35">
      <c r="A791" s="145"/>
      <c r="B791" s="152"/>
      <c r="C791" s="93"/>
      <c r="D791" s="93"/>
      <c r="E791" s="95"/>
      <c r="F791" s="95"/>
      <c r="G791" s="95"/>
      <c r="H791" s="93"/>
      <c r="I791" s="93"/>
      <c r="J791" s="93"/>
    </row>
    <row r="792" spans="1:10" s="65" customFormat="1" ht="14" x14ac:dyDescent="0.35">
      <c r="A792" s="145"/>
      <c r="B792" s="152"/>
      <c r="C792" s="93"/>
      <c r="D792" s="93"/>
      <c r="E792" s="95"/>
      <c r="F792" s="95"/>
      <c r="G792" s="95"/>
      <c r="H792" s="93"/>
      <c r="I792" s="93"/>
      <c r="J792" s="93"/>
    </row>
    <row r="793" spans="1:10" s="65" customFormat="1" ht="14" x14ac:dyDescent="0.35">
      <c r="A793" s="145"/>
      <c r="B793" s="152"/>
      <c r="C793" s="93"/>
      <c r="D793" s="93"/>
      <c r="E793" s="95"/>
      <c r="F793" s="95"/>
      <c r="G793" s="95"/>
      <c r="H793" s="93"/>
      <c r="I793" s="93"/>
      <c r="J793" s="93"/>
    </row>
    <row r="794" spans="1:10" s="65" customFormat="1" ht="14" x14ac:dyDescent="0.35">
      <c r="A794" s="145"/>
      <c r="B794" s="152"/>
      <c r="C794" s="93"/>
      <c r="D794" s="93"/>
      <c r="E794" s="95"/>
      <c r="F794" s="95"/>
      <c r="G794" s="95"/>
      <c r="H794" s="93"/>
      <c r="I794" s="93"/>
      <c r="J794" s="93"/>
    </row>
    <row r="795" spans="1:10" s="65" customFormat="1" ht="14" x14ac:dyDescent="0.35">
      <c r="A795" s="145"/>
      <c r="B795" s="152"/>
      <c r="C795" s="93"/>
      <c r="D795" s="93"/>
      <c r="E795" s="95"/>
      <c r="F795" s="95"/>
      <c r="G795" s="95"/>
      <c r="H795" s="93"/>
      <c r="I795" s="93"/>
      <c r="J795" s="93"/>
    </row>
    <row r="796" spans="1:10" s="65" customFormat="1" ht="14" x14ac:dyDescent="0.35">
      <c r="A796" s="145"/>
      <c r="B796" s="152"/>
      <c r="C796" s="93"/>
      <c r="D796" s="93"/>
      <c r="E796" s="95"/>
      <c r="F796" s="95"/>
      <c r="G796" s="95"/>
      <c r="H796" s="93"/>
      <c r="I796" s="93"/>
      <c r="J796" s="93"/>
    </row>
    <row r="797" spans="1:10" s="65" customFormat="1" ht="14" x14ac:dyDescent="0.35">
      <c r="A797" s="145"/>
      <c r="B797" s="152"/>
      <c r="C797" s="93"/>
      <c r="D797" s="93"/>
      <c r="E797" s="95"/>
      <c r="F797" s="95"/>
      <c r="G797" s="95"/>
      <c r="H797" s="93"/>
      <c r="I797" s="93"/>
      <c r="J797" s="93"/>
    </row>
    <row r="798" spans="1:10" s="65" customFormat="1" ht="14" x14ac:dyDescent="0.35">
      <c r="A798" s="145"/>
      <c r="B798" s="152"/>
      <c r="C798" s="93"/>
      <c r="D798" s="93"/>
      <c r="E798" s="95"/>
      <c r="F798" s="95"/>
      <c r="G798" s="95"/>
      <c r="H798" s="93"/>
      <c r="I798" s="93"/>
      <c r="J798" s="93"/>
    </row>
    <row r="799" spans="1:10" s="65" customFormat="1" ht="14" x14ac:dyDescent="0.35">
      <c r="A799" s="145"/>
      <c r="B799" s="152"/>
      <c r="C799" s="93"/>
      <c r="D799" s="93"/>
      <c r="E799" s="95"/>
      <c r="F799" s="95"/>
      <c r="G799" s="95"/>
      <c r="H799" s="93"/>
      <c r="I799" s="93"/>
      <c r="J799" s="93"/>
    </row>
    <row r="800" spans="1:10" s="65" customFormat="1" ht="14" x14ac:dyDescent="0.35">
      <c r="A800" s="145"/>
      <c r="B800" s="152"/>
      <c r="C800" s="93"/>
      <c r="D800" s="93"/>
      <c r="E800" s="95"/>
      <c r="F800" s="95"/>
      <c r="G800" s="95"/>
      <c r="H800" s="93"/>
      <c r="I800" s="93"/>
      <c r="J800" s="93"/>
    </row>
    <row r="801" spans="1:10" s="65" customFormat="1" ht="14" x14ac:dyDescent="0.35">
      <c r="A801" s="145"/>
      <c r="B801" s="152"/>
      <c r="C801" s="93"/>
      <c r="D801" s="93"/>
      <c r="E801" s="95"/>
      <c r="F801" s="95"/>
      <c r="G801" s="95"/>
      <c r="H801" s="93"/>
      <c r="I801" s="93"/>
      <c r="J801" s="93"/>
    </row>
    <row r="802" spans="1:10" s="65" customFormat="1" ht="14" x14ac:dyDescent="0.35">
      <c r="A802" s="145"/>
      <c r="B802" s="152"/>
      <c r="C802" s="93"/>
      <c r="D802" s="93"/>
      <c r="E802" s="95"/>
      <c r="F802" s="95"/>
      <c r="G802" s="95"/>
      <c r="H802" s="93"/>
      <c r="I802" s="93"/>
      <c r="J802" s="93"/>
    </row>
    <row r="803" spans="1:10" s="65" customFormat="1" ht="14" x14ac:dyDescent="0.35">
      <c r="A803" s="145"/>
      <c r="B803" s="152"/>
      <c r="C803" s="93"/>
      <c r="D803" s="93"/>
      <c r="E803" s="95"/>
      <c r="F803" s="95"/>
      <c r="G803" s="95"/>
      <c r="H803" s="93"/>
      <c r="I803" s="93"/>
      <c r="J803" s="93"/>
    </row>
    <row r="804" spans="1:10" s="65" customFormat="1" ht="14" x14ac:dyDescent="0.35">
      <c r="A804" s="145"/>
      <c r="B804" s="152"/>
      <c r="C804" s="93"/>
      <c r="D804" s="93"/>
      <c r="E804" s="95"/>
      <c r="F804" s="95"/>
      <c r="G804" s="95"/>
      <c r="H804" s="93"/>
      <c r="I804" s="93"/>
      <c r="J804" s="93"/>
    </row>
    <row r="805" spans="1:10" s="65" customFormat="1" ht="14" x14ac:dyDescent="0.35">
      <c r="A805" s="145"/>
      <c r="B805" s="152"/>
      <c r="C805" s="93"/>
      <c r="D805" s="93"/>
      <c r="E805" s="95"/>
      <c r="F805" s="95"/>
      <c r="G805" s="95"/>
      <c r="H805" s="93"/>
      <c r="I805" s="93"/>
      <c r="J805" s="93"/>
    </row>
    <row r="806" spans="1:10" s="65" customFormat="1" ht="14" x14ac:dyDescent="0.35">
      <c r="A806" s="145"/>
      <c r="B806" s="152"/>
      <c r="C806" s="93"/>
      <c r="D806" s="93"/>
      <c r="E806" s="95"/>
      <c r="F806" s="95"/>
      <c r="G806" s="95"/>
      <c r="H806" s="93"/>
      <c r="I806" s="93"/>
      <c r="J806" s="93"/>
    </row>
    <row r="807" spans="1:10" s="65" customFormat="1" ht="14" x14ac:dyDescent="0.35">
      <c r="A807" s="145"/>
      <c r="B807" s="152"/>
      <c r="C807" s="93"/>
      <c r="D807" s="93"/>
      <c r="E807" s="95"/>
      <c r="F807" s="95"/>
      <c r="G807" s="95"/>
      <c r="H807" s="93"/>
      <c r="I807" s="93"/>
      <c r="J807" s="93"/>
    </row>
    <row r="808" spans="1:10" s="65" customFormat="1" ht="14" x14ac:dyDescent="0.35">
      <c r="A808" s="145"/>
      <c r="B808" s="152"/>
      <c r="C808" s="93"/>
      <c r="D808" s="93"/>
      <c r="E808" s="95"/>
      <c r="F808" s="95"/>
      <c r="G808" s="95"/>
      <c r="H808" s="93"/>
      <c r="I808" s="93"/>
      <c r="J808" s="93"/>
    </row>
    <row r="809" spans="1:10" s="65" customFormat="1" ht="14" x14ac:dyDescent="0.35">
      <c r="A809" s="145"/>
      <c r="B809" s="152"/>
      <c r="C809" s="93"/>
      <c r="D809" s="93"/>
      <c r="E809" s="95"/>
      <c r="F809" s="95"/>
      <c r="G809" s="95"/>
      <c r="H809" s="93"/>
      <c r="I809" s="93"/>
      <c r="J809" s="93"/>
    </row>
    <row r="810" spans="1:10" s="65" customFormat="1" ht="14" x14ac:dyDescent="0.35">
      <c r="A810" s="145"/>
      <c r="B810" s="152"/>
      <c r="C810" s="93"/>
      <c r="D810" s="93"/>
      <c r="E810" s="95"/>
      <c r="F810" s="95"/>
      <c r="G810" s="95"/>
      <c r="H810" s="93"/>
      <c r="I810" s="93"/>
      <c r="J810" s="93"/>
    </row>
    <row r="811" spans="1:10" s="65" customFormat="1" ht="14" x14ac:dyDescent="0.35">
      <c r="A811" s="145"/>
      <c r="B811" s="152"/>
      <c r="C811" s="93"/>
      <c r="D811" s="93"/>
      <c r="E811" s="95"/>
      <c r="F811" s="95"/>
      <c r="G811" s="95"/>
      <c r="H811" s="93"/>
      <c r="I811" s="93"/>
      <c r="J811" s="93"/>
    </row>
    <row r="812" spans="1:10" s="65" customFormat="1" ht="14" x14ac:dyDescent="0.35">
      <c r="A812" s="145"/>
      <c r="B812" s="152"/>
      <c r="C812" s="93"/>
      <c r="D812" s="93"/>
      <c r="E812" s="95"/>
      <c r="F812" s="95"/>
      <c r="G812" s="95"/>
      <c r="H812" s="93"/>
      <c r="I812" s="93"/>
      <c r="J812" s="93"/>
    </row>
    <row r="813" spans="1:10" s="65" customFormat="1" ht="14" x14ac:dyDescent="0.35">
      <c r="A813" s="145"/>
      <c r="B813" s="152"/>
      <c r="C813" s="93"/>
      <c r="D813" s="93"/>
      <c r="E813" s="95"/>
      <c r="F813" s="95"/>
      <c r="G813" s="95"/>
      <c r="H813" s="93"/>
      <c r="I813" s="93"/>
      <c r="J813" s="93"/>
    </row>
    <row r="814" spans="1:10" s="65" customFormat="1" ht="14" x14ac:dyDescent="0.35">
      <c r="A814" s="145"/>
      <c r="B814" s="152"/>
      <c r="C814" s="93"/>
      <c r="D814" s="93"/>
      <c r="E814" s="95"/>
      <c r="F814" s="95"/>
      <c r="G814" s="95"/>
      <c r="H814" s="93"/>
      <c r="I814" s="93"/>
      <c r="J814" s="93"/>
    </row>
    <row r="815" spans="1:10" s="65" customFormat="1" ht="14" x14ac:dyDescent="0.35">
      <c r="A815" s="145"/>
      <c r="B815" s="152"/>
      <c r="C815" s="93"/>
      <c r="D815" s="93"/>
      <c r="E815" s="95"/>
      <c r="F815" s="95"/>
      <c r="G815" s="95"/>
      <c r="H815" s="93"/>
      <c r="I815" s="93"/>
      <c r="J815" s="93"/>
    </row>
    <row r="816" spans="1:10" s="65" customFormat="1" ht="14" x14ac:dyDescent="0.35">
      <c r="A816" s="145"/>
      <c r="B816" s="152"/>
      <c r="C816" s="93"/>
      <c r="D816" s="93"/>
      <c r="E816" s="95"/>
      <c r="F816" s="95"/>
      <c r="G816" s="95"/>
      <c r="H816" s="93"/>
      <c r="I816" s="93"/>
      <c r="J816" s="93"/>
    </row>
    <row r="817" spans="1:10" s="65" customFormat="1" ht="14" x14ac:dyDescent="0.35">
      <c r="A817" s="145"/>
      <c r="B817" s="152"/>
      <c r="C817" s="93"/>
      <c r="D817" s="93"/>
      <c r="E817" s="95"/>
      <c r="F817" s="95"/>
      <c r="G817" s="95"/>
      <c r="H817" s="93"/>
      <c r="I817" s="93"/>
      <c r="J817" s="93"/>
    </row>
    <row r="818" spans="1:10" s="65" customFormat="1" ht="14" x14ac:dyDescent="0.35">
      <c r="A818" s="145"/>
      <c r="B818" s="152"/>
      <c r="C818" s="93"/>
      <c r="D818" s="93"/>
      <c r="E818" s="95"/>
      <c r="F818" s="95"/>
      <c r="G818" s="95"/>
      <c r="H818" s="93"/>
      <c r="I818" s="93"/>
      <c r="J818" s="93"/>
    </row>
    <row r="819" spans="1:10" s="65" customFormat="1" ht="14" x14ac:dyDescent="0.35">
      <c r="A819" s="145"/>
      <c r="B819" s="152"/>
      <c r="C819" s="93"/>
      <c r="D819" s="93"/>
      <c r="E819" s="95"/>
      <c r="F819" s="95"/>
      <c r="G819" s="95"/>
      <c r="H819" s="93"/>
      <c r="I819" s="93"/>
      <c r="J819" s="93"/>
    </row>
    <row r="820" spans="1:10" s="65" customFormat="1" ht="14" x14ac:dyDescent="0.35">
      <c r="A820" s="145"/>
      <c r="B820" s="152"/>
      <c r="C820" s="93"/>
      <c r="D820" s="93"/>
      <c r="E820" s="95"/>
      <c r="F820" s="95"/>
      <c r="G820" s="95"/>
      <c r="H820" s="93"/>
      <c r="I820" s="93"/>
      <c r="J820" s="93"/>
    </row>
    <row r="821" spans="1:10" s="65" customFormat="1" ht="14" x14ac:dyDescent="0.35">
      <c r="A821" s="145"/>
      <c r="B821" s="152"/>
      <c r="C821" s="93"/>
      <c r="D821" s="93"/>
      <c r="E821" s="95"/>
      <c r="F821" s="95"/>
      <c r="G821" s="95"/>
      <c r="H821" s="93"/>
      <c r="I821" s="93"/>
      <c r="J821" s="93"/>
    </row>
    <row r="822" spans="1:10" s="65" customFormat="1" ht="14" x14ac:dyDescent="0.35">
      <c r="A822" s="145"/>
      <c r="B822" s="152"/>
      <c r="C822" s="93"/>
      <c r="D822" s="93"/>
      <c r="E822" s="95"/>
      <c r="F822" s="95"/>
      <c r="G822" s="95"/>
      <c r="H822" s="93"/>
      <c r="I822" s="93"/>
      <c r="J822" s="93"/>
    </row>
    <row r="823" spans="1:10" s="65" customFormat="1" ht="14" x14ac:dyDescent="0.35">
      <c r="A823" s="145"/>
      <c r="B823" s="152"/>
      <c r="C823" s="93"/>
      <c r="D823" s="93"/>
      <c r="E823" s="95"/>
      <c r="F823" s="95"/>
      <c r="G823" s="95"/>
      <c r="H823" s="93"/>
      <c r="I823" s="93"/>
      <c r="J823" s="93"/>
    </row>
    <row r="824" spans="1:10" s="65" customFormat="1" ht="14" x14ac:dyDescent="0.35">
      <c r="A824" s="145"/>
      <c r="B824" s="152"/>
      <c r="C824" s="93"/>
      <c r="D824" s="93"/>
      <c r="E824" s="95"/>
      <c r="F824" s="95"/>
      <c r="G824" s="95"/>
      <c r="H824" s="93"/>
      <c r="I824" s="93"/>
      <c r="J824" s="93"/>
    </row>
    <row r="825" spans="1:10" s="65" customFormat="1" ht="14" x14ac:dyDescent="0.35">
      <c r="A825" s="145"/>
      <c r="B825" s="152"/>
      <c r="C825" s="93"/>
      <c r="D825" s="93"/>
      <c r="E825" s="95"/>
      <c r="F825" s="95"/>
      <c r="G825" s="95"/>
      <c r="H825" s="93"/>
      <c r="I825" s="93"/>
      <c r="J825" s="93"/>
    </row>
    <row r="826" spans="1:10" s="65" customFormat="1" ht="14" x14ac:dyDescent="0.35">
      <c r="A826" s="145"/>
      <c r="B826" s="152"/>
      <c r="C826" s="93"/>
      <c r="D826" s="93"/>
      <c r="E826" s="95"/>
      <c r="F826" s="95"/>
      <c r="G826" s="95"/>
      <c r="H826" s="93"/>
      <c r="I826" s="93"/>
      <c r="J826" s="93"/>
    </row>
    <row r="827" spans="1:10" s="65" customFormat="1" ht="14" x14ac:dyDescent="0.35">
      <c r="A827" s="145"/>
      <c r="B827" s="152"/>
      <c r="C827" s="93"/>
      <c r="D827" s="93"/>
      <c r="E827" s="95"/>
      <c r="F827" s="95"/>
      <c r="G827" s="95"/>
      <c r="H827" s="93"/>
      <c r="I827" s="93"/>
      <c r="J827" s="93"/>
    </row>
    <row r="828" spans="1:10" s="65" customFormat="1" ht="14" x14ac:dyDescent="0.35">
      <c r="A828" s="145"/>
      <c r="B828" s="152"/>
      <c r="C828" s="93"/>
      <c r="D828" s="93"/>
      <c r="E828" s="95"/>
      <c r="F828" s="95"/>
      <c r="G828" s="95"/>
      <c r="H828" s="93"/>
      <c r="I828" s="93"/>
      <c r="J828" s="93"/>
    </row>
    <row r="829" spans="1:10" s="65" customFormat="1" ht="14" x14ac:dyDescent="0.35">
      <c r="A829" s="145"/>
      <c r="B829" s="152"/>
      <c r="C829" s="93"/>
      <c r="D829" s="93"/>
      <c r="E829" s="95"/>
      <c r="F829" s="95"/>
      <c r="G829" s="95"/>
      <c r="H829" s="93"/>
      <c r="I829" s="93"/>
      <c r="J829" s="93"/>
    </row>
    <row r="830" spans="1:10" s="65" customFormat="1" ht="14" x14ac:dyDescent="0.35">
      <c r="A830" s="145"/>
      <c r="B830" s="152"/>
      <c r="C830" s="93"/>
      <c r="D830" s="93"/>
      <c r="E830" s="95"/>
      <c r="F830" s="95"/>
      <c r="G830" s="95"/>
      <c r="H830" s="93"/>
      <c r="I830" s="93"/>
      <c r="J830" s="93"/>
    </row>
    <row r="831" spans="1:10" s="65" customFormat="1" ht="14" x14ac:dyDescent="0.35">
      <c r="A831" s="145"/>
      <c r="B831" s="152"/>
      <c r="C831" s="93"/>
      <c r="D831" s="93"/>
      <c r="E831" s="95"/>
      <c r="F831" s="95"/>
      <c r="G831" s="95"/>
      <c r="H831" s="93"/>
      <c r="I831" s="93"/>
      <c r="J831" s="93"/>
    </row>
    <row r="832" spans="1:10" s="65" customFormat="1" ht="14" x14ac:dyDescent="0.35">
      <c r="A832" s="145"/>
      <c r="B832" s="152"/>
      <c r="C832" s="93"/>
      <c r="D832" s="93"/>
      <c r="E832" s="95"/>
      <c r="F832" s="95"/>
      <c r="G832" s="95"/>
      <c r="H832" s="93"/>
      <c r="I832" s="93"/>
      <c r="J832" s="93"/>
    </row>
    <row r="833" spans="1:10" s="65" customFormat="1" ht="14" x14ac:dyDescent="0.35">
      <c r="A833" s="145"/>
      <c r="B833" s="152"/>
      <c r="C833" s="93"/>
      <c r="D833" s="93"/>
      <c r="E833" s="95"/>
      <c r="F833" s="95"/>
      <c r="G833" s="95"/>
      <c r="H833" s="93"/>
      <c r="I833" s="93"/>
      <c r="J833" s="93"/>
    </row>
    <row r="834" spans="1:10" s="65" customFormat="1" ht="14" x14ac:dyDescent="0.35">
      <c r="A834" s="145"/>
      <c r="B834" s="152"/>
      <c r="C834" s="93"/>
      <c r="D834" s="93"/>
      <c r="E834" s="95"/>
      <c r="F834" s="95"/>
      <c r="G834" s="95"/>
      <c r="H834" s="93"/>
      <c r="I834" s="93"/>
      <c r="J834" s="93"/>
    </row>
    <row r="835" spans="1:10" s="65" customFormat="1" ht="14" x14ac:dyDescent="0.35">
      <c r="A835" s="145"/>
      <c r="B835" s="152"/>
      <c r="C835" s="93"/>
      <c r="D835" s="93"/>
      <c r="E835" s="95"/>
      <c r="F835" s="95"/>
      <c r="G835" s="95"/>
      <c r="H835" s="93"/>
      <c r="I835" s="93"/>
      <c r="J835" s="93"/>
    </row>
    <row r="836" spans="1:10" s="65" customFormat="1" ht="14" x14ac:dyDescent="0.35">
      <c r="A836" s="145"/>
      <c r="B836" s="152"/>
      <c r="C836" s="93"/>
      <c r="D836" s="93"/>
      <c r="E836" s="95"/>
      <c r="F836" s="95"/>
      <c r="G836" s="95"/>
      <c r="H836" s="93"/>
      <c r="I836" s="93"/>
      <c r="J836" s="93"/>
    </row>
    <row r="837" spans="1:10" s="65" customFormat="1" ht="14" x14ac:dyDescent="0.35">
      <c r="A837" s="145"/>
      <c r="B837" s="152"/>
      <c r="C837" s="93"/>
      <c r="D837" s="93"/>
      <c r="E837" s="95"/>
      <c r="F837" s="95"/>
      <c r="G837" s="95"/>
      <c r="H837" s="93"/>
      <c r="I837" s="93"/>
      <c r="J837" s="93"/>
    </row>
    <row r="838" spans="1:10" s="65" customFormat="1" ht="14" x14ac:dyDescent="0.35">
      <c r="A838" s="145"/>
      <c r="B838" s="152"/>
      <c r="C838" s="93"/>
      <c r="D838" s="93"/>
      <c r="E838" s="95"/>
      <c r="F838" s="95"/>
      <c r="G838" s="95"/>
      <c r="H838" s="93"/>
      <c r="I838" s="93"/>
      <c r="J838" s="93"/>
    </row>
    <row r="839" spans="1:10" s="65" customFormat="1" ht="14" x14ac:dyDescent="0.35">
      <c r="A839" s="145"/>
      <c r="B839" s="152"/>
      <c r="C839" s="93"/>
      <c r="D839" s="93"/>
      <c r="E839" s="95"/>
      <c r="F839" s="95"/>
      <c r="G839" s="95"/>
      <c r="H839" s="93"/>
      <c r="I839" s="93"/>
      <c r="J839" s="93"/>
    </row>
    <row r="840" spans="1:10" s="65" customFormat="1" ht="14" x14ac:dyDescent="0.35">
      <c r="A840" s="145"/>
      <c r="B840" s="152"/>
      <c r="C840" s="93"/>
      <c r="D840" s="93"/>
      <c r="E840" s="95"/>
      <c r="F840" s="95"/>
      <c r="G840" s="95"/>
      <c r="H840" s="93"/>
      <c r="I840" s="93"/>
      <c r="J840" s="93"/>
    </row>
    <row r="841" spans="1:10" s="65" customFormat="1" ht="14" x14ac:dyDescent="0.35">
      <c r="A841" s="145"/>
      <c r="B841" s="152"/>
      <c r="C841" s="93"/>
      <c r="D841" s="93"/>
      <c r="E841" s="95"/>
      <c r="F841" s="95"/>
      <c r="G841" s="95"/>
      <c r="H841" s="93"/>
      <c r="I841" s="93"/>
      <c r="J841" s="93"/>
    </row>
    <row r="842" spans="1:10" s="65" customFormat="1" ht="14" x14ac:dyDescent="0.35">
      <c r="A842" s="145"/>
      <c r="B842" s="152"/>
      <c r="C842" s="93"/>
      <c r="D842" s="93"/>
      <c r="E842" s="95"/>
      <c r="F842" s="95"/>
      <c r="G842" s="95"/>
      <c r="H842" s="93"/>
      <c r="I842" s="93"/>
      <c r="J842" s="93"/>
    </row>
    <row r="843" spans="1:10" s="65" customFormat="1" ht="14" x14ac:dyDescent="0.35">
      <c r="A843" s="145"/>
      <c r="B843" s="152"/>
      <c r="C843" s="93"/>
      <c r="D843" s="93"/>
      <c r="E843" s="95"/>
      <c r="F843" s="95"/>
      <c r="G843" s="95"/>
      <c r="H843" s="93"/>
      <c r="I843" s="93"/>
      <c r="J843" s="93"/>
    </row>
    <row r="844" spans="1:10" s="65" customFormat="1" ht="14" x14ac:dyDescent="0.35">
      <c r="A844" s="145"/>
      <c r="B844" s="152"/>
      <c r="C844" s="93"/>
      <c r="D844" s="93"/>
      <c r="E844" s="95"/>
      <c r="F844" s="95"/>
      <c r="G844" s="95"/>
      <c r="H844" s="93"/>
      <c r="I844" s="93"/>
      <c r="J844" s="93"/>
    </row>
    <row r="845" spans="1:10" s="65" customFormat="1" ht="14" x14ac:dyDescent="0.35">
      <c r="A845" s="145"/>
      <c r="B845" s="152"/>
      <c r="C845" s="93"/>
      <c r="D845" s="93"/>
      <c r="E845" s="95"/>
      <c r="F845" s="95"/>
      <c r="G845" s="95"/>
      <c r="H845" s="93"/>
      <c r="I845" s="93"/>
      <c r="J845" s="93"/>
    </row>
    <row r="846" spans="1:10" s="65" customFormat="1" ht="14" x14ac:dyDescent="0.35">
      <c r="A846" s="145"/>
      <c r="B846" s="152"/>
      <c r="C846" s="93"/>
      <c r="D846" s="93"/>
      <c r="E846" s="95"/>
      <c r="F846" s="95"/>
      <c r="G846" s="95"/>
      <c r="H846" s="93"/>
      <c r="I846" s="93"/>
      <c r="J846" s="93"/>
    </row>
    <row r="847" spans="1:10" s="65" customFormat="1" ht="14" x14ac:dyDescent="0.35">
      <c r="A847" s="145"/>
      <c r="B847" s="152"/>
      <c r="C847" s="93"/>
      <c r="D847" s="93"/>
      <c r="E847" s="95"/>
      <c r="F847" s="95"/>
      <c r="G847" s="95"/>
      <c r="H847" s="93"/>
      <c r="I847" s="93"/>
      <c r="J847" s="93"/>
    </row>
    <row r="848" spans="1:10" s="65" customFormat="1" ht="14" x14ac:dyDescent="0.35">
      <c r="A848" s="145"/>
      <c r="B848" s="152"/>
      <c r="C848" s="93"/>
      <c r="D848" s="93"/>
      <c r="E848" s="95"/>
      <c r="F848" s="95"/>
      <c r="G848" s="95"/>
      <c r="H848" s="93"/>
      <c r="I848" s="93"/>
      <c r="J848" s="93"/>
    </row>
    <row r="849" spans="1:10" s="65" customFormat="1" ht="14" x14ac:dyDescent="0.35">
      <c r="A849" s="145"/>
      <c r="B849" s="152"/>
      <c r="C849" s="93"/>
      <c r="D849" s="93"/>
      <c r="E849" s="95"/>
      <c r="F849" s="95"/>
      <c r="G849" s="95"/>
      <c r="H849" s="93"/>
      <c r="I849" s="93"/>
      <c r="J849" s="93"/>
    </row>
    <row r="850" spans="1:10" s="65" customFormat="1" ht="14" x14ac:dyDescent="0.35">
      <c r="A850" s="145"/>
      <c r="B850" s="152"/>
      <c r="C850" s="93"/>
      <c r="D850" s="93"/>
      <c r="E850" s="95"/>
      <c r="F850" s="95"/>
      <c r="G850" s="95"/>
      <c r="H850" s="93"/>
      <c r="I850" s="93"/>
      <c r="J850" s="93"/>
    </row>
    <row r="851" spans="1:10" s="65" customFormat="1" ht="14" x14ac:dyDescent="0.35">
      <c r="A851" s="145"/>
      <c r="B851" s="152"/>
      <c r="C851" s="93"/>
      <c r="D851" s="93"/>
      <c r="E851" s="95"/>
      <c r="F851" s="95"/>
      <c r="G851" s="95"/>
      <c r="H851" s="93"/>
      <c r="I851" s="93"/>
      <c r="J851" s="93"/>
    </row>
    <row r="852" spans="1:10" s="65" customFormat="1" ht="14" x14ac:dyDescent="0.35">
      <c r="A852" s="145"/>
      <c r="B852" s="152"/>
      <c r="C852" s="93"/>
      <c r="D852" s="93"/>
      <c r="E852" s="95"/>
      <c r="F852" s="95"/>
      <c r="G852" s="95"/>
      <c r="H852" s="93"/>
      <c r="I852" s="93"/>
      <c r="J852" s="93"/>
    </row>
    <row r="853" spans="1:10" s="65" customFormat="1" ht="14" x14ac:dyDescent="0.35">
      <c r="A853" s="145"/>
      <c r="B853" s="152"/>
      <c r="C853" s="93"/>
      <c r="D853" s="93"/>
      <c r="E853" s="95"/>
      <c r="F853" s="95"/>
      <c r="G853" s="95"/>
      <c r="H853" s="93"/>
      <c r="I853" s="93"/>
      <c r="J853" s="93"/>
    </row>
    <row r="854" spans="1:10" s="65" customFormat="1" ht="14" x14ac:dyDescent="0.35">
      <c r="A854" s="145"/>
      <c r="B854" s="152"/>
      <c r="C854" s="93"/>
      <c r="D854" s="93"/>
      <c r="E854" s="95"/>
      <c r="F854" s="95"/>
      <c r="G854" s="95"/>
      <c r="H854" s="93"/>
      <c r="I854" s="93"/>
      <c r="J854" s="93"/>
    </row>
    <row r="855" spans="1:10" s="65" customFormat="1" ht="14" x14ac:dyDescent="0.35">
      <c r="A855" s="145"/>
      <c r="B855" s="152"/>
      <c r="C855" s="93"/>
      <c r="D855" s="93"/>
      <c r="E855" s="95"/>
      <c r="F855" s="95"/>
      <c r="G855" s="95"/>
      <c r="H855" s="93"/>
      <c r="I855" s="93"/>
      <c r="J855" s="93"/>
    </row>
    <row r="856" spans="1:10" s="65" customFormat="1" ht="14" x14ac:dyDescent="0.35">
      <c r="A856" s="145"/>
      <c r="B856" s="152"/>
      <c r="C856" s="93"/>
      <c r="D856" s="93"/>
      <c r="E856" s="95"/>
      <c r="F856" s="95"/>
      <c r="G856" s="95"/>
      <c r="H856" s="93"/>
      <c r="I856" s="93"/>
      <c r="J856" s="93"/>
    </row>
    <row r="857" spans="1:10" s="65" customFormat="1" ht="14" x14ac:dyDescent="0.35">
      <c r="A857" s="145"/>
      <c r="B857" s="152"/>
      <c r="C857" s="93"/>
      <c r="D857" s="93"/>
      <c r="E857" s="95"/>
      <c r="F857" s="95"/>
      <c r="G857" s="95"/>
      <c r="H857" s="93"/>
      <c r="I857" s="93"/>
      <c r="J857" s="93"/>
    </row>
    <row r="858" spans="1:10" s="65" customFormat="1" ht="14" x14ac:dyDescent="0.35">
      <c r="A858" s="145"/>
      <c r="B858" s="152"/>
      <c r="C858" s="93"/>
      <c r="D858" s="93"/>
      <c r="E858" s="95"/>
      <c r="F858" s="95"/>
      <c r="G858" s="95"/>
      <c r="H858" s="93"/>
      <c r="I858" s="93"/>
      <c r="J858" s="93"/>
    </row>
    <row r="859" spans="1:10" s="65" customFormat="1" ht="14" x14ac:dyDescent="0.35">
      <c r="A859" s="145"/>
      <c r="B859" s="152"/>
      <c r="C859" s="93"/>
      <c r="D859" s="93"/>
      <c r="E859" s="95"/>
      <c r="F859" s="95"/>
      <c r="G859" s="95"/>
      <c r="H859" s="93"/>
      <c r="I859" s="93"/>
      <c r="J859" s="93"/>
    </row>
    <row r="860" spans="1:10" s="65" customFormat="1" ht="14" x14ac:dyDescent="0.35">
      <c r="A860" s="145"/>
      <c r="B860" s="152"/>
      <c r="C860" s="93"/>
      <c r="D860" s="93"/>
      <c r="E860" s="95"/>
      <c r="F860" s="95"/>
      <c r="G860" s="95"/>
      <c r="H860" s="93"/>
      <c r="I860" s="93"/>
      <c r="J860" s="93"/>
    </row>
    <row r="861" spans="1:10" s="65" customFormat="1" ht="14" x14ac:dyDescent="0.35">
      <c r="A861" s="145"/>
      <c r="B861" s="152"/>
      <c r="C861" s="93"/>
      <c r="D861" s="93"/>
      <c r="E861" s="95"/>
      <c r="F861" s="95"/>
      <c r="G861" s="95"/>
      <c r="H861" s="93"/>
      <c r="I861" s="93"/>
      <c r="J861" s="93"/>
    </row>
    <row r="862" spans="1:10" s="65" customFormat="1" ht="14" x14ac:dyDescent="0.35">
      <c r="A862" s="145"/>
      <c r="B862" s="152"/>
      <c r="C862" s="93"/>
      <c r="D862" s="93"/>
      <c r="E862" s="95"/>
      <c r="F862" s="95"/>
      <c r="G862" s="95"/>
      <c r="H862" s="93"/>
      <c r="I862" s="93"/>
      <c r="J862" s="93"/>
    </row>
    <row r="863" spans="1:10" s="65" customFormat="1" ht="14" x14ac:dyDescent="0.35">
      <c r="A863" s="145"/>
      <c r="B863" s="152"/>
      <c r="C863" s="93"/>
      <c r="D863" s="93"/>
      <c r="E863" s="95"/>
      <c r="F863" s="95"/>
      <c r="G863" s="95"/>
      <c r="H863" s="93"/>
      <c r="I863" s="93"/>
      <c r="J863" s="93"/>
    </row>
    <row r="864" spans="1:10" s="65" customFormat="1" ht="14" x14ac:dyDescent="0.35">
      <c r="A864" s="145"/>
      <c r="B864" s="152"/>
      <c r="C864" s="93"/>
      <c r="D864" s="93"/>
      <c r="E864" s="95"/>
      <c r="F864" s="95"/>
      <c r="G864" s="95"/>
      <c r="H864" s="93"/>
      <c r="I864" s="93"/>
      <c r="J864" s="93"/>
    </row>
    <row r="865" spans="1:10" s="65" customFormat="1" ht="14" x14ac:dyDescent="0.35">
      <c r="A865" s="145"/>
      <c r="B865" s="152"/>
      <c r="C865" s="93"/>
      <c r="D865" s="93"/>
      <c r="E865" s="95"/>
      <c r="F865" s="95"/>
      <c r="G865" s="95"/>
      <c r="H865" s="93"/>
      <c r="I865" s="93"/>
      <c r="J865" s="93"/>
    </row>
    <row r="866" spans="1:10" s="65" customFormat="1" ht="14" x14ac:dyDescent="0.35">
      <c r="A866" s="145"/>
      <c r="B866" s="152"/>
      <c r="C866" s="93"/>
      <c r="D866" s="93"/>
      <c r="E866" s="95"/>
      <c r="F866" s="95"/>
      <c r="G866" s="95"/>
      <c r="H866" s="93"/>
      <c r="I866" s="93"/>
      <c r="J866" s="93"/>
    </row>
    <row r="867" spans="1:10" s="65" customFormat="1" ht="14" x14ac:dyDescent="0.35">
      <c r="A867" s="145"/>
      <c r="B867" s="152"/>
      <c r="C867" s="93"/>
      <c r="D867" s="93"/>
      <c r="E867" s="95"/>
      <c r="F867" s="95"/>
      <c r="G867" s="95"/>
      <c r="H867" s="93"/>
      <c r="I867" s="93"/>
      <c r="J867" s="93"/>
    </row>
    <row r="868" spans="1:10" s="65" customFormat="1" ht="14" x14ac:dyDescent="0.35">
      <c r="A868" s="145"/>
      <c r="B868" s="152"/>
      <c r="C868" s="93"/>
      <c r="D868" s="93"/>
      <c r="E868" s="95"/>
      <c r="F868" s="95"/>
      <c r="G868" s="95"/>
      <c r="H868" s="93"/>
      <c r="I868" s="93"/>
      <c r="J868" s="93"/>
    </row>
    <row r="869" spans="1:10" s="65" customFormat="1" ht="14" x14ac:dyDescent="0.35">
      <c r="A869" s="145"/>
      <c r="B869" s="152"/>
      <c r="C869" s="93"/>
      <c r="D869" s="93"/>
      <c r="E869" s="95"/>
      <c r="F869" s="95"/>
      <c r="G869" s="95"/>
      <c r="H869" s="93"/>
      <c r="I869" s="93"/>
      <c r="J869" s="93"/>
    </row>
    <row r="870" spans="1:10" s="65" customFormat="1" ht="14" x14ac:dyDescent="0.35">
      <c r="A870" s="145"/>
      <c r="B870" s="152"/>
      <c r="C870" s="93"/>
      <c r="D870" s="93"/>
      <c r="E870" s="95"/>
      <c r="F870" s="95"/>
      <c r="G870" s="95"/>
      <c r="H870" s="93"/>
      <c r="I870" s="93"/>
      <c r="J870" s="93"/>
    </row>
    <row r="871" spans="1:10" s="65" customFormat="1" ht="14" x14ac:dyDescent="0.35">
      <c r="A871" s="145"/>
      <c r="B871" s="152"/>
      <c r="C871" s="93"/>
      <c r="D871" s="93"/>
      <c r="E871" s="95"/>
      <c r="F871" s="95"/>
      <c r="G871" s="95"/>
      <c r="H871" s="93"/>
      <c r="I871" s="93"/>
      <c r="J871" s="93"/>
    </row>
    <row r="872" spans="1:10" s="65" customFormat="1" ht="14" x14ac:dyDescent="0.35">
      <c r="A872" s="145"/>
      <c r="B872" s="152"/>
      <c r="C872" s="93"/>
      <c r="D872" s="93"/>
      <c r="E872" s="95"/>
      <c r="F872" s="95"/>
      <c r="G872" s="95"/>
      <c r="H872" s="93"/>
      <c r="I872" s="93"/>
      <c r="J872" s="93"/>
    </row>
    <row r="873" spans="1:10" s="65" customFormat="1" ht="14" x14ac:dyDescent="0.35">
      <c r="A873" s="145"/>
      <c r="B873" s="152"/>
      <c r="C873" s="93"/>
      <c r="D873" s="93"/>
      <c r="E873" s="95"/>
      <c r="F873" s="95"/>
      <c r="G873" s="95"/>
      <c r="H873" s="93"/>
      <c r="I873" s="93"/>
      <c r="J873" s="93"/>
    </row>
    <row r="874" spans="1:10" s="65" customFormat="1" ht="14" x14ac:dyDescent="0.35">
      <c r="A874" s="145"/>
      <c r="B874" s="152"/>
      <c r="C874" s="93"/>
      <c r="D874" s="93"/>
      <c r="E874" s="95"/>
      <c r="F874" s="95"/>
      <c r="G874" s="95"/>
      <c r="H874" s="93"/>
      <c r="I874" s="93"/>
      <c r="J874" s="93"/>
    </row>
    <row r="875" spans="1:10" s="65" customFormat="1" ht="14" x14ac:dyDescent="0.35">
      <c r="A875" s="145"/>
      <c r="B875" s="152"/>
      <c r="C875" s="93"/>
      <c r="D875" s="93"/>
      <c r="E875" s="95"/>
      <c r="F875" s="95"/>
      <c r="G875" s="95"/>
      <c r="H875" s="93"/>
      <c r="I875" s="93"/>
      <c r="J875" s="93"/>
    </row>
    <row r="876" spans="1:10" s="65" customFormat="1" ht="14" x14ac:dyDescent="0.35">
      <c r="A876" s="145"/>
      <c r="B876" s="152"/>
      <c r="C876" s="93"/>
      <c r="D876" s="93"/>
      <c r="E876" s="95"/>
      <c r="F876" s="95"/>
      <c r="G876" s="95"/>
      <c r="H876" s="93"/>
      <c r="I876" s="93"/>
      <c r="J876" s="93"/>
    </row>
    <row r="877" spans="1:10" s="65" customFormat="1" ht="14" x14ac:dyDescent="0.35">
      <c r="A877" s="145"/>
      <c r="B877" s="152"/>
      <c r="C877" s="93"/>
      <c r="D877" s="93"/>
      <c r="E877" s="95"/>
      <c r="F877" s="95"/>
      <c r="G877" s="95"/>
      <c r="H877" s="93"/>
      <c r="I877" s="93"/>
      <c r="J877" s="93"/>
    </row>
    <row r="878" spans="1:10" s="65" customFormat="1" ht="14" x14ac:dyDescent="0.35">
      <c r="A878" s="145"/>
      <c r="B878" s="152"/>
      <c r="C878" s="93"/>
      <c r="D878" s="93"/>
      <c r="E878" s="95"/>
      <c r="F878" s="95"/>
      <c r="G878" s="95"/>
      <c r="H878" s="93"/>
      <c r="I878" s="93"/>
      <c r="J878" s="93"/>
    </row>
    <row r="879" spans="1:10" s="65" customFormat="1" ht="14" x14ac:dyDescent="0.35">
      <c r="A879" s="145"/>
      <c r="B879" s="152"/>
      <c r="C879" s="93"/>
      <c r="D879" s="93"/>
      <c r="E879" s="95"/>
      <c r="F879" s="95"/>
      <c r="G879" s="95"/>
      <c r="H879" s="93"/>
      <c r="I879" s="93"/>
      <c r="J879" s="93"/>
    </row>
    <row r="880" spans="1:10" s="65" customFormat="1" ht="14" x14ac:dyDescent="0.35">
      <c r="A880" s="145"/>
      <c r="B880" s="152"/>
      <c r="C880" s="93"/>
      <c r="D880" s="93"/>
      <c r="E880" s="95"/>
      <c r="F880" s="95"/>
      <c r="G880" s="95"/>
      <c r="H880" s="93"/>
      <c r="I880" s="93"/>
      <c r="J880" s="93"/>
    </row>
    <row r="881" spans="1:10" s="65" customFormat="1" ht="14" x14ac:dyDescent="0.35">
      <c r="A881" s="145"/>
      <c r="B881" s="152"/>
      <c r="C881" s="93"/>
      <c r="D881" s="93"/>
      <c r="E881" s="95"/>
      <c r="F881" s="95"/>
      <c r="G881" s="95"/>
      <c r="H881" s="93"/>
      <c r="I881" s="93"/>
      <c r="J881" s="93"/>
    </row>
    <row r="882" spans="1:10" s="65" customFormat="1" ht="14" x14ac:dyDescent="0.35">
      <c r="A882" s="145"/>
      <c r="B882" s="152"/>
      <c r="C882" s="93"/>
      <c r="D882" s="93"/>
      <c r="E882" s="95"/>
      <c r="F882" s="95"/>
      <c r="G882" s="95"/>
      <c r="H882" s="93"/>
      <c r="I882" s="93"/>
      <c r="J882" s="93"/>
    </row>
    <row r="883" spans="1:10" s="65" customFormat="1" ht="14" x14ac:dyDescent="0.35">
      <c r="A883" s="145"/>
      <c r="B883" s="152"/>
      <c r="C883" s="93"/>
      <c r="D883" s="93"/>
      <c r="E883" s="95"/>
      <c r="F883" s="95"/>
      <c r="G883" s="95"/>
      <c r="H883" s="93"/>
      <c r="I883" s="93"/>
      <c r="J883" s="93"/>
    </row>
    <row r="884" spans="1:10" s="65" customFormat="1" ht="14" x14ac:dyDescent="0.35">
      <c r="A884" s="145"/>
      <c r="B884" s="152"/>
      <c r="C884" s="93"/>
      <c r="D884" s="93"/>
      <c r="E884" s="95"/>
      <c r="F884" s="95"/>
      <c r="G884" s="95"/>
      <c r="H884" s="93"/>
      <c r="I884" s="93"/>
      <c r="J884" s="93"/>
    </row>
    <row r="885" spans="1:10" s="65" customFormat="1" ht="14" x14ac:dyDescent="0.35">
      <c r="A885" s="145"/>
      <c r="B885" s="152"/>
      <c r="C885" s="93"/>
      <c r="D885" s="93"/>
      <c r="E885" s="95"/>
      <c r="F885" s="95"/>
      <c r="G885" s="95"/>
      <c r="H885" s="93"/>
      <c r="I885" s="93"/>
      <c r="J885" s="93"/>
    </row>
    <row r="886" spans="1:10" s="65" customFormat="1" ht="14" x14ac:dyDescent="0.35">
      <c r="A886" s="145"/>
      <c r="B886" s="152"/>
      <c r="C886" s="93"/>
      <c r="D886" s="93"/>
      <c r="E886" s="95"/>
      <c r="F886" s="95"/>
      <c r="G886" s="95"/>
      <c r="H886" s="93"/>
      <c r="I886" s="93"/>
      <c r="J886" s="93"/>
    </row>
    <row r="887" spans="1:10" s="65" customFormat="1" ht="14" x14ac:dyDescent="0.35">
      <c r="A887" s="145"/>
      <c r="B887" s="152"/>
      <c r="C887" s="93"/>
      <c r="D887" s="93"/>
      <c r="E887" s="95"/>
      <c r="F887" s="95"/>
      <c r="G887" s="95"/>
      <c r="H887" s="93"/>
      <c r="I887" s="93"/>
      <c r="J887" s="93"/>
    </row>
    <row r="888" spans="1:10" s="65" customFormat="1" ht="14" x14ac:dyDescent="0.35">
      <c r="A888" s="145"/>
      <c r="B888" s="152"/>
      <c r="C888" s="93"/>
      <c r="D888" s="93"/>
      <c r="E888" s="95"/>
      <c r="F888" s="95"/>
      <c r="G888" s="95"/>
      <c r="H888" s="93"/>
      <c r="I888" s="93"/>
      <c r="J888" s="93"/>
    </row>
    <row r="889" spans="1:10" s="65" customFormat="1" ht="14" x14ac:dyDescent="0.35">
      <c r="A889" s="145"/>
      <c r="B889" s="152"/>
      <c r="C889" s="93"/>
      <c r="D889" s="93"/>
      <c r="E889" s="95"/>
      <c r="F889" s="95"/>
      <c r="G889" s="95"/>
      <c r="H889" s="93"/>
      <c r="I889" s="93"/>
      <c r="J889" s="93"/>
    </row>
    <row r="890" spans="1:10" s="65" customFormat="1" ht="14" x14ac:dyDescent="0.35">
      <c r="A890" s="145"/>
      <c r="B890" s="152"/>
      <c r="C890" s="93"/>
      <c r="D890" s="93"/>
      <c r="E890" s="95"/>
      <c r="F890" s="95"/>
      <c r="G890" s="95"/>
      <c r="H890" s="93"/>
      <c r="I890" s="93"/>
      <c r="J890" s="93"/>
    </row>
    <row r="891" spans="1:10" s="65" customFormat="1" ht="14" x14ac:dyDescent="0.35">
      <c r="A891" s="145"/>
      <c r="B891" s="152"/>
      <c r="C891" s="93"/>
      <c r="D891" s="93"/>
      <c r="E891" s="95"/>
      <c r="F891" s="95"/>
      <c r="G891" s="95"/>
      <c r="H891" s="93"/>
      <c r="I891" s="93"/>
      <c r="J891" s="93"/>
    </row>
    <row r="892" spans="1:10" s="65" customFormat="1" ht="14" x14ac:dyDescent="0.35">
      <c r="A892" s="145"/>
      <c r="B892" s="152"/>
      <c r="C892" s="93"/>
      <c r="D892" s="93"/>
      <c r="E892" s="95"/>
      <c r="F892" s="95"/>
      <c r="G892" s="95"/>
      <c r="H892" s="93"/>
      <c r="I892" s="93"/>
      <c r="J892" s="93"/>
    </row>
    <row r="893" spans="1:10" s="65" customFormat="1" ht="14" x14ac:dyDescent="0.35">
      <c r="A893" s="145"/>
      <c r="B893" s="152"/>
      <c r="C893" s="93"/>
      <c r="D893" s="93"/>
      <c r="E893" s="95"/>
      <c r="F893" s="95"/>
      <c r="G893" s="95"/>
      <c r="H893" s="93"/>
      <c r="I893" s="93"/>
      <c r="J893" s="93"/>
    </row>
    <row r="894" spans="1:10" s="65" customFormat="1" ht="14" x14ac:dyDescent="0.35">
      <c r="A894" s="145"/>
      <c r="B894" s="152"/>
      <c r="C894" s="93"/>
      <c r="D894" s="93"/>
      <c r="E894" s="95"/>
      <c r="F894" s="95"/>
      <c r="G894" s="95"/>
      <c r="H894" s="93"/>
      <c r="I894" s="93"/>
      <c r="J894" s="93"/>
    </row>
    <row r="895" spans="1:10" s="65" customFormat="1" ht="14" x14ac:dyDescent="0.35">
      <c r="A895" s="145"/>
      <c r="B895" s="152"/>
      <c r="C895" s="93"/>
      <c r="D895" s="93"/>
      <c r="E895" s="95"/>
      <c r="F895" s="95"/>
      <c r="G895" s="95"/>
      <c r="H895" s="93"/>
      <c r="I895" s="93"/>
      <c r="J895" s="93"/>
    </row>
    <row r="896" spans="1:10" s="65" customFormat="1" ht="14" x14ac:dyDescent="0.35">
      <c r="A896" s="145"/>
      <c r="B896" s="152"/>
      <c r="C896" s="93"/>
      <c r="D896" s="93"/>
      <c r="E896" s="95"/>
      <c r="F896" s="95"/>
      <c r="G896" s="95"/>
      <c r="H896" s="93"/>
      <c r="I896" s="93"/>
      <c r="J896" s="93"/>
    </row>
    <row r="897" spans="1:10" s="65" customFormat="1" ht="14" x14ac:dyDescent="0.35">
      <c r="A897" s="145"/>
      <c r="B897" s="152"/>
      <c r="C897" s="93"/>
      <c r="D897" s="93"/>
      <c r="E897" s="95"/>
      <c r="F897" s="95"/>
      <c r="G897" s="95"/>
      <c r="H897" s="93"/>
      <c r="I897" s="93"/>
      <c r="J897" s="93"/>
    </row>
    <row r="898" spans="1:10" s="65" customFormat="1" ht="14" x14ac:dyDescent="0.35">
      <c r="A898" s="145"/>
      <c r="B898" s="152"/>
      <c r="C898" s="93"/>
      <c r="D898" s="93"/>
      <c r="E898" s="95"/>
      <c r="F898" s="95"/>
      <c r="G898" s="95"/>
      <c r="H898" s="93"/>
      <c r="I898" s="93"/>
      <c r="J898" s="93"/>
    </row>
    <row r="899" spans="1:10" s="65" customFormat="1" ht="14" x14ac:dyDescent="0.35">
      <c r="A899" s="145"/>
      <c r="B899" s="152"/>
      <c r="C899" s="93"/>
      <c r="D899" s="93"/>
      <c r="E899" s="95"/>
      <c r="F899" s="95"/>
      <c r="G899" s="95"/>
      <c r="H899" s="93"/>
      <c r="I899" s="93"/>
      <c r="J899" s="93"/>
    </row>
    <row r="900" spans="1:10" s="65" customFormat="1" ht="14" x14ac:dyDescent="0.35">
      <c r="A900" s="145"/>
      <c r="B900" s="152"/>
      <c r="C900" s="93"/>
      <c r="D900" s="93"/>
      <c r="E900" s="95"/>
      <c r="F900" s="95"/>
      <c r="G900" s="95"/>
      <c r="H900" s="93"/>
      <c r="I900" s="93"/>
      <c r="J900" s="93"/>
    </row>
    <row r="901" spans="1:10" s="65" customFormat="1" ht="14" x14ac:dyDescent="0.35">
      <c r="A901" s="145"/>
      <c r="B901" s="152"/>
      <c r="C901" s="93"/>
      <c r="D901" s="93"/>
      <c r="E901" s="95"/>
      <c r="F901" s="95"/>
      <c r="G901" s="95"/>
      <c r="H901" s="93"/>
      <c r="I901" s="93"/>
      <c r="J901" s="93"/>
    </row>
    <row r="902" spans="1:10" s="65" customFormat="1" ht="14" x14ac:dyDescent="0.35">
      <c r="A902" s="145"/>
      <c r="B902" s="152"/>
      <c r="C902" s="93"/>
      <c r="D902" s="93"/>
      <c r="E902" s="95"/>
      <c r="F902" s="95"/>
      <c r="G902" s="95"/>
      <c r="H902" s="93"/>
      <c r="I902" s="93"/>
      <c r="J902" s="93"/>
    </row>
    <row r="903" spans="1:10" s="65" customFormat="1" ht="14" x14ac:dyDescent="0.35">
      <c r="A903" s="145"/>
      <c r="B903" s="152"/>
      <c r="C903" s="93"/>
      <c r="D903" s="93"/>
      <c r="E903" s="95"/>
      <c r="F903" s="95"/>
      <c r="G903" s="95"/>
      <c r="H903" s="93"/>
      <c r="I903" s="93"/>
      <c r="J903" s="93"/>
    </row>
    <row r="904" spans="1:10" s="65" customFormat="1" ht="14" x14ac:dyDescent="0.35">
      <c r="A904" s="145"/>
      <c r="B904" s="152"/>
      <c r="C904" s="93"/>
      <c r="D904" s="93"/>
      <c r="E904" s="95"/>
      <c r="F904" s="95"/>
      <c r="G904" s="95"/>
      <c r="H904" s="93"/>
      <c r="I904" s="93"/>
      <c r="J904" s="93"/>
    </row>
    <row r="905" spans="1:10" s="65" customFormat="1" ht="14" x14ac:dyDescent="0.35">
      <c r="A905" s="145"/>
      <c r="B905" s="152"/>
      <c r="C905" s="93"/>
      <c r="D905" s="93"/>
      <c r="E905" s="95"/>
      <c r="F905" s="95"/>
      <c r="G905" s="95"/>
      <c r="H905" s="93"/>
      <c r="I905" s="93"/>
      <c r="J905" s="93"/>
    </row>
    <row r="906" spans="1:10" s="65" customFormat="1" ht="14" x14ac:dyDescent="0.35">
      <c r="A906" s="145"/>
      <c r="B906" s="152"/>
      <c r="C906" s="93"/>
      <c r="D906" s="93"/>
      <c r="E906" s="95"/>
      <c r="F906" s="95"/>
      <c r="G906" s="95"/>
      <c r="H906" s="93"/>
      <c r="I906" s="93"/>
      <c r="J906" s="93"/>
    </row>
    <row r="907" spans="1:10" s="65" customFormat="1" ht="14" x14ac:dyDescent="0.35">
      <c r="A907" s="145"/>
      <c r="B907" s="152"/>
      <c r="C907" s="93"/>
      <c r="D907" s="93"/>
      <c r="E907" s="95"/>
      <c r="F907" s="95"/>
      <c r="G907" s="95"/>
      <c r="H907" s="93"/>
      <c r="I907" s="93"/>
      <c r="J907" s="93"/>
    </row>
    <row r="908" spans="1:10" s="65" customFormat="1" ht="14" x14ac:dyDescent="0.35">
      <c r="A908" s="145"/>
      <c r="B908" s="152"/>
      <c r="C908" s="93"/>
      <c r="D908" s="93"/>
      <c r="E908" s="95"/>
      <c r="F908" s="95"/>
      <c r="G908" s="95"/>
      <c r="H908" s="93"/>
      <c r="I908" s="93"/>
      <c r="J908" s="93"/>
    </row>
    <row r="909" spans="1:10" s="65" customFormat="1" ht="14" x14ac:dyDescent="0.35">
      <c r="A909" s="145"/>
      <c r="B909" s="152"/>
      <c r="C909" s="93"/>
      <c r="D909" s="93"/>
      <c r="E909" s="95"/>
      <c r="F909" s="95"/>
      <c r="G909" s="95"/>
      <c r="H909" s="93"/>
      <c r="I909" s="93"/>
      <c r="J909" s="93"/>
    </row>
    <row r="910" spans="1:10" s="65" customFormat="1" ht="14" x14ac:dyDescent="0.35">
      <c r="A910" s="145"/>
      <c r="B910" s="152"/>
      <c r="C910" s="93"/>
      <c r="D910" s="93"/>
      <c r="E910" s="95"/>
      <c r="F910" s="95"/>
      <c r="G910" s="95"/>
      <c r="H910" s="93"/>
      <c r="I910" s="93"/>
      <c r="J910" s="93"/>
    </row>
    <row r="911" spans="1:10" s="65" customFormat="1" ht="14" x14ac:dyDescent="0.35">
      <c r="A911" s="145"/>
      <c r="B911" s="152"/>
      <c r="C911" s="93"/>
      <c r="D911" s="93"/>
      <c r="E911" s="95"/>
      <c r="F911" s="95"/>
      <c r="G911" s="95"/>
      <c r="H911" s="93"/>
      <c r="I911" s="93"/>
      <c r="J911" s="93"/>
    </row>
    <row r="912" spans="1:10" s="65" customFormat="1" ht="14" x14ac:dyDescent="0.35">
      <c r="A912" s="145"/>
      <c r="B912" s="152"/>
      <c r="C912" s="93"/>
      <c r="D912" s="93"/>
      <c r="E912" s="95"/>
      <c r="F912" s="95"/>
      <c r="G912" s="95"/>
      <c r="H912" s="93"/>
      <c r="I912" s="93"/>
      <c r="J912" s="93"/>
    </row>
    <row r="913" spans="1:10" s="65" customFormat="1" ht="14" x14ac:dyDescent="0.35">
      <c r="A913" s="145"/>
      <c r="B913" s="152"/>
      <c r="C913" s="93"/>
      <c r="D913" s="93"/>
      <c r="E913" s="95"/>
      <c r="F913" s="95"/>
      <c r="G913" s="95"/>
      <c r="H913" s="93"/>
      <c r="I913" s="93"/>
      <c r="J913" s="93"/>
    </row>
    <row r="914" spans="1:10" s="65" customFormat="1" ht="14" x14ac:dyDescent="0.35">
      <c r="A914" s="145"/>
      <c r="B914" s="152"/>
      <c r="C914" s="93"/>
      <c r="D914" s="93"/>
      <c r="E914" s="95"/>
      <c r="F914" s="95"/>
      <c r="G914" s="95"/>
      <c r="H914" s="93"/>
      <c r="I914" s="93"/>
      <c r="J914" s="93"/>
    </row>
    <row r="915" spans="1:10" s="65" customFormat="1" ht="14" x14ac:dyDescent="0.35">
      <c r="A915" s="145"/>
      <c r="B915" s="152"/>
      <c r="C915" s="93"/>
      <c r="D915" s="93"/>
      <c r="E915" s="95"/>
      <c r="F915" s="95"/>
      <c r="G915" s="95"/>
      <c r="H915" s="93"/>
      <c r="I915" s="93"/>
      <c r="J915" s="93"/>
    </row>
    <row r="916" spans="1:10" s="65" customFormat="1" ht="14" x14ac:dyDescent="0.35">
      <c r="A916" s="145"/>
      <c r="B916" s="152"/>
      <c r="C916" s="93"/>
      <c r="D916" s="93"/>
      <c r="E916" s="95"/>
      <c r="F916" s="95"/>
      <c r="G916" s="95"/>
      <c r="H916" s="93"/>
      <c r="I916" s="93"/>
      <c r="J916" s="93"/>
    </row>
    <row r="917" spans="1:10" s="65" customFormat="1" ht="14" x14ac:dyDescent="0.35">
      <c r="A917" s="145"/>
      <c r="B917" s="152"/>
      <c r="C917" s="93"/>
      <c r="D917" s="93"/>
      <c r="E917" s="95"/>
      <c r="F917" s="95"/>
      <c r="G917" s="95"/>
      <c r="H917" s="93"/>
      <c r="I917" s="93"/>
      <c r="J917" s="93"/>
    </row>
    <row r="918" spans="1:10" s="65" customFormat="1" ht="14" x14ac:dyDescent="0.35">
      <c r="A918" s="145"/>
      <c r="B918" s="152"/>
      <c r="C918" s="93"/>
      <c r="D918" s="93"/>
      <c r="E918" s="95"/>
      <c r="F918" s="95"/>
      <c r="G918" s="95"/>
      <c r="H918" s="93"/>
      <c r="I918" s="93"/>
      <c r="J918" s="93"/>
    </row>
    <row r="919" spans="1:10" s="65" customFormat="1" ht="14" x14ac:dyDescent="0.35">
      <c r="A919" s="145"/>
      <c r="B919" s="152"/>
      <c r="C919" s="93"/>
      <c r="D919" s="93"/>
      <c r="E919" s="95"/>
      <c r="F919" s="95"/>
      <c r="G919" s="95"/>
      <c r="H919" s="93"/>
      <c r="I919" s="93"/>
      <c r="J919" s="93"/>
    </row>
    <row r="920" spans="1:10" s="65" customFormat="1" ht="14" x14ac:dyDescent="0.35">
      <c r="A920" s="145"/>
      <c r="B920" s="152"/>
      <c r="C920" s="93"/>
      <c r="D920" s="93"/>
      <c r="E920" s="95"/>
      <c r="F920" s="95"/>
      <c r="G920" s="95"/>
      <c r="H920" s="93"/>
      <c r="I920" s="93"/>
      <c r="J920" s="93"/>
    </row>
    <row r="921" spans="1:10" s="65" customFormat="1" ht="14" x14ac:dyDescent="0.35">
      <c r="A921" s="145"/>
      <c r="B921" s="152"/>
      <c r="C921" s="93"/>
      <c r="D921" s="93"/>
      <c r="E921" s="95"/>
      <c r="F921" s="95"/>
      <c r="G921" s="95"/>
      <c r="H921" s="93"/>
      <c r="I921" s="93"/>
      <c r="J921" s="93"/>
    </row>
    <row r="922" spans="1:10" s="65" customFormat="1" ht="14" x14ac:dyDescent="0.35">
      <c r="A922" s="145"/>
      <c r="B922" s="152"/>
      <c r="C922" s="93"/>
      <c r="D922" s="93"/>
      <c r="E922" s="95"/>
      <c r="F922" s="95"/>
      <c r="G922" s="95"/>
      <c r="H922" s="93"/>
      <c r="I922" s="93"/>
      <c r="J922" s="93"/>
    </row>
    <row r="923" spans="1:10" s="65" customFormat="1" ht="14" x14ac:dyDescent="0.35">
      <c r="A923" s="145"/>
      <c r="B923" s="152"/>
      <c r="C923" s="93"/>
      <c r="D923" s="93"/>
      <c r="E923" s="95"/>
      <c r="F923" s="95"/>
      <c r="G923" s="95"/>
      <c r="H923" s="93"/>
      <c r="I923" s="93"/>
      <c r="J923" s="93"/>
    </row>
    <row r="924" spans="1:10" s="65" customFormat="1" ht="14" x14ac:dyDescent="0.35">
      <c r="A924" s="145"/>
      <c r="B924" s="152"/>
      <c r="C924" s="93"/>
      <c r="D924" s="93"/>
      <c r="E924" s="95"/>
      <c r="F924" s="95"/>
      <c r="G924" s="95"/>
      <c r="H924" s="93"/>
      <c r="I924" s="93"/>
      <c r="J924" s="93"/>
    </row>
    <row r="925" spans="1:10" s="65" customFormat="1" ht="14" x14ac:dyDescent="0.35">
      <c r="A925" s="145"/>
      <c r="B925" s="152"/>
      <c r="C925" s="93"/>
      <c r="D925" s="93"/>
      <c r="E925" s="95"/>
      <c r="F925" s="95"/>
      <c r="G925" s="95"/>
      <c r="H925" s="93"/>
      <c r="I925" s="93"/>
      <c r="J925" s="93"/>
    </row>
    <row r="926" spans="1:10" s="65" customFormat="1" ht="14" x14ac:dyDescent="0.35">
      <c r="A926" s="145"/>
      <c r="B926" s="152"/>
      <c r="C926" s="93"/>
      <c r="D926" s="93"/>
      <c r="E926" s="95"/>
      <c r="F926" s="95"/>
      <c r="G926" s="95"/>
      <c r="H926" s="93"/>
      <c r="I926" s="93"/>
      <c r="J926" s="93"/>
    </row>
    <row r="927" spans="1:10" s="65" customFormat="1" ht="14" x14ac:dyDescent="0.35">
      <c r="A927" s="145"/>
      <c r="B927" s="152"/>
      <c r="C927" s="93"/>
      <c r="D927" s="93"/>
      <c r="E927" s="95"/>
      <c r="F927" s="95"/>
      <c r="G927" s="95"/>
      <c r="H927" s="93"/>
      <c r="I927" s="93"/>
      <c r="J927" s="93"/>
    </row>
    <row r="928" spans="1:10" s="65" customFormat="1" ht="14" x14ac:dyDescent="0.35">
      <c r="A928" s="145"/>
      <c r="B928" s="152"/>
      <c r="C928" s="93"/>
      <c r="D928" s="93"/>
      <c r="E928" s="95"/>
      <c r="F928" s="95"/>
      <c r="G928" s="95"/>
      <c r="H928" s="93"/>
      <c r="I928" s="93"/>
      <c r="J928" s="93"/>
    </row>
    <row r="929" spans="1:10" s="65" customFormat="1" ht="14" x14ac:dyDescent="0.35">
      <c r="A929" s="145"/>
      <c r="B929" s="152"/>
      <c r="C929" s="93"/>
      <c r="D929" s="93"/>
      <c r="E929" s="95"/>
      <c r="F929" s="95"/>
      <c r="G929" s="95"/>
      <c r="H929" s="93"/>
      <c r="I929" s="93"/>
      <c r="J929" s="93"/>
    </row>
    <row r="930" spans="1:10" s="65" customFormat="1" ht="14" x14ac:dyDescent="0.35">
      <c r="A930" s="145"/>
      <c r="B930" s="152"/>
      <c r="C930" s="93"/>
      <c r="D930" s="93"/>
      <c r="E930" s="95"/>
      <c r="F930" s="95"/>
      <c r="G930" s="95"/>
      <c r="H930" s="93"/>
      <c r="I930" s="93"/>
      <c r="J930" s="93"/>
    </row>
    <row r="931" spans="1:10" s="65" customFormat="1" ht="14" x14ac:dyDescent="0.35">
      <c r="A931" s="145"/>
      <c r="B931" s="152"/>
      <c r="C931" s="93"/>
      <c r="D931" s="93"/>
      <c r="E931" s="95"/>
      <c r="F931" s="95"/>
      <c r="G931" s="95"/>
      <c r="H931" s="93"/>
      <c r="I931" s="93"/>
      <c r="J931" s="93"/>
    </row>
    <row r="932" spans="1:10" s="65" customFormat="1" ht="14" x14ac:dyDescent="0.35">
      <c r="A932" s="145"/>
      <c r="B932" s="152"/>
      <c r="C932" s="93"/>
      <c r="D932" s="93"/>
      <c r="E932" s="95"/>
      <c r="F932" s="95"/>
      <c r="G932" s="95"/>
      <c r="H932" s="93"/>
      <c r="I932" s="93"/>
      <c r="J932" s="93"/>
    </row>
    <row r="933" spans="1:10" s="65" customFormat="1" ht="14" x14ac:dyDescent="0.35">
      <c r="A933" s="145"/>
      <c r="B933" s="152"/>
      <c r="C933" s="93"/>
      <c r="D933" s="93"/>
      <c r="E933" s="95"/>
      <c r="F933" s="95"/>
      <c r="G933" s="95"/>
      <c r="H933" s="93"/>
      <c r="I933" s="93"/>
      <c r="J933" s="93"/>
    </row>
    <row r="934" spans="1:10" s="65" customFormat="1" ht="14" x14ac:dyDescent="0.35">
      <c r="A934" s="145"/>
      <c r="B934" s="152"/>
      <c r="C934" s="93"/>
      <c r="D934" s="93"/>
      <c r="E934" s="95"/>
      <c r="F934" s="95"/>
      <c r="G934" s="95"/>
      <c r="H934" s="93"/>
      <c r="I934" s="93"/>
      <c r="J934" s="93"/>
    </row>
    <row r="935" spans="1:10" s="65" customFormat="1" ht="14" x14ac:dyDescent="0.35">
      <c r="A935" s="145"/>
      <c r="B935" s="152"/>
      <c r="C935" s="93"/>
      <c r="D935" s="93"/>
      <c r="E935" s="95"/>
      <c r="F935" s="95"/>
      <c r="G935" s="95"/>
      <c r="H935" s="93"/>
      <c r="I935" s="93"/>
      <c r="J935" s="93"/>
    </row>
    <row r="936" spans="1:10" s="65" customFormat="1" ht="14" x14ac:dyDescent="0.35">
      <c r="A936" s="145"/>
      <c r="B936" s="152"/>
      <c r="C936" s="93"/>
      <c r="D936" s="93"/>
      <c r="E936" s="95"/>
      <c r="F936" s="95"/>
      <c r="G936" s="95"/>
      <c r="H936" s="93"/>
      <c r="I936" s="93"/>
      <c r="J936" s="93"/>
    </row>
    <row r="937" spans="1:10" s="65" customFormat="1" ht="14" x14ac:dyDescent="0.35">
      <c r="A937" s="145"/>
      <c r="B937" s="152"/>
      <c r="C937" s="93"/>
      <c r="D937" s="93"/>
      <c r="E937" s="95"/>
      <c r="F937" s="95"/>
      <c r="G937" s="95"/>
      <c r="H937" s="93"/>
      <c r="I937" s="93"/>
      <c r="J937" s="93"/>
    </row>
    <row r="938" spans="1:10" s="65" customFormat="1" ht="14" x14ac:dyDescent="0.35">
      <c r="A938" s="145"/>
      <c r="B938" s="152"/>
      <c r="C938" s="93"/>
      <c r="D938" s="93"/>
      <c r="E938" s="95"/>
      <c r="F938" s="95"/>
      <c r="G938" s="95"/>
      <c r="H938" s="93"/>
      <c r="I938" s="93"/>
      <c r="J938" s="93"/>
    </row>
    <row r="939" spans="1:10" s="65" customFormat="1" ht="14" x14ac:dyDescent="0.35">
      <c r="A939" s="145"/>
      <c r="B939" s="152"/>
      <c r="C939" s="93"/>
      <c r="D939" s="93"/>
      <c r="E939" s="95"/>
      <c r="F939" s="95"/>
      <c r="G939" s="95"/>
      <c r="H939" s="93"/>
      <c r="I939" s="93"/>
      <c r="J939" s="93"/>
    </row>
    <row r="940" spans="1:10" s="65" customFormat="1" ht="14" x14ac:dyDescent="0.35">
      <c r="A940" s="145"/>
      <c r="B940" s="152"/>
      <c r="C940" s="93"/>
      <c r="D940" s="93"/>
      <c r="E940" s="95"/>
      <c r="F940" s="95"/>
      <c r="G940" s="95"/>
      <c r="H940" s="93"/>
      <c r="I940" s="93"/>
      <c r="J940" s="93"/>
    </row>
    <row r="941" spans="1:10" s="65" customFormat="1" ht="14" x14ac:dyDescent="0.35">
      <c r="A941" s="145"/>
      <c r="B941" s="152"/>
      <c r="C941" s="93"/>
      <c r="D941" s="93"/>
      <c r="E941" s="95"/>
      <c r="F941" s="95"/>
      <c r="G941" s="95"/>
      <c r="H941" s="93"/>
      <c r="I941" s="93"/>
      <c r="J941" s="93"/>
    </row>
    <row r="942" spans="1:10" s="65" customFormat="1" ht="14" x14ac:dyDescent="0.35">
      <c r="A942" s="145"/>
      <c r="B942" s="152"/>
      <c r="C942" s="93"/>
      <c r="D942" s="93"/>
      <c r="E942" s="95"/>
      <c r="F942" s="95"/>
      <c r="G942" s="95"/>
      <c r="H942" s="93"/>
      <c r="I942" s="93"/>
      <c r="J942" s="93"/>
    </row>
    <row r="943" spans="1:10" s="65" customFormat="1" ht="14" x14ac:dyDescent="0.35">
      <c r="A943" s="145"/>
      <c r="B943" s="152"/>
      <c r="C943" s="93"/>
      <c r="D943" s="93"/>
      <c r="E943" s="95"/>
      <c r="F943" s="95"/>
      <c r="G943" s="95"/>
      <c r="H943" s="93"/>
      <c r="I943" s="93"/>
      <c r="J943" s="93"/>
    </row>
    <row r="944" spans="1:10" s="65" customFormat="1" ht="14" x14ac:dyDescent="0.35">
      <c r="A944" s="145"/>
      <c r="B944" s="152"/>
      <c r="C944" s="93"/>
      <c r="D944" s="93"/>
      <c r="E944" s="95"/>
      <c r="F944" s="95"/>
      <c r="G944" s="95"/>
      <c r="H944" s="93"/>
      <c r="I944" s="93"/>
      <c r="J944" s="93"/>
    </row>
    <row r="945" spans="1:10" s="65" customFormat="1" ht="14" x14ac:dyDescent="0.35">
      <c r="A945" s="145"/>
      <c r="B945" s="152"/>
      <c r="C945" s="93"/>
      <c r="D945" s="93"/>
      <c r="E945" s="95"/>
      <c r="F945" s="95"/>
      <c r="G945" s="95"/>
      <c r="H945" s="93"/>
      <c r="I945" s="93"/>
      <c r="J945" s="93"/>
    </row>
    <row r="946" spans="1:10" s="65" customFormat="1" ht="14" x14ac:dyDescent="0.35">
      <c r="A946" s="145"/>
      <c r="B946" s="152"/>
      <c r="C946" s="93"/>
      <c r="D946" s="93"/>
      <c r="E946" s="95"/>
      <c r="F946" s="95"/>
      <c r="G946" s="95"/>
      <c r="H946" s="93"/>
      <c r="I946" s="93"/>
      <c r="J946" s="93"/>
    </row>
    <row r="947" spans="1:10" s="65" customFormat="1" ht="14" x14ac:dyDescent="0.35">
      <c r="A947" s="145"/>
      <c r="B947" s="152"/>
      <c r="C947" s="93"/>
      <c r="D947" s="93"/>
      <c r="E947" s="95"/>
      <c r="F947" s="95"/>
      <c r="G947" s="95"/>
      <c r="H947" s="93"/>
      <c r="I947" s="93"/>
      <c r="J947" s="93"/>
    </row>
    <row r="948" spans="1:10" s="65" customFormat="1" ht="14" x14ac:dyDescent="0.35">
      <c r="A948" s="145"/>
      <c r="B948" s="152"/>
      <c r="C948" s="93"/>
      <c r="D948" s="93"/>
      <c r="E948" s="95"/>
      <c r="F948" s="95"/>
      <c r="G948" s="95"/>
      <c r="H948" s="93"/>
      <c r="I948" s="93"/>
      <c r="J948" s="93"/>
    </row>
    <row r="949" spans="1:10" s="65" customFormat="1" ht="14" x14ac:dyDescent="0.35">
      <c r="A949" s="145"/>
      <c r="B949" s="152"/>
      <c r="C949" s="93"/>
      <c r="D949" s="93"/>
      <c r="E949" s="95"/>
      <c r="F949" s="95"/>
      <c r="G949" s="95"/>
      <c r="H949" s="93"/>
      <c r="I949" s="93"/>
      <c r="J949" s="93"/>
    </row>
    <row r="950" spans="1:10" s="65" customFormat="1" ht="14" x14ac:dyDescent="0.35">
      <c r="A950" s="145"/>
      <c r="B950" s="152"/>
      <c r="C950" s="93"/>
      <c r="D950" s="93"/>
      <c r="E950" s="95"/>
      <c r="F950" s="95"/>
      <c r="G950" s="95"/>
      <c r="H950" s="93"/>
      <c r="I950" s="93"/>
      <c r="J950" s="93"/>
    </row>
    <row r="951" spans="1:10" s="65" customFormat="1" ht="14" x14ac:dyDescent="0.35">
      <c r="A951" s="145"/>
      <c r="B951" s="152"/>
      <c r="C951" s="93"/>
      <c r="D951" s="93"/>
      <c r="E951" s="95"/>
      <c r="F951" s="95"/>
      <c r="G951" s="95"/>
      <c r="H951" s="93"/>
      <c r="I951" s="93"/>
      <c r="J951" s="93"/>
    </row>
    <row r="952" spans="1:10" s="65" customFormat="1" ht="14" x14ac:dyDescent="0.35">
      <c r="A952" s="145"/>
      <c r="B952" s="152"/>
      <c r="C952" s="93"/>
      <c r="D952" s="93"/>
      <c r="E952" s="95"/>
      <c r="F952" s="95"/>
      <c r="G952" s="95"/>
      <c r="H952" s="93"/>
      <c r="I952" s="93"/>
      <c r="J952" s="93"/>
    </row>
    <row r="953" spans="1:10" s="65" customFormat="1" ht="14" x14ac:dyDescent="0.35">
      <c r="A953" s="145"/>
      <c r="B953" s="152"/>
      <c r="C953" s="93"/>
      <c r="D953" s="93"/>
      <c r="E953" s="95"/>
      <c r="F953" s="95"/>
      <c r="G953" s="95"/>
      <c r="H953" s="93"/>
      <c r="I953" s="93"/>
      <c r="J953" s="93"/>
    </row>
    <row r="954" spans="1:10" s="65" customFormat="1" ht="14" x14ac:dyDescent="0.35">
      <c r="A954" s="145"/>
      <c r="B954" s="152"/>
      <c r="C954" s="93"/>
      <c r="D954" s="93"/>
      <c r="E954" s="95"/>
      <c r="F954" s="95"/>
      <c r="G954" s="95"/>
      <c r="H954" s="93"/>
      <c r="I954" s="93"/>
      <c r="J954" s="93"/>
    </row>
    <row r="955" spans="1:10" s="65" customFormat="1" ht="14" x14ac:dyDescent="0.35">
      <c r="A955" s="145"/>
      <c r="B955" s="152"/>
      <c r="C955" s="93"/>
      <c r="D955" s="93"/>
      <c r="E955" s="95"/>
      <c r="F955" s="95"/>
      <c r="G955" s="95"/>
      <c r="H955" s="93"/>
      <c r="I955" s="93"/>
      <c r="J955" s="93"/>
    </row>
    <row r="956" spans="1:10" s="65" customFormat="1" ht="14" x14ac:dyDescent="0.35">
      <c r="A956" s="145"/>
      <c r="B956" s="152"/>
      <c r="C956" s="93"/>
      <c r="D956" s="93"/>
      <c r="E956" s="95"/>
      <c r="F956" s="95"/>
      <c r="G956" s="95"/>
      <c r="H956" s="93"/>
      <c r="I956" s="93"/>
      <c r="J956" s="93"/>
    </row>
    <row r="957" spans="1:10" s="65" customFormat="1" ht="14" x14ac:dyDescent="0.35">
      <c r="A957" s="145"/>
      <c r="B957" s="152"/>
      <c r="C957" s="93"/>
      <c r="D957" s="93"/>
      <c r="E957" s="95"/>
      <c r="F957" s="95"/>
      <c r="G957" s="95"/>
      <c r="H957" s="93"/>
      <c r="I957" s="93"/>
      <c r="J957" s="93"/>
    </row>
    <row r="958" spans="1:10" s="65" customFormat="1" ht="14" x14ac:dyDescent="0.35">
      <c r="A958" s="145"/>
      <c r="B958" s="152"/>
      <c r="C958" s="93"/>
      <c r="D958" s="93"/>
      <c r="E958" s="95"/>
      <c r="F958" s="95"/>
      <c r="G958" s="95"/>
      <c r="H958" s="93"/>
      <c r="I958" s="93"/>
      <c r="J958" s="93"/>
    </row>
    <row r="959" spans="1:10" s="65" customFormat="1" ht="14" x14ac:dyDescent="0.35">
      <c r="A959" s="145"/>
      <c r="B959" s="152"/>
      <c r="C959" s="93"/>
      <c r="D959" s="93"/>
      <c r="E959" s="95"/>
      <c r="F959" s="95"/>
      <c r="G959" s="95"/>
      <c r="H959" s="93"/>
      <c r="I959" s="93"/>
      <c r="J959" s="93"/>
    </row>
    <row r="960" spans="1:10" s="65" customFormat="1" ht="14" x14ac:dyDescent="0.35">
      <c r="A960" s="145"/>
      <c r="B960" s="152"/>
      <c r="C960" s="93"/>
      <c r="D960" s="93"/>
      <c r="E960" s="95"/>
      <c r="F960" s="95"/>
      <c r="G960" s="95"/>
      <c r="H960" s="93"/>
      <c r="I960" s="93"/>
      <c r="J960" s="93"/>
    </row>
    <row r="961" spans="1:10" s="65" customFormat="1" ht="14" x14ac:dyDescent="0.35">
      <c r="A961" s="145"/>
      <c r="B961" s="152"/>
      <c r="C961" s="93"/>
      <c r="D961" s="93"/>
      <c r="E961" s="95"/>
      <c r="F961" s="95"/>
      <c r="G961" s="95"/>
      <c r="H961" s="93"/>
      <c r="I961" s="93"/>
      <c r="J961" s="93"/>
    </row>
    <row r="962" spans="1:10" s="65" customFormat="1" ht="14" x14ac:dyDescent="0.35">
      <c r="A962" s="145"/>
      <c r="B962" s="152"/>
      <c r="C962" s="93"/>
      <c r="D962" s="93"/>
      <c r="E962" s="95"/>
      <c r="F962" s="95"/>
      <c r="G962" s="95"/>
      <c r="H962" s="93"/>
      <c r="I962" s="93"/>
      <c r="J962" s="93"/>
    </row>
    <row r="963" spans="1:10" s="65" customFormat="1" ht="14" x14ac:dyDescent="0.35">
      <c r="A963" s="145"/>
      <c r="B963" s="152"/>
      <c r="C963" s="93"/>
      <c r="D963" s="93"/>
      <c r="E963" s="95"/>
      <c r="F963" s="95"/>
      <c r="G963" s="95"/>
      <c r="H963" s="93"/>
      <c r="I963" s="93"/>
      <c r="J963" s="93"/>
    </row>
    <row r="964" spans="1:10" s="65" customFormat="1" ht="14" x14ac:dyDescent="0.35">
      <c r="A964" s="145"/>
      <c r="B964" s="152"/>
      <c r="C964" s="93"/>
      <c r="D964" s="93"/>
      <c r="E964" s="95"/>
      <c r="F964" s="95"/>
      <c r="G964" s="95"/>
      <c r="H964" s="93"/>
      <c r="I964" s="93"/>
      <c r="J964" s="93"/>
    </row>
    <row r="965" spans="1:10" s="65" customFormat="1" ht="14" x14ac:dyDescent="0.35">
      <c r="A965" s="145"/>
      <c r="B965" s="152"/>
      <c r="C965" s="93"/>
      <c r="D965" s="93"/>
      <c r="E965" s="95"/>
      <c r="F965" s="95"/>
      <c r="G965" s="95"/>
      <c r="H965" s="93"/>
      <c r="I965" s="93"/>
      <c r="J965" s="93"/>
    </row>
    <row r="966" spans="1:10" s="65" customFormat="1" ht="14" x14ac:dyDescent="0.35">
      <c r="A966" s="145"/>
      <c r="B966" s="152"/>
      <c r="C966" s="93"/>
      <c r="D966" s="93"/>
      <c r="E966" s="95"/>
      <c r="F966" s="95"/>
      <c r="G966" s="95"/>
      <c r="H966" s="93"/>
      <c r="I966" s="93"/>
      <c r="J966" s="93"/>
    </row>
    <row r="967" spans="1:10" s="65" customFormat="1" ht="14" x14ac:dyDescent="0.35">
      <c r="A967" s="145"/>
      <c r="B967" s="152"/>
      <c r="C967" s="93"/>
      <c r="D967" s="93"/>
      <c r="E967" s="95"/>
      <c r="F967" s="95"/>
      <c r="G967" s="95"/>
      <c r="H967" s="93"/>
      <c r="I967" s="93"/>
      <c r="J967" s="93"/>
    </row>
    <row r="968" spans="1:10" s="65" customFormat="1" ht="14" x14ac:dyDescent="0.35">
      <c r="A968" s="145"/>
      <c r="B968" s="152"/>
      <c r="C968" s="93"/>
      <c r="D968" s="93"/>
      <c r="E968" s="95"/>
      <c r="F968" s="95"/>
      <c r="G968" s="95"/>
      <c r="H968" s="93"/>
      <c r="I968" s="93"/>
      <c r="J968" s="93"/>
    </row>
    <row r="969" spans="1:10" s="65" customFormat="1" ht="14" x14ac:dyDescent="0.35">
      <c r="A969" s="145"/>
      <c r="B969" s="152"/>
      <c r="C969" s="93"/>
      <c r="D969" s="93"/>
      <c r="E969" s="95"/>
      <c r="F969" s="95"/>
      <c r="G969" s="95"/>
      <c r="H969" s="93"/>
      <c r="I969" s="93"/>
      <c r="J969" s="93"/>
    </row>
    <row r="970" spans="1:10" s="65" customFormat="1" ht="14" x14ac:dyDescent="0.35">
      <c r="A970" s="145"/>
      <c r="B970" s="152"/>
      <c r="C970" s="93"/>
      <c r="D970" s="93"/>
      <c r="E970" s="95"/>
      <c r="F970" s="95"/>
      <c r="G970" s="95"/>
      <c r="H970" s="93"/>
      <c r="I970" s="93"/>
      <c r="J970" s="93"/>
    </row>
    <row r="971" spans="1:10" s="65" customFormat="1" ht="14" x14ac:dyDescent="0.35">
      <c r="A971" s="145"/>
      <c r="B971" s="152"/>
      <c r="C971" s="93"/>
      <c r="D971" s="93"/>
      <c r="E971" s="95"/>
      <c r="F971" s="95"/>
      <c r="G971" s="95"/>
      <c r="H971" s="93"/>
      <c r="I971" s="93"/>
      <c r="J971" s="93"/>
    </row>
    <row r="972" spans="1:10" s="65" customFormat="1" ht="14" x14ac:dyDescent="0.35">
      <c r="A972" s="145"/>
      <c r="B972" s="152"/>
      <c r="C972" s="93"/>
      <c r="D972" s="93"/>
      <c r="E972" s="95"/>
      <c r="F972" s="95"/>
      <c r="G972" s="95"/>
      <c r="H972" s="93"/>
      <c r="I972" s="93"/>
      <c r="J972" s="93"/>
    </row>
    <row r="973" spans="1:10" s="65" customFormat="1" ht="14" x14ac:dyDescent="0.35">
      <c r="A973" s="145"/>
      <c r="B973" s="152"/>
      <c r="C973" s="93"/>
      <c r="D973" s="93"/>
      <c r="E973" s="95"/>
      <c r="F973" s="95"/>
      <c r="G973" s="95"/>
      <c r="H973" s="93"/>
      <c r="I973" s="93"/>
      <c r="J973" s="93"/>
    </row>
    <row r="974" spans="1:10" s="65" customFormat="1" ht="14" x14ac:dyDescent="0.35">
      <c r="A974" s="145"/>
      <c r="B974" s="152"/>
      <c r="C974" s="93"/>
      <c r="D974" s="93"/>
      <c r="E974" s="95"/>
      <c r="F974" s="95"/>
      <c r="G974" s="95"/>
      <c r="H974" s="93"/>
      <c r="I974" s="93"/>
      <c r="J974" s="93"/>
    </row>
    <row r="975" spans="1:10" s="65" customFormat="1" ht="14" x14ac:dyDescent="0.35">
      <c r="A975" s="145"/>
      <c r="B975" s="152"/>
      <c r="C975" s="93"/>
      <c r="D975" s="93"/>
      <c r="E975" s="95"/>
      <c r="F975" s="95"/>
      <c r="G975" s="95"/>
      <c r="H975" s="93"/>
      <c r="I975" s="93"/>
      <c r="J975" s="93"/>
    </row>
    <row r="976" spans="1:10" s="65" customFormat="1" ht="14" x14ac:dyDescent="0.35">
      <c r="A976" s="145"/>
      <c r="B976" s="152"/>
      <c r="C976" s="93"/>
      <c r="D976" s="93"/>
      <c r="E976" s="95"/>
      <c r="F976" s="95"/>
      <c r="G976" s="95"/>
      <c r="H976" s="93"/>
      <c r="I976" s="93"/>
      <c r="J976" s="93"/>
    </row>
    <row r="977" spans="1:10" s="65" customFormat="1" ht="14" x14ac:dyDescent="0.35">
      <c r="A977" s="145"/>
      <c r="B977" s="152"/>
      <c r="C977" s="93"/>
      <c r="D977" s="93"/>
      <c r="E977" s="95"/>
      <c r="F977" s="95"/>
      <c r="G977" s="95"/>
      <c r="H977" s="93"/>
      <c r="I977" s="93"/>
      <c r="J977" s="93"/>
    </row>
    <row r="978" spans="1:10" s="65" customFormat="1" ht="14" x14ac:dyDescent="0.35">
      <c r="A978" s="145"/>
      <c r="B978" s="152"/>
      <c r="C978" s="93"/>
      <c r="D978" s="93"/>
      <c r="E978" s="95"/>
      <c r="F978" s="95"/>
      <c r="G978" s="95"/>
      <c r="H978" s="93"/>
      <c r="I978" s="93"/>
      <c r="J978" s="93"/>
    </row>
    <row r="979" spans="1:10" s="65" customFormat="1" ht="14" x14ac:dyDescent="0.35">
      <c r="A979" s="145"/>
      <c r="B979" s="152"/>
      <c r="C979" s="93"/>
      <c r="D979" s="93"/>
      <c r="E979" s="95"/>
      <c r="F979" s="95"/>
      <c r="G979" s="95"/>
      <c r="H979" s="93"/>
      <c r="I979" s="93"/>
      <c r="J979" s="93"/>
    </row>
    <row r="980" spans="1:10" s="65" customFormat="1" ht="14" x14ac:dyDescent="0.35">
      <c r="A980" s="145"/>
      <c r="B980" s="152"/>
      <c r="C980" s="93"/>
      <c r="D980" s="93"/>
      <c r="E980" s="95"/>
      <c r="F980" s="95"/>
      <c r="G980" s="95"/>
      <c r="H980" s="93"/>
      <c r="I980" s="93"/>
      <c r="J980" s="93"/>
    </row>
    <row r="981" spans="1:10" s="65" customFormat="1" ht="14" x14ac:dyDescent="0.35">
      <c r="A981" s="145"/>
      <c r="B981" s="152"/>
      <c r="C981" s="93"/>
      <c r="D981" s="93"/>
      <c r="E981" s="95"/>
      <c r="F981" s="95"/>
      <c r="G981" s="95"/>
      <c r="H981" s="93"/>
      <c r="I981" s="93"/>
      <c r="J981" s="93"/>
    </row>
    <row r="982" spans="1:10" s="65" customFormat="1" ht="14" x14ac:dyDescent="0.35">
      <c r="A982" s="145"/>
      <c r="B982" s="152"/>
      <c r="C982" s="93"/>
      <c r="D982" s="93"/>
      <c r="E982" s="95"/>
      <c r="F982" s="95"/>
      <c r="G982" s="95"/>
      <c r="H982" s="93"/>
      <c r="I982" s="93"/>
      <c r="J982" s="93"/>
    </row>
    <row r="983" spans="1:10" s="65" customFormat="1" ht="14" x14ac:dyDescent="0.35">
      <c r="A983" s="145"/>
      <c r="B983" s="152"/>
      <c r="C983" s="93"/>
      <c r="D983" s="93"/>
      <c r="E983" s="95"/>
      <c r="F983" s="95"/>
      <c r="G983" s="95"/>
      <c r="H983" s="93"/>
      <c r="I983" s="93"/>
      <c r="J983" s="93"/>
    </row>
    <row r="984" spans="1:10" s="65" customFormat="1" ht="14" x14ac:dyDescent="0.35">
      <c r="A984" s="145"/>
      <c r="B984" s="152"/>
      <c r="C984" s="93"/>
      <c r="D984" s="93"/>
      <c r="E984" s="95"/>
      <c r="F984" s="95"/>
      <c r="G984" s="95"/>
      <c r="H984" s="93"/>
      <c r="I984" s="93"/>
      <c r="J984" s="93"/>
    </row>
    <row r="985" spans="1:10" s="65" customFormat="1" ht="14" x14ac:dyDescent="0.35">
      <c r="A985" s="145"/>
      <c r="B985" s="152"/>
      <c r="C985" s="93"/>
      <c r="D985" s="93"/>
      <c r="E985" s="95"/>
      <c r="F985" s="95"/>
      <c r="G985" s="95"/>
      <c r="H985" s="93"/>
      <c r="I985" s="93"/>
      <c r="J985" s="93"/>
    </row>
    <row r="986" spans="1:10" s="65" customFormat="1" ht="14" x14ac:dyDescent="0.35">
      <c r="A986" s="145"/>
      <c r="B986" s="152"/>
      <c r="C986" s="93"/>
      <c r="D986" s="93"/>
      <c r="E986" s="95"/>
      <c r="F986" s="95"/>
      <c r="G986" s="95"/>
      <c r="H986" s="93"/>
      <c r="I986" s="93"/>
      <c r="J986" s="93"/>
    </row>
    <row r="987" spans="1:10" s="65" customFormat="1" ht="14" x14ac:dyDescent="0.35">
      <c r="A987" s="145"/>
      <c r="B987" s="152"/>
      <c r="C987" s="93"/>
      <c r="D987" s="93"/>
      <c r="E987" s="95"/>
      <c r="F987" s="95"/>
      <c r="G987" s="95"/>
      <c r="H987" s="93"/>
      <c r="I987" s="93"/>
      <c r="J987" s="93"/>
    </row>
    <row r="988" spans="1:10" s="65" customFormat="1" ht="14" x14ac:dyDescent="0.35">
      <c r="A988" s="145"/>
      <c r="B988" s="152"/>
      <c r="C988" s="93"/>
      <c r="D988" s="93"/>
      <c r="E988" s="95"/>
      <c r="F988" s="95"/>
      <c r="G988" s="95"/>
      <c r="H988" s="93"/>
      <c r="I988" s="93"/>
      <c r="J988" s="93"/>
    </row>
    <row r="989" spans="1:10" s="65" customFormat="1" ht="14" x14ac:dyDescent="0.35">
      <c r="A989" s="145"/>
      <c r="B989" s="152"/>
      <c r="C989" s="93"/>
      <c r="D989" s="93"/>
      <c r="E989" s="95"/>
      <c r="F989" s="95"/>
      <c r="G989" s="95"/>
      <c r="H989" s="93"/>
      <c r="I989" s="93"/>
      <c r="J989" s="93"/>
    </row>
    <row r="990" spans="1:10" s="65" customFormat="1" ht="14" x14ac:dyDescent="0.35">
      <c r="A990" s="145"/>
      <c r="B990" s="152"/>
      <c r="C990" s="93"/>
      <c r="D990" s="93"/>
      <c r="E990" s="95"/>
      <c r="F990" s="95"/>
      <c r="G990" s="95"/>
      <c r="H990" s="93"/>
      <c r="I990" s="93"/>
      <c r="J990" s="93"/>
    </row>
    <row r="991" spans="1:10" s="65" customFormat="1" ht="14" x14ac:dyDescent="0.35">
      <c r="A991" s="145"/>
      <c r="B991" s="152"/>
      <c r="C991" s="93"/>
      <c r="D991" s="93"/>
      <c r="E991" s="95"/>
      <c r="F991" s="95"/>
      <c r="G991" s="95"/>
      <c r="H991" s="93"/>
      <c r="I991" s="93"/>
      <c r="J991" s="93"/>
    </row>
    <row r="992" spans="1:10" s="65" customFormat="1" ht="14" x14ac:dyDescent="0.35">
      <c r="A992" s="145"/>
      <c r="B992" s="152"/>
      <c r="C992" s="93"/>
      <c r="D992" s="93"/>
      <c r="E992" s="95"/>
      <c r="F992" s="95"/>
      <c r="G992" s="95"/>
      <c r="H992" s="93"/>
      <c r="I992" s="93"/>
      <c r="J992" s="93"/>
    </row>
    <row r="993" spans="1:10" s="65" customFormat="1" ht="14" x14ac:dyDescent="0.35">
      <c r="A993" s="145"/>
      <c r="B993" s="152"/>
      <c r="C993" s="93"/>
      <c r="D993" s="93"/>
      <c r="E993" s="95"/>
      <c r="F993" s="95"/>
      <c r="G993" s="95"/>
      <c r="H993" s="93"/>
      <c r="I993" s="93"/>
      <c r="J993" s="93"/>
    </row>
    <row r="994" spans="1:10" s="65" customFormat="1" ht="14" x14ac:dyDescent="0.35">
      <c r="A994" s="145"/>
      <c r="B994" s="152"/>
      <c r="C994" s="93"/>
      <c r="D994" s="93"/>
      <c r="E994" s="95"/>
      <c r="F994" s="95"/>
      <c r="G994" s="95"/>
      <c r="H994" s="93"/>
      <c r="I994" s="93"/>
      <c r="J994" s="93"/>
    </row>
    <row r="995" spans="1:10" s="65" customFormat="1" ht="14" x14ac:dyDescent="0.35">
      <c r="A995" s="145"/>
      <c r="B995" s="152"/>
      <c r="C995" s="93"/>
      <c r="D995" s="93"/>
      <c r="E995" s="95"/>
      <c r="F995" s="95"/>
      <c r="G995" s="95"/>
      <c r="H995" s="93"/>
      <c r="I995" s="93"/>
      <c r="J995" s="93"/>
    </row>
    <row r="996" spans="1:10" s="65" customFormat="1" ht="14" x14ac:dyDescent="0.35">
      <c r="A996" s="145"/>
      <c r="B996" s="152"/>
      <c r="C996" s="93"/>
      <c r="D996" s="93"/>
      <c r="E996" s="95"/>
      <c r="F996" s="95"/>
      <c r="G996" s="95"/>
      <c r="H996" s="93"/>
      <c r="I996" s="93"/>
      <c r="J996" s="93"/>
    </row>
    <row r="997" spans="1:10" s="65" customFormat="1" ht="14" x14ac:dyDescent="0.35">
      <c r="A997" s="145"/>
      <c r="B997" s="152"/>
      <c r="C997" s="93"/>
      <c r="D997" s="93"/>
      <c r="E997" s="95"/>
      <c r="F997" s="95"/>
      <c r="G997" s="95"/>
      <c r="H997" s="93"/>
      <c r="I997" s="93"/>
      <c r="J997" s="93"/>
    </row>
    <row r="998" spans="1:10" s="65" customFormat="1" ht="14" x14ac:dyDescent="0.35">
      <c r="A998" s="145"/>
      <c r="B998" s="152"/>
      <c r="C998" s="93"/>
      <c r="D998" s="93"/>
      <c r="E998" s="95"/>
      <c r="F998" s="95"/>
      <c r="G998" s="95"/>
      <c r="H998" s="93"/>
      <c r="I998" s="93"/>
      <c r="J998" s="93"/>
    </row>
    <row r="999" spans="1:10" s="65" customFormat="1" ht="14" x14ac:dyDescent="0.35">
      <c r="A999" s="145"/>
      <c r="B999" s="152"/>
      <c r="C999" s="93"/>
      <c r="D999" s="93"/>
      <c r="E999" s="95"/>
      <c r="F999" s="95"/>
      <c r="G999" s="95"/>
      <c r="H999" s="93"/>
      <c r="I999" s="93"/>
      <c r="J999" s="93"/>
    </row>
    <row r="1000" spans="1:10" s="65" customFormat="1" ht="14" x14ac:dyDescent="0.35">
      <c r="A1000" s="145"/>
      <c r="B1000" s="152"/>
      <c r="C1000" s="93"/>
      <c r="D1000" s="93"/>
      <c r="E1000" s="95"/>
      <c r="F1000" s="95"/>
      <c r="G1000" s="95"/>
      <c r="H1000" s="93"/>
      <c r="I1000" s="93"/>
      <c r="J1000" s="93"/>
    </row>
    <row r="1001" spans="1:10" s="65" customFormat="1" ht="14" x14ac:dyDescent="0.35">
      <c r="A1001" s="145"/>
      <c r="B1001" s="152"/>
      <c r="C1001" s="93"/>
      <c r="D1001" s="93"/>
      <c r="E1001" s="95"/>
      <c r="F1001" s="95"/>
      <c r="G1001" s="95"/>
      <c r="H1001" s="93"/>
      <c r="I1001" s="93"/>
      <c r="J1001" s="93"/>
    </row>
    <row r="1002" spans="1:10" s="65" customFormat="1" ht="14" x14ac:dyDescent="0.35">
      <c r="A1002" s="145"/>
      <c r="B1002" s="152"/>
      <c r="C1002" s="93"/>
      <c r="D1002" s="93"/>
      <c r="E1002" s="95"/>
      <c r="F1002" s="95"/>
      <c r="G1002" s="95"/>
      <c r="H1002" s="93"/>
      <c r="I1002" s="93"/>
      <c r="J1002" s="93"/>
    </row>
    <row r="1003" spans="1:10" s="65" customFormat="1" ht="14" x14ac:dyDescent="0.35">
      <c r="A1003" s="145"/>
      <c r="B1003" s="152"/>
      <c r="C1003" s="93"/>
      <c r="D1003" s="93"/>
      <c r="E1003" s="95"/>
      <c r="F1003" s="95"/>
      <c r="G1003" s="95"/>
      <c r="H1003" s="93"/>
      <c r="I1003" s="93"/>
      <c r="J1003" s="93"/>
    </row>
    <row r="1004" spans="1:10" s="65" customFormat="1" ht="14" x14ac:dyDescent="0.35">
      <c r="A1004" s="145"/>
      <c r="B1004" s="152"/>
      <c r="C1004" s="93"/>
      <c r="D1004" s="93"/>
      <c r="E1004" s="95"/>
      <c r="F1004" s="95"/>
      <c r="G1004" s="95"/>
      <c r="H1004" s="93"/>
      <c r="I1004" s="93"/>
      <c r="J1004" s="93"/>
    </row>
    <row r="1005" spans="1:10" s="65" customFormat="1" ht="14" x14ac:dyDescent="0.35">
      <c r="A1005" s="145"/>
      <c r="B1005" s="152"/>
      <c r="C1005" s="93"/>
      <c r="D1005" s="93"/>
      <c r="E1005" s="95"/>
      <c r="F1005" s="95"/>
      <c r="G1005" s="95"/>
      <c r="H1005" s="93"/>
      <c r="I1005" s="93"/>
      <c r="J1005" s="93"/>
    </row>
    <row r="1006" spans="1:10" s="65" customFormat="1" ht="14" x14ac:dyDescent="0.35">
      <c r="A1006" s="145"/>
      <c r="B1006" s="152"/>
      <c r="C1006" s="93"/>
      <c r="D1006" s="93"/>
      <c r="E1006" s="95"/>
      <c r="F1006" s="95"/>
      <c r="G1006" s="95"/>
      <c r="H1006" s="93"/>
      <c r="I1006" s="93"/>
      <c r="J1006" s="93"/>
    </row>
    <row r="1007" spans="1:10" s="65" customFormat="1" ht="14" x14ac:dyDescent="0.35">
      <c r="A1007" s="145"/>
      <c r="B1007" s="152"/>
      <c r="C1007" s="93"/>
      <c r="D1007" s="93"/>
      <c r="E1007" s="95"/>
      <c r="F1007" s="95"/>
      <c r="G1007" s="95"/>
      <c r="H1007" s="93"/>
      <c r="I1007" s="93"/>
      <c r="J1007" s="93"/>
    </row>
    <row r="1008" spans="1:10" s="65" customFormat="1" ht="14" x14ac:dyDescent="0.35">
      <c r="A1008" s="145"/>
      <c r="B1008" s="152"/>
      <c r="C1008" s="93"/>
      <c r="D1008" s="93"/>
      <c r="E1008" s="95"/>
      <c r="F1008" s="95"/>
      <c r="G1008" s="95"/>
      <c r="H1008" s="93"/>
      <c r="I1008" s="93"/>
      <c r="J1008" s="93"/>
    </row>
    <row r="1009" spans="1:10" s="65" customFormat="1" ht="14" x14ac:dyDescent="0.35">
      <c r="A1009" s="145"/>
      <c r="B1009" s="152"/>
      <c r="C1009" s="93"/>
      <c r="D1009" s="93"/>
      <c r="E1009" s="95"/>
      <c r="F1009" s="95"/>
      <c r="G1009" s="95"/>
      <c r="H1009" s="93"/>
      <c r="I1009" s="93"/>
      <c r="J1009" s="93"/>
    </row>
    <row r="1010" spans="1:10" s="65" customFormat="1" ht="14" x14ac:dyDescent="0.35">
      <c r="A1010" s="145"/>
      <c r="B1010" s="152"/>
      <c r="C1010" s="93"/>
      <c r="D1010" s="93"/>
      <c r="E1010" s="95"/>
      <c r="F1010" s="95"/>
      <c r="G1010" s="95"/>
      <c r="H1010" s="93"/>
      <c r="I1010" s="93"/>
      <c r="J1010" s="93"/>
    </row>
    <row r="1011" spans="1:10" s="65" customFormat="1" ht="14" x14ac:dyDescent="0.35">
      <c r="A1011" s="145"/>
      <c r="B1011" s="152"/>
      <c r="C1011" s="93"/>
      <c r="D1011" s="93"/>
      <c r="E1011" s="95"/>
      <c r="F1011" s="95"/>
      <c r="G1011" s="95"/>
      <c r="H1011" s="93"/>
      <c r="I1011" s="93"/>
      <c r="J1011" s="93"/>
    </row>
    <row r="1012" spans="1:10" s="65" customFormat="1" ht="14" x14ac:dyDescent="0.35">
      <c r="A1012" s="145"/>
      <c r="B1012" s="152"/>
      <c r="C1012" s="93"/>
      <c r="D1012" s="93"/>
      <c r="E1012" s="95"/>
      <c r="F1012" s="95"/>
      <c r="G1012" s="95"/>
      <c r="H1012" s="93"/>
      <c r="I1012" s="93"/>
      <c r="J1012" s="93"/>
    </row>
    <row r="1013" spans="1:10" s="65" customFormat="1" ht="14" x14ac:dyDescent="0.35">
      <c r="A1013" s="145"/>
      <c r="B1013" s="152"/>
      <c r="C1013" s="93"/>
      <c r="D1013" s="93"/>
      <c r="E1013" s="95"/>
      <c r="F1013" s="95"/>
      <c r="G1013" s="95"/>
      <c r="H1013" s="93"/>
      <c r="I1013" s="93"/>
      <c r="J1013" s="93"/>
    </row>
    <row r="1014" spans="1:10" s="65" customFormat="1" ht="14" x14ac:dyDescent="0.35">
      <c r="A1014" s="145"/>
      <c r="B1014" s="152"/>
      <c r="C1014" s="93"/>
      <c r="D1014" s="93"/>
      <c r="E1014" s="95"/>
      <c r="F1014" s="95"/>
      <c r="G1014" s="95"/>
      <c r="H1014" s="93"/>
      <c r="I1014" s="93"/>
      <c r="J1014" s="93"/>
    </row>
    <row r="1015" spans="1:10" s="65" customFormat="1" ht="14" x14ac:dyDescent="0.35">
      <c r="A1015" s="145"/>
      <c r="B1015" s="152"/>
      <c r="C1015" s="93"/>
      <c r="D1015" s="93"/>
      <c r="E1015" s="95"/>
      <c r="F1015" s="95"/>
      <c r="G1015" s="95"/>
      <c r="H1015" s="93"/>
      <c r="I1015" s="93"/>
      <c r="J1015" s="93"/>
    </row>
    <row r="1016" spans="1:10" s="65" customFormat="1" ht="14" x14ac:dyDescent="0.35">
      <c r="A1016" s="145"/>
      <c r="B1016" s="152"/>
      <c r="C1016" s="93"/>
      <c r="D1016" s="93"/>
      <c r="E1016" s="95"/>
      <c r="F1016" s="95"/>
      <c r="G1016" s="95"/>
      <c r="H1016" s="93"/>
      <c r="I1016" s="93"/>
      <c r="J1016" s="93"/>
    </row>
    <row r="1017" spans="1:10" s="65" customFormat="1" ht="14" x14ac:dyDescent="0.35">
      <c r="A1017" s="145"/>
      <c r="B1017" s="152"/>
      <c r="C1017" s="93"/>
      <c r="D1017" s="93"/>
      <c r="E1017" s="95"/>
      <c r="F1017" s="95"/>
      <c r="G1017" s="95"/>
      <c r="H1017" s="93"/>
      <c r="I1017" s="93"/>
      <c r="J1017" s="93"/>
    </row>
    <row r="1018" spans="1:10" s="65" customFormat="1" ht="14" x14ac:dyDescent="0.35">
      <c r="A1018" s="145"/>
      <c r="B1018" s="152"/>
      <c r="C1018" s="93"/>
      <c r="D1018" s="93"/>
      <c r="E1018" s="95"/>
      <c r="F1018" s="95"/>
      <c r="G1018" s="95"/>
      <c r="H1018" s="93"/>
      <c r="I1018" s="93"/>
      <c r="J1018" s="93"/>
    </row>
    <row r="1019" spans="1:10" s="65" customFormat="1" ht="14" x14ac:dyDescent="0.35">
      <c r="A1019" s="145"/>
      <c r="B1019" s="152"/>
      <c r="C1019" s="93"/>
      <c r="D1019" s="93"/>
      <c r="E1019" s="95"/>
      <c r="F1019" s="95"/>
      <c r="G1019" s="95"/>
      <c r="H1019" s="93"/>
      <c r="I1019" s="93"/>
      <c r="J1019" s="93"/>
    </row>
    <row r="1020" spans="1:10" s="65" customFormat="1" ht="14" x14ac:dyDescent="0.35">
      <c r="A1020" s="145"/>
      <c r="B1020" s="152"/>
      <c r="C1020" s="93"/>
      <c r="D1020" s="93"/>
      <c r="E1020" s="95"/>
      <c r="F1020" s="95"/>
      <c r="G1020" s="95"/>
      <c r="H1020" s="93"/>
      <c r="I1020" s="93"/>
      <c r="J1020" s="93"/>
    </row>
    <row r="1021" spans="1:10" s="65" customFormat="1" ht="14" x14ac:dyDescent="0.35">
      <c r="A1021" s="145"/>
      <c r="B1021" s="152"/>
      <c r="C1021" s="93"/>
      <c r="D1021" s="93"/>
      <c r="E1021" s="95"/>
      <c r="F1021" s="95"/>
      <c r="G1021" s="95"/>
      <c r="H1021" s="93"/>
      <c r="I1021" s="93"/>
      <c r="J1021" s="93"/>
    </row>
    <row r="1022" spans="1:10" s="65" customFormat="1" ht="14" x14ac:dyDescent="0.35">
      <c r="A1022" s="145"/>
      <c r="B1022" s="152"/>
      <c r="C1022" s="93"/>
      <c r="D1022" s="93"/>
      <c r="E1022" s="95"/>
      <c r="F1022" s="95"/>
      <c r="G1022" s="95"/>
      <c r="H1022" s="93"/>
      <c r="I1022" s="93"/>
      <c r="J1022" s="93"/>
    </row>
    <row r="1023" spans="1:10" s="65" customFormat="1" ht="14" x14ac:dyDescent="0.35">
      <c r="A1023" s="145"/>
      <c r="B1023" s="152"/>
      <c r="C1023" s="93"/>
      <c r="D1023" s="93"/>
      <c r="E1023" s="95"/>
      <c r="F1023" s="95"/>
      <c r="G1023" s="95"/>
      <c r="H1023" s="93"/>
      <c r="I1023" s="93"/>
      <c r="J1023" s="93"/>
    </row>
    <row r="1024" spans="1:10" s="65" customFormat="1" ht="14" x14ac:dyDescent="0.35">
      <c r="A1024" s="145"/>
      <c r="B1024" s="152"/>
      <c r="C1024" s="93"/>
      <c r="D1024" s="93"/>
      <c r="E1024" s="95"/>
      <c r="F1024" s="95"/>
      <c r="G1024" s="95"/>
      <c r="H1024" s="93"/>
      <c r="I1024" s="93"/>
      <c r="J1024" s="93"/>
    </row>
    <row r="1025" spans="1:10" s="65" customFormat="1" ht="14" x14ac:dyDescent="0.35">
      <c r="A1025" s="145"/>
      <c r="B1025" s="152"/>
      <c r="C1025" s="93"/>
      <c r="D1025" s="93"/>
      <c r="E1025" s="95"/>
      <c r="F1025" s="95"/>
      <c r="G1025" s="95"/>
      <c r="H1025" s="93"/>
      <c r="I1025" s="93"/>
      <c r="J1025" s="93"/>
    </row>
    <row r="1026" spans="1:10" s="65" customFormat="1" ht="14" x14ac:dyDescent="0.35">
      <c r="A1026" s="145"/>
      <c r="B1026" s="152"/>
      <c r="C1026" s="93"/>
      <c r="D1026" s="93"/>
      <c r="E1026" s="95"/>
      <c r="F1026" s="95"/>
      <c r="G1026" s="95"/>
      <c r="H1026" s="93"/>
      <c r="I1026" s="93"/>
      <c r="J1026" s="93"/>
    </row>
    <row r="1027" spans="1:10" s="65" customFormat="1" ht="14" x14ac:dyDescent="0.35">
      <c r="A1027" s="145"/>
      <c r="B1027" s="152"/>
      <c r="C1027" s="93"/>
      <c r="D1027" s="93"/>
      <c r="E1027" s="95"/>
      <c r="F1027" s="95"/>
      <c r="G1027" s="95"/>
      <c r="H1027" s="93"/>
      <c r="I1027" s="93"/>
      <c r="J1027" s="93"/>
    </row>
    <row r="1028" spans="1:10" s="65" customFormat="1" ht="14" x14ac:dyDescent="0.35">
      <c r="A1028" s="145"/>
      <c r="B1028" s="152"/>
      <c r="C1028" s="93"/>
      <c r="D1028" s="93"/>
      <c r="E1028" s="95"/>
      <c r="F1028" s="95"/>
      <c r="G1028" s="95"/>
      <c r="H1028" s="93"/>
      <c r="I1028" s="93"/>
      <c r="J1028" s="93"/>
    </row>
    <row r="1029" spans="1:10" s="65" customFormat="1" ht="14" x14ac:dyDescent="0.35">
      <c r="A1029" s="145"/>
      <c r="B1029" s="152"/>
      <c r="C1029" s="93"/>
      <c r="D1029" s="93"/>
      <c r="E1029" s="95"/>
      <c r="F1029" s="95"/>
      <c r="G1029" s="95"/>
      <c r="H1029" s="93"/>
      <c r="I1029" s="93"/>
      <c r="J1029" s="93"/>
    </row>
    <row r="1030" spans="1:10" s="65" customFormat="1" ht="14" x14ac:dyDescent="0.35">
      <c r="A1030" s="145"/>
      <c r="B1030" s="152"/>
      <c r="C1030" s="93"/>
      <c r="D1030" s="93"/>
      <c r="E1030" s="95"/>
      <c r="F1030" s="95"/>
      <c r="G1030" s="95"/>
      <c r="H1030" s="93"/>
      <c r="I1030" s="93"/>
      <c r="J1030" s="93"/>
    </row>
    <row r="1031" spans="1:10" s="65" customFormat="1" ht="14" x14ac:dyDescent="0.35">
      <c r="A1031" s="145"/>
      <c r="B1031" s="152"/>
      <c r="C1031" s="93"/>
      <c r="D1031" s="93"/>
      <c r="E1031" s="95"/>
      <c r="F1031" s="95"/>
      <c r="G1031" s="95"/>
      <c r="H1031" s="93"/>
      <c r="I1031" s="93"/>
      <c r="J1031" s="93"/>
    </row>
    <row r="1032" spans="1:10" s="65" customFormat="1" ht="14" x14ac:dyDescent="0.35">
      <c r="A1032" s="145"/>
      <c r="B1032" s="152"/>
      <c r="C1032" s="93"/>
      <c r="D1032" s="93"/>
      <c r="E1032" s="95"/>
      <c r="F1032" s="95"/>
      <c r="G1032" s="95"/>
      <c r="H1032" s="93"/>
      <c r="I1032" s="93"/>
      <c r="J1032" s="93"/>
    </row>
    <row r="1033" spans="1:10" s="65" customFormat="1" ht="14" x14ac:dyDescent="0.35">
      <c r="A1033" s="145"/>
      <c r="B1033" s="152"/>
      <c r="C1033" s="93"/>
      <c r="D1033" s="93"/>
      <c r="E1033" s="95"/>
      <c r="F1033" s="95"/>
      <c r="G1033" s="95"/>
      <c r="H1033" s="93"/>
      <c r="I1033" s="93"/>
      <c r="J1033" s="93"/>
    </row>
    <row r="1034" spans="1:10" s="65" customFormat="1" ht="14" x14ac:dyDescent="0.35">
      <c r="A1034" s="145"/>
      <c r="B1034" s="152"/>
      <c r="C1034" s="93"/>
      <c r="D1034" s="93"/>
      <c r="E1034" s="95"/>
      <c r="F1034" s="95"/>
      <c r="G1034" s="95"/>
      <c r="H1034" s="93"/>
      <c r="I1034" s="93"/>
      <c r="J1034" s="93"/>
    </row>
    <row r="1035" spans="1:10" s="65" customFormat="1" ht="14" x14ac:dyDescent="0.35">
      <c r="A1035" s="145"/>
      <c r="B1035" s="152"/>
      <c r="C1035" s="93"/>
      <c r="D1035" s="93"/>
      <c r="E1035" s="95"/>
      <c r="F1035" s="95"/>
      <c r="G1035" s="95"/>
      <c r="H1035" s="93"/>
      <c r="I1035" s="93"/>
      <c r="J1035" s="93"/>
    </row>
    <row r="1036" spans="1:10" s="65" customFormat="1" ht="14" x14ac:dyDescent="0.35">
      <c r="A1036" s="145"/>
      <c r="B1036" s="152"/>
      <c r="C1036" s="93"/>
      <c r="D1036" s="93"/>
      <c r="E1036" s="95"/>
      <c r="F1036" s="95"/>
      <c r="G1036" s="95"/>
      <c r="H1036" s="93"/>
      <c r="I1036" s="93"/>
      <c r="J1036" s="93"/>
    </row>
    <row r="1037" spans="1:10" s="65" customFormat="1" ht="14" x14ac:dyDescent="0.35">
      <c r="A1037" s="145"/>
      <c r="B1037" s="152"/>
      <c r="C1037" s="93"/>
      <c r="D1037" s="93"/>
      <c r="E1037" s="95"/>
      <c r="F1037" s="95"/>
      <c r="G1037" s="95"/>
      <c r="H1037" s="93"/>
      <c r="I1037" s="93"/>
      <c r="J1037" s="93"/>
    </row>
    <row r="1038" spans="1:10" s="65" customFormat="1" ht="14" x14ac:dyDescent="0.35">
      <c r="A1038" s="145"/>
      <c r="B1038" s="152"/>
      <c r="C1038" s="93"/>
      <c r="D1038" s="93"/>
      <c r="E1038" s="95"/>
      <c r="F1038" s="95"/>
      <c r="G1038" s="95"/>
      <c r="H1038" s="93"/>
      <c r="I1038" s="93"/>
      <c r="J1038" s="93"/>
    </row>
    <row r="1039" spans="1:10" s="65" customFormat="1" ht="14" x14ac:dyDescent="0.35">
      <c r="A1039" s="145"/>
      <c r="B1039" s="152"/>
      <c r="C1039" s="93"/>
      <c r="D1039" s="93"/>
      <c r="E1039" s="95"/>
      <c r="F1039" s="95"/>
      <c r="G1039" s="95"/>
      <c r="H1039" s="93"/>
      <c r="I1039" s="93"/>
      <c r="J1039" s="93"/>
    </row>
    <row r="1040" spans="1:10" s="65" customFormat="1" ht="14" x14ac:dyDescent="0.35">
      <c r="A1040" s="145"/>
      <c r="B1040" s="152"/>
      <c r="C1040" s="93"/>
      <c r="D1040" s="93"/>
      <c r="E1040" s="95"/>
      <c r="F1040" s="95"/>
      <c r="G1040" s="95"/>
      <c r="H1040" s="93"/>
      <c r="I1040" s="93"/>
      <c r="J1040" s="93"/>
    </row>
    <row r="1041" spans="1:10" s="65" customFormat="1" ht="14" x14ac:dyDescent="0.35">
      <c r="A1041" s="145"/>
      <c r="B1041" s="152"/>
      <c r="C1041" s="93"/>
      <c r="D1041" s="93"/>
      <c r="E1041" s="95"/>
      <c r="F1041" s="95"/>
      <c r="G1041" s="95"/>
      <c r="H1041" s="93"/>
      <c r="I1041" s="93"/>
      <c r="J1041" s="93"/>
    </row>
    <row r="1042" spans="1:10" s="65" customFormat="1" ht="14" x14ac:dyDescent="0.35">
      <c r="A1042" s="145"/>
      <c r="B1042" s="152"/>
      <c r="C1042" s="93"/>
      <c r="D1042" s="93"/>
      <c r="E1042" s="95"/>
      <c r="F1042" s="95"/>
      <c r="G1042" s="95"/>
      <c r="H1042" s="93"/>
      <c r="I1042" s="93"/>
      <c r="J1042" s="93"/>
    </row>
    <row r="1043" spans="1:10" s="65" customFormat="1" ht="14" x14ac:dyDescent="0.35">
      <c r="A1043" s="145"/>
      <c r="B1043" s="152"/>
      <c r="C1043" s="93"/>
      <c r="D1043" s="93"/>
      <c r="E1043" s="95"/>
      <c r="F1043" s="95"/>
      <c r="G1043" s="95"/>
      <c r="H1043" s="93"/>
      <c r="I1043" s="93"/>
      <c r="J1043" s="93"/>
    </row>
    <row r="1044" spans="1:10" s="65" customFormat="1" ht="14" x14ac:dyDescent="0.35">
      <c r="A1044" s="145"/>
      <c r="B1044" s="152"/>
      <c r="C1044" s="93"/>
      <c r="D1044" s="93"/>
      <c r="E1044" s="95"/>
      <c r="F1044" s="95"/>
      <c r="G1044" s="95"/>
      <c r="H1044" s="93"/>
      <c r="I1044" s="93"/>
      <c r="J1044" s="93"/>
    </row>
    <row r="1045" spans="1:10" s="65" customFormat="1" ht="14" x14ac:dyDescent="0.35">
      <c r="A1045" s="145"/>
      <c r="B1045" s="152"/>
      <c r="C1045" s="93"/>
      <c r="D1045" s="93"/>
      <c r="E1045" s="95"/>
      <c r="F1045" s="95"/>
      <c r="G1045" s="95"/>
      <c r="H1045" s="93"/>
      <c r="I1045" s="93"/>
      <c r="J1045" s="93"/>
    </row>
    <row r="1046" spans="1:10" s="65" customFormat="1" ht="14" x14ac:dyDescent="0.35">
      <c r="A1046" s="145"/>
      <c r="B1046" s="152"/>
      <c r="C1046" s="93"/>
      <c r="D1046" s="93"/>
      <c r="E1046" s="95"/>
      <c r="F1046" s="95"/>
      <c r="G1046" s="95"/>
      <c r="H1046" s="93"/>
      <c r="I1046" s="93"/>
      <c r="J1046" s="93"/>
    </row>
    <row r="1047" spans="1:10" s="65" customFormat="1" ht="14" x14ac:dyDescent="0.35">
      <c r="A1047" s="145"/>
      <c r="B1047" s="152"/>
      <c r="C1047" s="93"/>
      <c r="D1047" s="93"/>
      <c r="E1047" s="95"/>
      <c r="F1047" s="95"/>
      <c r="G1047" s="95"/>
      <c r="H1047" s="93"/>
      <c r="I1047" s="93"/>
      <c r="J1047" s="93"/>
    </row>
    <row r="1048" spans="1:10" s="65" customFormat="1" ht="14" x14ac:dyDescent="0.35">
      <c r="A1048" s="145"/>
      <c r="B1048" s="152"/>
      <c r="C1048" s="93"/>
      <c r="D1048" s="93"/>
      <c r="E1048" s="95"/>
      <c r="F1048" s="95"/>
      <c r="G1048" s="95"/>
      <c r="H1048" s="93"/>
      <c r="I1048" s="93"/>
      <c r="J1048" s="93"/>
    </row>
    <row r="1049" spans="1:10" s="65" customFormat="1" ht="14" x14ac:dyDescent="0.35">
      <c r="A1049" s="145"/>
      <c r="B1049" s="152"/>
      <c r="C1049" s="93"/>
      <c r="D1049" s="93"/>
      <c r="E1049" s="95"/>
      <c r="F1049" s="95"/>
      <c r="G1049" s="95"/>
      <c r="H1049" s="93"/>
      <c r="I1049" s="93"/>
      <c r="J1049" s="93"/>
    </row>
    <row r="1050" spans="1:10" s="65" customFormat="1" ht="14" x14ac:dyDescent="0.35">
      <c r="A1050" s="145"/>
      <c r="B1050" s="152"/>
      <c r="C1050" s="93"/>
      <c r="D1050" s="93"/>
      <c r="E1050" s="95"/>
      <c r="F1050" s="95"/>
      <c r="G1050" s="95"/>
      <c r="H1050" s="93"/>
      <c r="I1050" s="93"/>
      <c r="J1050" s="93"/>
    </row>
    <row r="1051" spans="1:10" s="65" customFormat="1" ht="14" x14ac:dyDescent="0.35">
      <c r="A1051" s="145"/>
      <c r="B1051" s="152"/>
      <c r="C1051" s="93"/>
      <c r="D1051" s="93"/>
      <c r="E1051" s="95"/>
      <c r="F1051" s="95"/>
      <c r="G1051" s="95"/>
      <c r="H1051" s="93"/>
      <c r="I1051" s="93"/>
      <c r="J1051" s="93"/>
    </row>
    <row r="1052" spans="1:10" s="65" customFormat="1" ht="14" x14ac:dyDescent="0.35">
      <c r="A1052" s="145"/>
      <c r="B1052" s="152"/>
      <c r="C1052" s="93"/>
      <c r="D1052" s="93"/>
      <c r="E1052" s="95"/>
      <c r="F1052" s="95"/>
      <c r="G1052" s="95"/>
      <c r="H1052" s="93"/>
      <c r="I1052" s="93"/>
      <c r="J1052" s="93"/>
    </row>
    <row r="1053" spans="1:10" s="65" customFormat="1" ht="14" x14ac:dyDescent="0.35">
      <c r="A1053" s="145"/>
      <c r="B1053" s="152"/>
      <c r="C1053" s="93"/>
      <c r="D1053" s="93"/>
      <c r="E1053" s="95"/>
      <c r="F1053" s="95"/>
      <c r="G1053" s="95"/>
      <c r="H1053" s="93"/>
      <c r="I1053" s="93"/>
      <c r="J1053" s="93"/>
    </row>
    <row r="1054" spans="1:10" s="65" customFormat="1" ht="14" x14ac:dyDescent="0.35">
      <c r="A1054" s="145"/>
      <c r="B1054" s="152"/>
      <c r="C1054" s="93"/>
      <c r="D1054" s="93"/>
      <c r="E1054" s="95"/>
      <c r="F1054" s="95"/>
      <c r="G1054" s="95"/>
      <c r="H1054" s="93"/>
      <c r="I1054" s="93"/>
      <c r="J1054" s="93"/>
    </row>
    <row r="1055" spans="1:10" s="65" customFormat="1" ht="14" x14ac:dyDescent="0.35">
      <c r="A1055" s="145"/>
      <c r="B1055" s="152"/>
      <c r="C1055" s="93"/>
      <c r="D1055" s="93"/>
      <c r="E1055" s="95"/>
      <c r="F1055" s="95"/>
      <c r="G1055" s="95"/>
      <c r="H1055" s="93"/>
      <c r="I1055" s="93"/>
      <c r="J1055" s="93"/>
    </row>
    <row r="1056" spans="1:10" s="65" customFormat="1" ht="14" x14ac:dyDescent="0.35">
      <c r="A1056" s="145"/>
      <c r="B1056" s="152"/>
      <c r="C1056" s="93"/>
      <c r="D1056" s="93"/>
      <c r="E1056" s="95"/>
      <c r="F1056" s="95"/>
      <c r="G1056" s="95"/>
      <c r="H1056" s="93"/>
      <c r="I1056" s="93"/>
      <c r="J1056" s="93"/>
    </row>
    <row r="1057" spans="1:10" s="65" customFormat="1" ht="14" x14ac:dyDescent="0.35">
      <c r="A1057" s="145"/>
      <c r="B1057" s="152"/>
      <c r="C1057" s="93"/>
      <c r="D1057" s="93"/>
      <c r="E1057" s="95"/>
      <c r="F1057" s="95"/>
      <c r="G1057" s="95"/>
      <c r="H1057" s="93"/>
      <c r="I1057" s="93"/>
      <c r="J1057" s="93"/>
    </row>
    <row r="1058" spans="1:10" s="65" customFormat="1" ht="14" x14ac:dyDescent="0.35">
      <c r="A1058" s="145"/>
      <c r="B1058" s="152"/>
      <c r="C1058" s="93"/>
      <c r="D1058" s="93"/>
      <c r="E1058" s="95"/>
      <c r="F1058" s="95"/>
      <c r="G1058" s="95"/>
      <c r="H1058" s="93"/>
      <c r="I1058" s="93"/>
      <c r="J1058" s="93"/>
    </row>
    <row r="1059" spans="1:10" s="65" customFormat="1" ht="14" x14ac:dyDescent="0.35">
      <c r="A1059" s="145"/>
      <c r="B1059" s="152"/>
      <c r="C1059" s="93"/>
      <c r="D1059" s="93"/>
      <c r="E1059" s="95"/>
      <c r="F1059" s="95"/>
      <c r="G1059" s="95"/>
      <c r="H1059" s="93"/>
      <c r="I1059" s="93"/>
      <c r="J1059" s="93"/>
    </row>
    <row r="1060" spans="1:10" s="65" customFormat="1" ht="14" x14ac:dyDescent="0.35">
      <c r="A1060" s="145"/>
      <c r="B1060" s="152"/>
      <c r="C1060" s="93"/>
      <c r="D1060" s="93"/>
      <c r="E1060" s="95"/>
      <c r="F1060" s="95"/>
      <c r="G1060" s="95"/>
      <c r="H1060" s="93"/>
      <c r="I1060" s="93"/>
      <c r="J1060" s="93"/>
    </row>
    <row r="1061" spans="1:10" s="65" customFormat="1" ht="14" x14ac:dyDescent="0.35">
      <c r="A1061" s="145"/>
      <c r="B1061" s="152"/>
      <c r="C1061" s="93"/>
      <c r="D1061" s="93"/>
      <c r="E1061" s="95"/>
      <c r="F1061" s="95"/>
      <c r="G1061" s="95"/>
      <c r="H1061" s="93"/>
      <c r="I1061" s="93"/>
      <c r="J1061" s="93"/>
    </row>
    <row r="1062" spans="1:10" s="65" customFormat="1" ht="14" x14ac:dyDescent="0.35">
      <c r="A1062" s="145"/>
      <c r="B1062" s="152"/>
      <c r="C1062" s="93"/>
      <c r="D1062" s="93"/>
      <c r="E1062" s="95"/>
      <c r="F1062" s="95"/>
      <c r="G1062" s="95"/>
      <c r="H1062" s="93"/>
      <c r="I1062" s="93"/>
      <c r="J1062" s="93"/>
    </row>
    <row r="1063" spans="1:10" s="65" customFormat="1" ht="14" x14ac:dyDescent="0.35">
      <c r="A1063" s="145"/>
      <c r="B1063" s="152"/>
      <c r="C1063" s="93"/>
      <c r="D1063" s="93"/>
      <c r="E1063" s="95"/>
      <c r="F1063" s="95"/>
      <c r="G1063" s="95"/>
      <c r="H1063" s="93"/>
      <c r="I1063" s="93"/>
      <c r="J1063" s="93"/>
    </row>
    <row r="1064" spans="1:10" s="65" customFormat="1" ht="14" x14ac:dyDescent="0.35">
      <c r="A1064" s="145"/>
      <c r="B1064" s="152"/>
      <c r="C1064" s="93"/>
      <c r="D1064" s="93"/>
      <c r="E1064" s="95"/>
      <c r="F1064" s="95"/>
      <c r="G1064" s="95"/>
      <c r="H1064" s="93"/>
      <c r="I1064" s="93"/>
      <c r="J1064" s="93"/>
    </row>
    <row r="1065" spans="1:10" s="65" customFormat="1" ht="14" x14ac:dyDescent="0.35">
      <c r="A1065" s="145"/>
      <c r="B1065" s="152"/>
      <c r="C1065" s="93"/>
      <c r="D1065" s="93"/>
      <c r="E1065" s="95"/>
      <c r="F1065" s="95"/>
      <c r="G1065" s="95"/>
      <c r="H1065" s="93"/>
      <c r="I1065" s="93"/>
      <c r="J1065" s="93"/>
    </row>
    <row r="1066" spans="1:10" s="65" customFormat="1" ht="14" x14ac:dyDescent="0.35">
      <c r="A1066" s="145"/>
      <c r="B1066" s="152"/>
      <c r="C1066" s="93"/>
      <c r="D1066" s="93"/>
      <c r="E1066" s="95"/>
      <c r="F1066" s="95"/>
      <c r="G1066" s="95"/>
      <c r="H1066" s="93"/>
      <c r="I1066" s="93"/>
      <c r="J1066" s="93"/>
    </row>
    <row r="1067" spans="1:10" s="65" customFormat="1" ht="14" x14ac:dyDescent="0.35">
      <c r="A1067" s="145"/>
      <c r="B1067" s="152"/>
      <c r="C1067" s="93"/>
      <c r="D1067" s="93"/>
      <c r="E1067" s="95"/>
      <c r="F1067" s="95"/>
      <c r="G1067" s="95"/>
      <c r="H1067" s="93"/>
      <c r="I1067" s="93"/>
      <c r="J1067" s="93"/>
    </row>
    <row r="1068" spans="1:10" s="65" customFormat="1" ht="14" x14ac:dyDescent="0.35">
      <c r="A1068" s="145"/>
      <c r="B1068" s="152"/>
      <c r="C1068" s="93"/>
      <c r="D1068" s="93"/>
      <c r="E1068" s="95"/>
      <c r="F1068" s="95"/>
      <c r="G1068" s="95"/>
      <c r="H1068" s="93"/>
      <c r="I1068" s="93"/>
      <c r="J1068" s="93"/>
    </row>
    <row r="1069" spans="1:10" s="65" customFormat="1" ht="14" x14ac:dyDescent="0.35">
      <c r="A1069" s="145"/>
      <c r="B1069" s="152"/>
      <c r="C1069" s="93"/>
      <c r="D1069" s="93"/>
      <c r="E1069" s="95"/>
      <c r="F1069" s="95"/>
      <c r="G1069" s="95"/>
      <c r="H1069" s="93"/>
      <c r="I1069" s="93"/>
      <c r="J1069" s="93"/>
    </row>
    <row r="1070" spans="1:10" s="65" customFormat="1" ht="14" x14ac:dyDescent="0.35">
      <c r="A1070" s="145"/>
      <c r="B1070" s="152"/>
      <c r="C1070" s="93"/>
      <c r="D1070" s="93"/>
      <c r="E1070" s="95"/>
      <c r="F1070" s="95"/>
      <c r="G1070" s="95"/>
      <c r="H1070" s="93"/>
      <c r="I1070" s="93"/>
      <c r="J1070" s="93"/>
    </row>
    <row r="1071" spans="1:10" s="65" customFormat="1" ht="14" x14ac:dyDescent="0.35">
      <c r="A1071" s="145"/>
      <c r="B1071" s="152"/>
      <c r="C1071" s="93"/>
      <c r="D1071" s="93"/>
      <c r="E1071" s="95"/>
      <c r="F1071" s="95"/>
      <c r="G1071" s="95"/>
      <c r="H1071" s="93"/>
      <c r="I1071" s="93"/>
      <c r="J1071" s="93"/>
    </row>
    <row r="1072" spans="1:10" s="65" customFormat="1" ht="14" x14ac:dyDescent="0.35">
      <c r="A1072" s="145"/>
      <c r="B1072" s="152"/>
      <c r="C1072" s="93"/>
      <c r="D1072" s="93"/>
      <c r="E1072" s="95"/>
      <c r="F1072" s="95"/>
      <c r="G1072" s="95"/>
      <c r="H1072" s="93"/>
      <c r="I1072" s="93"/>
      <c r="J1072" s="93"/>
    </row>
    <row r="1073" spans="1:10" s="65" customFormat="1" ht="14" x14ac:dyDescent="0.35">
      <c r="A1073" s="145"/>
      <c r="B1073" s="152"/>
      <c r="C1073" s="93"/>
      <c r="D1073" s="93"/>
      <c r="E1073" s="95"/>
      <c r="F1073" s="95"/>
      <c r="G1073" s="95"/>
      <c r="H1073" s="93"/>
      <c r="I1073" s="93"/>
      <c r="J1073" s="93"/>
    </row>
    <row r="1074" spans="1:10" s="65" customFormat="1" ht="14" x14ac:dyDescent="0.35">
      <c r="A1074" s="145"/>
      <c r="B1074" s="152"/>
      <c r="C1074" s="93"/>
      <c r="D1074" s="93"/>
      <c r="E1074" s="95"/>
      <c r="F1074" s="95"/>
      <c r="G1074" s="95"/>
      <c r="H1074" s="93"/>
      <c r="I1074" s="93"/>
      <c r="J1074" s="93"/>
    </row>
    <row r="1075" spans="1:10" s="65" customFormat="1" ht="14" x14ac:dyDescent="0.35">
      <c r="A1075" s="145"/>
      <c r="B1075" s="152"/>
      <c r="C1075" s="93"/>
      <c r="D1075" s="93"/>
      <c r="E1075" s="95"/>
      <c r="F1075" s="95"/>
      <c r="G1075" s="95"/>
      <c r="H1075" s="93"/>
      <c r="I1075" s="93"/>
      <c r="J1075" s="93"/>
    </row>
    <row r="1076" spans="1:10" s="65" customFormat="1" ht="14" x14ac:dyDescent="0.35">
      <c r="A1076" s="145"/>
      <c r="B1076" s="152"/>
      <c r="C1076" s="93"/>
      <c r="D1076" s="93"/>
      <c r="E1076" s="95"/>
      <c r="F1076" s="95"/>
      <c r="G1076" s="95"/>
      <c r="H1076" s="93"/>
      <c r="I1076" s="93"/>
      <c r="J1076" s="93"/>
    </row>
    <row r="1077" spans="1:10" s="65" customFormat="1" ht="14" x14ac:dyDescent="0.35">
      <c r="A1077" s="145"/>
      <c r="B1077" s="152"/>
      <c r="C1077" s="93"/>
      <c r="D1077" s="93"/>
      <c r="E1077" s="95"/>
      <c r="F1077" s="95"/>
      <c r="G1077" s="95"/>
      <c r="H1077" s="93"/>
      <c r="I1077" s="93"/>
      <c r="J1077" s="93"/>
    </row>
    <row r="1078" spans="1:10" s="65" customFormat="1" ht="14" x14ac:dyDescent="0.35">
      <c r="A1078" s="145"/>
      <c r="B1078" s="152"/>
      <c r="C1078" s="93"/>
      <c r="D1078" s="93"/>
      <c r="E1078" s="95"/>
      <c r="F1078" s="95"/>
      <c r="G1078" s="95"/>
      <c r="H1078" s="93"/>
      <c r="I1078" s="93"/>
      <c r="J1078" s="93"/>
    </row>
    <row r="1079" spans="1:10" s="65" customFormat="1" ht="14" x14ac:dyDescent="0.35">
      <c r="A1079" s="145"/>
      <c r="B1079" s="152"/>
      <c r="C1079" s="93"/>
      <c r="D1079" s="93"/>
      <c r="E1079" s="95"/>
      <c r="F1079" s="95"/>
      <c r="G1079" s="95"/>
      <c r="H1079" s="93"/>
      <c r="I1079" s="93"/>
      <c r="J1079" s="93"/>
    </row>
    <row r="1080" spans="1:10" s="65" customFormat="1" ht="14" x14ac:dyDescent="0.35">
      <c r="A1080" s="145"/>
      <c r="B1080" s="152"/>
      <c r="C1080" s="93"/>
      <c r="D1080" s="93"/>
      <c r="E1080" s="95"/>
      <c r="F1080" s="95"/>
      <c r="G1080" s="95"/>
      <c r="H1080" s="93"/>
      <c r="I1080" s="93"/>
      <c r="J1080" s="93"/>
    </row>
    <row r="1081" spans="1:10" s="65" customFormat="1" ht="14" x14ac:dyDescent="0.35">
      <c r="A1081" s="145"/>
      <c r="B1081" s="152"/>
      <c r="C1081" s="93"/>
      <c r="D1081" s="93"/>
      <c r="E1081" s="95"/>
      <c r="F1081" s="95"/>
      <c r="G1081" s="95"/>
      <c r="H1081" s="93"/>
      <c r="I1081" s="93"/>
      <c r="J1081" s="93"/>
    </row>
    <row r="1082" spans="1:10" s="65" customFormat="1" ht="14" x14ac:dyDescent="0.35">
      <c r="A1082" s="145"/>
      <c r="B1082" s="152"/>
      <c r="C1082" s="93"/>
      <c r="D1082" s="93"/>
      <c r="E1082" s="95"/>
      <c r="F1082" s="95"/>
      <c r="G1082" s="95"/>
      <c r="H1082" s="93"/>
      <c r="I1082" s="93"/>
      <c r="J1082" s="93"/>
    </row>
    <row r="1083" spans="1:10" s="65" customFormat="1" ht="14" x14ac:dyDescent="0.35">
      <c r="A1083" s="145"/>
      <c r="B1083" s="152"/>
      <c r="C1083" s="93"/>
      <c r="D1083" s="93"/>
      <c r="E1083" s="95"/>
      <c r="F1083" s="95"/>
      <c r="G1083" s="95"/>
      <c r="H1083" s="93"/>
      <c r="I1083" s="93"/>
      <c r="J1083" s="93"/>
    </row>
    <row r="1084" spans="1:10" s="65" customFormat="1" ht="14" x14ac:dyDescent="0.35">
      <c r="A1084" s="145"/>
      <c r="B1084" s="152"/>
      <c r="C1084" s="93"/>
      <c r="D1084" s="93"/>
      <c r="E1084" s="95"/>
      <c r="F1084" s="95"/>
      <c r="G1084" s="95"/>
      <c r="H1084" s="93"/>
      <c r="I1084" s="93"/>
      <c r="J1084" s="93"/>
    </row>
    <row r="1085" spans="1:10" s="65" customFormat="1" ht="14" x14ac:dyDescent="0.35">
      <c r="A1085" s="145"/>
      <c r="B1085" s="152"/>
      <c r="C1085" s="93"/>
      <c r="D1085" s="93"/>
      <c r="E1085" s="95"/>
      <c r="F1085" s="95"/>
      <c r="G1085" s="95"/>
      <c r="H1085" s="93"/>
      <c r="I1085" s="93"/>
      <c r="J1085" s="93"/>
    </row>
    <row r="1086" spans="1:10" s="65" customFormat="1" ht="14" x14ac:dyDescent="0.35">
      <c r="A1086" s="145"/>
      <c r="B1086" s="152"/>
      <c r="C1086" s="93"/>
      <c r="D1086" s="93"/>
      <c r="E1086" s="95"/>
      <c r="F1086" s="95"/>
      <c r="G1086" s="95"/>
      <c r="H1086" s="93"/>
      <c r="I1086" s="93"/>
      <c r="J1086" s="93"/>
    </row>
    <row r="1087" spans="1:10" s="65" customFormat="1" ht="14" x14ac:dyDescent="0.35">
      <c r="A1087" s="145"/>
      <c r="B1087" s="152"/>
      <c r="C1087" s="93"/>
      <c r="D1087" s="93"/>
      <c r="E1087" s="95"/>
      <c r="F1087" s="95"/>
      <c r="G1087" s="95"/>
      <c r="H1087" s="93"/>
      <c r="I1087" s="93"/>
      <c r="J1087" s="93"/>
    </row>
    <row r="1088" spans="1:10" s="65" customFormat="1" ht="14" x14ac:dyDescent="0.35">
      <c r="A1088" s="145"/>
      <c r="B1088" s="152"/>
      <c r="C1088" s="93"/>
      <c r="D1088" s="93"/>
      <c r="E1088" s="95"/>
      <c r="F1088" s="95"/>
      <c r="G1088" s="95"/>
      <c r="H1088" s="93"/>
      <c r="I1088" s="93"/>
      <c r="J1088" s="93"/>
    </row>
    <row r="1089" spans="1:10" s="65" customFormat="1" ht="14" x14ac:dyDescent="0.35">
      <c r="A1089" s="145"/>
      <c r="B1089" s="152"/>
      <c r="C1089" s="93"/>
      <c r="D1089" s="93"/>
      <c r="E1089" s="95"/>
      <c r="F1089" s="95"/>
      <c r="G1089" s="95"/>
      <c r="H1089" s="93"/>
      <c r="I1089" s="93"/>
      <c r="J1089" s="93"/>
    </row>
    <row r="1090" spans="1:10" s="65" customFormat="1" ht="14" x14ac:dyDescent="0.35">
      <c r="A1090" s="145"/>
      <c r="B1090" s="152"/>
      <c r="C1090" s="93"/>
      <c r="D1090" s="93"/>
      <c r="E1090" s="95"/>
      <c r="F1090" s="95"/>
      <c r="G1090" s="95"/>
      <c r="H1090" s="93"/>
      <c r="I1090" s="93"/>
      <c r="J1090" s="93"/>
    </row>
    <row r="1091" spans="1:10" s="65" customFormat="1" ht="14" x14ac:dyDescent="0.35">
      <c r="A1091" s="145"/>
      <c r="B1091" s="152"/>
      <c r="C1091" s="93"/>
      <c r="D1091" s="93"/>
      <c r="E1091" s="95"/>
      <c r="F1091" s="95"/>
      <c r="G1091" s="95"/>
      <c r="H1091" s="93"/>
      <c r="I1091" s="93"/>
      <c r="J1091" s="93"/>
    </row>
    <row r="1092" spans="1:10" s="65" customFormat="1" ht="14" x14ac:dyDescent="0.35">
      <c r="A1092" s="145"/>
      <c r="B1092" s="152"/>
      <c r="C1092" s="93"/>
      <c r="D1092" s="93"/>
      <c r="E1092" s="95"/>
      <c r="F1092" s="95"/>
      <c r="G1092" s="95"/>
      <c r="H1092" s="93"/>
      <c r="I1092" s="93"/>
      <c r="J1092" s="93"/>
    </row>
    <row r="1093" spans="1:10" s="65" customFormat="1" ht="14" x14ac:dyDescent="0.35">
      <c r="A1093" s="145"/>
      <c r="B1093" s="152"/>
      <c r="C1093" s="93"/>
      <c r="D1093" s="93"/>
      <c r="E1093" s="95"/>
      <c r="F1093" s="95"/>
      <c r="G1093" s="95"/>
      <c r="H1093" s="93"/>
      <c r="I1093" s="93"/>
      <c r="J1093" s="93"/>
    </row>
    <row r="1094" spans="1:10" s="65" customFormat="1" ht="14" x14ac:dyDescent="0.35">
      <c r="A1094" s="145"/>
      <c r="B1094" s="152"/>
      <c r="C1094" s="93"/>
      <c r="D1094" s="93"/>
      <c r="E1094" s="95"/>
      <c r="F1094" s="95"/>
      <c r="G1094" s="95"/>
      <c r="H1094" s="93"/>
      <c r="I1094" s="93"/>
      <c r="J1094" s="93"/>
    </row>
    <row r="1095" spans="1:10" s="65" customFormat="1" ht="14" x14ac:dyDescent="0.35">
      <c r="A1095" s="145"/>
      <c r="B1095" s="152"/>
      <c r="C1095" s="93"/>
      <c r="D1095" s="93"/>
      <c r="E1095" s="95"/>
      <c r="F1095" s="95"/>
      <c r="G1095" s="95"/>
      <c r="H1095" s="93"/>
      <c r="I1095" s="93"/>
      <c r="J1095" s="93"/>
    </row>
    <row r="1096" spans="1:10" s="65" customFormat="1" ht="14" x14ac:dyDescent="0.35">
      <c r="A1096" s="145"/>
      <c r="B1096" s="152"/>
      <c r="C1096" s="93"/>
      <c r="D1096" s="93"/>
      <c r="E1096" s="95"/>
      <c r="F1096" s="95"/>
      <c r="G1096" s="95"/>
      <c r="H1096" s="93"/>
      <c r="I1096" s="93"/>
      <c r="J1096" s="93"/>
    </row>
    <row r="1097" spans="1:10" s="65" customFormat="1" ht="14" x14ac:dyDescent="0.35">
      <c r="A1097" s="145"/>
      <c r="B1097" s="152"/>
      <c r="C1097" s="93"/>
      <c r="D1097" s="93"/>
      <c r="E1097" s="95"/>
      <c r="F1097" s="95"/>
      <c r="G1097" s="95"/>
      <c r="H1097" s="93"/>
      <c r="I1097" s="93"/>
      <c r="J1097" s="93"/>
    </row>
    <row r="1098" spans="1:10" s="65" customFormat="1" ht="14" x14ac:dyDescent="0.35">
      <c r="A1098" s="145"/>
      <c r="B1098" s="152"/>
      <c r="C1098" s="93"/>
      <c r="D1098" s="93"/>
      <c r="E1098" s="95"/>
      <c r="F1098" s="95"/>
      <c r="G1098" s="95"/>
      <c r="H1098" s="93"/>
      <c r="I1098" s="93"/>
      <c r="J1098" s="93"/>
    </row>
    <row r="1099" spans="1:10" s="65" customFormat="1" ht="14" x14ac:dyDescent="0.35">
      <c r="A1099" s="145"/>
      <c r="B1099" s="152"/>
      <c r="C1099" s="93"/>
      <c r="D1099" s="93"/>
      <c r="E1099" s="95"/>
      <c r="F1099" s="95"/>
      <c r="G1099" s="95"/>
      <c r="H1099" s="93"/>
      <c r="I1099" s="93"/>
      <c r="J1099" s="93"/>
    </row>
    <row r="1100" spans="1:10" s="65" customFormat="1" ht="14" x14ac:dyDescent="0.35">
      <c r="A1100" s="145"/>
      <c r="B1100" s="152"/>
      <c r="C1100" s="93"/>
      <c r="D1100" s="93"/>
      <c r="E1100" s="95"/>
      <c r="F1100" s="95"/>
      <c r="G1100" s="95"/>
      <c r="H1100" s="93"/>
      <c r="I1100" s="93"/>
      <c r="J1100" s="93"/>
    </row>
    <row r="1101" spans="1:10" s="65" customFormat="1" ht="14" x14ac:dyDescent="0.35">
      <c r="A1101" s="145"/>
      <c r="B1101" s="152"/>
      <c r="C1101" s="93"/>
      <c r="D1101" s="93"/>
      <c r="E1101" s="95"/>
      <c r="F1101" s="95"/>
      <c r="G1101" s="95"/>
      <c r="H1101" s="93"/>
      <c r="I1101" s="93"/>
      <c r="J1101" s="93"/>
    </row>
    <row r="1102" spans="1:10" s="65" customFormat="1" ht="14" x14ac:dyDescent="0.35">
      <c r="A1102" s="145"/>
      <c r="B1102" s="152"/>
      <c r="C1102" s="93"/>
      <c r="D1102" s="93"/>
      <c r="E1102" s="95"/>
      <c r="F1102" s="95"/>
      <c r="G1102" s="95"/>
      <c r="H1102" s="93"/>
      <c r="I1102" s="93"/>
      <c r="J1102" s="93"/>
    </row>
    <row r="1103" spans="1:10" s="65" customFormat="1" ht="14" x14ac:dyDescent="0.35">
      <c r="A1103" s="145"/>
      <c r="B1103" s="152"/>
      <c r="C1103" s="93"/>
      <c r="D1103" s="93"/>
      <c r="E1103" s="95"/>
      <c r="F1103" s="95"/>
      <c r="G1103" s="95"/>
      <c r="H1103" s="93"/>
      <c r="I1103" s="93"/>
      <c r="J1103" s="93"/>
    </row>
    <row r="1104" spans="1:10" s="65" customFormat="1" ht="14" x14ac:dyDescent="0.35">
      <c r="A1104" s="145"/>
      <c r="B1104" s="152"/>
      <c r="C1104" s="93"/>
      <c r="D1104" s="93"/>
      <c r="E1104" s="95"/>
      <c r="F1104" s="95"/>
      <c r="G1104" s="95"/>
      <c r="H1104" s="93"/>
      <c r="I1104" s="93"/>
      <c r="J1104" s="93"/>
    </row>
    <row r="1105" spans="1:10" s="65" customFormat="1" ht="14" x14ac:dyDescent="0.35">
      <c r="A1105" s="145"/>
      <c r="B1105" s="152"/>
      <c r="C1105" s="93"/>
      <c r="D1105" s="93"/>
      <c r="E1105" s="95"/>
      <c r="F1105" s="95"/>
      <c r="G1105" s="95"/>
      <c r="H1105" s="93"/>
      <c r="I1105" s="93"/>
      <c r="J1105" s="93"/>
    </row>
    <row r="1106" spans="1:10" s="65" customFormat="1" ht="14" x14ac:dyDescent="0.35">
      <c r="A1106" s="145"/>
      <c r="B1106" s="152"/>
      <c r="C1106" s="93"/>
      <c r="D1106" s="93"/>
      <c r="E1106" s="95"/>
      <c r="F1106" s="95"/>
      <c r="G1106" s="95"/>
      <c r="H1106" s="93"/>
      <c r="I1106" s="93"/>
      <c r="J1106" s="93"/>
    </row>
    <row r="1107" spans="1:10" s="65" customFormat="1" ht="14" x14ac:dyDescent="0.35">
      <c r="A1107" s="145"/>
      <c r="B1107" s="152"/>
      <c r="C1107" s="93"/>
      <c r="D1107" s="93"/>
      <c r="E1107" s="95"/>
      <c r="F1107" s="95"/>
      <c r="G1107" s="95"/>
      <c r="H1107" s="93"/>
      <c r="I1107" s="93"/>
      <c r="J1107" s="93"/>
    </row>
    <row r="1108" spans="1:10" s="65" customFormat="1" ht="14" x14ac:dyDescent="0.35">
      <c r="A1108" s="145"/>
      <c r="B1108" s="152"/>
      <c r="C1108" s="93"/>
      <c r="D1108" s="93"/>
      <c r="E1108" s="95"/>
      <c r="F1108" s="95"/>
      <c r="G1108" s="95"/>
      <c r="H1108" s="93"/>
      <c r="I1108" s="93"/>
      <c r="J1108" s="93"/>
    </row>
    <row r="1109" spans="1:10" s="65" customFormat="1" ht="14" x14ac:dyDescent="0.35">
      <c r="A1109" s="145"/>
      <c r="B1109" s="152"/>
      <c r="C1109" s="93"/>
      <c r="D1109" s="93"/>
      <c r="E1109" s="95"/>
      <c r="F1109" s="95"/>
      <c r="G1109" s="95"/>
      <c r="H1109" s="93"/>
      <c r="I1109" s="93"/>
      <c r="J1109" s="93"/>
    </row>
    <row r="1110" spans="1:10" s="65" customFormat="1" ht="14" x14ac:dyDescent="0.35">
      <c r="A1110" s="145"/>
      <c r="B1110" s="152"/>
      <c r="C1110" s="93"/>
      <c r="D1110" s="93"/>
      <c r="E1110" s="95"/>
      <c r="F1110" s="95"/>
      <c r="G1110" s="95"/>
      <c r="H1110" s="93"/>
      <c r="I1110" s="93"/>
      <c r="J1110" s="93"/>
    </row>
    <row r="1111" spans="1:10" s="65" customFormat="1" ht="14" x14ac:dyDescent="0.35">
      <c r="A1111" s="145"/>
      <c r="B1111" s="152"/>
      <c r="C1111" s="93"/>
      <c r="D1111" s="93"/>
      <c r="E1111" s="95"/>
      <c r="F1111" s="95"/>
      <c r="G1111" s="95"/>
      <c r="H1111" s="93"/>
      <c r="I1111" s="93"/>
      <c r="J1111" s="93"/>
    </row>
    <row r="1112" spans="1:10" s="65" customFormat="1" ht="14" x14ac:dyDescent="0.35">
      <c r="A1112" s="145"/>
      <c r="B1112" s="152"/>
      <c r="C1112" s="93"/>
      <c r="D1112" s="93"/>
      <c r="E1112" s="95"/>
      <c r="F1112" s="95"/>
      <c r="G1112" s="95"/>
      <c r="H1112" s="93"/>
      <c r="I1112" s="93"/>
      <c r="J1112" s="93"/>
    </row>
    <row r="1113" spans="1:10" s="65" customFormat="1" ht="14" x14ac:dyDescent="0.35">
      <c r="A1113" s="145"/>
      <c r="B1113" s="152"/>
      <c r="C1113" s="93"/>
      <c r="D1113" s="93"/>
      <c r="E1113" s="95"/>
      <c r="F1113" s="95"/>
      <c r="G1113" s="95"/>
      <c r="H1113" s="93"/>
      <c r="I1113" s="93"/>
      <c r="J1113" s="93"/>
    </row>
    <row r="1114" spans="1:10" s="65" customFormat="1" ht="14" x14ac:dyDescent="0.35">
      <c r="A1114" s="145"/>
      <c r="B1114" s="152"/>
      <c r="C1114" s="93"/>
      <c r="D1114" s="93"/>
      <c r="E1114" s="95"/>
      <c r="F1114" s="95"/>
      <c r="G1114" s="95"/>
      <c r="H1114" s="93"/>
      <c r="I1114" s="93"/>
      <c r="J1114" s="93"/>
    </row>
    <row r="1115" spans="1:10" s="65" customFormat="1" ht="14" x14ac:dyDescent="0.35">
      <c r="A1115" s="145"/>
      <c r="B1115" s="152"/>
      <c r="C1115" s="93"/>
      <c r="D1115" s="93"/>
      <c r="E1115" s="95"/>
      <c r="F1115" s="95"/>
      <c r="G1115" s="95"/>
      <c r="H1115" s="93"/>
      <c r="I1115" s="93"/>
      <c r="J1115" s="93"/>
    </row>
    <row r="1116" spans="1:10" s="65" customFormat="1" ht="14" x14ac:dyDescent="0.35">
      <c r="A1116" s="145"/>
      <c r="B1116" s="152"/>
      <c r="C1116" s="93"/>
      <c r="D1116" s="93"/>
      <c r="E1116" s="95"/>
      <c r="F1116" s="95"/>
      <c r="G1116" s="95"/>
      <c r="H1116" s="93"/>
      <c r="I1116" s="93"/>
      <c r="J1116" s="93"/>
    </row>
    <row r="1117" spans="1:10" s="65" customFormat="1" ht="14" x14ac:dyDescent="0.35">
      <c r="A1117" s="145"/>
      <c r="B1117" s="152"/>
      <c r="C1117" s="93"/>
      <c r="D1117" s="93"/>
      <c r="E1117" s="95"/>
      <c r="F1117" s="95"/>
      <c r="G1117" s="95"/>
      <c r="H1117" s="93"/>
      <c r="I1117" s="93"/>
      <c r="J1117" s="93"/>
    </row>
    <row r="1118" spans="1:10" s="65" customFormat="1" ht="14" x14ac:dyDescent="0.35">
      <c r="A1118" s="145"/>
      <c r="B1118" s="152"/>
      <c r="C1118" s="93"/>
      <c r="D1118" s="93"/>
      <c r="E1118" s="95"/>
      <c r="F1118" s="95"/>
      <c r="G1118" s="95"/>
      <c r="H1118" s="93"/>
      <c r="I1118" s="93"/>
      <c r="J1118" s="93"/>
    </row>
    <row r="1119" spans="1:10" s="65" customFormat="1" ht="14" x14ac:dyDescent="0.35">
      <c r="A1119" s="145"/>
      <c r="B1119" s="152"/>
      <c r="C1119" s="93"/>
      <c r="D1119" s="93"/>
      <c r="E1119" s="95"/>
      <c r="F1119" s="95"/>
      <c r="G1119" s="95"/>
      <c r="H1119" s="93"/>
      <c r="I1119" s="93"/>
      <c r="J1119" s="93"/>
    </row>
    <row r="1120" spans="1:10" s="65" customFormat="1" ht="14" x14ac:dyDescent="0.35">
      <c r="A1120" s="145"/>
      <c r="B1120" s="152"/>
      <c r="C1120" s="93"/>
      <c r="D1120" s="93"/>
      <c r="E1120" s="95"/>
      <c r="F1120" s="95"/>
      <c r="G1120" s="95"/>
      <c r="H1120" s="93"/>
      <c r="I1120" s="93"/>
      <c r="J1120" s="93"/>
    </row>
    <row r="1121" spans="1:10" s="65" customFormat="1" ht="14" x14ac:dyDescent="0.35">
      <c r="A1121" s="145"/>
      <c r="B1121" s="152"/>
      <c r="C1121" s="93"/>
      <c r="D1121" s="93"/>
      <c r="E1121" s="95"/>
      <c r="F1121" s="95"/>
      <c r="G1121" s="95"/>
      <c r="H1121" s="93"/>
      <c r="I1121" s="93"/>
      <c r="J1121" s="93"/>
    </row>
    <row r="1122" spans="1:10" s="65" customFormat="1" ht="14" x14ac:dyDescent="0.35">
      <c r="A1122" s="145"/>
      <c r="B1122" s="152"/>
      <c r="C1122" s="93"/>
      <c r="D1122" s="93"/>
      <c r="E1122" s="95"/>
      <c r="F1122" s="95"/>
      <c r="G1122" s="95"/>
      <c r="H1122" s="93"/>
      <c r="I1122" s="93"/>
      <c r="J1122" s="93"/>
    </row>
    <row r="1123" spans="1:10" s="65" customFormat="1" ht="14" x14ac:dyDescent="0.35">
      <c r="A1123" s="145"/>
      <c r="B1123" s="152"/>
      <c r="C1123" s="93"/>
      <c r="D1123" s="93"/>
      <c r="E1123" s="95"/>
      <c r="F1123" s="95"/>
      <c r="G1123" s="95"/>
      <c r="H1123" s="93"/>
      <c r="I1123" s="93"/>
      <c r="J1123" s="93"/>
    </row>
    <row r="1124" spans="1:10" s="65" customFormat="1" ht="14" x14ac:dyDescent="0.35">
      <c r="A1124" s="145"/>
      <c r="B1124" s="152"/>
      <c r="C1124" s="93"/>
      <c r="D1124" s="93"/>
      <c r="E1124" s="95"/>
      <c r="F1124" s="95"/>
      <c r="G1124" s="95"/>
      <c r="H1124" s="93"/>
      <c r="I1124" s="93"/>
      <c r="J1124" s="93"/>
    </row>
    <row r="1125" spans="1:10" s="65" customFormat="1" ht="14" x14ac:dyDescent="0.35">
      <c r="A1125" s="145"/>
      <c r="B1125" s="152"/>
      <c r="C1125" s="93"/>
      <c r="D1125" s="93"/>
      <c r="E1125" s="95"/>
      <c r="F1125" s="95"/>
      <c r="G1125" s="95"/>
      <c r="H1125" s="93"/>
      <c r="I1125" s="93"/>
      <c r="J1125" s="93"/>
    </row>
    <row r="1126" spans="1:10" s="65" customFormat="1" ht="14" x14ac:dyDescent="0.35">
      <c r="A1126" s="145"/>
      <c r="B1126" s="152"/>
      <c r="C1126" s="93"/>
      <c r="D1126" s="93"/>
      <c r="E1126" s="95"/>
      <c r="F1126" s="95"/>
      <c r="G1126" s="95"/>
      <c r="H1126" s="93"/>
      <c r="I1126" s="93"/>
      <c r="J1126" s="93"/>
    </row>
    <row r="1127" spans="1:10" s="65" customFormat="1" ht="14" x14ac:dyDescent="0.35">
      <c r="A1127" s="145"/>
      <c r="B1127" s="152"/>
      <c r="C1127" s="93"/>
      <c r="D1127" s="93"/>
      <c r="E1127" s="95"/>
      <c r="F1127" s="95"/>
      <c r="G1127" s="95"/>
      <c r="H1127" s="93"/>
      <c r="I1127" s="93"/>
      <c r="J1127" s="93"/>
    </row>
    <row r="1128" spans="1:10" s="65" customFormat="1" ht="14" x14ac:dyDescent="0.35">
      <c r="A1128" s="145"/>
      <c r="B1128" s="152"/>
      <c r="C1128" s="93"/>
      <c r="D1128" s="93"/>
      <c r="E1128" s="95"/>
      <c r="F1128" s="95"/>
      <c r="G1128" s="95"/>
      <c r="H1128" s="93"/>
      <c r="I1128" s="93"/>
      <c r="J1128" s="93"/>
    </row>
    <row r="1129" spans="1:10" s="65" customFormat="1" ht="14" x14ac:dyDescent="0.35">
      <c r="A1129" s="145"/>
      <c r="B1129" s="152"/>
      <c r="C1129" s="93"/>
      <c r="D1129" s="93"/>
      <c r="E1129" s="95"/>
      <c r="F1129" s="95"/>
      <c r="G1129" s="95"/>
      <c r="H1129" s="93"/>
      <c r="I1129" s="93"/>
      <c r="J1129" s="93"/>
    </row>
    <row r="1130" spans="1:10" s="65" customFormat="1" ht="14" x14ac:dyDescent="0.35">
      <c r="A1130" s="145"/>
      <c r="B1130" s="152"/>
      <c r="C1130" s="93"/>
      <c r="D1130" s="93"/>
      <c r="E1130" s="95"/>
      <c r="F1130" s="95"/>
      <c r="G1130" s="95"/>
      <c r="H1130" s="93"/>
      <c r="I1130" s="93"/>
      <c r="J1130" s="93"/>
    </row>
    <row r="1131" spans="1:10" s="65" customFormat="1" ht="14" x14ac:dyDescent="0.35">
      <c r="A1131" s="145"/>
      <c r="B1131" s="152"/>
      <c r="C1131" s="93"/>
      <c r="D1131" s="93"/>
      <c r="E1131" s="95"/>
      <c r="F1131" s="95"/>
      <c r="G1131" s="95"/>
      <c r="H1131" s="93"/>
      <c r="I1131" s="93"/>
      <c r="J1131" s="93"/>
    </row>
    <row r="1132" spans="1:10" s="65" customFormat="1" ht="14" x14ac:dyDescent="0.35">
      <c r="A1132" s="145"/>
      <c r="B1132" s="152"/>
      <c r="C1132" s="93"/>
      <c r="D1132" s="93"/>
      <c r="E1132" s="95"/>
      <c r="F1132" s="95"/>
      <c r="G1132" s="95"/>
      <c r="H1132" s="93"/>
      <c r="I1132" s="93"/>
      <c r="J1132" s="93"/>
    </row>
    <row r="1133" spans="1:10" s="65" customFormat="1" ht="14" x14ac:dyDescent="0.35">
      <c r="A1133" s="145"/>
      <c r="B1133" s="152"/>
      <c r="C1133" s="93"/>
      <c r="D1133" s="93"/>
      <c r="E1133" s="95"/>
      <c r="F1133" s="95"/>
      <c r="G1133" s="95"/>
      <c r="H1133" s="93"/>
      <c r="I1133" s="93"/>
      <c r="J1133" s="93"/>
    </row>
    <row r="1134" spans="1:10" s="65" customFormat="1" ht="14" x14ac:dyDescent="0.35">
      <c r="A1134" s="145"/>
      <c r="B1134" s="152"/>
      <c r="C1134" s="93"/>
      <c r="D1134" s="93"/>
      <c r="E1134" s="95"/>
      <c r="F1134" s="95"/>
      <c r="G1134" s="95"/>
      <c r="H1134" s="93"/>
      <c r="I1134" s="93"/>
      <c r="J1134" s="93"/>
    </row>
    <row r="1135" spans="1:10" s="65" customFormat="1" ht="14" x14ac:dyDescent="0.35">
      <c r="A1135" s="145"/>
      <c r="B1135" s="152"/>
      <c r="C1135" s="93"/>
      <c r="D1135" s="93"/>
      <c r="E1135" s="95"/>
      <c r="F1135" s="95"/>
      <c r="G1135" s="95"/>
      <c r="H1135" s="93"/>
      <c r="I1135" s="93"/>
      <c r="J1135" s="93"/>
    </row>
    <row r="1136" spans="1:10" s="65" customFormat="1" ht="14" x14ac:dyDescent="0.35">
      <c r="A1136" s="145"/>
      <c r="B1136" s="152"/>
      <c r="C1136" s="93"/>
      <c r="D1136" s="93"/>
      <c r="E1136" s="95"/>
      <c r="F1136" s="95"/>
      <c r="G1136" s="95"/>
      <c r="H1136" s="93"/>
      <c r="I1136" s="93"/>
      <c r="J1136" s="93"/>
    </row>
    <row r="1137" spans="1:10" s="65" customFormat="1" ht="14" x14ac:dyDescent="0.35">
      <c r="A1137" s="145"/>
      <c r="B1137" s="152"/>
      <c r="C1137" s="93"/>
      <c r="D1137" s="93"/>
      <c r="E1137" s="95"/>
      <c r="F1137" s="95"/>
      <c r="G1137" s="95"/>
      <c r="H1137" s="93"/>
      <c r="I1137" s="93"/>
      <c r="J1137" s="93"/>
    </row>
    <row r="1138" spans="1:10" s="65" customFormat="1" ht="14" x14ac:dyDescent="0.35">
      <c r="A1138" s="145"/>
      <c r="B1138" s="152"/>
      <c r="C1138" s="93"/>
      <c r="D1138" s="93"/>
      <c r="E1138" s="95"/>
      <c r="F1138" s="95"/>
      <c r="G1138" s="95"/>
      <c r="H1138" s="93"/>
      <c r="I1138" s="93"/>
      <c r="J1138" s="93"/>
    </row>
    <row r="1139" spans="1:10" s="65" customFormat="1" ht="14" x14ac:dyDescent="0.35">
      <c r="A1139" s="145"/>
      <c r="B1139" s="152"/>
      <c r="C1139" s="93"/>
      <c r="D1139" s="93"/>
      <c r="E1139" s="95"/>
      <c r="F1139" s="95"/>
      <c r="G1139" s="95"/>
      <c r="H1139" s="93"/>
      <c r="I1139" s="93"/>
      <c r="J1139" s="93"/>
    </row>
    <row r="1140" spans="1:10" s="65" customFormat="1" ht="14" x14ac:dyDescent="0.35">
      <c r="A1140" s="145"/>
      <c r="B1140" s="152"/>
      <c r="C1140" s="93"/>
      <c r="D1140" s="93"/>
      <c r="E1140" s="95"/>
      <c r="F1140" s="95"/>
      <c r="G1140" s="95"/>
      <c r="H1140" s="93"/>
      <c r="I1140" s="93"/>
      <c r="J1140" s="93"/>
    </row>
    <row r="1141" spans="1:10" s="65" customFormat="1" ht="14" x14ac:dyDescent="0.35">
      <c r="A1141" s="145"/>
      <c r="B1141" s="152"/>
      <c r="C1141" s="93"/>
      <c r="D1141" s="93"/>
      <c r="E1141" s="95"/>
      <c r="F1141" s="95"/>
      <c r="G1141" s="95"/>
      <c r="H1141" s="93"/>
      <c r="I1141" s="93"/>
      <c r="J1141" s="93"/>
    </row>
    <row r="1142" spans="1:10" s="65" customFormat="1" ht="14" x14ac:dyDescent="0.35">
      <c r="A1142" s="145"/>
      <c r="B1142" s="152"/>
      <c r="C1142" s="93"/>
      <c r="D1142" s="93"/>
      <c r="E1142" s="95"/>
      <c r="F1142" s="95"/>
      <c r="G1142" s="95"/>
      <c r="H1142" s="93"/>
      <c r="I1142" s="93"/>
      <c r="J1142" s="93"/>
    </row>
    <row r="1143" spans="1:10" s="65" customFormat="1" ht="14" x14ac:dyDescent="0.35">
      <c r="A1143" s="145"/>
      <c r="B1143" s="152"/>
      <c r="C1143" s="93"/>
      <c r="D1143" s="93"/>
      <c r="E1143" s="95"/>
      <c r="F1143" s="95"/>
      <c r="G1143" s="95"/>
      <c r="H1143" s="93"/>
      <c r="I1143" s="93"/>
      <c r="J1143" s="93"/>
    </row>
    <row r="1144" spans="1:10" s="65" customFormat="1" ht="14" x14ac:dyDescent="0.35">
      <c r="A1144" s="145"/>
      <c r="B1144" s="152"/>
      <c r="C1144" s="93"/>
      <c r="D1144" s="93"/>
      <c r="E1144" s="95"/>
      <c r="F1144" s="95"/>
      <c r="G1144" s="95"/>
      <c r="H1144" s="93"/>
      <c r="I1144" s="93"/>
      <c r="J1144" s="93"/>
    </row>
    <row r="1145" spans="1:10" s="65" customFormat="1" ht="14" x14ac:dyDescent="0.35">
      <c r="A1145" s="145"/>
      <c r="B1145" s="152"/>
      <c r="C1145" s="93"/>
      <c r="D1145" s="93"/>
      <c r="E1145" s="95"/>
      <c r="F1145" s="95"/>
      <c r="G1145" s="95"/>
      <c r="H1145" s="93"/>
      <c r="I1145" s="93"/>
      <c r="J1145" s="93"/>
    </row>
    <row r="1146" spans="1:10" s="65" customFormat="1" ht="14" x14ac:dyDescent="0.35">
      <c r="A1146" s="145"/>
      <c r="B1146" s="152"/>
      <c r="C1146" s="93"/>
      <c r="D1146" s="93"/>
      <c r="E1146" s="95"/>
      <c r="F1146" s="95"/>
      <c r="G1146" s="95"/>
      <c r="H1146" s="93"/>
      <c r="I1146" s="93"/>
      <c r="J1146" s="93"/>
    </row>
    <row r="1147" spans="1:10" s="65" customFormat="1" ht="14" x14ac:dyDescent="0.35">
      <c r="A1147" s="145"/>
      <c r="B1147" s="152"/>
      <c r="C1147" s="93"/>
      <c r="D1147" s="93"/>
      <c r="E1147" s="95"/>
      <c r="F1147" s="95"/>
      <c r="G1147" s="95"/>
      <c r="H1147" s="93"/>
      <c r="I1147" s="93"/>
      <c r="J1147" s="93"/>
    </row>
    <row r="1148" spans="1:10" s="65" customFormat="1" ht="14" x14ac:dyDescent="0.35">
      <c r="A1148" s="145"/>
      <c r="B1148" s="152"/>
      <c r="C1148" s="93"/>
      <c r="D1148" s="93"/>
      <c r="E1148" s="95"/>
      <c r="F1148" s="95"/>
      <c r="G1148" s="95"/>
      <c r="H1148" s="93"/>
      <c r="I1148" s="93"/>
      <c r="J1148" s="93"/>
    </row>
    <row r="1149" spans="1:10" s="65" customFormat="1" ht="14" x14ac:dyDescent="0.35">
      <c r="A1149" s="145"/>
      <c r="B1149" s="152"/>
      <c r="C1149" s="93"/>
      <c r="D1149" s="93"/>
      <c r="E1149" s="95"/>
      <c r="F1149" s="95"/>
      <c r="G1149" s="95"/>
      <c r="H1149" s="93"/>
      <c r="I1149" s="93"/>
      <c r="J1149" s="93"/>
    </row>
    <row r="1150" spans="1:10" s="65" customFormat="1" ht="14" x14ac:dyDescent="0.35">
      <c r="A1150" s="145"/>
      <c r="B1150" s="152"/>
      <c r="C1150" s="93"/>
      <c r="D1150" s="93"/>
      <c r="E1150" s="95"/>
      <c r="F1150" s="95"/>
      <c r="G1150" s="95"/>
      <c r="H1150" s="93"/>
      <c r="I1150" s="93"/>
      <c r="J1150" s="93"/>
    </row>
    <row r="1151" spans="1:10" s="65" customFormat="1" ht="14" x14ac:dyDescent="0.35">
      <c r="A1151" s="145"/>
      <c r="B1151" s="152"/>
      <c r="C1151" s="93"/>
      <c r="D1151" s="93"/>
      <c r="E1151" s="95"/>
      <c r="F1151" s="95"/>
      <c r="G1151" s="95"/>
      <c r="H1151" s="93"/>
      <c r="I1151" s="93"/>
      <c r="J1151" s="93"/>
    </row>
    <row r="1152" spans="1:10" s="65" customFormat="1" ht="14" x14ac:dyDescent="0.35">
      <c r="A1152" s="145"/>
      <c r="B1152" s="152"/>
      <c r="C1152" s="93"/>
      <c r="D1152" s="93"/>
      <c r="E1152" s="95"/>
      <c r="F1152" s="95"/>
      <c r="G1152" s="95"/>
      <c r="H1152" s="93"/>
      <c r="I1152" s="93"/>
      <c r="J1152" s="93"/>
    </row>
    <row r="1153" spans="1:10" s="65" customFormat="1" ht="14" x14ac:dyDescent="0.35">
      <c r="A1153" s="145"/>
      <c r="B1153" s="152"/>
      <c r="C1153" s="93"/>
      <c r="D1153" s="93"/>
      <c r="E1153" s="95"/>
      <c r="F1153" s="95"/>
      <c r="G1153" s="95"/>
      <c r="H1153" s="93"/>
      <c r="I1153" s="93"/>
      <c r="J1153" s="93"/>
    </row>
    <row r="1154" spans="1:10" s="65" customFormat="1" ht="14" x14ac:dyDescent="0.35">
      <c r="A1154" s="145"/>
      <c r="B1154" s="152"/>
      <c r="C1154" s="93"/>
      <c r="D1154" s="93"/>
      <c r="E1154" s="95"/>
      <c r="F1154" s="95"/>
      <c r="G1154" s="95"/>
      <c r="H1154" s="93"/>
      <c r="I1154" s="93"/>
      <c r="J1154" s="93"/>
    </row>
    <row r="1155" spans="1:10" s="65" customFormat="1" ht="14" x14ac:dyDescent="0.35">
      <c r="A1155" s="145"/>
      <c r="B1155" s="152"/>
      <c r="C1155" s="93"/>
      <c r="D1155" s="93"/>
      <c r="E1155" s="95"/>
      <c r="F1155" s="95"/>
      <c r="G1155" s="95"/>
      <c r="H1155" s="93"/>
      <c r="I1155" s="93"/>
      <c r="J1155" s="93"/>
    </row>
    <row r="1156" spans="1:10" s="65" customFormat="1" ht="14" x14ac:dyDescent="0.35">
      <c r="A1156" s="145"/>
      <c r="B1156" s="152"/>
      <c r="C1156" s="93"/>
      <c r="D1156" s="93"/>
      <c r="E1156" s="95"/>
      <c r="F1156" s="95"/>
      <c r="G1156" s="95"/>
      <c r="H1156" s="93"/>
      <c r="I1156" s="93"/>
      <c r="J1156" s="93"/>
    </row>
    <row r="1157" spans="1:10" s="65" customFormat="1" ht="14" x14ac:dyDescent="0.35">
      <c r="A1157" s="145"/>
      <c r="B1157" s="152"/>
      <c r="C1157" s="93"/>
      <c r="D1157" s="93"/>
      <c r="E1157" s="95"/>
      <c r="F1157" s="95"/>
      <c r="G1157" s="95"/>
      <c r="H1157" s="93"/>
      <c r="I1157" s="93"/>
      <c r="J1157" s="93"/>
    </row>
    <row r="1158" spans="1:10" s="65" customFormat="1" ht="14" x14ac:dyDescent="0.35">
      <c r="A1158" s="145"/>
      <c r="B1158" s="152"/>
      <c r="C1158" s="93"/>
      <c r="D1158" s="93"/>
      <c r="E1158" s="95"/>
      <c r="F1158" s="95"/>
      <c r="G1158" s="95"/>
      <c r="H1158" s="93"/>
      <c r="I1158" s="93"/>
      <c r="J1158" s="93"/>
    </row>
    <row r="1159" spans="1:10" s="65" customFormat="1" ht="14" x14ac:dyDescent="0.35">
      <c r="A1159" s="145"/>
      <c r="B1159" s="152"/>
      <c r="C1159" s="93"/>
      <c r="D1159" s="93"/>
      <c r="E1159" s="95"/>
      <c r="F1159" s="95"/>
      <c r="G1159" s="95"/>
      <c r="H1159" s="93"/>
      <c r="I1159" s="93"/>
      <c r="J1159" s="93"/>
    </row>
    <row r="1160" spans="1:10" s="65" customFormat="1" ht="14" x14ac:dyDescent="0.35">
      <c r="A1160" s="145"/>
      <c r="B1160" s="152"/>
      <c r="C1160" s="93"/>
      <c r="D1160" s="93"/>
      <c r="E1160" s="95"/>
      <c r="F1160" s="95"/>
      <c r="G1160" s="95"/>
      <c r="H1160" s="93"/>
      <c r="I1160" s="93"/>
      <c r="J1160" s="93"/>
    </row>
    <row r="1161" spans="1:10" s="65" customFormat="1" ht="14" x14ac:dyDescent="0.35">
      <c r="A1161" s="145"/>
      <c r="B1161" s="152"/>
      <c r="C1161" s="93"/>
      <c r="D1161" s="93"/>
      <c r="E1161" s="95"/>
      <c r="F1161" s="95"/>
      <c r="G1161" s="95"/>
      <c r="H1161" s="93"/>
      <c r="I1161" s="93"/>
      <c r="J1161" s="93"/>
    </row>
    <row r="1162" spans="1:10" s="65" customFormat="1" ht="14" x14ac:dyDescent="0.35">
      <c r="A1162" s="145"/>
      <c r="B1162" s="152"/>
      <c r="C1162" s="93"/>
      <c r="D1162" s="93"/>
      <c r="E1162" s="95"/>
      <c r="F1162" s="95"/>
      <c r="G1162" s="95"/>
      <c r="H1162" s="93"/>
      <c r="I1162" s="93"/>
      <c r="J1162" s="93"/>
    </row>
    <row r="1163" spans="1:10" s="65" customFormat="1" ht="14" x14ac:dyDescent="0.35">
      <c r="A1163" s="145"/>
      <c r="B1163" s="152"/>
      <c r="C1163" s="93"/>
      <c r="D1163" s="93"/>
      <c r="E1163" s="95"/>
      <c r="F1163" s="95"/>
      <c r="G1163" s="95"/>
      <c r="H1163" s="93"/>
      <c r="I1163" s="93"/>
      <c r="J1163" s="93"/>
    </row>
    <row r="1164" spans="1:10" s="65" customFormat="1" ht="14" x14ac:dyDescent="0.35">
      <c r="A1164" s="145"/>
      <c r="B1164" s="152"/>
      <c r="C1164" s="93"/>
      <c r="D1164" s="93"/>
      <c r="E1164" s="95"/>
      <c r="F1164" s="95"/>
      <c r="G1164" s="95"/>
      <c r="H1164" s="93"/>
      <c r="I1164" s="93"/>
      <c r="J1164" s="93"/>
    </row>
    <row r="1165" spans="1:10" s="65" customFormat="1" ht="14" x14ac:dyDescent="0.35">
      <c r="A1165" s="145"/>
      <c r="B1165" s="152"/>
      <c r="C1165" s="93"/>
      <c r="D1165" s="93"/>
      <c r="E1165" s="95"/>
      <c r="F1165" s="95"/>
      <c r="G1165" s="95"/>
      <c r="H1165" s="93"/>
      <c r="I1165" s="93"/>
      <c r="J1165" s="93"/>
    </row>
    <row r="1166" spans="1:10" s="65" customFormat="1" ht="14" x14ac:dyDescent="0.35">
      <c r="A1166" s="145"/>
      <c r="B1166" s="152"/>
      <c r="C1166" s="93"/>
      <c r="D1166" s="93"/>
      <c r="E1166" s="95"/>
      <c r="F1166" s="95"/>
      <c r="G1166" s="95"/>
      <c r="H1166" s="93"/>
      <c r="I1166" s="93"/>
      <c r="J1166" s="93"/>
    </row>
    <row r="1167" spans="1:10" s="65" customFormat="1" ht="14" x14ac:dyDescent="0.35">
      <c r="A1167" s="145"/>
      <c r="B1167" s="152"/>
      <c r="C1167" s="93"/>
      <c r="D1167" s="93"/>
      <c r="E1167" s="95"/>
      <c r="F1167" s="95"/>
      <c r="G1167" s="95"/>
      <c r="H1167" s="93"/>
      <c r="I1167" s="93"/>
      <c r="J1167" s="93"/>
    </row>
    <row r="1168" spans="1:10" s="65" customFormat="1" ht="14" x14ac:dyDescent="0.35">
      <c r="A1168" s="145"/>
      <c r="B1168" s="152"/>
      <c r="C1168" s="93"/>
      <c r="D1168" s="93"/>
      <c r="E1168" s="95"/>
      <c r="F1168" s="95"/>
      <c r="G1168" s="95"/>
      <c r="H1168" s="93"/>
      <c r="I1168" s="93"/>
      <c r="J1168" s="93"/>
    </row>
    <row r="1169" spans="1:10" s="65" customFormat="1" ht="14" x14ac:dyDescent="0.35">
      <c r="A1169" s="145"/>
      <c r="B1169" s="152"/>
      <c r="C1169" s="93"/>
      <c r="D1169" s="93"/>
      <c r="E1169" s="95"/>
      <c r="F1169" s="95"/>
      <c r="G1169" s="95"/>
      <c r="H1169" s="93"/>
      <c r="I1169" s="93"/>
      <c r="J1169" s="93"/>
    </row>
    <row r="1170" spans="1:10" s="65" customFormat="1" ht="14" x14ac:dyDescent="0.35">
      <c r="A1170" s="145"/>
      <c r="B1170" s="152"/>
      <c r="C1170" s="93"/>
      <c r="D1170" s="93"/>
      <c r="E1170" s="95"/>
      <c r="F1170" s="95"/>
      <c r="G1170" s="95"/>
      <c r="H1170" s="93"/>
      <c r="I1170" s="93"/>
      <c r="J1170" s="93"/>
    </row>
    <row r="1171" spans="1:10" s="65" customFormat="1" ht="14" x14ac:dyDescent="0.35">
      <c r="A1171" s="145"/>
      <c r="B1171" s="152"/>
      <c r="C1171" s="93"/>
      <c r="D1171" s="93"/>
      <c r="E1171" s="95"/>
      <c r="F1171" s="95"/>
      <c r="G1171" s="95"/>
      <c r="H1171" s="93"/>
      <c r="I1171" s="93"/>
      <c r="J1171" s="93"/>
    </row>
    <row r="1172" spans="1:10" s="65" customFormat="1" ht="14" x14ac:dyDescent="0.35">
      <c r="A1172" s="145"/>
      <c r="B1172" s="152"/>
      <c r="C1172" s="93"/>
      <c r="D1172" s="93"/>
      <c r="E1172" s="95"/>
      <c r="F1172" s="95"/>
      <c r="G1172" s="95"/>
      <c r="H1172" s="93"/>
      <c r="I1172" s="93"/>
      <c r="J1172" s="93"/>
    </row>
    <row r="1173" spans="1:10" s="65" customFormat="1" ht="14" x14ac:dyDescent="0.35">
      <c r="A1173" s="145"/>
      <c r="B1173" s="152"/>
      <c r="C1173" s="93"/>
      <c r="D1173" s="93"/>
      <c r="E1173" s="95"/>
      <c r="F1173" s="95"/>
      <c r="G1173" s="95"/>
      <c r="H1173" s="93"/>
      <c r="I1173" s="93"/>
      <c r="J1173" s="93"/>
    </row>
    <row r="1174" spans="1:10" s="65" customFormat="1" ht="14" x14ac:dyDescent="0.35">
      <c r="A1174" s="145"/>
      <c r="B1174" s="152"/>
      <c r="C1174" s="93"/>
      <c r="D1174" s="93"/>
      <c r="E1174" s="95"/>
      <c r="F1174" s="95"/>
      <c r="G1174" s="95"/>
      <c r="H1174" s="93"/>
      <c r="I1174" s="93"/>
      <c r="J1174" s="93"/>
    </row>
    <row r="1175" spans="1:10" s="65" customFormat="1" ht="14" x14ac:dyDescent="0.35">
      <c r="A1175" s="145"/>
      <c r="B1175" s="152"/>
      <c r="C1175" s="93"/>
      <c r="D1175" s="93"/>
      <c r="E1175" s="95"/>
      <c r="F1175" s="95"/>
      <c r="G1175" s="95"/>
      <c r="H1175" s="93"/>
      <c r="I1175" s="93"/>
      <c r="J1175" s="93"/>
    </row>
    <row r="1176" spans="1:10" s="65" customFormat="1" ht="14" x14ac:dyDescent="0.35">
      <c r="A1176" s="145"/>
      <c r="B1176" s="152"/>
      <c r="C1176" s="93"/>
      <c r="D1176" s="93"/>
      <c r="E1176" s="95"/>
      <c r="F1176" s="95"/>
      <c r="G1176" s="95"/>
      <c r="H1176" s="93"/>
      <c r="I1176" s="93"/>
      <c r="J1176" s="93"/>
    </row>
    <row r="1177" spans="1:10" s="65" customFormat="1" ht="14" x14ac:dyDescent="0.35">
      <c r="A1177" s="145"/>
      <c r="B1177" s="152"/>
      <c r="C1177" s="93"/>
      <c r="D1177" s="93"/>
      <c r="E1177" s="95"/>
      <c r="F1177" s="95"/>
      <c r="G1177" s="95"/>
      <c r="H1177" s="93"/>
      <c r="I1177" s="93"/>
      <c r="J1177" s="93"/>
    </row>
    <row r="1178" spans="1:10" s="65" customFormat="1" ht="14" x14ac:dyDescent="0.35">
      <c r="A1178" s="145"/>
      <c r="B1178" s="152"/>
      <c r="C1178" s="93"/>
      <c r="D1178" s="93"/>
      <c r="E1178" s="95"/>
      <c r="F1178" s="95"/>
      <c r="G1178" s="95"/>
      <c r="H1178" s="93"/>
      <c r="I1178" s="93"/>
      <c r="J1178" s="93"/>
    </row>
    <row r="1179" spans="1:10" s="65" customFormat="1" ht="14" x14ac:dyDescent="0.35">
      <c r="A1179" s="145"/>
      <c r="B1179" s="152"/>
      <c r="C1179" s="93"/>
      <c r="D1179" s="93"/>
      <c r="E1179" s="95"/>
      <c r="F1179" s="95"/>
      <c r="G1179" s="95"/>
      <c r="H1179" s="93"/>
      <c r="I1179" s="93"/>
      <c r="J1179" s="93"/>
    </row>
    <row r="1180" spans="1:10" s="65" customFormat="1" ht="14" x14ac:dyDescent="0.35">
      <c r="A1180" s="145"/>
      <c r="B1180" s="152"/>
      <c r="C1180" s="93"/>
      <c r="D1180" s="93"/>
      <c r="E1180" s="95"/>
      <c r="F1180" s="95"/>
      <c r="G1180" s="95"/>
      <c r="H1180" s="93"/>
      <c r="I1180" s="93"/>
      <c r="J1180" s="93"/>
    </row>
    <row r="1181" spans="1:10" s="65" customFormat="1" ht="14" x14ac:dyDescent="0.35">
      <c r="A1181" s="145"/>
      <c r="B1181" s="152"/>
      <c r="C1181" s="93"/>
      <c r="D1181" s="93"/>
      <c r="E1181" s="95"/>
      <c r="F1181" s="95"/>
      <c r="G1181" s="95"/>
      <c r="H1181" s="93"/>
      <c r="I1181" s="93"/>
      <c r="J1181" s="93"/>
    </row>
    <row r="1182" spans="1:10" s="65" customFormat="1" ht="14" x14ac:dyDescent="0.35">
      <c r="A1182" s="145"/>
      <c r="B1182" s="152"/>
      <c r="C1182" s="93"/>
      <c r="D1182" s="93"/>
      <c r="E1182" s="95"/>
      <c r="F1182" s="95"/>
      <c r="G1182" s="95"/>
      <c r="H1182" s="93"/>
      <c r="I1182" s="93"/>
      <c r="J1182" s="93"/>
    </row>
    <row r="1183" spans="1:10" s="65" customFormat="1" ht="14" x14ac:dyDescent="0.35">
      <c r="A1183" s="145"/>
      <c r="B1183" s="152"/>
      <c r="C1183" s="93"/>
      <c r="D1183" s="93"/>
      <c r="E1183" s="95"/>
      <c r="F1183" s="95"/>
      <c r="G1183" s="95"/>
      <c r="H1183" s="93"/>
      <c r="I1183" s="93"/>
      <c r="J1183" s="93"/>
    </row>
    <row r="1184" spans="1:10" s="65" customFormat="1" ht="14" x14ac:dyDescent="0.35">
      <c r="A1184" s="145"/>
      <c r="B1184" s="152"/>
      <c r="C1184" s="93"/>
      <c r="D1184" s="93"/>
      <c r="E1184" s="95"/>
      <c r="F1184" s="95"/>
      <c r="G1184" s="95"/>
      <c r="H1184" s="93"/>
      <c r="I1184" s="93"/>
      <c r="J1184" s="93"/>
    </row>
    <row r="1185" spans="1:10" s="65" customFormat="1" ht="14" x14ac:dyDescent="0.35">
      <c r="A1185" s="145"/>
      <c r="B1185" s="152"/>
      <c r="C1185" s="93"/>
      <c r="D1185" s="93"/>
      <c r="E1185" s="95"/>
      <c r="F1185" s="95"/>
      <c r="G1185" s="95"/>
      <c r="H1185" s="93"/>
      <c r="I1185" s="93"/>
      <c r="J1185" s="93"/>
    </row>
    <row r="1186" spans="1:10" s="65" customFormat="1" ht="14" x14ac:dyDescent="0.35">
      <c r="A1186" s="145"/>
      <c r="B1186" s="152"/>
      <c r="C1186" s="93"/>
      <c r="D1186" s="93"/>
      <c r="E1186" s="95"/>
      <c r="F1186" s="95"/>
      <c r="G1186" s="95"/>
      <c r="H1186" s="93"/>
      <c r="I1186" s="93"/>
      <c r="J1186" s="93"/>
    </row>
    <row r="1187" spans="1:10" s="65" customFormat="1" ht="14" x14ac:dyDescent="0.35">
      <c r="A1187" s="145"/>
      <c r="B1187" s="152"/>
      <c r="C1187" s="93"/>
      <c r="D1187" s="93"/>
      <c r="E1187" s="95"/>
      <c r="F1187" s="95"/>
      <c r="G1187" s="95"/>
      <c r="H1187" s="93"/>
      <c r="I1187" s="93"/>
      <c r="J1187" s="93"/>
    </row>
    <row r="1188" spans="1:10" s="65" customFormat="1" ht="14" x14ac:dyDescent="0.35">
      <c r="A1188" s="145"/>
      <c r="B1188" s="152"/>
      <c r="C1188" s="93"/>
      <c r="D1188" s="93"/>
      <c r="E1188" s="95"/>
      <c r="F1188" s="95"/>
      <c r="G1188" s="95"/>
      <c r="H1188" s="93"/>
      <c r="I1188" s="93"/>
      <c r="J1188" s="93"/>
    </row>
    <row r="1189" spans="1:10" s="65" customFormat="1" ht="14" x14ac:dyDescent="0.35">
      <c r="A1189" s="145"/>
      <c r="B1189" s="152"/>
      <c r="C1189" s="93"/>
      <c r="D1189" s="93"/>
      <c r="E1189" s="95"/>
      <c r="F1189" s="95"/>
      <c r="G1189" s="95"/>
      <c r="H1189" s="93"/>
      <c r="I1189" s="93"/>
      <c r="J1189" s="93"/>
    </row>
    <row r="1190" spans="1:10" s="65" customFormat="1" ht="14" x14ac:dyDescent="0.35">
      <c r="A1190" s="145"/>
      <c r="B1190" s="152"/>
      <c r="C1190" s="93"/>
      <c r="D1190" s="93"/>
      <c r="E1190" s="95"/>
      <c r="F1190" s="95"/>
      <c r="G1190" s="95"/>
      <c r="H1190" s="93"/>
      <c r="I1190" s="93"/>
      <c r="J1190" s="93"/>
    </row>
    <row r="1191" spans="1:10" s="65" customFormat="1" ht="14" x14ac:dyDescent="0.35">
      <c r="A1191" s="145"/>
      <c r="B1191" s="152"/>
      <c r="C1191" s="93"/>
      <c r="D1191" s="93"/>
      <c r="E1191" s="95"/>
      <c r="F1191" s="95"/>
      <c r="G1191" s="95"/>
      <c r="H1191" s="93"/>
      <c r="I1191" s="93"/>
      <c r="J1191" s="93"/>
    </row>
    <row r="1192" spans="1:10" s="65" customFormat="1" ht="14" x14ac:dyDescent="0.35">
      <c r="A1192" s="145"/>
      <c r="B1192" s="152"/>
      <c r="C1192" s="93"/>
      <c r="D1192" s="93"/>
      <c r="E1192" s="95"/>
      <c r="F1192" s="95"/>
      <c r="G1192" s="95"/>
      <c r="H1192" s="93"/>
      <c r="I1192" s="93"/>
      <c r="J1192" s="93"/>
    </row>
    <row r="1193" spans="1:10" s="65" customFormat="1" ht="14" x14ac:dyDescent="0.35">
      <c r="A1193" s="145"/>
      <c r="B1193" s="152"/>
      <c r="C1193" s="93"/>
      <c r="D1193" s="93"/>
      <c r="E1193" s="95"/>
      <c r="F1193" s="95"/>
      <c r="G1193" s="95"/>
      <c r="H1193" s="93"/>
      <c r="I1193" s="93"/>
      <c r="J1193" s="93"/>
    </row>
    <row r="1194" spans="1:10" s="65" customFormat="1" ht="14" x14ac:dyDescent="0.35">
      <c r="A1194" s="145"/>
      <c r="B1194" s="152"/>
      <c r="C1194" s="93"/>
      <c r="D1194" s="93"/>
      <c r="E1194" s="95"/>
      <c r="F1194" s="95"/>
      <c r="G1194" s="95"/>
      <c r="H1194" s="93"/>
      <c r="I1194" s="93"/>
      <c r="J1194" s="93"/>
    </row>
    <row r="1195" spans="1:10" s="65" customFormat="1" ht="14" x14ac:dyDescent="0.35">
      <c r="A1195" s="145"/>
      <c r="B1195" s="152"/>
      <c r="C1195" s="93"/>
      <c r="D1195" s="93"/>
      <c r="E1195" s="95"/>
      <c r="F1195" s="95"/>
      <c r="G1195" s="95"/>
      <c r="H1195" s="93"/>
      <c r="I1195" s="93"/>
      <c r="J1195" s="93"/>
    </row>
    <row r="1196" spans="1:10" s="65" customFormat="1" ht="14" x14ac:dyDescent="0.35">
      <c r="A1196" s="145"/>
      <c r="B1196" s="152"/>
      <c r="C1196" s="93"/>
      <c r="D1196" s="93"/>
      <c r="E1196" s="95"/>
      <c r="F1196" s="95"/>
      <c r="G1196" s="95"/>
      <c r="H1196" s="93"/>
      <c r="I1196" s="93"/>
      <c r="J1196" s="93"/>
    </row>
    <row r="1197" spans="1:10" s="65" customFormat="1" ht="14" x14ac:dyDescent="0.35">
      <c r="A1197" s="145"/>
      <c r="B1197" s="152"/>
      <c r="C1197" s="93"/>
      <c r="D1197" s="93"/>
      <c r="E1197" s="95"/>
      <c r="F1197" s="95"/>
      <c r="G1197" s="95"/>
      <c r="H1197" s="93"/>
      <c r="I1197" s="93"/>
      <c r="J1197" s="93"/>
    </row>
    <row r="1198" spans="1:10" s="65" customFormat="1" ht="14" x14ac:dyDescent="0.35">
      <c r="A1198" s="145"/>
      <c r="B1198" s="152"/>
      <c r="C1198" s="93"/>
      <c r="D1198" s="93"/>
      <c r="E1198" s="95"/>
      <c r="F1198" s="95"/>
      <c r="G1198" s="95"/>
      <c r="H1198" s="93"/>
      <c r="I1198" s="93"/>
      <c r="J1198" s="93"/>
    </row>
    <row r="1199" spans="1:10" s="65" customFormat="1" ht="14" x14ac:dyDescent="0.35">
      <c r="A1199" s="145"/>
      <c r="B1199" s="152"/>
      <c r="C1199" s="93"/>
      <c r="D1199" s="93"/>
      <c r="E1199" s="95"/>
      <c r="F1199" s="95"/>
      <c r="G1199" s="95"/>
      <c r="H1199" s="93"/>
      <c r="I1199" s="93"/>
      <c r="J1199" s="93"/>
    </row>
    <row r="1200" spans="1:10" s="65" customFormat="1" ht="14" x14ac:dyDescent="0.35">
      <c r="A1200" s="145"/>
      <c r="B1200" s="152"/>
      <c r="C1200" s="93"/>
      <c r="D1200" s="93"/>
      <c r="E1200" s="95"/>
      <c r="F1200" s="95"/>
      <c r="G1200" s="95"/>
      <c r="H1200" s="93"/>
      <c r="I1200" s="93"/>
      <c r="J1200" s="93"/>
    </row>
    <row r="1201" spans="1:10" s="65" customFormat="1" ht="14" x14ac:dyDescent="0.35">
      <c r="A1201" s="145"/>
      <c r="B1201" s="152"/>
      <c r="C1201" s="93"/>
      <c r="D1201" s="93"/>
      <c r="E1201" s="95"/>
      <c r="F1201" s="95"/>
      <c r="G1201" s="95"/>
      <c r="H1201" s="93"/>
      <c r="I1201" s="93"/>
      <c r="J1201" s="93"/>
    </row>
    <row r="1202" spans="1:10" s="65" customFormat="1" ht="14" x14ac:dyDescent="0.35">
      <c r="A1202" s="145"/>
      <c r="B1202" s="152"/>
      <c r="C1202" s="93"/>
      <c r="D1202" s="93"/>
      <c r="E1202" s="95"/>
      <c r="F1202" s="95"/>
      <c r="G1202" s="95"/>
      <c r="H1202" s="93"/>
      <c r="I1202" s="93"/>
      <c r="J1202" s="93"/>
    </row>
    <row r="1203" spans="1:10" s="65" customFormat="1" ht="14" x14ac:dyDescent="0.35">
      <c r="A1203" s="145"/>
      <c r="B1203" s="152"/>
      <c r="C1203" s="93"/>
      <c r="D1203" s="93"/>
      <c r="E1203" s="95"/>
      <c r="F1203" s="95"/>
      <c r="G1203" s="95"/>
      <c r="H1203" s="93"/>
      <c r="I1203" s="93"/>
      <c r="J1203" s="93"/>
    </row>
    <row r="1204" spans="1:10" s="65" customFormat="1" ht="14" x14ac:dyDescent="0.35">
      <c r="A1204" s="145"/>
      <c r="B1204" s="152"/>
      <c r="C1204" s="93"/>
      <c r="D1204" s="93"/>
      <c r="E1204" s="95"/>
      <c r="F1204" s="95"/>
      <c r="G1204" s="95"/>
      <c r="H1204" s="93"/>
      <c r="I1204" s="93"/>
      <c r="J1204" s="93"/>
    </row>
    <row r="1205" spans="1:10" s="65" customFormat="1" ht="14" x14ac:dyDescent="0.35">
      <c r="A1205" s="145"/>
      <c r="B1205" s="152"/>
      <c r="C1205" s="93"/>
      <c r="D1205" s="93"/>
      <c r="E1205" s="95"/>
      <c r="F1205" s="95"/>
      <c r="G1205" s="95"/>
      <c r="H1205" s="93"/>
      <c r="I1205" s="93"/>
      <c r="J1205" s="93"/>
    </row>
    <row r="1206" spans="1:10" s="65" customFormat="1" ht="14" x14ac:dyDescent="0.35">
      <c r="A1206" s="145"/>
      <c r="B1206" s="152"/>
      <c r="C1206" s="93"/>
      <c r="D1206" s="93"/>
      <c r="E1206" s="95"/>
      <c r="F1206" s="95"/>
      <c r="G1206" s="95"/>
      <c r="H1206" s="93"/>
      <c r="I1206" s="93"/>
      <c r="J1206" s="93"/>
    </row>
    <row r="1207" spans="1:10" s="65" customFormat="1" ht="14" x14ac:dyDescent="0.35">
      <c r="A1207" s="145"/>
      <c r="B1207" s="152"/>
      <c r="C1207" s="93"/>
      <c r="D1207" s="93"/>
      <c r="E1207" s="95"/>
      <c r="F1207" s="95"/>
      <c r="G1207" s="95"/>
      <c r="H1207" s="93"/>
      <c r="I1207" s="93"/>
      <c r="J1207" s="93"/>
    </row>
    <row r="1208" spans="1:10" s="65" customFormat="1" ht="14" x14ac:dyDescent="0.35">
      <c r="A1208" s="145"/>
      <c r="B1208" s="152"/>
      <c r="C1208" s="93"/>
      <c r="D1208" s="93"/>
      <c r="E1208" s="95"/>
      <c r="F1208" s="95"/>
      <c r="G1208" s="95"/>
      <c r="H1208" s="93"/>
      <c r="I1208" s="93"/>
      <c r="J1208" s="93"/>
    </row>
    <row r="1209" spans="1:10" s="65" customFormat="1" ht="14" x14ac:dyDescent="0.35">
      <c r="A1209" s="145"/>
      <c r="B1209" s="152"/>
      <c r="C1209" s="93"/>
      <c r="D1209" s="93"/>
      <c r="E1209" s="95"/>
      <c r="F1209" s="95"/>
      <c r="G1209" s="95"/>
      <c r="H1209" s="93"/>
      <c r="I1209" s="93"/>
      <c r="J1209" s="93"/>
    </row>
    <row r="1210" spans="1:10" s="65" customFormat="1" ht="14" x14ac:dyDescent="0.35">
      <c r="A1210" s="145"/>
      <c r="B1210" s="152"/>
      <c r="C1210" s="93"/>
      <c r="D1210" s="93"/>
      <c r="E1210" s="95"/>
      <c r="F1210" s="95"/>
      <c r="G1210" s="95"/>
      <c r="H1210" s="93"/>
      <c r="I1210" s="93"/>
      <c r="J1210" s="93"/>
    </row>
    <row r="1211" spans="1:10" s="65" customFormat="1" ht="14" x14ac:dyDescent="0.35">
      <c r="A1211" s="145"/>
      <c r="B1211" s="152"/>
      <c r="C1211" s="93"/>
      <c r="D1211" s="93"/>
      <c r="E1211" s="95"/>
      <c r="F1211" s="95"/>
      <c r="G1211" s="95"/>
      <c r="H1211" s="93"/>
      <c r="I1211" s="93"/>
      <c r="J1211" s="93"/>
    </row>
    <row r="1212" spans="1:10" s="65" customFormat="1" ht="14" x14ac:dyDescent="0.35">
      <c r="A1212" s="145"/>
      <c r="B1212" s="152"/>
      <c r="C1212" s="93"/>
      <c r="D1212" s="93"/>
      <c r="E1212" s="95"/>
      <c r="F1212" s="95"/>
      <c r="G1212" s="95"/>
      <c r="H1212" s="93"/>
      <c r="I1212" s="93"/>
      <c r="J1212" s="93"/>
    </row>
    <row r="1213" spans="1:10" s="65" customFormat="1" ht="14" x14ac:dyDescent="0.35">
      <c r="A1213" s="145"/>
      <c r="B1213" s="152"/>
      <c r="C1213" s="93"/>
      <c r="D1213" s="93"/>
      <c r="E1213" s="95"/>
      <c r="F1213" s="95"/>
      <c r="G1213" s="95"/>
      <c r="H1213" s="93"/>
      <c r="I1213" s="93"/>
      <c r="J1213" s="93"/>
    </row>
    <row r="1214" spans="1:10" s="65" customFormat="1" ht="14" x14ac:dyDescent="0.35">
      <c r="A1214" s="145"/>
      <c r="B1214" s="152"/>
      <c r="C1214" s="93"/>
      <c r="D1214" s="93"/>
      <c r="E1214" s="95"/>
      <c r="F1214" s="95"/>
      <c r="G1214" s="95"/>
      <c r="H1214" s="93"/>
      <c r="I1214" s="93"/>
      <c r="J1214" s="93"/>
    </row>
    <row r="1215" spans="1:10" s="65" customFormat="1" ht="14" x14ac:dyDescent="0.35">
      <c r="A1215" s="145"/>
      <c r="B1215" s="152"/>
      <c r="C1215" s="93"/>
      <c r="D1215" s="93"/>
      <c r="E1215" s="95"/>
      <c r="F1215" s="95"/>
      <c r="G1215" s="95"/>
      <c r="H1215" s="93"/>
      <c r="I1215" s="93"/>
      <c r="J1215" s="93"/>
    </row>
    <row r="1216" spans="1:10" s="65" customFormat="1" ht="14" x14ac:dyDescent="0.35">
      <c r="A1216" s="145"/>
      <c r="B1216" s="152"/>
      <c r="C1216" s="93"/>
      <c r="D1216" s="93"/>
      <c r="E1216" s="95"/>
      <c r="F1216" s="95"/>
      <c r="G1216" s="95"/>
      <c r="H1216" s="93"/>
      <c r="I1216" s="93"/>
      <c r="J1216" s="93"/>
    </row>
    <row r="1217" spans="1:10" s="65" customFormat="1" ht="14" x14ac:dyDescent="0.35">
      <c r="A1217" s="145"/>
      <c r="B1217" s="152"/>
      <c r="C1217" s="93"/>
      <c r="D1217" s="93"/>
      <c r="E1217" s="95"/>
      <c r="F1217" s="95"/>
      <c r="G1217" s="95"/>
      <c r="H1217" s="93"/>
      <c r="I1217" s="93"/>
      <c r="J1217" s="93"/>
    </row>
    <row r="1218" spans="1:10" s="65" customFormat="1" ht="14" x14ac:dyDescent="0.35">
      <c r="A1218" s="145"/>
      <c r="B1218" s="152"/>
      <c r="C1218" s="93"/>
      <c r="D1218" s="93"/>
      <c r="E1218" s="95"/>
      <c r="F1218" s="95"/>
      <c r="G1218" s="95"/>
      <c r="H1218" s="93"/>
      <c r="I1218" s="93"/>
      <c r="J1218" s="93"/>
    </row>
    <row r="1219" spans="1:10" s="65" customFormat="1" ht="14" x14ac:dyDescent="0.35">
      <c r="A1219" s="145"/>
      <c r="B1219" s="152"/>
      <c r="C1219" s="93"/>
      <c r="D1219" s="93"/>
      <c r="E1219" s="95"/>
      <c r="F1219" s="95"/>
      <c r="G1219" s="95"/>
      <c r="H1219" s="93"/>
      <c r="I1219" s="93"/>
      <c r="J1219" s="93"/>
    </row>
    <row r="1220" spans="1:10" s="65" customFormat="1" ht="14" x14ac:dyDescent="0.35">
      <c r="A1220" s="145"/>
      <c r="B1220" s="152"/>
      <c r="C1220" s="93"/>
      <c r="D1220" s="93"/>
      <c r="E1220" s="95"/>
      <c r="F1220" s="95"/>
      <c r="G1220" s="95"/>
      <c r="H1220" s="93"/>
      <c r="I1220" s="93"/>
      <c r="J1220" s="93"/>
    </row>
    <row r="1221" spans="1:10" s="65" customFormat="1" ht="14" x14ac:dyDescent="0.35">
      <c r="A1221" s="145"/>
      <c r="B1221" s="152"/>
      <c r="C1221" s="93"/>
      <c r="D1221" s="93"/>
      <c r="E1221" s="95"/>
      <c r="F1221" s="95"/>
      <c r="G1221" s="95"/>
      <c r="H1221" s="93"/>
      <c r="I1221" s="93"/>
      <c r="J1221" s="93"/>
    </row>
    <row r="1222" spans="1:10" s="65" customFormat="1" ht="14" x14ac:dyDescent="0.35">
      <c r="A1222" s="145"/>
      <c r="B1222" s="152"/>
      <c r="C1222" s="93"/>
      <c r="D1222" s="93"/>
      <c r="E1222" s="95"/>
      <c r="F1222" s="95"/>
      <c r="G1222" s="95"/>
      <c r="H1222" s="93"/>
      <c r="I1222" s="93"/>
      <c r="J1222" s="93"/>
    </row>
    <row r="1223" spans="1:10" s="65" customFormat="1" ht="14" x14ac:dyDescent="0.35">
      <c r="A1223" s="145"/>
      <c r="B1223" s="152"/>
      <c r="C1223" s="93"/>
      <c r="D1223" s="93"/>
      <c r="E1223" s="95"/>
      <c r="F1223" s="95"/>
      <c r="G1223" s="95"/>
      <c r="H1223" s="93"/>
      <c r="I1223" s="93"/>
      <c r="J1223" s="93"/>
    </row>
    <row r="1224" spans="1:10" s="65" customFormat="1" ht="14" x14ac:dyDescent="0.35">
      <c r="A1224" s="145"/>
      <c r="B1224" s="152"/>
      <c r="C1224" s="93"/>
      <c r="D1224" s="93"/>
      <c r="E1224" s="95"/>
      <c r="F1224" s="95"/>
      <c r="G1224" s="95"/>
      <c r="H1224" s="93"/>
      <c r="I1224" s="93"/>
      <c r="J1224" s="93"/>
    </row>
    <row r="1225" spans="1:10" s="65" customFormat="1" ht="14" x14ac:dyDescent="0.35">
      <c r="A1225" s="145"/>
      <c r="B1225" s="152"/>
      <c r="C1225" s="93"/>
      <c r="D1225" s="93"/>
      <c r="E1225" s="95"/>
      <c r="F1225" s="95"/>
      <c r="G1225" s="95"/>
      <c r="H1225" s="93"/>
      <c r="I1225" s="93"/>
      <c r="J1225" s="93"/>
    </row>
    <row r="1226" spans="1:10" s="65" customFormat="1" ht="14" x14ac:dyDescent="0.35">
      <c r="A1226" s="145"/>
      <c r="B1226" s="152"/>
      <c r="C1226" s="93"/>
      <c r="D1226" s="93"/>
      <c r="E1226" s="95"/>
      <c r="F1226" s="95"/>
      <c r="G1226" s="95"/>
      <c r="H1226" s="93"/>
      <c r="I1226" s="93"/>
      <c r="J1226" s="93"/>
    </row>
    <row r="1227" spans="1:10" s="65" customFormat="1" ht="14" x14ac:dyDescent="0.35">
      <c r="A1227" s="145"/>
      <c r="B1227" s="152"/>
      <c r="C1227" s="93"/>
      <c r="D1227" s="93"/>
      <c r="E1227" s="95"/>
      <c r="F1227" s="95"/>
      <c r="G1227" s="95"/>
      <c r="H1227" s="93"/>
      <c r="I1227" s="93"/>
      <c r="J1227" s="93"/>
    </row>
    <row r="1228" spans="1:10" s="65" customFormat="1" ht="14" x14ac:dyDescent="0.35">
      <c r="A1228" s="145"/>
      <c r="B1228" s="152"/>
      <c r="C1228" s="93"/>
      <c r="D1228" s="93"/>
      <c r="E1228" s="95"/>
      <c r="F1228" s="95"/>
      <c r="G1228" s="95"/>
      <c r="H1228" s="93"/>
      <c r="I1228" s="93"/>
      <c r="J1228" s="93"/>
    </row>
    <row r="1229" spans="1:10" s="65" customFormat="1" ht="14" x14ac:dyDescent="0.35">
      <c r="A1229" s="145"/>
      <c r="B1229" s="152"/>
      <c r="C1229" s="93"/>
      <c r="D1229" s="93"/>
      <c r="E1229" s="95"/>
      <c r="F1229" s="95"/>
      <c r="G1229" s="95"/>
      <c r="H1229" s="93"/>
      <c r="I1229" s="93"/>
      <c r="J1229" s="93"/>
    </row>
    <row r="1230" spans="1:10" s="65" customFormat="1" ht="14" x14ac:dyDescent="0.35">
      <c r="A1230" s="145"/>
      <c r="B1230" s="152"/>
      <c r="C1230" s="93"/>
      <c r="D1230" s="93"/>
      <c r="E1230" s="95"/>
      <c r="F1230" s="95"/>
      <c r="G1230" s="95"/>
      <c r="H1230" s="93"/>
      <c r="I1230" s="93"/>
      <c r="J1230" s="93"/>
    </row>
    <row r="1231" spans="1:10" s="65" customFormat="1" ht="14" x14ac:dyDescent="0.35">
      <c r="A1231" s="145"/>
      <c r="B1231" s="152"/>
      <c r="C1231" s="93"/>
      <c r="D1231" s="93"/>
      <c r="E1231" s="95"/>
      <c r="F1231" s="95"/>
      <c r="G1231" s="95"/>
      <c r="H1231" s="93"/>
      <c r="I1231" s="93"/>
      <c r="J1231" s="93"/>
    </row>
    <row r="1232" spans="1:10" s="65" customFormat="1" ht="14" x14ac:dyDescent="0.35">
      <c r="A1232" s="145"/>
      <c r="B1232" s="152"/>
      <c r="C1232" s="93"/>
      <c r="D1232" s="93"/>
      <c r="E1232" s="95"/>
      <c r="F1232" s="95"/>
      <c r="G1232" s="95"/>
      <c r="H1232" s="93"/>
      <c r="I1232" s="93"/>
      <c r="J1232" s="93"/>
    </row>
    <row r="1233" spans="1:10" s="65" customFormat="1" ht="14" x14ac:dyDescent="0.35">
      <c r="A1233" s="145"/>
      <c r="B1233" s="152"/>
      <c r="C1233" s="93"/>
      <c r="D1233" s="93"/>
      <c r="E1233" s="95"/>
      <c r="F1233" s="95"/>
      <c r="G1233" s="95"/>
      <c r="H1233" s="93"/>
      <c r="I1233" s="93"/>
      <c r="J1233" s="93"/>
    </row>
    <row r="1234" spans="1:10" s="65" customFormat="1" ht="14" x14ac:dyDescent="0.35">
      <c r="A1234" s="145"/>
      <c r="B1234" s="152"/>
      <c r="C1234" s="93"/>
      <c r="D1234" s="93"/>
      <c r="E1234" s="95"/>
      <c r="F1234" s="95"/>
      <c r="G1234" s="95"/>
      <c r="H1234" s="93"/>
      <c r="I1234" s="93"/>
      <c r="J1234" s="93"/>
    </row>
    <row r="1235" spans="1:10" s="65" customFormat="1" ht="14" x14ac:dyDescent="0.35">
      <c r="A1235" s="145"/>
      <c r="B1235" s="152"/>
      <c r="C1235" s="93"/>
      <c r="D1235" s="93"/>
      <c r="E1235" s="95"/>
      <c r="F1235" s="95"/>
      <c r="G1235" s="95"/>
      <c r="H1235" s="93"/>
      <c r="I1235" s="93"/>
      <c r="J1235" s="93"/>
    </row>
    <row r="1236" spans="1:10" s="65" customFormat="1" ht="14" x14ac:dyDescent="0.35">
      <c r="A1236" s="145"/>
      <c r="B1236" s="152"/>
      <c r="C1236" s="93"/>
      <c r="D1236" s="93"/>
      <c r="E1236" s="95"/>
      <c r="F1236" s="95"/>
      <c r="G1236" s="95"/>
      <c r="H1236" s="93"/>
      <c r="I1236" s="93"/>
      <c r="J1236" s="93"/>
    </row>
    <row r="1237" spans="1:10" s="65" customFormat="1" ht="14" x14ac:dyDescent="0.35">
      <c r="A1237" s="145"/>
      <c r="B1237" s="152"/>
      <c r="C1237" s="93"/>
      <c r="D1237" s="93"/>
      <c r="E1237" s="95"/>
      <c r="F1237" s="95"/>
      <c r="G1237" s="95"/>
      <c r="H1237" s="93"/>
      <c r="I1237" s="93"/>
      <c r="J1237" s="93"/>
    </row>
    <row r="1238" spans="1:10" s="65" customFormat="1" ht="14" x14ac:dyDescent="0.35">
      <c r="A1238" s="145"/>
      <c r="B1238" s="152"/>
      <c r="C1238" s="93"/>
      <c r="D1238" s="93"/>
      <c r="E1238" s="95"/>
      <c r="F1238" s="95"/>
      <c r="G1238" s="95"/>
      <c r="H1238" s="93"/>
      <c r="I1238" s="93"/>
      <c r="J1238" s="93"/>
    </row>
    <row r="1239" spans="1:10" s="65" customFormat="1" ht="14" x14ac:dyDescent="0.35">
      <c r="A1239" s="145"/>
      <c r="B1239" s="152"/>
      <c r="C1239" s="93"/>
      <c r="D1239" s="93"/>
      <c r="E1239" s="95"/>
      <c r="F1239" s="95"/>
      <c r="G1239" s="95"/>
      <c r="H1239" s="93"/>
      <c r="I1239" s="93"/>
      <c r="J1239" s="93"/>
    </row>
    <row r="1240" spans="1:10" s="65" customFormat="1" ht="14" x14ac:dyDescent="0.35">
      <c r="A1240" s="145"/>
      <c r="B1240" s="152"/>
      <c r="C1240" s="93"/>
      <c r="D1240" s="93"/>
      <c r="E1240" s="95"/>
      <c r="F1240" s="95"/>
      <c r="G1240" s="95"/>
      <c r="H1240" s="93"/>
      <c r="I1240" s="93"/>
      <c r="J1240" s="93"/>
    </row>
    <row r="1241" spans="1:10" s="65" customFormat="1" ht="14" x14ac:dyDescent="0.35">
      <c r="A1241" s="145"/>
      <c r="B1241" s="152"/>
      <c r="C1241" s="93"/>
      <c r="D1241" s="93"/>
      <c r="E1241" s="95"/>
      <c r="F1241" s="95"/>
      <c r="G1241" s="95"/>
      <c r="H1241" s="93"/>
      <c r="I1241" s="93"/>
      <c r="J1241" s="93"/>
    </row>
    <row r="1242" spans="1:10" s="65" customFormat="1" ht="14" x14ac:dyDescent="0.35">
      <c r="A1242" s="145"/>
      <c r="B1242" s="152"/>
      <c r="C1242" s="93"/>
      <c r="D1242" s="93"/>
      <c r="E1242" s="95"/>
      <c r="F1242" s="95"/>
      <c r="G1242" s="95"/>
      <c r="H1242" s="93"/>
      <c r="I1242" s="93"/>
      <c r="J1242" s="93"/>
    </row>
    <row r="1243" spans="1:10" s="65" customFormat="1" ht="14" x14ac:dyDescent="0.35">
      <c r="A1243" s="145"/>
      <c r="B1243" s="152"/>
      <c r="C1243" s="93"/>
      <c r="D1243" s="93"/>
      <c r="E1243" s="95"/>
      <c r="F1243" s="95"/>
      <c r="G1243" s="95"/>
      <c r="H1243" s="93"/>
      <c r="I1243" s="93"/>
      <c r="J1243" s="93"/>
    </row>
    <row r="1244" spans="1:10" s="65" customFormat="1" ht="14" x14ac:dyDescent="0.35">
      <c r="A1244" s="145"/>
      <c r="B1244" s="152"/>
      <c r="C1244" s="93"/>
      <c r="D1244" s="93"/>
      <c r="E1244" s="95"/>
      <c r="F1244" s="95"/>
      <c r="G1244" s="95"/>
      <c r="H1244" s="93"/>
      <c r="I1244" s="93"/>
      <c r="J1244" s="93"/>
    </row>
    <row r="1245" spans="1:10" s="65" customFormat="1" ht="14" x14ac:dyDescent="0.35">
      <c r="A1245" s="145"/>
      <c r="B1245" s="152"/>
      <c r="C1245" s="93"/>
      <c r="D1245" s="93"/>
      <c r="E1245" s="95"/>
      <c r="F1245" s="95"/>
      <c r="G1245" s="95"/>
      <c r="H1245" s="93"/>
      <c r="I1245" s="93"/>
      <c r="J1245" s="93"/>
    </row>
    <row r="1246" spans="1:10" s="65" customFormat="1" ht="14" x14ac:dyDescent="0.35">
      <c r="A1246" s="145"/>
      <c r="B1246" s="152"/>
      <c r="C1246" s="93"/>
      <c r="D1246" s="93"/>
      <c r="E1246" s="95"/>
      <c r="F1246" s="95"/>
      <c r="G1246" s="95"/>
      <c r="H1246" s="93"/>
      <c r="I1246" s="93"/>
      <c r="J1246" s="93"/>
    </row>
    <row r="1247" spans="1:10" s="65" customFormat="1" ht="14" x14ac:dyDescent="0.35">
      <c r="A1247" s="145"/>
      <c r="B1247" s="152"/>
      <c r="C1247" s="93"/>
      <c r="D1247" s="93"/>
      <c r="E1247" s="95"/>
      <c r="F1247" s="95"/>
      <c r="G1247" s="95"/>
      <c r="H1247" s="93"/>
      <c r="I1247" s="93"/>
      <c r="J1247" s="93"/>
    </row>
    <row r="1248" spans="1:10" s="65" customFormat="1" ht="14" x14ac:dyDescent="0.35">
      <c r="A1248" s="145"/>
      <c r="B1248" s="152"/>
      <c r="C1248" s="93"/>
      <c r="D1248" s="93"/>
      <c r="E1248" s="95"/>
      <c r="F1248" s="95"/>
      <c r="G1248" s="95"/>
      <c r="H1248" s="93"/>
      <c r="I1248" s="93"/>
      <c r="J1248" s="93"/>
    </row>
    <row r="1249" spans="1:10" s="65" customFormat="1" ht="14" x14ac:dyDescent="0.35">
      <c r="A1249" s="145"/>
      <c r="B1249" s="152"/>
      <c r="C1249" s="93"/>
      <c r="D1249" s="93"/>
      <c r="E1249" s="95"/>
      <c r="F1249" s="95"/>
      <c r="G1249" s="95"/>
      <c r="H1249" s="93"/>
      <c r="I1249" s="93"/>
      <c r="J1249" s="93"/>
    </row>
    <row r="1250" spans="1:10" s="65" customFormat="1" ht="14" x14ac:dyDescent="0.35">
      <c r="A1250" s="145"/>
      <c r="B1250" s="152"/>
      <c r="C1250" s="93"/>
      <c r="D1250" s="93"/>
      <c r="E1250" s="95"/>
      <c r="F1250" s="95"/>
      <c r="G1250" s="95"/>
      <c r="H1250" s="93"/>
      <c r="I1250" s="93"/>
      <c r="J1250" s="93"/>
    </row>
    <row r="1251" spans="1:10" s="65" customFormat="1" ht="14" x14ac:dyDescent="0.35">
      <c r="A1251" s="145"/>
      <c r="B1251" s="152"/>
      <c r="C1251" s="93"/>
      <c r="D1251" s="93"/>
      <c r="E1251" s="95"/>
      <c r="F1251" s="95"/>
      <c r="G1251" s="95"/>
      <c r="H1251" s="93"/>
      <c r="I1251" s="93"/>
      <c r="J1251" s="93"/>
    </row>
    <row r="1252" spans="1:10" s="65" customFormat="1" ht="14" x14ac:dyDescent="0.35">
      <c r="A1252" s="145"/>
      <c r="B1252" s="152"/>
      <c r="C1252" s="93"/>
      <c r="D1252" s="93"/>
      <c r="E1252" s="95"/>
      <c r="F1252" s="95"/>
      <c r="G1252" s="95"/>
      <c r="H1252" s="93"/>
      <c r="I1252" s="93"/>
      <c r="J1252" s="93"/>
    </row>
    <row r="1253" spans="1:10" s="65" customFormat="1" ht="14" x14ac:dyDescent="0.35">
      <c r="A1253" s="145"/>
      <c r="B1253" s="152"/>
      <c r="C1253" s="93"/>
      <c r="D1253" s="93"/>
      <c r="E1253" s="95"/>
      <c r="F1253" s="95"/>
      <c r="G1253" s="95"/>
      <c r="H1253" s="93"/>
      <c r="I1253" s="93"/>
      <c r="J1253" s="93"/>
    </row>
    <row r="1254" spans="1:10" s="65" customFormat="1" ht="14" x14ac:dyDescent="0.35">
      <c r="A1254" s="145"/>
      <c r="B1254" s="152"/>
      <c r="C1254" s="93"/>
      <c r="D1254" s="93"/>
      <c r="E1254" s="95"/>
      <c r="F1254" s="95"/>
      <c r="G1254" s="95"/>
      <c r="H1254" s="93"/>
      <c r="I1254" s="93"/>
      <c r="J1254" s="93"/>
    </row>
    <row r="1255" spans="1:10" s="65" customFormat="1" ht="14" x14ac:dyDescent="0.35">
      <c r="A1255" s="145"/>
      <c r="B1255" s="152"/>
      <c r="C1255" s="93"/>
      <c r="D1255" s="93"/>
      <c r="E1255" s="95"/>
      <c r="F1255" s="95"/>
      <c r="G1255" s="95"/>
      <c r="H1255" s="93"/>
      <c r="I1255" s="93"/>
      <c r="J1255" s="93"/>
    </row>
    <row r="1256" spans="1:10" s="65" customFormat="1" ht="14" x14ac:dyDescent="0.35">
      <c r="A1256" s="145"/>
      <c r="B1256" s="152"/>
      <c r="C1256" s="93"/>
      <c r="D1256" s="93"/>
      <c r="E1256" s="95"/>
      <c r="F1256" s="95"/>
      <c r="G1256" s="95"/>
      <c r="H1256" s="93"/>
      <c r="I1256" s="93"/>
      <c r="J1256" s="93"/>
    </row>
    <row r="1257" spans="1:10" s="65" customFormat="1" ht="14" x14ac:dyDescent="0.35">
      <c r="A1257" s="145"/>
      <c r="B1257" s="152"/>
      <c r="C1257" s="93"/>
      <c r="D1257" s="93"/>
      <c r="E1257" s="95"/>
      <c r="F1257" s="95"/>
      <c r="G1257" s="95"/>
      <c r="H1257" s="93"/>
      <c r="I1257" s="93"/>
      <c r="J1257" s="93"/>
    </row>
    <row r="1258" spans="1:10" s="65" customFormat="1" ht="14" x14ac:dyDescent="0.35">
      <c r="A1258" s="145"/>
      <c r="B1258" s="152"/>
      <c r="C1258" s="93"/>
      <c r="D1258" s="93"/>
      <c r="E1258" s="95"/>
      <c r="F1258" s="95"/>
      <c r="G1258" s="95"/>
      <c r="H1258" s="93"/>
      <c r="I1258" s="93"/>
      <c r="J1258" s="93"/>
    </row>
    <row r="1259" spans="1:10" s="65" customFormat="1" ht="14" x14ac:dyDescent="0.35">
      <c r="A1259" s="145"/>
      <c r="B1259" s="152"/>
      <c r="C1259" s="93"/>
      <c r="D1259" s="93"/>
      <c r="E1259" s="95"/>
      <c r="F1259" s="95"/>
      <c r="G1259" s="95"/>
      <c r="H1259" s="93"/>
      <c r="I1259" s="93"/>
      <c r="J1259" s="93"/>
    </row>
    <row r="1260" spans="1:10" s="65" customFormat="1" ht="14" x14ac:dyDescent="0.35">
      <c r="A1260" s="145"/>
      <c r="B1260" s="152"/>
      <c r="C1260" s="93"/>
      <c r="D1260" s="93"/>
      <c r="E1260" s="95"/>
      <c r="F1260" s="95"/>
      <c r="G1260" s="95"/>
      <c r="H1260" s="93"/>
      <c r="I1260" s="93"/>
      <c r="J1260" s="93"/>
    </row>
    <row r="1261" spans="1:10" s="65" customFormat="1" ht="14" x14ac:dyDescent="0.35">
      <c r="A1261" s="145"/>
      <c r="B1261" s="152"/>
      <c r="C1261" s="93"/>
      <c r="D1261" s="93"/>
      <c r="E1261" s="95"/>
      <c r="F1261" s="95"/>
      <c r="G1261" s="95"/>
      <c r="H1261" s="93"/>
      <c r="I1261" s="93"/>
      <c r="J1261" s="93"/>
    </row>
    <row r="1262" spans="1:10" s="65" customFormat="1" ht="14" x14ac:dyDescent="0.35">
      <c r="A1262" s="145"/>
      <c r="B1262" s="152"/>
      <c r="C1262" s="93"/>
      <c r="D1262" s="93"/>
      <c r="E1262" s="95"/>
      <c r="F1262" s="95"/>
      <c r="G1262" s="95"/>
      <c r="H1262" s="93"/>
      <c r="I1262" s="93"/>
      <c r="J1262" s="93"/>
    </row>
    <row r="1263" spans="1:10" s="65" customFormat="1" ht="14" x14ac:dyDescent="0.35">
      <c r="A1263" s="145"/>
      <c r="B1263" s="152"/>
      <c r="C1263" s="93"/>
      <c r="D1263" s="93"/>
      <c r="E1263" s="95"/>
      <c r="F1263" s="95"/>
      <c r="G1263" s="95"/>
      <c r="H1263" s="93"/>
      <c r="I1263" s="93"/>
      <c r="J1263" s="93"/>
    </row>
    <row r="1264" spans="1:10" s="65" customFormat="1" ht="14" x14ac:dyDescent="0.35">
      <c r="A1264" s="145"/>
      <c r="B1264" s="152"/>
      <c r="C1264" s="93"/>
      <c r="D1264" s="93"/>
      <c r="E1264" s="95"/>
      <c r="F1264" s="95"/>
      <c r="G1264" s="95"/>
      <c r="H1264" s="93"/>
      <c r="I1264" s="93"/>
      <c r="J1264" s="93"/>
    </row>
    <row r="1265" spans="1:10" s="65" customFormat="1" ht="14" x14ac:dyDescent="0.35">
      <c r="A1265" s="145"/>
      <c r="B1265" s="152"/>
      <c r="C1265" s="93"/>
      <c r="D1265" s="93"/>
      <c r="E1265" s="95"/>
      <c r="F1265" s="95"/>
      <c r="G1265" s="95"/>
      <c r="H1265" s="93"/>
      <c r="I1265" s="93"/>
      <c r="J1265" s="93"/>
    </row>
    <row r="1266" spans="1:10" s="65" customFormat="1" ht="14" x14ac:dyDescent="0.35">
      <c r="A1266" s="145"/>
      <c r="B1266" s="152"/>
      <c r="C1266" s="93"/>
      <c r="D1266" s="93"/>
      <c r="E1266" s="95"/>
      <c r="F1266" s="95"/>
      <c r="G1266" s="95"/>
      <c r="H1266" s="93"/>
      <c r="I1266" s="93"/>
      <c r="J1266" s="93"/>
    </row>
    <row r="1267" spans="1:10" s="65" customFormat="1" ht="14" x14ac:dyDescent="0.35">
      <c r="A1267" s="145"/>
      <c r="B1267" s="152"/>
      <c r="C1267" s="93"/>
      <c r="D1267" s="93"/>
      <c r="E1267" s="95"/>
      <c r="F1267" s="95"/>
      <c r="G1267" s="95"/>
      <c r="H1267" s="93"/>
      <c r="I1267" s="93"/>
      <c r="J1267" s="93"/>
    </row>
    <row r="1268" spans="1:10" s="65" customFormat="1" ht="14" x14ac:dyDescent="0.35">
      <c r="A1268" s="145"/>
      <c r="B1268" s="152"/>
      <c r="C1268" s="93"/>
      <c r="D1268" s="93"/>
      <c r="E1268" s="95"/>
      <c r="F1268" s="95"/>
      <c r="G1268" s="95"/>
      <c r="H1268" s="93"/>
      <c r="I1268" s="93"/>
      <c r="J1268" s="93"/>
    </row>
    <row r="1269" spans="1:10" s="65" customFormat="1" ht="14" x14ac:dyDescent="0.35">
      <c r="A1269" s="145"/>
      <c r="B1269" s="152"/>
      <c r="E1269" s="102"/>
      <c r="F1269" s="102"/>
      <c r="G1269" s="102"/>
      <c r="I1269" s="93"/>
      <c r="J1269" s="93"/>
    </row>
    <row r="1270" spans="1:10" s="65" customFormat="1" ht="14" x14ac:dyDescent="0.35">
      <c r="A1270" s="145"/>
      <c r="B1270" s="152"/>
      <c r="E1270" s="102"/>
      <c r="F1270" s="102"/>
      <c r="G1270" s="102"/>
      <c r="I1270" s="93"/>
      <c r="J1270" s="93"/>
    </row>
    <row r="1271" spans="1:10" s="65" customFormat="1" ht="14" x14ac:dyDescent="0.35">
      <c r="A1271" s="145"/>
      <c r="B1271" s="152"/>
      <c r="E1271" s="102"/>
      <c r="F1271" s="102"/>
      <c r="G1271" s="102"/>
      <c r="I1271" s="93"/>
      <c r="J1271" s="93"/>
    </row>
    <row r="1272" spans="1:10" s="65" customFormat="1" ht="14" x14ac:dyDescent="0.35">
      <c r="A1272" s="145"/>
      <c r="B1272" s="152"/>
      <c r="E1272" s="102"/>
      <c r="F1272" s="102"/>
      <c r="G1272" s="102"/>
      <c r="I1272" s="93"/>
      <c r="J1272" s="93"/>
    </row>
    <row r="1273" spans="1:10" s="65" customFormat="1" ht="14" x14ac:dyDescent="0.35">
      <c r="A1273" s="145"/>
      <c r="B1273" s="152"/>
      <c r="E1273" s="102"/>
      <c r="F1273" s="102"/>
      <c r="G1273" s="102"/>
      <c r="I1273" s="93"/>
      <c r="J1273" s="93"/>
    </row>
    <row r="1274" spans="1:10" s="65" customFormat="1" ht="14" x14ac:dyDescent="0.35">
      <c r="A1274" s="145"/>
      <c r="B1274" s="152"/>
      <c r="E1274" s="102"/>
      <c r="F1274" s="102"/>
      <c r="G1274" s="102"/>
      <c r="I1274" s="93"/>
      <c r="J1274" s="93"/>
    </row>
    <row r="1275" spans="1:10" s="65" customFormat="1" ht="14" x14ac:dyDescent="0.35">
      <c r="A1275" s="145"/>
      <c r="B1275" s="152"/>
      <c r="E1275" s="102"/>
      <c r="F1275" s="102"/>
      <c r="G1275" s="102"/>
      <c r="I1275" s="93"/>
      <c r="J1275" s="93"/>
    </row>
    <row r="1276" spans="1:10" s="65" customFormat="1" ht="14" x14ac:dyDescent="0.35">
      <c r="A1276" s="145"/>
      <c r="B1276" s="152"/>
      <c r="E1276" s="102"/>
      <c r="F1276" s="102"/>
      <c r="G1276" s="102"/>
      <c r="I1276" s="93"/>
      <c r="J1276" s="93"/>
    </row>
    <row r="1277" spans="1:10" s="65" customFormat="1" ht="14" x14ac:dyDescent="0.35">
      <c r="A1277" s="145"/>
      <c r="B1277" s="152"/>
      <c r="E1277" s="102"/>
      <c r="F1277" s="102"/>
      <c r="G1277" s="102"/>
      <c r="I1277" s="93"/>
      <c r="J1277" s="93"/>
    </row>
    <row r="1278" spans="1:10" s="65" customFormat="1" ht="14" x14ac:dyDescent="0.35">
      <c r="A1278" s="145"/>
      <c r="B1278" s="152"/>
      <c r="E1278" s="102"/>
      <c r="F1278" s="102"/>
      <c r="G1278" s="102"/>
      <c r="I1278" s="93"/>
      <c r="J1278" s="93"/>
    </row>
    <row r="1279" spans="1:10" s="65" customFormat="1" ht="14" x14ac:dyDescent="0.35">
      <c r="A1279" s="145"/>
      <c r="B1279" s="152"/>
      <c r="E1279" s="102"/>
      <c r="F1279" s="102"/>
      <c r="G1279" s="102"/>
      <c r="I1279" s="93"/>
      <c r="J1279" s="93"/>
    </row>
    <row r="1280" spans="1:10" s="65" customFormat="1" ht="14" x14ac:dyDescent="0.35">
      <c r="A1280" s="145"/>
      <c r="B1280" s="152"/>
      <c r="E1280" s="102"/>
      <c r="F1280" s="102"/>
      <c r="G1280" s="102"/>
      <c r="I1280" s="93"/>
      <c r="J1280" s="93"/>
    </row>
    <row r="1281" spans="1:10" s="65" customFormat="1" ht="14" x14ac:dyDescent="0.35">
      <c r="A1281" s="145"/>
      <c r="B1281" s="152"/>
      <c r="E1281" s="102"/>
      <c r="F1281" s="102"/>
      <c r="G1281" s="102"/>
      <c r="I1281" s="93"/>
      <c r="J1281" s="93"/>
    </row>
    <row r="1282" spans="1:10" s="65" customFormat="1" ht="14" x14ac:dyDescent="0.35">
      <c r="A1282" s="145"/>
      <c r="B1282" s="152"/>
      <c r="E1282" s="102"/>
      <c r="F1282" s="102"/>
      <c r="G1282" s="102"/>
      <c r="I1282" s="93"/>
      <c r="J1282" s="93"/>
    </row>
    <row r="1283" spans="1:10" s="65" customFormat="1" ht="14" x14ac:dyDescent="0.35">
      <c r="A1283" s="145"/>
      <c r="B1283" s="152"/>
      <c r="E1283" s="102"/>
      <c r="F1283" s="102"/>
      <c r="G1283" s="102"/>
      <c r="I1283" s="93"/>
      <c r="J1283" s="93"/>
    </row>
    <row r="1284" spans="1:10" s="65" customFormat="1" ht="14" x14ac:dyDescent="0.35">
      <c r="A1284" s="145"/>
      <c r="B1284" s="152"/>
      <c r="E1284" s="102"/>
      <c r="F1284" s="102"/>
      <c r="G1284" s="102"/>
      <c r="I1284" s="93"/>
      <c r="J1284" s="93"/>
    </row>
    <row r="1285" spans="1:10" s="65" customFormat="1" ht="14" x14ac:dyDescent="0.35">
      <c r="A1285" s="145"/>
      <c r="B1285" s="152"/>
      <c r="E1285" s="102"/>
      <c r="F1285" s="102"/>
      <c r="G1285" s="102"/>
      <c r="I1285" s="93"/>
      <c r="J1285" s="93"/>
    </row>
    <row r="1286" spans="1:10" s="65" customFormat="1" ht="14" x14ac:dyDescent="0.35">
      <c r="A1286" s="145"/>
      <c r="B1286" s="152"/>
      <c r="E1286" s="102"/>
      <c r="F1286" s="102"/>
      <c r="G1286" s="102"/>
      <c r="I1286" s="93"/>
      <c r="J1286" s="93"/>
    </row>
    <row r="1287" spans="1:10" s="65" customFormat="1" ht="14" x14ac:dyDescent="0.35">
      <c r="A1287" s="145"/>
      <c r="B1287" s="152"/>
      <c r="E1287" s="102"/>
      <c r="F1287" s="102"/>
      <c r="G1287" s="102"/>
      <c r="I1287" s="93"/>
      <c r="J1287" s="93"/>
    </row>
    <row r="1288" spans="1:10" s="65" customFormat="1" ht="14" x14ac:dyDescent="0.35">
      <c r="A1288" s="145"/>
      <c r="B1288" s="152"/>
      <c r="E1288" s="102"/>
      <c r="F1288" s="102"/>
      <c r="G1288" s="102"/>
      <c r="I1288" s="93"/>
      <c r="J1288" s="93"/>
    </row>
    <row r="1289" spans="1:10" s="65" customFormat="1" ht="14" x14ac:dyDescent="0.35">
      <c r="A1289" s="145"/>
      <c r="B1289" s="152"/>
      <c r="E1289" s="102"/>
      <c r="F1289" s="102"/>
      <c r="G1289" s="102"/>
      <c r="I1289" s="93"/>
      <c r="J1289" s="93"/>
    </row>
    <row r="1290" spans="1:10" s="65" customFormat="1" ht="14" x14ac:dyDescent="0.35">
      <c r="A1290" s="145"/>
      <c r="B1290" s="152"/>
      <c r="E1290" s="102"/>
      <c r="F1290" s="102"/>
      <c r="G1290" s="102"/>
      <c r="I1290" s="93"/>
      <c r="J1290" s="93"/>
    </row>
    <row r="1291" spans="1:10" s="65" customFormat="1" ht="14" x14ac:dyDescent="0.35">
      <c r="A1291" s="145"/>
      <c r="B1291" s="152"/>
      <c r="E1291" s="102"/>
      <c r="F1291" s="102"/>
      <c r="G1291" s="102"/>
      <c r="I1291" s="93"/>
      <c r="J1291" s="93"/>
    </row>
    <row r="1292" spans="1:10" s="65" customFormat="1" ht="14" x14ac:dyDescent="0.35">
      <c r="A1292" s="145"/>
      <c r="B1292" s="152"/>
      <c r="E1292" s="102"/>
      <c r="F1292" s="102"/>
      <c r="G1292" s="102"/>
      <c r="I1292" s="93"/>
      <c r="J1292" s="93"/>
    </row>
    <row r="1293" spans="1:10" s="65" customFormat="1" ht="14" x14ac:dyDescent="0.35">
      <c r="A1293" s="145"/>
      <c r="B1293" s="152"/>
      <c r="E1293" s="102"/>
      <c r="F1293" s="102"/>
      <c r="G1293" s="102"/>
      <c r="I1293" s="93"/>
      <c r="J1293" s="93"/>
    </row>
    <row r="1294" spans="1:10" s="65" customFormat="1" ht="14" x14ac:dyDescent="0.35">
      <c r="A1294" s="145"/>
      <c r="B1294" s="152"/>
      <c r="E1294" s="102"/>
      <c r="F1294" s="102"/>
      <c r="G1294" s="102"/>
      <c r="I1294" s="93"/>
      <c r="J1294" s="93"/>
    </row>
    <row r="1295" spans="1:10" s="65" customFormat="1" ht="14" x14ac:dyDescent="0.35">
      <c r="A1295" s="145"/>
      <c r="B1295" s="152"/>
      <c r="E1295" s="102"/>
      <c r="F1295" s="102"/>
      <c r="G1295" s="102"/>
      <c r="I1295" s="93"/>
      <c r="J1295" s="93"/>
    </row>
    <row r="1296" spans="1:10" s="65" customFormat="1" ht="14" x14ac:dyDescent="0.35">
      <c r="A1296" s="145"/>
      <c r="B1296" s="152"/>
      <c r="E1296" s="102"/>
      <c r="F1296" s="102"/>
      <c r="G1296" s="102"/>
      <c r="I1296" s="93"/>
      <c r="J1296" s="93"/>
    </row>
    <row r="1297" spans="1:10" s="65" customFormat="1" ht="14" x14ac:dyDescent="0.35">
      <c r="A1297" s="145"/>
      <c r="B1297" s="152"/>
      <c r="E1297" s="102"/>
      <c r="F1297" s="102"/>
      <c r="G1297" s="102"/>
      <c r="I1297" s="93"/>
      <c r="J1297" s="93"/>
    </row>
    <row r="1298" spans="1:10" s="65" customFormat="1" ht="14" x14ac:dyDescent="0.35">
      <c r="A1298" s="145"/>
      <c r="B1298" s="152"/>
      <c r="E1298" s="102"/>
      <c r="F1298" s="102"/>
      <c r="G1298" s="102"/>
      <c r="I1298" s="93"/>
      <c r="J1298" s="93"/>
    </row>
    <row r="1299" spans="1:10" s="65" customFormat="1" ht="14" x14ac:dyDescent="0.35">
      <c r="A1299" s="145"/>
      <c r="B1299" s="152"/>
      <c r="E1299" s="102"/>
      <c r="F1299" s="102"/>
      <c r="G1299" s="102"/>
      <c r="I1299" s="93"/>
      <c r="J1299" s="93"/>
    </row>
    <row r="1300" spans="1:10" s="65" customFormat="1" ht="14" x14ac:dyDescent="0.35">
      <c r="A1300" s="145"/>
      <c r="B1300" s="152"/>
      <c r="E1300" s="102"/>
      <c r="F1300" s="102"/>
      <c r="G1300" s="102"/>
      <c r="I1300" s="93"/>
      <c r="J1300" s="93"/>
    </row>
    <row r="1301" spans="1:10" s="65" customFormat="1" ht="14" x14ac:dyDescent="0.35">
      <c r="A1301" s="145"/>
      <c r="B1301" s="152"/>
      <c r="E1301" s="102"/>
      <c r="F1301" s="102"/>
      <c r="G1301" s="102"/>
      <c r="I1301" s="93"/>
      <c r="J1301" s="93"/>
    </row>
    <row r="1302" spans="1:10" s="65" customFormat="1" ht="14" x14ac:dyDescent="0.35">
      <c r="A1302" s="145"/>
      <c r="B1302" s="152"/>
      <c r="E1302" s="102"/>
      <c r="F1302" s="102"/>
      <c r="G1302" s="102"/>
      <c r="I1302" s="93"/>
      <c r="J1302" s="93"/>
    </row>
    <row r="1303" spans="1:10" s="65" customFormat="1" ht="14" x14ac:dyDescent="0.35">
      <c r="A1303" s="145"/>
      <c r="B1303" s="152"/>
      <c r="E1303" s="102"/>
      <c r="F1303" s="102"/>
      <c r="G1303" s="102"/>
      <c r="I1303" s="93"/>
      <c r="J1303" s="93"/>
    </row>
    <row r="1304" spans="1:10" s="65" customFormat="1" ht="14" x14ac:dyDescent="0.35">
      <c r="A1304" s="145"/>
      <c r="B1304" s="152"/>
      <c r="E1304" s="102"/>
      <c r="F1304" s="102"/>
      <c r="G1304" s="102"/>
      <c r="I1304" s="93"/>
      <c r="J1304" s="93"/>
    </row>
    <row r="1305" spans="1:10" s="65" customFormat="1" ht="14" x14ac:dyDescent="0.35">
      <c r="A1305" s="145"/>
      <c r="B1305" s="152"/>
      <c r="E1305" s="102"/>
      <c r="F1305" s="102"/>
      <c r="G1305" s="102"/>
      <c r="I1305" s="93"/>
      <c r="J1305" s="93"/>
    </row>
    <row r="1306" spans="1:10" s="65" customFormat="1" ht="14" x14ac:dyDescent="0.35">
      <c r="A1306" s="145"/>
      <c r="B1306" s="152"/>
      <c r="E1306" s="102"/>
      <c r="F1306" s="102"/>
      <c r="G1306" s="102"/>
      <c r="I1306" s="93"/>
      <c r="J1306" s="93"/>
    </row>
    <row r="1307" spans="1:10" s="65" customFormat="1" ht="14" x14ac:dyDescent="0.35">
      <c r="A1307" s="145"/>
      <c r="B1307" s="152"/>
      <c r="E1307" s="102"/>
      <c r="F1307" s="102"/>
      <c r="G1307" s="102"/>
      <c r="I1307" s="93"/>
      <c r="J1307" s="93"/>
    </row>
    <row r="1308" spans="1:10" s="65" customFormat="1" ht="14" x14ac:dyDescent="0.35">
      <c r="A1308" s="145"/>
      <c r="B1308" s="152"/>
      <c r="E1308" s="102"/>
      <c r="F1308" s="102"/>
      <c r="G1308" s="102"/>
      <c r="I1308" s="93"/>
      <c r="J1308" s="93"/>
    </row>
    <row r="1309" spans="1:10" s="65" customFormat="1" ht="14" x14ac:dyDescent="0.35">
      <c r="A1309" s="145"/>
      <c r="B1309" s="152"/>
      <c r="E1309" s="102"/>
      <c r="F1309" s="102"/>
      <c r="G1309" s="102"/>
      <c r="I1309" s="93"/>
      <c r="J1309" s="93"/>
    </row>
    <row r="1310" spans="1:10" s="65" customFormat="1" ht="14" x14ac:dyDescent="0.35">
      <c r="A1310" s="145"/>
      <c r="B1310" s="152"/>
      <c r="E1310" s="102"/>
      <c r="F1310" s="102"/>
      <c r="G1310" s="102"/>
      <c r="I1310" s="93"/>
      <c r="J1310" s="93"/>
    </row>
    <row r="1311" spans="1:10" s="65" customFormat="1" ht="14" x14ac:dyDescent="0.35">
      <c r="A1311" s="145"/>
      <c r="B1311" s="152"/>
      <c r="E1311" s="102"/>
      <c r="F1311" s="102"/>
      <c r="G1311" s="102"/>
      <c r="I1311" s="93"/>
      <c r="J1311" s="93"/>
    </row>
    <row r="1312" spans="1:10" s="65" customFormat="1" ht="14" x14ac:dyDescent="0.35">
      <c r="A1312" s="145"/>
      <c r="B1312" s="152"/>
      <c r="E1312" s="102"/>
      <c r="F1312" s="102"/>
      <c r="G1312" s="102"/>
      <c r="I1312" s="93"/>
      <c r="J1312" s="93"/>
    </row>
    <row r="1313" spans="1:10" s="65" customFormat="1" ht="14" x14ac:dyDescent="0.35">
      <c r="A1313" s="145"/>
      <c r="B1313" s="152"/>
      <c r="E1313" s="102"/>
      <c r="F1313" s="102"/>
      <c r="G1313" s="102"/>
      <c r="I1313" s="93"/>
      <c r="J1313" s="93"/>
    </row>
    <row r="1314" spans="1:10" s="65" customFormat="1" ht="14" x14ac:dyDescent="0.35">
      <c r="A1314" s="145"/>
      <c r="B1314" s="152"/>
      <c r="E1314" s="102"/>
      <c r="F1314" s="102"/>
      <c r="G1314" s="102"/>
      <c r="I1314" s="93"/>
      <c r="J1314" s="93"/>
    </row>
    <row r="1315" spans="1:10" s="65" customFormat="1" ht="14" x14ac:dyDescent="0.35">
      <c r="A1315" s="145"/>
      <c r="B1315" s="152"/>
      <c r="E1315" s="102"/>
      <c r="F1315" s="102"/>
      <c r="G1315" s="102"/>
      <c r="I1315" s="93"/>
      <c r="J1315" s="93"/>
    </row>
    <row r="1316" spans="1:10" s="65" customFormat="1" ht="14" x14ac:dyDescent="0.35">
      <c r="A1316" s="145"/>
      <c r="B1316" s="152"/>
      <c r="E1316" s="102"/>
      <c r="F1316" s="102"/>
      <c r="G1316" s="102"/>
      <c r="I1316" s="93"/>
      <c r="J1316" s="93"/>
    </row>
    <row r="1317" spans="1:10" s="65" customFormat="1" ht="14" x14ac:dyDescent="0.35">
      <c r="A1317" s="145"/>
      <c r="B1317" s="152"/>
      <c r="E1317" s="102"/>
      <c r="F1317" s="102"/>
      <c r="G1317" s="102"/>
      <c r="I1317" s="93"/>
      <c r="J1317" s="93"/>
    </row>
    <row r="1318" spans="1:10" s="65" customFormat="1" ht="14" x14ac:dyDescent="0.35">
      <c r="A1318" s="145"/>
      <c r="B1318" s="152"/>
      <c r="E1318" s="102"/>
      <c r="F1318" s="102"/>
      <c r="G1318" s="102"/>
      <c r="I1318" s="93"/>
      <c r="J1318" s="93"/>
    </row>
    <row r="1319" spans="1:10" s="65" customFormat="1" ht="14" x14ac:dyDescent="0.35">
      <c r="A1319" s="145"/>
      <c r="B1319" s="152"/>
      <c r="E1319" s="102"/>
      <c r="F1319" s="102"/>
      <c r="G1319" s="102"/>
      <c r="I1319" s="93"/>
      <c r="J1319" s="93"/>
    </row>
    <row r="1320" spans="1:10" s="65" customFormat="1" ht="14" x14ac:dyDescent="0.35">
      <c r="A1320" s="145"/>
      <c r="B1320" s="152"/>
      <c r="E1320" s="102"/>
      <c r="F1320" s="102"/>
      <c r="G1320" s="102"/>
      <c r="I1320" s="93"/>
      <c r="J1320" s="93"/>
    </row>
    <row r="1321" spans="1:10" s="65" customFormat="1" ht="14" x14ac:dyDescent="0.35">
      <c r="A1321" s="145"/>
      <c r="B1321" s="152"/>
      <c r="E1321" s="102"/>
      <c r="F1321" s="102"/>
      <c r="G1321" s="102"/>
      <c r="I1321" s="93"/>
      <c r="J1321" s="93"/>
    </row>
    <row r="1322" spans="1:10" s="65" customFormat="1" ht="14" x14ac:dyDescent="0.35">
      <c r="A1322" s="145"/>
      <c r="B1322" s="152"/>
      <c r="E1322" s="102"/>
      <c r="F1322" s="102"/>
      <c r="G1322" s="102"/>
      <c r="I1322" s="93"/>
      <c r="J1322" s="93"/>
    </row>
    <row r="1323" spans="1:10" s="65" customFormat="1" ht="14" x14ac:dyDescent="0.35">
      <c r="A1323" s="145"/>
      <c r="B1323" s="152"/>
      <c r="E1323" s="102"/>
      <c r="F1323" s="102"/>
      <c r="G1323" s="102"/>
      <c r="I1323" s="93"/>
      <c r="J1323" s="93"/>
    </row>
    <row r="1324" spans="1:10" s="65" customFormat="1" ht="14" x14ac:dyDescent="0.35">
      <c r="A1324" s="145"/>
      <c r="B1324" s="152"/>
      <c r="E1324" s="102"/>
      <c r="F1324" s="102"/>
      <c r="G1324" s="102"/>
      <c r="I1324" s="93"/>
      <c r="J1324" s="93"/>
    </row>
    <row r="1325" spans="1:10" s="65" customFormat="1" ht="14" x14ac:dyDescent="0.35">
      <c r="A1325" s="145"/>
      <c r="B1325" s="152"/>
      <c r="E1325" s="102"/>
      <c r="F1325" s="102"/>
      <c r="G1325" s="102"/>
      <c r="I1325" s="93"/>
      <c r="J1325" s="93"/>
    </row>
    <row r="1326" spans="1:10" s="65" customFormat="1" ht="14" x14ac:dyDescent="0.35">
      <c r="A1326" s="145"/>
      <c r="B1326" s="152"/>
      <c r="E1326" s="102"/>
      <c r="F1326" s="102"/>
      <c r="G1326" s="102"/>
      <c r="I1326" s="93"/>
      <c r="J1326" s="93"/>
    </row>
    <row r="1327" spans="1:10" s="65" customFormat="1" ht="14" x14ac:dyDescent="0.35">
      <c r="A1327" s="145"/>
      <c r="B1327" s="152"/>
      <c r="E1327" s="102"/>
      <c r="F1327" s="102"/>
      <c r="G1327" s="102"/>
      <c r="I1327" s="93"/>
      <c r="J1327" s="93"/>
    </row>
    <row r="1328" spans="1:10" s="65" customFormat="1" ht="14" x14ac:dyDescent="0.35">
      <c r="A1328" s="145"/>
      <c r="B1328" s="152"/>
      <c r="E1328" s="102"/>
      <c r="F1328" s="102"/>
      <c r="G1328" s="102"/>
      <c r="I1328" s="93"/>
      <c r="J1328" s="93"/>
    </row>
    <row r="1329" spans="1:10" s="65" customFormat="1" ht="14" x14ac:dyDescent="0.35">
      <c r="A1329" s="145"/>
      <c r="B1329" s="152"/>
      <c r="E1329" s="102"/>
      <c r="F1329" s="102"/>
      <c r="G1329" s="102"/>
      <c r="I1329" s="93"/>
      <c r="J1329" s="93"/>
    </row>
    <row r="1330" spans="1:10" s="65" customFormat="1" ht="14" x14ac:dyDescent="0.35">
      <c r="A1330" s="145"/>
      <c r="B1330" s="152"/>
      <c r="E1330" s="102"/>
      <c r="F1330" s="102"/>
      <c r="G1330" s="102"/>
      <c r="I1330" s="93"/>
      <c r="J1330" s="93"/>
    </row>
    <row r="1331" spans="1:10" s="65" customFormat="1" ht="14" x14ac:dyDescent="0.35">
      <c r="A1331" s="145"/>
      <c r="B1331" s="152"/>
      <c r="E1331" s="102"/>
      <c r="F1331" s="102"/>
      <c r="G1331" s="102"/>
      <c r="I1331" s="93"/>
      <c r="J1331" s="93"/>
    </row>
    <row r="1332" spans="1:10" s="65" customFormat="1" ht="14" x14ac:dyDescent="0.35">
      <c r="A1332" s="145"/>
      <c r="B1332" s="152"/>
      <c r="E1332" s="102"/>
      <c r="F1332" s="102"/>
      <c r="G1332" s="102"/>
      <c r="I1332" s="93"/>
      <c r="J1332" s="93"/>
    </row>
    <row r="1333" spans="1:10" s="65" customFormat="1" ht="14" x14ac:dyDescent="0.35">
      <c r="A1333" s="145"/>
      <c r="B1333" s="152"/>
      <c r="E1333" s="102"/>
      <c r="F1333" s="102"/>
      <c r="G1333" s="102"/>
      <c r="I1333" s="93"/>
      <c r="J1333" s="93"/>
    </row>
    <row r="1334" spans="1:10" s="65" customFormat="1" ht="14" x14ac:dyDescent="0.35">
      <c r="A1334" s="145"/>
      <c r="B1334" s="152"/>
      <c r="E1334" s="102"/>
      <c r="F1334" s="102"/>
      <c r="G1334" s="102"/>
      <c r="I1334" s="93"/>
      <c r="J1334" s="93"/>
    </row>
    <row r="1335" spans="1:10" s="65" customFormat="1" ht="14" x14ac:dyDescent="0.35">
      <c r="A1335" s="145"/>
      <c r="B1335" s="152"/>
      <c r="E1335" s="102"/>
      <c r="F1335" s="102"/>
      <c r="G1335" s="102"/>
      <c r="I1335" s="93"/>
      <c r="J1335" s="93"/>
    </row>
    <row r="1336" spans="1:10" s="65" customFormat="1" ht="14" x14ac:dyDescent="0.35">
      <c r="A1336" s="145"/>
      <c r="B1336" s="152"/>
      <c r="E1336" s="102"/>
      <c r="F1336" s="102"/>
      <c r="G1336" s="102"/>
      <c r="I1336" s="93"/>
      <c r="J1336" s="93"/>
    </row>
    <row r="1337" spans="1:10" s="65" customFormat="1" ht="14" x14ac:dyDescent="0.35">
      <c r="A1337" s="145"/>
      <c r="B1337" s="152"/>
      <c r="E1337" s="102"/>
      <c r="F1337" s="102"/>
      <c r="G1337" s="102"/>
      <c r="I1337" s="93"/>
      <c r="J1337" s="93"/>
    </row>
    <row r="1338" spans="1:10" s="65" customFormat="1" ht="14" x14ac:dyDescent="0.35">
      <c r="A1338" s="145"/>
      <c r="B1338" s="152"/>
      <c r="E1338" s="102"/>
      <c r="F1338" s="102"/>
      <c r="G1338" s="102"/>
      <c r="I1338" s="93"/>
      <c r="J1338" s="93"/>
    </row>
    <row r="1339" spans="1:10" s="65" customFormat="1" ht="14" x14ac:dyDescent="0.35">
      <c r="A1339" s="145"/>
      <c r="B1339" s="152"/>
      <c r="E1339" s="102"/>
      <c r="F1339" s="102"/>
      <c r="G1339" s="102"/>
      <c r="I1339" s="93"/>
      <c r="J1339" s="93"/>
    </row>
    <row r="1340" spans="1:10" s="65" customFormat="1" ht="14" x14ac:dyDescent="0.35">
      <c r="A1340" s="145"/>
      <c r="B1340" s="152"/>
      <c r="E1340" s="102"/>
      <c r="F1340" s="102"/>
      <c r="G1340" s="102"/>
      <c r="I1340" s="93"/>
      <c r="J1340" s="93"/>
    </row>
    <row r="1341" spans="1:10" s="65" customFormat="1" ht="14" x14ac:dyDescent="0.35">
      <c r="A1341" s="145"/>
      <c r="B1341" s="152"/>
      <c r="E1341" s="102"/>
      <c r="F1341" s="102"/>
      <c r="G1341" s="102"/>
      <c r="I1341" s="93"/>
      <c r="J1341" s="93"/>
    </row>
    <row r="1342" spans="1:10" s="65" customFormat="1" ht="14" x14ac:dyDescent="0.35">
      <c r="A1342" s="145"/>
      <c r="B1342" s="152"/>
      <c r="E1342" s="102"/>
      <c r="F1342" s="102"/>
      <c r="G1342" s="102"/>
      <c r="I1342" s="93"/>
      <c r="J1342" s="93"/>
    </row>
    <row r="1343" spans="1:10" s="65" customFormat="1" ht="14" x14ac:dyDescent="0.35">
      <c r="A1343" s="145"/>
      <c r="B1343" s="152"/>
      <c r="E1343" s="102"/>
      <c r="F1343" s="102"/>
      <c r="G1343" s="102"/>
      <c r="I1343" s="93"/>
      <c r="J1343" s="93"/>
    </row>
    <row r="1344" spans="1:10" s="65" customFormat="1" ht="14" x14ac:dyDescent="0.35">
      <c r="A1344" s="145"/>
      <c r="B1344" s="152"/>
      <c r="E1344" s="102"/>
      <c r="F1344" s="102"/>
      <c r="G1344" s="102"/>
      <c r="I1344" s="93"/>
      <c r="J1344" s="93"/>
    </row>
    <row r="1345" spans="1:10" s="65" customFormat="1" ht="14" x14ac:dyDescent="0.35">
      <c r="A1345" s="145"/>
      <c r="B1345" s="152"/>
      <c r="E1345" s="102"/>
      <c r="F1345" s="102"/>
      <c r="G1345" s="102"/>
      <c r="I1345" s="93"/>
      <c r="J1345" s="93"/>
    </row>
    <row r="1346" spans="1:10" s="65" customFormat="1" ht="14" x14ac:dyDescent="0.35">
      <c r="A1346" s="145"/>
      <c r="B1346" s="152"/>
      <c r="E1346" s="102"/>
      <c r="F1346" s="102"/>
      <c r="G1346" s="102"/>
      <c r="I1346" s="93"/>
      <c r="J1346" s="93"/>
    </row>
    <row r="1347" spans="1:10" s="65" customFormat="1" ht="14" x14ac:dyDescent="0.35">
      <c r="A1347" s="145"/>
      <c r="B1347" s="152"/>
      <c r="E1347" s="102"/>
      <c r="F1347" s="102"/>
      <c r="G1347" s="102"/>
      <c r="I1347" s="93"/>
      <c r="J1347" s="93"/>
    </row>
    <row r="1348" spans="1:10" s="65" customFormat="1" ht="14" x14ac:dyDescent="0.35">
      <c r="A1348" s="145"/>
      <c r="B1348" s="152"/>
      <c r="E1348" s="102"/>
      <c r="F1348" s="102"/>
      <c r="G1348" s="102"/>
      <c r="I1348" s="93"/>
      <c r="J1348" s="93"/>
    </row>
    <row r="1349" spans="1:10" s="65" customFormat="1" ht="14" x14ac:dyDescent="0.35">
      <c r="A1349" s="145"/>
      <c r="B1349" s="152"/>
      <c r="E1349" s="102"/>
      <c r="F1349" s="102"/>
      <c r="G1349" s="102"/>
      <c r="I1349" s="93"/>
      <c r="J1349" s="93"/>
    </row>
    <row r="1350" spans="1:10" s="65" customFormat="1" ht="14" x14ac:dyDescent="0.35">
      <c r="A1350" s="145"/>
      <c r="B1350" s="152"/>
      <c r="E1350" s="102"/>
      <c r="F1350" s="102"/>
      <c r="G1350" s="102"/>
      <c r="I1350" s="93"/>
      <c r="J1350" s="93"/>
    </row>
    <row r="1351" spans="1:10" s="65" customFormat="1" ht="14" x14ac:dyDescent="0.35">
      <c r="A1351" s="145"/>
      <c r="B1351" s="152"/>
      <c r="E1351" s="102"/>
      <c r="F1351" s="102"/>
      <c r="G1351" s="102"/>
      <c r="I1351" s="93"/>
      <c r="J1351" s="93"/>
    </row>
    <row r="1352" spans="1:10" s="65" customFormat="1" ht="14" x14ac:dyDescent="0.35">
      <c r="A1352" s="145"/>
      <c r="B1352" s="152"/>
      <c r="E1352" s="102"/>
      <c r="F1352" s="102"/>
      <c r="G1352" s="102"/>
      <c r="I1352" s="93"/>
      <c r="J1352" s="93"/>
    </row>
    <row r="1353" spans="1:10" s="65" customFormat="1" ht="14" x14ac:dyDescent="0.35">
      <c r="A1353" s="145"/>
      <c r="B1353" s="152"/>
      <c r="E1353" s="102"/>
      <c r="F1353" s="102"/>
      <c r="G1353" s="102"/>
      <c r="I1353" s="93"/>
      <c r="J1353" s="93"/>
    </row>
    <row r="1354" spans="1:10" s="65" customFormat="1" ht="14" x14ac:dyDescent="0.35">
      <c r="A1354" s="145"/>
      <c r="B1354" s="152"/>
      <c r="E1354" s="102"/>
      <c r="F1354" s="102"/>
      <c r="G1354" s="102"/>
      <c r="I1354" s="93"/>
      <c r="J1354" s="93"/>
    </row>
    <row r="1355" spans="1:10" s="65" customFormat="1" ht="14" x14ac:dyDescent="0.35">
      <c r="A1355" s="145"/>
      <c r="B1355" s="152"/>
      <c r="E1355" s="102"/>
      <c r="F1355" s="102"/>
      <c r="G1355" s="102"/>
      <c r="I1355" s="93"/>
      <c r="J1355" s="93"/>
    </row>
    <row r="1356" spans="1:10" s="65" customFormat="1" ht="14" x14ac:dyDescent="0.35">
      <c r="A1356" s="145"/>
      <c r="B1356" s="152"/>
      <c r="E1356" s="102"/>
      <c r="F1356" s="102"/>
      <c r="G1356" s="102"/>
      <c r="I1356" s="93"/>
      <c r="J1356" s="93"/>
    </row>
    <row r="1357" spans="1:10" s="65" customFormat="1" ht="14" x14ac:dyDescent="0.35">
      <c r="A1357" s="145"/>
      <c r="B1357" s="152"/>
      <c r="E1357" s="102"/>
      <c r="F1357" s="102"/>
      <c r="G1357" s="102"/>
      <c r="I1357" s="93"/>
      <c r="J1357" s="93"/>
    </row>
    <row r="1358" spans="1:10" s="65" customFormat="1" ht="14" x14ac:dyDescent="0.35">
      <c r="A1358" s="145"/>
      <c r="B1358" s="152"/>
      <c r="E1358" s="102"/>
      <c r="F1358" s="102"/>
      <c r="G1358" s="102"/>
      <c r="I1358" s="93"/>
      <c r="J1358" s="93"/>
    </row>
    <row r="1359" spans="1:10" s="65" customFormat="1" ht="14" x14ac:dyDescent="0.35">
      <c r="A1359" s="145"/>
      <c r="B1359" s="152"/>
      <c r="E1359" s="102"/>
      <c r="F1359" s="102"/>
      <c r="G1359" s="102"/>
      <c r="I1359" s="93"/>
      <c r="J1359" s="93"/>
    </row>
    <row r="1360" spans="1:10" s="65" customFormat="1" ht="14" x14ac:dyDescent="0.35">
      <c r="A1360" s="145"/>
      <c r="B1360" s="152"/>
      <c r="E1360" s="102"/>
      <c r="F1360" s="102"/>
      <c r="G1360" s="102"/>
      <c r="I1360" s="93"/>
      <c r="J1360" s="93"/>
    </row>
    <row r="1361" spans="1:10" s="65" customFormat="1" ht="14" x14ac:dyDescent="0.35">
      <c r="A1361" s="145"/>
      <c r="B1361" s="152"/>
      <c r="E1361" s="102"/>
      <c r="F1361" s="102"/>
      <c r="G1361" s="102"/>
      <c r="I1361" s="93"/>
      <c r="J1361" s="93"/>
    </row>
    <row r="1362" spans="1:10" s="65" customFormat="1" ht="14" x14ac:dyDescent="0.35">
      <c r="A1362" s="145"/>
      <c r="B1362" s="152"/>
      <c r="E1362" s="102"/>
      <c r="F1362" s="102"/>
      <c r="G1362" s="102"/>
      <c r="I1362" s="93"/>
      <c r="J1362" s="93"/>
    </row>
    <row r="1363" spans="1:10" s="65" customFormat="1" ht="14" x14ac:dyDescent="0.35">
      <c r="A1363" s="145"/>
      <c r="B1363" s="152"/>
      <c r="E1363" s="102"/>
      <c r="F1363" s="102"/>
      <c r="G1363" s="102"/>
      <c r="I1363" s="93"/>
      <c r="J1363" s="93"/>
    </row>
    <row r="1364" spans="1:10" s="65" customFormat="1" ht="14" x14ac:dyDescent="0.35">
      <c r="A1364" s="145"/>
      <c r="B1364" s="152"/>
      <c r="E1364" s="102"/>
      <c r="F1364" s="102"/>
      <c r="G1364" s="102"/>
      <c r="I1364" s="93"/>
      <c r="J1364" s="93"/>
    </row>
    <row r="1365" spans="1:10" s="65" customFormat="1" ht="14" x14ac:dyDescent="0.35">
      <c r="A1365" s="145"/>
      <c r="B1365" s="152"/>
      <c r="E1365" s="102"/>
      <c r="F1365" s="102"/>
      <c r="G1365" s="102"/>
      <c r="I1365" s="93"/>
      <c r="J1365" s="93"/>
    </row>
    <row r="1366" spans="1:10" s="65" customFormat="1" ht="14" x14ac:dyDescent="0.35">
      <c r="A1366" s="145"/>
      <c r="B1366" s="152"/>
      <c r="E1366" s="102"/>
      <c r="F1366" s="102"/>
      <c r="G1366" s="102"/>
      <c r="I1366" s="93"/>
      <c r="J1366" s="93"/>
    </row>
    <row r="1367" spans="1:10" s="65" customFormat="1" ht="14" x14ac:dyDescent="0.35">
      <c r="A1367" s="145"/>
      <c r="B1367" s="152"/>
      <c r="E1367" s="102"/>
      <c r="F1367" s="102"/>
      <c r="G1367" s="102"/>
      <c r="I1367" s="93"/>
      <c r="J1367" s="93"/>
    </row>
    <row r="1368" spans="1:10" s="65" customFormat="1" ht="14" x14ac:dyDescent="0.35">
      <c r="A1368" s="145"/>
      <c r="B1368" s="152"/>
      <c r="E1368" s="102"/>
      <c r="F1368" s="102"/>
      <c r="G1368" s="102"/>
      <c r="I1368" s="93"/>
      <c r="J1368" s="93"/>
    </row>
    <row r="1369" spans="1:10" s="65" customFormat="1" ht="14" x14ac:dyDescent="0.35">
      <c r="A1369" s="145"/>
      <c r="B1369" s="152"/>
      <c r="E1369" s="102"/>
      <c r="F1369" s="102"/>
      <c r="G1369" s="102"/>
      <c r="I1369" s="93"/>
      <c r="J1369" s="93"/>
    </row>
    <row r="1370" spans="1:10" s="65" customFormat="1" ht="14" x14ac:dyDescent="0.35">
      <c r="A1370" s="145"/>
      <c r="B1370" s="152"/>
      <c r="E1370" s="102"/>
      <c r="F1370" s="102"/>
      <c r="G1370" s="102"/>
      <c r="I1370" s="93"/>
      <c r="J1370" s="93"/>
    </row>
    <row r="1371" spans="1:10" s="65" customFormat="1" ht="14" x14ac:dyDescent="0.35">
      <c r="A1371" s="145"/>
      <c r="B1371" s="152"/>
      <c r="E1371" s="102"/>
      <c r="F1371" s="102"/>
      <c r="G1371" s="102"/>
      <c r="I1371" s="93"/>
      <c r="J1371" s="93"/>
    </row>
    <row r="1372" spans="1:10" s="65" customFormat="1" ht="14" x14ac:dyDescent="0.35">
      <c r="A1372" s="145"/>
      <c r="B1372" s="152"/>
      <c r="E1372" s="102"/>
      <c r="F1372" s="102"/>
      <c r="G1372" s="102"/>
      <c r="I1372" s="93"/>
      <c r="J1372" s="93"/>
    </row>
    <row r="1373" spans="1:10" s="65" customFormat="1" ht="14" x14ac:dyDescent="0.35">
      <c r="A1373" s="145"/>
      <c r="B1373" s="152"/>
      <c r="E1373" s="102"/>
      <c r="F1373" s="102"/>
      <c r="G1373" s="102"/>
      <c r="I1373" s="93"/>
      <c r="J1373" s="93"/>
    </row>
    <row r="1374" spans="1:10" s="65" customFormat="1" ht="14" x14ac:dyDescent="0.35">
      <c r="A1374" s="145"/>
      <c r="B1374" s="152"/>
      <c r="E1374" s="102"/>
      <c r="F1374" s="102"/>
      <c r="G1374" s="102"/>
      <c r="I1374" s="93"/>
      <c r="J1374" s="93"/>
    </row>
    <row r="1375" spans="1:10" s="65" customFormat="1" ht="14" x14ac:dyDescent="0.35">
      <c r="A1375" s="145"/>
      <c r="B1375" s="152"/>
      <c r="E1375" s="102"/>
      <c r="F1375" s="102"/>
      <c r="G1375" s="102"/>
      <c r="I1375" s="93"/>
      <c r="J1375" s="93"/>
    </row>
    <row r="1376" spans="1:10" s="65" customFormat="1" ht="14" x14ac:dyDescent="0.35">
      <c r="A1376" s="145"/>
      <c r="B1376" s="152"/>
      <c r="E1376" s="102"/>
      <c r="F1376" s="102"/>
      <c r="G1376" s="102"/>
      <c r="I1376" s="93"/>
      <c r="J1376" s="93"/>
    </row>
    <row r="1377" spans="1:10" s="65" customFormat="1" ht="14" x14ac:dyDescent="0.35">
      <c r="A1377" s="145"/>
      <c r="B1377" s="152"/>
      <c r="E1377" s="102"/>
      <c r="F1377" s="102"/>
      <c r="G1377" s="102"/>
      <c r="I1377" s="93"/>
      <c r="J1377" s="93"/>
    </row>
    <row r="1378" spans="1:10" s="65" customFormat="1" ht="14" x14ac:dyDescent="0.35">
      <c r="A1378" s="145"/>
      <c r="B1378" s="152"/>
      <c r="E1378" s="102"/>
      <c r="F1378" s="102"/>
      <c r="G1378" s="102"/>
      <c r="I1378" s="93"/>
      <c r="J1378" s="93"/>
    </row>
    <row r="1379" spans="1:10" s="65" customFormat="1" ht="14" x14ac:dyDescent="0.35">
      <c r="A1379" s="145"/>
      <c r="B1379" s="152"/>
      <c r="E1379" s="102"/>
      <c r="F1379" s="102"/>
      <c r="G1379" s="102"/>
      <c r="I1379" s="93"/>
      <c r="J1379" s="93"/>
    </row>
    <row r="1380" spans="1:10" s="65" customFormat="1" ht="14" x14ac:dyDescent="0.35">
      <c r="A1380" s="145"/>
      <c r="B1380" s="152"/>
      <c r="E1380" s="102"/>
      <c r="F1380" s="102"/>
      <c r="G1380" s="102"/>
      <c r="I1380" s="93"/>
      <c r="J1380" s="93"/>
    </row>
    <row r="1381" spans="1:10" s="65" customFormat="1" ht="14" x14ac:dyDescent="0.35">
      <c r="A1381" s="145"/>
      <c r="B1381" s="152"/>
      <c r="E1381" s="102"/>
      <c r="F1381" s="102"/>
      <c r="G1381" s="102"/>
      <c r="I1381" s="93"/>
      <c r="J1381" s="93"/>
    </row>
    <row r="1382" spans="1:10" s="65" customFormat="1" ht="14" x14ac:dyDescent="0.35">
      <c r="A1382" s="145"/>
      <c r="B1382" s="152"/>
      <c r="E1382" s="102"/>
      <c r="F1382" s="102"/>
      <c r="G1382" s="102"/>
      <c r="I1382" s="93"/>
      <c r="J1382" s="93"/>
    </row>
    <row r="1383" spans="1:10" s="65" customFormat="1" ht="14" x14ac:dyDescent="0.35">
      <c r="A1383" s="145"/>
      <c r="B1383" s="152"/>
      <c r="E1383" s="102"/>
      <c r="F1383" s="102"/>
      <c r="G1383" s="102"/>
      <c r="I1383" s="93"/>
      <c r="J1383" s="93"/>
    </row>
    <row r="1384" spans="1:10" s="65" customFormat="1" ht="14" x14ac:dyDescent="0.35">
      <c r="A1384" s="145"/>
      <c r="B1384" s="152"/>
      <c r="E1384" s="102"/>
      <c r="F1384" s="102"/>
      <c r="G1384" s="102"/>
      <c r="I1384" s="93"/>
      <c r="J1384" s="93"/>
    </row>
    <row r="1385" spans="1:10" s="65" customFormat="1" ht="14" x14ac:dyDescent="0.35">
      <c r="A1385" s="145"/>
      <c r="B1385" s="152"/>
      <c r="E1385" s="102"/>
      <c r="F1385" s="102"/>
      <c r="G1385" s="102"/>
      <c r="I1385" s="93"/>
      <c r="J1385" s="93"/>
    </row>
    <row r="1386" spans="1:10" s="65" customFormat="1" ht="14" x14ac:dyDescent="0.35">
      <c r="A1386" s="145"/>
      <c r="B1386" s="152"/>
      <c r="E1386" s="102"/>
      <c r="F1386" s="102"/>
      <c r="G1386" s="102"/>
      <c r="I1386" s="93"/>
      <c r="J1386" s="93"/>
    </row>
    <row r="1387" spans="1:10" s="65" customFormat="1" ht="14" x14ac:dyDescent="0.35">
      <c r="A1387" s="145"/>
      <c r="B1387" s="152"/>
      <c r="E1387" s="102"/>
      <c r="F1387" s="102"/>
      <c r="G1387" s="102"/>
      <c r="I1387" s="93"/>
      <c r="J1387" s="93"/>
    </row>
    <row r="1388" spans="1:10" s="65" customFormat="1" ht="14" x14ac:dyDescent="0.35">
      <c r="A1388" s="145"/>
      <c r="B1388" s="152"/>
      <c r="E1388" s="102"/>
      <c r="F1388" s="102"/>
      <c r="G1388" s="102"/>
      <c r="I1388" s="93"/>
      <c r="J1388" s="93"/>
    </row>
    <row r="1389" spans="1:10" s="65" customFormat="1" ht="14" x14ac:dyDescent="0.35">
      <c r="A1389" s="145"/>
      <c r="B1389" s="152"/>
      <c r="E1389" s="102"/>
      <c r="F1389" s="102"/>
      <c r="G1389" s="102"/>
      <c r="I1389" s="93"/>
      <c r="J1389" s="93"/>
    </row>
    <row r="1390" spans="1:10" s="65" customFormat="1" ht="14" x14ac:dyDescent="0.35">
      <c r="A1390" s="145"/>
      <c r="B1390" s="152"/>
      <c r="E1390" s="102"/>
      <c r="F1390" s="102"/>
      <c r="G1390" s="102"/>
      <c r="I1390" s="93"/>
      <c r="J1390" s="93"/>
    </row>
    <row r="1391" spans="1:10" s="65" customFormat="1" ht="14" x14ac:dyDescent="0.35">
      <c r="A1391" s="145"/>
      <c r="B1391" s="152"/>
      <c r="E1391" s="102"/>
      <c r="F1391" s="102"/>
      <c r="G1391" s="102"/>
      <c r="I1391" s="93"/>
      <c r="J1391" s="93"/>
    </row>
    <row r="1392" spans="1:10" s="65" customFormat="1" ht="14" x14ac:dyDescent="0.35">
      <c r="A1392" s="145"/>
      <c r="B1392" s="152"/>
      <c r="E1392" s="102"/>
      <c r="F1392" s="102"/>
      <c r="G1392" s="102"/>
      <c r="I1392" s="93"/>
      <c r="J1392" s="93"/>
    </row>
    <row r="1393" spans="1:10" s="65" customFormat="1" ht="14" x14ac:dyDescent="0.35">
      <c r="A1393" s="145"/>
      <c r="B1393" s="152"/>
      <c r="E1393" s="102"/>
      <c r="F1393" s="102"/>
      <c r="G1393" s="102"/>
      <c r="I1393" s="93"/>
      <c r="J1393" s="93"/>
    </row>
    <row r="1394" spans="1:10" s="65" customFormat="1" ht="14" x14ac:dyDescent="0.35">
      <c r="A1394" s="145"/>
      <c r="B1394" s="152"/>
      <c r="E1394" s="102"/>
      <c r="F1394" s="102"/>
      <c r="G1394" s="102"/>
      <c r="I1394" s="93"/>
      <c r="J1394" s="93"/>
    </row>
    <row r="1395" spans="1:10" s="65" customFormat="1" ht="14" x14ac:dyDescent="0.35">
      <c r="A1395" s="145"/>
      <c r="B1395" s="152"/>
      <c r="E1395" s="102"/>
      <c r="F1395" s="102"/>
      <c r="G1395" s="102"/>
      <c r="I1395" s="93"/>
      <c r="J1395" s="93"/>
    </row>
    <row r="1396" spans="1:10" s="65" customFormat="1" ht="14" x14ac:dyDescent="0.35">
      <c r="A1396" s="145"/>
      <c r="B1396" s="152"/>
      <c r="E1396" s="102"/>
      <c r="F1396" s="102"/>
      <c r="G1396" s="102"/>
      <c r="I1396" s="93"/>
      <c r="J1396" s="93"/>
    </row>
    <row r="1397" spans="1:10" s="65" customFormat="1" ht="14" x14ac:dyDescent="0.35">
      <c r="A1397" s="145"/>
      <c r="B1397" s="152"/>
      <c r="E1397" s="102"/>
      <c r="F1397" s="102"/>
      <c r="G1397" s="102"/>
      <c r="I1397" s="93"/>
      <c r="J1397" s="93"/>
    </row>
    <row r="1398" spans="1:10" s="65" customFormat="1" ht="14" x14ac:dyDescent="0.35">
      <c r="A1398" s="145"/>
      <c r="B1398" s="152"/>
      <c r="E1398" s="102"/>
      <c r="F1398" s="102"/>
      <c r="G1398" s="102"/>
      <c r="I1398" s="93"/>
      <c r="J1398" s="93"/>
    </row>
    <row r="1399" spans="1:10" s="65" customFormat="1" ht="14" x14ac:dyDescent="0.35">
      <c r="A1399" s="145"/>
      <c r="B1399" s="152"/>
      <c r="E1399" s="102"/>
      <c r="F1399" s="102"/>
      <c r="G1399" s="102"/>
      <c r="I1399" s="93"/>
      <c r="J1399" s="93"/>
    </row>
    <row r="1400" spans="1:10" s="65" customFormat="1" ht="14" x14ac:dyDescent="0.35">
      <c r="A1400" s="145"/>
      <c r="B1400" s="152"/>
      <c r="E1400" s="102"/>
      <c r="F1400" s="102"/>
      <c r="G1400" s="102"/>
      <c r="I1400" s="93"/>
      <c r="J1400" s="93"/>
    </row>
    <row r="1401" spans="1:10" s="65" customFormat="1" ht="14" x14ac:dyDescent="0.35">
      <c r="A1401" s="145"/>
      <c r="B1401" s="152"/>
      <c r="E1401" s="102"/>
      <c r="F1401" s="102"/>
      <c r="G1401" s="102"/>
      <c r="I1401" s="93"/>
      <c r="J1401" s="93"/>
    </row>
    <row r="1402" spans="1:10" s="65" customFormat="1" ht="14" x14ac:dyDescent="0.35">
      <c r="A1402" s="145"/>
      <c r="B1402" s="152"/>
      <c r="E1402" s="102"/>
      <c r="F1402" s="102"/>
      <c r="G1402" s="102"/>
      <c r="I1402" s="93"/>
      <c r="J1402" s="93"/>
    </row>
    <row r="1403" spans="1:10" s="65" customFormat="1" ht="14" x14ac:dyDescent="0.35">
      <c r="A1403" s="145"/>
      <c r="B1403" s="152"/>
      <c r="E1403" s="102"/>
      <c r="F1403" s="102"/>
      <c r="G1403" s="102"/>
      <c r="I1403" s="93"/>
      <c r="J1403" s="93"/>
    </row>
    <row r="1404" spans="1:10" s="65" customFormat="1" ht="14" x14ac:dyDescent="0.35">
      <c r="A1404" s="145"/>
      <c r="B1404" s="152"/>
      <c r="E1404" s="102"/>
      <c r="F1404" s="102"/>
      <c r="G1404" s="102"/>
      <c r="I1404" s="93"/>
      <c r="J1404" s="93"/>
    </row>
    <row r="1405" spans="1:10" s="65" customFormat="1" ht="14" x14ac:dyDescent="0.35">
      <c r="A1405" s="145"/>
      <c r="B1405" s="152"/>
      <c r="E1405" s="102"/>
      <c r="F1405" s="102"/>
      <c r="G1405" s="102"/>
      <c r="I1405" s="93"/>
      <c r="J1405" s="93"/>
    </row>
    <row r="1406" spans="1:10" s="65" customFormat="1" ht="14" x14ac:dyDescent="0.35">
      <c r="A1406" s="145"/>
      <c r="B1406" s="152"/>
      <c r="E1406" s="102"/>
      <c r="F1406" s="102"/>
      <c r="G1406" s="102"/>
      <c r="I1406" s="93"/>
      <c r="J1406" s="93"/>
    </row>
    <row r="1407" spans="1:10" s="65" customFormat="1" ht="14" x14ac:dyDescent="0.35">
      <c r="A1407" s="145"/>
      <c r="B1407" s="152"/>
      <c r="E1407" s="102"/>
      <c r="F1407" s="102"/>
      <c r="G1407" s="102"/>
      <c r="I1407" s="93"/>
      <c r="J1407" s="93"/>
    </row>
    <row r="1408" spans="1:10" s="65" customFormat="1" ht="14" x14ac:dyDescent="0.35">
      <c r="A1408" s="145"/>
      <c r="B1408" s="152"/>
      <c r="E1408" s="102"/>
      <c r="F1408" s="102"/>
      <c r="G1408" s="102"/>
      <c r="I1408" s="93"/>
      <c r="J1408" s="93"/>
    </row>
    <row r="1409" spans="1:10" s="65" customFormat="1" ht="14" x14ac:dyDescent="0.35">
      <c r="A1409" s="145"/>
      <c r="B1409" s="152"/>
      <c r="E1409" s="102"/>
      <c r="F1409" s="102"/>
      <c r="G1409" s="102"/>
      <c r="I1409" s="93"/>
      <c r="J1409" s="93"/>
    </row>
    <row r="1410" spans="1:10" s="65" customFormat="1" ht="14" x14ac:dyDescent="0.35">
      <c r="A1410" s="145"/>
      <c r="B1410" s="152"/>
      <c r="E1410" s="102"/>
      <c r="F1410" s="102"/>
      <c r="G1410" s="102"/>
      <c r="I1410" s="93"/>
      <c r="J1410" s="93"/>
    </row>
    <row r="1411" spans="1:10" s="65" customFormat="1" ht="14" x14ac:dyDescent="0.35">
      <c r="A1411" s="145"/>
      <c r="B1411" s="152"/>
      <c r="E1411" s="102"/>
      <c r="F1411" s="102"/>
      <c r="G1411" s="102"/>
      <c r="I1411" s="93"/>
      <c r="J1411" s="93"/>
    </row>
    <row r="1412" spans="1:10" s="65" customFormat="1" ht="14" x14ac:dyDescent="0.35">
      <c r="A1412" s="145"/>
      <c r="B1412" s="152"/>
      <c r="E1412" s="102"/>
      <c r="F1412" s="102"/>
      <c r="G1412" s="102"/>
      <c r="I1412" s="93"/>
      <c r="J1412" s="93"/>
    </row>
    <row r="1413" spans="1:10" s="65" customFormat="1" ht="14" x14ac:dyDescent="0.35">
      <c r="A1413" s="145"/>
      <c r="B1413" s="152"/>
      <c r="E1413" s="102"/>
      <c r="F1413" s="102"/>
      <c r="G1413" s="102"/>
      <c r="I1413" s="93"/>
      <c r="J1413" s="93"/>
    </row>
    <row r="1414" spans="1:10" s="65" customFormat="1" ht="14" x14ac:dyDescent="0.35">
      <c r="A1414" s="145"/>
      <c r="B1414" s="152"/>
      <c r="E1414" s="102"/>
      <c r="F1414" s="102"/>
      <c r="G1414" s="102"/>
      <c r="I1414" s="93"/>
      <c r="J1414" s="93"/>
    </row>
    <row r="1415" spans="1:10" s="65" customFormat="1" ht="14" x14ac:dyDescent="0.35">
      <c r="A1415" s="145"/>
      <c r="B1415" s="152"/>
      <c r="E1415" s="102"/>
      <c r="F1415" s="102"/>
      <c r="G1415" s="102"/>
      <c r="I1415" s="93"/>
      <c r="J1415" s="93"/>
    </row>
    <row r="1416" spans="1:10" s="65" customFormat="1" ht="14" x14ac:dyDescent="0.35">
      <c r="A1416" s="145"/>
      <c r="B1416" s="152"/>
      <c r="E1416" s="102"/>
      <c r="F1416" s="102"/>
      <c r="G1416" s="102"/>
      <c r="I1416" s="93"/>
      <c r="J1416" s="93"/>
    </row>
    <row r="1417" spans="1:10" s="65" customFormat="1" ht="14" x14ac:dyDescent="0.35">
      <c r="A1417" s="145"/>
      <c r="B1417" s="152"/>
      <c r="E1417" s="102"/>
      <c r="F1417" s="102"/>
      <c r="G1417" s="102"/>
      <c r="I1417" s="93"/>
      <c r="J1417" s="93"/>
    </row>
    <row r="1418" spans="1:10" s="65" customFormat="1" ht="14" x14ac:dyDescent="0.35">
      <c r="A1418" s="145"/>
      <c r="B1418" s="152"/>
      <c r="E1418" s="102"/>
      <c r="F1418" s="102"/>
      <c r="G1418" s="102"/>
      <c r="I1418" s="93"/>
      <c r="J1418" s="93"/>
    </row>
    <row r="1419" spans="1:10" s="65" customFormat="1" ht="14" x14ac:dyDescent="0.35">
      <c r="A1419" s="145"/>
      <c r="B1419" s="152"/>
      <c r="E1419" s="102"/>
      <c r="F1419" s="102"/>
      <c r="G1419" s="102"/>
      <c r="I1419" s="93"/>
      <c r="J1419" s="93"/>
    </row>
    <row r="1420" spans="1:10" s="65" customFormat="1" ht="14" x14ac:dyDescent="0.35">
      <c r="A1420" s="145"/>
      <c r="B1420" s="152"/>
      <c r="E1420" s="102"/>
      <c r="F1420" s="102"/>
      <c r="G1420" s="102"/>
      <c r="I1420" s="93"/>
      <c r="J1420" s="93"/>
    </row>
    <row r="1421" spans="1:10" s="65" customFormat="1" ht="14" x14ac:dyDescent="0.35">
      <c r="A1421" s="145"/>
      <c r="B1421" s="152"/>
      <c r="E1421" s="102"/>
      <c r="F1421" s="102"/>
      <c r="G1421" s="102"/>
      <c r="I1421" s="93"/>
      <c r="J1421" s="93"/>
    </row>
    <row r="1422" spans="1:10" s="65" customFormat="1" ht="14" x14ac:dyDescent="0.35">
      <c r="A1422" s="145"/>
      <c r="B1422" s="152"/>
      <c r="E1422" s="102"/>
      <c r="F1422" s="102"/>
      <c r="G1422" s="102"/>
      <c r="I1422" s="93"/>
      <c r="J1422" s="93"/>
    </row>
    <row r="1423" spans="1:10" s="65" customFormat="1" ht="14" x14ac:dyDescent="0.35">
      <c r="A1423" s="145"/>
      <c r="B1423" s="152"/>
      <c r="E1423" s="102"/>
      <c r="F1423" s="102"/>
      <c r="G1423" s="102"/>
      <c r="I1423" s="93"/>
      <c r="J1423" s="93"/>
    </row>
    <row r="1424" spans="1:10" s="65" customFormat="1" ht="14" x14ac:dyDescent="0.35">
      <c r="A1424" s="145"/>
      <c r="B1424" s="152"/>
      <c r="E1424" s="102"/>
      <c r="F1424" s="102"/>
      <c r="G1424" s="102"/>
      <c r="I1424" s="93"/>
      <c r="J1424" s="93"/>
    </row>
    <row r="1425" spans="1:10" s="65" customFormat="1" ht="14" x14ac:dyDescent="0.35">
      <c r="A1425" s="145"/>
      <c r="B1425" s="152"/>
      <c r="E1425" s="102"/>
      <c r="F1425" s="102"/>
      <c r="G1425" s="102"/>
      <c r="I1425" s="93"/>
      <c r="J1425" s="93"/>
    </row>
    <row r="1426" spans="1:10" s="65" customFormat="1" ht="14" x14ac:dyDescent="0.35">
      <c r="A1426" s="145"/>
      <c r="B1426" s="152"/>
      <c r="E1426" s="102"/>
      <c r="F1426" s="102"/>
      <c r="G1426" s="102"/>
      <c r="I1426" s="93"/>
      <c r="J1426" s="93"/>
    </row>
    <row r="1427" spans="1:10" s="65" customFormat="1" ht="14" x14ac:dyDescent="0.35">
      <c r="A1427" s="145"/>
      <c r="B1427" s="152"/>
      <c r="E1427" s="102"/>
      <c r="F1427" s="102"/>
      <c r="G1427" s="102"/>
      <c r="I1427" s="93"/>
      <c r="J1427" s="93"/>
    </row>
    <row r="1428" spans="1:10" s="65" customFormat="1" ht="14" x14ac:dyDescent="0.35">
      <c r="A1428" s="145"/>
      <c r="B1428" s="152"/>
      <c r="E1428" s="102"/>
      <c r="F1428" s="102"/>
      <c r="G1428" s="102"/>
      <c r="I1428" s="93"/>
      <c r="J1428" s="93"/>
    </row>
    <row r="1429" spans="1:10" s="65" customFormat="1" ht="14" x14ac:dyDescent="0.35">
      <c r="A1429" s="145"/>
      <c r="B1429" s="152"/>
      <c r="E1429" s="102"/>
      <c r="F1429" s="102"/>
      <c r="G1429" s="102"/>
      <c r="I1429" s="93"/>
      <c r="J1429" s="93"/>
    </row>
    <row r="1430" spans="1:10" s="65" customFormat="1" ht="14" x14ac:dyDescent="0.35">
      <c r="A1430" s="145"/>
      <c r="B1430" s="152"/>
      <c r="E1430" s="102"/>
      <c r="F1430" s="102"/>
      <c r="G1430" s="102"/>
      <c r="I1430" s="93"/>
      <c r="J1430" s="93"/>
    </row>
    <row r="1431" spans="1:10" s="65" customFormat="1" ht="14" x14ac:dyDescent="0.35">
      <c r="A1431" s="145"/>
      <c r="B1431" s="152"/>
      <c r="E1431" s="102"/>
      <c r="F1431" s="102"/>
      <c r="G1431" s="102"/>
      <c r="I1431" s="93"/>
      <c r="J1431" s="93"/>
    </row>
    <row r="1432" spans="1:10" s="65" customFormat="1" ht="14" x14ac:dyDescent="0.35">
      <c r="A1432" s="145"/>
      <c r="B1432" s="152"/>
      <c r="E1432" s="102"/>
      <c r="F1432" s="102"/>
      <c r="G1432" s="102"/>
      <c r="I1432" s="93"/>
      <c r="J1432" s="93"/>
    </row>
    <row r="1433" spans="1:10" s="65" customFormat="1" ht="14" x14ac:dyDescent="0.35">
      <c r="A1433" s="145"/>
      <c r="B1433" s="152"/>
      <c r="E1433" s="102"/>
      <c r="F1433" s="102"/>
      <c r="G1433" s="102"/>
      <c r="I1433" s="93"/>
      <c r="J1433" s="93"/>
    </row>
    <row r="1434" spans="1:10" s="65" customFormat="1" ht="14" x14ac:dyDescent="0.35">
      <c r="A1434" s="145"/>
      <c r="B1434" s="152"/>
      <c r="E1434" s="102"/>
      <c r="F1434" s="102"/>
      <c r="G1434" s="102"/>
      <c r="I1434" s="93"/>
      <c r="J1434" s="93"/>
    </row>
    <row r="1435" spans="1:10" s="65" customFormat="1" ht="14" x14ac:dyDescent="0.35">
      <c r="A1435" s="145"/>
      <c r="B1435" s="152"/>
      <c r="E1435" s="102"/>
      <c r="F1435" s="102"/>
      <c r="G1435" s="102"/>
      <c r="I1435" s="93"/>
      <c r="J1435" s="93"/>
    </row>
    <row r="1436" spans="1:10" s="65" customFormat="1" ht="14" x14ac:dyDescent="0.35">
      <c r="A1436" s="145"/>
      <c r="B1436" s="152"/>
      <c r="E1436" s="102"/>
      <c r="F1436" s="102"/>
      <c r="G1436" s="102"/>
      <c r="I1436" s="93"/>
      <c r="J1436" s="93"/>
    </row>
    <row r="1437" spans="1:10" s="65" customFormat="1" ht="14" x14ac:dyDescent="0.35">
      <c r="A1437" s="145"/>
      <c r="B1437" s="152"/>
      <c r="E1437" s="102"/>
      <c r="F1437" s="102"/>
      <c r="G1437" s="102"/>
      <c r="I1437" s="93"/>
      <c r="J1437" s="93"/>
    </row>
    <row r="1438" spans="1:10" s="65" customFormat="1" ht="14" x14ac:dyDescent="0.35">
      <c r="A1438" s="145"/>
      <c r="B1438" s="152"/>
      <c r="E1438" s="102"/>
      <c r="F1438" s="102"/>
      <c r="G1438" s="102"/>
      <c r="I1438" s="93"/>
      <c r="J1438" s="93"/>
    </row>
    <row r="1439" spans="1:10" s="65" customFormat="1" ht="14" x14ac:dyDescent="0.35">
      <c r="A1439" s="145"/>
      <c r="B1439" s="152"/>
      <c r="E1439" s="102"/>
      <c r="F1439" s="102"/>
      <c r="G1439" s="102"/>
      <c r="I1439" s="93"/>
      <c r="J1439" s="93"/>
    </row>
    <row r="1440" spans="1:10" s="65" customFormat="1" ht="14" x14ac:dyDescent="0.35">
      <c r="A1440" s="145"/>
      <c r="B1440" s="152"/>
      <c r="E1440" s="102"/>
      <c r="F1440" s="102"/>
      <c r="G1440" s="102"/>
      <c r="I1440" s="93"/>
      <c r="J1440" s="93"/>
    </row>
    <row r="1441" spans="1:10" s="65" customFormat="1" ht="14" x14ac:dyDescent="0.35">
      <c r="A1441" s="145"/>
      <c r="B1441" s="152"/>
      <c r="E1441" s="102"/>
      <c r="F1441" s="102"/>
      <c r="G1441" s="102"/>
      <c r="I1441" s="93"/>
      <c r="J1441" s="93"/>
    </row>
    <row r="1442" spans="1:10" s="65" customFormat="1" ht="14" x14ac:dyDescent="0.35">
      <c r="A1442" s="145"/>
      <c r="B1442" s="152"/>
      <c r="E1442" s="102"/>
      <c r="F1442" s="102"/>
      <c r="G1442" s="102"/>
      <c r="I1442" s="93"/>
      <c r="J1442" s="93"/>
    </row>
    <row r="1443" spans="1:10" s="65" customFormat="1" ht="14" x14ac:dyDescent="0.35">
      <c r="A1443" s="145"/>
      <c r="B1443" s="152"/>
      <c r="E1443" s="102"/>
      <c r="F1443" s="102"/>
      <c r="G1443" s="102"/>
      <c r="I1443" s="93"/>
      <c r="J1443" s="93"/>
    </row>
    <row r="1444" spans="1:10" s="65" customFormat="1" ht="14" x14ac:dyDescent="0.35">
      <c r="A1444" s="145"/>
      <c r="B1444" s="152"/>
      <c r="E1444" s="102"/>
      <c r="F1444" s="102"/>
      <c r="G1444" s="102"/>
      <c r="I1444" s="93"/>
      <c r="J1444" s="93"/>
    </row>
    <row r="1445" spans="1:10" s="65" customFormat="1" ht="14" x14ac:dyDescent="0.35">
      <c r="A1445" s="145"/>
      <c r="B1445" s="152"/>
      <c r="E1445" s="102"/>
      <c r="F1445" s="102"/>
      <c r="G1445" s="102"/>
      <c r="I1445" s="93"/>
      <c r="J1445" s="93"/>
    </row>
    <row r="1446" spans="1:10" s="65" customFormat="1" ht="14" x14ac:dyDescent="0.35">
      <c r="A1446" s="145"/>
      <c r="B1446" s="152"/>
      <c r="E1446" s="102"/>
      <c r="F1446" s="102"/>
      <c r="G1446" s="102"/>
      <c r="I1446" s="93"/>
      <c r="J1446" s="93"/>
    </row>
    <row r="1447" spans="1:10" s="65" customFormat="1" ht="14" x14ac:dyDescent="0.35">
      <c r="A1447" s="145"/>
      <c r="B1447" s="152"/>
      <c r="E1447" s="102"/>
      <c r="F1447" s="102"/>
      <c r="G1447" s="102"/>
      <c r="I1447" s="93"/>
      <c r="J1447" s="93"/>
    </row>
    <row r="1448" spans="1:10" s="65" customFormat="1" ht="14" x14ac:dyDescent="0.35">
      <c r="A1448" s="145"/>
      <c r="B1448" s="152"/>
      <c r="E1448" s="102"/>
      <c r="F1448" s="102"/>
      <c r="G1448" s="102"/>
      <c r="I1448" s="93"/>
      <c r="J1448" s="93"/>
    </row>
    <row r="1449" spans="1:10" s="65" customFormat="1" ht="14" x14ac:dyDescent="0.35">
      <c r="A1449" s="145"/>
      <c r="B1449" s="152"/>
      <c r="E1449" s="102"/>
      <c r="F1449" s="102"/>
      <c r="G1449" s="102"/>
      <c r="I1449" s="93"/>
      <c r="J1449" s="93"/>
    </row>
    <row r="1450" spans="1:10" s="65" customFormat="1" ht="14" x14ac:dyDescent="0.35">
      <c r="A1450" s="145"/>
      <c r="B1450" s="152"/>
      <c r="E1450" s="102"/>
      <c r="F1450" s="102"/>
      <c r="G1450" s="102"/>
      <c r="I1450" s="93"/>
      <c r="J1450" s="93"/>
    </row>
    <row r="1451" spans="1:10" s="65" customFormat="1" ht="14" x14ac:dyDescent="0.35">
      <c r="A1451" s="145"/>
      <c r="B1451" s="152"/>
      <c r="E1451" s="102"/>
      <c r="F1451" s="102"/>
      <c r="G1451" s="102"/>
      <c r="I1451" s="93"/>
      <c r="J1451" s="93"/>
    </row>
    <row r="1452" spans="1:10" s="65" customFormat="1" ht="14" x14ac:dyDescent="0.35">
      <c r="A1452" s="145"/>
      <c r="B1452" s="152"/>
      <c r="E1452" s="102"/>
      <c r="F1452" s="102"/>
      <c r="G1452" s="102"/>
      <c r="I1452" s="93"/>
      <c r="J1452" s="93"/>
    </row>
    <row r="1453" spans="1:10" s="65" customFormat="1" ht="14" x14ac:dyDescent="0.35">
      <c r="A1453" s="145"/>
      <c r="B1453" s="152"/>
      <c r="E1453" s="102"/>
      <c r="F1453" s="102"/>
      <c r="G1453" s="102"/>
      <c r="I1453" s="93"/>
      <c r="J1453" s="93"/>
    </row>
    <row r="1454" spans="1:10" s="65" customFormat="1" ht="14" x14ac:dyDescent="0.35">
      <c r="A1454" s="145"/>
      <c r="B1454" s="152"/>
      <c r="E1454" s="102"/>
      <c r="F1454" s="102"/>
      <c r="G1454" s="102"/>
      <c r="I1454" s="93"/>
      <c r="J1454" s="93"/>
    </row>
    <row r="1455" spans="1:10" s="65" customFormat="1" ht="14" x14ac:dyDescent="0.35">
      <c r="A1455" s="145"/>
      <c r="B1455" s="152"/>
      <c r="E1455" s="102"/>
      <c r="F1455" s="102"/>
      <c r="G1455" s="102"/>
      <c r="I1455" s="93"/>
      <c r="J1455" s="93"/>
    </row>
    <row r="1456" spans="1:10" s="65" customFormat="1" ht="14" x14ac:dyDescent="0.35">
      <c r="A1456" s="145"/>
      <c r="B1456" s="152"/>
      <c r="E1456" s="102"/>
      <c r="F1456" s="102"/>
      <c r="G1456" s="102"/>
      <c r="I1456" s="93"/>
      <c r="J1456" s="93"/>
    </row>
    <row r="1457" spans="1:10" s="65" customFormat="1" ht="14" x14ac:dyDescent="0.35">
      <c r="A1457" s="145"/>
      <c r="B1457" s="152"/>
      <c r="E1457" s="102"/>
      <c r="F1457" s="102"/>
      <c r="G1457" s="102"/>
      <c r="I1457" s="93"/>
      <c r="J1457" s="93"/>
    </row>
    <row r="1458" spans="1:10" s="65" customFormat="1" ht="14" x14ac:dyDescent="0.35">
      <c r="A1458" s="145"/>
      <c r="B1458" s="152"/>
      <c r="E1458" s="102"/>
      <c r="F1458" s="102"/>
      <c r="G1458" s="102"/>
      <c r="I1458" s="93"/>
      <c r="J1458" s="93"/>
    </row>
    <row r="1459" spans="1:10" s="65" customFormat="1" ht="14" x14ac:dyDescent="0.35">
      <c r="A1459" s="145"/>
      <c r="B1459" s="152"/>
      <c r="E1459" s="102"/>
      <c r="F1459" s="102"/>
      <c r="G1459" s="102"/>
      <c r="I1459" s="93"/>
      <c r="J1459" s="93"/>
    </row>
    <row r="1460" spans="1:10" s="65" customFormat="1" ht="14" x14ac:dyDescent="0.35">
      <c r="A1460" s="145"/>
      <c r="B1460" s="152"/>
      <c r="E1460" s="102"/>
      <c r="F1460" s="102"/>
      <c r="G1460" s="102"/>
      <c r="I1460" s="93"/>
      <c r="J1460" s="93"/>
    </row>
    <row r="1461" spans="1:10" s="65" customFormat="1" ht="14" x14ac:dyDescent="0.35">
      <c r="A1461" s="145"/>
      <c r="B1461" s="152"/>
      <c r="E1461" s="102"/>
      <c r="F1461" s="102"/>
      <c r="G1461" s="102"/>
      <c r="I1461" s="93"/>
      <c r="J1461" s="93"/>
    </row>
    <row r="1462" spans="1:10" s="65" customFormat="1" ht="14" x14ac:dyDescent="0.35">
      <c r="A1462" s="145"/>
      <c r="B1462" s="152"/>
      <c r="E1462" s="102"/>
      <c r="F1462" s="102"/>
      <c r="G1462" s="102"/>
      <c r="I1462" s="93"/>
      <c r="J1462" s="93"/>
    </row>
    <row r="1463" spans="1:10" s="65" customFormat="1" ht="14" x14ac:dyDescent="0.35">
      <c r="A1463" s="145"/>
      <c r="B1463" s="152"/>
      <c r="E1463" s="102"/>
      <c r="F1463" s="102"/>
      <c r="G1463" s="102"/>
      <c r="I1463" s="93"/>
      <c r="J1463" s="93"/>
    </row>
    <row r="1464" spans="1:10" s="65" customFormat="1" ht="14" x14ac:dyDescent="0.35">
      <c r="A1464" s="145"/>
      <c r="B1464" s="152"/>
      <c r="E1464" s="102"/>
      <c r="F1464" s="102"/>
      <c r="G1464" s="102"/>
      <c r="I1464" s="93"/>
      <c r="J1464" s="93"/>
    </row>
    <row r="1465" spans="1:10" s="65" customFormat="1" ht="14" x14ac:dyDescent="0.35">
      <c r="A1465" s="145"/>
      <c r="B1465" s="152"/>
      <c r="E1465" s="102"/>
      <c r="F1465" s="102"/>
      <c r="G1465" s="102"/>
      <c r="I1465" s="93"/>
      <c r="J1465" s="93"/>
    </row>
    <row r="1466" spans="1:10" s="65" customFormat="1" ht="14" x14ac:dyDescent="0.35">
      <c r="A1466" s="145"/>
      <c r="B1466" s="152"/>
      <c r="E1466" s="102"/>
      <c r="F1466" s="102"/>
      <c r="G1466" s="102"/>
      <c r="I1466" s="93"/>
      <c r="J1466" s="93"/>
    </row>
    <row r="1467" spans="1:10" s="65" customFormat="1" ht="14" x14ac:dyDescent="0.35">
      <c r="A1467" s="145"/>
      <c r="B1467" s="152"/>
      <c r="E1467" s="102"/>
      <c r="F1467" s="102"/>
      <c r="G1467" s="102"/>
      <c r="I1467" s="93"/>
      <c r="J1467" s="93"/>
    </row>
    <row r="1468" spans="1:10" s="65" customFormat="1" ht="14" x14ac:dyDescent="0.35">
      <c r="A1468" s="145"/>
      <c r="B1468" s="152"/>
      <c r="E1468" s="102"/>
      <c r="F1468" s="102"/>
      <c r="G1468" s="102"/>
      <c r="I1468" s="93"/>
      <c r="J1468" s="93"/>
    </row>
    <row r="1469" spans="1:10" s="65" customFormat="1" ht="14" x14ac:dyDescent="0.35">
      <c r="A1469" s="145"/>
      <c r="B1469" s="152"/>
      <c r="E1469" s="102"/>
      <c r="F1469" s="102"/>
      <c r="G1469" s="102"/>
      <c r="I1469" s="93"/>
      <c r="J1469" s="93"/>
    </row>
    <row r="1470" spans="1:10" s="65" customFormat="1" ht="14" x14ac:dyDescent="0.35">
      <c r="A1470" s="145"/>
      <c r="B1470" s="152"/>
      <c r="E1470" s="102"/>
      <c r="F1470" s="102"/>
      <c r="G1470" s="102"/>
      <c r="I1470" s="93"/>
      <c r="J1470" s="93"/>
    </row>
    <row r="1471" spans="1:10" s="65" customFormat="1" ht="14" x14ac:dyDescent="0.35">
      <c r="A1471" s="145"/>
      <c r="B1471" s="152"/>
      <c r="E1471" s="102"/>
      <c r="F1471" s="102"/>
      <c r="G1471" s="102"/>
      <c r="I1471" s="93"/>
      <c r="J1471" s="93"/>
    </row>
    <row r="1472" spans="1:10" s="65" customFormat="1" ht="14" x14ac:dyDescent="0.35">
      <c r="A1472" s="145"/>
      <c r="B1472" s="152"/>
      <c r="E1472" s="102"/>
      <c r="F1472" s="102"/>
      <c r="G1472" s="102"/>
      <c r="I1472" s="93"/>
      <c r="J1472" s="93"/>
    </row>
    <row r="1473" spans="1:10" s="65" customFormat="1" ht="14" x14ac:dyDescent="0.35">
      <c r="A1473" s="145"/>
      <c r="B1473" s="152"/>
      <c r="E1473" s="102"/>
      <c r="F1473" s="102"/>
      <c r="G1473" s="102"/>
      <c r="I1473" s="93"/>
      <c r="J1473" s="93"/>
    </row>
    <row r="1474" spans="1:10" s="65" customFormat="1" ht="14" x14ac:dyDescent="0.35">
      <c r="A1474" s="145"/>
      <c r="B1474" s="152"/>
      <c r="E1474" s="102"/>
      <c r="F1474" s="102"/>
      <c r="G1474" s="102"/>
      <c r="I1474" s="93"/>
      <c r="J1474" s="93"/>
    </row>
    <row r="1475" spans="1:10" s="65" customFormat="1" ht="14" x14ac:dyDescent="0.35">
      <c r="A1475" s="145"/>
      <c r="B1475" s="152"/>
      <c r="E1475" s="102"/>
      <c r="F1475" s="102"/>
      <c r="G1475" s="102"/>
      <c r="I1475" s="93"/>
      <c r="J1475" s="93"/>
    </row>
    <row r="1476" spans="1:10" s="65" customFormat="1" ht="14" x14ac:dyDescent="0.35">
      <c r="A1476" s="145"/>
      <c r="B1476" s="152"/>
      <c r="E1476" s="102"/>
      <c r="F1476" s="102"/>
      <c r="G1476" s="102"/>
      <c r="I1476" s="93"/>
      <c r="J1476" s="93"/>
    </row>
    <row r="1477" spans="1:10" s="65" customFormat="1" ht="14" x14ac:dyDescent="0.35">
      <c r="A1477" s="145"/>
      <c r="B1477" s="152"/>
      <c r="E1477" s="102"/>
      <c r="F1477" s="102"/>
      <c r="G1477" s="102"/>
      <c r="I1477" s="93"/>
      <c r="J1477" s="93"/>
    </row>
    <row r="1478" spans="1:10" s="65" customFormat="1" ht="14" x14ac:dyDescent="0.35">
      <c r="A1478" s="145"/>
      <c r="B1478" s="152"/>
      <c r="E1478" s="102"/>
      <c r="F1478" s="102"/>
      <c r="G1478" s="102"/>
      <c r="I1478" s="93"/>
      <c r="J1478" s="93"/>
    </row>
    <row r="1479" spans="1:10" s="65" customFormat="1" ht="14" x14ac:dyDescent="0.35">
      <c r="A1479" s="145"/>
      <c r="B1479" s="152"/>
      <c r="E1479" s="102"/>
      <c r="F1479" s="102"/>
      <c r="G1479" s="102"/>
      <c r="I1479" s="93"/>
      <c r="J1479" s="93"/>
    </row>
    <row r="1480" spans="1:10" s="65" customFormat="1" ht="14" x14ac:dyDescent="0.35">
      <c r="A1480" s="145"/>
      <c r="B1480" s="152"/>
      <c r="E1480" s="102"/>
      <c r="F1480" s="102"/>
      <c r="G1480" s="102"/>
      <c r="I1480" s="93"/>
      <c r="J1480" s="93"/>
    </row>
    <row r="1481" spans="1:10" s="65" customFormat="1" ht="14" x14ac:dyDescent="0.35">
      <c r="A1481" s="145"/>
      <c r="B1481" s="152"/>
      <c r="E1481" s="102"/>
      <c r="F1481" s="102"/>
      <c r="G1481" s="102"/>
      <c r="I1481" s="93"/>
      <c r="J1481" s="93"/>
    </row>
    <row r="1482" spans="1:10" s="65" customFormat="1" ht="14" x14ac:dyDescent="0.35">
      <c r="A1482" s="145"/>
      <c r="B1482" s="152"/>
      <c r="E1482" s="102"/>
      <c r="F1482" s="102"/>
      <c r="G1482" s="102"/>
      <c r="I1482" s="93"/>
      <c r="J1482" s="93"/>
    </row>
    <row r="1483" spans="1:10" s="65" customFormat="1" ht="14" x14ac:dyDescent="0.35">
      <c r="A1483" s="145"/>
      <c r="B1483" s="152"/>
      <c r="E1483" s="102"/>
      <c r="F1483" s="102"/>
      <c r="G1483" s="102"/>
      <c r="I1483" s="93"/>
      <c r="J1483" s="93"/>
    </row>
    <row r="1484" spans="1:10" s="65" customFormat="1" ht="14" x14ac:dyDescent="0.35">
      <c r="A1484" s="145"/>
      <c r="B1484" s="152"/>
      <c r="E1484" s="102"/>
      <c r="F1484" s="102"/>
      <c r="G1484" s="102"/>
      <c r="I1484" s="93"/>
      <c r="J1484" s="93"/>
    </row>
    <row r="1485" spans="1:10" s="65" customFormat="1" ht="14" x14ac:dyDescent="0.35">
      <c r="A1485" s="145"/>
      <c r="B1485" s="152"/>
      <c r="E1485" s="102"/>
      <c r="F1485" s="102"/>
      <c r="G1485" s="102"/>
      <c r="I1485" s="93"/>
      <c r="J1485" s="93"/>
    </row>
    <row r="1486" spans="1:10" s="65" customFormat="1" ht="14" x14ac:dyDescent="0.35">
      <c r="A1486" s="145"/>
      <c r="B1486" s="152"/>
      <c r="E1486" s="102"/>
      <c r="F1486" s="102"/>
      <c r="G1486" s="102"/>
      <c r="I1486" s="93"/>
      <c r="J1486" s="93"/>
    </row>
    <row r="1487" spans="1:10" s="65" customFormat="1" ht="14" x14ac:dyDescent="0.35">
      <c r="A1487" s="145"/>
      <c r="B1487" s="152"/>
      <c r="E1487" s="102"/>
      <c r="F1487" s="102"/>
      <c r="G1487" s="102"/>
      <c r="I1487" s="93"/>
      <c r="J1487" s="93"/>
    </row>
    <row r="1488" spans="1:10" s="65" customFormat="1" ht="14" x14ac:dyDescent="0.35">
      <c r="A1488" s="145"/>
      <c r="B1488" s="152"/>
      <c r="E1488" s="102"/>
      <c r="F1488" s="102"/>
      <c r="G1488" s="102"/>
      <c r="I1488" s="93"/>
      <c r="J1488" s="93"/>
    </row>
    <row r="1489" spans="1:10" s="65" customFormat="1" ht="14" x14ac:dyDescent="0.35">
      <c r="A1489" s="145"/>
      <c r="B1489" s="152"/>
      <c r="E1489" s="102"/>
      <c r="F1489" s="102"/>
      <c r="G1489" s="102"/>
      <c r="I1489" s="93"/>
      <c r="J1489" s="93"/>
    </row>
    <row r="1490" spans="1:10" s="65" customFormat="1" ht="14" x14ac:dyDescent="0.35">
      <c r="A1490" s="145"/>
      <c r="B1490" s="152"/>
      <c r="E1490" s="102"/>
      <c r="F1490" s="102"/>
      <c r="G1490" s="102"/>
      <c r="I1490" s="93"/>
      <c r="J1490" s="93"/>
    </row>
    <row r="1491" spans="1:10" s="65" customFormat="1" ht="14" x14ac:dyDescent="0.35">
      <c r="A1491" s="145"/>
      <c r="B1491" s="152"/>
      <c r="E1491" s="102"/>
      <c r="F1491" s="102"/>
      <c r="G1491" s="102"/>
      <c r="I1491" s="93"/>
      <c r="J1491" s="93"/>
    </row>
    <row r="1492" spans="1:10" s="65" customFormat="1" ht="14" x14ac:dyDescent="0.35">
      <c r="A1492" s="145"/>
      <c r="B1492" s="152"/>
      <c r="E1492" s="102"/>
      <c r="F1492" s="102"/>
      <c r="G1492" s="102"/>
      <c r="I1492" s="93"/>
      <c r="J1492" s="93"/>
    </row>
    <row r="1493" spans="1:10" s="65" customFormat="1" ht="14" x14ac:dyDescent="0.35">
      <c r="A1493" s="145"/>
      <c r="B1493" s="152"/>
      <c r="E1493" s="102"/>
      <c r="F1493" s="102"/>
      <c r="G1493" s="102"/>
      <c r="I1493" s="93"/>
      <c r="J1493" s="93"/>
    </row>
    <row r="1494" spans="1:10" s="65" customFormat="1" ht="14" x14ac:dyDescent="0.35">
      <c r="A1494" s="145"/>
      <c r="B1494" s="152"/>
      <c r="E1494" s="102"/>
      <c r="F1494" s="102"/>
      <c r="G1494" s="102"/>
      <c r="I1494" s="93"/>
      <c r="J1494" s="93"/>
    </row>
    <row r="1495" spans="1:10" s="65" customFormat="1" ht="14" x14ac:dyDescent="0.35">
      <c r="A1495" s="145"/>
      <c r="B1495" s="152"/>
      <c r="E1495" s="102"/>
      <c r="F1495" s="102"/>
      <c r="G1495" s="102"/>
      <c r="I1495" s="93"/>
      <c r="J1495" s="93"/>
    </row>
    <row r="1496" spans="1:10" s="65" customFormat="1" ht="14" x14ac:dyDescent="0.35">
      <c r="A1496" s="145"/>
      <c r="B1496" s="152"/>
      <c r="E1496" s="102"/>
      <c r="F1496" s="102"/>
      <c r="G1496" s="102"/>
      <c r="I1496" s="93"/>
      <c r="J1496" s="93"/>
    </row>
    <row r="1497" spans="1:10" s="65" customFormat="1" ht="14" x14ac:dyDescent="0.35">
      <c r="A1497" s="145"/>
      <c r="B1497" s="152"/>
      <c r="E1497" s="102"/>
      <c r="F1497" s="102"/>
      <c r="G1497" s="102"/>
      <c r="I1497" s="93"/>
      <c r="J1497" s="93"/>
    </row>
    <row r="1498" spans="1:10" s="65" customFormat="1" ht="14" x14ac:dyDescent="0.35">
      <c r="A1498" s="145"/>
      <c r="B1498" s="152"/>
      <c r="E1498" s="102"/>
      <c r="F1498" s="102"/>
      <c r="G1498" s="102"/>
      <c r="I1498" s="93"/>
      <c r="J1498" s="93"/>
    </row>
    <row r="1499" spans="1:10" s="65" customFormat="1" ht="14" x14ac:dyDescent="0.35">
      <c r="A1499" s="145"/>
      <c r="B1499" s="152"/>
      <c r="E1499" s="102"/>
      <c r="F1499" s="102"/>
      <c r="G1499" s="102"/>
      <c r="I1499" s="93"/>
      <c r="J1499" s="93"/>
    </row>
    <row r="1500" spans="1:10" s="65" customFormat="1" ht="14" x14ac:dyDescent="0.35">
      <c r="A1500" s="145"/>
      <c r="B1500" s="152"/>
      <c r="E1500" s="102"/>
      <c r="F1500" s="102"/>
      <c r="G1500" s="102"/>
      <c r="I1500" s="93"/>
      <c r="J1500" s="93"/>
    </row>
    <row r="1501" spans="1:10" s="65" customFormat="1" ht="14" x14ac:dyDescent="0.35">
      <c r="A1501" s="145"/>
      <c r="B1501" s="152"/>
      <c r="E1501" s="102"/>
      <c r="F1501" s="102"/>
      <c r="G1501" s="102"/>
      <c r="I1501" s="93"/>
      <c r="J1501" s="93"/>
    </row>
    <row r="1502" spans="1:10" s="65" customFormat="1" ht="14" x14ac:dyDescent="0.35">
      <c r="A1502" s="145"/>
      <c r="B1502" s="152"/>
      <c r="E1502" s="102"/>
      <c r="F1502" s="102"/>
      <c r="G1502" s="102"/>
      <c r="I1502" s="93"/>
      <c r="J1502" s="93"/>
    </row>
    <row r="1503" spans="1:10" s="65" customFormat="1" ht="14" x14ac:dyDescent="0.35">
      <c r="A1503" s="145"/>
      <c r="B1503" s="152"/>
      <c r="E1503" s="102"/>
      <c r="F1503" s="102"/>
      <c r="G1503" s="102"/>
      <c r="I1503" s="93"/>
      <c r="J1503" s="93"/>
    </row>
    <row r="1504" spans="1:10" s="65" customFormat="1" ht="14" x14ac:dyDescent="0.35">
      <c r="A1504" s="145"/>
      <c r="B1504" s="152"/>
      <c r="E1504" s="102"/>
      <c r="F1504" s="102"/>
      <c r="G1504" s="102"/>
      <c r="I1504" s="93"/>
      <c r="J1504" s="93"/>
    </row>
    <row r="1505" spans="1:10" s="65" customFormat="1" ht="14" x14ac:dyDescent="0.35">
      <c r="A1505" s="145"/>
      <c r="B1505" s="152"/>
      <c r="E1505" s="102"/>
      <c r="F1505" s="102"/>
      <c r="G1505" s="102"/>
      <c r="I1505" s="93"/>
      <c r="J1505" s="93"/>
    </row>
    <row r="1506" spans="1:10" s="65" customFormat="1" ht="14" x14ac:dyDescent="0.35">
      <c r="A1506" s="145"/>
      <c r="B1506" s="152"/>
      <c r="E1506" s="102"/>
      <c r="F1506" s="102"/>
      <c r="G1506" s="102"/>
      <c r="I1506" s="93"/>
      <c r="J1506" s="93"/>
    </row>
    <row r="1507" spans="1:10" s="65" customFormat="1" ht="14" x14ac:dyDescent="0.35">
      <c r="A1507" s="145"/>
      <c r="B1507" s="152"/>
      <c r="E1507" s="102"/>
      <c r="F1507" s="102"/>
      <c r="G1507" s="102"/>
      <c r="I1507" s="93"/>
      <c r="J1507" s="93"/>
    </row>
    <row r="1508" spans="1:10" s="65" customFormat="1" ht="14" x14ac:dyDescent="0.35">
      <c r="A1508" s="145"/>
      <c r="B1508" s="152"/>
      <c r="E1508" s="102"/>
      <c r="F1508" s="102"/>
      <c r="G1508" s="102"/>
      <c r="I1508" s="93"/>
      <c r="J1508" s="93"/>
    </row>
    <row r="1509" spans="1:10" s="65" customFormat="1" ht="14" x14ac:dyDescent="0.35">
      <c r="A1509" s="145"/>
      <c r="B1509" s="152"/>
      <c r="E1509" s="102"/>
      <c r="F1509" s="102"/>
      <c r="G1509" s="102"/>
      <c r="I1509" s="93"/>
      <c r="J1509" s="93"/>
    </row>
    <row r="1510" spans="1:10" s="65" customFormat="1" ht="14" x14ac:dyDescent="0.35">
      <c r="A1510" s="145"/>
      <c r="B1510" s="152"/>
      <c r="E1510" s="102"/>
      <c r="F1510" s="102"/>
      <c r="G1510" s="102"/>
      <c r="I1510" s="93"/>
      <c r="J1510" s="93"/>
    </row>
    <row r="1511" spans="1:10" s="65" customFormat="1" ht="14" x14ac:dyDescent="0.35">
      <c r="A1511" s="145"/>
      <c r="B1511" s="152"/>
      <c r="E1511" s="102"/>
      <c r="F1511" s="102"/>
      <c r="G1511" s="102"/>
      <c r="I1511" s="93"/>
      <c r="J1511" s="93"/>
    </row>
    <row r="1512" spans="1:10" s="65" customFormat="1" ht="14" x14ac:dyDescent="0.35">
      <c r="A1512" s="145"/>
      <c r="B1512" s="152"/>
      <c r="E1512" s="102"/>
      <c r="F1512" s="102"/>
      <c r="G1512" s="102"/>
      <c r="I1512" s="93"/>
      <c r="J1512" s="93"/>
    </row>
    <row r="1513" spans="1:10" s="65" customFormat="1" ht="14" x14ac:dyDescent="0.35">
      <c r="A1513" s="145"/>
      <c r="B1513" s="152"/>
      <c r="E1513" s="102"/>
      <c r="F1513" s="102"/>
      <c r="G1513" s="102"/>
      <c r="I1513" s="93"/>
      <c r="J1513" s="93"/>
    </row>
    <row r="1514" spans="1:10" s="65" customFormat="1" ht="14" x14ac:dyDescent="0.35">
      <c r="A1514" s="145"/>
      <c r="B1514" s="152"/>
      <c r="E1514" s="102"/>
      <c r="F1514" s="102"/>
      <c r="G1514" s="102"/>
      <c r="I1514" s="93"/>
      <c r="J1514" s="93"/>
    </row>
    <row r="1515" spans="1:10" s="65" customFormat="1" ht="14" x14ac:dyDescent="0.35">
      <c r="A1515" s="145"/>
      <c r="B1515" s="152"/>
      <c r="E1515" s="102"/>
      <c r="F1515" s="102"/>
      <c r="G1515" s="102"/>
      <c r="I1515" s="93"/>
      <c r="J1515" s="93"/>
    </row>
    <row r="1516" spans="1:10" s="65" customFormat="1" ht="14" x14ac:dyDescent="0.35">
      <c r="A1516" s="145"/>
      <c r="B1516" s="152"/>
      <c r="E1516" s="102"/>
      <c r="F1516" s="102"/>
      <c r="G1516" s="102"/>
      <c r="I1516" s="93"/>
      <c r="J1516" s="93"/>
    </row>
    <row r="1517" spans="1:10" s="65" customFormat="1" ht="14" x14ac:dyDescent="0.35">
      <c r="A1517" s="145"/>
      <c r="B1517" s="152"/>
      <c r="E1517" s="102"/>
      <c r="F1517" s="102"/>
      <c r="G1517" s="102"/>
      <c r="I1517" s="93"/>
      <c r="J1517" s="93"/>
    </row>
    <row r="1518" spans="1:10" s="65" customFormat="1" ht="14" x14ac:dyDescent="0.35">
      <c r="A1518" s="145"/>
      <c r="B1518" s="152"/>
      <c r="E1518" s="102"/>
      <c r="F1518" s="102"/>
      <c r="G1518" s="102"/>
      <c r="I1518" s="93"/>
      <c r="J1518" s="93"/>
    </row>
    <row r="1519" spans="1:10" s="65" customFormat="1" ht="14" x14ac:dyDescent="0.35">
      <c r="A1519" s="145"/>
      <c r="B1519" s="152"/>
      <c r="E1519" s="102"/>
      <c r="F1519" s="102"/>
      <c r="G1519" s="102"/>
      <c r="I1519" s="93"/>
      <c r="J1519" s="93"/>
    </row>
    <row r="1520" spans="1:10" s="65" customFormat="1" ht="14" x14ac:dyDescent="0.35">
      <c r="A1520" s="145"/>
      <c r="B1520" s="152"/>
      <c r="E1520" s="102"/>
      <c r="F1520" s="102"/>
      <c r="G1520" s="102"/>
      <c r="I1520" s="93"/>
      <c r="J1520" s="93"/>
    </row>
    <row r="1521" spans="1:10" s="65" customFormat="1" ht="14" x14ac:dyDescent="0.35">
      <c r="A1521" s="145"/>
      <c r="B1521" s="152"/>
      <c r="E1521" s="102"/>
      <c r="F1521" s="102"/>
      <c r="G1521" s="102"/>
      <c r="I1521" s="93"/>
      <c r="J1521" s="93"/>
    </row>
    <row r="1522" spans="1:10" s="65" customFormat="1" ht="14" x14ac:dyDescent="0.35">
      <c r="A1522" s="145"/>
      <c r="B1522" s="152"/>
      <c r="E1522" s="102"/>
      <c r="F1522" s="102"/>
      <c r="G1522" s="102"/>
      <c r="I1522" s="93"/>
      <c r="J1522" s="93"/>
    </row>
    <row r="1523" spans="1:10" s="65" customFormat="1" ht="14" x14ac:dyDescent="0.35">
      <c r="A1523" s="145"/>
      <c r="B1523" s="152"/>
      <c r="E1523" s="102"/>
      <c r="F1523" s="102"/>
      <c r="G1523" s="102"/>
      <c r="I1523" s="93"/>
      <c r="J1523" s="93"/>
    </row>
    <row r="1524" spans="1:10" s="65" customFormat="1" ht="14" x14ac:dyDescent="0.35">
      <c r="A1524" s="145"/>
      <c r="B1524" s="152"/>
      <c r="E1524" s="102"/>
      <c r="F1524" s="102"/>
      <c r="G1524" s="102"/>
      <c r="I1524" s="93"/>
      <c r="J1524" s="93"/>
    </row>
    <row r="1525" spans="1:10" s="65" customFormat="1" ht="14" x14ac:dyDescent="0.35">
      <c r="A1525" s="145"/>
      <c r="B1525" s="152"/>
      <c r="E1525" s="102"/>
      <c r="F1525" s="102"/>
      <c r="G1525" s="102"/>
      <c r="I1525" s="93"/>
      <c r="J1525" s="93"/>
    </row>
    <row r="1526" spans="1:10" s="65" customFormat="1" ht="14" x14ac:dyDescent="0.35">
      <c r="A1526" s="145"/>
      <c r="B1526" s="152"/>
      <c r="E1526" s="102"/>
      <c r="F1526" s="102"/>
      <c r="G1526" s="102"/>
      <c r="I1526" s="93"/>
      <c r="J1526" s="93"/>
    </row>
    <row r="1527" spans="1:10" s="65" customFormat="1" ht="14" x14ac:dyDescent="0.35">
      <c r="A1527" s="145"/>
      <c r="B1527" s="152"/>
      <c r="E1527" s="102"/>
      <c r="F1527" s="102"/>
      <c r="G1527" s="102"/>
      <c r="I1527" s="93"/>
      <c r="J1527" s="93"/>
    </row>
    <row r="1528" spans="1:10" s="65" customFormat="1" ht="14" x14ac:dyDescent="0.35">
      <c r="A1528" s="145"/>
      <c r="B1528" s="152"/>
      <c r="E1528" s="102"/>
      <c r="F1528" s="102"/>
      <c r="G1528" s="102"/>
      <c r="I1528" s="93"/>
      <c r="J1528" s="93"/>
    </row>
    <row r="1529" spans="1:10" s="65" customFormat="1" ht="14" x14ac:dyDescent="0.35">
      <c r="A1529" s="145"/>
      <c r="B1529" s="152"/>
      <c r="E1529" s="102"/>
      <c r="F1529" s="102"/>
      <c r="G1529" s="102"/>
      <c r="I1529" s="93"/>
      <c r="J1529" s="93"/>
    </row>
    <row r="1530" spans="1:10" s="65" customFormat="1" ht="14" x14ac:dyDescent="0.35">
      <c r="A1530" s="145"/>
      <c r="B1530" s="152"/>
      <c r="E1530" s="102"/>
      <c r="F1530" s="102"/>
      <c r="G1530" s="102"/>
      <c r="I1530" s="93"/>
      <c r="J1530" s="93"/>
    </row>
    <row r="1531" spans="1:10" s="65" customFormat="1" ht="14" x14ac:dyDescent="0.35">
      <c r="A1531" s="145"/>
      <c r="B1531" s="152"/>
      <c r="E1531" s="102"/>
      <c r="F1531" s="102"/>
      <c r="G1531" s="102"/>
      <c r="I1531" s="93"/>
      <c r="J1531" s="93"/>
    </row>
    <row r="1532" spans="1:10" s="65" customFormat="1" ht="14" x14ac:dyDescent="0.35">
      <c r="A1532" s="145"/>
      <c r="B1532" s="152"/>
      <c r="E1532" s="102"/>
      <c r="F1532" s="102"/>
      <c r="G1532" s="102"/>
      <c r="I1532" s="93"/>
      <c r="J1532" s="93"/>
    </row>
    <row r="1533" spans="1:10" s="65" customFormat="1" ht="14" x14ac:dyDescent="0.35">
      <c r="A1533" s="145"/>
      <c r="B1533" s="152"/>
      <c r="E1533" s="102"/>
      <c r="F1533" s="102"/>
      <c r="G1533" s="102"/>
      <c r="I1533" s="93"/>
      <c r="J1533" s="93"/>
    </row>
    <row r="1534" spans="1:10" s="65" customFormat="1" ht="14" x14ac:dyDescent="0.35">
      <c r="A1534" s="145"/>
      <c r="B1534" s="152"/>
      <c r="E1534" s="102"/>
      <c r="F1534" s="102"/>
      <c r="G1534" s="102"/>
      <c r="I1534" s="93"/>
      <c r="J1534" s="93"/>
    </row>
    <row r="1535" spans="1:10" s="65" customFormat="1" ht="14" x14ac:dyDescent="0.35">
      <c r="A1535" s="145"/>
      <c r="B1535" s="152"/>
      <c r="E1535" s="102"/>
      <c r="F1535" s="102"/>
      <c r="G1535" s="102"/>
      <c r="I1535" s="93"/>
      <c r="J1535" s="93"/>
    </row>
    <row r="1536" spans="1:10" s="65" customFormat="1" ht="14" x14ac:dyDescent="0.35">
      <c r="A1536" s="145"/>
      <c r="B1536" s="152"/>
      <c r="E1536" s="102"/>
      <c r="F1536" s="102"/>
      <c r="G1536" s="102"/>
      <c r="I1536" s="93"/>
      <c r="J1536" s="93"/>
    </row>
    <row r="1537" spans="1:10" s="65" customFormat="1" ht="14" x14ac:dyDescent="0.35">
      <c r="A1537" s="145"/>
      <c r="B1537" s="152"/>
      <c r="E1537" s="102"/>
      <c r="F1537" s="102"/>
      <c r="G1537" s="102"/>
      <c r="I1537" s="93"/>
      <c r="J1537" s="93"/>
    </row>
    <row r="1538" spans="1:10" s="65" customFormat="1" ht="14" x14ac:dyDescent="0.35">
      <c r="A1538" s="145"/>
      <c r="B1538" s="152"/>
      <c r="E1538" s="102"/>
      <c r="F1538" s="102"/>
      <c r="G1538" s="102"/>
      <c r="I1538" s="93"/>
      <c r="J1538" s="93"/>
    </row>
    <row r="1539" spans="1:10" s="65" customFormat="1" ht="14" x14ac:dyDescent="0.35">
      <c r="A1539" s="145"/>
      <c r="B1539" s="152"/>
      <c r="E1539" s="102"/>
      <c r="F1539" s="102"/>
      <c r="G1539" s="102"/>
      <c r="I1539" s="93"/>
      <c r="J1539" s="93"/>
    </row>
    <row r="1540" spans="1:10" s="65" customFormat="1" ht="14" x14ac:dyDescent="0.35">
      <c r="A1540" s="145"/>
      <c r="B1540" s="152"/>
      <c r="E1540" s="102"/>
      <c r="F1540" s="102"/>
      <c r="G1540" s="102"/>
      <c r="I1540" s="93"/>
      <c r="J1540" s="93"/>
    </row>
    <row r="1541" spans="1:10" s="65" customFormat="1" ht="14" x14ac:dyDescent="0.35">
      <c r="A1541" s="145"/>
      <c r="B1541" s="152"/>
      <c r="E1541" s="102"/>
      <c r="F1541" s="102"/>
      <c r="G1541" s="102"/>
      <c r="I1541" s="93"/>
      <c r="J1541" s="93"/>
    </row>
    <row r="1542" spans="1:10" s="65" customFormat="1" ht="14" x14ac:dyDescent="0.35">
      <c r="A1542" s="145"/>
      <c r="B1542" s="152"/>
      <c r="E1542" s="102"/>
      <c r="F1542" s="102"/>
      <c r="G1542" s="102"/>
      <c r="I1542" s="93"/>
      <c r="J1542" s="93"/>
    </row>
    <row r="1543" spans="1:10" s="65" customFormat="1" ht="14" x14ac:dyDescent="0.35">
      <c r="A1543" s="145"/>
      <c r="B1543" s="152"/>
      <c r="E1543" s="102"/>
      <c r="F1543" s="102"/>
      <c r="G1543" s="102"/>
      <c r="I1543" s="93"/>
      <c r="J1543" s="93"/>
    </row>
    <row r="1544" spans="1:10" s="65" customFormat="1" ht="14" x14ac:dyDescent="0.35">
      <c r="A1544" s="145"/>
      <c r="B1544" s="152"/>
      <c r="E1544" s="102"/>
      <c r="F1544" s="102"/>
      <c r="G1544" s="102"/>
      <c r="I1544" s="93"/>
      <c r="J1544" s="93"/>
    </row>
    <row r="1545" spans="1:10" s="65" customFormat="1" ht="14" x14ac:dyDescent="0.35">
      <c r="A1545" s="145"/>
      <c r="B1545" s="152"/>
      <c r="E1545" s="102"/>
      <c r="F1545" s="102"/>
      <c r="G1545" s="102"/>
      <c r="I1545" s="93"/>
      <c r="J1545" s="93"/>
    </row>
    <row r="1546" spans="1:10" s="65" customFormat="1" ht="14" x14ac:dyDescent="0.35">
      <c r="A1546" s="145"/>
      <c r="B1546" s="152"/>
      <c r="E1546" s="102"/>
      <c r="F1546" s="102"/>
      <c r="G1546" s="102"/>
      <c r="I1546" s="93"/>
      <c r="J1546" s="93"/>
    </row>
    <row r="1547" spans="1:10" s="65" customFormat="1" ht="14" x14ac:dyDescent="0.35">
      <c r="A1547" s="145"/>
      <c r="B1547" s="152"/>
      <c r="E1547" s="102"/>
      <c r="F1547" s="102"/>
      <c r="G1547" s="102"/>
      <c r="I1547" s="93"/>
      <c r="J1547" s="93"/>
    </row>
    <row r="1548" spans="1:10" s="65" customFormat="1" ht="14" x14ac:dyDescent="0.35">
      <c r="A1548" s="145"/>
      <c r="B1548" s="152"/>
      <c r="E1548" s="102"/>
      <c r="F1548" s="102"/>
      <c r="G1548" s="102"/>
      <c r="I1548" s="93"/>
      <c r="J1548" s="93"/>
    </row>
    <row r="1549" spans="1:10" s="65" customFormat="1" ht="14" x14ac:dyDescent="0.35">
      <c r="A1549" s="145"/>
      <c r="B1549" s="152"/>
      <c r="E1549" s="102"/>
      <c r="F1549" s="102"/>
      <c r="G1549" s="102"/>
      <c r="I1549" s="93"/>
      <c r="J1549" s="93"/>
    </row>
    <row r="1550" spans="1:10" s="65" customFormat="1" ht="14" x14ac:dyDescent="0.35">
      <c r="A1550" s="145"/>
      <c r="B1550" s="152"/>
      <c r="E1550" s="102"/>
      <c r="F1550" s="102"/>
      <c r="G1550" s="102"/>
      <c r="I1550" s="93"/>
      <c r="J1550" s="93"/>
    </row>
    <row r="1551" spans="1:10" s="65" customFormat="1" ht="14" x14ac:dyDescent="0.35">
      <c r="A1551" s="145"/>
      <c r="B1551" s="152"/>
      <c r="E1551" s="102"/>
      <c r="F1551" s="102"/>
      <c r="G1551" s="102"/>
      <c r="I1551" s="93"/>
      <c r="J1551" s="93"/>
    </row>
    <row r="1552" spans="1:10" s="65" customFormat="1" ht="14" x14ac:dyDescent="0.35">
      <c r="A1552" s="145"/>
      <c r="B1552" s="152"/>
      <c r="E1552" s="102"/>
      <c r="F1552" s="102"/>
      <c r="G1552" s="102"/>
      <c r="I1552" s="93"/>
      <c r="J1552" s="93"/>
    </row>
    <row r="1553" spans="1:10" s="65" customFormat="1" ht="14" x14ac:dyDescent="0.35">
      <c r="A1553" s="145"/>
      <c r="B1553" s="152"/>
      <c r="E1553" s="102"/>
      <c r="F1553" s="102"/>
      <c r="G1553" s="102"/>
      <c r="I1553" s="93"/>
      <c r="J1553" s="93"/>
    </row>
    <row r="1554" spans="1:10" s="65" customFormat="1" ht="14" x14ac:dyDescent="0.35">
      <c r="A1554" s="145"/>
      <c r="B1554" s="152"/>
      <c r="E1554" s="102"/>
      <c r="F1554" s="102"/>
      <c r="G1554" s="102"/>
      <c r="I1554" s="93"/>
      <c r="J1554" s="93"/>
    </row>
    <row r="1555" spans="1:10" s="65" customFormat="1" ht="14" x14ac:dyDescent="0.35">
      <c r="A1555" s="145"/>
      <c r="B1555" s="152"/>
      <c r="E1555" s="102"/>
      <c r="F1555" s="102"/>
      <c r="G1555" s="102"/>
      <c r="I1555" s="93"/>
      <c r="J1555" s="93"/>
    </row>
    <row r="1556" spans="1:10" s="65" customFormat="1" ht="14" x14ac:dyDescent="0.35">
      <c r="A1556" s="145"/>
      <c r="B1556" s="152"/>
      <c r="E1556" s="102"/>
      <c r="F1556" s="102"/>
      <c r="G1556" s="102"/>
      <c r="I1556" s="93"/>
      <c r="J1556" s="93"/>
    </row>
    <row r="1557" spans="1:10" s="65" customFormat="1" ht="14" x14ac:dyDescent="0.35">
      <c r="A1557" s="145"/>
      <c r="B1557" s="152"/>
      <c r="E1557" s="102"/>
      <c r="F1557" s="102"/>
      <c r="G1557" s="102"/>
      <c r="I1557" s="93"/>
      <c r="J1557" s="93"/>
    </row>
    <row r="1558" spans="1:10" s="65" customFormat="1" ht="14" x14ac:dyDescent="0.35">
      <c r="A1558" s="145"/>
      <c r="B1558" s="152"/>
      <c r="E1558" s="102"/>
      <c r="F1558" s="102"/>
      <c r="G1558" s="102"/>
      <c r="I1558" s="93"/>
      <c r="J1558" s="93"/>
    </row>
    <row r="1559" spans="1:10" s="65" customFormat="1" ht="14" x14ac:dyDescent="0.35">
      <c r="A1559" s="145"/>
      <c r="B1559" s="152"/>
      <c r="E1559" s="102"/>
      <c r="F1559" s="102"/>
      <c r="G1559" s="102"/>
      <c r="I1559" s="93"/>
      <c r="J1559" s="93"/>
    </row>
    <row r="1560" spans="1:10" s="65" customFormat="1" ht="14" x14ac:dyDescent="0.35">
      <c r="A1560" s="145"/>
      <c r="B1560" s="152"/>
      <c r="E1560" s="102"/>
      <c r="F1560" s="102"/>
      <c r="G1560" s="102"/>
      <c r="I1560" s="93"/>
      <c r="J1560" s="93"/>
    </row>
    <row r="1561" spans="1:10" s="65" customFormat="1" ht="14" x14ac:dyDescent="0.35">
      <c r="A1561" s="145"/>
      <c r="B1561" s="152"/>
      <c r="E1561" s="102"/>
      <c r="F1561" s="102"/>
      <c r="G1561" s="102"/>
      <c r="I1561" s="93"/>
      <c r="J1561" s="93"/>
    </row>
    <row r="1562" spans="1:10" s="65" customFormat="1" ht="14" x14ac:dyDescent="0.35">
      <c r="A1562" s="145"/>
      <c r="B1562" s="152"/>
      <c r="E1562" s="102"/>
      <c r="F1562" s="102"/>
      <c r="G1562" s="102"/>
      <c r="I1562" s="93"/>
      <c r="J1562" s="93"/>
    </row>
    <row r="1563" spans="1:10" s="65" customFormat="1" ht="14" x14ac:dyDescent="0.35">
      <c r="A1563" s="145"/>
      <c r="B1563" s="152"/>
      <c r="E1563" s="102"/>
      <c r="F1563" s="102"/>
      <c r="G1563" s="102"/>
      <c r="I1563" s="93"/>
      <c r="J1563" s="93"/>
    </row>
    <row r="1564" spans="1:10" s="65" customFormat="1" ht="14" x14ac:dyDescent="0.35">
      <c r="A1564" s="145"/>
      <c r="B1564" s="152"/>
      <c r="E1564" s="102"/>
      <c r="F1564" s="102"/>
      <c r="G1564" s="102"/>
      <c r="I1564" s="93"/>
      <c r="J1564" s="93"/>
    </row>
    <row r="1565" spans="1:10" s="65" customFormat="1" ht="14" x14ac:dyDescent="0.35">
      <c r="A1565" s="145"/>
      <c r="B1565" s="152"/>
      <c r="E1565" s="102"/>
      <c r="F1565" s="102"/>
      <c r="G1565" s="102"/>
      <c r="I1565" s="93"/>
      <c r="J1565" s="93"/>
    </row>
    <row r="1566" spans="1:10" s="65" customFormat="1" ht="14" x14ac:dyDescent="0.35">
      <c r="A1566" s="145"/>
      <c r="B1566" s="152"/>
      <c r="E1566" s="102"/>
      <c r="F1566" s="102"/>
      <c r="G1566" s="102"/>
      <c r="I1566" s="93"/>
      <c r="J1566" s="93"/>
    </row>
    <row r="1567" spans="1:10" s="65" customFormat="1" ht="14" x14ac:dyDescent="0.35">
      <c r="A1567" s="145"/>
      <c r="B1567" s="152"/>
      <c r="E1567" s="102"/>
      <c r="F1567" s="102"/>
      <c r="G1567" s="102"/>
      <c r="I1567" s="93"/>
      <c r="J1567" s="93"/>
    </row>
    <row r="1568" spans="1:10" s="65" customFormat="1" ht="14" x14ac:dyDescent="0.35">
      <c r="A1568" s="145"/>
      <c r="B1568" s="152"/>
      <c r="E1568" s="102"/>
      <c r="F1568" s="102"/>
      <c r="G1568" s="102"/>
      <c r="I1568" s="93"/>
      <c r="J1568" s="93"/>
    </row>
    <row r="1569" spans="1:10" s="65" customFormat="1" ht="14" x14ac:dyDescent="0.35">
      <c r="A1569" s="145"/>
      <c r="B1569" s="152"/>
      <c r="E1569" s="102"/>
      <c r="F1569" s="102"/>
      <c r="G1569" s="102"/>
      <c r="I1569" s="93"/>
      <c r="J1569" s="93"/>
    </row>
    <row r="1570" spans="1:10" s="65" customFormat="1" ht="14" x14ac:dyDescent="0.35">
      <c r="A1570" s="145"/>
      <c r="B1570" s="152"/>
      <c r="E1570" s="102"/>
      <c r="F1570" s="102"/>
      <c r="G1570" s="102"/>
      <c r="I1570" s="93"/>
      <c r="J1570" s="93"/>
    </row>
    <row r="1571" spans="1:10" s="65" customFormat="1" ht="14" x14ac:dyDescent="0.35">
      <c r="A1571" s="145"/>
      <c r="B1571" s="152"/>
      <c r="E1571" s="102"/>
      <c r="F1571" s="102"/>
      <c r="G1571" s="102"/>
      <c r="I1571" s="93"/>
      <c r="J1571" s="93"/>
    </row>
    <row r="1572" spans="1:10" s="65" customFormat="1" ht="14" x14ac:dyDescent="0.35">
      <c r="A1572" s="145"/>
      <c r="B1572" s="152"/>
      <c r="E1572" s="102"/>
      <c r="F1572" s="102"/>
      <c r="G1572" s="102"/>
      <c r="I1572" s="93"/>
      <c r="J1572" s="93"/>
    </row>
    <row r="1573" spans="1:10" s="65" customFormat="1" ht="14" x14ac:dyDescent="0.35">
      <c r="A1573" s="145"/>
      <c r="B1573" s="152"/>
      <c r="E1573" s="102"/>
      <c r="F1573" s="102"/>
      <c r="G1573" s="102"/>
      <c r="I1573" s="93"/>
      <c r="J1573" s="93"/>
    </row>
    <row r="1574" spans="1:10" s="65" customFormat="1" ht="14" x14ac:dyDescent="0.35">
      <c r="A1574" s="145"/>
      <c r="B1574" s="152"/>
      <c r="E1574" s="102"/>
      <c r="F1574" s="102"/>
      <c r="G1574" s="102"/>
      <c r="I1574" s="93"/>
      <c r="J1574" s="93"/>
    </row>
    <row r="1575" spans="1:10" s="65" customFormat="1" ht="14" x14ac:dyDescent="0.35">
      <c r="A1575" s="145"/>
      <c r="B1575" s="152"/>
      <c r="E1575" s="102"/>
      <c r="F1575" s="102"/>
      <c r="G1575" s="102"/>
      <c r="I1575" s="93"/>
      <c r="J1575" s="93"/>
    </row>
    <row r="1576" spans="1:10" s="65" customFormat="1" ht="14" x14ac:dyDescent="0.35">
      <c r="A1576" s="145"/>
      <c r="B1576" s="152"/>
      <c r="E1576" s="102"/>
      <c r="F1576" s="102"/>
      <c r="G1576" s="102"/>
      <c r="I1576" s="93"/>
      <c r="J1576" s="93"/>
    </row>
    <row r="1577" spans="1:10" s="65" customFormat="1" ht="14" x14ac:dyDescent="0.35">
      <c r="A1577" s="145"/>
      <c r="B1577" s="152"/>
      <c r="E1577" s="102"/>
      <c r="F1577" s="102"/>
      <c r="G1577" s="102"/>
      <c r="I1577" s="93"/>
      <c r="J1577" s="93"/>
    </row>
    <row r="1578" spans="1:10" s="65" customFormat="1" ht="14" x14ac:dyDescent="0.35">
      <c r="A1578" s="145"/>
      <c r="B1578" s="152"/>
      <c r="E1578" s="102"/>
      <c r="F1578" s="102"/>
      <c r="G1578" s="102"/>
      <c r="I1578" s="93"/>
      <c r="J1578" s="93"/>
    </row>
    <row r="1579" spans="1:10" s="65" customFormat="1" ht="14" x14ac:dyDescent="0.35">
      <c r="A1579" s="145"/>
      <c r="B1579" s="152"/>
      <c r="E1579" s="102"/>
      <c r="F1579" s="102"/>
      <c r="G1579" s="102"/>
      <c r="I1579" s="93"/>
      <c r="J1579" s="93"/>
    </row>
    <row r="1580" spans="1:10" s="65" customFormat="1" ht="14" x14ac:dyDescent="0.35">
      <c r="A1580" s="145"/>
      <c r="B1580" s="152"/>
      <c r="E1580" s="102"/>
      <c r="F1580" s="102"/>
      <c r="G1580" s="102"/>
      <c r="I1580" s="93"/>
      <c r="J1580" s="93"/>
    </row>
    <row r="1581" spans="1:10" s="65" customFormat="1" ht="14" x14ac:dyDescent="0.35">
      <c r="A1581" s="145"/>
      <c r="B1581" s="152"/>
      <c r="E1581" s="102"/>
      <c r="F1581" s="102"/>
      <c r="G1581" s="102"/>
      <c r="I1581" s="93"/>
      <c r="J1581" s="93"/>
    </row>
    <row r="1582" spans="1:10" s="65" customFormat="1" ht="14" x14ac:dyDescent="0.35">
      <c r="A1582" s="145"/>
      <c r="B1582" s="152"/>
      <c r="E1582" s="102"/>
      <c r="F1582" s="102"/>
      <c r="G1582" s="102"/>
      <c r="I1582" s="93"/>
      <c r="J1582" s="93"/>
    </row>
    <row r="1583" spans="1:10" s="65" customFormat="1" ht="14" x14ac:dyDescent="0.35">
      <c r="A1583" s="145"/>
      <c r="B1583" s="152"/>
      <c r="E1583" s="102"/>
      <c r="F1583" s="102"/>
      <c r="G1583" s="102"/>
      <c r="I1583" s="93"/>
      <c r="J1583" s="93"/>
    </row>
    <row r="1584" spans="1:10" s="65" customFormat="1" ht="14" x14ac:dyDescent="0.35">
      <c r="A1584" s="145"/>
      <c r="B1584" s="152"/>
      <c r="E1584" s="102"/>
      <c r="F1584" s="102"/>
      <c r="G1584" s="102"/>
      <c r="I1584" s="93"/>
      <c r="J1584" s="93"/>
    </row>
    <row r="1585" spans="1:10" s="65" customFormat="1" ht="14" x14ac:dyDescent="0.35">
      <c r="A1585" s="145"/>
      <c r="B1585" s="152"/>
      <c r="E1585" s="102"/>
      <c r="F1585" s="102"/>
      <c r="G1585" s="102"/>
      <c r="I1585" s="93"/>
      <c r="J1585" s="93"/>
    </row>
    <row r="1586" spans="1:10" s="65" customFormat="1" ht="14" x14ac:dyDescent="0.35">
      <c r="A1586" s="145"/>
      <c r="B1586" s="152"/>
      <c r="E1586" s="102"/>
      <c r="F1586" s="102"/>
      <c r="G1586" s="102"/>
      <c r="I1586" s="93"/>
      <c r="J1586" s="93"/>
    </row>
    <row r="1587" spans="1:10" s="65" customFormat="1" ht="14" x14ac:dyDescent="0.35">
      <c r="A1587" s="145"/>
      <c r="B1587" s="152"/>
      <c r="E1587" s="102"/>
      <c r="F1587" s="102"/>
      <c r="G1587" s="102"/>
      <c r="I1587" s="93"/>
      <c r="J1587" s="93"/>
    </row>
    <row r="1588" spans="1:10" s="65" customFormat="1" ht="14" x14ac:dyDescent="0.35">
      <c r="A1588" s="145"/>
      <c r="B1588" s="152"/>
      <c r="E1588" s="102"/>
      <c r="F1588" s="102"/>
      <c r="G1588" s="102"/>
      <c r="I1588" s="93"/>
      <c r="J1588" s="93"/>
    </row>
    <row r="1589" spans="1:10" s="65" customFormat="1" ht="14" x14ac:dyDescent="0.35">
      <c r="A1589" s="145"/>
      <c r="B1589" s="152"/>
      <c r="E1589" s="102"/>
      <c r="F1589" s="102"/>
      <c r="G1589" s="102"/>
      <c r="I1589" s="93"/>
      <c r="J1589" s="93"/>
    </row>
    <row r="1590" spans="1:10" s="65" customFormat="1" ht="14" x14ac:dyDescent="0.35">
      <c r="A1590" s="145"/>
      <c r="B1590" s="152"/>
      <c r="E1590" s="102"/>
      <c r="F1590" s="102"/>
      <c r="G1590" s="102"/>
      <c r="I1590" s="93"/>
      <c r="J1590" s="93"/>
    </row>
    <row r="1591" spans="1:10" s="65" customFormat="1" ht="14" x14ac:dyDescent="0.35">
      <c r="A1591" s="145"/>
      <c r="B1591" s="152"/>
      <c r="E1591" s="102"/>
      <c r="F1591" s="102"/>
      <c r="G1591" s="102"/>
      <c r="I1591" s="93"/>
      <c r="J1591" s="93"/>
    </row>
    <row r="1592" spans="1:10" s="65" customFormat="1" ht="14" x14ac:dyDescent="0.35">
      <c r="A1592" s="145"/>
      <c r="B1592" s="152"/>
      <c r="E1592" s="102"/>
      <c r="F1592" s="102"/>
      <c r="G1592" s="102"/>
      <c r="I1592" s="93"/>
      <c r="J1592" s="93"/>
    </row>
    <row r="1593" spans="1:10" s="65" customFormat="1" ht="14" x14ac:dyDescent="0.35">
      <c r="A1593" s="145"/>
      <c r="B1593" s="152"/>
      <c r="E1593" s="102"/>
      <c r="F1593" s="102"/>
      <c r="G1593" s="102"/>
      <c r="I1593" s="93"/>
      <c r="J1593" s="93"/>
    </row>
    <row r="1594" spans="1:10" s="65" customFormat="1" ht="14" x14ac:dyDescent="0.35">
      <c r="A1594" s="145"/>
      <c r="B1594" s="152"/>
      <c r="E1594" s="102"/>
      <c r="F1594" s="102"/>
      <c r="G1594" s="102"/>
      <c r="I1594" s="93"/>
      <c r="J1594" s="93"/>
    </row>
    <row r="1595" spans="1:10" s="65" customFormat="1" ht="14" x14ac:dyDescent="0.35">
      <c r="A1595" s="145"/>
      <c r="B1595" s="152"/>
      <c r="E1595" s="102"/>
      <c r="F1595" s="102"/>
      <c r="G1595" s="102"/>
      <c r="I1595" s="93"/>
      <c r="J1595" s="93"/>
    </row>
    <row r="1596" spans="1:10" s="65" customFormat="1" ht="14" x14ac:dyDescent="0.35">
      <c r="A1596" s="145"/>
      <c r="B1596" s="152"/>
      <c r="E1596" s="102"/>
      <c r="F1596" s="102"/>
      <c r="G1596" s="102"/>
      <c r="I1596" s="93"/>
      <c r="J1596" s="93"/>
    </row>
    <row r="1597" spans="1:10" s="65" customFormat="1" ht="14" x14ac:dyDescent="0.35">
      <c r="A1597" s="145"/>
      <c r="B1597" s="152"/>
      <c r="E1597" s="102"/>
      <c r="F1597" s="102"/>
      <c r="G1597" s="102"/>
      <c r="I1597" s="93"/>
      <c r="J1597" s="93"/>
    </row>
    <row r="1598" spans="1:10" s="65" customFormat="1" ht="14" x14ac:dyDescent="0.35">
      <c r="A1598" s="145"/>
      <c r="B1598" s="152"/>
      <c r="E1598" s="102"/>
      <c r="F1598" s="102"/>
      <c r="G1598" s="102"/>
      <c r="I1598" s="93"/>
      <c r="J1598" s="93"/>
    </row>
    <row r="1599" spans="1:10" s="65" customFormat="1" ht="14" x14ac:dyDescent="0.35">
      <c r="A1599" s="145"/>
      <c r="B1599" s="152"/>
      <c r="E1599" s="102"/>
      <c r="F1599" s="102"/>
      <c r="G1599" s="102"/>
      <c r="I1599" s="93"/>
      <c r="J1599" s="93"/>
    </row>
    <row r="1600" spans="1:10" s="65" customFormat="1" ht="14" x14ac:dyDescent="0.35">
      <c r="A1600" s="145"/>
      <c r="B1600" s="152"/>
      <c r="E1600" s="102"/>
      <c r="F1600" s="102"/>
      <c r="G1600" s="102"/>
      <c r="I1600" s="93"/>
      <c r="J1600" s="93"/>
    </row>
    <row r="1601" spans="1:10" s="65" customFormat="1" ht="14" x14ac:dyDescent="0.35">
      <c r="A1601" s="145"/>
      <c r="B1601" s="152"/>
      <c r="E1601" s="102"/>
      <c r="F1601" s="102"/>
      <c r="G1601" s="102"/>
      <c r="I1601" s="93"/>
      <c r="J1601" s="93"/>
    </row>
    <row r="1602" spans="1:10" s="65" customFormat="1" ht="14" x14ac:dyDescent="0.35">
      <c r="A1602" s="145"/>
      <c r="B1602" s="152"/>
      <c r="E1602" s="102"/>
      <c r="F1602" s="102"/>
      <c r="G1602" s="102"/>
      <c r="I1602" s="93"/>
      <c r="J1602" s="93"/>
    </row>
    <row r="1603" spans="1:10" s="65" customFormat="1" ht="14" x14ac:dyDescent="0.35">
      <c r="A1603" s="145"/>
      <c r="B1603" s="152"/>
      <c r="E1603" s="102"/>
      <c r="F1603" s="102"/>
      <c r="G1603" s="102"/>
      <c r="I1603" s="93"/>
      <c r="J1603" s="93"/>
    </row>
    <row r="1604" spans="1:10" s="65" customFormat="1" ht="14" x14ac:dyDescent="0.35">
      <c r="A1604" s="145"/>
      <c r="B1604" s="152"/>
      <c r="E1604" s="102"/>
      <c r="F1604" s="102"/>
      <c r="G1604" s="102"/>
      <c r="I1604" s="93"/>
      <c r="J1604" s="93"/>
    </row>
    <row r="1605" spans="1:10" s="65" customFormat="1" ht="14" x14ac:dyDescent="0.35">
      <c r="A1605" s="145"/>
      <c r="B1605" s="152"/>
      <c r="E1605" s="102"/>
      <c r="F1605" s="102"/>
      <c r="G1605" s="102"/>
      <c r="I1605" s="93"/>
      <c r="J1605" s="93"/>
    </row>
    <row r="1606" spans="1:10" s="65" customFormat="1" ht="14" x14ac:dyDescent="0.35">
      <c r="A1606" s="145"/>
      <c r="B1606" s="152"/>
      <c r="E1606" s="102"/>
      <c r="F1606" s="102"/>
      <c r="G1606" s="102"/>
      <c r="I1606" s="93"/>
      <c r="J1606" s="93"/>
    </row>
    <row r="1607" spans="1:10" s="65" customFormat="1" ht="14" x14ac:dyDescent="0.35">
      <c r="A1607" s="145"/>
      <c r="B1607" s="152"/>
      <c r="E1607" s="102"/>
      <c r="F1607" s="102"/>
      <c r="G1607" s="102"/>
      <c r="I1607" s="93"/>
      <c r="J1607" s="93"/>
    </row>
    <row r="1608" spans="1:10" s="65" customFormat="1" ht="14" x14ac:dyDescent="0.35">
      <c r="A1608" s="145"/>
      <c r="B1608" s="152"/>
      <c r="E1608" s="102"/>
      <c r="F1608" s="102"/>
      <c r="G1608" s="102"/>
      <c r="I1608" s="93"/>
      <c r="J1608" s="93"/>
    </row>
    <row r="1609" spans="1:10" s="65" customFormat="1" ht="14" x14ac:dyDescent="0.35">
      <c r="A1609" s="145"/>
      <c r="B1609" s="152"/>
      <c r="E1609" s="102"/>
      <c r="F1609" s="102"/>
      <c r="G1609" s="102"/>
      <c r="I1609" s="93"/>
      <c r="J1609" s="93"/>
    </row>
    <row r="1610" spans="1:10" s="65" customFormat="1" ht="14" x14ac:dyDescent="0.35">
      <c r="A1610" s="145"/>
      <c r="B1610" s="152"/>
      <c r="E1610" s="102"/>
      <c r="F1610" s="102"/>
      <c r="G1610" s="102"/>
      <c r="I1610" s="93"/>
      <c r="J1610" s="93"/>
    </row>
    <row r="1611" spans="1:10" s="65" customFormat="1" ht="14" x14ac:dyDescent="0.35">
      <c r="A1611" s="145"/>
      <c r="B1611" s="152"/>
      <c r="E1611" s="102"/>
      <c r="F1611" s="102"/>
      <c r="G1611" s="102"/>
      <c r="I1611" s="93"/>
      <c r="J1611" s="93"/>
    </row>
    <row r="1612" spans="1:10" s="65" customFormat="1" ht="14" x14ac:dyDescent="0.35">
      <c r="A1612" s="145"/>
      <c r="B1612" s="152"/>
      <c r="E1612" s="102"/>
      <c r="F1612" s="102"/>
      <c r="G1612" s="102"/>
      <c r="I1612" s="93"/>
      <c r="J1612" s="93"/>
    </row>
    <row r="1613" spans="1:10" s="65" customFormat="1" ht="14" x14ac:dyDescent="0.35">
      <c r="A1613" s="145"/>
      <c r="B1613" s="152"/>
      <c r="E1613" s="102"/>
      <c r="F1613" s="102"/>
      <c r="G1613" s="102"/>
      <c r="I1613" s="93"/>
      <c r="J1613" s="93"/>
    </row>
    <row r="1614" spans="1:10" s="65" customFormat="1" ht="14" x14ac:dyDescent="0.35">
      <c r="A1614" s="145"/>
      <c r="B1614" s="152"/>
      <c r="E1614" s="102"/>
      <c r="F1614" s="102"/>
      <c r="G1614" s="102"/>
      <c r="I1614" s="93"/>
      <c r="J1614" s="93"/>
    </row>
    <row r="1615" spans="1:10" s="65" customFormat="1" ht="14" x14ac:dyDescent="0.35">
      <c r="A1615" s="145"/>
      <c r="B1615" s="152"/>
      <c r="E1615" s="102"/>
      <c r="F1615" s="102"/>
      <c r="G1615" s="102"/>
      <c r="I1615" s="93"/>
      <c r="J1615" s="93"/>
    </row>
    <row r="1616" spans="1:10" s="65" customFormat="1" ht="14" x14ac:dyDescent="0.35">
      <c r="A1616" s="145"/>
      <c r="B1616" s="152"/>
      <c r="E1616" s="102"/>
      <c r="F1616" s="102"/>
      <c r="G1616" s="102"/>
      <c r="I1616" s="93"/>
      <c r="J1616" s="93"/>
    </row>
    <row r="1617" spans="1:10" s="65" customFormat="1" ht="14" x14ac:dyDescent="0.35">
      <c r="A1617" s="145"/>
      <c r="B1617" s="152"/>
      <c r="E1617" s="102"/>
      <c r="F1617" s="102"/>
      <c r="G1617" s="102"/>
      <c r="I1617" s="93"/>
      <c r="J1617" s="93"/>
    </row>
    <row r="1618" spans="1:10" s="65" customFormat="1" ht="14" x14ac:dyDescent="0.35">
      <c r="A1618" s="145"/>
      <c r="B1618" s="152"/>
      <c r="E1618" s="102"/>
      <c r="F1618" s="102"/>
      <c r="G1618" s="102"/>
      <c r="I1618" s="93"/>
      <c r="J1618" s="93"/>
    </row>
    <row r="1619" spans="1:10" s="65" customFormat="1" ht="14" x14ac:dyDescent="0.35">
      <c r="A1619" s="145"/>
      <c r="B1619" s="152"/>
      <c r="E1619" s="102"/>
      <c r="F1619" s="102"/>
      <c r="G1619" s="102"/>
      <c r="I1619" s="93"/>
      <c r="J1619" s="93"/>
    </row>
    <row r="1620" spans="1:10" s="65" customFormat="1" ht="14" x14ac:dyDescent="0.35">
      <c r="A1620" s="145"/>
      <c r="B1620" s="152"/>
      <c r="E1620" s="102"/>
      <c r="F1620" s="102"/>
      <c r="G1620" s="102"/>
      <c r="I1620" s="93"/>
      <c r="J1620" s="93"/>
    </row>
    <row r="1621" spans="1:10" s="65" customFormat="1" ht="14" x14ac:dyDescent="0.35">
      <c r="A1621" s="145"/>
      <c r="B1621" s="152"/>
      <c r="E1621" s="102"/>
      <c r="F1621" s="102"/>
      <c r="G1621" s="102"/>
      <c r="I1621" s="93"/>
      <c r="J1621" s="93"/>
    </row>
    <row r="1622" spans="1:10" s="65" customFormat="1" ht="14" x14ac:dyDescent="0.35">
      <c r="A1622" s="145"/>
      <c r="B1622" s="152"/>
      <c r="E1622" s="102"/>
      <c r="F1622" s="102"/>
      <c r="G1622" s="102"/>
      <c r="I1622" s="93"/>
      <c r="J1622" s="93"/>
    </row>
    <row r="1623" spans="1:10" s="65" customFormat="1" ht="14" x14ac:dyDescent="0.35">
      <c r="A1623" s="145"/>
      <c r="B1623" s="152"/>
      <c r="E1623" s="102"/>
      <c r="F1623" s="102"/>
      <c r="G1623" s="102"/>
      <c r="I1623" s="93"/>
      <c r="J1623" s="93"/>
    </row>
    <row r="1624" spans="1:10" s="65" customFormat="1" ht="14" x14ac:dyDescent="0.35">
      <c r="A1624" s="145"/>
      <c r="B1624" s="152"/>
      <c r="E1624" s="102"/>
      <c r="F1624" s="102"/>
      <c r="G1624" s="102"/>
      <c r="I1624" s="93"/>
      <c r="J1624" s="93"/>
    </row>
    <row r="1625" spans="1:10" s="65" customFormat="1" ht="14" x14ac:dyDescent="0.35">
      <c r="A1625" s="145"/>
      <c r="B1625" s="152"/>
      <c r="E1625" s="102"/>
      <c r="F1625" s="102"/>
      <c r="G1625" s="102"/>
      <c r="I1625" s="93"/>
      <c r="J1625" s="93"/>
    </row>
    <row r="1626" spans="1:10" s="65" customFormat="1" ht="14" x14ac:dyDescent="0.35">
      <c r="A1626" s="145"/>
      <c r="B1626" s="152"/>
      <c r="E1626" s="102"/>
      <c r="F1626" s="102"/>
      <c r="G1626" s="102"/>
      <c r="I1626" s="93"/>
      <c r="J1626" s="93"/>
    </row>
    <row r="1627" spans="1:10" s="65" customFormat="1" ht="14" x14ac:dyDescent="0.35">
      <c r="A1627" s="145"/>
      <c r="B1627" s="152"/>
      <c r="E1627" s="102"/>
      <c r="F1627" s="102"/>
      <c r="G1627" s="102"/>
      <c r="I1627" s="93"/>
      <c r="J1627" s="93"/>
    </row>
    <row r="1628" spans="1:10" s="65" customFormat="1" ht="14" x14ac:dyDescent="0.35">
      <c r="A1628" s="145"/>
      <c r="B1628" s="152"/>
      <c r="E1628" s="102"/>
      <c r="F1628" s="102"/>
      <c r="G1628" s="102"/>
      <c r="I1628" s="93"/>
      <c r="J1628" s="93"/>
    </row>
    <row r="1629" spans="1:10" s="65" customFormat="1" ht="14" x14ac:dyDescent="0.35">
      <c r="A1629" s="145"/>
      <c r="B1629" s="152"/>
      <c r="E1629" s="102"/>
      <c r="F1629" s="102"/>
      <c r="G1629" s="102"/>
      <c r="I1629" s="93"/>
      <c r="J1629" s="93"/>
    </row>
    <row r="1630" spans="1:10" s="65" customFormat="1" ht="14" x14ac:dyDescent="0.35">
      <c r="A1630" s="145"/>
      <c r="B1630" s="152"/>
      <c r="E1630" s="102"/>
      <c r="F1630" s="102"/>
      <c r="G1630" s="102"/>
      <c r="I1630" s="93"/>
      <c r="J1630" s="93"/>
    </row>
    <row r="1631" spans="1:10" s="65" customFormat="1" ht="14" x14ac:dyDescent="0.35">
      <c r="A1631" s="145"/>
      <c r="B1631" s="152"/>
      <c r="E1631" s="102"/>
      <c r="F1631" s="102"/>
      <c r="G1631" s="102"/>
      <c r="I1631" s="93"/>
      <c r="J1631" s="93"/>
    </row>
    <row r="1632" spans="1:10" s="65" customFormat="1" ht="14" x14ac:dyDescent="0.35">
      <c r="A1632" s="145"/>
      <c r="B1632" s="152"/>
      <c r="E1632" s="102"/>
      <c r="F1632" s="102"/>
      <c r="G1632" s="102"/>
      <c r="I1632" s="93"/>
      <c r="J1632" s="93"/>
    </row>
    <row r="1633" spans="1:10" s="65" customFormat="1" ht="14" x14ac:dyDescent="0.35">
      <c r="A1633" s="145"/>
      <c r="B1633" s="152"/>
      <c r="E1633" s="102"/>
      <c r="F1633" s="102"/>
      <c r="G1633" s="102"/>
      <c r="I1633" s="93"/>
      <c r="J1633" s="93"/>
    </row>
    <row r="1634" spans="1:10" s="65" customFormat="1" ht="14" x14ac:dyDescent="0.35">
      <c r="A1634" s="145"/>
      <c r="B1634" s="152"/>
      <c r="E1634" s="102"/>
      <c r="F1634" s="102"/>
      <c r="G1634" s="102"/>
      <c r="I1634" s="93"/>
      <c r="J1634" s="93"/>
    </row>
    <row r="1635" spans="1:10" s="65" customFormat="1" ht="14" x14ac:dyDescent="0.35">
      <c r="A1635" s="145"/>
      <c r="B1635" s="152"/>
      <c r="E1635" s="102"/>
      <c r="F1635" s="102"/>
      <c r="G1635" s="102"/>
      <c r="I1635" s="93"/>
      <c r="J1635" s="93"/>
    </row>
    <row r="1636" spans="1:10" s="65" customFormat="1" ht="14" x14ac:dyDescent="0.35">
      <c r="A1636" s="145"/>
      <c r="B1636" s="152"/>
      <c r="E1636" s="102"/>
      <c r="F1636" s="102"/>
      <c r="G1636" s="102"/>
      <c r="I1636" s="93"/>
      <c r="J1636" s="93"/>
    </row>
    <row r="1637" spans="1:10" s="65" customFormat="1" ht="14" x14ac:dyDescent="0.35">
      <c r="A1637" s="145"/>
      <c r="B1637" s="152"/>
      <c r="E1637" s="102"/>
      <c r="F1637" s="102"/>
      <c r="G1637" s="102"/>
      <c r="I1637" s="93"/>
      <c r="J1637" s="93"/>
    </row>
    <row r="1638" spans="1:10" s="65" customFormat="1" ht="14" x14ac:dyDescent="0.35">
      <c r="A1638" s="145"/>
      <c r="B1638" s="152"/>
      <c r="E1638" s="102"/>
      <c r="F1638" s="102"/>
      <c r="G1638" s="102"/>
      <c r="I1638" s="93"/>
      <c r="J1638" s="93"/>
    </row>
    <row r="1639" spans="1:10" s="65" customFormat="1" ht="14" x14ac:dyDescent="0.35">
      <c r="A1639" s="145"/>
      <c r="B1639" s="152"/>
      <c r="E1639" s="102"/>
      <c r="F1639" s="102"/>
      <c r="G1639" s="102"/>
      <c r="I1639" s="93"/>
      <c r="J1639" s="93"/>
    </row>
    <row r="1640" spans="1:10" s="65" customFormat="1" ht="14" x14ac:dyDescent="0.35">
      <c r="A1640" s="145"/>
      <c r="B1640" s="152"/>
      <c r="E1640" s="102"/>
      <c r="F1640" s="102"/>
      <c r="G1640" s="102"/>
      <c r="I1640" s="93"/>
      <c r="J1640" s="93"/>
    </row>
    <row r="1641" spans="1:10" s="65" customFormat="1" ht="14" x14ac:dyDescent="0.35">
      <c r="A1641" s="145"/>
      <c r="B1641" s="152"/>
      <c r="E1641" s="102"/>
      <c r="F1641" s="102"/>
      <c r="G1641" s="102"/>
      <c r="I1641" s="93"/>
      <c r="J1641" s="93"/>
    </row>
    <row r="1642" spans="1:10" s="65" customFormat="1" ht="14" x14ac:dyDescent="0.35">
      <c r="A1642" s="145"/>
      <c r="B1642" s="152"/>
      <c r="E1642" s="102"/>
      <c r="F1642" s="102"/>
      <c r="G1642" s="102"/>
      <c r="I1642" s="93"/>
      <c r="J1642" s="93"/>
    </row>
    <row r="1643" spans="1:10" s="65" customFormat="1" ht="14" x14ac:dyDescent="0.35">
      <c r="A1643" s="145"/>
      <c r="B1643" s="152"/>
      <c r="E1643" s="102"/>
      <c r="F1643" s="102"/>
      <c r="G1643" s="102"/>
      <c r="I1643" s="93"/>
      <c r="J1643" s="93"/>
    </row>
    <row r="1644" spans="1:10" s="65" customFormat="1" ht="14" x14ac:dyDescent="0.35">
      <c r="A1644" s="145"/>
      <c r="B1644" s="152"/>
      <c r="E1644" s="102"/>
      <c r="F1644" s="102"/>
      <c r="G1644" s="102"/>
      <c r="I1644" s="93"/>
      <c r="J1644" s="93"/>
    </row>
    <row r="1645" spans="1:10" s="65" customFormat="1" ht="14" x14ac:dyDescent="0.35">
      <c r="A1645" s="145"/>
      <c r="B1645" s="152"/>
      <c r="E1645" s="102"/>
      <c r="F1645" s="102"/>
      <c r="G1645" s="102"/>
      <c r="I1645" s="93"/>
      <c r="J1645" s="93"/>
    </row>
    <row r="1646" spans="1:10" s="65" customFormat="1" ht="14" x14ac:dyDescent="0.35">
      <c r="A1646" s="145"/>
      <c r="B1646" s="152"/>
      <c r="E1646" s="102"/>
      <c r="F1646" s="102"/>
      <c r="G1646" s="102"/>
      <c r="I1646" s="93"/>
      <c r="J1646" s="93"/>
    </row>
    <row r="1647" spans="1:10" s="65" customFormat="1" ht="14" x14ac:dyDescent="0.35">
      <c r="A1647" s="145"/>
      <c r="B1647" s="152"/>
      <c r="E1647" s="102"/>
      <c r="F1647" s="102"/>
      <c r="G1647" s="102"/>
      <c r="I1647" s="93"/>
      <c r="J1647" s="93"/>
    </row>
    <row r="1648" spans="1:10" s="65" customFormat="1" ht="14" x14ac:dyDescent="0.35">
      <c r="A1648" s="145"/>
      <c r="B1648" s="152"/>
      <c r="E1648" s="102"/>
      <c r="F1648" s="102"/>
      <c r="G1648" s="102"/>
      <c r="I1648" s="93"/>
      <c r="J1648" s="93"/>
    </row>
    <row r="1649" spans="1:10" s="65" customFormat="1" ht="14" x14ac:dyDescent="0.35">
      <c r="A1649" s="145"/>
      <c r="B1649" s="152"/>
      <c r="E1649" s="102"/>
      <c r="F1649" s="102"/>
      <c r="G1649" s="102"/>
      <c r="I1649" s="93"/>
      <c r="J1649" s="93"/>
    </row>
    <row r="1650" spans="1:10" s="65" customFormat="1" ht="14" x14ac:dyDescent="0.35">
      <c r="A1650" s="145"/>
      <c r="B1650" s="152"/>
      <c r="E1650" s="102"/>
      <c r="F1650" s="102"/>
      <c r="G1650" s="102"/>
      <c r="I1650" s="93"/>
      <c r="J1650" s="93"/>
    </row>
    <row r="1651" spans="1:10" s="65" customFormat="1" ht="14" x14ac:dyDescent="0.35">
      <c r="A1651" s="145"/>
      <c r="B1651" s="152"/>
      <c r="E1651" s="102"/>
      <c r="F1651" s="102"/>
      <c r="G1651" s="102"/>
      <c r="I1651" s="93"/>
      <c r="J1651" s="93"/>
    </row>
    <row r="1652" spans="1:10" s="65" customFormat="1" ht="14" x14ac:dyDescent="0.35">
      <c r="A1652" s="145"/>
      <c r="B1652" s="152"/>
      <c r="E1652" s="102"/>
      <c r="F1652" s="102"/>
      <c r="G1652" s="102"/>
      <c r="I1652" s="93"/>
      <c r="J1652" s="93"/>
    </row>
    <row r="1653" spans="1:10" s="65" customFormat="1" ht="14" x14ac:dyDescent="0.35">
      <c r="A1653" s="145"/>
      <c r="B1653" s="152"/>
      <c r="E1653" s="102"/>
      <c r="F1653" s="102"/>
      <c r="G1653" s="102"/>
      <c r="I1653" s="93"/>
      <c r="J1653" s="93"/>
    </row>
    <row r="1654" spans="1:10" s="65" customFormat="1" ht="14" x14ac:dyDescent="0.35">
      <c r="A1654" s="145"/>
      <c r="B1654" s="152"/>
      <c r="E1654" s="102"/>
      <c r="F1654" s="102"/>
      <c r="G1654" s="102"/>
      <c r="I1654" s="93"/>
      <c r="J1654" s="93"/>
    </row>
    <row r="1655" spans="1:10" s="65" customFormat="1" ht="14" x14ac:dyDescent="0.35">
      <c r="A1655" s="145"/>
      <c r="B1655" s="152"/>
      <c r="E1655" s="102"/>
      <c r="F1655" s="102"/>
      <c r="G1655" s="102"/>
      <c r="I1655" s="93"/>
      <c r="J1655" s="93"/>
    </row>
    <row r="1656" spans="1:10" s="65" customFormat="1" ht="14" x14ac:dyDescent="0.35">
      <c r="A1656" s="145"/>
      <c r="B1656" s="152"/>
      <c r="E1656" s="102"/>
      <c r="F1656" s="102"/>
      <c r="G1656" s="102"/>
      <c r="I1656" s="93"/>
      <c r="J1656" s="93"/>
    </row>
    <row r="1657" spans="1:10" s="65" customFormat="1" ht="14" x14ac:dyDescent="0.35">
      <c r="A1657" s="145"/>
      <c r="B1657" s="152"/>
      <c r="E1657" s="102"/>
      <c r="F1657" s="102"/>
      <c r="G1657" s="102"/>
      <c r="I1657" s="93"/>
      <c r="J1657" s="93"/>
    </row>
    <row r="1658" spans="1:10" s="65" customFormat="1" ht="14" x14ac:dyDescent="0.35">
      <c r="A1658" s="145"/>
      <c r="B1658" s="152"/>
      <c r="E1658" s="102"/>
      <c r="F1658" s="102"/>
      <c r="G1658" s="102"/>
      <c r="I1658" s="93"/>
      <c r="J1658" s="93"/>
    </row>
    <row r="1659" spans="1:10" s="65" customFormat="1" ht="14" x14ac:dyDescent="0.35">
      <c r="A1659" s="145"/>
      <c r="B1659" s="152"/>
      <c r="E1659" s="102"/>
      <c r="F1659" s="102"/>
      <c r="G1659" s="102"/>
      <c r="I1659" s="93"/>
      <c r="J1659" s="93"/>
    </row>
    <row r="1660" spans="1:10" s="65" customFormat="1" ht="14" x14ac:dyDescent="0.35">
      <c r="A1660" s="145"/>
      <c r="B1660" s="152"/>
      <c r="E1660" s="102"/>
      <c r="F1660" s="102"/>
      <c r="G1660" s="102"/>
      <c r="I1660" s="93"/>
      <c r="J1660" s="93"/>
    </row>
    <row r="1661" spans="1:10" s="65" customFormat="1" ht="14" x14ac:dyDescent="0.35">
      <c r="A1661" s="145"/>
      <c r="B1661" s="152"/>
      <c r="E1661" s="102"/>
      <c r="F1661" s="102"/>
      <c r="G1661" s="102"/>
      <c r="I1661" s="93"/>
      <c r="J1661" s="93"/>
    </row>
    <row r="1662" spans="1:10" s="65" customFormat="1" ht="14" x14ac:dyDescent="0.35">
      <c r="A1662" s="145"/>
      <c r="B1662" s="152"/>
      <c r="E1662" s="102"/>
      <c r="F1662" s="102"/>
      <c r="G1662" s="102"/>
      <c r="I1662" s="93"/>
      <c r="J1662" s="93"/>
    </row>
    <row r="1663" spans="1:10" s="65" customFormat="1" ht="14" x14ac:dyDescent="0.35">
      <c r="A1663" s="145"/>
      <c r="B1663" s="152"/>
      <c r="E1663" s="102"/>
      <c r="F1663" s="102"/>
      <c r="G1663" s="102"/>
      <c r="I1663" s="93"/>
      <c r="J1663" s="93"/>
    </row>
    <row r="1664" spans="1:10" s="65" customFormat="1" ht="14" x14ac:dyDescent="0.35">
      <c r="A1664" s="145"/>
      <c r="B1664" s="152"/>
      <c r="E1664" s="102"/>
      <c r="F1664" s="102"/>
      <c r="G1664" s="102"/>
      <c r="I1664" s="93"/>
      <c r="J1664" s="93"/>
    </row>
    <row r="1665" spans="1:10" s="65" customFormat="1" ht="14" x14ac:dyDescent="0.35">
      <c r="A1665" s="145"/>
      <c r="B1665" s="152"/>
      <c r="E1665" s="102"/>
      <c r="F1665" s="102"/>
      <c r="G1665" s="102"/>
      <c r="I1665" s="93"/>
      <c r="J1665" s="93"/>
    </row>
    <row r="1666" spans="1:10" s="65" customFormat="1" ht="14" x14ac:dyDescent="0.35">
      <c r="A1666" s="145"/>
      <c r="B1666" s="152"/>
      <c r="E1666" s="102"/>
      <c r="F1666" s="102"/>
      <c r="G1666" s="102"/>
      <c r="I1666" s="93"/>
      <c r="J1666" s="93"/>
    </row>
    <row r="1667" spans="1:10" s="65" customFormat="1" ht="14" x14ac:dyDescent="0.35">
      <c r="A1667" s="145"/>
      <c r="B1667" s="152"/>
      <c r="E1667" s="102"/>
      <c r="F1667" s="102"/>
      <c r="G1667" s="102"/>
      <c r="I1667" s="93"/>
      <c r="J1667" s="93"/>
    </row>
    <row r="1668" spans="1:10" s="65" customFormat="1" ht="14" x14ac:dyDescent="0.35">
      <c r="A1668" s="145"/>
      <c r="B1668" s="152"/>
      <c r="E1668" s="102"/>
      <c r="F1668" s="102"/>
      <c r="G1668" s="102"/>
      <c r="I1668" s="93"/>
      <c r="J1668" s="93"/>
    </row>
    <row r="1669" spans="1:10" s="65" customFormat="1" ht="14" x14ac:dyDescent="0.35">
      <c r="A1669" s="145"/>
      <c r="B1669" s="152"/>
      <c r="E1669" s="102"/>
      <c r="F1669" s="102"/>
      <c r="G1669" s="102"/>
      <c r="I1669" s="93"/>
      <c r="J1669" s="93"/>
    </row>
    <row r="1670" spans="1:10" s="65" customFormat="1" ht="14" x14ac:dyDescent="0.35">
      <c r="A1670" s="145"/>
      <c r="B1670" s="152"/>
      <c r="E1670" s="102"/>
      <c r="F1670" s="102"/>
      <c r="G1670" s="102"/>
      <c r="I1670" s="93"/>
      <c r="J1670" s="93"/>
    </row>
    <row r="1671" spans="1:10" s="65" customFormat="1" ht="14" x14ac:dyDescent="0.35">
      <c r="A1671" s="145"/>
      <c r="B1671" s="152"/>
      <c r="E1671" s="102"/>
      <c r="F1671" s="102"/>
      <c r="G1671" s="102"/>
      <c r="I1671" s="93"/>
      <c r="J1671" s="93"/>
    </row>
    <row r="1672" spans="1:10" s="65" customFormat="1" ht="14" x14ac:dyDescent="0.35">
      <c r="A1672" s="145"/>
      <c r="B1672" s="152"/>
      <c r="E1672" s="102"/>
      <c r="F1672" s="102"/>
      <c r="G1672" s="102"/>
      <c r="I1672" s="93"/>
      <c r="J1672" s="93"/>
    </row>
    <row r="1673" spans="1:10" s="65" customFormat="1" ht="14" x14ac:dyDescent="0.35">
      <c r="A1673" s="145"/>
      <c r="B1673" s="152"/>
      <c r="E1673" s="102"/>
      <c r="F1673" s="102"/>
      <c r="G1673" s="102"/>
      <c r="I1673" s="93"/>
      <c r="J1673" s="93"/>
    </row>
    <row r="1674" spans="1:10" s="65" customFormat="1" ht="14" x14ac:dyDescent="0.35">
      <c r="A1674" s="145"/>
      <c r="B1674" s="152"/>
      <c r="E1674" s="102"/>
      <c r="F1674" s="102"/>
      <c r="G1674" s="102"/>
      <c r="I1674" s="93"/>
      <c r="J1674" s="93"/>
    </row>
    <row r="1675" spans="1:10" s="65" customFormat="1" ht="14" x14ac:dyDescent="0.35">
      <c r="A1675" s="145"/>
      <c r="B1675" s="152"/>
      <c r="E1675" s="102"/>
      <c r="F1675" s="102"/>
      <c r="G1675" s="102"/>
      <c r="I1675" s="93"/>
      <c r="J1675" s="93"/>
    </row>
    <row r="1676" spans="1:10" s="65" customFormat="1" ht="14" x14ac:dyDescent="0.35">
      <c r="A1676" s="145"/>
      <c r="B1676" s="152"/>
      <c r="E1676" s="102"/>
      <c r="F1676" s="102"/>
      <c r="G1676" s="102"/>
      <c r="I1676" s="93"/>
      <c r="J1676" s="93"/>
    </row>
    <row r="1677" spans="1:10" s="65" customFormat="1" ht="14" x14ac:dyDescent="0.35">
      <c r="A1677" s="145"/>
      <c r="B1677" s="152"/>
      <c r="E1677" s="102"/>
      <c r="F1677" s="102"/>
      <c r="G1677" s="102"/>
      <c r="I1677" s="93"/>
      <c r="J1677" s="93"/>
    </row>
    <row r="1678" spans="1:10" s="65" customFormat="1" ht="14" x14ac:dyDescent="0.35">
      <c r="A1678" s="145"/>
      <c r="B1678" s="152"/>
      <c r="E1678" s="102"/>
      <c r="F1678" s="102"/>
      <c r="G1678" s="102"/>
      <c r="I1678" s="93"/>
      <c r="J1678" s="93"/>
    </row>
    <row r="1679" spans="1:10" s="65" customFormat="1" ht="14" x14ac:dyDescent="0.35">
      <c r="A1679" s="145"/>
      <c r="B1679" s="152"/>
      <c r="E1679" s="102"/>
      <c r="F1679" s="102"/>
      <c r="G1679" s="102"/>
      <c r="I1679" s="93"/>
      <c r="J1679" s="93"/>
    </row>
    <row r="1680" spans="1:10" s="65" customFormat="1" ht="14" x14ac:dyDescent="0.35">
      <c r="A1680" s="145"/>
      <c r="B1680" s="152"/>
      <c r="E1680" s="102"/>
      <c r="F1680" s="102"/>
      <c r="G1680" s="102"/>
      <c r="I1680" s="93"/>
      <c r="J1680" s="93"/>
    </row>
    <row r="1681" spans="1:10" s="65" customFormat="1" ht="14" x14ac:dyDescent="0.35">
      <c r="A1681" s="145"/>
      <c r="B1681" s="152"/>
      <c r="E1681" s="102"/>
      <c r="F1681" s="102"/>
      <c r="G1681" s="102"/>
      <c r="I1681" s="93"/>
      <c r="J1681" s="93"/>
    </row>
    <row r="1682" spans="1:10" s="65" customFormat="1" ht="14" x14ac:dyDescent="0.35">
      <c r="A1682" s="145"/>
      <c r="B1682" s="152"/>
      <c r="E1682" s="102"/>
      <c r="F1682" s="102"/>
      <c r="G1682" s="102"/>
      <c r="I1682" s="93"/>
      <c r="J1682" s="93"/>
    </row>
    <row r="1683" spans="1:10" s="65" customFormat="1" ht="14" x14ac:dyDescent="0.35">
      <c r="A1683" s="145"/>
      <c r="B1683" s="152"/>
      <c r="E1683" s="102"/>
      <c r="F1683" s="102"/>
      <c r="G1683" s="102"/>
      <c r="I1683" s="93"/>
      <c r="J1683" s="93"/>
    </row>
    <row r="1684" spans="1:10" s="65" customFormat="1" ht="14" x14ac:dyDescent="0.35">
      <c r="A1684" s="145"/>
      <c r="B1684" s="152"/>
      <c r="E1684" s="102"/>
      <c r="F1684" s="102"/>
      <c r="G1684" s="102"/>
      <c r="I1684" s="93"/>
      <c r="J1684" s="93"/>
    </row>
    <row r="1685" spans="1:10" s="65" customFormat="1" ht="14" x14ac:dyDescent="0.35">
      <c r="A1685" s="145"/>
      <c r="B1685" s="152"/>
      <c r="E1685" s="102"/>
      <c r="F1685" s="102"/>
      <c r="G1685" s="102"/>
      <c r="I1685" s="93"/>
      <c r="J1685" s="93"/>
    </row>
    <row r="1686" spans="1:10" s="65" customFormat="1" ht="14" x14ac:dyDescent="0.35">
      <c r="A1686" s="145"/>
      <c r="B1686" s="152"/>
      <c r="E1686" s="102"/>
      <c r="F1686" s="102"/>
      <c r="G1686" s="102"/>
      <c r="I1686" s="93"/>
      <c r="J1686" s="93"/>
    </row>
    <row r="1687" spans="1:10" s="65" customFormat="1" ht="14" x14ac:dyDescent="0.35">
      <c r="A1687" s="145"/>
      <c r="B1687" s="152"/>
      <c r="E1687" s="102"/>
      <c r="F1687" s="102"/>
      <c r="G1687" s="102"/>
      <c r="I1687" s="93"/>
      <c r="J1687" s="93"/>
    </row>
    <row r="1688" spans="1:10" s="65" customFormat="1" ht="14" x14ac:dyDescent="0.35">
      <c r="A1688" s="145"/>
      <c r="B1688" s="152"/>
      <c r="E1688" s="102"/>
      <c r="F1688" s="102"/>
      <c r="G1688" s="102"/>
      <c r="I1688" s="93"/>
      <c r="J1688" s="93"/>
    </row>
    <row r="1689" spans="1:10" s="65" customFormat="1" ht="14" x14ac:dyDescent="0.35">
      <c r="A1689" s="145"/>
      <c r="B1689" s="152"/>
      <c r="E1689" s="102"/>
      <c r="F1689" s="102"/>
      <c r="G1689" s="102"/>
      <c r="I1689" s="93"/>
      <c r="J1689" s="93"/>
    </row>
    <row r="1690" spans="1:10" s="65" customFormat="1" ht="14" x14ac:dyDescent="0.35">
      <c r="A1690" s="145"/>
      <c r="B1690" s="152"/>
      <c r="E1690" s="102"/>
      <c r="F1690" s="102"/>
      <c r="G1690" s="102"/>
      <c r="I1690" s="93"/>
      <c r="J1690" s="93"/>
    </row>
    <row r="1691" spans="1:10" s="65" customFormat="1" ht="14" x14ac:dyDescent="0.35">
      <c r="A1691" s="145"/>
      <c r="B1691" s="152"/>
      <c r="E1691" s="102"/>
      <c r="F1691" s="102"/>
      <c r="G1691" s="102"/>
      <c r="I1691" s="93"/>
      <c r="J1691" s="93"/>
    </row>
    <row r="1692" spans="1:10" s="65" customFormat="1" ht="14" x14ac:dyDescent="0.35">
      <c r="A1692" s="145"/>
      <c r="B1692" s="152"/>
      <c r="E1692" s="102"/>
      <c r="F1692" s="102"/>
      <c r="G1692" s="102"/>
      <c r="I1692" s="93"/>
      <c r="J1692" s="93"/>
    </row>
    <row r="1693" spans="1:10" s="65" customFormat="1" ht="14" x14ac:dyDescent="0.35">
      <c r="A1693" s="145"/>
      <c r="B1693" s="152"/>
      <c r="E1693" s="102"/>
      <c r="F1693" s="102"/>
      <c r="G1693" s="102"/>
      <c r="I1693" s="93"/>
      <c r="J1693" s="93"/>
    </row>
    <row r="1694" spans="1:10" s="65" customFormat="1" ht="14" x14ac:dyDescent="0.35">
      <c r="A1694" s="145"/>
      <c r="B1694" s="152"/>
      <c r="E1694" s="102"/>
      <c r="F1694" s="102"/>
      <c r="G1694" s="102"/>
      <c r="I1694" s="93"/>
      <c r="J1694" s="93"/>
    </row>
    <row r="1695" spans="1:10" s="65" customFormat="1" ht="14" x14ac:dyDescent="0.35">
      <c r="A1695" s="145"/>
      <c r="B1695" s="152"/>
      <c r="E1695" s="102"/>
      <c r="F1695" s="102"/>
      <c r="G1695" s="102"/>
      <c r="I1695" s="93"/>
      <c r="J1695" s="93"/>
    </row>
    <row r="1696" spans="1:10" s="65" customFormat="1" ht="14" x14ac:dyDescent="0.35">
      <c r="A1696" s="145"/>
      <c r="B1696" s="152"/>
      <c r="E1696" s="102"/>
      <c r="F1696" s="102"/>
      <c r="G1696" s="102"/>
      <c r="I1696" s="93"/>
      <c r="J1696" s="93"/>
    </row>
    <row r="1697" spans="1:10" s="65" customFormat="1" ht="14" x14ac:dyDescent="0.35">
      <c r="A1697" s="145"/>
      <c r="B1697" s="152"/>
      <c r="E1697" s="102"/>
      <c r="F1697" s="102"/>
      <c r="G1697" s="102"/>
      <c r="I1697" s="93"/>
      <c r="J1697" s="93"/>
    </row>
    <row r="1698" spans="1:10" s="65" customFormat="1" ht="14" x14ac:dyDescent="0.35">
      <c r="A1698" s="145"/>
      <c r="B1698" s="152"/>
      <c r="E1698" s="102"/>
      <c r="F1698" s="102"/>
      <c r="G1698" s="102"/>
      <c r="I1698" s="93"/>
      <c r="J1698" s="93"/>
    </row>
    <row r="1699" spans="1:10" s="65" customFormat="1" ht="14" x14ac:dyDescent="0.35">
      <c r="A1699" s="145"/>
      <c r="B1699" s="152"/>
      <c r="E1699" s="102"/>
      <c r="F1699" s="102"/>
      <c r="G1699" s="102"/>
      <c r="I1699" s="93"/>
      <c r="J1699" s="93"/>
    </row>
    <row r="1700" spans="1:10" s="65" customFormat="1" ht="14" x14ac:dyDescent="0.35">
      <c r="A1700" s="145"/>
      <c r="B1700" s="152"/>
      <c r="E1700" s="102"/>
      <c r="F1700" s="102"/>
      <c r="G1700" s="102"/>
      <c r="I1700" s="93"/>
      <c r="J1700" s="93"/>
    </row>
    <row r="1701" spans="1:10" s="65" customFormat="1" ht="14" x14ac:dyDescent="0.35">
      <c r="A1701" s="145"/>
      <c r="B1701" s="152"/>
      <c r="E1701" s="102"/>
      <c r="F1701" s="102"/>
      <c r="G1701" s="102"/>
      <c r="I1701" s="93"/>
      <c r="J1701" s="93"/>
    </row>
    <row r="1702" spans="1:10" s="65" customFormat="1" ht="14" x14ac:dyDescent="0.35">
      <c r="A1702" s="145"/>
      <c r="B1702" s="152"/>
      <c r="E1702" s="102"/>
      <c r="F1702" s="102"/>
      <c r="G1702" s="102"/>
      <c r="I1702" s="93"/>
      <c r="J1702" s="93"/>
    </row>
    <row r="1703" spans="1:10" s="65" customFormat="1" ht="14" x14ac:dyDescent="0.35">
      <c r="A1703" s="145"/>
      <c r="B1703" s="152"/>
      <c r="E1703" s="102"/>
      <c r="F1703" s="102"/>
      <c r="G1703" s="102"/>
      <c r="I1703" s="93"/>
      <c r="J1703" s="93"/>
    </row>
    <row r="1704" spans="1:10" s="65" customFormat="1" ht="14" x14ac:dyDescent="0.35">
      <c r="A1704" s="145"/>
      <c r="B1704" s="152"/>
      <c r="E1704" s="102"/>
      <c r="F1704" s="102"/>
      <c r="G1704" s="102"/>
      <c r="I1704" s="93"/>
      <c r="J1704" s="93"/>
    </row>
    <row r="1705" spans="1:10" s="65" customFormat="1" ht="14" x14ac:dyDescent="0.35">
      <c r="A1705" s="145"/>
      <c r="B1705" s="152"/>
      <c r="E1705" s="102"/>
      <c r="F1705" s="102"/>
      <c r="G1705" s="102"/>
      <c r="I1705" s="93"/>
      <c r="J1705" s="93"/>
    </row>
    <row r="1706" spans="1:10" s="65" customFormat="1" ht="14" x14ac:dyDescent="0.35">
      <c r="A1706" s="145"/>
      <c r="B1706" s="152"/>
      <c r="E1706" s="102"/>
      <c r="F1706" s="102"/>
      <c r="G1706" s="102"/>
      <c r="I1706" s="93"/>
      <c r="J1706" s="93"/>
    </row>
    <row r="1707" spans="1:10" s="65" customFormat="1" ht="14" x14ac:dyDescent="0.35">
      <c r="A1707" s="145"/>
      <c r="B1707" s="152"/>
      <c r="E1707" s="102"/>
      <c r="F1707" s="102"/>
      <c r="G1707" s="102"/>
      <c r="I1707" s="93"/>
      <c r="J1707" s="93"/>
    </row>
    <row r="1708" spans="1:10" s="65" customFormat="1" ht="14" x14ac:dyDescent="0.35">
      <c r="A1708" s="145"/>
      <c r="B1708" s="152"/>
      <c r="E1708" s="102"/>
      <c r="F1708" s="102"/>
      <c r="G1708" s="102"/>
      <c r="I1708" s="93"/>
      <c r="J1708" s="93"/>
    </row>
    <row r="1709" spans="1:10" s="65" customFormat="1" ht="14" x14ac:dyDescent="0.35">
      <c r="A1709" s="145"/>
      <c r="B1709" s="152"/>
      <c r="E1709" s="102"/>
      <c r="F1709" s="102"/>
      <c r="G1709" s="102"/>
      <c r="I1709" s="93"/>
      <c r="J1709" s="93"/>
    </row>
    <row r="1710" spans="1:10" s="65" customFormat="1" ht="14" x14ac:dyDescent="0.35">
      <c r="A1710" s="145"/>
      <c r="B1710" s="152"/>
      <c r="E1710" s="102"/>
      <c r="F1710" s="102"/>
      <c r="G1710" s="102"/>
      <c r="I1710" s="93"/>
      <c r="J1710" s="93"/>
    </row>
    <row r="1711" spans="1:10" s="65" customFormat="1" ht="14" x14ac:dyDescent="0.35">
      <c r="A1711" s="145"/>
      <c r="B1711" s="152"/>
      <c r="E1711" s="102"/>
      <c r="F1711" s="102"/>
      <c r="G1711" s="102"/>
      <c r="I1711" s="93"/>
      <c r="J1711" s="93"/>
    </row>
    <row r="1712" spans="1:10" s="65" customFormat="1" ht="14" x14ac:dyDescent="0.35">
      <c r="A1712" s="145"/>
      <c r="B1712" s="152"/>
      <c r="E1712" s="102"/>
      <c r="F1712" s="102"/>
      <c r="G1712" s="102"/>
      <c r="I1712" s="93"/>
      <c r="J1712" s="93"/>
    </row>
    <row r="1713" spans="1:10" s="65" customFormat="1" ht="14" x14ac:dyDescent="0.35">
      <c r="A1713" s="145"/>
      <c r="B1713" s="152"/>
      <c r="E1713" s="102"/>
      <c r="F1713" s="102"/>
      <c r="G1713" s="102"/>
      <c r="I1713" s="93"/>
      <c r="J1713" s="93"/>
    </row>
    <row r="1714" spans="1:10" s="65" customFormat="1" ht="14" x14ac:dyDescent="0.35">
      <c r="A1714" s="145"/>
      <c r="B1714" s="152"/>
      <c r="E1714" s="102"/>
      <c r="F1714" s="102"/>
      <c r="G1714" s="102"/>
      <c r="I1714" s="93"/>
      <c r="J1714" s="93"/>
    </row>
    <row r="1715" spans="1:10" s="65" customFormat="1" ht="14" x14ac:dyDescent="0.35">
      <c r="A1715" s="145"/>
      <c r="B1715" s="152"/>
      <c r="E1715" s="102"/>
      <c r="F1715" s="102"/>
      <c r="G1715" s="102"/>
      <c r="I1715" s="93"/>
      <c r="J1715" s="93"/>
    </row>
    <row r="1716" spans="1:10" s="65" customFormat="1" ht="14" x14ac:dyDescent="0.35">
      <c r="A1716" s="145"/>
      <c r="B1716" s="152"/>
      <c r="E1716" s="102"/>
      <c r="F1716" s="102"/>
      <c r="G1716" s="102"/>
      <c r="I1716" s="93"/>
      <c r="J1716" s="93"/>
    </row>
    <row r="1717" spans="1:10" s="65" customFormat="1" ht="14" x14ac:dyDescent="0.35">
      <c r="A1717" s="145"/>
      <c r="B1717" s="152"/>
      <c r="E1717" s="102"/>
      <c r="F1717" s="102"/>
      <c r="G1717" s="102"/>
      <c r="I1717" s="93"/>
      <c r="J1717" s="93"/>
    </row>
    <row r="1718" spans="1:10" s="65" customFormat="1" ht="14" x14ac:dyDescent="0.35">
      <c r="A1718" s="145"/>
      <c r="B1718" s="152"/>
      <c r="E1718" s="102"/>
      <c r="F1718" s="102"/>
      <c r="G1718" s="102"/>
      <c r="I1718" s="93"/>
      <c r="J1718" s="93"/>
    </row>
    <row r="1719" spans="1:10" s="65" customFormat="1" ht="14" x14ac:dyDescent="0.35">
      <c r="A1719" s="145"/>
      <c r="B1719" s="152"/>
      <c r="E1719" s="102"/>
      <c r="F1719" s="102"/>
      <c r="G1719" s="102"/>
      <c r="I1719" s="93"/>
      <c r="J1719" s="93"/>
    </row>
    <row r="1720" spans="1:10" s="65" customFormat="1" ht="14" x14ac:dyDescent="0.35">
      <c r="A1720" s="145"/>
      <c r="B1720" s="152"/>
      <c r="E1720" s="102"/>
      <c r="F1720" s="102"/>
      <c r="G1720" s="102"/>
      <c r="I1720" s="93"/>
      <c r="J1720" s="93"/>
    </row>
    <row r="1721" spans="1:10" s="65" customFormat="1" ht="14" x14ac:dyDescent="0.35">
      <c r="A1721" s="145"/>
      <c r="B1721" s="152"/>
      <c r="E1721" s="102"/>
      <c r="F1721" s="102"/>
      <c r="G1721" s="102"/>
      <c r="I1721" s="93"/>
      <c r="J1721" s="93"/>
    </row>
    <row r="1722" spans="1:10" s="65" customFormat="1" ht="14" x14ac:dyDescent="0.35">
      <c r="A1722" s="145"/>
      <c r="B1722" s="152"/>
      <c r="E1722" s="102"/>
      <c r="F1722" s="102"/>
      <c r="G1722" s="102"/>
      <c r="I1722" s="93"/>
      <c r="J1722" s="93"/>
    </row>
    <row r="1723" spans="1:10" s="65" customFormat="1" ht="14" x14ac:dyDescent="0.35">
      <c r="A1723" s="145"/>
      <c r="B1723" s="152"/>
      <c r="E1723" s="102"/>
      <c r="F1723" s="102"/>
      <c r="G1723" s="102"/>
      <c r="I1723" s="93"/>
      <c r="J1723" s="93"/>
    </row>
    <row r="1724" spans="1:10" s="65" customFormat="1" ht="14" x14ac:dyDescent="0.35">
      <c r="A1724" s="145"/>
      <c r="B1724" s="152"/>
      <c r="E1724" s="102"/>
      <c r="F1724" s="102"/>
      <c r="G1724" s="102"/>
      <c r="I1724" s="93"/>
      <c r="J1724" s="93"/>
    </row>
    <row r="1725" spans="1:10" s="65" customFormat="1" ht="14" x14ac:dyDescent="0.35">
      <c r="A1725" s="145"/>
      <c r="B1725" s="152"/>
      <c r="E1725" s="102"/>
      <c r="F1725" s="102"/>
      <c r="G1725" s="102"/>
      <c r="I1725" s="93"/>
      <c r="J1725" s="93"/>
    </row>
    <row r="1726" spans="1:10" s="65" customFormat="1" ht="14" x14ac:dyDescent="0.35">
      <c r="A1726" s="145"/>
      <c r="B1726" s="152"/>
      <c r="E1726" s="102"/>
      <c r="F1726" s="102"/>
      <c r="G1726" s="102"/>
      <c r="I1726" s="93"/>
      <c r="J1726" s="93"/>
    </row>
    <row r="1727" spans="1:10" s="65" customFormat="1" ht="14" x14ac:dyDescent="0.35">
      <c r="A1727" s="145"/>
      <c r="B1727" s="152"/>
      <c r="E1727" s="102"/>
      <c r="F1727" s="102"/>
      <c r="G1727" s="102"/>
      <c r="I1727" s="93"/>
      <c r="J1727" s="93"/>
    </row>
    <row r="1728" spans="1:10" s="65" customFormat="1" ht="14" x14ac:dyDescent="0.35">
      <c r="A1728" s="145"/>
      <c r="B1728" s="152"/>
      <c r="E1728" s="102"/>
      <c r="F1728" s="102"/>
      <c r="G1728" s="102"/>
      <c r="I1728" s="93"/>
      <c r="J1728" s="93"/>
    </row>
    <row r="1729" spans="1:10" s="65" customFormat="1" ht="14" x14ac:dyDescent="0.35">
      <c r="A1729" s="145"/>
      <c r="B1729" s="152"/>
      <c r="E1729" s="102"/>
      <c r="F1729" s="102"/>
      <c r="G1729" s="102"/>
      <c r="I1729" s="93"/>
      <c r="J1729" s="93"/>
    </row>
    <row r="1730" spans="1:10" s="65" customFormat="1" ht="14" x14ac:dyDescent="0.35">
      <c r="A1730" s="145"/>
      <c r="B1730" s="152"/>
      <c r="E1730" s="102"/>
      <c r="F1730" s="102"/>
      <c r="G1730" s="102"/>
      <c r="I1730" s="93"/>
      <c r="J1730" s="93"/>
    </row>
    <row r="1731" spans="1:10" s="65" customFormat="1" ht="14" x14ac:dyDescent="0.35">
      <c r="A1731" s="145"/>
      <c r="B1731" s="152"/>
      <c r="E1731" s="102"/>
      <c r="F1731" s="102"/>
      <c r="G1731" s="102"/>
      <c r="I1731" s="93"/>
      <c r="J1731" s="93"/>
    </row>
    <row r="1732" spans="1:10" s="65" customFormat="1" ht="14" x14ac:dyDescent="0.35">
      <c r="A1732" s="145"/>
      <c r="B1732" s="152"/>
      <c r="E1732" s="102"/>
      <c r="F1732" s="102"/>
      <c r="G1732" s="102"/>
      <c r="I1732" s="93"/>
      <c r="J1732" s="93"/>
    </row>
    <row r="1733" spans="1:10" s="65" customFormat="1" ht="14" x14ac:dyDescent="0.35">
      <c r="A1733" s="145"/>
      <c r="B1733" s="152"/>
      <c r="E1733" s="102"/>
      <c r="F1733" s="102"/>
      <c r="G1733" s="102"/>
      <c r="I1733" s="93"/>
      <c r="J1733" s="93"/>
    </row>
    <row r="1734" spans="1:10" s="65" customFormat="1" ht="14" x14ac:dyDescent="0.35">
      <c r="A1734" s="145"/>
      <c r="B1734" s="152"/>
      <c r="E1734" s="102"/>
      <c r="F1734" s="102"/>
      <c r="G1734" s="102"/>
      <c r="I1734" s="93"/>
      <c r="J1734" s="93"/>
    </row>
    <row r="1735" spans="1:10" s="65" customFormat="1" ht="14" x14ac:dyDescent="0.35">
      <c r="A1735" s="145"/>
      <c r="B1735" s="152"/>
      <c r="E1735" s="102"/>
      <c r="F1735" s="102"/>
      <c r="G1735" s="102"/>
      <c r="I1735" s="93"/>
      <c r="J1735" s="93"/>
    </row>
    <row r="1736" spans="1:10" s="65" customFormat="1" ht="14" x14ac:dyDescent="0.35">
      <c r="A1736" s="145"/>
      <c r="B1736" s="152"/>
      <c r="E1736" s="102"/>
      <c r="F1736" s="102"/>
      <c r="G1736" s="102"/>
      <c r="I1736" s="93"/>
      <c r="J1736" s="93"/>
    </row>
    <row r="1737" spans="1:10" s="65" customFormat="1" ht="14" x14ac:dyDescent="0.35">
      <c r="A1737" s="145"/>
      <c r="B1737" s="152"/>
      <c r="E1737" s="102"/>
      <c r="F1737" s="102"/>
      <c r="G1737" s="102"/>
      <c r="I1737" s="93"/>
      <c r="J1737" s="93"/>
    </row>
    <row r="1738" spans="1:10" s="65" customFormat="1" ht="14" x14ac:dyDescent="0.35">
      <c r="A1738" s="145"/>
      <c r="B1738" s="152"/>
      <c r="E1738" s="102"/>
      <c r="F1738" s="102"/>
      <c r="G1738" s="102"/>
      <c r="I1738" s="93"/>
      <c r="J1738" s="93"/>
    </row>
    <row r="1739" spans="1:10" s="65" customFormat="1" ht="14" x14ac:dyDescent="0.35">
      <c r="A1739" s="145"/>
      <c r="B1739" s="152"/>
      <c r="E1739" s="102"/>
      <c r="F1739" s="102"/>
      <c r="G1739" s="102"/>
      <c r="I1739" s="93"/>
      <c r="J1739" s="93"/>
    </row>
    <row r="1740" spans="1:10" s="65" customFormat="1" ht="14" x14ac:dyDescent="0.35">
      <c r="A1740" s="145"/>
      <c r="B1740" s="152"/>
      <c r="E1740" s="102"/>
      <c r="F1740" s="102"/>
      <c r="G1740" s="102"/>
      <c r="I1740" s="93"/>
      <c r="J1740" s="93"/>
    </row>
    <row r="1741" spans="1:10" s="65" customFormat="1" ht="14" x14ac:dyDescent="0.35">
      <c r="A1741" s="145"/>
      <c r="B1741" s="152"/>
      <c r="E1741" s="102"/>
      <c r="F1741" s="102"/>
      <c r="G1741" s="102"/>
      <c r="I1741" s="93"/>
      <c r="J1741" s="93"/>
    </row>
    <row r="1742" spans="1:10" s="65" customFormat="1" ht="14" x14ac:dyDescent="0.35">
      <c r="A1742" s="145"/>
      <c r="B1742" s="152"/>
      <c r="E1742" s="102"/>
      <c r="F1742" s="102"/>
      <c r="G1742" s="102"/>
      <c r="I1742" s="93"/>
      <c r="J1742" s="93"/>
    </row>
    <row r="1743" spans="1:10" s="65" customFormat="1" ht="14" x14ac:dyDescent="0.35">
      <c r="A1743" s="145"/>
      <c r="B1743" s="152"/>
      <c r="E1743" s="102"/>
      <c r="F1743" s="102"/>
      <c r="G1743" s="102"/>
      <c r="I1743" s="93"/>
      <c r="J1743" s="93"/>
    </row>
    <row r="1744" spans="1:10" s="65" customFormat="1" ht="14" x14ac:dyDescent="0.35">
      <c r="A1744" s="145"/>
      <c r="B1744" s="152"/>
      <c r="E1744" s="102"/>
      <c r="F1744" s="102"/>
      <c r="G1744" s="102"/>
      <c r="I1744" s="93"/>
      <c r="J1744" s="93"/>
    </row>
    <row r="1745" spans="1:10" s="65" customFormat="1" ht="14" x14ac:dyDescent="0.35">
      <c r="A1745" s="145"/>
      <c r="B1745" s="152"/>
      <c r="E1745" s="102"/>
      <c r="F1745" s="102"/>
      <c r="G1745" s="102"/>
      <c r="I1745" s="93"/>
      <c r="J1745" s="93"/>
    </row>
    <row r="1746" spans="1:10" s="65" customFormat="1" ht="14" x14ac:dyDescent="0.35">
      <c r="A1746" s="145"/>
      <c r="B1746" s="152"/>
      <c r="E1746" s="102"/>
      <c r="F1746" s="102"/>
      <c r="G1746" s="102"/>
      <c r="I1746" s="93"/>
      <c r="J1746" s="93"/>
    </row>
    <row r="1747" spans="1:10" s="65" customFormat="1" ht="14" x14ac:dyDescent="0.35">
      <c r="A1747" s="145"/>
      <c r="B1747" s="152"/>
      <c r="E1747" s="102"/>
      <c r="F1747" s="102"/>
      <c r="G1747" s="102"/>
      <c r="I1747" s="93"/>
      <c r="J1747" s="93"/>
    </row>
    <row r="1748" spans="1:10" s="65" customFormat="1" ht="14" x14ac:dyDescent="0.35">
      <c r="A1748" s="145"/>
      <c r="B1748" s="152"/>
      <c r="E1748" s="102"/>
      <c r="F1748" s="102"/>
      <c r="G1748" s="102"/>
      <c r="I1748" s="93"/>
      <c r="J1748" s="93"/>
    </row>
    <row r="1749" spans="1:10" s="65" customFormat="1" ht="14" x14ac:dyDescent="0.35">
      <c r="A1749" s="145"/>
      <c r="B1749" s="152"/>
      <c r="E1749" s="102"/>
      <c r="F1749" s="102"/>
      <c r="G1749" s="102"/>
      <c r="I1749" s="93"/>
      <c r="J1749" s="93"/>
    </row>
    <row r="1750" spans="1:10" s="65" customFormat="1" ht="14" x14ac:dyDescent="0.35">
      <c r="A1750" s="145"/>
      <c r="B1750" s="152"/>
      <c r="E1750" s="102"/>
      <c r="F1750" s="102"/>
      <c r="G1750" s="102"/>
      <c r="I1750" s="93"/>
      <c r="J1750" s="93"/>
    </row>
    <row r="1751" spans="1:10" s="65" customFormat="1" ht="14" x14ac:dyDescent="0.35">
      <c r="A1751" s="145"/>
      <c r="B1751" s="152"/>
      <c r="E1751" s="102"/>
      <c r="F1751" s="102"/>
      <c r="G1751" s="102"/>
      <c r="I1751" s="93"/>
      <c r="J1751" s="93"/>
    </row>
    <row r="1752" spans="1:10" s="65" customFormat="1" ht="14" x14ac:dyDescent="0.35">
      <c r="A1752" s="145"/>
      <c r="B1752" s="152"/>
      <c r="E1752" s="102"/>
      <c r="F1752" s="102"/>
      <c r="G1752" s="102"/>
      <c r="I1752" s="93"/>
      <c r="J1752" s="93"/>
    </row>
    <row r="1753" spans="1:10" s="65" customFormat="1" ht="14" x14ac:dyDescent="0.35">
      <c r="A1753" s="145"/>
      <c r="B1753" s="152"/>
      <c r="E1753" s="102"/>
      <c r="F1753" s="102"/>
      <c r="G1753" s="102"/>
      <c r="I1753" s="93"/>
      <c r="J1753" s="93"/>
    </row>
    <row r="1754" spans="1:10" s="65" customFormat="1" ht="14" x14ac:dyDescent="0.35">
      <c r="A1754" s="145"/>
      <c r="B1754" s="152"/>
      <c r="E1754" s="102"/>
      <c r="F1754" s="102"/>
      <c r="G1754" s="102"/>
      <c r="I1754" s="93"/>
      <c r="J1754" s="93"/>
    </row>
    <row r="1755" spans="1:10" s="65" customFormat="1" ht="14" x14ac:dyDescent="0.35">
      <c r="A1755" s="145"/>
      <c r="B1755" s="152"/>
      <c r="E1755" s="102"/>
      <c r="F1755" s="102"/>
      <c r="G1755" s="102"/>
      <c r="I1755" s="93"/>
      <c r="J1755" s="93"/>
    </row>
    <row r="1756" spans="1:10" s="65" customFormat="1" ht="14" x14ac:dyDescent="0.35">
      <c r="A1756" s="145"/>
      <c r="B1756" s="152"/>
      <c r="E1756" s="102"/>
      <c r="F1756" s="102"/>
      <c r="G1756" s="102"/>
      <c r="I1756" s="93"/>
      <c r="J1756" s="93"/>
    </row>
    <row r="1757" spans="1:10" s="65" customFormat="1" ht="14" x14ac:dyDescent="0.35">
      <c r="A1757" s="145"/>
      <c r="B1757" s="152"/>
      <c r="E1757" s="102"/>
      <c r="F1757" s="102"/>
      <c r="G1757" s="102"/>
      <c r="I1757" s="93"/>
      <c r="J1757" s="93"/>
    </row>
    <row r="1758" spans="1:10" s="65" customFormat="1" ht="14" x14ac:dyDescent="0.35">
      <c r="A1758" s="145"/>
      <c r="B1758" s="152"/>
      <c r="E1758" s="102"/>
      <c r="F1758" s="102"/>
      <c r="G1758" s="102"/>
      <c r="I1758" s="93"/>
      <c r="J1758" s="93"/>
    </row>
    <row r="1759" spans="1:10" s="65" customFormat="1" ht="14" x14ac:dyDescent="0.35">
      <c r="A1759" s="145"/>
      <c r="B1759" s="152"/>
      <c r="E1759" s="102"/>
      <c r="F1759" s="102"/>
      <c r="G1759" s="102"/>
      <c r="I1759" s="93"/>
      <c r="J1759" s="93"/>
    </row>
    <row r="1760" spans="1:10" s="65" customFormat="1" ht="14" x14ac:dyDescent="0.35">
      <c r="A1760" s="145"/>
      <c r="B1760" s="152"/>
      <c r="E1760" s="102"/>
      <c r="F1760" s="102"/>
      <c r="G1760" s="102"/>
      <c r="I1760" s="93"/>
      <c r="J1760" s="93"/>
    </row>
    <row r="1761" spans="1:10" s="65" customFormat="1" ht="14" x14ac:dyDescent="0.35">
      <c r="A1761" s="145"/>
      <c r="B1761" s="152"/>
      <c r="E1761" s="102"/>
      <c r="F1761" s="102"/>
      <c r="G1761" s="102"/>
      <c r="I1761" s="93"/>
      <c r="J1761" s="93"/>
    </row>
    <row r="1762" spans="1:10" s="65" customFormat="1" ht="14" x14ac:dyDescent="0.35">
      <c r="A1762" s="145"/>
      <c r="B1762" s="152"/>
      <c r="E1762" s="102"/>
      <c r="F1762" s="102"/>
      <c r="G1762" s="102"/>
      <c r="I1762" s="93"/>
      <c r="J1762" s="93"/>
    </row>
    <row r="1763" spans="1:10" s="65" customFormat="1" ht="14" x14ac:dyDescent="0.35">
      <c r="A1763" s="145"/>
      <c r="B1763" s="152"/>
      <c r="E1763" s="102"/>
      <c r="F1763" s="102"/>
      <c r="G1763" s="102"/>
      <c r="I1763" s="93"/>
      <c r="J1763" s="93"/>
    </row>
    <row r="1764" spans="1:10" s="65" customFormat="1" ht="14" x14ac:dyDescent="0.35">
      <c r="A1764" s="145"/>
      <c r="B1764" s="152"/>
      <c r="E1764" s="102"/>
      <c r="F1764" s="102"/>
      <c r="G1764" s="102"/>
      <c r="I1764" s="93"/>
      <c r="J1764" s="93"/>
    </row>
    <row r="1765" spans="1:10" s="65" customFormat="1" ht="14" x14ac:dyDescent="0.35">
      <c r="A1765" s="145"/>
      <c r="B1765" s="152"/>
      <c r="E1765" s="102"/>
      <c r="F1765" s="102"/>
      <c r="G1765" s="102"/>
      <c r="I1765" s="93"/>
      <c r="J1765" s="93"/>
    </row>
    <row r="1766" spans="1:10" s="65" customFormat="1" ht="14" x14ac:dyDescent="0.35">
      <c r="A1766" s="145"/>
      <c r="B1766" s="152"/>
      <c r="E1766" s="102"/>
      <c r="F1766" s="102"/>
      <c r="G1766" s="102"/>
      <c r="I1766" s="93"/>
      <c r="J1766" s="93"/>
    </row>
    <row r="1767" spans="1:10" s="65" customFormat="1" ht="14" x14ac:dyDescent="0.35">
      <c r="A1767" s="145"/>
      <c r="B1767" s="152"/>
      <c r="E1767" s="102"/>
      <c r="F1767" s="102"/>
      <c r="G1767" s="102"/>
      <c r="I1767" s="93"/>
      <c r="J1767" s="93"/>
    </row>
    <row r="1768" spans="1:10" s="65" customFormat="1" ht="14" x14ac:dyDescent="0.35">
      <c r="A1768" s="145"/>
      <c r="B1768" s="152"/>
      <c r="E1768" s="102"/>
      <c r="F1768" s="102"/>
      <c r="G1768" s="102"/>
      <c r="I1768" s="93"/>
      <c r="J1768" s="93"/>
    </row>
    <row r="1769" spans="1:10" s="65" customFormat="1" ht="14" x14ac:dyDescent="0.35">
      <c r="A1769" s="145"/>
      <c r="B1769" s="152"/>
      <c r="E1769" s="102"/>
      <c r="F1769" s="102"/>
      <c r="G1769" s="102"/>
      <c r="I1769" s="93"/>
      <c r="J1769" s="93"/>
    </row>
    <row r="1770" spans="1:10" s="65" customFormat="1" ht="14" x14ac:dyDescent="0.35">
      <c r="A1770" s="145"/>
      <c r="B1770" s="152"/>
      <c r="E1770" s="102"/>
      <c r="F1770" s="102"/>
      <c r="G1770" s="102"/>
      <c r="I1770" s="93"/>
      <c r="J1770" s="93"/>
    </row>
    <row r="1771" spans="1:10" s="65" customFormat="1" ht="14" x14ac:dyDescent="0.35">
      <c r="A1771" s="145"/>
      <c r="B1771" s="152"/>
      <c r="E1771" s="102"/>
      <c r="F1771" s="102"/>
      <c r="G1771" s="102"/>
      <c r="I1771" s="93"/>
      <c r="J1771" s="93"/>
    </row>
    <row r="1772" spans="1:10" s="65" customFormat="1" ht="14" x14ac:dyDescent="0.35">
      <c r="A1772" s="145"/>
      <c r="B1772" s="152"/>
      <c r="E1772" s="102"/>
      <c r="F1772" s="102"/>
      <c r="G1772" s="102"/>
      <c r="I1772" s="93"/>
      <c r="J1772" s="93"/>
    </row>
    <row r="1773" spans="1:10" s="65" customFormat="1" ht="14" x14ac:dyDescent="0.35">
      <c r="A1773" s="145"/>
      <c r="B1773" s="152"/>
      <c r="E1773" s="102"/>
      <c r="F1773" s="102"/>
      <c r="G1773" s="102"/>
      <c r="I1773" s="93"/>
      <c r="J1773" s="93"/>
    </row>
    <row r="1774" spans="1:10" s="65" customFormat="1" ht="14" x14ac:dyDescent="0.35">
      <c r="A1774" s="145"/>
      <c r="B1774" s="152"/>
      <c r="E1774" s="102"/>
      <c r="F1774" s="102"/>
      <c r="G1774" s="102"/>
      <c r="I1774" s="93"/>
      <c r="J1774" s="93"/>
    </row>
    <row r="1775" spans="1:10" s="65" customFormat="1" ht="14" x14ac:dyDescent="0.35">
      <c r="A1775" s="145"/>
      <c r="B1775" s="152"/>
      <c r="E1775" s="102"/>
      <c r="F1775" s="102"/>
      <c r="G1775" s="102"/>
      <c r="I1775" s="93"/>
      <c r="J1775" s="93"/>
    </row>
    <row r="1776" spans="1:10" s="65" customFormat="1" ht="14" x14ac:dyDescent="0.35">
      <c r="A1776" s="145"/>
      <c r="B1776" s="152"/>
      <c r="E1776" s="102"/>
      <c r="F1776" s="102"/>
      <c r="G1776" s="102"/>
      <c r="I1776" s="93"/>
      <c r="J1776" s="93"/>
    </row>
    <row r="1777" spans="1:10" s="65" customFormat="1" ht="14" x14ac:dyDescent="0.35">
      <c r="A1777" s="145"/>
      <c r="B1777" s="152"/>
      <c r="E1777" s="102"/>
      <c r="F1777" s="102"/>
      <c r="G1777" s="102"/>
      <c r="I1777" s="93"/>
      <c r="J1777" s="93"/>
    </row>
    <row r="1778" spans="1:10" s="65" customFormat="1" ht="14" x14ac:dyDescent="0.35">
      <c r="A1778" s="145"/>
      <c r="B1778" s="152"/>
      <c r="E1778" s="102"/>
      <c r="F1778" s="102"/>
      <c r="G1778" s="102"/>
      <c r="I1778" s="93"/>
      <c r="J1778" s="93"/>
    </row>
    <row r="1779" spans="1:10" s="65" customFormat="1" ht="14" x14ac:dyDescent="0.35">
      <c r="A1779" s="145"/>
      <c r="B1779" s="152"/>
      <c r="E1779" s="102"/>
      <c r="F1779" s="102"/>
      <c r="G1779" s="102"/>
      <c r="I1779" s="93"/>
      <c r="J1779" s="93"/>
    </row>
    <row r="1780" spans="1:10" s="65" customFormat="1" ht="14" x14ac:dyDescent="0.35">
      <c r="A1780" s="145"/>
      <c r="B1780" s="152"/>
      <c r="E1780" s="102"/>
      <c r="F1780" s="102"/>
      <c r="G1780" s="102"/>
      <c r="I1780" s="93"/>
      <c r="J1780" s="93"/>
    </row>
    <row r="1781" spans="1:10" s="65" customFormat="1" ht="14" x14ac:dyDescent="0.35">
      <c r="A1781" s="145"/>
      <c r="B1781" s="152"/>
      <c r="E1781" s="102"/>
      <c r="F1781" s="102"/>
      <c r="G1781" s="102"/>
      <c r="I1781" s="93"/>
      <c r="J1781" s="93"/>
    </row>
    <row r="1782" spans="1:10" s="65" customFormat="1" ht="14" x14ac:dyDescent="0.35">
      <c r="A1782" s="145"/>
      <c r="B1782" s="152"/>
      <c r="E1782" s="102"/>
      <c r="F1782" s="102"/>
      <c r="G1782" s="102"/>
      <c r="I1782" s="93"/>
      <c r="J1782" s="93"/>
    </row>
    <row r="1783" spans="1:10" s="65" customFormat="1" ht="14" x14ac:dyDescent="0.35">
      <c r="A1783" s="145"/>
      <c r="B1783" s="152"/>
      <c r="E1783" s="102"/>
      <c r="F1783" s="102"/>
      <c r="G1783" s="102"/>
      <c r="I1783" s="93"/>
      <c r="J1783" s="93"/>
    </row>
    <row r="1784" spans="1:10" s="65" customFormat="1" ht="14" x14ac:dyDescent="0.35">
      <c r="A1784" s="145"/>
      <c r="B1784" s="152"/>
      <c r="E1784" s="102"/>
      <c r="F1784" s="102"/>
      <c r="G1784" s="102"/>
      <c r="I1784" s="93"/>
      <c r="J1784" s="93"/>
    </row>
    <row r="1785" spans="1:10" s="65" customFormat="1" ht="14" x14ac:dyDescent="0.35">
      <c r="A1785" s="145"/>
      <c r="B1785" s="152"/>
      <c r="E1785" s="102"/>
      <c r="F1785" s="102"/>
      <c r="G1785" s="102"/>
      <c r="I1785" s="93"/>
      <c r="J1785" s="93"/>
    </row>
    <row r="1786" spans="1:10" s="65" customFormat="1" ht="14" x14ac:dyDescent="0.35">
      <c r="A1786" s="145"/>
      <c r="B1786" s="152"/>
      <c r="E1786" s="102"/>
      <c r="F1786" s="102"/>
      <c r="G1786" s="102"/>
      <c r="I1786" s="93"/>
      <c r="J1786" s="93"/>
    </row>
    <row r="1787" spans="1:10" s="65" customFormat="1" ht="14" x14ac:dyDescent="0.35">
      <c r="A1787" s="145"/>
      <c r="B1787" s="152"/>
      <c r="E1787" s="102"/>
      <c r="F1787" s="102"/>
      <c r="G1787" s="102"/>
      <c r="I1787" s="93"/>
      <c r="J1787" s="93"/>
    </row>
    <row r="1788" spans="1:10" s="65" customFormat="1" ht="14" x14ac:dyDescent="0.35">
      <c r="A1788" s="145"/>
      <c r="B1788" s="152"/>
      <c r="E1788" s="102"/>
      <c r="F1788" s="102"/>
      <c r="G1788" s="102"/>
      <c r="I1788" s="93"/>
      <c r="J1788" s="93"/>
    </row>
    <row r="1789" spans="1:10" s="65" customFormat="1" ht="14" x14ac:dyDescent="0.35">
      <c r="A1789" s="145"/>
      <c r="B1789" s="152"/>
      <c r="E1789" s="102"/>
      <c r="F1789" s="102"/>
      <c r="G1789" s="102"/>
      <c r="I1789" s="93"/>
      <c r="J1789" s="93"/>
    </row>
    <row r="1790" spans="1:10" s="65" customFormat="1" ht="14" x14ac:dyDescent="0.35">
      <c r="A1790" s="145"/>
      <c r="B1790" s="152"/>
      <c r="E1790" s="102"/>
      <c r="F1790" s="102"/>
      <c r="G1790" s="102"/>
      <c r="I1790" s="93"/>
      <c r="J1790" s="93"/>
    </row>
    <row r="1791" spans="1:10" s="65" customFormat="1" ht="14" x14ac:dyDescent="0.35">
      <c r="A1791" s="145"/>
      <c r="B1791" s="152"/>
      <c r="E1791" s="102"/>
      <c r="F1791" s="102"/>
      <c r="G1791" s="102"/>
      <c r="I1791" s="93"/>
      <c r="J1791" s="93"/>
    </row>
    <row r="1792" spans="1:10" s="65" customFormat="1" ht="14" x14ac:dyDescent="0.35">
      <c r="A1792" s="145"/>
      <c r="B1792" s="152"/>
      <c r="E1792" s="102"/>
      <c r="F1792" s="102"/>
      <c r="G1792" s="102"/>
      <c r="I1792" s="93"/>
      <c r="J1792" s="93"/>
    </row>
    <row r="1793" spans="1:10" s="65" customFormat="1" ht="14" x14ac:dyDescent="0.35">
      <c r="A1793" s="145"/>
      <c r="B1793" s="152"/>
      <c r="E1793" s="102"/>
      <c r="F1793" s="102"/>
      <c r="G1793" s="102"/>
      <c r="I1793" s="93"/>
      <c r="J1793" s="93"/>
    </row>
    <row r="1794" spans="1:10" s="65" customFormat="1" ht="14" x14ac:dyDescent="0.35">
      <c r="A1794" s="145"/>
      <c r="B1794" s="152"/>
      <c r="E1794" s="102"/>
      <c r="F1794" s="102"/>
      <c r="G1794" s="102"/>
      <c r="I1794" s="93"/>
      <c r="J1794" s="93"/>
    </row>
    <row r="1795" spans="1:10" s="65" customFormat="1" ht="14" x14ac:dyDescent="0.35">
      <c r="A1795" s="145"/>
      <c r="B1795" s="152"/>
      <c r="E1795" s="102"/>
      <c r="F1795" s="102"/>
      <c r="G1795" s="102"/>
      <c r="I1795" s="93"/>
      <c r="J1795" s="93"/>
    </row>
    <row r="1796" spans="1:10" s="65" customFormat="1" ht="14" x14ac:dyDescent="0.35">
      <c r="A1796" s="145"/>
      <c r="B1796" s="152"/>
      <c r="E1796" s="102"/>
      <c r="F1796" s="102"/>
      <c r="G1796" s="102"/>
      <c r="I1796" s="93"/>
      <c r="J1796" s="93"/>
    </row>
    <row r="1797" spans="1:10" s="65" customFormat="1" ht="14" x14ac:dyDescent="0.35">
      <c r="A1797" s="145"/>
      <c r="B1797" s="152"/>
      <c r="E1797" s="102"/>
      <c r="F1797" s="102"/>
      <c r="G1797" s="102"/>
      <c r="I1797" s="93"/>
      <c r="J1797" s="93"/>
    </row>
    <row r="1798" spans="1:10" s="65" customFormat="1" ht="14" x14ac:dyDescent="0.35">
      <c r="A1798" s="145"/>
      <c r="B1798" s="152"/>
      <c r="E1798" s="102"/>
      <c r="F1798" s="102"/>
      <c r="G1798" s="102"/>
      <c r="I1798" s="93"/>
      <c r="J1798" s="93"/>
    </row>
    <row r="1799" spans="1:10" s="65" customFormat="1" ht="14" x14ac:dyDescent="0.35">
      <c r="A1799" s="145"/>
      <c r="B1799" s="152"/>
      <c r="E1799" s="102"/>
      <c r="F1799" s="102"/>
      <c r="G1799" s="102"/>
      <c r="I1799" s="93"/>
      <c r="J1799" s="93"/>
    </row>
    <row r="1800" spans="1:10" s="65" customFormat="1" ht="14" x14ac:dyDescent="0.35">
      <c r="A1800" s="145"/>
      <c r="B1800" s="152"/>
      <c r="E1800" s="102"/>
      <c r="F1800" s="102"/>
      <c r="G1800" s="102"/>
      <c r="I1800" s="93"/>
      <c r="J1800" s="93"/>
    </row>
    <row r="1801" spans="1:10" s="65" customFormat="1" ht="14" x14ac:dyDescent="0.35">
      <c r="A1801" s="145"/>
      <c r="B1801" s="152"/>
      <c r="E1801" s="102"/>
      <c r="F1801" s="102"/>
      <c r="G1801" s="102"/>
      <c r="I1801" s="93"/>
      <c r="J1801" s="93"/>
    </row>
    <row r="1802" spans="1:10" s="65" customFormat="1" ht="14" x14ac:dyDescent="0.35">
      <c r="A1802" s="145"/>
      <c r="B1802" s="152"/>
      <c r="E1802" s="102"/>
      <c r="F1802" s="102"/>
      <c r="G1802" s="102"/>
      <c r="I1802" s="93"/>
      <c r="J1802" s="93"/>
    </row>
    <row r="1803" spans="1:10" s="65" customFormat="1" ht="14" x14ac:dyDescent="0.35">
      <c r="A1803" s="145"/>
      <c r="B1803" s="152"/>
      <c r="E1803" s="102"/>
      <c r="F1803" s="102"/>
      <c r="G1803" s="102"/>
      <c r="I1803" s="93"/>
      <c r="J1803" s="93"/>
    </row>
    <row r="1804" spans="1:10" s="65" customFormat="1" ht="14" x14ac:dyDescent="0.35">
      <c r="A1804" s="145"/>
      <c r="B1804" s="152"/>
      <c r="E1804" s="102"/>
      <c r="F1804" s="102"/>
      <c r="G1804" s="102"/>
      <c r="I1804" s="93"/>
      <c r="J1804" s="93"/>
    </row>
    <row r="1805" spans="1:10" s="65" customFormat="1" ht="14" x14ac:dyDescent="0.35">
      <c r="A1805" s="145"/>
      <c r="B1805" s="152"/>
      <c r="E1805" s="102"/>
      <c r="F1805" s="102"/>
      <c r="G1805" s="102"/>
      <c r="I1805" s="93"/>
      <c r="J1805" s="93"/>
    </row>
    <row r="1806" spans="1:10" s="65" customFormat="1" ht="14" x14ac:dyDescent="0.35">
      <c r="A1806" s="145"/>
      <c r="B1806" s="152"/>
      <c r="E1806" s="102"/>
      <c r="F1806" s="102"/>
      <c r="G1806" s="102"/>
      <c r="I1806" s="93"/>
      <c r="J1806" s="93"/>
    </row>
    <row r="1807" spans="1:10" s="65" customFormat="1" ht="14" x14ac:dyDescent="0.35">
      <c r="A1807" s="145"/>
      <c r="B1807" s="152"/>
      <c r="E1807" s="102"/>
      <c r="F1807" s="102"/>
      <c r="G1807" s="102"/>
      <c r="I1807" s="93"/>
      <c r="J1807" s="93"/>
    </row>
    <row r="1808" spans="1:10" s="65" customFormat="1" ht="14" x14ac:dyDescent="0.35">
      <c r="A1808" s="145"/>
      <c r="B1808" s="152"/>
      <c r="E1808" s="102"/>
      <c r="F1808" s="102"/>
      <c r="G1808" s="102"/>
      <c r="I1808" s="93"/>
      <c r="J1808" s="93"/>
    </row>
    <row r="1809" spans="1:10" s="65" customFormat="1" ht="14" x14ac:dyDescent="0.35">
      <c r="A1809" s="145"/>
      <c r="B1809" s="152"/>
      <c r="E1809" s="102"/>
      <c r="F1809" s="102"/>
      <c r="G1809" s="102"/>
      <c r="I1809" s="93"/>
      <c r="J1809" s="93"/>
    </row>
    <row r="1810" spans="1:10" s="65" customFormat="1" ht="14" x14ac:dyDescent="0.35">
      <c r="A1810" s="145"/>
      <c r="B1810" s="152"/>
      <c r="E1810" s="102"/>
      <c r="F1810" s="102"/>
      <c r="G1810" s="102"/>
      <c r="I1810" s="93"/>
      <c r="J1810" s="93"/>
    </row>
    <row r="1811" spans="1:10" s="65" customFormat="1" ht="14" x14ac:dyDescent="0.35">
      <c r="A1811" s="145"/>
      <c r="B1811" s="152"/>
      <c r="E1811" s="102"/>
      <c r="F1811" s="102"/>
      <c r="G1811" s="102"/>
      <c r="I1811" s="93"/>
      <c r="J1811" s="93"/>
    </row>
    <row r="1812" spans="1:10" s="65" customFormat="1" ht="14" x14ac:dyDescent="0.35">
      <c r="A1812" s="145"/>
      <c r="B1812" s="152"/>
      <c r="E1812" s="102"/>
      <c r="F1812" s="102"/>
      <c r="G1812" s="102"/>
      <c r="I1812" s="93"/>
      <c r="J1812" s="93"/>
    </row>
    <row r="1813" spans="1:10" s="65" customFormat="1" ht="14" x14ac:dyDescent="0.35">
      <c r="A1813" s="145"/>
      <c r="B1813" s="152"/>
      <c r="E1813" s="102"/>
      <c r="F1813" s="102"/>
      <c r="G1813" s="102"/>
      <c r="I1813" s="93"/>
      <c r="J1813" s="93"/>
    </row>
    <row r="1814" spans="1:10" s="65" customFormat="1" ht="14" x14ac:dyDescent="0.35">
      <c r="A1814" s="145"/>
      <c r="B1814" s="152"/>
      <c r="E1814" s="102"/>
      <c r="F1814" s="102"/>
      <c r="G1814" s="102"/>
      <c r="I1814" s="93"/>
      <c r="J1814" s="93"/>
    </row>
    <row r="1815" spans="1:10" s="65" customFormat="1" ht="14" x14ac:dyDescent="0.35">
      <c r="A1815" s="145"/>
      <c r="B1815" s="152"/>
      <c r="E1815" s="102"/>
      <c r="F1815" s="102"/>
      <c r="G1815" s="102"/>
      <c r="I1815" s="93"/>
      <c r="J1815" s="93"/>
    </row>
    <row r="1816" spans="1:10" s="65" customFormat="1" ht="14" x14ac:dyDescent="0.35">
      <c r="A1816" s="145"/>
      <c r="B1816" s="152"/>
      <c r="E1816" s="102"/>
      <c r="F1816" s="102"/>
      <c r="G1816" s="102"/>
      <c r="I1816" s="93"/>
      <c r="J1816" s="93"/>
    </row>
    <row r="1817" spans="1:10" s="65" customFormat="1" ht="14" x14ac:dyDescent="0.35">
      <c r="A1817" s="145"/>
      <c r="B1817" s="152"/>
      <c r="E1817" s="102"/>
      <c r="F1817" s="102"/>
      <c r="G1817" s="102"/>
      <c r="I1817" s="93"/>
      <c r="J1817" s="93"/>
    </row>
    <row r="1818" spans="1:10" s="65" customFormat="1" ht="14" x14ac:dyDescent="0.35">
      <c r="A1818" s="145"/>
      <c r="B1818" s="152"/>
      <c r="E1818" s="102"/>
      <c r="F1818" s="102"/>
      <c r="G1818" s="102"/>
      <c r="I1818" s="93"/>
      <c r="J1818" s="93"/>
    </row>
    <row r="1819" spans="1:10" s="65" customFormat="1" ht="14" x14ac:dyDescent="0.35">
      <c r="A1819" s="145"/>
      <c r="B1819" s="152"/>
      <c r="E1819" s="102"/>
      <c r="F1819" s="102"/>
      <c r="G1819" s="102"/>
      <c r="I1819" s="93"/>
      <c r="J1819" s="93"/>
    </row>
    <row r="1820" spans="1:10" s="65" customFormat="1" ht="14" x14ac:dyDescent="0.35">
      <c r="A1820" s="145"/>
      <c r="B1820" s="152"/>
      <c r="E1820" s="102"/>
      <c r="F1820" s="102"/>
      <c r="G1820" s="102"/>
      <c r="I1820" s="93"/>
      <c r="J1820" s="93"/>
    </row>
    <row r="1821" spans="1:10" s="65" customFormat="1" ht="14" x14ac:dyDescent="0.35">
      <c r="A1821" s="145"/>
      <c r="B1821" s="152"/>
      <c r="E1821" s="102"/>
      <c r="F1821" s="102"/>
      <c r="G1821" s="102"/>
      <c r="I1821" s="93"/>
      <c r="J1821" s="93"/>
    </row>
    <row r="1822" spans="1:10" s="65" customFormat="1" ht="14" x14ac:dyDescent="0.35">
      <c r="A1822" s="145"/>
      <c r="B1822" s="152"/>
      <c r="E1822" s="102"/>
      <c r="F1822" s="102"/>
      <c r="G1822" s="102"/>
      <c r="I1822" s="93"/>
      <c r="J1822" s="93"/>
    </row>
    <row r="1823" spans="1:10" s="65" customFormat="1" ht="14" x14ac:dyDescent="0.35">
      <c r="A1823" s="145"/>
      <c r="B1823" s="152"/>
      <c r="E1823" s="102"/>
      <c r="F1823" s="102"/>
      <c r="G1823" s="102"/>
      <c r="I1823" s="93"/>
      <c r="J1823" s="93"/>
    </row>
    <row r="1824" spans="1:10" s="65" customFormat="1" ht="14" x14ac:dyDescent="0.35">
      <c r="A1824" s="145"/>
      <c r="B1824" s="152"/>
      <c r="E1824" s="102"/>
      <c r="F1824" s="102"/>
      <c r="G1824" s="102"/>
      <c r="I1824" s="93"/>
      <c r="J1824" s="93"/>
    </row>
    <row r="1825" spans="1:10" s="65" customFormat="1" ht="14" x14ac:dyDescent="0.35">
      <c r="A1825" s="145"/>
      <c r="B1825" s="152"/>
      <c r="E1825" s="102"/>
      <c r="F1825" s="102"/>
      <c r="G1825" s="102"/>
      <c r="I1825" s="93"/>
      <c r="J1825" s="93"/>
    </row>
    <row r="1826" spans="1:10" s="65" customFormat="1" ht="14" x14ac:dyDescent="0.35">
      <c r="A1826" s="145"/>
      <c r="B1826" s="152"/>
      <c r="E1826" s="102"/>
      <c r="F1826" s="102"/>
      <c r="G1826" s="102"/>
      <c r="I1826" s="93"/>
      <c r="J1826" s="93"/>
    </row>
    <row r="1827" spans="1:10" s="65" customFormat="1" ht="14" x14ac:dyDescent="0.35">
      <c r="A1827" s="145"/>
      <c r="B1827" s="152"/>
      <c r="E1827" s="102"/>
      <c r="F1827" s="102"/>
      <c r="G1827" s="102"/>
      <c r="I1827" s="93"/>
      <c r="J1827" s="93"/>
    </row>
    <row r="1828" spans="1:10" s="65" customFormat="1" ht="14" x14ac:dyDescent="0.35">
      <c r="A1828" s="145"/>
      <c r="B1828" s="152"/>
      <c r="E1828" s="102"/>
      <c r="F1828" s="102"/>
      <c r="G1828" s="102"/>
      <c r="I1828" s="93"/>
      <c r="J1828" s="93"/>
    </row>
    <row r="1829" spans="1:10" s="65" customFormat="1" ht="14" x14ac:dyDescent="0.35">
      <c r="A1829" s="145"/>
      <c r="B1829" s="152"/>
      <c r="E1829" s="102"/>
      <c r="F1829" s="102"/>
      <c r="G1829" s="102"/>
      <c r="I1829" s="93"/>
      <c r="J1829" s="93"/>
    </row>
    <row r="1830" spans="1:10" s="65" customFormat="1" ht="14" x14ac:dyDescent="0.35">
      <c r="A1830" s="145"/>
      <c r="B1830" s="152"/>
      <c r="E1830" s="102"/>
      <c r="F1830" s="102"/>
      <c r="G1830" s="102"/>
      <c r="I1830" s="93"/>
      <c r="J1830" s="93"/>
    </row>
    <row r="1831" spans="1:10" s="65" customFormat="1" ht="14" x14ac:dyDescent="0.35">
      <c r="A1831" s="145"/>
      <c r="B1831" s="152"/>
      <c r="E1831" s="102"/>
      <c r="F1831" s="102"/>
      <c r="G1831" s="102"/>
      <c r="I1831" s="93"/>
      <c r="J1831" s="93"/>
    </row>
    <row r="1832" spans="1:10" s="65" customFormat="1" ht="14" x14ac:dyDescent="0.35">
      <c r="A1832" s="145"/>
      <c r="B1832" s="152"/>
      <c r="E1832" s="102"/>
      <c r="F1832" s="102"/>
      <c r="G1832" s="102"/>
      <c r="I1832" s="93"/>
      <c r="J1832" s="93"/>
    </row>
    <row r="1833" spans="1:10" s="65" customFormat="1" ht="14" x14ac:dyDescent="0.35">
      <c r="A1833" s="145"/>
      <c r="B1833" s="152"/>
      <c r="E1833" s="102"/>
      <c r="F1833" s="102"/>
      <c r="G1833" s="102"/>
      <c r="I1833" s="93"/>
      <c r="J1833" s="93"/>
    </row>
    <row r="1834" spans="1:10" s="65" customFormat="1" ht="14" x14ac:dyDescent="0.35">
      <c r="A1834" s="145"/>
      <c r="B1834" s="152"/>
      <c r="E1834" s="102"/>
      <c r="F1834" s="102"/>
      <c r="G1834" s="102"/>
      <c r="I1834" s="93"/>
      <c r="J1834" s="93"/>
    </row>
    <row r="1835" spans="1:10" s="65" customFormat="1" ht="14" x14ac:dyDescent="0.35">
      <c r="A1835" s="145"/>
      <c r="B1835" s="152"/>
      <c r="E1835" s="102"/>
      <c r="F1835" s="102"/>
      <c r="G1835" s="102"/>
      <c r="I1835" s="93"/>
      <c r="J1835" s="93"/>
    </row>
    <row r="1836" spans="1:10" s="65" customFormat="1" ht="14" x14ac:dyDescent="0.35">
      <c r="A1836" s="145"/>
      <c r="B1836" s="152"/>
      <c r="E1836" s="102"/>
      <c r="F1836" s="102"/>
      <c r="G1836" s="102"/>
      <c r="I1836" s="93"/>
      <c r="J1836" s="93"/>
    </row>
    <row r="1837" spans="1:10" s="65" customFormat="1" ht="14" x14ac:dyDescent="0.35">
      <c r="A1837" s="145"/>
      <c r="B1837" s="152"/>
      <c r="E1837" s="102"/>
      <c r="F1837" s="102"/>
      <c r="G1837" s="102"/>
      <c r="I1837" s="93"/>
      <c r="J1837" s="93"/>
    </row>
    <row r="1838" spans="1:10" s="65" customFormat="1" ht="14" x14ac:dyDescent="0.35">
      <c r="A1838" s="145"/>
      <c r="B1838" s="152"/>
      <c r="E1838" s="102"/>
      <c r="F1838" s="102"/>
      <c r="G1838" s="102"/>
      <c r="I1838" s="93"/>
      <c r="J1838" s="93"/>
    </row>
    <row r="1839" spans="1:10" s="65" customFormat="1" ht="14" x14ac:dyDescent="0.35">
      <c r="A1839" s="145"/>
      <c r="B1839" s="152"/>
      <c r="E1839" s="102"/>
      <c r="F1839" s="102"/>
      <c r="G1839" s="102"/>
      <c r="I1839" s="93"/>
      <c r="J1839" s="93"/>
    </row>
    <row r="1840" spans="1:10" s="65" customFormat="1" ht="14" x14ac:dyDescent="0.35">
      <c r="A1840" s="145"/>
      <c r="B1840" s="152"/>
      <c r="E1840" s="102"/>
      <c r="F1840" s="102"/>
      <c r="G1840" s="102"/>
      <c r="I1840" s="93"/>
      <c r="J1840" s="93"/>
    </row>
    <row r="1841" spans="1:10" s="65" customFormat="1" ht="14" x14ac:dyDescent="0.35">
      <c r="A1841" s="145"/>
      <c r="B1841" s="152"/>
      <c r="E1841" s="102"/>
      <c r="F1841" s="102"/>
      <c r="G1841" s="102"/>
      <c r="I1841" s="93"/>
      <c r="J1841" s="93"/>
    </row>
    <row r="1842" spans="1:10" s="65" customFormat="1" ht="14" x14ac:dyDescent="0.35">
      <c r="A1842" s="145"/>
      <c r="B1842" s="152"/>
      <c r="E1842" s="102"/>
      <c r="F1842" s="102"/>
      <c r="G1842" s="102"/>
      <c r="I1842" s="93"/>
      <c r="J1842" s="93"/>
    </row>
    <row r="1843" spans="1:10" s="65" customFormat="1" ht="14" x14ac:dyDescent="0.35">
      <c r="A1843" s="145"/>
      <c r="B1843" s="152"/>
      <c r="E1843" s="102"/>
      <c r="F1843" s="102"/>
      <c r="G1843" s="102"/>
      <c r="I1843" s="93"/>
      <c r="J1843" s="93"/>
    </row>
    <row r="1844" spans="1:10" s="65" customFormat="1" ht="14" x14ac:dyDescent="0.35">
      <c r="A1844" s="145"/>
      <c r="B1844" s="152"/>
      <c r="E1844" s="102"/>
      <c r="F1844" s="102"/>
      <c r="G1844" s="102"/>
      <c r="I1844" s="93"/>
      <c r="J1844" s="93"/>
    </row>
    <row r="1845" spans="1:10" s="65" customFormat="1" ht="14" x14ac:dyDescent="0.35">
      <c r="A1845" s="145"/>
      <c r="B1845" s="152"/>
      <c r="E1845" s="102"/>
      <c r="F1845" s="102"/>
      <c r="G1845" s="102"/>
      <c r="I1845" s="93"/>
      <c r="J1845" s="93"/>
    </row>
    <row r="1846" spans="1:10" s="65" customFormat="1" ht="14" x14ac:dyDescent="0.35">
      <c r="A1846" s="145"/>
      <c r="B1846" s="152"/>
      <c r="E1846" s="102"/>
      <c r="F1846" s="102"/>
      <c r="G1846" s="102"/>
      <c r="I1846" s="93"/>
      <c r="J1846" s="93"/>
    </row>
    <row r="1847" spans="1:10" s="65" customFormat="1" ht="14" x14ac:dyDescent="0.35">
      <c r="A1847" s="145"/>
      <c r="B1847" s="152"/>
      <c r="E1847" s="102"/>
      <c r="F1847" s="102"/>
      <c r="G1847" s="102"/>
      <c r="I1847" s="93"/>
      <c r="J1847" s="93"/>
    </row>
    <row r="1848" spans="1:10" s="65" customFormat="1" ht="14" x14ac:dyDescent="0.35">
      <c r="A1848" s="145"/>
      <c r="B1848" s="152"/>
      <c r="E1848" s="102"/>
      <c r="F1848" s="102"/>
      <c r="G1848" s="102"/>
      <c r="I1848" s="93"/>
      <c r="J1848" s="93"/>
    </row>
    <row r="1849" spans="1:10" s="65" customFormat="1" ht="14" x14ac:dyDescent="0.35">
      <c r="A1849" s="145"/>
      <c r="B1849" s="152"/>
      <c r="E1849" s="102"/>
      <c r="F1849" s="102"/>
      <c r="G1849" s="102"/>
      <c r="I1849" s="93"/>
      <c r="J1849" s="93"/>
    </row>
    <row r="1850" spans="1:10" s="65" customFormat="1" ht="14" x14ac:dyDescent="0.35">
      <c r="A1850" s="145"/>
      <c r="B1850" s="152"/>
      <c r="E1850" s="102"/>
      <c r="F1850" s="102"/>
      <c r="G1850" s="102"/>
      <c r="I1850" s="93"/>
      <c r="J1850" s="93"/>
    </row>
    <row r="1851" spans="1:10" s="65" customFormat="1" ht="14" x14ac:dyDescent="0.35">
      <c r="A1851" s="145"/>
      <c r="B1851" s="152"/>
      <c r="E1851" s="102"/>
      <c r="F1851" s="102"/>
      <c r="G1851" s="102"/>
      <c r="I1851" s="93"/>
      <c r="J1851" s="93"/>
    </row>
    <row r="1852" spans="1:10" s="65" customFormat="1" ht="14" x14ac:dyDescent="0.35">
      <c r="A1852" s="145"/>
      <c r="B1852" s="152"/>
      <c r="E1852" s="102"/>
      <c r="F1852" s="102"/>
      <c r="G1852" s="102"/>
      <c r="I1852" s="93"/>
      <c r="J1852" s="93"/>
    </row>
    <row r="1853" spans="1:10" s="65" customFormat="1" ht="14" x14ac:dyDescent="0.35">
      <c r="A1853" s="145"/>
      <c r="B1853" s="152"/>
      <c r="E1853" s="102"/>
      <c r="F1853" s="102"/>
      <c r="G1853" s="102"/>
      <c r="I1853" s="93"/>
      <c r="J1853" s="93"/>
    </row>
    <row r="1854" spans="1:10" s="65" customFormat="1" ht="14" x14ac:dyDescent="0.35">
      <c r="A1854" s="145"/>
      <c r="B1854" s="152"/>
      <c r="E1854" s="102"/>
      <c r="F1854" s="102"/>
      <c r="G1854" s="102"/>
      <c r="I1854" s="93"/>
      <c r="J1854" s="93"/>
    </row>
    <row r="1855" spans="1:10" s="65" customFormat="1" ht="14" x14ac:dyDescent="0.35">
      <c r="A1855" s="145"/>
      <c r="B1855" s="152"/>
      <c r="E1855" s="102"/>
      <c r="F1855" s="102"/>
      <c r="G1855" s="102"/>
      <c r="I1855" s="93"/>
      <c r="J1855" s="93"/>
    </row>
    <row r="1856" spans="1:10" s="65" customFormat="1" ht="14" x14ac:dyDescent="0.35">
      <c r="A1856" s="145"/>
      <c r="B1856" s="152"/>
      <c r="E1856" s="102"/>
      <c r="F1856" s="102"/>
      <c r="G1856" s="102"/>
      <c r="I1856" s="93"/>
      <c r="J1856" s="93"/>
    </row>
    <row r="1857" spans="1:10" s="65" customFormat="1" ht="14" x14ac:dyDescent="0.35">
      <c r="A1857" s="145"/>
      <c r="B1857" s="152"/>
      <c r="E1857" s="102"/>
      <c r="F1857" s="102"/>
      <c r="G1857" s="102"/>
      <c r="I1857" s="93"/>
      <c r="J1857" s="93"/>
    </row>
    <row r="1858" spans="1:10" s="65" customFormat="1" ht="14" x14ac:dyDescent="0.35">
      <c r="A1858" s="145"/>
      <c r="B1858" s="152"/>
      <c r="E1858" s="102"/>
      <c r="F1858" s="102"/>
      <c r="G1858" s="102"/>
      <c r="I1858" s="93"/>
      <c r="J1858" s="93"/>
    </row>
    <row r="1859" spans="1:10" s="65" customFormat="1" ht="14" x14ac:dyDescent="0.35">
      <c r="A1859" s="145"/>
      <c r="B1859" s="152"/>
      <c r="E1859" s="102"/>
      <c r="F1859" s="102"/>
      <c r="G1859" s="102"/>
      <c r="I1859" s="93"/>
      <c r="J1859" s="93"/>
    </row>
    <row r="1860" spans="1:10" s="65" customFormat="1" ht="14" x14ac:dyDescent="0.35">
      <c r="A1860" s="145"/>
      <c r="B1860" s="152"/>
      <c r="E1860" s="102"/>
      <c r="F1860" s="102"/>
      <c r="G1860" s="102"/>
      <c r="I1860" s="93"/>
      <c r="J1860" s="93"/>
    </row>
    <row r="1861" spans="1:10" s="65" customFormat="1" ht="14" x14ac:dyDescent="0.35">
      <c r="A1861" s="145"/>
      <c r="B1861" s="152"/>
      <c r="E1861" s="102"/>
      <c r="F1861" s="102"/>
      <c r="G1861" s="102"/>
      <c r="I1861" s="93"/>
      <c r="J1861" s="93"/>
    </row>
    <row r="1862" spans="1:10" s="65" customFormat="1" ht="14" x14ac:dyDescent="0.35">
      <c r="A1862" s="145"/>
      <c r="B1862" s="152"/>
      <c r="E1862" s="102"/>
      <c r="F1862" s="102"/>
      <c r="G1862" s="102"/>
      <c r="I1862" s="93"/>
      <c r="J1862" s="93"/>
    </row>
    <row r="1863" spans="1:10" s="65" customFormat="1" ht="14" x14ac:dyDescent="0.35">
      <c r="A1863" s="145"/>
      <c r="B1863" s="152"/>
      <c r="E1863" s="102"/>
      <c r="F1863" s="102"/>
      <c r="G1863" s="102"/>
      <c r="I1863" s="93"/>
      <c r="J1863" s="93"/>
    </row>
    <row r="1864" spans="1:10" s="65" customFormat="1" ht="14" x14ac:dyDescent="0.35">
      <c r="A1864" s="145"/>
      <c r="B1864" s="152"/>
      <c r="E1864" s="102"/>
      <c r="F1864" s="102"/>
      <c r="G1864" s="102"/>
      <c r="I1864" s="93"/>
      <c r="J1864" s="93"/>
    </row>
    <row r="1865" spans="1:10" s="65" customFormat="1" ht="14" x14ac:dyDescent="0.35">
      <c r="A1865" s="145"/>
      <c r="B1865" s="152"/>
      <c r="E1865" s="102"/>
      <c r="F1865" s="102"/>
      <c r="G1865" s="102"/>
      <c r="I1865" s="93"/>
      <c r="J1865" s="93"/>
    </row>
    <row r="1866" spans="1:10" s="65" customFormat="1" ht="14" x14ac:dyDescent="0.35">
      <c r="A1866" s="145"/>
      <c r="B1866" s="152"/>
      <c r="E1866" s="102"/>
      <c r="F1866" s="102"/>
      <c r="G1866" s="102"/>
      <c r="I1866" s="93"/>
      <c r="J1866" s="93"/>
    </row>
    <row r="1867" spans="1:10" s="65" customFormat="1" ht="14" x14ac:dyDescent="0.35">
      <c r="A1867" s="145"/>
      <c r="B1867" s="152"/>
      <c r="E1867" s="102"/>
      <c r="F1867" s="102"/>
      <c r="G1867" s="102"/>
      <c r="I1867" s="93"/>
      <c r="J1867" s="93"/>
    </row>
    <row r="1868" spans="1:10" s="65" customFormat="1" ht="14" x14ac:dyDescent="0.35">
      <c r="A1868" s="145"/>
      <c r="B1868" s="152"/>
      <c r="E1868" s="102"/>
      <c r="F1868" s="102"/>
      <c r="G1868" s="102"/>
      <c r="I1868" s="93"/>
      <c r="J1868" s="93"/>
    </row>
    <row r="1869" spans="1:10" s="65" customFormat="1" ht="14" x14ac:dyDescent="0.35">
      <c r="A1869" s="145"/>
      <c r="B1869" s="152"/>
      <c r="E1869" s="102"/>
      <c r="F1869" s="102"/>
      <c r="G1869" s="102"/>
      <c r="I1869" s="93"/>
      <c r="J1869" s="93"/>
    </row>
    <row r="1870" spans="1:10" s="65" customFormat="1" ht="14" x14ac:dyDescent="0.35">
      <c r="A1870" s="145"/>
      <c r="B1870" s="152"/>
      <c r="E1870" s="102"/>
      <c r="F1870" s="102"/>
      <c r="G1870" s="102"/>
      <c r="I1870" s="93"/>
      <c r="J1870" s="93"/>
    </row>
    <row r="1871" spans="1:10" s="65" customFormat="1" ht="14" x14ac:dyDescent="0.35">
      <c r="A1871" s="145"/>
      <c r="B1871" s="152"/>
      <c r="E1871" s="102"/>
      <c r="F1871" s="102"/>
      <c r="G1871" s="102"/>
      <c r="I1871" s="93"/>
      <c r="J1871" s="93"/>
    </row>
    <row r="1872" spans="1:10" s="65" customFormat="1" ht="14" x14ac:dyDescent="0.35">
      <c r="A1872" s="145"/>
      <c r="B1872" s="152"/>
      <c r="E1872" s="102"/>
      <c r="F1872" s="102"/>
      <c r="G1872" s="102"/>
      <c r="I1872" s="93"/>
      <c r="J1872" s="93"/>
    </row>
    <row r="1873" spans="1:10" s="65" customFormat="1" ht="14" x14ac:dyDescent="0.35">
      <c r="A1873" s="145"/>
      <c r="B1873" s="152"/>
      <c r="E1873" s="102"/>
      <c r="F1873" s="102"/>
      <c r="G1873" s="102"/>
      <c r="I1873" s="93"/>
      <c r="J1873" s="93"/>
    </row>
    <row r="1874" spans="1:10" s="65" customFormat="1" ht="14" x14ac:dyDescent="0.35">
      <c r="A1874" s="145"/>
      <c r="B1874" s="152"/>
      <c r="E1874" s="102"/>
      <c r="F1874" s="102"/>
      <c r="G1874" s="102"/>
      <c r="I1874" s="93"/>
      <c r="J1874" s="93"/>
    </row>
    <row r="1875" spans="1:10" s="65" customFormat="1" ht="14" x14ac:dyDescent="0.35">
      <c r="A1875" s="145"/>
      <c r="B1875" s="152"/>
      <c r="E1875" s="102"/>
      <c r="F1875" s="102"/>
      <c r="G1875" s="102"/>
      <c r="I1875" s="93"/>
      <c r="J1875" s="93"/>
    </row>
    <row r="1876" spans="1:10" s="65" customFormat="1" ht="14" x14ac:dyDescent="0.35">
      <c r="A1876" s="145"/>
      <c r="B1876" s="152"/>
      <c r="E1876" s="102"/>
      <c r="F1876" s="102"/>
      <c r="G1876" s="102"/>
      <c r="I1876" s="93"/>
      <c r="J1876" s="93"/>
    </row>
    <row r="1877" spans="1:10" s="65" customFormat="1" ht="14" x14ac:dyDescent="0.35">
      <c r="A1877" s="145"/>
      <c r="B1877" s="152"/>
      <c r="E1877" s="102"/>
      <c r="F1877" s="102"/>
      <c r="G1877" s="102"/>
      <c r="I1877" s="93"/>
      <c r="J1877" s="93"/>
    </row>
    <row r="1878" spans="1:10" s="65" customFormat="1" ht="14" x14ac:dyDescent="0.35">
      <c r="A1878" s="145"/>
      <c r="B1878" s="152"/>
      <c r="E1878" s="102"/>
      <c r="F1878" s="102"/>
      <c r="G1878" s="102"/>
      <c r="I1878" s="93"/>
      <c r="J1878" s="93"/>
    </row>
    <row r="1879" spans="1:10" s="65" customFormat="1" ht="14" x14ac:dyDescent="0.35">
      <c r="A1879" s="145"/>
      <c r="B1879" s="152"/>
      <c r="E1879" s="102"/>
      <c r="F1879" s="102"/>
      <c r="G1879" s="102"/>
      <c r="I1879" s="93"/>
      <c r="J1879" s="93"/>
    </row>
    <row r="1880" spans="1:10" s="65" customFormat="1" ht="14" x14ac:dyDescent="0.35">
      <c r="A1880" s="145"/>
      <c r="B1880" s="152"/>
      <c r="E1880" s="102"/>
      <c r="F1880" s="102"/>
      <c r="G1880" s="102"/>
      <c r="I1880" s="93"/>
      <c r="J1880" s="93"/>
    </row>
    <row r="1881" spans="1:10" s="65" customFormat="1" ht="14" x14ac:dyDescent="0.35">
      <c r="A1881" s="145"/>
      <c r="B1881" s="152"/>
      <c r="E1881" s="102"/>
      <c r="F1881" s="102"/>
      <c r="G1881" s="102"/>
      <c r="I1881" s="93"/>
      <c r="J1881" s="93"/>
    </row>
    <row r="1882" spans="1:10" s="65" customFormat="1" ht="14" x14ac:dyDescent="0.35">
      <c r="A1882" s="145"/>
      <c r="B1882" s="152"/>
      <c r="E1882" s="102"/>
      <c r="F1882" s="102"/>
      <c r="G1882" s="102"/>
      <c r="I1882" s="93"/>
      <c r="J1882" s="93"/>
    </row>
    <row r="1883" spans="1:10" s="65" customFormat="1" ht="14" x14ac:dyDescent="0.35">
      <c r="A1883" s="145"/>
      <c r="B1883" s="152"/>
      <c r="E1883" s="102"/>
      <c r="F1883" s="102"/>
      <c r="G1883" s="102"/>
      <c r="I1883" s="93"/>
      <c r="J1883" s="93"/>
    </row>
    <row r="1884" spans="1:10" s="65" customFormat="1" ht="14" x14ac:dyDescent="0.35">
      <c r="A1884" s="145"/>
      <c r="B1884" s="152"/>
      <c r="E1884" s="102"/>
      <c r="F1884" s="102"/>
      <c r="G1884" s="102"/>
      <c r="I1884" s="93"/>
      <c r="J1884" s="93"/>
    </row>
    <row r="1885" spans="1:10" s="65" customFormat="1" ht="14" x14ac:dyDescent="0.35">
      <c r="A1885" s="145"/>
      <c r="B1885" s="152"/>
      <c r="E1885" s="102"/>
      <c r="F1885" s="102"/>
      <c r="G1885" s="102"/>
      <c r="I1885" s="93"/>
      <c r="J1885" s="93"/>
    </row>
    <row r="1886" spans="1:10" s="65" customFormat="1" ht="14" x14ac:dyDescent="0.35">
      <c r="A1886" s="145"/>
      <c r="B1886" s="152"/>
      <c r="E1886" s="102"/>
      <c r="F1886" s="102"/>
      <c r="G1886" s="102"/>
      <c r="I1886" s="93"/>
      <c r="J1886" s="93"/>
    </row>
    <row r="1887" spans="1:10" s="65" customFormat="1" ht="14" x14ac:dyDescent="0.35">
      <c r="A1887" s="145"/>
      <c r="B1887" s="152"/>
      <c r="E1887" s="102"/>
      <c r="F1887" s="102"/>
      <c r="G1887" s="102"/>
      <c r="I1887" s="93"/>
      <c r="J1887" s="93"/>
    </row>
    <row r="1888" spans="1:10" s="65" customFormat="1" ht="14" x14ac:dyDescent="0.35">
      <c r="A1888" s="145"/>
      <c r="B1888" s="152"/>
      <c r="E1888" s="102"/>
      <c r="F1888" s="102"/>
      <c r="G1888" s="102"/>
      <c r="I1888" s="93"/>
      <c r="J1888" s="93"/>
    </row>
    <row r="1889" spans="1:10" s="65" customFormat="1" ht="14" x14ac:dyDescent="0.35">
      <c r="A1889" s="145"/>
      <c r="B1889" s="152"/>
      <c r="E1889" s="102"/>
      <c r="F1889" s="102"/>
      <c r="G1889" s="102"/>
      <c r="I1889" s="93"/>
      <c r="J1889" s="93"/>
    </row>
    <row r="1890" spans="1:10" s="65" customFormat="1" ht="14" x14ac:dyDescent="0.35">
      <c r="A1890" s="145"/>
      <c r="B1890" s="152"/>
      <c r="E1890" s="102"/>
      <c r="F1890" s="102"/>
      <c r="G1890" s="102"/>
      <c r="I1890" s="93"/>
      <c r="J1890" s="93"/>
    </row>
    <row r="1891" spans="1:10" s="65" customFormat="1" ht="14" x14ac:dyDescent="0.35">
      <c r="A1891" s="145"/>
      <c r="B1891" s="152"/>
      <c r="E1891" s="102"/>
      <c r="F1891" s="102"/>
      <c r="G1891" s="102"/>
      <c r="I1891" s="93"/>
      <c r="J1891" s="93"/>
    </row>
    <row r="1892" spans="1:10" s="65" customFormat="1" ht="14" x14ac:dyDescent="0.35">
      <c r="A1892" s="145"/>
      <c r="B1892" s="152"/>
      <c r="E1892" s="102"/>
      <c r="F1892" s="102"/>
      <c r="G1892" s="102"/>
      <c r="I1892" s="93"/>
      <c r="J1892" s="93"/>
    </row>
    <row r="1893" spans="1:10" s="65" customFormat="1" ht="14" x14ac:dyDescent="0.35">
      <c r="A1893" s="145"/>
      <c r="B1893" s="152"/>
      <c r="E1893" s="102"/>
      <c r="F1893" s="102"/>
      <c r="G1893" s="102"/>
      <c r="I1893" s="93"/>
      <c r="J1893" s="93"/>
    </row>
    <row r="1894" spans="1:10" s="65" customFormat="1" ht="14" x14ac:dyDescent="0.35">
      <c r="A1894" s="145"/>
      <c r="B1894" s="152"/>
      <c r="E1894" s="102"/>
      <c r="F1894" s="102"/>
      <c r="G1894" s="102"/>
      <c r="I1894" s="93"/>
      <c r="J1894" s="93"/>
    </row>
    <row r="1895" spans="1:10" s="65" customFormat="1" ht="14" x14ac:dyDescent="0.35">
      <c r="A1895" s="145"/>
      <c r="B1895" s="152"/>
      <c r="E1895" s="102"/>
      <c r="F1895" s="102"/>
      <c r="G1895" s="102"/>
      <c r="I1895" s="93"/>
      <c r="J1895" s="93"/>
    </row>
    <row r="1896" spans="1:10" s="65" customFormat="1" ht="14" x14ac:dyDescent="0.35">
      <c r="A1896" s="145"/>
      <c r="B1896" s="152"/>
      <c r="E1896" s="102"/>
      <c r="F1896" s="102"/>
      <c r="G1896" s="102"/>
      <c r="I1896" s="93"/>
      <c r="J1896" s="93"/>
    </row>
    <row r="1897" spans="1:10" s="65" customFormat="1" ht="14" x14ac:dyDescent="0.35">
      <c r="A1897" s="145"/>
      <c r="B1897" s="152"/>
      <c r="E1897" s="102"/>
      <c r="F1897" s="102"/>
      <c r="G1897" s="102"/>
      <c r="I1897" s="93"/>
      <c r="J1897" s="93"/>
    </row>
    <row r="1898" spans="1:10" s="65" customFormat="1" ht="14" x14ac:dyDescent="0.35">
      <c r="A1898" s="145"/>
      <c r="B1898" s="152"/>
      <c r="E1898" s="102"/>
      <c r="F1898" s="102"/>
      <c r="G1898" s="102"/>
      <c r="I1898" s="93"/>
      <c r="J1898" s="93"/>
    </row>
    <row r="1899" spans="1:10" s="65" customFormat="1" ht="14" x14ac:dyDescent="0.35">
      <c r="A1899" s="145"/>
      <c r="B1899" s="152"/>
      <c r="E1899" s="102"/>
      <c r="F1899" s="102"/>
      <c r="G1899" s="102"/>
      <c r="I1899" s="93"/>
      <c r="J1899" s="93"/>
    </row>
    <row r="1900" spans="1:10" s="65" customFormat="1" ht="14" x14ac:dyDescent="0.35">
      <c r="A1900" s="145"/>
      <c r="B1900" s="152"/>
      <c r="E1900" s="102"/>
      <c r="F1900" s="102"/>
      <c r="G1900" s="102"/>
      <c r="I1900" s="93"/>
      <c r="J1900" s="93"/>
    </row>
    <row r="1901" spans="1:10" s="65" customFormat="1" ht="14" x14ac:dyDescent="0.35">
      <c r="A1901" s="145"/>
      <c r="B1901" s="152"/>
      <c r="E1901" s="102"/>
      <c r="F1901" s="102"/>
      <c r="G1901" s="102"/>
      <c r="I1901" s="93"/>
      <c r="J1901" s="93"/>
    </row>
    <row r="1902" spans="1:10" s="65" customFormat="1" ht="14" x14ac:dyDescent="0.35">
      <c r="A1902" s="145"/>
      <c r="B1902" s="152"/>
      <c r="E1902" s="102"/>
      <c r="F1902" s="102"/>
      <c r="G1902" s="102"/>
      <c r="I1902" s="93"/>
      <c r="J1902" s="93"/>
    </row>
    <row r="1903" spans="1:10" s="65" customFormat="1" ht="14" x14ac:dyDescent="0.35">
      <c r="A1903" s="145"/>
      <c r="B1903" s="152"/>
      <c r="E1903" s="102"/>
      <c r="F1903" s="102"/>
      <c r="G1903" s="102"/>
      <c r="I1903" s="93"/>
      <c r="J1903" s="93"/>
    </row>
    <row r="1904" spans="1:10" s="65" customFormat="1" ht="14" x14ac:dyDescent="0.35">
      <c r="A1904" s="145"/>
      <c r="B1904" s="152"/>
      <c r="E1904" s="102"/>
      <c r="F1904" s="102"/>
      <c r="G1904" s="102"/>
      <c r="I1904" s="93"/>
      <c r="J1904" s="93"/>
    </row>
    <row r="1905" spans="1:10" s="65" customFormat="1" ht="14" x14ac:dyDescent="0.35">
      <c r="A1905" s="145"/>
      <c r="B1905" s="152"/>
      <c r="E1905" s="102"/>
      <c r="F1905" s="102"/>
      <c r="G1905" s="102"/>
      <c r="I1905" s="93"/>
      <c r="J1905" s="93"/>
    </row>
    <row r="1906" spans="1:10" s="65" customFormat="1" ht="14" x14ac:dyDescent="0.35">
      <c r="A1906" s="145"/>
      <c r="B1906" s="152"/>
      <c r="E1906" s="102"/>
      <c r="F1906" s="102"/>
      <c r="G1906" s="102"/>
      <c r="I1906" s="93"/>
      <c r="J1906" s="93"/>
    </row>
    <row r="1907" spans="1:10" s="65" customFormat="1" ht="14" x14ac:dyDescent="0.35">
      <c r="A1907" s="145"/>
      <c r="B1907" s="152"/>
      <c r="E1907" s="102"/>
      <c r="F1907" s="102"/>
      <c r="G1907" s="102"/>
      <c r="I1907" s="93"/>
      <c r="J1907" s="93"/>
    </row>
    <row r="1908" spans="1:10" s="65" customFormat="1" ht="14" x14ac:dyDescent="0.35">
      <c r="A1908" s="145"/>
      <c r="B1908" s="152"/>
      <c r="E1908" s="102"/>
      <c r="F1908" s="102"/>
      <c r="G1908" s="102"/>
      <c r="I1908" s="93"/>
      <c r="J1908" s="93"/>
    </row>
    <row r="1909" spans="1:10" s="65" customFormat="1" ht="14" x14ac:dyDescent="0.35">
      <c r="A1909" s="145"/>
      <c r="B1909" s="152"/>
      <c r="E1909" s="102"/>
      <c r="F1909" s="102"/>
      <c r="G1909" s="102"/>
      <c r="I1909" s="93"/>
      <c r="J1909" s="93"/>
    </row>
    <row r="1910" spans="1:10" s="65" customFormat="1" ht="14" x14ac:dyDescent="0.35">
      <c r="A1910" s="145"/>
      <c r="B1910" s="152"/>
      <c r="E1910" s="102"/>
      <c r="F1910" s="102"/>
      <c r="G1910" s="102"/>
      <c r="I1910" s="93"/>
      <c r="J1910" s="93"/>
    </row>
    <row r="1911" spans="1:10" s="65" customFormat="1" ht="14" x14ac:dyDescent="0.35">
      <c r="A1911" s="145"/>
      <c r="B1911" s="152"/>
      <c r="E1911" s="102"/>
      <c r="F1911" s="102"/>
      <c r="G1911" s="102"/>
      <c r="I1911" s="93"/>
      <c r="J1911" s="93"/>
    </row>
    <row r="1912" spans="1:10" s="65" customFormat="1" ht="14" x14ac:dyDescent="0.35">
      <c r="A1912" s="145"/>
      <c r="B1912" s="152"/>
      <c r="E1912" s="102"/>
      <c r="F1912" s="102"/>
      <c r="G1912" s="102"/>
      <c r="I1912" s="93"/>
      <c r="J1912" s="93"/>
    </row>
    <row r="1913" spans="1:10" s="65" customFormat="1" ht="14" x14ac:dyDescent="0.35">
      <c r="A1913" s="145"/>
      <c r="B1913" s="152"/>
      <c r="E1913" s="102"/>
      <c r="F1913" s="102"/>
      <c r="G1913" s="102"/>
      <c r="I1913" s="93"/>
      <c r="J1913" s="93"/>
    </row>
    <row r="1914" spans="1:10" s="65" customFormat="1" ht="14" x14ac:dyDescent="0.35">
      <c r="A1914" s="145"/>
      <c r="B1914" s="152"/>
      <c r="E1914" s="102"/>
      <c r="F1914" s="102"/>
      <c r="G1914" s="102"/>
      <c r="I1914" s="93"/>
      <c r="J1914" s="93"/>
    </row>
    <row r="1915" spans="1:10" s="65" customFormat="1" ht="14" x14ac:dyDescent="0.35">
      <c r="A1915" s="145"/>
      <c r="B1915" s="152"/>
      <c r="E1915" s="102"/>
      <c r="F1915" s="102"/>
      <c r="G1915" s="102"/>
      <c r="I1915" s="93"/>
      <c r="J1915" s="93"/>
    </row>
    <row r="1916" spans="1:10" s="65" customFormat="1" ht="14" x14ac:dyDescent="0.35">
      <c r="A1916" s="145"/>
      <c r="B1916" s="152"/>
      <c r="E1916" s="102"/>
      <c r="F1916" s="102"/>
      <c r="G1916" s="102"/>
      <c r="I1916" s="93"/>
      <c r="J1916" s="93"/>
    </row>
    <row r="1917" spans="1:10" s="65" customFormat="1" ht="14" x14ac:dyDescent="0.35">
      <c r="A1917" s="145"/>
      <c r="B1917" s="152"/>
      <c r="E1917" s="102"/>
      <c r="F1917" s="102"/>
      <c r="G1917" s="102"/>
      <c r="I1917" s="93"/>
      <c r="J1917" s="93"/>
    </row>
    <row r="1918" spans="1:10" s="65" customFormat="1" ht="14" x14ac:dyDescent="0.35">
      <c r="A1918" s="145"/>
      <c r="B1918" s="152"/>
      <c r="E1918" s="102"/>
      <c r="F1918" s="102"/>
      <c r="G1918" s="102"/>
      <c r="I1918" s="93"/>
      <c r="J1918" s="93"/>
    </row>
    <row r="1919" spans="1:10" s="65" customFormat="1" ht="14" x14ac:dyDescent="0.35">
      <c r="A1919" s="145"/>
      <c r="B1919" s="152"/>
      <c r="E1919" s="102"/>
      <c r="F1919" s="102"/>
      <c r="G1919" s="102"/>
      <c r="I1919" s="93"/>
      <c r="J1919" s="93"/>
    </row>
    <row r="1920" spans="1:10" s="65" customFormat="1" ht="14" x14ac:dyDescent="0.35">
      <c r="A1920" s="145"/>
      <c r="B1920" s="152"/>
      <c r="E1920" s="102"/>
      <c r="F1920" s="102"/>
      <c r="G1920" s="102"/>
      <c r="I1920" s="93"/>
      <c r="J1920" s="93"/>
    </row>
    <row r="1921" spans="1:10" s="65" customFormat="1" ht="14" x14ac:dyDescent="0.35">
      <c r="A1921" s="145"/>
      <c r="B1921" s="152"/>
      <c r="E1921" s="102"/>
      <c r="F1921" s="102"/>
      <c r="G1921" s="102"/>
      <c r="I1921" s="93"/>
      <c r="J1921" s="93"/>
    </row>
    <row r="1922" spans="1:10" s="65" customFormat="1" ht="14" x14ac:dyDescent="0.35">
      <c r="A1922" s="145"/>
      <c r="B1922" s="152"/>
      <c r="E1922" s="102"/>
      <c r="F1922" s="102"/>
      <c r="G1922" s="102"/>
      <c r="I1922" s="93"/>
      <c r="J1922" s="93"/>
    </row>
    <row r="1923" spans="1:10" s="65" customFormat="1" ht="14" x14ac:dyDescent="0.35">
      <c r="A1923" s="145"/>
      <c r="B1923" s="152"/>
      <c r="E1923" s="102"/>
      <c r="F1923" s="102"/>
      <c r="G1923" s="102"/>
      <c r="I1923" s="93"/>
      <c r="J1923" s="93"/>
    </row>
    <row r="1924" spans="1:10" s="65" customFormat="1" ht="14" x14ac:dyDescent="0.35">
      <c r="A1924" s="145"/>
      <c r="B1924" s="152"/>
      <c r="E1924" s="102"/>
      <c r="F1924" s="102"/>
      <c r="G1924" s="102"/>
      <c r="I1924" s="93"/>
      <c r="J1924" s="93"/>
    </row>
    <row r="1925" spans="1:10" s="65" customFormat="1" ht="14" x14ac:dyDescent="0.35">
      <c r="A1925" s="145"/>
      <c r="B1925" s="152"/>
      <c r="E1925" s="102"/>
      <c r="F1925" s="102"/>
      <c r="G1925" s="102"/>
      <c r="I1925" s="93"/>
      <c r="J1925" s="93"/>
    </row>
    <row r="1926" spans="1:10" s="65" customFormat="1" ht="14" x14ac:dyDescent="0.35">
      <c r="A1926" s="145"/>
      <c r="B1926" s="152"/>
      <c r="E1926" s="102"/>
      <c r="F1926" s="102"/>
      <c r="G1926" s="102"/>
      <c r="I1926" s="93"/>
      <c r="J1926" s="93"/>
    </row>
    <row r="1927" spans="1:10" s="65" customFormat="1" ht="14" x14ac:dyDescent="0.35">
      <c r="A1927" s="145"/>
      <c r="B1927" s="152"/>
      <c r="E1927" s="102"/>
      <c r="F1927" s="102"/>
      <c r="G1927" s="102"/>
      <c r="I1927" s="93"/>
      <c r="J1927" s="93"/>
    </row>
    <row r="1928" spans="1:10" s="65" customFormat="1" ht="14" x14ac:dyDescent="0.35">
      <c r="A1928" s="145"/>
      <c r="B1928" s="152"/>
      <c r="E1928" s="102"/>
      <c r="F1928" s="102"/>
      <c r="G1928" s="102"/>
      <c r="I1928" s="93"/>
      <c r="J1928" s="93"/>
    </row>
    <row r="1929" spans="1:10" s="65" customFormat="1" ht="14" x14ac:dyDescent="0.35">
      <c r="A1929" s="145"/>
      <c r="B1929" s="152"/>
      <c r="E1929" s="102"/>
      <c r="F1929" s="102"/>
      <c r="G1929" s="102"/>
      <c r="I1929" s="93"/>
      <c r="J1929" s="93"/>
    </row>
    <row r="1930" spans="1:10" s="65" customFormat="1" ht="14" x14ac:dyDescent="0.35">
      <c r="A1930" s="145"/>
      <c r="B1930" s="152"/>
      <c r="E1930" s="102"/>
      <c r="F1930" s="102"/>
      <c r="G1930" s="102"/>
      <c r="I1930" s="93"/>
      <c r="J1930" s="93"/>
    </row>
    <row r="1931" spans="1:10" s="65" customFormat="1" ht="14" x14ac:dyDescent="0.35">
      <c r="A1931" s="145"/>
      <c r="B1931" s="152"/>
      <c r="E1931" s="102"/>
      <c r="F1931" s="102"/>
      <c r="G1931" s="102"/>
      <c r="I1931" s="93"/>
      <c r="J1931" s="93"/>
    </row>
    <row r="1932" spans="1:10" s="65" customFormat="1" ht="14" x14ac:dyDescent="0.35">
      <c r="A1932" s="145"/>
      <c r="B1932" s="152"/>
      <c r="E1932" s="102"/>
      <c r="F1932" s="102"/>
      <c r="G1932" s="102"/>
      <c r="I1932" s="93"/>
      <c r="J1932" s="93"/>
    </row>
    <row r="1933" spans="1:10" s="65" customFormat="1" ht="14" x14ac:dyDescent="0.35">
      <c r="A1933" s="145"/>
      <c r="B1933" s="152"/>
      <c r="E1933" s="102"/>
      <c r="F1933" s="102"/>
      <c r="G1933" s="102"/>
      <c r="I1933" s="93"/>
      <c r="J1933" s="93"/>
    </row>
    <row r="1934" spans="1:10" s="65" customFormat="1" ht="14" x14ac:dyDescent="0.35">
      <c r="A1934" s="145"/>
      <c r="B1934" s="152"/>
      <c r="E1934" s="102"/>
      <c r="F1934" s="102"/>
      <c r="G1934" s="102"/>
      <c r="I1934" s="93"/>
      <c r="J1934" s="93"/>
    </row>
    <row r="1935" spans="1:10" s="65" customFormat="1" ht="14" x14ac:dyDescent="0.35">
      <c r="A1935" s="145"/>
      <c r="B1935" s="152"/>
      <c r="E1935" s="102"/>
      <c r="F1935" s="102"/>
      <c r="G1935" s="102"/>
      <c r="I1935" s="93"/>
      <c r="J1935" s="93"/>
    </row>
    <row r="1936" spans="1:10" s="65" customFormat="1" ht="14" x14ac:dyDescent="0.35">
      <c r="A1936" s="145"/>
      <c r="B1936" s="152"/>
      <c r="E1936" s="102"/>
      <c r="F1936" s="102"/>
      <c r="G1936" s="102"/>
      <c r="I1936" s="93"/>
      <c r="J1936" s="93"/>
    </row>
    <row r="1937" spans="1:10" s="65" customFormat="1" ht="14" x14ac:dyDescent="0.35">
      <c r="A1937" s="145"/>
      <c r="B1937" s="152"/>
      <c r="E1937" s="102"/>
      <c r="F1937" s="102"/>
      <c r="G1937" s="102"/>
      <c r="I1937" s="93"/>
      <c r="J1937" s="93"/>
    </row>
    <row r="1938" spans="1:10" s="65" customFormat="1" ht="14" x14ac:dyDescent="0.35">
      <c r="A1938" s="145"/>
      <c r="B1938" s="152"/>
      <c r="E1938" s="102"/>
      <c r="F1938" s="102"/>
      <c r="G1938" s="102"/>
      <c r="I1938" s="93"/>
      <c r="J1938" s="93"/>
    </row>
    <row r="1939" spans="1:10" s="65" customFormat="1" ht="14" x14ac:dyDescent="0.35">
      <c r="A1939" s="145"/>
      <c r="B1939" s="152"/>
      <c r="E1939" s="102"/>
      <c r="F1939" s="102"/>
      <c r="G1939" s="102"/>
      <c r="I1939" s="93"/>
      <c r="J1939" s="93"/>
    </row>
    <row r="1940" spans="1:10" s="65" customFormat="1" ht="14" x14ac:dyDescent="0.35">
      <c r="A1940" s="145"/>
      <c r="B1940" s="152"/>
      <c r="E1940" s="102"/>
      <c r="F1940" s="102"/>
      <c r="G1940" s="102"/>
      <c r="I1940" s="93"/>
      <c r="J1940" s="93"/>
    </row>
    <row r="1941" spans="1:10" s="65" customFormat="1" ht="14" x14ac:dyDescent="0.35">
      <c r="A1941" s="145"/>
      <c r="B1941" s="152"/>
      <c r="E1941" s="102"/>
      <c r="F1941" s="102"/>
      <c r="G1941" s="102"/>
      <c r="I1941" s="93"/>
      <c r="J1941" s="93"/>
    </row>
    <row r="1942" spans="1:10" s="65" customFormat="1" ht="14" x14ac:dyDescent="0.35">
      <c r="A1942" s="145"/>
      <c r="B1942" s="152"/>
      <c r="E1942" s="102"/>
      <c r="F1942" s="102"/>
      <c r="G1942" s="102"/>
      <c r="I1942" s="93"/>
      <c r="J1942" s="93"/>
    </row>
    <row r="1943" spans="1:10" s="65" customFormat="1" ht="14" x14ac:dyDescent="0.35">
      <c r="A1943" s="145"/>
      <c r="B1943" s="152"/>
      <c r="E1943" s="102"/>
      <c r="F1943" s="102"/>
      <c r="G1943" s="102"/>
      <c r="I1943" s="93"/>
      <c r="J1943" s="93"/>
    </row>
    <row r="1944" spans="1:10" s="65" customFormat="1" ht="14" x14ac:dyDescent="0.35">
      <c r="A1944" s="145"/>
      <c r="B1944" s="152"/>
      <c r="E1944" s="102"/>
      <c r="F1944" s="102"/>
      <c r="G1944" s="102"/>
      <c r="I1944" s="93"/>
      <c r="J1944" s="93"/>
    </row>
    <row r="1945" spans="1:10" s="65" customFormat="1" ht="14" x14ac:dyDescent="0.35">
      <c r="A1945" s="145"/>
      <c r="B1945" s="152"/>
      <c r="E1945" s="102"/>
      <c r="F1945" s="102"/>
      <c r="G1945" s="102"/>
      <c r="I1945" s="93"/>
      <c r="J1945" s="93"/>
    </row>
    <row r="1946" spans="1:10" s="65" customFormat="1" ht="14" x14ac:dyDescent="0.35">
      <c r="A1946" s="145"/>
      <c r="B1946" s="152"/>
      <c r="E1946" s="102"/>
      <c r="F1946" s="102"/>
      <c r="G1946" s="102"/>
      <c r="I1946" s="93"/>
      <c r="J1946" s="93"/>
    </row>
    <row r="1947" spans="1:10" s="65" customFormat="1" ht="14" x14ac:dyDescent="0.35">
      <c r="A1947" s="145"/>
      <c r="B1947" s="152"/>
      <c r="E1947" s="102"/>
      <c r="F1947" s="102"/>
      <c r="G1947" s="102"/>
      <c r="I1947" s="93"/>
      <c r="J1947" s="93"/>
    </row>
    <row r="1948" spans="1:10" s="65" customFormat="1" ht="14" x14ac:dyDescent="0.35">
      <c r="A1948" s="145"/>
      <c r="B1948" s="152"/>
      <c r="E1948" s="102"/>
      <c r="F1948" s="102"/>
      <c r="G1948" s="102"/>
      <c r="I1948" s="93"/>
      <c r="J1948" s="93"/>
    </row>
    <row r="1949" spans="1:10" s="65" customFormat="1" ht="14" x14ac:dyDescent="0.35">
      <c r="A1949" s="145"/>
      <c r="B1949" s="152"/>
      <c r="E1949" s="102"/>
      <c r="F1949" s="102"/>
      <c r="G1949" s="102"/>
      <c r="I1949" s="93"/>
      <c r="J1949" s="93"/>
    </row>
    <row r="1950" spans="1:10" s="65" customFormat="1" ht="14" x14ac:dyDescent="0.35">
      <c r="A1950" s="145"/>
      <c r="B1950" s="152"/>
      <c r="E1950" s="102"/>
      <c r="F1950" s="102"/>
      <c r="G1950" s="102"/>
      <c r="I1950" s="93"/>
      <c r="J1950" s="93"/>
    </row>
    <row r="1951" spans="1:10" s="65" customFormat="1" ht="14" x14ac:dyDescent="0.35">
      <c r="A1951" s="145"/>
      <c r="B1951" s="152"/>
      <c r="E1951" s="102"/>
      <c r="F1951" s="102"/>
      <c r="G1951" s="102"/>
      <c r="I1951" s="93"/>
      <c r="J1951" s="93"/>
    </row>
    <row r="1952" spans="1:10" s="65" customFormat="1" ht="14" x14ac:dyDescent="0.35">
      <c r="A1952" s="145"/>
      <c r="B1952" s="152"/>
      <c r="E1952" s="102"/>
      <c r="F1952" s="102"/>
      <c r="G1952" s="102"/>
      <c r="I1952" s="93"/>
      <c r="J1952" s="93"/>
    </row>
    <row r="1953" spans="1:10" s="65" customFormat="1" ht="14" x14ac:dyDescent="0.35">
      <c r="A1953" s="145"/>
      <c r="B1953" s="152"/>
      <c r="E1953" s="102"/>
      <c r="F1953" s="102"/>
      <c r="G1953" s="102"/>
      <c r="I1953" s="93"/>
      <c r="J1953" s="93"/>
    </row>
    <row r="1954" spans="1:10" s="65" customFormat="1" ht="14" x14ac:dyDescent="0.35">
      <c r="A1954" s="145"/>
      <c r="B1954" s="152"/>
      <c r="E1954" s="102"/>
      <c r="F1954" s="102"/>
      <c r="G1954" s="102"/>
      <c r="I1954" s="93"/>
      <c r="J1954" s="93"/>
    </row>
    <row r="1955" spans="1:10" s="65" customFormat="1" ht="14" x14ac:dyDescent="0.35">
      <c r="A1955" s="145"/>
      <c r="B1955" s="152"/>
      <c r="E1955" s="102"/>
      <c r="F1955" s="102"/>
      <c r="G1955" s="102"/>
      <c r="I1955" s="93"/>
      <c r="J1955" s="93"/>
    </row>
    <row r="1956" spans="1:10" s="65" customFormat="1" ht="14" x14ac:dyDescent="0.35">
      <c r="A1956" s="145"/>
      <c r="B1956" s="152"/>
      <c r="E1956" s="102"/>
      <c r="F1956" s="102"/>
      <c r="G1956" s="102"/>
      <c r="I1956" s="93"/>
      <c r="J1956" s="93"/>
    </row>
    <row r="1957" spans="1:10" s="65" customFormat="1" ht="14" x14ac:dyDescent="0.35">
      <c r="A1957" s="145"/>
      <c r="B1957" s="152"/>
      <c r="E1957" s="102"/>
      <c r="F1957" s="102"/>
      <c r="G1957" s="102"/>
      <c r="I1957" s="93"/>
      <c r="J1957" s="93"/>
    </row>
    <row r="1958" spans="1:10" s="65" customFormat="1" ht="14" x14ac:dyDescent="0.35">
      <c r="A1958" s="145"/>
      <c r="B1958" s="152"/>
      <c r="E1958" s="102"/>
      <c r="F1958" s="102"/>
      <c r="G1958" s="102"/>
      <c r="I1958" s="93"/>
      <c r="J1958" s="93"/>
    </row>
    <row r="1959" spans="1:10" s="65" customFormat="1" ht="14" x14ac:dyDescent="0.35">
      <c r="A1959" s="145"/>
      <c r="B1959" s="152"/>
      <c r="E1959" s="102"/>
      <c r="F1959" s="102"/>
      <c r="G1959" s="102"/>
      <c r="I1959" s="93"/>
      <c r="J1959" s="93"/>
    </row>
    <row r="1960" spans="1:10" s="65" customFormat="1" ht="14" x14ac:dyDescent="0.35">
      <c r="A1960" s="145"/>
      <c r="B1960" s="152"/>
      <c r="E1960" s="102"/>
      <c r="F1960" s="102"/>
      <c r="G1960" s="102"/>
      <c r="I1960" s="93"/>
      <c r="J1960" s="93"/>
    </row>
    <row r="1961" spans="1:10" s="65" customFormat="1" ht="14" x14ac:dyDescent="0.35">
      <c r="A1961" s="145"/>
      <c r="B1961" s="152"/>
      <c r="E1961" s="102"/>
      <c r="F1961" s="102"/>
      <c r="G1961" s="102"/>
      <c r="I1961" s="93"/>
      <c r="J1961" s="93"/>
    </row>
    <row r="1962" spans="1:10" s="65" customFormat="1" ht="14" x14ac:dyDescent="0.35">
      <c r="A1962" s="145"/>
      <c r="B1962" s="152"/>
      <c r="E1962" s="102"/>
      <c r="F1962" s="102"/>
      <c r="G1962" s="102"/>
      <c r="I1962" s="93"/>
      <c r="J1962" s="93"/>
    </row>
    <row r="1963" spans="1:10" s="65" customFormat="1" ht="14" x14ac:dyDescent="0.35">
      <c r="A1963" s="145"/>
      <c r="B1963" s="152"/>
      <c r="E1963" s="102"/>
      <c r="F1963" s="102"/>
      <c r="G1963" s="102"/>
      <c r="I1963" s="93"/>
      <c r="J1963" s="93"/>
    </row>
    <row r="1964" spans="1:10" s="65" customFormat="1" ht="14" x14ac:dyDescent="0.35">
      <c r="A1964" s="145"/>
      <c r="B1964" s="152"/>
      <c r="E1964" s="102"/>
      <c r="F1964" s="102"/>
      <c r="G1964" s="102"/>
      <c r="I1964" s="93"/>
      <c r="J1964" s="93"/>
    </row>
    <row r="1965" spans="1:10" s="65" customFormat="1" ht="14" x14ac:dyDescent="0.35">
      <c r="A1965" s="145"/>
      <c r="B1965" s="152"/>
      <c r="E1965" s="102"/>
      <c r="F1965" s="102"/>
      <c r="G1965" s="102"/>
      <c r="I1965" s="93"/>
      <c r="J1965" s="93"/>
    </row>
    <row r="1966" spans="1:10" s="65" customFormat="1" ht="14" x14ac:dyDescent="0.35">
      <c r="A1966" s="145"/>
      <c r="B1966" s="152"/>
      <c r="E1966" s="102"/>
      <c r="F1966" s="102"/>
      <c r="G1966" s="102"/>
      <c r="I1966" s="93"/>
      <c r="J1966" s="93"/>
    </row>
    <row r="1967" spans="1:10" s="65" customFormat="1" ht="14" x14ac:dyDescent="0.35">
      <c r="A1967" s="145"/>
      <c r="B1967" s="152"/>
      <c r="E1967" s="102"/>
      <c r="F1967" s="102"/>
      <c r="G1967" s="102"/>
      <c r="I1967" s="93"/>
      <c r="J1967" s="93"/>
    </row>
    <row r="1968" spans="1:10" s="65" customFormat="1" ht="14" x14ac:dyDescent="0.35">
      <c r="A1968" s="145"/>
      <c r="B1968" s="152"/>
      <c r="E1968" s="102"/>
      <c r="F1968" s="102"/>
      <c r="G1968" s="102"/>
      <c r="I1968" s="93"/>
      <c r="J1968" s="93"/>
    </row>
    <row r="1969" spans="1:10" s="65" customFormat="1" ht="14" x14ac:dyDescent="0.35">
      <c r="A1969" s="145"/>
      <c r="B1969" s="152"/>
      <c r="E1969" s="102"/>
      <c r="F1969" s="102"/>
      <c r="G1969" s="102"/>
      <c r="I1969" s="93"/>
      <c r="J1969" s="93"/>
    </row>
    <row r="1970" spans="1:10" s="65" customFormat="1" ht="14" x14ac:dyDescent="0.35">
      <c r="A1970" s="145"/>
      <c r="B1970" s="152"/>
      <c r="E1970" s="102"/>
      <c r="F1970" s="102"/>
      <c r="G1970" s="102"/>
      <c r="I1970" s="93"/>
      <c r="J1970" s="93"/>
    </row>
    <row r="1971" spans="1:10" s="65" customFormat="1" ht="14" x14ac:dyDescent="0.35">
      <c r="A1971" s="145"/>
      <c r="B1971" s="152"/>
      <c r="E1971" s="102"/>
      <c r="F1971" s="102"/>
      <c r="G1971" s="102"/>
      <c r="I1971" s="93"/>
      <c r="J1971" s="93"/>
    </row>
    <row r="1972" spans="1:10" s="65" customFormat="1" ht="14" x14ac:dyDescent="0.35">
      <c r="A1972" s="145"/>
      <c r="B1972" s="152"/>
      <c r="E1972" s="102"/>
      <c r="F1972" s="102"/>
      <c r="G1972" s="102"/>
      <c r="I1972" s="93"/>
      <c r="J1972" s="93"/>
    </row>
    <row r="1973" spans="1:10" s="65" customFormat="1" ht="14" x14ac:dyDescent="0.35">
      <c r="A1973" s="145"/>
      <c r="B1973" s="152"/>
      <c r="E1973" s="102"/>
      <c r="F1973" s="102"/>
      <c r="G1973" s="102"/>
      <c r="I1973" s="93"/>
      <c r="J1973" s="93"/>
    </row>
    <row r="1974" spans="1:10" s="65" customFormat="1" ht="14" x14ac:dyDescent="0.35">
      <c r="A1974" s="145"/>
      <c r="B1974" s="152"/>
      <c r="E1974" s="102"/>
      <c r="F1974" s="102"/>
      <c r="G1974" s="102"/>
      <c r="I1974" s="93"/>
      <c r="J1974" s="93"/>
    </row>
    <row r="1975" spans="1:10" s="65" customFormat="1" ht="14" x14ac:dyDescent="0.35">
      <c r="A1975" s="145"/>
      <c r="B1975" s="152"/>
      <c r="E1975" s="102"/>
      <c r="F1975" s="102"/>
      <c r="G1975" s="102"/>
      <c r="I1975" s="93"/>
      <c r="J1975" s="93"/>
    </row>
    <row r="1976" spans="1:10" s="65" customFormat="1" ht="14" x14ac:dyDescent="0.35">
      <c r="A1976" s="145"/>
      <c r="B1976" s="152"/>
      <c r="E1976" s="102"/>
      <c r="F1976" s="102"/>
      <c r="G1976" s="102"/>
      <c r="I1976" s="93"/>
      <c r="J1976" s="93"/>
    </row>
    <row r="1977" spans="1:10" s="65" customFormat="1" ht="14" x14ac:dyDescent="0.35">
      <c r="A1977" s="145"/>
      <c r="B1977" s="152"/>
      <c r="E1977" s="102"/>
      <c r="F1977" s="102"/>
      <c r="G1977" s="102"/>
      <c r="I1977" s="93"/>
      <c r="J1977" s="93"/>
    </row>
    <row r="1978" spans="1:10" s="65" customFormat="1" ht="14" x14ac:dyDescent="0.35">
      <c r="A1978" s="145"/>
      <c r="B1978" s="152"/>
      <c r="E1978" s="102"/>
      <c r="F1978" s="102"/>
      <c r="G1978" s="102"/>
      <c r="I1978" s="93"/>
      <c r="J1978" s="93"/>
    </row>
    <row r="1979" spans="1:10" s="65" customFormat="1" ht="14" x14ac:dyDescent="0.35">
      <c r="A1979" s="145"/>
      <c r="B1979" s="152"/>
      <c r="E1979" s="102"/>
      <c r="F1979" s="102"/>
      <c r="G1979" s="102"/>
      <c r="I1979" s="93"/>
      <c r="J1979" s="93"/>
    </row>
    <row r="1980" spans="1:10" s="65" customFormat="1" ht="14" x14ac:dyDescent="0.35">
      <c r="A1980" s="145"/>
      <c r="B1980" s="152"/>
      <c r="E1980" s="102"/>
      <c r="F1980" s="102"/>
      <c r="G1980" s="102"/>
      <c r="I1980" s="93"/>
      <c r="J1980" s="93"/>
    </row>
    <row r="1981" spans="1:10" s="65" customFormat="1" ht="14" x14ac:dyDescent="0.35">
      <c r="A1981" s="145"/>
      <c r="B1981" s="152"/>
      <c r="E1981" s="102"/>
      <c r="F1981" s="102"/>
      <c r="G1981" s="102"/>
      <c r="I1981" s="93"/>
      <c r="J1981" s="93"/>
    </row>
    <row r="1982" spans="1:10" s="65" customFormat="1" ht="14" x14ac:dyDescent="0.35">
      <c r="A1982" s="145"/>
      <c r="B1982" s="152"/>
      <c r="E1982" s="102"/>
      <c r="F1982" s="102"/>
      <c r="G1982" s="102"/>
      <c r="I1982" s="93"/>
      <c r="J1982" s="93"/>
    </row>
    <row r="1983" spans="1:10" s="65" customFormat="1" ht="14" x14ac:dyDescent="0.35">
      <c r="A1983" s="145"/>
      <c r="B1983" s="152"/>
      <c r="E1983" s="102"/>
      <c r="F1983" s="102"/>
      <c r="G1983" s="102"/>
      <c r="I1983" s="93"/>
      <c r="J1983" s="93"/>
    </row>
    <row r="1984" spans="1:10" s="65" customFormat="1" ht="14" x14ac:dyDescent="0.35">
      <c r="A1984" s="145"/>
      <c r="B1984" s="152"/>
      <c r="E1984" s="102"/>
      <c r="F1984" s="102"/>
      <c r="G1984" s="102"/>
      <c r="I1984" s="93"/>
      <c r="J1984" s="93"/>
    </row>
    <row r="1985" spans="1:10" s="65" customFormat="1" ht="14" x14ac:dyDescent="0.35">
      <c r="A1985" s="145"/>
      <c r="B1985" s="152"/>
      <c r="E1985" s="102"/>
      <c r="F1985" s="102"/>
      <c r="G1985" s="102"/>
      <c r="I1985" s="93"/>
      <c r="J1985" s="93"/>
    </row>
    <row r="1986" spans="1:10" s="65" customFormat="1" ht="14" x14ac:dyDescent="0.35">
      <c r="A1986" s="145"/>
      <c r="B1986" s="152"/>
      <c r="E1986" s="102"/>
      <c r="F1986" s="102"/>
      <c r="G1986" s="102"/>
      <c r="I1986" s="93"/>
      <c r="J1986" s="93"/>
    </row>
    <row r="1987" spans="1:10" s="65" customFormat="1" ht="14" x14ac:dyDescent="0.35">
      <c r="A1987" s="145"/>
      <c r="B1987" s="152"/>
      <c r="E1987" s="102"/>
      <c r="F1987" s="102"/>
      <c r="G1987" s="102"/>
      <c r="I1987" s="93"/>
      <c r="J1987" s="93"/>
    </row>
    <row r="1988" spans="1:10" s="65" customFormat="1" ht="14" x14ac:dyDescent="0.35">
      <c r="A1988" s="145"/>
      <c r="B1988" s="152"/>
      <c r="E1988" s="102"/>
      <c r="F1988" s="102"/>
      <c r="G1988" s="102"/>
      <c r="I1988" s="93"/>
      <c r="J1988" s="93"/>
    </row>
    <row r="1989" spans="1:10" s="65" customFormat="1" ht="14" x14ac:dyDescent="0.35">
      <c r="A1989" s="145"/>
      <c r="B1989" s="152"/>
      <c r="E1989" s="102"/>
      <c r="F1989" s="102"/>
      <c r="G1989" s="102"/>
      <c r="I1989" s="93"/>
      <c r="J1989" s="93"/>
    </row>
    <row r="1990" spans="1:10" s="65" customFormat="1" ht="14" x14ac:dyDescent="0.35">
      <c r="A1990" s="145"/>
      <c r="B1990" s="152"/>
      <c r="E1990" s="102"/>
      <c r="F1990" s="102"/>
      <c r="G1990" s="102"/>
      <c r="I1990" s="93"/>
      <c r="J1990" s="93"/>
    </row>
    <row r="1991" spans="1:10" s="65" customFormat="1" ht="14" x14ac:dyDescent="0.35">
      <c r="A1991" s="145"/>
      <c r="B1991" s="152"/>
      <c r="E1991" s="102"/>
      <c r="F1991" s="102"/>
      <c r="G1991" s="102"/>
      <c r="I1991" s="93"/>
      <c r="J1991" s="93"/>
    </row>
    <row r="1992" spans="1:10" s="65" customFormat="1" ht="14" x14ac:dyDescent="0.35">
      <c r="A1992" s="145"/>
      <c r="B1992" s="152"/>
      <c r="E1992" s="102"/>
      <c r="F1992" s="102"/>
      <c r="G1992" s="102"/>
      <c r="I1992" s="93"/>
      <c r="J1992" s="93"/>
    </row>
    <row r="1993" spans="1:10" s="65" customFormat="1" ht="14" x14ac:dyDescent="0.35">
      <c r="A1993" s="145"/>
      <c r="B1993" s="152"/>
      <c r="E1993" s="102"/>
      <c r="F1993" s="102"/>
      <c r="G1993" s="102"/>
      <c r="I1993" s="93"/>
      <c r="J1993" s="93"/>
    </row>
    <row r="1994" spans="1:10" s="65" customFormat="1" ht="14" x14ac:dyDescent="0.35">
      <c r="A1994" s="145"/>
      <c r="B1994" s="152"/>
      <c r="E1994" s="102"/>
      <c r="F1994" s="102"/>
      <c r="G1994" s="102"/>
      <c r="I1994" s="93"/>
      <c r="J1994" s="93"/>
    </row>
    <row r="1995" spans="1:10" s="65" customFormat="1" ht="14" x14ac:dyDescent="0.35">
      <c r="A1995" s="145"/>
      <c r="B1995" s="152"/>
      <c r="E1995" s="102"/>
      <c r="F1995" s="102"/>
      <c r="G1995" s="102"/>
      <c r="I1995" s="93"/>
      <c r="J1995" s="93"/>
    </row>
    <row r="1996" spans="1:10" s="65" customFormat="1" ht="14" x14ac:dyDescent="0.35">
      <c r="A1996" s="145"/>
      <c r="B1996" s="152"/>
      <c r="E1996" s="102"/>
      <c r="F1996" s="102"/>
      <c r="G1996" s="102"/>
      <c r="I1996" s="93"/>
      <c r="J1996" s="93"/>
    </row>
    <row r="1997" spans="1:10" s="65" customFormat="1" ht="14" x14ac:dyDescent="0.35">
      <c r="A1997" s="145"/>
      <c r="B1997" s="152"/>
      <c r="E1997" s="102"/>
      <c r="F1997" s="102"/>
      <c r="G1997" s="102"/>
      <c r="I1997" s="93"/>
      <c r="J1997" s="93"/>
    </row>
    <row r="1998" spans="1:10" s="65" customFormat="1" ht="14" x14ac:dyDescent="0.35">
      <c r="A1998" s="145"/>
      <c r="B1998" s="152"/>
      <c r="E1998" s="102"/>
      <c r="F1998" s="102"/>
      <c r="G1998" s="102"/>
      <c r="I1998" s="93"/>
      <c r="J1998" s="93"/>
    </row>
    <row r="1999" spans="1:10" s="65" customFormat="1" ht="14" x14ac:dyDescent="0.35">
      <c r="A1999" s="145"/>
      <c r="B1999" s="152"/>
      <c r="E1999" s="102"/>
      <c r="F1999" s="102"/>
      <c r="G1999" s="102"/>
      <c r="I1999" s="93"/>
      <c r="J1999" s="93"/>
    </row>
    <row r="2000" spans="1:10" s="65" customFormat="1" ht="14" x14ac:dyDescent="0.35">
      <c r="A2000" s="145"/>
      <c r="B2000" s="152"/>
      <c r="E2000" s="102"/>
      <c r="F2000" s="102"/>
      <c r="G2000" s="102"/>
      <c r="I2000" s="93"/>
      <c r="J2000" s="93"/>
    </row>
    <row r="2001" spans="1:10" s="65" customFormat="1" ht="14" x14ac:dyDescent="0.35">
      <c r="A2001" s="145"/>
      <c r="B2001" s="152"/>
      <c r="E2001" s="102"/>
      <c r="F2001" s="102"/>
      <c r="G2001" s="102"/>
      <c r="I2001" s="93"/>
      <c r="J2001" s="93"/>
    </row>
    <row r="2002" spans="1:10" s="65" customFormat="1" ht="14" x14ac:dyDescent="0.35">
      <c r="A2002" s="145"/>
      <c r="B2002" s="152"/>
      <c r="E2002" s="102"/>
      <c r="F2002" s="102"/>
      <c r="G2002" s="102"/>
      <c r="I2002" s="93"/>
      <c r="J2002" s="93"/>
    </row>
    <row r="2003" spans="1:10" s="65" customFormat="1" ht="14" x14ac:dyDescent="0.35">
      <c r="A2003" s="145"/>
      <c r="B2003" s="152"/>
      <c r="E2003" s="102"/>
      <c r="F2003" s="102"/>
      <c r="G2003" s="102"/>
      <c r="I2003" s="93"/>
      <c r="J2003" s="93"/>
    </row>
    <row r="2004" spans="1:10" s="65" customFormat="1" ht="14" x14ac:dyDescent="0.35">
      <c r="A2004" s="145"/>
      <c r="B2004" s="152"/>
      <c r="E2004" s="102"/>
      <c r="F2004" s="102"/>
      <c r="G2004" s="102"/>
      <c r="I2004" s="93"/>
      <c r="J2004" s="93"/>
    </row>
    <row r="2005" spans="1:10" s="65" customFormat="1" ht="14" x14ac:dyDescent="0.35">
      <c r="A2005" s="145"/>
      <c r="B2005" s="152"/>
      <c r="E2005" s="102"/>
      <c r="F2005" s="102"/>
      <c r="G2005" s="102"/>
      <c r="I2005" s="93"/>
      <c r="J2005" s="93"/>
    </row>
    <row r="2006" spans="1:10" s="65" customFormat="1" ht="14" x14ac:dyDescent="0.35">
      <c r="A2006" s="145"/>
      <c r="B2006" s="152"/>
      <c r="E2006" s="102"/>
      <c r="F2006" s="102"/>
      <c r="G2006" s="102"/>
      <c r="I2006" s="93"/>
      <c r="J2006" s="93"/>
    </row>
    <row r="2007" spans="1:10" s="65" customFormat="1" ht="14" x14ac:dyDescent="0.35">
      <c r="A2007" s="145"/>
      <c r="B2007" s="152"/>
      <c r="E2007" s="102"/>
      <c r="F2007" s="102"/>
      <c r="G2007" s="102"/>
      <c r="I2007" s="93"/>
      <c r="J2007" s="93"/>
    </row>
    <row r="2008" spans="1:10" s="65" customFormat="1" ht="14" x14ac:dyDescent="0.35">
      <c r="A2008" s="145"/>
      <c r="B2008" s="152"/>
      <c r="E2008" s="102"/>
      <c r="F2008" s="102"/>
      <c r="G2008" s="102"/>
      <c r="I2008" s="93"/>
      <c r="J2008" s="93"/>
    </row>
    <row r="2009" spans="1:10" s="65" customFormat="1" ht="14" x14ac:dyDescent="0.35">
      <c r="A2009" s="145"/>
      <c r="B2009" s="152"/>
      <c r="E2009" s="102"/>
      <c r="F2009" s="102"/>
      <c r="G2009" s="102"/>
      <c r="I2009" s="93"/>
      <c r="J2009" s="93"/>
    </row>
    <row r="2010" spans="1:10" s="65" customFormat="1" ht="14" x14ac:dyDescent="0.35">
      <c r="A2010" s="145"/>
      <c r="B2010" s="152"/>
      <c r="E2010" s="102"/>
      <c r="F2010" s="102"/>
      <c r="G2010" s="102"/>
      <c r="I2010" s="93"/>
      <c r="J2010" s="93"/>
    </row>
    <row r="2011" spans="1:10" s="65" customFormat="1" ht="14" x14ac:dyDescent="0.35">
      <c r="A2011" s="145"/>
      <c r="B2011" s="152"/>
      <c r="E2011" s="102"/>
      <c r="F2011" s="102"/>
      <c r="G2011" s="102"/>
      <c r="I2011" s="93"/>
      <c r="J2011" s="93"/>
    </row>
    <row r="2012" spans="1:10" s="65" customFormat="1" ht="14" x14ac:dyDescent="0.35">
      <c r="A2012" s="145"/>
      <c r="B2012" s="152"/>
      <c r="E2012" s="102"/>
      <c r="F2012" s="102"/>
      <c r="G2012" s="102"/>
      <c r="I2012" s="93"/>
      <c r="J2012" s="93"/>
    </row>
    <row r="2013" spans="1:10" s="65" customFormat="1" ht="14" x14ac:dyDescent="0.35">
      <c r="A2013" s="145"/>
      <c r="B2013" s="152"/>
      <c r="E2013" s="102"/>
      <c r="F2013" s="102"/>
      <c r="G2013" s="102"/>
      <c r="I2013" s="93"/>
      <c r="J2013" s="93"/>
    </row>
    <row r="2014" spans="1:10" s="65" customFormat="1" ht="14" x14ac:dyDescent="0.35">
      <c r="A2014" s="145"/>
      <c r="B2014" s="152"/>
      <c r="E2014" s="102"/>
      <c r="F2014" s="102"/>
      <c r="G2014" s="102"/>
      <c r="I2014" s="93"/>
      <c r="J2014" s="93"/>
    </row>
    <row r="2015" spans="1:10" s="65" customFormat="1" ht="14" x14ac:dyDescent="0.35">
      <c r="A2015" s="145"/>
      <c r="B2015" s="152"/>
      <c r="E2015" s="102"/>
      <c r="F2015" s="102"/>
      <c r="G2015" s="102"/>
      <c r="I2015" s="93"/>
      <c r="J2015" s="93"/>
    </row>
    <row r="2016" spans="1:10" s="65" customFormat="1" ht="14" x14ac:dyDescent="0.35">
      <c r="A2016" s="145"/>
      <c r="B2016" s="152"/>
      <c r="E2016" s="102"/>
      <c r="F2016" s="102"/>
      <c r="G2016" s="102"/>
      <c r="I2016" s="93"/>
      <c r="J2016" s="93"/>
    </row>
    <row r="2017" spans="1:10" s="65" customFormat="1" ht="14" x14ac:dyDescent="0.35">
      <c r="A2017" s="145"/>
      <c r="B2017" s="152"/>
      <c r="E2017" s="102"/>
      <c r="F2017" s="102"/>
      <c r="G2017" s="102"/>
      <c r="I2017" s="93"/>
      <c r="J2017" s="93"/>
    </row>
    <row r="2018" spans="1:10" s="65" customFormat="1" ht="14" x14ac:dyDescent="0.35">
      <c r="A2018" s="145"/>
      <c r="B2018" s="152"/>
      <c r="E2018" s="102"/>
      <c r="F2018" s="102"/>
      <c r="G2018" s="102"/>
      <c r="I2018" s="93"/>
      <c r="J2018" s="93"/>
    </row>
    <row r="2019" spans="1:10" s="65" customFormat="1" ht="14" x14ac:dyDescent="0.35">
      <c r="A2019" s="145"/>
      <c r="B2019" s="152"/>
      <c r="E2019" s="102"/>
      <c r="F2019" s="102"/>
      <c r="G2019" s="102"/>
      <c r="I2019" s="93"/>
      <c r="J2019" s="93"/>
    </row>
    <row r="2020" spans="1:10" s="65" customFormat="1" ht="14" x14ac:dyDescent="0.35">
      <c r="A2020" s="145"/>
      <c r="B2020" s="152"/>
      <c r="E2020" s="102"/>
      <c r="F2020" s="102"/>
      <c r="G2020" s="102"/>
      <c r="I2020" s="93"/>
      <c r="J2020" s="93"/>
    </row>
    <row r="2021" spans="1:10" s="65" customFormat="1" ht="14" x14ac:dyDescent="0.35">
      <c r="A2021" s="145"/>
      <c r="B2021" s="152"/>
      <c r="E2021" s="102"/>
      <c r="F2021" s="102"/>
      <c r="G2021" s="102"/>
      <c r="I2021" s="93"/>
      <c r="J2021" s="93"/>
    </row>
    <row r="2022" spans="1:10" s="65" customFormat="1" ht="14" x14ac:dyDescent="0.35">
      <c r="A2022" s="145"/>
      <c r="B2022" s="152"/>
      <c r="E2022" s="102"/>
      <c r="F2022" s="102"/>
      <c r="G2022" s="102"/>
      <c r="I2022" s="93"/>
      <c r="J2022" s="93"/>
    </row>
    <row r="2023" spans="1:10" s="65" customFormat="1" ht="14" x14ac:dyDescent="0.35">
      <c r="A2023" s="145"/>
      <c r="B2023" s="152"/>
      <c r="E2023" s="102"/>
      <c r="F2023" s="102"/>
      <c r="G2023" s="102"/>
      <c r="I2023" s="93"/>
      <c r="J2023" s="93"/>
    </row>
    <row r="2024" spans="1:10" s="65" customFormat="1" ht="14" x14ac:dyDescent="0.35">
      <c r="A2024" s="145"/>
      <c r="B2024" s="152"/>
      <c r="E2024" s="102"/>
      <c r="F2024" s="102"/>
      <c r="G2024" s="102"/>
      <c r="I2024" s="93"/>
      <c r="J2024" s="93"/>
    </row>
    <row r="2025" spans="1:10" s="65" customFormat="1" ht="14" x14ac:dyDescent="0.35">
      <c r="A2025" s="145"/>
      <c r="B2025" s="152"/>
      <c r="E2025" s="102"/>
      <c r="F2025" s="102"/>
      <c r="G2025" s="102"/>
      <c r="I2025" s="93"/>
      <c r="J2025" s="93"/>
    </row>
    <row r="2026" spans="1:10" s="65" customFormat="1" ht="14" x14ac:dyDescent="0.35">
      <c r="A2026" s="145"/>
      <c r="B2026" s="152"/>
      <c r="E2026" s="102"/>
      <c r="F2026" s="102"/>
      <c r="G2026" s="102"/>
      <c r="I2026" s="93"/>
      <c r="J2026" s="93"/>
    </row>
    <row r="2027" spans="1:10" s="65" customFormat="1" ht="14" x14ac:dyDescent="0.35">
      <c r="A2027" s="145"/>
      <c r="B2027" s="152"/>
      <c r="E2027" s="102"/>
      <c r="F2027" s="102"/>
      <c r="G2027" s="102"/>
      <c r="I2027" s="93"/>
      <c r="J2027" s="93"/>
    </row>
    <row r="2028" spans="1:10" s="65" customFormat="1" ht="14" x14ac:dyDescent="0.35">
      <c r="A2028" s="145"/>
      <c r="B2028" s="152"/>
      <c r="E2028" s="102"/>
      <c r="F2028" s="102"/>
      <c r="G2028" s="102"/>
      <c r="I2028" s="93"/>
      <c r="J2028" s="93"/>
    </row>
    <row r="2029" spans="1:10" s="65" customFormat="1" ht="14" x14ac:dyDescent="0.35">
      <c r="A2029" s="145"/>
      <c r="B2029" s="152"/>
      <c r="E2029" s="102"/>
      <c r="F2029" s="102"/>
      <c r="G2029" s="102"/>
      <c r="I2029" s="93"/>
      <c r="J2029" s="93"/>
    </row>
    <row r="2030" spans="1:10" s="65" customFormat="1" ht="14" x14ac:dyDescent="0.35">
      <c r="A2030" s="145"/>
      <c r="B2030" s="152"/>
      <c r="E2030" s="102"/>
      <c r="F2030" s="102"/>
      <c r="G2030" s="102"/>
      <c r="I2030" s="93"/>
      <c r="J2030" s="93"/>
    </row>
    <row r="2031" spans="1:10" s="65" customFormat="1" ht="14" x14ac:dyDescent="0.35">
      <c r="A2031" s="145"/>
      <c r="B2031" s="152"/>
      <c r="E2031" s="102"/>
      <c r="F2031" s="102"/>
      <c r="G2031" s="102"/>
      <c r="I2031" s="93"/>
      <c r="J2031" s="93"/>
    </row>
    <row r="2032" spans="1:10" s="65" customFormat="1" ht="14" x14ac:dyDescent="0.35">
      <c r="A2032" s="145"/>
      <c r="B2032" s="152"/>
      <c r="E2032" s="102"/>
      <c r="F2032" s="102"/>
      <c r="G2032" s="102"/>
      <c r="I2032" s="93"/>
      <c r="J2032" s="93"/>
    </row>
    <row r="2033" spans="1:10" s="65" customFormat="1" ht="14" x14ac:dyDescent="0.35">
      <c r="A2033" s="145"/>
      <c r="B2033" s="152"/>
      <c r="E2033" s="102"/>
      <c r="F2033" s="102"/>
      <c r="G2033" s="102"/>
      <c r="I2033" s="93"/>
      <c r="J2033" s="93"/>
    </row>
    <row r="2034" spans="1:10" s="65" customFormat="1" ht="14" x14ac:dyDescent="0.35">
      <c r="A2034" s="145"/>
      <c r="B2034" s="152"/>
      <c r="E2034" s="102"/>
      <c r="F2034" s="102"/>
      <c r="G2034" s="102"/>
      <c r="I2034" s="93"/>
      <c r="J2034" s="93"/>
    </row>
    <row r="2035" spans="1:10" s="65" customFormat="1" ht="14" x14ac:dyDescent="0.35">
      <c r="A2035" s="145"/>
      <c r="B2035" s="152"/>
      <c r="E2035" s="102"/>
      <c r="F2035" s="102"/>
      <c r="G2035" s="102"/>
      <c r="I2035" s="93"/>
      <c r="J2035" s="93"/>
    </row>
    <row r="2036" spans="1:10" s="65" customFormat="1" ht="14" x14ac:dyDescent="0.35">
      <c r="A2036" s="145"/>
      <c r="B2036" s="152"/>
      <c r="E2036" s="102"/>
      <c r="F2036" s="102"/>
      <c r="G2036" s="102"/>
      <c r="I2036" s="93"/>
      <c r="J2036" s="93"/>
    </row>
    <row r="2037" spans="1:10" s="65" customFormat="1" ht="14" x14ac:dyDescent="0.35">
      <c r="A2037" s="145"/>
      <c r="B2037" s="152"/>
      <c r="E2037" s="102"/>
      <c r="F2037" s="102"/>
      <c r="G2037" s="102"/>
      <c r="I2037" s="93"/>
      <c r="J2037" s="93"/>
    </row>
    <row r="2038" spans="1:10" s="65" customFormat="1" ht="14" x14ac:dyDescent="0.35">
      <c r="A2038" s="145"/>
      <c r="B2038" s="152"/>
      <c r="E2038" s="102"/>
      <c r="F2038" s="102"/>
      <c r="G2038" s="102"/>
      <c r="I2038" s="93"/>
      <c r="J2038" s="93"/>
    </row>
    <row r="2039" spans="1:10" s="65" customFormat="1" ht="14" x14ac:dyDescent="0.35">
      <c r="A2039" s="145"/>
      <c r="B2039" s="152"/>
      <c r="E2039" s="102"/>
      <c r="F2039" s="102"/>
      <c r="G2039" s="102"/>
      <c r="I2039" s="93"/>
      <c r="J2039" s="93"/>
    </row>
    <row r="2040" spans="1:10" s="65" customFormat="1" ht="14" x14ac:dyDescent="0.35">
      <c r="A2040" s="145"/>
      <c r="B2040" s="152"/>
      <c r="E2040" s="102"/>
      <c r="F2040" s="102"/>
      <c r="G2040" s="102"/>
      <c r="I2040" s="93"/>
      <c r="J2040" s="93"/>
    </row>
    <row r="2041" spans="1:10" s="65" customFormat="1" ht="14" x14ac:dyDescent="0.35">
      <c r="A2041" s="145"/>
      <c r="B2041" s="152"/>
      <c r="E2041" s="102"/>
      <c r="F2041" s="102"/>
      <c r="G2041" s="102"/>
      <c r="I2041" s="93"/>
      <c r="J2041" s="93"/>
    </row>
    <row r="2042" spans="1:10" s="65" customFormat="1" ht="14" x14ac:dyDescent="0.35">
      <c r="A2042" s="145"/>
      <c r="B2042" s="152"/>
      <c r="E2042" s="102"/>
      <c r="F2042" s="102"/>
      <c r="G2042" s="102"/>
      <c r="I2042" s="93"/>
      <c r="J2042" s="93"/>
    </row>
    <row r="2043" spans="1:10" s="65" customFormat="1" ht="14" x14ac:dyDescent="0.35">
      <c r="A2043" s="145"/>
      <c r="B2043" s="152"/>
      <c r="E2043" s="102"/>
      <c r="F2043" s="102"/>
      <c r="G2043" s="102"/>
      <c r="I2043" s="93"/>
      <c r="J2043" s="93"/>
    </row>
    <row r="2044" spans="1:10" s="65" customFormat="1" ht="14" x14ac:dyDescent="0.35">
      <c r="A2044" s="145"/>
      <c r="B2044" s="152"/>
      <c r="E2044" s="102"/>
      <c r="F2044" s="102"/>
      <c r="G2044" s="102"/>
      <c r="I2044" s="93"/>
      <c r="J2044" s="93"/>
    </row>
    <row r="2045" spans="1:10" s="65" customFormat="1" ht="14" x14ac:dyDescent="0.35">
      <c r="A2045" s="145"/>
      <c r="B2045" s="152"/>
      <c r="E2045" s="102"/>
      <c r="F2045" s="102"/>
      <c r="G2045" s="102"/>
      <c r="I2045" s="93"/>
      <c r="J2045" s="93"/>
    </row>
    <row r="2046" spans="1:10" s="65" customFormat="1" ht="14" x14ac:dyDescent="0.35">
      <c r="A2046" s="145"/>
      <c r="B2046" s="152"/>
      <c r="E2046" s="102"/>
      <c r="F2046" s="102"/>
      <c r="G2046" s="102"/>
      <c r="I2046" s="93"/>
      <c r="J2046" s="93"/>
    </row>
    <row r="2047" spans="1:10" s="65" customFormat="1" ht="14" x14ac:dyDescent="0.35">
      <c r="A2047" s="145"/>
      <c r="B2047" s="152"/>
      <c r="E2047" s="102"/>
      <c r="F2047" s="102"/>
      <c r="G2047" s="102"/>
      <c r="I2047" s="93"/>
      <c r="J2047" s="93"/>
    </row>
    <row r="2048" spans="1:10" s="65" customFormat="1" ht="14" x14ac:dyDescent="0.35">
      <c r="A2048" s="145"/>
      <c r="B2048" s="152"/>
      <c r="E2048" s="102"/>
      <c r="F2048" s="102"/>
      <c r="G2048" s="102"/>
      <c r="I2048" s="93"/>
      <c r="J2048" s="93"/>
    </row>
    <row r="2049" spans="1:10" s="65" customFormat="1" ht="14" x14ac:dyDescent="0.35">
      <c r="A2049" s="145"/>
      <c r="B2049" s="152"/>
      <c r="E2049" s="102"/>
      <c r="F2049" s="102"/>
      <c r="G2049" s="102"/>
      <c r="I2049" s="93"/>
      <c r="J2049" s="93"/>
    </row>
    <row r="2050" spans="1:10" s="65" customFormat="1" ht="14" x14ac:dyDescent="0.35">
      <c r="A2050" s="145"/>
      <c r="B2050" s="152"/>
      <c r="E2050" s="102"/>
      <c r="F2050" s="102"/>
      <c r="G2050" s="102"/>
      <c r="I2050" s="93"/>
      <c r="J2050" s="93"/>
    </row>
    <row r="2051" spans="1:10" s="65" customFormat="1" ht="14" x14ac:dyDescent="0.35">
      <c r="A2051" s="145"/>
      <c r="B2051" s="152"/>
      <c r="E2051" s="102"/>
      <c r="F2051" s="102"/>
      <c r="G2051" s="102"/>
      <c r="I2051" s="93"/>
      <c r="J2051" s="93"/>
    </row>
    <row r="2052" spans="1:10" s="65" customFormat="1" ht="14" x14ac:dyDescent="0.35">
      <c r="A2052" s="145"/>
      <c r="B2052" s="152"/>
      <c r="E2052" s="102"/>
      <c r="F2052" s="102"/>
      <c r="G2052" s="102"/>
      <c r="I2052" s="93"/>
      <c r="J2052" s="93"/>
    </row>
    <row r="2053" spans="1:10" s="65" customFormat="1" ht="14" x14ac:dyDescent="0.35">
      <c r="A2053" s="145"/>
      <c r="B2053" s="152"/>
      <c r="E2053" s="102"/>
      <c r="F2053" s="102"/>
      <c r="G2053" s="102"/>
      <c r="I2053" s="93"/>
      <c r="J2053" s="93"/>
    </row>
    <row r="2054" spans="1:10" s="65" customFormat="1" ht="14" x14ac:dyDescent="0.35">
      <c r="A2054" s="145"/>
      <c r="B2054" s="152"/>
      <c r="E2054" s="102"/>
      <c r="F2054" s="102"/>
      <c r="G2054" s="102"/>
      <c r="I2054" s="93"/>
      <c r="J2054" s="93"/>
    </row>
    <row r="2055" spans="1:10" s="65" customFormat="1" ht="14" x14ac:dyDescent="0.35">
      <c r="A2055" s="145"/>
      <c r="B2055" s="152"/>
      <c r="E2055" s="102"/>
      <c r="F2055" s="102"/>
      <c r="G2055" s="102"/>
      <c r="I2055" s="93"/>
      <c r="J2055" s="93"/>
    </row>
    <row r="2056" spans="1:10" s="65" customFormat="1" ht="14" x14ac:dyDescent="0.35">
      <c r="A2056" s="145"/>
      <c r="B2056" s="152"/>
      <c r="E2056" s="102"/>
      <c r="F2056" s="102"/>
      <c r="G2056" s="102"/>
      <c r="I2056" s="93"/>
      <c r="J2056" s="93"/>
    </row>
    <row r="2057" spans="1:10" s="65" customFormat="1" ht="14" x14ac:dyDescent="0.35">
      <c r="A2057" s="145"/>
      <c r="B2057" s="152"/>
      <c r="E2057" s="102"/>
      <c r="F2057" s="102"/>
      <c r="G2057" s="102"/>
      <c r="I2057" s="93"/>
      <c r="J2057" s="93"/>
    </row>
    <row r="2058" spans="1:10" s="65" customFormat="1" ht="14" x14ac:dyDescent="0.35">
      <c r="A2058" s="145"/>
      <c r="B2058" s="152"/>
      <c r="E2058" s="102"/>
      <c r="F2058" s="102"/>
      <c r="G2058" s="102"/>
      <c r="I2058" s="93"/>
      <c r="J2058" s="93"/>
    </row>
    <row r="2059" spans="1:10" s="65" customFormat="1" ht="14" x14ac:dyDescent="0.35">
      <c r="A2059" s="145"/>
      <c r="B2059" s="152"/>
      <c r="E2059" s="102"/>
      <c r="F2059" s="102"/>
      <c r="G2059" s="102"/>
      <c r="I2059" s="93"/>
      <c r="J2059" s="93"/>
    </row>
    <row r="2060" spans="1:10" s="65" customFormat="1" ht="14" x14ac:dyDescent="0.35">
      <c r="A2060" s="145"/>
      <c r="B2060" s="152"/>
      <c r="E2060" s="102"/>
      <c r="F2060" s="102"/>
      <c r="G2060" s="102"/>
      <c r="I2060" s="93"/>
      <c r="J2060" s="93"/>
    </row>
    <row r="2061" spans="1:10" s="65" customFormat="1" ht="14" x14ac:dyDescent="0.35">
      <c r="A2061" s="145"/>
      <c r="B2061" s="152"/>
      <c r="E2061" s="102"/>
      <c r="F2061" s="102"/>
      <c r="G2061" s="102"/>
      <c r="I2061" s="93"/>
      <c r="J2061" s="93"/>
    </row>
    <row r="2062" spans="1:10" s="65" customFormat="1" ht="14" x14ac:dyDescent="0.35">
      <c r="A2062" s="145"/>
      <c r="B2062" s="152"/>
      <c r="E2062" s="102"/>
      <c r="F2062" s="102"/>
      <c r="G2062" s="102"/>
      <c r="I2062" s="93"/>
      <c r="J2062" s="93"/>
    </row>
    <row r="2063" spans="1:10" s="65" customFormat="1" ht="14" x14ac:dyDescent="0.35">
      <c r="A2063" s="145"/>
      <c r="B2063" s="152"/>
      <c r="E2063" s="102"/>
      <c r="F2063" s="102"/>
      <c r="G2063" s="102"/>
      <c r="I2063" s="93"/>
      <c r="J2063" s="93"/>
    </row>
    <row r="2064" spans="1:10" s="65" customFormat="1" ht="14" x14ac:dyDescent="0.35">
      <c r="A2064" s="145"/>
      <c r="B2064" s="152"/>
      <c r="E2064" s="102"/>
      <c r="F2064" s="102"/>
      <c r="G2064" s="102"/>
      <c r="I2064" s="93"/>
      <c r="J2064" s="93"/>
    </row>
    <row r="2065" spans="1:10" s="65" customFormat="1" ht="14" x14ac:dyDescent="0.35">
      <c r="A2065" s="145"/>
      <c r="B2065" s="152"/>
      <c r="E2065" s="102"/>
      <c r="F2065" s="102"/>
      <c r="G2065" s="102"/>
      <c r="I2065" s="93"/>
      <c r="J2065" s="93"/>
    </row>
    <row r="2066" spans="1:10" s="65" customFormat="1" ht="14" x14ac:dyDescent="0.35">
      <c r="A2066" s="145"/>
      <c r="B2066" s="152"/>
      <c r="E2066" s="102"/>
      <c r="F2066" s="102"/>
      <c r="G2066" s="102"/>
      <c r="I2066" s="93"/>
      <c r="J2066" s="93"/>
    </row>
    <row r="2067" spans="1:10" s="65" customFormat="1" ht="14" x14ac:dyDescent="0.35">
      <c r="A2067" s="145"/>
      <c r="B2067" s="152"/>
      <c r="E2067" s="102"/>
      <c r="F2067" s="102"/>
      <c r="G2067" s="102"/>
      <c r="I2067" s="93"/>
      <c r="J2067" s="93"/>
    </row>
    <row r="2068" spans="1:10" s="65" customFormat="1" ht="14" x14ac:dyDescent="0.35">
      <c r="A2068" s="145"/>
      <c r="B2068" s="152"/>
      <c r="E2068" s="102"/>
      <c r="F2068" s="102"/>
      <c r="G2068" s="102"/>
      <c r="I2068" s="93"/>
      <c r="J2068" s="93"/>
    </row>
    <row r="2069" spans="1:10" s="65" customFormat="1" ht="14" x14ac:dyDescent="0.35">
      <c r="A2069" s="145"/>
      <c r="B2069" s="152"/>
      <c r="E2069" s="102"/>
      <c r="F2069" s="102"/>
      <c r="G2069" s="102"/>
      <c r="I2069" s="93"/>
      <c r="J2069" s="93"/>
    </row>
    <row r="2070" spans="1:10" s="65" customFormat="1" ht="14" x14ac:dyDescent="0.35">
      <c r="A2070" s="145"/>
      <c r="B2070" s="152"/>
      <c r="E2070" s="102"/>
      <c r="F2070" s="102"/>
      <c r="G2070" s="102"/>
      <c r="I2070" s="93"/>
      <c r="J2070" s="93"/>
    </row>
    <row r="2071" spans="1:10" s="65" customFormat="1" ht="14" x14ac:dyDescent="0.35">
      <c r="A2071" s="145"/>
      <c r="B2071" s="152"/>
      <c r="E2071" s="102"/>
      <c r="F2071" s="102"/>
      <c r="G2071" s="102"/>
      <c r="I2071" s="93"/>
      <c r="J2071" s="93"/>
    </row>
    <row r="2072" spans="1:10" s="65" customFormat="1" ht="14" x14ac:dyDescent="0.35">
      <c r="A2072" s="145"/>
      <c r="B2072" s="152"/>
      <c r="E2072" s="102"/>
      <c r="F2072" s="102"/>
      <c r="G2072" s="102"/>
      <c r="I2072" s="93"/>
      <c r="J2072" s="93"/>
    </row>
    <row r="2073" spans="1:10" s="65" customFormat="1" ht="14" x14ac:dyDescent="0.35">
      <c r="A2073" s="145"/>
      <c r="B2073" s="152"/>
      <c r="E2073" s="102"/>
      <c r="F2073" s="102"/>
      <c r="G2073" s="102"/>
      <c r="I2073" s="93"/>
      <c r="J2073" s="93"/>
    </row>
    <row r="2074" spans="1:10" s="65" customFormat="1" ht="14" x14ac:dyDescent="0.35">
      <c r="A2074" s="145"/>
      <c r="B2074" s="152"/>
      <c r="E2074" s="102"/>
      <c r="F2074" s="102"/>
      <c r="G2074" s="102"/>
      <c r="I2074" s="93"/>
      <c r="J2074" s="93"/>
    </row>
    <row r="2075" spans="1:10" s="65" customFormat="1" ht="14" x14ac:dyDescent="0.35">
      <c r="A2075" s="145"/>
      <c r="B2075" s="152"/>
      <c r="E2075" s="102"/>
      <c r="F2075" s="102"/>
      <c r="G2075" s="102"/>
      <c r="I2075" s="93"/>
      <c r="J2075" s="93"/>
    </row>
    <row r="2076" spans="1:10" s="65" customFormat="1" ht="14" x14ac:dyDescent="0.35">
      <c r="A2076" s="145"/>
      <c r="B2076" s="152"/>
      <c r="E2076" s="102"/>
      <c r="F2076" s="102"/>
      <c r="G2076" s="102"/>
      <c r="I2076" s="93"/>
      <c r="J2076" s="93"/>
    </row>
    <row r="2077" spans="1:10" s="65" customFormat="1" ht="14" x14ac:dyDescent="0.35">
      <c r="A2077" s="145"/>
      <c r="B2077" s="152"/>
      <c r="E2077" s="102"/>
      <c r="F2077" s="102"/>
      <c r="G2077" s="102"/>
      <c r="I2077" s="93"/>
      <c r="J2077" s="93"/>
    </row>
    <row r="2078" spans="1:10" s="65" customFormat="1" ht="14" x14ac:dyDescent="0.35">
      <c r="A2078" s="145"/>
      <c r="B2078" s="152"/>
      <c r="E2078" s="102"/>
      <c r="F2078" s="102"/>
      <c r="G2078" s="102"/>
      <c r="I2078" s="93"/>
      <c r="J2078" s="93"/>
    </row>
    <row r="2079" spans="1:10" s="65" customFormat="1" ht="14" x14ac:dyDescent="0.35">
      <c r="A2079" s="145"/>
      <c r="B2079" s="152"/>
      <c r="E2079" s="102"/>
      <c r="F2079" s="102"/>
      <c r="G2079" s="102"/>
      <c r="I2079" s="93"/>
      <c r="J2079" s="93"/>
    </row>
    <row r="2080" spans="1:10" s="65" customFormat="1" ht="14" x14ac:dyDescent="0.35">
      <c r="A2080" s="145"/>
      <c r="B2080" s="152"/>
      <c r="E2080" s="102"/>
      <c r="F2080" s="102"/>
      <c r="G2080" s="102"/>
      <c r="I2080" s="93"/>
      <c r="J2080" s="93"/>
    </row>
    <row r="2081" spans="1:10" s="65" customFormat="1" ht="14" x14ac:dyDescent="0.35">
      <c r="A2081" s="145"/>
      <c r="B2081" s="152"/>
      <c r="E2081" s="102"/>
      <c r="F2081" s="102"/>
      <c r="G2081" s="102"/>
      <c r="I2081" s="93"/>
      <c r="J2081" s="93"/>
    </row>
    <row r="2082" spans="1:10" s="65" customFormat="1" ht="14" x14ac:dyDescent="0.35">
      <c r="A2082" s="145"/>
      <c r="B2082" s="152"/>
      <c r="E2082" s="102"/>
      <c r="F2082" s="102"/>
      <c r="G2082" s="102"/>
      <c r="I2082" s="93"/>
      <c r="J2082" s="93"/>
    </row>
    <row r="2083" spans="1:10" s="65" customFormat="1" ht="14" x14ac:dyDescent="0.35">
      <c r="A2083" s="145"/>
      <c r="B2083" s="152"/>
      <c r="E2083" s="102"/>
      <c r="F2083" s="102"/>
      <c r="G2083" s="102"/>
      <c r="I2083" s="93"/>
      <c r="J2083" s="93"/>
    </row>
    <row r="2084" spans="1:10" s="65" customFormat="1" ht="14" x14ac:dyDescent="0.35">
      <c r="A2084" s="145"/>
      <c r="B2084" s="152"/>
      <c r="E2084" s="102"/>
      <c r="F2084" s="102"/>
      <c r="G2084" s="102"/>
      <c r="I2084" s="93"/>
      <c r="J2084" s="93"/>
    </row>
    <row r="2085" spans="1:10" s="65" customFormat="1" ht="14" x14ac:dyDescent="0.35">
      <c r="A2085" s="145"/>
      <c r="B2085" s="152"/>
      <c r="E2085" s="102"/>
      <c r="F2085" s="102"/>
      <c r="G2085" s="102"/>
      <c r="I2085" s="93"/>
      <c r="J2085" s="93"/>
    </row>
    <row r="2086" spans="1:10" s="65" customFormat="1" ht="14" x14ac:dyDescent="0.35">
      <c r="A2086" s="145"/>
      <c r="B2086" s="152"/>
      <c r="E2086" s="102"/>
      <c r="F2086" s="102"/>
      <c r="G2086" s="102"/>
      <c r="I2086" s="93"/>
      <c r="J2086" s="93"/>
    </row>
    <row r="2087" spans="1:10" s="65" customFormat="1" ht="14" x14ac:dyDescent="0.35">
      <c r="A2087" s="145"/>
      <c r="B2087" s="152"/>
      <c r="E2087" s="102"/>
      <c r="F2087" s="102"/>
      <c r="G2087" s="102"/>
      <c r="I2087" s="93"/>
      <c r="J2087" s="93"/>
    </row>
    <row r="2088" spans="1:10" s="65" customFormat="1" ht="14" x14ac:dyDescent="0.35">
      <c r="A2088" s="145"/>
      <c r="B2088" s="152"/>
      <c r="E2088" s="102"/>
      <c r="F2088" s="102"/>
      <c r="G2088" s="102"/>
      <c r="I2088" s="93"/>
      <c r="J2088" s="93"/>
    </row>
    <row r="2089" spans="1:10" s="65" customFormat="1" ht="14" x14ac:dyDescent="0.35">
      <c r="A2089" s="145"/>
      <c r="B2089" s="152"/>
      <c r="E2089" s="102"/>
      <c r="F2089" s="102"/>
      <c r="G2089" s="102"/>
      <c r="I2089" s="93"/>
      <c r="J2089" s="93"/>
    </row>
    <row r="2090" spans="1:10" s="65" customFormat="1" ht="14" x14ac:dyDescent="0.35">
      <c r="A2090" s="145"/>
      <c r="B2090" s="152"/>
      <c r="E2090" s="102"/>
      <c r="F2090" s="102"/>
      <c r="G2090" s="102"/>
      <c r="I2090" s="93"/>
      <c r="J2090" s="93"/>
    </row>
    <row r="2091" spans="1:10" s="65" customFormat="1" ht="14" x14ac:dyDescent="0.35">
      <c r="A2091" s="145"/>
      <c r="B2091" s="152"/>
      <c r="E2091" s="102"/>
      <c r="F2091" s="102"/>
      <c r="G2091" s="102"/>
      <c r="I2091" s="93"/>
      <c r="J2091" s="93"/>
    </row>
    <row r="2092" spans="1:10" s="65" customFormat="1" ht="14" x14ac:dyDescent="0.35">
      <c r="A2092" s="145"/>
      <c r="B2092" s="152"/>
      <c r="E2092" s="102"/>
      <c r="F2092" s="102"/>
      <c r="G2092" s="102"/>
      <c r="I2092" s="93"/>
      <c r="J2092" s="93"/>
    </row>
    <row r="2093" spans="1:10" s="65" customFormat="1" ht="14" x14ac:dyDescent="0.35">
      <c r="A2093" s="145"/>
      <c r="B2093" s="152"/>
      <c r="E2093" s="102"/>
      <c r="F2093" s="102"/>
      <c r="G2093" s="102"/>
      <c r="I2093" s="93"/>
      <c r="J2093" s="93"/>
    </row>
    <row r="2094" spans="1:10" s="65" customFormat="1" ht="14" x14ac:dyDescent="0.35">
      <c r="A2094" s="145"/>
      <c r="B2094" s="152"/>
      <c r="E2094" s="102"/>
      <c r="F2094" s="102"/>
      <c r="G2094" s="102"/>
      <c r="I2094" s="93"/>
      <c r="J2094" s="93"/>
    </row>
    <row r="2095" spans="1:10" s="65" customFormat="1" ht="14" x14ac:dyDescent="0.35">
      <c r="A2095" s="145"/>
      <c r="B2095" s="152"/>
      <c r="E2095" s="102"/>
      <c r="F2095" s="102"/>
      <c r="G2095" s="102"/>
      <c r="I2095" s="93"/>
      <c r="J2095" s="93"/>
    </row>
    <row r="2096" spans="1:10" s="65" customFormat="1" ht="14" x14ac:dyDescent="0.35">
      <c r="A2096" s="145"/>
      <c r="B2096" s="152"/>
      <c r="E2096" s="102"/>
      <c r="F2096" s="102"/>
      <c r="G2096" s="102"/>
      <c r="I2096" s="93"/>
      <c r="J2096" s="93"/>
    </row>
    <row r="2097" spans="1:10" s="65" customFormat="1" ht="14" x14ac:dyDescent="0.35">
      <c r="A2097" s="145"/>
      <c r="B2097" s="152"/>
      <c r="E2097" s="102"/>
      <c r="F2097" s="102"/>
      <c r="G2097" s="102"/>
      <c r="I2097" s="93"/>
      <c r="J2097" s="93"/>
    </row>
    <row r="2098" spans="1:10" s="65" customFormat="1" ht="14" x14ac:dyDescent="0.35">
      <c r="A2098" s="145"/>
      <c r="B2098" s="152"/>
      <c r="E2098" s="102"/>
      <c r="F2098" s="102"/>
      <c r="G2098" s="102"/>
      <c r="I2098" s="93"/>
      <c r="J2098" s="93"/>
    </row>
    <row r="2099" spans="1:10" s="65" customFormat="1" ht="14" x14ac:dyDescent="0.35">
      <c r="A2099" s="145"/>
      <c r="B2099" s="152"/>
      <c r="E2099" s="102"/>
      <c r="F2099" s="102"/>
      <c r="G2099" s="102"/>
      <c r="I2099" s="93"/>
      <c r="J2099" s="93"/>
    </row>
    <row r="2100" spans="1:10" s="65" customFormat="1" ht="14" x14ac:dyDescent="0.35">
      <c r="A2100" s="145"/>
      <c r="B2100" s="152"/>
      <c r="E2100" s="102"/>
      <c r="F2100" s="102"/>
      <c r="G2100" s="102"/>
      <c r="I2100" s="93"/>
      <c r="J2100" s="93"/>
    </row>
    <row r="2101" spans="1:10" s="65" customFormat="1" ht="14" x14ac:dyDescent="0.35">
      <c r="A2101" s="145"/>
      <c r="B2101" s="152"/>
      <c r="E2101" s="102"/>
      <c r="F2101" s="102"/>
      <c r="G2101" s="102"/>
      <c r="I2101" s="93"/>
      <c r="J2101" s="93"/>
    </row>
    <row r="2102" spans="1:10" s="65" customFormat="1" ht="14" x14ac:dyDescent="0.35">
      <c r="A2102" s="145"/>
      <c r="B2102" s="152"/>
      <c r="E2102" s="102"/>
      <c r="F2102" s="102"/>
      <c r="G2102" s="102"/>
      <c r="I2102" s="93"/>
      <c r="J2102" s="93"/>
    </row>
    <row r="2103" spans="1:10" s="65" customFormat="1" ht="14" x14ac:dyDescent="0.35">
      <c r="A2103" s="145"/>
      <c r="B2103" s="152"/>
      <c r="E2103" s="102"/>
      <c r="F2103" s="102"/>
      <c r="G2103" s="102"/>
      <c r="I2103" s="93"/>
      <c r="J2103" s="93"/>
    </row>
    <row r="2104" spans="1:10" s="65" customFormat="1" ht="14" x14ac:dyDescent="0.35">
      <c r="A2104" s="145"/>
      <c r="B2104" s="152"/>
      <c r="E2104" s="102"/>
      <c r="F2104" s="102"/>
      <c r="G2104" s="102"/>
      <c r="I2104" s="93"/>
      <c r="J2104" s="93"/>
    </row>
    <row r="2105" spans="1:10" s="65" customFormat="1" ht="14" x14ac:dyDescent="0.35">
      <c r="A2105" s="145"/>
      <c r="B2105" s="152"/>
      <c r="E2105" s="102"/>
      <c r="F2105" s="102"/>
      <c r="G2105" s="102"/>
      <c r="I2105" s="93"/>
      <c r="J2105" s="93"/>
    </row>
    <row r="2106" spans="1:10" s="65" customFormat="1" ht="14" x14ac:dyDescent="0.35">
      <c r="A2106" s="145"/>
      <c r="B2106" s="152"/>
      <c r="E2106" s="102"/>
      <c r="F2106" s="102"/>
      <c r="G2106" s="102"/>
      <c r="I2106" s="93"/>
      <c r="J2106" s="93"/>
    </row>
    <row r="2107" spans="1:10" s="65" customFormat="1" ht="14" x14ac:dyDescent="0.35">
      <c r="A2107" s="145"/>
      <c r="B2107" s="152"/>
      <c r="E2107" s="102"/>
      <c r="F2107" s="102"/>
      <c r="G2107" s="102"/>
      <c r="I2107" s="93"/>
      <c r="J2107" s="93"/>
    </row>
    <row r="2108" spans="1:10" s="65" customFormat="1" ht="14" x14ac:dyDescent="0.35">
      <c r="A2108" s="145"/>
      <c r="B2108" s="152"/>
      <c r="E2108" s="102"/>
      <c r="F2108" s="102"/>
      <c r="G2108" s="102"/>
      <c r="I2108" s="93"/>
      <c r="J2108" s="93"/>
    </row>
    <row r="2109" spans="1:10" s="65" customFormat="1" ht="14" x14ac:dyDescent="0.35">
      <c r="A2109" s="145"/>
      <c r="B2109" s="152"/>
      <c r="E2109" s="102"/>
      <c r="F2109" s="102"/>
      <c r="G2109" s="102"/>
      <c r="I2109" s="93"/>
      <c r="J2109" s="93"/>
    </row>
    <row r="2110" spans="1:10" s="65" customFormat="1" ht="14" x14ac:dyDescent="0.35">
      <c r="A2110" s="145"/>
      <c r="B2110" s="152"/>
      <c r="E2110" s="102"/>
      <c r="F2110" s="102"/>
      <c r="G2110" s="102"/>
      <c r="I2110" s="93"/>
      <c r="J2110" s="93"/>
    </row>
    <row r="2111" spans="1:10" s="65" customFormat="1" ht="14" x14ac:dyDescent="0.35">
      <c r="A2111" s="145"/>
      <c r="B2111" s="152"/>
      <c r="E2111" s="102"/>
      <c r="F2111" s="102"/>
      <c r="G2111" s="102"/>
      <c r="I2111" s="93"/>
      <c r="J2111" s="93"/>
    </row>
    <row r="2112" spans="1:10" s="65" customFormat="1" ht="14" x14ac:dyDescent="0.35">
      <c r="A2112" s="145"/>
      <c r="B2112" s="152"/>
      <c r="E2112" s="102"/>
      <c r="F2112" s="102"/>
      <c r="G2112" s="102"/>
      <c r="I2112" s="93"/>
      <c r="J2112" s="93"/>
    </row>
    <row r="2113" spans="1:10" s="65" customFormat="1" ht="14" x14ac:dyDescent="0.35">
      <c r="A2113" s="145"/>
      <c r="B2113" s="152"/>
      <c r="E2113" s="102"/>
      <c r="F2113" s="102"/>
      <c r="G2113" s="102"/>
      <c r="I2113" s="93"/>
      <c r="J2113" s="93"/>
    </row>
    <row r="2114" spans="1:10" s="65" customFormat="1" ht="14" x14ac:dyDescent="0.35">
      <c r="A2114" s="145"/>
      <c r="B2114" s="152"/>
      <c r="E2114" s="102"/>
      <c r="F2114" s="102"/>
      <c r="G2114" s="102"/>
      <c r="I2114" s="93"/>
      <c r="J2114" s="93"/>
    </row>
    <row r="2115" spans="1:10" s="65" customFormat="1" ht="14" x14ac:dyDescent="0.35">
      <c r="A2115" s="145"/>
      <c r="B2115" s="152"/>
      <c r="E2115" s="102"/>
      <c r="F2115" s="102"/>
      <c r="G2115" s="102"/>
      <c r="I2115" s="93"/>
      <c r="J2115" s="93"/>
    </row>
    <row r="2116" spans="1:10" s="65" customFormat="1" ht="14" x14ac:dyDescent="0.35">
      <c r="A2116" s="145"/>
      <c r="B2116" s="152"/>
      <c r="E2116" s="102"/>
      <c r="F2116" s="102"/>
      <c r="G2116" s="102"/>
      <c r="I2116" s="93"/>
      <c r="J2116" s="93"/>
    </row>
    <row r="2117" spans="1:10" s="65" customFormat="1" ht="14" x14ac:dyDescent="0.35">
      <c r="A2117" s="145"/>
      <c r="B2117" s="152"/>
      <c r="E2117" s="102"/>
      <c r="F2117" s="102"/>
      <c r="G2117" s="102"/>
      <c r="I2117" s="93"/>
      <c r="J2117" s="93"/>
    </row>
    <row r="2118" spans="1:10" s="65" customFormat="1" ht="14" x14ac:dyDescent="0.35">
      <c r="A2118" s="145"/>
      <c r="B2118" s="152"/>
      <c r="E2118" s="102"/>
      <c r="F2118" s="102"/>
      <c r="G2118" s="102"/>
      <c r="I2118" s="93"/>
      <c r="J2118" s="93"/>
    </row>
    <row r="2119" spans="1:10" s="65" customFormat="1" ht="14" x14ac:dyDescent="0.35">
      <c r="A2119" s="145"/>
      <c r="B2119" s="152"/>
      <c r="E2119" s="102"/>
      <c r="F2119" s="102"/>
      <c r="G2119" s="102"/>
      <c r="I2119" s="93"/>
      <c r="J2119" s="93"/>
    </row>
    <row r="2120" spans="1:10" s="65" customFormat="1" ht="14" x14ac:dyDescent="0.35">
      <c r="A2120" s="145"/>
      <c r="B2120" s="152"/>
      <c r="E2120" s="102"/>
      <c r="F2120" s="102"/>
      <c r="G2120" s="102"/>
      <c r="I2120" s="93"/>
      <c r="J2120" s="93"/>
    </row>
    <row r="2121" spans="1:10" s="65" customFormat="1" ht="14" x14ac:dyDescent="0.35">
      <c r="A2121" s="145"/>
      <c r="B2121" s="152"/>
      <c r="E2121" s="102"/>
      <c r="F2121" s="102"/>
      <c r="G2121" s="102"/>
      <c r="I2121" s="93"/>
      <c r="J2121" s="93"/>
    </row>
    <row r="2122" spans="1:10" s="65" customFormat="1" ht="14" x14ac:dyDescent="0.35">
      <c r="A2122" s="145"/>
      <c r="B2122" s="152"/>
      <c r="E2122" s="102"/>
      <c r="F2122" s="102"/>
      <c r="G2122" s="102"/>
      <c r="I2122" s="93"/>
      <c r="J2122" s="93"/>
    </row>
    <row r="2123" spans="1:10" s="65" customFormat="1" ht="14" x14ac:dyDescent="0.35">
      <c r="A2123" s="145"/>
      <c r="B2123" s="152"/>
      <c r="E2123" s="102"/>
      <c r="F2123" s="102"/>
      <c r="G2123" s="102"/>
      <c r="I2123" s="93"/>
      <c r="J2123" s="93"/>
    </row>
    <row r="2124" spans="1:10" s="65" customFormat="1" ht="14" x14ac:dyDescent="0.35">
      <c r="A2124" s="145"/>
      <c r="B2124" s="152"/>
      <c r="E2124" s="102"/>
      <c r="F2124" s="102"/>
      <c r="G2124" s="102"/>
      <c r="I2124" s="93"/>
      <c r="J2124" s="93"/>
    </row>
    <row r="2125" spans="1:10" s="65" customFormat="1" ht="14" x14ac:dyDescent="0.35">
      <c r="A2125" s="145"/>
      <c r="B2125" s="152"/>
      <c r="E2125" s="102"/>
      <c r="F2125" s="102"/>
      <c r="G2125" s="102"/>
      <c r="I2125" s="93"/>
      <c r="J2125" s="93"/>
    </row>
    <row r="2126" spans="1:10" s="65" customFormat="1" ht="14" x14ac:dyDescent="0.35">
      <c r="A2126" s="145"/>
      <c r="B2126" s="152"/>
      <c r="E2126" s="102"/>
      <c r="F2126" s="102"/>
      <c r="G2126" s="102"/>
      <c r="I2126" s="93"/>
      <c r="J2126" s="93"/>
    </row>
    <row r="2127" spans="1:10" s="65" customFormat="1" ht="14" x14ac:dyDescent="0.35">
      <c r="A2127" s="145"/>
      <c r="B2127" s="152"/>
      <c r="E2127" s="102"/>
      <c r="F2127" s="102"/>
      <c r="G2127" s="102"/>
      <c r="I2127" s="93"/>
      <c r="J2127" s="93"/>
    </row>
    <row r="2128" spans="1:10" s="65" customFormat="1" ht="14" x14ac:dyDescent="0.35">
      <c r="A2128" s="145"/>
      <c r="B2128" s="152"/>
      <c r="E2128" s="102"/>
      <c r="F2128" s="102"/>
      <c r="G2128" s="102"/>
      <c r="I2128" s="93"/>
      <c r="J2128" s="93"/>
    </row>
    <row r="2129" spans="1:10" s="65" customFormat="1" ht="14" x14ac:dyDescent="0.35">
      <c r="A2129" s="145"/>
      <c r="B2129" s="152"/>
      <c r="E2129" s="102"/>
      <c r="F2129" s="102"/>
      <c r="G2129" s="102"/>
      <c r="I2129" s="93"/>
      <c r="J2129" s="93"/>
    </row>
    <row r="2130" spans="1:10" s="65" customFormat="1" ht="14" x14ac:dyDescent="0.35">
      <c r="A2130" s="145"/>
      <c r="B2130" s="152"/>
      <c r="E2130" s="102"/>
      <c r="F2130" s="102"/>
      <c r="G2130" s="102"/>
      <c r="I2130" s="93"/>
      <c r="J2130" s="93"/>
    </row>
    <row r="2131" spans="1:10" s="65" customFormat="1" ht="14" x14ac:dyDescent="0.35">
      <c r="A2131" s="145"/>
      <c r="B2131" s="152"/>
      <c r="E2131" s="102"/>
      <c r="F2131" s="102"/>
      <c r="G2131" s="102"/>
      <c r="I2131" s="93"/>
      <c r="J2131" s="93"/>
    </row>
    <row r="2132" spans="1:10" s="65" customFormat="1" ht="14" x14ac:dyDescent="0.35">
      <c r="A2132" s="145"/>
      <c r="B2132" s="152"/>
      <c r="E2132" s="102"/>
      <c r="F2132" s="102"/>
      <c r="G2132" s="102"/>
      <c r="I2132" s="93"/>
      <c r="J2132" s="93"/>
    </row>
    <row r="2133" spans="1:10" s="65" customFormat="1" ht="14" x14ac:dyDescent="0.35">
      <c r="A2133" s="145"/>
      <c r="B2133" s="152"/>
      <c r="E2133" s="102"/>
      <c r="F2133" s="102"/>
      <c r="G2133" s="102"/>
      <c r="I2133" s="93"/>
      <c r="J2133" s="93"/>
    </row>
    <row r="2134" spans="1:10" s="65" customFormat="1" ht="14" x14ac:dyDescent="0.35">
      <c r="A2134" s="145"/>
      <c r="B2134" s="152"/>
      <c r="E2134" s="102"/>
      <c r="F2134" s="102"/>
      <c r="G2134" s="102"/>
      <c r="I2134" s="93"/>
      <c r="J2134" s="93"/>
    </row>
    <row r="2135" spans="1:10" s="65" customFormat="1" ht="14" x14ac:dyDescent="0.35">
      <c r="A2135" s="145"/>
      <c r="B2135" s="152"/>
      <c r="E2135" s="102"/>
      <c r="F2135" s="102"/>
      <c r="G2135" s="102"/>
      <c r="I2135" s="93"/>
      <c r="J2135" s="93"/>
    </row>
    <row r="2136" spans="1:10" s="65" customFormat="1" ht="14" x14ac:dyDescent="0.35">
      <c r="A2136" s="145"/>
      <c r="B2136" s="152"/>
      <c r="E2136" s="102"/>
      <c r="F2136" s="102"/>
      <c r="G2136" s="102"/>
      <c r="I2136" s="93"/>
      <c r="J2136" s="93"/>
    </row>
    <row r="2137" spans="1:10" s="65" customFormat="1" ht="14" x14ac:dyDescent="0.35">
      <c r="A2137" s="145"/>
      <c r="B2137" s="152"/>
      <c r="E2137" s="102"/>
      <c r="F2137" s="102"/>
      <c r="G2137" s="102"/>
      <c r="I2137" s="93"/>
      <c r="J2137" s="93"/>
    </row>
    <row r="2138" spans="1:10" s="65" customFormat="1" ht="14" x14ac:dyDescent="0.35">
      <c r="A2138" s="145"/>
      <c r="B2138" s="152"/>
      <c r="E2138" s="102"/>
      <c r="F2138" s="102"/>
      <c r="G2138" s="102"/>
      <c r="I2138" s="93"/>
      <c r="J2138" s="93"/>
    </row>
    <row r="2139" spans="1:10" s="65" customFormat="1" ht="14" x14ac:dyDescent="0.35">
      <c r="A2139" s="145"/>
      <c r="B2139" s="152"/>
      <c r="E2139" s="102"/>
      <c r="F2139" s="102"/>
      <c r="G2139" s="102"/>
      <c r="I2139" s="93"/>
      <c r="J2139" s="93"/>
    </row>
    <row r="2140" spans="1:10" s="65" customFormat="1" ht="14" x14ac:dyDescent="0.35">
      <c r="A2140" s="145"/>
      <c r="B2140" s="152"/>
      <c r="E2140" s="102"/>
      <c r="F2140" s="102"/>
      <c r="G2140" s="102"/>
      <c r="I2140" s="93"/>
      <c r="J2140" s="93"/>
    </row>
    <row r="2141" spans="1:10" s="65" customFormat="1" ht="14" x14ac:dyDescent="0.35">
      <c r="A2141" s="145"/>
      <c r="B2141" s="152"/>
      <c r="E2141" s="102"/>
      <c r="F2141" s="102"/>
      <c r="G2141" s="102"/>
      <c r="I2141" s="93"/>
      <c r="J2141" s="93"/>
    </row>
    <row r="2142" spans="1:10" s="65" customFormat="1" ht="14" x14ac:dyDescent="0.35">
      <c r="A2142" s="145"/>
      <c r="B2142" s="152"/>
      <c r="E2142" s="102"/>
      <c r="F2142" s="102"/>
      <c r="G2142" s="102"/>
      <c r="I2142" s="93"/>
      <c r="J2142" s="93"/>
    </row>
    <row r="2143" spans="1:10" s="65" customFormat="1" ht="14" x14ac:dyDescent="0.35">
      <c r="A2143" s="145"/>
      <c r="B2143" s="152"/>
      <c r="E2143" s="102"/>
      <c r="F2143" s="102"/>
      <c r="G2143" s="102"/>
      <c r="I2143" s="93"/>
      <c r="J2143" s="93"/>
    </row>
    <row r="2144" spans="1:10" s="65" customFormat="1" ht="14" x14ac:dyDescent="0.35">
      <c r="A2144" s="145"/>
      <c r="B2144" s="152"/>
      <c r="E2144" s="102"/>
      <c r="F2144" s="102"/>
      <c r="G2144" s="102"/>
      <c r="I2144" s="93"/>
      <c r="J2144" s="93"/>
    </row>
    <row r="2145" spans="1:10" s="65" customFormat="1" ht="14" x14ac:dyDescent="0.35">
      <c r="A2145" s="145"/>
      <c r="B2145" s="152"/>
      <c r="E2145" s="102"/>
      <c r="F2145" s="102"/>
      <c r="G2145" s="102"/>
      <c r="I2145" s="93"/>
      <c r="J2145" s="93"/>
    </row>
    <row r="2146" spans="1:10" s="65" customFormat="1" ht="14" x14ac:dyDescent="0.35">
      <c r="A2146" s="145"/>
      <c r="B2146" s="152"/>
      <c r="E2146" s="102"/>
      <c r="F2146" s="102"/>
      <c r="G2146" s="102"/>
      <c r="I2146" s="93"/>
      <c r="J2146" s="93"/>
    </row>
    <row r="2147" spans="1:10" s="65" customFormat="1" ht="14" x14ac:dyDescent="0.35">
      <c r="A2147" s="145"/>
      <c r="B2147" s="152"/>
      <c r="E2147" s="102"/>
      <c r="F2147" s="102"/>
      <c r="G2147" s="102"/>
      <c r="I2147" s="93"/>
      <c r="J2147" s="93"/>
    </row>
    <row r="2148" spans="1:10" s="65" customFormat="1" ht="14" x14ac:dyDescent="0.35">
      <c r="A2148" s="145"/>
      <c r="B2148" s="152"/>
      <c r="E2148" s="102"/>
      <c r="F2148" s="102"/>
      <c r="G2148" s="102"/>
      <c r="I2148" s="93"/>
      <c r="J2148" s="93"/>
    </row>
    <row r="2149" spans="1:10" s="65" customFormat="1" ht="14" x14ac:dyDescent="0.35">
      <c r="A2149" s="145"/>
      <c r="B2149" s="152"/>
      <c r="E2149" s="102"/>
      <c r="F2149" s="102"/>
      <c r="G2149" s="102"/>
      <c r="I2149" s="93"/>
      <c r="J2149" s="93"/>
    </row>
    <row r="2150" spans="1:10" s="65" customFormat="1" ht="14" x14ac:dyDescent="0.35">
      <c r="A2150" s="145"/>
      <c r="B2150" s="152"/>
      <c r="E2150" s="102"/>
      <c r="F2150" s="102"/>
      <c r="G2150" s="102"/>
      <c r="I2150" s="93"/>
      <c r="J2150" s="93"/>
    </row>
    <row r="2151" spans="1:10" s="65" customFormat="1" ht="14" x14ac:dyDescent="0.35">
      <c r="A2151" s="145"/>
      <c r="B2151" s="152"/>
      <c r="E2151" s="102"/>
      <c r="F2151" s="102"/>
      <c r="G2151" s="102"/>
      <c r="I2151" s="93"/>
      <c r="J2151" s="93"/>
    </row>
    <row r="2152" spans="1:10" s="65" customFormat="1" ht="14" x14ac:dyDescent="0.35">
      <c r="A2152" s="145"/>
      <c r="B2152" s="152"/>
      <c r="E2152" s="102"/>
      <c r="F2152" s="102"/>
      <c r="G2152" s="102"/>
      <c r="I2152" s="93"/>
      <c r="J2152" s="93"/>
    </row>
    <row r="2153" spans="1:10" s="65" customFormat="1" ht="14" x14ac:dyDescent="0.35">
      <c r="A2153" s="145"/>
      <c r="B2153" s="152"/>
      <c r="E2153" s="102"/>
      <c r="F2153" s="102"/>
      <c r="G2153" s="102"/>
      <c r="I2153" s="93"/>
      <c r="J2153" s="93"/>
    </row>
    <row r="2154" spans="1:10" s="65" customFormat="1" ht="14" x14ac:dyDescent="0.35">
      <c r="A2154" s="145"/>
      <c r="B2154" s="152"/>
      <c r="E2154" s="102"/>
      <c r="F2154" s="102"/>
      <c r="G2154" s="102"/>
      <c r="I2154" s="93"/>
      <c r="J2154" s="93"/>
    </row>
    <row r="2155" spans="1:10" s="65" customFormat="1" ht="14" x14ac:dyDescent="0.35">
      <c r="A2155" s="145"/>
      <c r="B2155" s="152"/>
      <c r="E2155" s="102"/>
      <c r="F2155" s="102"/>
      <c r="G2155" s="102"/>
      <c r="I2155" s="93"/>
      <c r="J2155" s="93"/>
    </row>
    <row r="2156" spans="1:10" s="65" customFormat="1" ht="14" x14ac:dyDescent="0.35">
      <c r="A2156" s="145"/>
      <c r="B2156" s="152"/>
      <c r="E2156" s="102"/>
      <c r="F2156" s="102"/>
      <c r="G2156" s="102"/>
      <c r="I2156" s="93"/>
      <c r="J2156" s="93"/>
    </row>
    <row r="2157" spans="1:10" s="65" customFormat="1" ht="14" x14ac:dyDescent="0.35">
      <c r="A2157" s="145"/>
      <c r="B2157" s="152"/>
      <c r="E2157" s="102"/>
      <c r="F2157" s="102"/>
      <c r="G2157" s="102"/>
      <c r="I2157" s="93"/>
      <c r="J2157" s="93"/>
    </row>
    <row r="2158" spans="1:10" s="65" customFormat="1" ht="14" x14ac:dyDescent="0.35">
      <c r="A2158" s="145"/>
      <c r="B2158" s="152"/>
      <c r="E2158" s="102"/>
      <c r="F2158" s="102"/>
      <c r="G2158" s="102"/>
      <c r="I2158" s="93"/>
      <c r="J2158" s="93"/>
    </row>
    <row r="2159" spans="1:10" s="65" customFormat="1" ht="14" x14ac:dyDescent="0.35">
      <c r="A2159" s="145"/>
      <c r="B2159" s="152"/>
      <c r="E2159" s="102"/>
      <c r="F2159" s="102"/>
      <c r="G2159" s="102"/>
      <c r="I2159" s="93"/>
      <c r="J2159" s="93"/>
    </row>
    <row r="2160" spans="1:10" s="65" customFormat="1" ht="14" x14ac:dyDescent="0.35">
      <c r="A2160" s="145"/>
      <c r="B2160" s="152"/>
      <c r="E2160" s="102"/>
      <c r="F2160" s="102"/>
      <c r="G2160" s="102"/>
      <c r="I2160" s="93"/>
      <c r="J2160" s="93"/>
    </row>
    <row r="2161" spans="1:10" s="65" customFormat="1" ht="14" x14ac:dyDescent="0.35">
      <c r="A2161" s="145"/>
      <c r="B2161" s="152"/>
      <c r="E2161" s="102"/>
      <c r="F2161" s="102"/>
      <c r="G2161" s="102"/>
      <c r="I2161" s="93"/>
      <c r="J2161" s="93"/>
    </row>
    <row r="2162" spans="1:10" s="65" customFormat="1" ht="14" x14ac:dyDescent="0.35">
      <c r="A2162" s="145"/>
      <c r="B2162" s="152"/>
      <c r="E2162" s="102"/>
      <c r="F2162" s="102"/>
      <c r="G2162" s="102"/>
      <c r="I2162" s="93"/>
      <c r="J2162" s="93"/>
    </row>
    <row r="2163" spans="1:10" s="65" customFormat="1" ht="14" x14ac:dyDescent="0.35">
      <c r="A2163" s="145"/>
      <c r="B2163" s="152"/>
      <c r="E2163" s="102"/>
      <c r="F2163" s="102"/>
      <c r="G2163" s="102"/>
      <c r="I2163" s="93"/>
      <c r="J2163" s="93"/>
    </row>
    <row r="2164" spans="1:10" s="65" customFormat="1" ht="14" x14ac:dyDescent="0.35">
      <c r="A2164" s="145"/>
      <c r="B2164" s="152"/>
      <c r="E2164" s="102"/>
      <c r="F2164" s="102"/>
      <c r="G2164" s="102"/>
      <c r="I2164" s="93"/>
      <c r="J2164" s="93"/>
    </row>
    <row r="2165" spans="1:10" s="65" customFormat="1" ht="14" x14ac:dyDescent="0.35">
      <c r="A2165" s="145"/>
      <c r="B2165" s="152"/>
      <c r="E2165" s="102"/>
      <c r="F2165" s="102"/>
      <c r="G2165" s="102"/>
      <c r="I2165" s="93"/>
      <c r="J2165" s="93"/>
    </row>
    <row r="2166" spans="1:10" s="65" customFormat="1" ht="14" x14ac:dyDescent="0.35">
      <c r="A2166" s="145"/>
      <c r="B2166" s="152"/>
      <c r="E2166" s="102"/>
      <c r="F2166" s="102"/>
      <c r="G2166" s="102"/>
      <c r="I2166" s="93"/>
      <c r="J2166" s="93"/>
    </row>
    <row r="2167" spans="1:10" s="65" customFormat="1" ht="14" x14ac:dyDescent="0.35">
      <c r="A2167" s="145"/>
      <c r="B2167" s="152"/>
      <c r="E2167" s="102"/>
      <c r="F2167" s="102"/>
      <c r="G2167" s="102"/>
      <c r="I2167" s="93"/>
      <c r="J2167" s="93"/>
    </row>
    <row r="2168" spans="1:10" s="65" customFormat="1" ht="14" x14ac:dyDescent="0.35">
      <c r="A2168" s="145"/>
      <c r="B2168" s="152"/>
      <c r="E2168" s="102"/>
      <c r="F2168" s="102"/>
      <c r="G2168" s="102"/>
      <c r="I2168" s="93"/>
      <c r="J2168" s="93"/>
    </row>
    <row r="2169" spans="1:10" s="65" customFormat="1" ht="14" x14ac:dyDescent="0.35">
      <c r="A2169" s="145"/>
      <c r="B2169" s="152"/>
      <c r="E2169" s="102"/>
      <c r="F2169" s="102"/>
      <c r="G2169" s="102"/>
      <c r="I2169" s="93"/>
      <c r="J2169" s="93"/>
    </row>
    <row r="2170" spans="1:10" s="65" customFormat="1" ht="14" x14ac:dyDescent="0.35">
      <c r="A2170" s="145"/>
      <c r="B2170" s="152"/>
      <c r="E2170" s="102"/>
      <c r="F2170" s="102"/>
      <c r="G2170" s="102"/>
      <c r="I2170" s="93"/>
      <c r="J2170" s="93"/>
    </row>
    <row r="2171" spans="1:10" s="65" customFormat="1" ht="14" x14ac:dyDescent="0.35">
      <c r="A2171" s="145"/>
      <c r="B2171" s="152"/>
      <c r="E2171" s="102"/>
      <c r="F2171" s="102"/>
      <c r="G2171" s="102"/>
      <c r="I2171" s="93"/>
      <c r="J2171" s="93"/>
    </row>
    <row r="2172" spans="1:10" s="65" customFormat="1" ht="14" x14ac:dyDescent="0.35">
      <c r="A2172" s="145"/>
      <c r="B2172" s="152"/>
      <c r="E2172" s="102"/>
      <c r="F2172" s="102"/>
      <c r="G2172" s="102"/>
      <c r="I2172" s="93"/>
      <c r="J2172" s="93"/>
    </row>
    <row r="2173" spans="1:10" s="65" customFormat="1" ht="14" x14ac:dyDescent="0.35">
      <c r="A2173" s="145"/>
      <c r="B2173" s="152"/>
      <c r="E2173" s="102"/>
      <c r="F2173" s="102"/>
      <c r="G2173" s="102"/>
      <c r="I2173" s="93"/>
      <c r="J2173" s="93"/>
    </row>
    <row r="2174" spans="1:10" s="65" customFormat="1" ht="14" x14ac:dyDescent="0.35">
      <c r="A2174" s="145"/>
      <c r="B2174" s="152"/>
      <c r="E2174" s="102"/>
      <c r="F2174" s="102"/>
      <c r="G2174" s="102"/>
      <c r="I2174" s="93"/>
      <c r="J2174" s="93"/>
    </row>
    <row r="2175" spans="1:10" s="65" customFormat="1" ht="14" x14ac:dyDescent="0.35">
      <c r="A2175" s="145"/>
      <c r="B2175" s="152"/>
      <c r="E2175" s="102"/>
      <c r="F2175" s="102"/>
      <c r="G2175" s="102"/>
      <c r="I2175" s="93"/>
      <c r="J2175" s="93"/>
    </row>
    <row r="2176" spans="1:10" s="65" customFormat="1" ht="14" x14ac:dyDescent="0.35">
      <c r="A2176" s="145"/>
      <c r="B2176" s="152"/>
      <c r="E2176" s="102"/>
      <c r="F2176" s="102"/>
      <c r="G2176" s="102"/>
      <c r="I2176" s="93"/>
      <c r="J2176" s="93"/>
    </row>
    <row r="2177" spans="1:10" s="65" customFormat="1" ht="14" x14ac:dyDescent="0.35">
      <c r="A2177" s="145"/>
      <c r="B2177" s="152"/>
      <c r="E2177" s="102"/>
      <c r="F2177" s="102"/>
      <c r="G2177" s="102"/>
      <c r="I2177" s="93"/>
      <c r="J2177" s="93"/>
    </row>
    <row r="2178" spans="1:10" s="65" customFormat="1" ht="14" x14ac:dyDescent="0.35">
      <c r="A2178" s="145"/>
      <c r="B2178" s="152"/>
      <c r="E2178" s="102"/>
      <c r="F2178" s="102"/>
      <c r="G2178" s="102"/>
      <c r="I2178" s="93"/>
      <c r="J2178" s="93"/>
    </row>
    <row r="2179" spans="1:10" s="65" customFormat="1" ht="14" x14ac:dyDescent="0.35">
      <c r="A2179" s="145"/>
      <c r="B2179" s="152"/>
      <c r="E2179" s="102"/>
      <c r="F2179" s="102"/>
      <c r="G2179" s="102"/>
      <c r="I2179" s="93"/>
      <c r="J2179" s="93"/>
    </row>
    <row r="2180" spans="1:10" s="65" customFormat="1" ht="14" x14ac:dyDescent="0.35">
      <c r="A2180" s="145"/>
      <c r="B2180" s="152"/>
      <c r="E2180" s="102"/>
      <c r="F2180" s="102"/>
      <c r="G2180" s="102"/>
      <c r="I2180" s="93"/>
      <c r="J2180" s="93"/>
    </row>
    <row r="2181" spans="1:10" s="65" customFormat="1" ht="14" x14ac:dyDescent="0.35">
      <c r="A2181" s="145"/>
      <c r="B2181" s="152"/>
      <c r="E2181" s="102"/>
      <c r="F2181" s="102"/>
      <c r="G2181" s="102"/>
      <c r="I2181" s="93"/>
      <c r="J2181" s="93"/>
    </row>
    <row r="2182" spans="1:10" s="65" customFormat="1" ht="14" x14ac:dyDescent="0.35">
      <c r="A2182" s="145"/>
      <c r="B2182" s="152"/>
      <c r="E2182" s="102"/>
      <c r="F2182" s="102"/>
      <c r="G2182" s="102"/>
      <c r="I2182" s="93"/>
      <c r="J2182" s="93"/>
    </row>
    <row r="2183" spans="1:10" s="65" customFormat="1" ht="14" x14ac:dyDescent="0.35">
      <c r="A2183" s="145"/>
      <c r="B2183" s="152"/>
      <c r="E2183" s="102"/>
      <c r="F2183" s="102"/>
      <c r="G2183" s="102"/>
      <c r="I2183" s="93"/>
      <c r="J2183" s="93"/>
    </row>
    <row r="2184" spans="1:10" s="65" customFormat="1" ht="14" x14ac:dyDescent="0.35">
      <c r="A2184" s="145"/>
      <c r="B2184" s="152"/>
      <c r="E2184" s="102"/>
      <c r="F2184" s="102"/>
      <c r="G2184" s="102"/>
      <c r="I2184" s="93"/>
      <c r="J2184" s="93"/>
    </row>
    <row r="2185" spans="1:10" s="65" customFormat="1" ht="14" x14ac:dyDescent="0.35">
      <c r="A2185" s="145"/>
      <c r="B2185" s="152"/>
      <c r="E2185" s="102"/>
      <c r="F2185" s="102"/>
      <c r="G2185" s="102"/>
      <c r="I2185" s="93"/>
      <c r="J2185" s="93"/>
    </row>
    <row r="2186" spans="1:10" s="65" customFormat="1" ht="14" x14ac:dyDescent="0.35">
      <c r="A2186" s="145"/>
      <c r="B2186" s="152"/>
      <c r="E2186" s="102"/>
      <c r="F2186" s="102"/>
      <c r="G2186" s="102"/>
      <c r="I2186" s="93"/>
      <c r="J2186" s="93"/>
    </row>
    <row r="2187" spans="1:10" s="65" customFormat="1" ht="14" x14ac:dyDescent="0.35">
      <c r="A2187" s="145"/>
      <c r="B2187" s="152"/>
      <c r="E2187" s="102"/>
      <c r="F2187" s="102"/>
      <c r="G2187" s="102"/>
      <c r="I2187" s="93"/>
      <c r="J2187" s="93"/>
    </row>
    <row r="2188" spans="1:10" s="65" customFormat="1" ht="14" x14ac:dyDescent="0.35">
      <c r="A2188" s="145"/>
      <c r="B2188" s="152"/>
      <c r="E2188" s="102"/>
      <c r="F2188" s="102"/>
      <c r="G2188" s="102"/>
      <c r="I2188" s="93"/>
      <c r="J2188" s="93"/>
    </row>
    <row r="2189" spans="1:10" s="65" customFormat="1" ht="14" x14ac:dyDescent="0.35">
      <c r="A2189" s="145"/>
      <c r="B2189" s="152"/>
      <c r="E2189" s="102"/>
      <c r="F2189" s="102"/>
      <c r="G2189" s="102"/>
      <c r="I2189" s="93"/>
      <c r="J2189" s="93"/>
    </row>
    <row r="2190" spans="1:10" s="65" customFormat="1" ht="14" x14ac:dyDescent="0.35">
      <c r="A2190" s="145"/>
      <c r="B2190" s="152"/>
      <c r="E2190" s="102"/>
      <c r="F2190" s="102"/>
      <c r="G2190" s="102"/>
      <c r="I2190" s="93"/>
      <c r="J2190" s="93"/>
    </row>
    <row r="2191" spans="1:10" s="65" customFormat="1" ht="14" x14ac:dyDescent="0.35">
      <c r="A2191" s="145"/>
      <c r="B2191" s="152"/>
      <c r="E2191" s="102"/>
      <c r="F2191" s="102"/>
      <c r="G2191" s="102"/>
      <c r="I2191" s="93"/>
      <c r="J2191" s="93"/>
    </row>
    <row r="2192" spans="1:10" s="65" customFormat="1" ht="14" x14ac:dyDescent="0.35">
      <c r="A2192" s="145"/>
      <c r="B2192" s="152"/>
      <c r="E2192" s="102"/>
      <c r="F2192" s="102"/>
      <c r="G2192" s="102"/>
      <c r="I2192" s="93"/>
      <c r="J2192" s="93"/>
    </row>
    <row r="2193" spans="1:10" s="65" customFormat="1" ht="14" x14ac:dyDescent="0.35">
      <c r="A2193" s="145"/>
      <c r="B2193" s="152"/>
      <c r="E2193" s="102"/>
      <c r="F2193" s="102"/>
      <c r="G2193" s="102"/>
      <c r="I2193" s="93"/>
      <c r="J2193" s="93"/>
    </row>
    <row r="2194" spans="1:10" s="65" customFormat="1" ht="14" x14ac:dyDescent="0.35">
      <c r="A2194" s="145"/>
      <c r="B2194" s="152"/>
      <c r="E2194" s="102"/>
      <c r="F2194" s="102"/>
      <c r="G2194" s="102"/>
      <c r="I2194" s="93"/>
      <c r="J2194" s="93"/>
    </row>
    <row r="2195" spans="1:10" s="65" customFormat="1" ht="14" x14ac:dyDescent="0.35">
      <c r="A2195" s="145"/>
      <c r="B2195" s="152"/>
      <c r="E2195" s="102"/>
      <c r="F2195" s="102"/>
      <c r="G2195" s="102"/>
      <c r="I2195" s="93"/>
      <c r="J2195" s="93"/>
    </row>
    <row r="2196" spans="1:10" s="65" customFormat="1" ht="14" x14ac:dyDescent="0.35">
      <c r="A2196" s="145"/>
      <c r="B2196" s="152"/>
      <c r="E2196" s="102"/>
      <c r="F2196" s="102"/>
      <c r="G2196" s="102"/>
      <c r="I2196" s="93"/>
      <c r="J2196" s="93"/>
    </row>
    <row r="2197" spans="1:10" s="65" customFormat="1" ht="14" x14ac:dyDescent="0.35">
      <c r="A2197" s="145"/>
      <c r="B2197" s="152"/>
      <c r="E2197" s="102"/>
      <c r="F2197" s="102"/>
      <c r="G2197" s="102"/>
      <c r="I2197" s="93"/>
      <c r="J2197" s="93"/>
    </row>
    <row r="2198" spans="1:10" s="65" customFormat="1" ht="14" x14ac:dyDescent="0.35">
      <c r="A2198" s="145"/>
      <c r="B2198" s="152"/>
      <c r="E2198" s="102"/>
      <c r="F2198" s="102"/>
      <c r="G2198" s="102"/>
      <c r="I2198" s="93"/>
      <c r="J2198" s="93"/>
    </row>
    <row r="2199" spans="1:10" s="65" customFormat="1" ht="14" x14ac:dyDescent="0.35">
      <c r="A2199" s="145"/>
      <c r="B2199" s="152"/>
      <c r="E2199" s="102"/>
      <c r="F2199" s="102"/>
      <c r="G2199" s="102"/>
      <c r="I2199" s="93"/>
      <c r="J2199" s="93"/>
    </row>
    <row r="2200" spans="1:10" s="65" customFormat="1" ht="14" x14ac:dyDescent="0.35">
      <c r="A2200" s="145"/>
      <c r="B2200" s="152"/>
      <c r="E2200" s="102"/>
      <c r="F2200" s="102"/>
      <c r="G2200" s="102"/>
      <c r="I2200" s="93"/>
      <c r="J2200" s="93"/>
    </row>
    <row r="2201" spans="1:10" s="65" customFormat="1" ht="14" x14ac:dyDescent="0.35">
      <c r="A2201" s="145"/>
      <c r="B2201" s="152"/>
      <c r="E2201" s="102"/>
      <c r="F2201" s="102"/>
      <c r="G2201" s="102"/>
      <c r="I2201" s="93"/>
      <c r="J2201" s="93"/>
    </row>
    <row r="2202" spans="1:10" s="65" customFormat="1" ht="14" x14ac:dyDescent="0.35">
      <c r="A2202" s="145"/>
      <c r="B2202" s="152"/>
      <c r="E2202" s="102"/>
      <c r="F2202" s="102"/>
      <c r="G2202" s="102"/>
      <c r="I2202" s="93"/>
      <c r="J2202" s="93"/>
    </row>
    <row r="2203" spans="1:10" s="65" customFormat="1" ht="14" x14ac:dyDescent="0.35">
      <c r="A2203" s="145"/>
      <c r="B2203" s="152"/>
      <c r="E2203" s="102"/>
      <c r="F2203" s="102"/>
      <c r="G2203" s="102"/>
      <c r="I2203" s="93"/>
      <c r="J2203" s="93"/>
    </row>
    <row r="2204" spans="1:10" s="65" customFormat="1" ht="14" x14ac:dyDescent="0.35">
      <c r="A2204" s="145"/>
      <c r="B2204" s="152"/>
      <c r="E2204" s="102"/>
      <c r="F2204" s="102"/>
      <c r="G2204" s="102"/>
      <c r="I2204" s="93"/>
      <c r="J2204" s="93"/>
    </row>
    <row r="2205" spans="1:10" s="65" customFormat="1" ht="14" x14ac:dyDescent="0.35">
      <c r="A2205" s="145"/>
      <c r="B2205" s="152"/>
      <c r="E2205" s="102"/>
      <c r="F2205" s="102"/>
      <c r="G2205" s="102"/>
      <c r="I2205" s="93"/>
      <c r="J2205" s="93"/>
    </row>
    <row r="2206" spans="1:10" s="65" customFormat="1" ht="14" x14ac:dyDescent="0.35">
      <c r="A2206" s="145"/>
      <c r="B2206" s="152"/>
      <c r="E2206" s="102"/>
      <c r="F2206" s="102"/>
      <c r="G2206" s="102"/>
      <c r="I2206" s="93"/>
      <c r="J2206" s="93"/>
    </row>
    <row r="2207" spans="1:10" s="65" customFormat="1" ht="14" x14ac:dyDescent="0.35">
      <c r="A2207" s="145"/>
      <c r="B2207" s="152"/>
      <c r="E2207" s="102"/>
      <c r="F2207" s="102"/>
      <c r="G2207" s="102"/>
      <c r="I2207" s="93"/>
      <c r="J2207" s="93"/>
    </row>
    <row r="2208" spans="1:10" s="65" customFormat="1" ht="14" x14ac:dyDescent="0.35">
      <c r="A2208" s="145"/>
      <c r="B2208" s="152"/>
      <c r="E2208" s="102"/>
      <c r="F2208" s="102"/>
      <c r="G2208" s="102"/>
      <c r="I2208" s="93"/>
      <c r="J2208" s="93"/>
    </row>
    <row r="2209" spans="1:10" s="65" customFormat="1" ht="14" x14ac:dyDescent="0.35">
      <c r="A2209" s="145"/>
      <c r="B2209" s="152"/>
      <c r="E2209" s="102"/>
      <c r="F2209" s="102"/>
      <c r="G2209" s="102"/>
      <c r="I2209" s="93"/>
      <c r="J2209" s="93"/>
    </row>
    <row r="2210" spans="1:10" s="65" customFormat="1" ht="14" x14ac:dyDescent="0.35">
      <c r="A2210" s="145"/>
      <c r="B2210" s="152"/>
      <c r="E2210" s="102"/>
      <c r="F2210" s="102"/>
      <c r="G2210" s="102"/>
      <c r="I2210" s="93"/>
      <c r="J2210" s="93"/>
    </row>
    <row r="2211" spans="1:10" s="65" customFormat="1" ht="14" x14ac:dyDescent="0.35">
      <c r="A2211" s="145"/>
      <c r="B2211" s="152"/>
      <c r="E2211" s="102"/>
      <c r="F2211" s="102"/>
      <c r="G2211" s="102"/>
      <c r="I2211" s="93"/>
      <c r="J2211" s="93"/>
    </row>
    <row r="2212" spans="1:10" s="65" customFormat="1" ht="14" x14ac:dyDescent="0.35">
      <c r="A2212" s="145"/>
      <c r="B2212" s="152"/>
      <c r="E2212" s="102"/>
      <c r="F2212" s="102"/>
      <c r="G2212" s="102"/>
      <c r="I2212" s="93"/>
      <c r="J2212" s="93"/>
    </row>
    <row r="2213" spans="1:10" s="65" customFormat="1" ht="14" x14ac:dyDescent="0.35">
      <c r="A2213" s="145"/>
      <c r="B2213" s="152"/>
      <c r="E2213" s="102"/>
      <c r="F2213" s="102"/>
      <c r="G2213" s="102"/>
      <c r="I2213" s="93"/>
      <c r="J2213" s="93"/>
    </row>
    <row r="2214" spans="1:10" s="65" customFormat="1" ht="14" x14ac:dyDescent="0.35">
      <c r="A2214" s="145"/>
      <c r="B2214" s="152"/>
      <c r="E2214" s="102"/>
      <c r="F2214" s="102"/>
      <c r="G2214" s="102"/>
      <c r="I2214" s="93"/>
      <c r="J2214" s="93"/>
    </row>
    <row r="2215" spans="1:10" s="65" customFormat="1" ht="14" x14ac:dyDescent="0.35">
      <c r="A2215" s="145"/>
      <c r="B2215" s="152"/>
      <c r="E2215" s="102"/>
      <c r="F2215" s="102"/>
      <c r="G2215" s="102"/>
      <c r="I2215" s="93"/>
      <c r="J2215" s="93"/>
    </row>
    <row r="2216" spans="1:10" s="65" customFormat="1" ht="14" x14ac:dyDescent="0.35">
      <c r="A2216" s="145"/>
      <c r="B2216" s="152"/>
      <c r="E2216" s="102"/>
      <c r="F2216" s="102"/>
      <c r="G2216" s="102"/>
      <c r="I2216" s="93"/>
      <c r="J2216" s="93"/>
    </row>
    <row r="2217" spans="1:10" s="65" customFormat="1" ht="14" x14ac:dyDescent="0.35">
      <c r="A2217" s="145"/>
      <c r="B2217" s="152"/>
      <c r="E2217" s="102"/>
      <c r="F2217" s="102"/>
      <c r="G2217" s="102"/>
      <c r="I2217" s="93"/>
      <c r="J2217" s="93"/>
    </row>
    <row r="2218" spans="1:10" s="65" customFormat="1" ht="14" x14ac:dyDescent="0.35">
      <c r="A2218" s="145"/>
      <c r="B2218" s="152"/>
      <c r="E2218" s="102"/>
      <c r="F2218" s="102"/>
      <c r="G2218" s="102"/>
      <c r="I2218" s="93"/>
      <c r="J2218" s="93"/>
    </row>
    <row r="2219" spans="1:10" s="65" customFormat="1" ht="14" x14ac:dyDescent="0.35">
      <c r="A2219" s="145"/>
      <c r="B2219" s="152"/>
      <c r="E2219" s="102"/>
      <c r="F2219" s="102"/>
      <c r="G2219" s="102"/>
      <c r="I2219" s="93"/>
      <c r="J2219" s="93"/>
    </row>
    <row r="2220" spans="1:10" s="65" customFormat="1" ht="14" x14ac:dyDescent="0.35">
      <c r="A2220" s="145"/>
      <c r="B2220" s="152"/>
      <c r="E2220" s="102"/>
      <c r="F2220" s="102"/>
      <c r="G2220" s="102"/>
      <c r="I2220" s="93"/>
      <c r="J2220" s="93"/>
    </row>
    <row r="2221" spans="1:10" s="65" customFormat="1" ht="14" x14ac:dyDescent="0.35">
      <c r="A2221" s="145"/>
      <c r="B2221" s="152"/>
      <c r="E2221" s="102"/>
      <c r="F2221" s="102"/>
      <c r="G2221" s="102"/>
      <c r="I2221" s="93"/>
      <c r="J2221" s="93"/>
    </row>
    <row r="2222" spans="1:10" s="65" customFormat="1" ht="14" x14ac:dyDescent="0.35">
      <c r="A2222" s="145"/>
      <c r="B2222" s="152"/>
      <c r="E2222" s="102"/>
      <c r="F2222" s="102"/>
      <c r="G2222" s="102"/>
      <c r="I2222" s="93"/>
      <c r="J2222" s="93"/>
    </row>
    <row r="2223" spans="1:10" s="65" customFormat="1" ht="14" x14ac:dyDescent="0.35">
      <c r="A2223" s="145"/>
      <c r="B2223" s="152"/>
      <c r="E2223" s="102"/>
      <c r="F2223" s="102"/>
      <c r="G2223" s="102"/>
      <c r="I2223" s="93"/>
      <c r="J2223" s="93"/>
    </row>
    <row r="2224" spans="1:10" s="65" customFormat="1" ht="14" x14ac:dyDescent="0.35">
      <c r="A2224" s="145"/>
      <c r="B2224" s="152"/>
      <c r="E2224" s="102"/>
      <c r="F2224" s="102"/>
      <c r="G2224" s="102"/>
      <c r="I2224" s="93"/>
      <c r="J2224" s="93"/>
    </row>
    <row r="2225" spans="1:10" s="65" customFormat="1" ht="14" x14ac:dyDescent="0.35">
      <c r="A2225" s="145"/>
      <c r="B2225" s="152"/>
      <c r="E2225" s="102"/>
      <c r="F2225" s="102"/>
      <c r="G2225" s="102"/>
      <c r="I2225" s="93"/>
      <c r="J2225" s="93"/>
    </row>
    <row r="2226" spans="1:10" s="65" customFormat="1" ht="14" x14ac:dyDescent="0.35">
      <c r="A2226" s="145"/>
      <c r="B2226" s="152"/>
      <c r="E2226" s="102"/>
      <c r="F2226" s="102"/>
      <c r="G2226" s="102"/>
      <c r="I2226" s="93"/>
      <c r="J2226" s="93"/>
    </row>
    <row r="2227" spans="1:10" s="65" customFormat="1" ht="14" x14ac:dyDescent="0.35">
      <c r="A2227" s="145"/>
      <c r="B2227" s="152"/>
      <c r="E2227" s="102"/>
      <c r="F2227" s="102"/>
      <c r="G2227" s="102"/>
      <c r="I2227" s="93"/>
      <c r="J2227" s="93"/>
    </row>
    <row r="2228" spans="1:10" s="65" customFormat="1" ht="14" x14ac:dyDescent="0.35">
      <c r="A2228" s="145"/>
      <c r="B2228" s="152"/>
      <c r="E2228" s="102"/>
      <c r="F2228" s="102"/>
      <c r="G2228" s="102"/>
      <c r="I2228" s="93"/>
      <c r="J2228" s="93"/>
    </row>
    <row r="2229" spans="1:10" s="65" customFormat="1" ht="14" x14ac:dyDescent="0.35">
      <c r="A2229" s="145"/>
      <c r="B2229" s="152"/>
      <c r="E2229" s="102"/>
      <c r="F2229" s="102"/>
      <c r="G2229" s="102"/>
      <c r="I2229" s="93"/>
      <c r="J2229" s="93"/>
    </row>
    <row r="2230" spans="1:10" s="65" customFormat="1" ht="14" x14ac:dyDescent="0.35">
      <c r="A2230" s="145"/>
      <c r="B2230" s="152"/>
      <c r="E2230" s="102"/>
      <c r="F2230" s="102"/>
      <c r="G2230" s="102"/>
      <c r="I2230" s="93"/>
      <c r="J2230" s="93"/>
    </row>
    <row r="2231" spans="1:10" s="65" customFormat="1" ht="14" x14ac:dyDescent="0.35">
      <c r="A2231" s="145"/>
      <c r="B2231" s="152"/>
      <c r="E2231" s="102"/>
      <c r="F2231" s="102"/>
      <c r="G2231" s="102"/>
      <c r="I2231" s="93"/>
      <c r="J2231" s="93"/>
    </row>
    <row r="2232" spans="1:10" s="65" customFormat="1" ht="14" x14ac:dyDescent="0.35">
      <c r="A2232" s="145"/>
      <c r="B2232" s="152"/>
      <c r="E2232" s="102"/>
      <c r="F2232" s="102"/>
      <c r="G2232" s="102"/>
      <c r="I2232" s="93"/>
      <c r="J2232" s="93"/>
    </row>
    <row r="2233" spans="1:10" s="65" customFormat="1" ht="14" x14ac:dyDescent="0.35">
      <c r="A2233" s="145"/>
      <c r="B2233" s="152"/>
      <c r="E2233" s="102"/>
      <c r="F2233" s="102"/>
      <c r="G2233" s="102"/>
      <c r="I2233" s="93"/>
      <c r="J2233" s="93"/>
    </row>
    <row r="2234" spans="1:10" s="65" customFormat="1" ht="14" x14ac:dyDescent="0.35">
      <c r="A2234" s="145"/>
      <c r="B2234" s="152"/>
      <c r="E2234" s="102"/>
      <c r="F2234" s="102"/>
      <c r="G2234" s="102"/>
      <c r="I2234" s="93"/>
      <c r="J2234" s="93"/>
    </row>
    <row r="2235" spans="1:10" s="65" customFormat="1" ht="14" x14ac:dyDescent="0.35">
      <c r="A2235" s="145"/>
      <c r="B2235" s="152"/>
      <c r="E2235" s="102"/>
      <c r="F2235" s="102"/>
      <c r="G2235" s="102"/>
      <c r="I2235" s="93"/>
      <c r="J2235" s="93"/>
    </row>
    <row r="2236" spans="1:10" s="65" customFormat="1" ht="14" x14ac:dyDescent="0.35">
      <c r="A2236" s="145"/>
      <c r="B2236" s="152"/>
      <c r="E2236" s="102"/>
      <c r="F2236" s="102"/>
      <c r="G2236" s="102"/>
      <c r="I2236" s="93"/>
      <c r="J2236" s="93"/>
    </row>
    <row r="2237" spans="1:10" s="65" customFormat="1" ht="14" x14ac:dyDescent="0.35">
      <c r="A2237" s="145"/>
      <c r="B2237" s="152"/>
      <c r="E2237" s="102"/>
      <c r="F2237" s="102"/>
      <c r="G2237" s="102"/>
      <c r="I2237" s="93"/>
      <c r="J2237" s="93"/>
    </row>
    <row r="2238" spans="1:10" s="65" customFormat="1" ht="14" x14ac:dyDescent="0.35">
      <c r="A2238" s="145"/>
      <c r="B2238" s="152"/>
      <c r="E2238" s="102"/>
      <c r="F2238" s="102"/>
      <c r="G2238" s="102"/>
      <c r="I2238" s="93"/>
      <c r="J2238" s="93"/>
    </row>
    <row r="2239" spans="1:10" s="65" customFormat="1" ht="14" x14ac:dyDescent="0.35">
      <c r="A2239" s="145"/>
      <c r="B2239" s="152"/>
      <c r="E2239" s="102"/>
      <c r="F2239" s="102"/>
      <c r="G2239" s="102"/>
      <c r="I2239" s="93"/>
      <c r="J2239" s="93"/>
    </row>
    <row r="2240" spans="1:10" s="65" customFormat="1" ht="14" x14ac:dyDescent="0.35">
      <c r="A2240" s="145"/>
      <c r="B2240" s="152"/>
      <c r="E2240" s="102"/>
      <c r="F2240" s="102"/>
      <c r="G2240" s="102"/>
      <c r="I2240" s="93"/>
      <c r="J2240" s="93"/>
    </row>
    <row r="2241" spans="1:10" s="65" customFormat="1" ht="14" x14ac:dyDescent="0.35">
      <c r="A2241" s="145"/>
      <c r="B2241" s="152"/>
      <c r="E2241" s="102"/>
      <c r="F2241" s="102"/>
      <c r="G2241" s="102"/>
      <c r="I2241" s="93"/>
      <c r="J2241" s="93"/>
    </row>
    <row r="2242" spans="1:10" s="65" customFormat="1" ht="14" x14ac:dyDescent="0.35">
      <c r="A2242" s="145"/>
      <c r="B2242" s="152"/>
      <c r="E2242" s="102"/>
      <c r="F2242" s="102"/>
      <c r="G2242" s="102"/>
      <c r="I2242" s="93"/>
      <c r="J2242" s="93"/>
    </row>
    <row r="2243" spans="1:10" s="65" customFormat="1" ht="14" x14ac:dyDescent="0.35">
      <c r="A2243" s="145"/>
      <c r="B2243" s="152"/>
      <c r="E2243" s="102"/>
      <c r="F2243" s="102"/>
      <c r="G2243" s="102"/>
      <c r="I2243" s="93"/>
      <c r="J2243" s="93"/>
    </row>
    <row r="2244" spans="1:10" s="65" customFormat="1" ht="14" x14ac:dyDescent="0.35">
      <c r="A2244" s="145"/>
      <c r="B2244" s="152"/>
      <c r="E2244" s="102"/>
      <c r="F2244" s="102"/>
      <c r="G2244" s="102"/>
      <c r="I2244" s="93"/>
      <c r="J2244" s="93"/>
    </row>
    <row r="2245" spans="1:10" s="65" customFormat="1" ht="14" x14ac:dyDescent="0.35">
      <c r="A2245" s="145"/>
      <c r="B2245" s="152"/>
      <c r="E2245" s="102"/>
      <c r="F2245" s="102"/>
      <c r="G2245" s="102"/>
      <c r="I2245" s="93"/>
      <c r="J2245" s="93"/>
    </row>
    <row r="2246" spans="1:10" s="65" customFormat="1" ht="14" x14ac:dyDescent="0.35">
      <c r="A2246" s="145"/>
      <c r="B2246" s="152"/>
      <c r="E2246" s="102"/>
      <c r="F2246" s="102"/>
      <c r="G2246" s="102"/>
      <c r="I2246" s="93"/>
      <c r="J2246" s="93"/>
    </row>
    <row r="2247" spans="1:10" s="65" customFormat="1" ht="14" x14ac:dyDescent="0.35">
      <c r="A2247" s="145"/>
      <c r="B2247" s="152"/>
      <c r="E2247" s="102"/>
      <c r="F2247" s="102"/>
      <c r="G2247" s="102"/>
      <c r="I2247" s="93"/>
      <c r="J2247" s="93"/>
    </row>
    <row r="2248" spans="1:10" s="65" customFormat="1" ht="14" x14ac:dyDescent="0.35">
      <c r="A2248" s="145"/>
      <c r="B2248" s="152"/>
      <c r="E2248" s="102"/>
      <c r="F2248" s="102"/>
      <c r="G2248" s="102"/>
      <c r="I2248" s="93"/>
      <c r="J2248" s="93"/>
    </row>
    <row r="2249" spans="1:10" s="65" customFormat="1" ht="14" x14ac:dyDescent="0.35">
      <c r="A2249" s="145"/>
      <c r="B2249" s="152"/>
      <c r="E2249" s="102"/>
      <c r="F2249" s="102"/>
      <c r="G2249" s="102"/>
      <c r="I2249" s="93"/>
      <c r="J2249" s="93"/>
    </row>
    <row r="2250" spans="1:10" s="65" customFormat="1" ht="14" x14ac:dyDescent="0.35">
      <c r="A2250" s="145"/>
      <c r="B2250" s="152"/>
      <c r="E2250" s="102"/>
      <c r="F2250" s="102"/>
      <c r="G2250" s="102"/>
      <c r="I2250" s="93"/>
      <c r="J2250" s="93"/>
    </row>
    <row r="2251" spans="1:10" s="65" customFormat="1" ht="14" x14ac:dyDescent="0.35">
      <c r="A2251" s="145"/>
      <c r="B2251" s="152"/>
      <c r="E2251" s="102"/>
      <c r="F2251" s="102"/>
      <c r="G2251" s="102"/>
      <c r="I2251" s="93"/>
      <c r="J2251" s="93"/>
    </row>
    <row r="2252" spans="1:10" s="65" customFormat="1" ht="14" x14ac:dyDescent="0.35">
      <c r="A2252" s="145"/>
      <c r="B2252" s="152"/>
      <c r="E2252" s="102"/>
      <c r="F2252" s="102"/>
      <c r="G2252" s="102"/>
      <c r="I2252" s="93"/>
      <c r="J2252" s="93"/>
    </row>
    <row r="2253" spans="1:10" s="65" customFormat="1" ht="14" x14ac:dyDescent="0.35">
      <c r="A2253" s="145"/>
      <c r="B2253" s="152"/>
      <c r="E2253" s="102"/>
      <c r="F2253" s="102"/>
      <c r="G2253" s="102"/>
      <c r="I2253" s="93"/>
      <c r="J2253" s="93"/>
    </row>
    <row r="2254" spans="1:10" s="65" customFormat="1" ht="14" x14ac:dyDescent="0.35">
      <c r="A2254" s="145"/>
      <c r="B2254" s="152"/>
      <c r="E2254" s="102"/>
      <c r="F2254" s="102"/>
      <c r="G2254" s="102"/>
      <c r="I2254" s="93"/>
      <c r="J2254" s="93"/>
    </row>
    <row r="2255" spans="1:10" s="65" customFormat="1" ht="14" x14ac:dyDescent="0.35">
      <c r="A2255" s="145"/>
      <c r="B2255" s="152"/>
      <c r="E2255" s="102"/>
      <c r="F2255" s="102"/>
      <c r="G2255" s="102"/>
      <c r="I2255" s="93"/>
      <c r="J2255" s="93"/>
    </row>
    <row r="2256" spans="1:10" s="65" customFormat="1" ht="14" x14ac:dyDescent="0.35">
      <c r="A2256" s="145"/>
      <c r="B2256" s="152"/>
      <c r="E2256" s="102"/>
      <c r="F2256" s="102"/>
      <c r="G2256" s="102"/>
      <c r="I2256" s="93"/>
      <c r="J2256" s="93"/>
    </row>
    <row r="2257" spans="1:10" s="65" customFormat="1" ht="14" x14ac:dyDescent="0.35">
      <c r="A2257" s="145"/>
      <c r="B2257" s="152"/>
      <c r="E2257" s="102"/>
      <c r="F2257" s="102"/>
      <c r="G2257" s="102"/>
      <c r="I2257" s="93"/>
      <c r="J2257" s="93"/>
    </row>
    <row r="2258" spans="1:10" s="65" customFormat="1" ht="14" x14ac:dyDescent="0.35">
      <c r="A2258" s="145"/>
      <c r="B2258" s="152"/>
      <c r="E2258" s="102"/>
      <c r="F2258" s="102"/>
      <c r="G2258" s="102"/>
      <c r="I2258" s="93"/>
      <c r="J2258" s="93"/>
    </row>
    <row r="2259" spans="1:10" s="65" customFormat="1" ht="14" x14ac:dyDescent="0.35">
      <c r="A2259" s="145"/>
      <c r="B2259" s="152"/>
      <c r="E2259" s="102"/>
      <c r="F2259" s="102"/>
      <c r="G2259" s="102"/>
      <c r="I2259" s="93"/>
      <c r="J2259" s="93"/>
    </row>
    <row r="2260" spans="1:10" s="65" customFormat="1" ht="14" x14ac:dyDescent="0.35">
      <c r="A2260" s="145"/>
      <c r="B2260" s="152"/>
      <c r="E2260" s="102"/>
      <c r="F2260" s="102"/>
      <c r="G2260" s="102"/>
      <c r="I2260" s="93"/>
      <c r="J2260" s="93"/>
    </row>
    <row r="2261" spans="1:10" s="65" customFormat="1" ht="14" x14ac:dyDescent="0.35">
      <c r="A2261" s="145"/>
      <c r="B2261" s="152"/>
      <c r="E2261" s="102"/>
      <c r="F2261" s="102"/>
      <c r="G2261" s="102"/>
      <c r="I2261" s="93"/>
      <c r="J2261" s="93"/>
    </row>
    <row r="2262" spans="1:10" s="65" customFormat="1" ht="14" x14ac:dyDescent="0.35">
      <c r="A2262" s="145"/>
      <c r="B2262" s="152"/>
      <c r="E2262" s="102"/>
      <c r="F2262" s="102"/>
      <c r="G2262" s="102"/>
      <c r="I2262" s="93"/>
      <c r="J2262" s="93"/>
    </row>
    <row r="2263" spans="1:10" s="65" customFormat="1" ht="14" x14ac:dyDescent="0.35">
      <c r="A2263" s="145"/>
      <c r="B2263" s="152"/>
      <c r="E2263" s="102"/>
      <c r="F2263" s="102"/>
      <c r="G2263" s="102"/>
      <c r="I2263" s="93"/>
      <c r="J2263" s="93"/>
    </row>
    <row r="2264" spans="1:10" s="65" customFormat="1" ht="14" x14ac:dyDescent="0.35">
      <c r="A2264" s="145"/>
      <c r="B2264" s="152"/>
      <c r="E2264" s="102"/>
      <c r="F2264" s="102"/>
      <c r="G2264" s="102"/>
      <c r="I2264" s="93"/>
      <c r="J2264" s="93"/>
    </row>
    <row r="2265" spans="1:10" s="65" customFormat="1" ht="14" x14ac:dyDescent="0.35">
      <c r="A2265" s="145"/>
      <c r="B2265" s="152"/>
      <c r="E2265" s="102"/>
      <c r="F2265" s="102"/>
      <c r="G2265" s="102"/>
      <c r="I2265" s="93"/>
      <c r="J2265" s="93"/>
    </row>
    <row r="2266" spans="1:10" s="65" customFormat="1" ht="14" x14ac:dyDescent="0.35">
      <c r="A2266" s="145"/>
      <c r="B2266" s="152"/>
      <c r="E2266" s="102"/>
      <c r="F2266" s="102"/>
      <c r="G2266" s="102"/>
      <c r="I2266" s="93"/>
      <c r="J2266" s="93"/>
    </row>
    <row r="2267" spans="1:10" s="65" customFormat="1" ht="14" x14ac:dyDescent="0.35">
      <c r="A2267" s="145"/>
      <c r="B2267" s="152"/>
      <c r="E2267" s="102"/>
      <c r="F2267" s="102"/>
      <c r="G2267" s="102"/>
      <c r="I2267" s="93"/>
      <c r="J2267" s="93"/>
    </row>
    <row r="2268" spans="1:10" s="65" customFormat="1" ht="14" x14ac:dyDescent="0.35">
      <c r="A2268" s="145"/>
      <c r="B2268" s="152"/>
      <c r="E2268" s="102"/>
      <c r="F2268" s="102"/>
      <c r="G2268" s="102"/>
      <c r="I2268" s="93"/>
      <c r="J2268" s="93"/>
    </row>
    <row r="2269" spans="1:10" s="65" customFormat="1" ht="14" x14ac:dyDescent="0.35">
      <c r="A2269" s="145"/>
      <c r="B2269" s="152"/>
      <c r="E2269" s="102"/>
      <c r="F2269" s="102"/>
      <c r="G2269" s="102"/>
      <c r="I2269" s="93"/>
      <c r="J2269" s="93"/>
    </row>
    <row r="2270" spans="1:10" s="65" customFormat="1" ht="14" x14ac:dyDescent="0.35">
      <c r="A2270" s="145"/>
      <c r="B2270" s="152"/>
      <c r="E2270" s="102"/>
      <c r="F2270" s="102"/>
      <c r="G2270" s="102"/>
      <c r="I2270" s="93"/>
      <c r="J2270" s="93"/>
    </row>
    <row r="2271" spans="1:10" s="65" customFormat="1" ht="14" x14ac:dyDescent="0.35">
      <c r="A2271" s="145"/>
      <c r="B2271" s="152"/>
      <c r="E2271" s="102"/>
      <c r="F2271" s="102"/>
      <c r="G2271" s="102"/>
      <c r="I2271" s="93"/>
      <c r="J2271" s="93"/>
    </row>
    <row r="2272" spans="1:10" s="65" customFormat="1" ht="14" x14ac:dyDescent="0.35">
      <c r="A2272" s="145"/>
      <c r="B2272" s="152"/>
      <c r="E2272" s="102"/>
      <c r="F2272" s="102"/>
      <c r="G2272" s="102"/>
      <c r="I2272" s="93"/>
      <c r="J2272" s="93"/>
    </row>
    <row r="2273" spans="1:10" s="65" customFormat="1" ht="14" x14ac:dyDescent="0.35">
      <c r="A2273" s="145"/>
      <c r="B2273" s="152"/>
      <c r="E2273" s="102"/>
      <c r="F2273" s="102"/>
      <c r="G2273" s="102"/>
      <c r="I2273" s="93"/>
      <c r="J2273" s="93"/>
    </row>
    <row r="2274" spans="1:10" s="65" customFormat="1" ht="14" x14ac:dyDescent="0.35">
      <c r="A2274" s="145"/>
      <c r="B2274" s="152"/>
      <c r="E2274" s="102"/>
      <c r="F2274" s="102"/>
      <c r="G2274" s="102"/>
      <c r="I2274" s="93"/>
      <c r="J2274" s="93"/>
    </row>
    <row r="2275" spans="1:10" s="65" customFormat="1" ht="14" x14ac:dyDescent="0.35">
      <c r="A2275" s="145"/>
      <c r="B2275" s="152"/>
      <c r="E2275" s="102"/>
      <c r="F2275" s="102"/>
      <c r="G2275" s="102"/>
      <c r="I2275" s="93"/>
      <c r="J2275" s="93"/>
    </row>
    <row r="2276" spans="1:10" s="65" customFormat="1" ht="14" x14ac:dyDescent="0.35">
      <c r="A2276" s="145"/>
      <c r="B2276" s="152"/>
      <c r="E2276" s="102"/>
      <c r="F2276" s="102"/>
      <c r="G2276" s="102"/>
      <c r="I2276" s="93"/>
      <c r="J2276" s="93"/>
    </row>
    <row r="2277" spans="1:10" s="65" customFormat="1" ht="14" x14ac:dyDescent="0.35">
      <c r="A2277" s="145"/>
      <c r="B2277" s="152"/>
      <c r="E2277" s="102"/>
      <c r="F2277" s="102"/>
      <c r="G2277" s="102"/>
      <c r="I2277" s="93"/>
      <c r="J2277" s="93"/>
    </row>
    <row r="2278" spans="1:10" s="65" customFormat="1" ht="14" x14ac:dyDescent="0.35">
      <c r="A2278" s="145"/>
      <c r="B2278" s="152"/>
      <c r="E2278" s="102"/>
      <c r="F2278" s="102"/>
      <c r="G2278" s="102"/>
      <c r="I2278" s="93"/>
      <c r="J2278" s="93"/>
    </row>
    <row r="2279" spans="1:10" s="65" customFormat="1" ht="14" x14ac:dyDescent="0.35">
      <c r="A2279" s="145"/>
      <c r="B2279" s="152"/>
      <c r="E2279" s="102"/>
      <c r="F2279" s="102"/>
      <c r="G2279" s="102"/>
      <c r="I2279" s="93"/>
      <c r="J2279" s="93"/>
    </row>
    <row r="2280" spans="1:10" s="65" customFormat="1" ht="14" x14ac:dyDescent="0.35">
      <c r="A2280" s="145"/>
      <c r="B2280" s="152"/>
      <c r="E2280" s="102"/>
      <c r="F2280" s="102"/>
      <c r="G2280" s="102"/>
      <c r="I2280" s="93"/>
      <c r="J2280" s="93"/>
    </row>
    <row r="2281" spans="1:10" s="65" customFormat="1" ht="14" x14ac:dyDescent="0.35">
      <c r="A2281" s="145"/>
      <c r="B2281" s="152"/>
      <c r="E2281" s="102"/>
      <c r="F2281" s="102"/>
      <c r="G2281" s="102"/>
      <c r="I2281" s="93"/>
      <c r="J2281" s="93"/>
    </row>
    <row r="2282" spans="1:10" s="65" customFormat="1" ht="14" x14ac:dyDescent="0.35">
      <c r="A2282" s="145"/>
      <c r="B2282" s="152"/>
      <c r="E2282" s="102"/>
      <c r="F2282" s="102"/>
      <c r="G2282" s="102"/>
      <c r="I2282" s="93"/>
      <c r="J2282" s="93"/>
    </row>
    <row r="2283" spans="1:10" s="65" customFormat="1" ht="14" x14ac:dyDescent="0.35">
      <c r="A2283" s="145"/>
      <c r="B2283" s="152"/>
      <c r="E2283" s="102"/>
      <c r="F2283" s="102"/>
      <c r="G2283" s="102"/>
      <c r="I2283" s="93"/>
      <c r="J2283" s="93"/>
    </row>
    <row r="2284" spans="1:10" s="65" customFormat="1" ht="14" x14ac:dyDescent="0.35">
      <c r="A2284" s="145"/>
      <c r="B2284" s="152"/>
      <c r="E2284" s="102"/>
      <c r="F2284" s="102"/>
      <c r="G2284" s="102"/>
      <c r="I2284" s="93"/>
      <c r="J2284" s="93"/>
    </row>
    <row r="2285" spans="1:10" s="65" customFormat="1" ht="14" x14ac:dyDescent="0.35">
      <c r="A2285" s="145"/>
      <c r="B2285" s="152"/>
      <c r="E2285" s="102"/>
      <c r="F2285" s="102"/>
      <c r="G2285" s="102"/>
      <c r="I2285" s="93"/>
      <c r="J2285" s="93"/>
    </row>
    <row r="2286" spans="1:10" s="65" customFormat="1" ht="14" x14ac:dyDescent="0.35">
      <c r="A2286" s="145"/>
      <c r="B2286" s="152"/>
      <c r="E2286" s="102"/>
      <c r="F2286" s="102"/>
      <c r="G2286" s="102"/>
      <c r="I2286" s="93"/>
      <c r="J2286" s="93"/>
    </row>
    <row r="2287" spans="1:10" s="65" customFormat="1" ht="14" x14ac:dyDescent="0.35">
      <c r="A2287" s="145"/>
      <c r="B2287" s="152"/>
      <c r="E2287" s="102"/>
      <c r="F2287" s="102"/>
      <c r="G2287" s="102"/>
      <c r="I2287" s="93"/>
      <c r="J2287" s="93"/>
    </row>
    <row r="2288" spans="1:10" s="65" customFormat="1" ht="14" x14ac:dyDescent="0.35">
      <c r="A2288" s="145"/>
      <c r="B2288" s="152"/>
      <c r="E2288" s="102"/>
      <c r="F2288" s="102"/>
      <c r="G2288" s="102"/>
      <c r="I2288" s="93"/>
      <c r="J2288" s="93"/>
    </row>
    <row r="2289" spans="1:10" s="65" customFormat="1" ht="14" x14ac:dyDescent="0.35">
      <c r="A2289" s="145"/>
      <c r="B2289" s="152"/>
      <c r="E2289" s="102"/>
      <c r="F2289" s="102"/>
      <c r="G2289" s="102"/>
      <c r="I2289" s="93"/>
      <c r="J2289" s="93"/>
    </row>
    <row r="2290" spans="1:10" s="65" customFormat="1" ht="14" x14ac:dyDescent="0.35">
      <c r="A2290" s="145"/>
      <c r="B2290" s="152"/>
      <c r="E2290" s="102"/>
      <c r="F2290" s="102"/>
      <c r="G2290" s="102"/>
      <c r="I2290" s="93"/>
      <c r="J2290" s="93"/>
    </row>
    <row r="2291" spans="1:10" s="65" customFormat="1" ht="14" x14ac:dyDescent="0.35">
      <c r="A2291" s="145"/>
      <c r="B2291" s="152"/>
      <c r="E2291" s="102"/>
      <c r="F2291" s="102"/>
      <c r="G2291" s="102"/>
      <c r="I2291" s="93"/>
      <c r="J2291" s="93"/>
    </row>
    <row r="2292" spans="1:10" s="65" customFormat="1" ht="14" x14ac:dyDescent="0.35">
      <c r="A2292" s="145"/>
      <c r="B2292" s="152"/>
      <c r="E2292" s="102"/>
      <c r="F2292" s="102"/>
      <c r="G2292" s="102"/>
      <c r="I2292" s="93"/>
      <c r="J2292" s="93"/>
    </row>
    <row r="2293" spans="1:10" s="65" customFormat="1" ht="14" x14ac:dyDescent="0.35">
      <c r="A2293" s="145"/>
      <c r="B2293" s="152"/>
      <c r="E2293" s="102"/>
      <c r="F2293" s="102"/>
      <c r="G2293" s="102"/>
      <c r="I2293" s="93"/>
      <c r="J2293" s="93"/>
    </row>
    <row r="2294" spans="1:10" s="65" customFormat="1" ht="14" x14ac:dyDescent="0.35">
      <c r="A2294" s="145"/>
      <c r="B2294" s="152"/>
      <c r="E2294" s="102"/>
      <c r="F2294" s="102"/>
      <c r="G2294" s="102"/>
      <c r="I2294" s="93"/>
      <c r="J2294" s="93"/>
    </row>
    <row r="2295" spans="1:10" s="65" customFormat="1" ht="14" x14ac:dyDescent="0.35">
      <c r="A2295" s="145"/>
      <c r="B2295" s="152"/>
      <c r="E2295" s="102"/>
      <c r="F2295" s="102"/>
      <c r="G2295" s="102"/>
      <c r="I2295" s="93"/>
      <c r="J2295" s="93"/>
    </row>
    <row r="2296" spans="1:10" s="65" customFormat="1" ht="14" x14ac:dyDescent="0.35">
      <c r="A2296" s="145"/>
      <c r="B2296" s="152"/>
      <c r="E2296" s="102"/>
      <c r="F2296" s="102"/>
      <c r="G2296" s="102"/>
      <c r="I2296" s="93"/>
      <c r="J2296" s="93"/>
    </row>
    <row r="2297" spans="1:10" s="65" customFormat="1" ht="14" x14ac:dyDescent="0.35">
      <c r="A2297" s="145"/>
      <c r="B2297" s="152"/>
      <c r="E2297" s="102"/>
      <c r="F2297" s="102"/>
      <c r="G2297" s="102"/>
      <c r="I2297" s="93"/>
      <c r="J2297" s="93"/>
    </row>
    <row r="2298" spans="1:10" s="65" customFormat="1" ht="14" x14ac:dyDescent="0.35">
      <c r="A2298" s="145"/>
      <c r="B2298" s="152"/>
      <c r="E2298" s="102"/>
      <c r="F2298" s="102"/>
      <c r="G2298" s="102"/>
      <c r="I2298" s="93"/>
      <c r="J2298" s="93"/>
    </row>
    <row r="2299" spans="1:10" s="65" customFormat="1" ht="14" x14ac:dyDescent="0.35">
      <c r="A2299" s="145"/>
      <c r="B2299" s="152"/>
      <c r="E2299" s="102"/>
      <c r="F2299" s="102"/>
      <c r="G2299" s="102"/>
      <c r="I2299" s="93"/>
      <c r="J2299" s="93"/>
    </row>
    <row r="2300" spans="1:10" s="65" customFormat="1" ht="14" x14ac:dyDescent="0.35">
      <c r="A2300" s="145"/>
      <c r="B2300" s="152"/>
      <c r="E2300" s="102"/>
      <c r="F2300" s="102"/>
      <c r="G2300" s="102"/>
      <c r="I2300" s="93"/>
      <c r="J2300" s="93"/>
    </row>
    <row r="2301" spans="1:10" s="65" customFormat="1" ht="14" x14ac:dyDescent="0.35">
      <c r="A2301" s="145"/>
      <c r="B2301" s="152"/>
      <c r="E2301" s="102"/>
      <c r="F2301" s="102"/>
      <c r="G2301" s="102"/>
      <c r="I2301" s="93"/>
      <c r="J2301" s="93"/>
    </row>
    <row r="2302" spans="1:10" s="65" customFormat="1" ht="14" x14ac:dyDescent="0.35">
      <c r="A2302" s="145"/>
      <c r="B2302" s="152"/>
      <c r="E2302" s="102"/>
      <c r="F2302" s="102"/>
      <c r="G2302" s="102"/>
      <c r="I2302" s="93"/>
      <c r="J2302" s="93"/>
    </row>
    <row r="2303" spans="1:10" s="65" customFormat="1" ht="14" x14ac:dyDescent="0.35">
      <c r="A2303" s="145"/>
      <c r="B2303" s="152"/>
      <c r="E2303" s="102"/>
      <c r="F2303" s="102"/>
      <c r="G2303" s="102"/>
      <c r="I2303" s="93"/>
      <c r="J2303" s="93"/>
    </row>
    <row r="2304" spans="1:10" s="65" customFormat="1" ht="14" x14ac:dyDescent="0.35">
      <c r="A2304" s="145"/>
      <c r="B2304" s="152"/>
      <c r="E2304" s="102"/>
      <c r="F2304" s="102"/>
      <c r="G2304" s="102"/>
      <c r="I2304" s="93"/>
      <c r="J2304" s="93"/>
    </row>
    <row r="2305" spans="1:10" s="65" customFormat="1" ht="14" x14ac:dyDescent="0.35">
      <c r="A2305" s="145"/>
      <c r="B2305" s="152"/>
      <c r="E2305" s="102"/>
      <c r="F2305" s="102"/>
      <c r="G2305" s="102"/>
      <c r="I2305" s="93"/>
      <c r="J2305" s="93"/>
    </row>
    <row r="2306" spans="1:10" s="65" customFormat="1" ht="14" x14ac:dyDescent="0.35">
      <c r="A2306" s="145"/>
      <c r="B2306" s="152"/>
      <c r="E2306" s="102"/>
      <c r="F2306" s="102"/>
      <c r="G2306" s="102"/>
      <c r="I2306" s="93"/>
      <c r="J2306" s="93"/>
    </row>
    <row r="2307" spans="1:10" s="65" customFormat="1" ht="14" x14ac:dyDescent="0.35">
      <c r="A2307" s="145"/>
      <c r="B2307" s="152"/>
      <c r="E2307" s="102"/>
      <c r="F2307" s="102"/>
      <c r="G2307" s="102"/>
      <c r="I2307" s="93"/>
      <c r="J2307" s="93"/>
    </row>
    <row r="2308" spans="1:10" s="65" customFormat="1" ht="14" x14ac:dyDescent="0.35">
      <c r="A2308" s="145"/>
      <c r="B2308" s="152"/>
      <c r="E2308" s="102"/>
      <c r="F2308" s="102"/>
      <c r="G2308" s="102"/>
      <c r="I2308" s="93"/>
      <c r="J2308" s="93"/>
    </row>
    <row r="2309" spans="1:10" s="65" customFormat="1" ht="14" x14ac:dyDescent="0.35">
      <c r="A2309" s="145"/>
      <c r="B2309" s="152"/>
      <c r="E2309" s="102"/>
      <c r="F2309" s="102"/>
      <c r="G2309" s="102"/>
      <c r="I2309" s="93"/>
      <c r="J2309" s="93"/>
    </row>
    <row r="2310" spans="1:10" s="65" customFormat="1" ht="14" x14ac:dyDescent="0.35">
      <c r="A2310" s="145"/>
      <c r="B2310" s="152"/>
      <c r="E2310" s="102"/>
      <c r="F2310" s="102"/>
      <c r="G2310" s="102"/>
      <c r="I2310" s="93"/>
      <c r="J2310" s="93"/>
    </row>
    <row r="2311" spans="1:10" s="65" customFormat="1" ht="14" x14ac:dyDescent="0.35">
      <c r="A2311" s="145"/>
      <c r="B2311" s="152"/>
      <c r="E2311" s="102"/>
      <c r="F2311" s="102"/>
      <c r="G2311" s="102"/>
      <c r="I2311" s="93"/>
      <c r="J2311" s="93"/>
    </row>
    <row r="2312" spans="1:10" s="65" customFormat="1" ht="14" x14ac:dyDescent="0.35">
      <c r="A2312" s="145"/>
      <c r="B2312" s="152"/>
      <c r="E2312" s="102"/>
      <c r="F2312" s="102"/>
      <c r="G2312" s="102"/>
      <c r="I2312" s="93"/>
      <c r="J2312" s="93"/>
    </row>
    <row r="2313" spans="1:10" s="65" customFormat="1" ht="14" x14ac:dyDescent="0.35">
      <c r="A2313" s="145"/>
      <c r="B2313" s="152"/>
      <c r="E2313" s="102"/>
      <c r="F2313" s="102"/>
      <c r="G2313" s="102"/>
      <c r="I2313" s="93"/>
      <c r="J2313" s="93"/>
    </row>
    <row r="2314" spans="1:10" s="65" customFormat="1" ht="14" x14ac:dyDescent="0.35">
      <c r="A2314" s="145"/>
      <c r="B2314" s="152"/>
      <c r="E2314" s="102"/>
      <c r="F2314" s="102"/>
      <c r="G2314" s="102"/>
      <c r="I2314" s="93"/>
      <c r="J2314" s="93"/>
    </row>
    <row r="2315" spans="1:10" s="65" customFormat="1" ht="14" x14ac:dyDescent="0.35">
      <c r="A2315" s="145"/>
      <c r="B2315" s="152"/>
      <c r="E2315" s="102"/>
      <c r="F2315" s="102"/>
      <c r="G2315" s="102"/>
      <c r="I2315" s="93"/>
      <c r="J2315" s="93"/>
    </row>
    <row r="2316" spans="1:10" s="65" customFormat="1" ht="14" x14ac:dyDescent="0.35">
      <c r="A2316" s="145"/>
      <c r="B2316" s="152"/>
      <c r="E2316" s="102"/>
      <c r="F2316" s="102"/>
      <c r="G2316" s="102"/>
      <c r="I2316" s="93"/>
      <c r="J2316" s="93"/>
    </row>
    <row r="2317" spans="1:10" s="65" customFormat="1" ht="14" x14ac:dyDescent="0.35">
      <c r="A2317" s="145"/>
      <c r="B2317" s="152"/>
      <c r="E2317" s="102"/>
      <c r="F2317" s="102"/>
      <c r="G2317" s="102"/>
      <c r="I2317" s="93"/>
      <c r="J2317" s="93"/>
    </row>
    <row r="2318" spans="1:10" s="65" customFormat="1" ht="14" x14ac:dyDescent="0.35">
      <c r="A2318" s="145"/>
      <c r="B2318" s="152"/>
      <c r="E2318" s="102"/>
      <c r="F2318" s="102"/>
      <c r="G2318" s="102"/>
      <c r="I2318" s="93"/>
      <c r="J2318" s="93"/>
    </row>
    <row r="2319" spans="1:10" s="65" customFormat="1" ht="14" x14ac:dyDescent="0.35">
      <c r="A2319" s="145"/>
      <c r="B2319" s="152"/>
      <c r="E2319" s="102"/>
      <c r="F2319" s="102"/>
      <c r="G2319" s="102"/>
      <c r="I2319" s="93"/>
      <c r="J2319" s="93"/>
    </row>
    <row r="2320" spans="1:10" s="65" customFormat="1" ht="14" x14ac:dyDescent="0.35">
      <c r="A2320" s="145"/>
      <c r="B2320" s="152"/>
      <c r="E2320" s="102"/>
      <c r="F2320" s="102"/>
      <c r="G2320" s="102"/>
      <c r="I2320" s="93"/>
      <c r="J2320" s="93"/>
    </row>
    <row r="2321" spans="1:10" s="65" customFormat="1" ht="14" x14ac:dyDescent="0.35">
      <c r="A2321" s="145"/>
      <c r="B2321" s="152"/>
      <c r="E2321" s="102"/>
      <c r="F2321" s="102"/>
      <c r="G2321" s="102"/>
      <c r="I2321" s="93"/>
      <c r="J2321" s="93"/>
    </row>
    <row r="2322" spans="1:10" s="65" customFormat="1" ht="14" x14ac:dyDescent="0.35">
      <c r="A2322" s="145"/>
      <c r="B2322" s="152"/>
      <c r="E2322" s="102"/>
      <c r="F2322" s="102"/>
      <c r="G2322" s="102"/>
      <c r="I2322" s="93"/>
      <c r="J2322" s="93"/>
    </row>
    <row r="2323" spans="1:10" s="65" customFormat="1" ht="14" x14ac:dyDescent="0.35">
      <c r="A2323" s="145"/>
      <c r="B2323" s="152"/>
      <c r="E2323" s="102"/>
      <c r="F2323" s="102"/>
      <c r="G2323" s="102"/>
      <c r="I2323" s="93"/>
      <c r="J2323" s="93"/>
    </row>
    <row r="2324" spans="1:10" s="65" customFormat="1" ht="14" x14ac:dyDescent="0.35">
      <c r="A2324" s="145"/>
      <c r="B2324" s="152"/>
      <c r="E2324" s="102"/>
      <c r="F2324" s="102"/>
      <c r="G2324" s="102"/>
      <c r="I2324" s="93"/>
      <c r="J2324" s="93"/>
    </row>
    <row r="2325" spans="1:10" s="65" customFormat="1" ht="14" x14ac:dyDescent="0.35">
      <c r="A2325" s="145"/>
      <c r="B2325" s="152"/>
      <c r="E2325" s="102"/>
      <c r="F2325" s="102"/>
      <c r="G2325" s="102"/>
      <c r="I2325" s="93"/>
      <c r="J2325" s="93"/>
    </row>
    <row r="2326" spans="1:10" s="65" customFormat="1" ht="14" x14ac:dyDescent="0.35">
      <c r="A2326" s="145"/>
      <c r="B2326" s="152"/>
      <c r="E2326" s="102"/>
      <c r="F2326" s="102"/>
      <c r="G2326" s="102"/>
      <c r="I2326" s="93"/>
      <c r="J2326" s="93"/>
    </row>
    <row r="2327" spans="1:10" s="65" customFormat="1" ht="14" x14ac:dyDescent="0.35">
      <c r="A2327" s="145"/>
      <c r="B2327" s="152"/>
      <c r="E2327" s="102"/>
      <c r="F2327" s="102"/>
      <c r="G2327" s="102"/>
      <c r="I2327" s="93"/>
      <c r="J2327" s="93"/>
    </row>
    <row r="2328" spans="1:10" s="65" customFormat="1" ht="14" x14ac:dyDescent="0.35">
      <c r="A2328" s="145"/>
      <c r="B2328" s="152"/>
      <c r="E2328" s="102"/>
      <c r="F2328" s="102"/>
      <c r="G2328" s="102"/>
      <c r="I2328" s="93"/>
      <c r="J2328" s="93"/>
    </row>
    <row r="2329" spans="1:10" s="65" customFormat="1" ht="14" x14ac:dyDescent="0.35">
      <c r="A2329" s="145"/>
      <c r="B2329" s="152"/>
      <c r="E2329" s="102"/>
      <c r="F2329" s="102"/>
      <c r="G2329" s="102"/>
      <c r="I2329" s="93"/>
      <c r="J2329" s="93"/>
    </row>
    <row r="2330" spans="1:10" s="65" customFormat="1" ht="14" x14ac:dyDescent="0.35">
      <c r="A2330" s="145"/>
      <c r="B2330" s="152"/>
      <c r="E2330" s="102"/>
      <c r="F2330" s="102"/>
      <c r="G2330" s="102"/>
      <c r="I2330" s="93"/>
      <c r="J2330" s="93"/>
    </row>
    <row r="2331" spans="1:10" s="65" customFormat="1" ht="14" x14ac:dyDescent="0.35">
      <c r="A2331" s="145"/>
      <c r="B2331" s="152"/>
      <c r="E2331" s="102"/>
      <c r="F2331" s="102"/>
      <c r="G2331" s="102"/>
      <c r="I2331" s="93"/>
      <c r="J2331" s="93"/>
    </row>
    <row r="2332" spans="1:10" s="65" customFormat="1" ht="14" x14ac:dyDescent="0.35">
      <c r="A2332" s="145"/>
      <c r="B2332" s="152"/>
      <c r="E2332" s="102"/>
      <c r="F2332" s="102"/>
      <c r="G2332" s="102"/>
      <c r="I2332" s="93"/>
      <c r="J2332" s="93"/>
    </row>
    <row r="2333" spans="1:10" s="65" customFormat="1" ht="14" x14ac:dyDescent="0.35">
      <c r="A2333" s="145"/>
      <c r="B2333" s="152"/>
      <c r="E2333" s="102"/>
      <c r="F2333" s="102"/>
      <c r="G2333" s="102"/>
      <c r="I2333" s="93"/>
      <c r="J2333" s="93"/>
    </row>
    <row r="2334" spans="1:10" s="65" customFormat="1" ht="14" x14ac:dyDescent="0.35">
      <c r="A2334" s="145"/>
      <c r="B2334" s="152"/>
      <c r="E2334" s="102"/>
      <c r="F2334" s="102"/>
      <c r="G2334" s="102"/>
      <c r="I2334" s="93"/>
      <c r="J2334" s="93"/>
    </row>
    <row r="2335" spans="1:10" s="65" customFormat="1" ht="14" x14ac:dyDescent="0.35">
      <c r="A2335" s="145"/>
      <c r="B2335" s="152"/>
      <c r="E2335" s="102"/>
      <c r="F2335" s="102"/>
      <c r="G2335" s="102"/>
      <c r="I2335" s="93"/>
      <c r="J2335" s="93"/>
    </row>
    <row r="2336" spans="1:10" s="65" customFormat="1" ht="14" x14ac:dyDescent="0.35">
      <c r="A2336" s="145"/>
      <c r="B2336" s="152"/>
      <c r="E2336" s="102"/>
      <c r="F2336" s="102"/>
      <c r="G2336" s="102"/>
      <c r="I2336" s="93"/>
      <c r="J2336" s="93"/>
    </row>
    <row r="2337" spans="1:10" s="65" customFormat="1" ht="14" x14ac:dyDescent="0.35">
      <c r="A2337" s="145"/>
      <c r="B2337" s="152"/>
      <c r="E2337" s="102"/>
      <c r="F2337" s="102"/>
      <c r="G2337" s="102"/>
      <c r="I2337" s="93"/>
      <c r="J2337" s="93"/>
    </row>
    <row r="2338" spans="1:10" s="65" customFormat="1" ht="14" x14ac:dyDescent="0.35">
      <c r="A2338" s="145"/>
      <c r="B2338" s="152"/>
      <c r="E2338" s="102"/>
      <c r="F2338" s="102"/>
      <c r="G2338" s="102"/>
      <c r="I2338" s="93"/>
      <c r="J2338" s="93"/>
    </row>
    <row r="2339" spans="1:10" s="65" customFormat="1" ht="14" x14ac:dyDescent="0.35">
      <c r="A2339" s="145"/>
      <c r="B2339" s="152"/>
      <c r="E2339" s="102"/>
      <c r="F2339" s="102"/>
      <c r="G2339" s="102"/>
      <c r="I2339" s="93"/>
      <c r="J2339" s="93"/>
    </row>
    <row r="2340" spans="1:10" s="65" customFormat="1" ht="14" x14ac:dyDescent="0.35">
      <c r="A2340" s="145"/>
      <c r="B2340" s="152"/>
      <c r="E2340" s="102"/>
      <c r="F2340" s="102"/>
      <c r="G2340" s="102"/>
      <c r="I2340" s="93"/>
      <c r="J2340" s="93"/>
    </row>
    <row r="2341" spans="1:10" s="65" customFormat="1" ht="14" x14ac:dyDescent="0.35">
      <c r="A2341" s="145"/>
      <c r="B2341" s="152"/>
      <c r="E2341" s="102"/>
      <c r="F2341" s="102"/>
      <c r="G2341" s="102"/>
      <c r="I2341" s="93"/>
      <c r="J2341" s="93"/>
    </row>
    <row r="2342" spans="1:10" s="65" customFormat="1" ht="14" x14ac:dyDescent="0.35">
      <c r="A2342" s="145"/>
      <c r="B2342" s="152"/>
      <c r="E2342" s="102"/>
      <c r="F2342" s="102"/>
      <c r="G2342" s="102"/>
      <c r="I2342" s="93"/>
      <c r="J2342" s="93"/>
    </row>
    <row r="2343" spans="1:10" s="65" customFormat="1" ht="14" x14ac:dyDescent="0.35">
      <c r="A2343" s="145"/>
      <c r="B2343" s="152"/>
      <c r="E2343" s="102"/>
      <c r="F2343" s="102"/>
      <c r="G2343" s="102"/>
      <c r="I2343" s="93"/>
      <c r="J2343" s="93"/>
    </row>
    <row r="2344" spans="1:10" s="65" customFormat="1" ht="14" x14ac:dyDescent="0.35">
      <c r="A2344" s="145"/>
      <c r="B2344" s="152"/>
      <c r="E2344" s="102"/>
      <c r="F2344" s="102"/>
      <c r="G2344" s="102"/>
      <c r="I2344" s="93"/>
      <c r="J2344" s="93"/>
    </row>
    <row r="2345" spans="1:10" s="65" customFormat="1" ht="14" x14ac:dyDescent="0.35">
      <c r="A2345" s="145"/>
      <c r="B2345" s="152"/>
      <c r="E2345" s="102"/>
      <c r="F2345" s="102"/>
      <c r="G2345" s="102"/>
      <c r="I2345" s="93"/>
      <c r="J2345" s="93"/>
    </row>
    <row r="2346" spans="1:10" s="65" customFormat="1" ht="14" x14ac:dyDescent="0.35">
      <c r="A2346" s="145"/>
      <c r="B2346" s="152"/>
      <c r="E2346" s="102"/>
      <c r="F2346" s="102"/>
      <c r="G2346" s="102"/>
      <c r="I2346" s="93"/>
      <c r="J2346" s="93"/>
    </row>
    <row r="2347" spans="1:10" s="65" customFormat="1" ht="14" x14ac:dyDescent="0.35">
      <c r="A2347" s="145"/>
      <c r="B2347" s="152"/>
      <c r="E2347" s="102"/>
      <c r="F2347" s="102"/>
      <c r="G2347" s="102"/>
      <c r="I2347" s="93"/>
      <c r="J2347" s="93"/>
    </row>
    <row r="2348" spans="1:10" s="65" customFormat="1" ht="14" x14ac:dyDescent="0.35">
      <c r="A2348" s="145"/>
      <c r="B2348" s="152"/>
      <c r="E2348" s="102"/>
      <c r="F2348" s="102"/>
      <c r="G2348" s="102"/>
      <c r="I2348" s="93"/>
      <c r="J2348" s="93"/>
    </row>
    <row r="2349" spans="1:10" s="65" customFormat="1" ht="14" x14ac:dyDescent="0.35">
      <c r="A2349" s="145"/>
      <c r="B2349" s="152"/>
      <c r="E2349" s="102"/>
      <c r="F2349" s="102"/>
      <c r="G2349" s="102"/>
      <c r="I2349" s="93"/>
      <c r="J2349" s="93"/>
    </row>
    <row r="2350" spans="1:10" s="65" customFormat="1" ht="14" x14ac:dyDescent="0.35">
      <c r="A2350" s="145"/>
      <c r="B2350" s="152"/>
      <c r="E2350" s="102"/>
      <c r="F2350" s="102"/>
      <c r="G2350" s="102"/>
      <c r="I2350" s="93"/>
      <c r="J2350" s="93"/>
    </row>
    <row r="2351" spans="1:10" s="65" customFormat="1" ht="14" x14ac:dyDescent="0.35">
      <c r="A2351" s="145"/>
      <c r="B2351" s="152"/>
      <c r="E2351" s="102"/>
      <c r="F2351" s="102"/>
      <c r="G2351" s="102"/>
      <c r="I2351" s="93"/>
      <c r="J2351" s="93"/>
    </row>
    <row r="2352" spans="1:10" s="65" customFormat="1" ht="14" x14ac:dyDescent="0.35">
      <c r="A2352" s="145"/>
      <c r="B2352" s="152"/>
      <c r="E2352" s="102"/>
      <c r="F2352" s="102"/>
      <c r="G2352" s="102"/>
      <c r="I2352" s="93"/>
      <c r="J2352" s="93"/>
    </row>
    <row r="2353" spans="1:10" s="65" customFormat="1" ht="14" x14ac:dyDescent="0.35">
      <c r="A2353" s="145"/>
      <c r="B2353" s="152"/>
      <c r="E2353" s="102"/>
      <c r="F2353" s="102"/>
      <c r="G2353" s="102"/>
      <c r="I2353" s="93"/>
      <c r="J2353" s="93"/>
    </row>
    <row r="2354" spans="1:10" s="65" customFormat="1" ht="14" x14ac:dyDescent="0.35">
      <c r="A2354" s="145"/>
      <c r="B2354" s="152"/>
      <c r="E2354" s="102"/>
      <c r="F2354" s="102"/>
      <c r="G2354" s="102"/>
      <c r="I2354" s="93"/>
      <c r="J2354" s="93"/>
    </row>
    <row r="2355" spans="1:10" s="65" customFormat="1" ht="14" x14ac:dyDescent="0.35">
      <c r="A2355" s="145"/>
      <c r="B2355" s="152"/>
      <c r="E2355" s="102"/>
      <c r="F2355" s="102"/>
      <c r="G2355" s="102"/>
      <c r="I2355" s="93"/>
      <c r="J2355" s="93"/>
    </row>
    <row r="2356" spans="1:10" s="65" customFormat="1" ht="14" x14ac:dyDescent="0.35">
      <c r="A2356" s="145"/>
      <c r="B2356" s="152"/>
      <c r="E2356" s="102"/>
      <c r="F2356" s="102"/>
      <c r="G2356" s="102"/>
      <c r="I2356" s="93"/>
      <c r="J2356" s="93"/>
    </row>
    <row r="2357" spans="1:10" s="65" customFormat="1" ht="14" x14ac:dyDescent="0.35">
      <c r="A2357" s="145"/>
      <c r="B2357" s="152"/>
      <c r="E2357" s="102"/>
      <c r="F2357" s="102"/>
      <c r="G2357" s="102"/>
      <c r="I2357" s="93"/>
      <c r="J2357" s="93"/>
    </row>
    <row r="2358" spans="1:10" s="65" customFormat="1" ht="14" x14ac:dyDescent="0.35">
      <c r="A2358" s="145"/>
      <c r="B2358" s="152"/>
      <c r="E2358" s="102"/>
      <c r="F2358" s="102"/>
      <c r="G2358" s="102"/>
      <c r="I2358" s="93"/>
      <c r="J2358" s="93"/>
    </row>
    <row r="2359" spans="1:10" s="65" customFormat="1" ht="14" x14ac:dyDescent="0.35">
      <c r="A2359" s="145"/>
      <c r="B2359" s="152"/>
      <c r="E2359" s="102"/>
      <c r="F2359" s="102"/>
      <c r="G2359" s="102"/>
      <c r="I2359" s="93"/>
      <c r="J2359" s="93"/>
    </row>
    <row r="2360" spans="1:10" s="65" customFormat="1" ht="14" x14ac:dyDescent="0.35">
      <c r="A2360" s="145"/>
      <c r="B2360" s="152"/>
      <c r="E2360" s="102"/>
      <c r="F2360" s="102"/>
      <c r="G2360" s="102"/>
      <c r="I2360" s="93"/>
      <c r="J2360" s="93"/>
    </row>
    <row r="2361" spans="1:10" s="65" customFormat="1" ht="14" x14ac:dyDescent="0.35">
      <c r="A2361" s="145"/>
      <c r="B2361" s="152"/>
      <c r="E2361" s="102"/>
      <c r="F2361" s="102"/>
      <c r="G2361" s="102"/>
      <c r="I2361" s="93"/>
      <c r="J2361" s="93"/>
    </row>
    <row r="2362" spans="1:10" s="65" customFormat="1" ht="14" x14ac:dyDescent="0.35">
      <c r="A2362" s="145"/>
      <c r="B2362" s="152"/>
      <c r="E2362" s="102"/>
      <c r="F2362" s="102"/>
      <c r="G2362" s="102"/>
      <c r="I2362" s="93"/>
      <c r="J2362" s="93"/>
    </row>
    <row r="2363" spans="1:10" s="65" customFormat="1" ht="14" x14ac:dyDescent="0.35">
      <c r="A2363" s="145"/>
      <c r="B2363" s="152"/>
      <c r="E2363" s="102"/>
      <c r="F2363" s="102"/>
      <c r="G2363" s="102"/>
      <c r="I2363" s="93"/>
      <c r="J2363" s="93"/>
    </row>
    <row r="2364" spans="1:10" s="65" customFormat="1" ht="14" x14ac:dyDescent="0.35">
      <c r="A2364" s="145"/>
      <c r="B2364" s="152"/>
      <c r="E2364" s="102"/>
      <c r="F2364" s="102"/>
      <c r="G2364" s="102"/>
      <c r="I2364" s="93"/>
      <c r="J2364" s="93"/>
    </row>
    <row r="2365" spans="1:10" s="65" customFormat="1" ht="14" x14ac:dyDescent="0.35">
      <c r="A2365" s="145"/>
      <c r="B2365" s="152"/>
      <c r="E2365" s="102"/>
      <c r="F2365" s="102"/>
      <c r="G2365" s="102"/>
      <c r="I2365" s="93"/>
      <c r="J2365" s="93"/>
    </row>
    <row r="2366" spans="1:10" s="65" customFormat="1" ht="14" x14ac:dyDescent="0.35">
      <c r="A2366" s="145"/>
      <c r="B2366" s="152"/>
      <c r="E2366" s="102"/>
      <c r="F2366" s="102"/>
      <c r="G2366" s="102"/>
      <c r="I2366" s="93"/>
      <c r="J2366" s="93"/>
    </row>
    <row r="2367" spans="1:10" s="65" customFormat="1" ht="14" x14ac:dyDescent="0.35">
      <c r="A2367" s="145"/>
      <c r="B2367" s="152"/>
      <c r="E2367" s="102"/>
      <c r="F2367" s="102"/>
      <c r="G2367" s="102"/>
      <c r="I2367" s="93"/>
      <c r="J2367" s="93"/>
    </row>
    <row r="2368" spans="1:10" s="65" customFormat="1" ht="14" x14ac:dyDescent="0.35">
      <c r="A2368" s="145"/>
      <c r="B2368" s="152"/>
      <c r="E2368" s="102"/>
      <c r="F2368" s="102"/>
      <c r="G2368" s="102"/>
      <c r="I2368" s="93"/>
      <c r="J2368" s="93"/>
    </row>
    <row r="2369" spans="1:10" s="65" customFormat="1" ht="14" x14ac:dyDescent="0.35">
      <c r="A2369" s="145"/>
      <c r="B2369" s="152"/>
      <c r="E2369" s="102"/>
      <c r="F2369" s="102"/>
      <c r="G2369" s="102"/>
      <c r="I2369" s="93"/>
      <c r="J2369" s="93"/>
    </row>
    <row r="2370" spans="1:10" s="65" customFormat="1" ht="14" x14ac:dyDescent="0.35">
      <c r="A2370" s="145"/>
      <c r="B2370" s="152"/>
      <c r="E2370" s="102"/>
      <c r="F2370" s="102"/>
      <c r="G2370" s="102"/>
      <c r="I2370" s="93"/>
      <c r="J2370" s="93"/>
    </row>
    <row r="2371" spans="1:10" s="65" customFormat="1" ht="14" x14ac:dyDescent="0.35">
      <c r="A2371" s="145"/>
      <c r="B2371" s="152"/>
      <c r="E2371" s="102"/>
      <c r="F2371" s="102"/>
      <c r="G2371" s="102"/>
      <c r="I2371" s="93"/>
      <c r="J2371" s="93"/>
    </row>
    <row r="2372" spans="1:10" s="65" customFormat="1" ht="14" x14ac:dyDescent="0.35">
      <c r="A2372" s="145"/>
      <c r="B2372" s="152"/>
      <c r="E2372" s="102"/>
      <c r="F2372" s="102"/>
      <c r="G2372" s="102"/>
      <c r="I2372" s="93"/>
      <c r="J2372" s="93"/>
    </row>
    <row r="2373" spans="1:10" s="65" customFormat="1" ht="14" x14ac:dyDescent="0.35">
      <c r="A2373" s="145"/>
      <c r="B2373" s="152"/>
      <c r="E2373" s="102"/>
      <c r="F2373" s="102"/>
      <c r="G2373" s="102"/>
      <c r="I2373" s="93"/>
      <c r="J2373" s="93"/>
    </row>
    <row r="2374" spans="1:10" s="65" customFormat="1" ht="14" x14ac:dyDescent="0.35">
      <c r="A2374" s="145"/>
      <c r="B2374" s="152"/>
      <c r="E2374" s="102"/>
      <c r="F2374" s="102"/>
      <c r="G2374" s="102"/>
      <c r="I2374" s="93"/>
      <c r="J2374" s="93"/>
    </row>
    <row r="2375" spans="1:10" s="65" customFormat="1" ht="14" x14ac:dyDescent="0.35">
      <c r="A2375" s="145"/>
      <c r="B2375" s="152"/>
      <c r="E2375" s="102"/>
      <c r="F2375" s="102"/>
      <c r="G2375" s="102"/>
      <c r="I2375" s="93"/>
      <c r="J2375" s="93"/>
    </row>
    <row r="2376" spans="1:10" s="65" customFormat="1" ht="14" x14ac:dyDescent="0.35">
      <c r="A2376" s="145"/>
      <c r="B2376" s="152"/>
      <c r="E2376" s="102"/>
      <c r="F2376" s="102"/>
      <c r="G2376" s="102"/>
      <c r="I2376" s="93"/>
      <c r="J2376" s="93"/>
    </row>
    <row r="2377" spans="1:10" s="65" customFormat="1" ht="14" x14ac:dyDescent="0.35">
      <c r="A2377" s="145"/>
      <c r="B2377" s="152"/>
      <c r="E2377" s="102"/>
      <c r="F2377" s="102"/>
      <c r="G2377" s="102"/>
      <c r="I2377" s="93"/>
      <c r="J2377" s="93"/>
    </row>
    <row r="2378" spans="1:10" s="65" customFormat="1" ht="14" x14ac:dyDescent="0.35">
      <c r="A2378" s="145"/>
      <c r="B2378" s="152"/>
      <c r="E2378" s="102"/>
      <c r="F2378" s="102"/>
      <c r="G2378" s="102"/>
      <c r="I2378" s="93"/>
      <c r="J2378" s="93"/>
    </row>
    <row r="2379" spans="1:10" s="65" customFormat="1" ht="14" x14ac:dyDescent="0.35">
      <c r="A2379" s="145"/>
      <c r="B2379" s="152"/>
      <c r="E2379" s="102"/>
      <c r="F2379" s="102"/>
      <c r="G2379" s="102"/>
      <c r="I2379" s="93"/>
      <c r="J2379" s="93"/>
    </row>
    <row r="2380" spans="1:10" s="65" customFormat="1" ht="14" x14ac:dyDescent="0.35">
      <c r="A2380" s="145"/>
      <c r="B2380" s="152"/>
      <c r="E2380" s="102"/>
      <c r="F2380" s="102"/>
      <c r="G2380" s="102"/>
      <c r="I2380" s="93"/>
      <c r="J2380" s="93"/>
    </row>
    <row r="2381" spans="1:10" s="65" customFormat="1" ht="14" x14ac:dyDescent="0.35">
      <c r="A2381" s="145"/>
      <c r="B2381" s="152"/>
      <c r="E2381" s="102"/>
      <c r="F2381" s="102"/>
      <c r="G2381" s="102"/>
      <c r="I2381" s="93"/>
      <c r="J2381" s="93"/>
    </row>
    <row r="2382" spans="1:10" s="65" customFormat="1" ht="14" x14ac:dyDescent="0.35">
      <c r="A2382" s="145"/>
      <c r="B2382" s="152"/>
      <c r="E2382" s="102"/>
      <c r="F2382" s="102"/>
      <c r="G2382" s="102"/>
      <c r="I2382" s="93"/>
      <c r="J2382" s="93"/>
    </row>
    <row r="2383" spans="1:10" s="65" customFormat="1" ht="14" x14ac:dyDescent="0.35">
      <c r="A2383" s="145"/>
      <c r="B2383" s="152"/>
      <c r="E2383" s="102"/>
      <c r="F2383" s="102"/>
      <c r="G2383" s="102"/>
      <c r="I2383" s="93"/>
      <c r="J2383" s="93"/>
    </row>
    <row r="2384" spans="1:10" s="65" customFormat="1" ht="14" x14ac:dyDescent="0.35">
      <c r="A2384" s="145"/>
      <c r="B2384" s="152"/>
      <c r="E2384" s="102"/>
      <c r="F2384" s="102"/>
      <c r="G2384" s="102"/>
      <c r="I2384" s="93"/>
      <c r="J2384" s="93"/>
    </row>
    <row r="2385" spans="1:10" s="65" customFormat="1" ht="14" x14ac:dyDescent="0.35">
      <c r="A2385" s="145"/>
      <c r="B2385" s="152"/>
      <c r="E2385" s="102"/>
      <c r="F2385" s="102"/>
      <c r="G2385" s="102"/>
      <c r="I2385" s="93"/>
      <c r="J2385" s="93"/>
    </row>
    <row r="2386" spans="1:10" s="65" customFormat="1" ht="14" x14ac:dyDescent="0.35">
      <c r="A2386" s="145"/>
      <c r="B2386" s="152"/>
      <c r="E2386" s="102"/>
      <c r="F2386" s="102"/>
      <c r="G2386" s="102"/>
      <c r="I2386" s="93"/>
      <c r="J2386" s="93"/>
    </row>
    <row r="2387" spans="1:10" s="65" customFormat="1" ht="14" x14ac:dyDescent="0.35">
      <c r="A2387" s="145"/>
      <c r="B2387" s="152"/>
      <c r="E2387" s="102"/>
      <c r="F2387" s="102"/>
      <c r="G2387" s="102"/>
      <c r="I2387" s="93"/>
      <c r="J2387" s="93"/>
    </row>
    <row r="2388" spans="1:10" s="65" customFormat="1" ht="14" x14ac:dyDescent="0.35">
      <c r="A2388" s="145"/>
      <c r="B2388" s="152"/>
      <c r="E2388" s="102"/>
      <c r="F2388" s="102"/>
      <c r="G2388" s="102"/>
      <c r="I2388" s="93"/>
      <c r="J2388" s="93"/>
    </row>
    <row r="2389" spans="1:10" s="65" customFormat="1" ht="14" x14ac:dyDescent="0.35">
      <c r="A2389" s="145"/>
      <c r="B2389" s="152"/>
      <c r="E2389" s="102"/>
      <c r="F2389" s="102"/>
      <c r="G2389" s="102"/>
      <c r="I2389" s="93"/>
      <c r="J2389" s="93"/>
    </row>
    <row r="2390" spans="1:10" s="65" customFormat="1" ht="14" x14ac:dyDescent="0.35">
      <c r="A2390" s="145"/>
      <c r="B2390" s="152"/>
      <c r="E2390" s="102"/>
      <c r="F2390" s="102"/>
      <c r="G2390" s="102"/>
      <c r="I2390" s="93"/>
      <c r="J2390" s="93"/>
    </row>
    <row r="2391" spans="1:10" s="65" customFormat="1" ht="14" x14ac:dyDescent="0.35">
      <c r="A2391" s="145"/>
      <c r="B2391" s="152"/>
      <c r="E2391" s="102"/>
      <c r="F2391" s="102"/>
      <c r="G2391" s="102"/>
      <c r="I2391" s="93"/>
      <c r="J2391" s="93"/>
    </row>
    <row r="2392" spans="1:10" s="65" customFormat="1" ht="14" x14ac:dyDescent="0.35">
      <c r="A2392" s="145"/>
      <c r="B2392" s="152"/>
      <c r="E2392" s="102"/>
      <c r="F2392" s="102"/>
      <c r="G2392" s="102"/>
      <c r="I2392" s="93"/>
      <c r="J2392" s="93"/>
    </row>
    <row r="2393" spans="1:10" s="65" customFormat="1" ht="14" x14ac:dyDescent="0.35">
      <c r="A2393" s="145"/>
      <c r="B2393" s="152"/>
      <c r="E2393" s="102"/>
      <c r="F2393" s="102"/>
      <c r="G2393" s="102"/>
      <c r="I2393" s="93"/>
      <c r="J2393" s="93"/>
    </row>
    <row r="2394" spans="1:10" s="65" customFormat="1" ht="14" x14ac:dyDescent="0.35">
      <c r="A2394" s="145"/>
      <c r="B2394" s="152"/>
      <c r="E2394" s="102"/>
      <c r="F2394" s="102"/>
      <c r="G2394" s="102"/>
      <c r="I2394" s="93"/>
      <c r="J2394" s="93"/>
    </row>
    <row r="2395" spans="1:10" s="65" customFormat="1" ht="14" x14ac:dyDescent="0.35">
      <c r="A2395" s="145"/>
      <c r="B2395" s="152"/>
      <c r="E2395" s="102"/>
      <c r="F2395" s="102"/>
      <c r="G2395" s="102"/>
      <c r="I2395" s="93"/>
      <c r="J2395" s="93"/>
    </row>
    <row r="2396" spans="1:10" s="65" customFormat="1" ht="14" x14ac:dyDescent="0.35">
      <c r="A2396" s="145"/>
      <c r="B2396" s="152"/>
      <c r="E2396" s="102"/>
      <c r="F2396" s="102"/>
      <c r="G2396" s="102"/>
      <c r="I2396" s="93"/>
      <c r="J2396" s="93"/>
    </row>
    <row r="2397" spans="1:10" s="65" customFormat="1" ht="14" x14ac:dyDescent="0.35">
      <c r="A2397" s="145"/>
      <c r="B2397" s="152"/>
      <c r="E2397" s="102"/>
      <c r="F2397" s="102"/>
      <c r="G2397" s="102"/>
      <c r="I2397" s="93"/>
      <c r="J2397" s="93"/>
    </row>
    <row r="2398" spans="1:10" s="65" customFormat="1" ht="14" x14ac:dyDescent="0.35">
      <c r="A2398" s="145"/>
      <c r="B2398" s="152"/>
      <c r="E2398" s="102"/>
      <c r="F2398" s="102"/>
      <c r="G2398" s="102"/>
      <c r="I2398" s="93"/>
      <c r="J2398" s="93"/>
    </row>
    <row r="2399" spans="1:10" s="65" customFormat="1" ht="14" x14ac:dyDescent="0.35">
      <c r="A2399" s="145"/>
      <c r="B2399" s="152"/>
      <c r="E2399" s="102"/>
      <c r="F2399" s="102"/>
      <c r="G2399" s="102"/>
      <c r="I2399" s="93"/>
      <c r="J2399" s="93"/>
    </row>
    <row r="2400" spans="1:10" s="65" customFormat="1" ht="14" x14ac:dyDescent="0.35">
      <c r="A2400" s="145"/>
      <c r="B2400" s="152"/>
      <c r="E2400" s="102"/>
      <c r="F2400" s="102"/>
      <c r="G2400" s="102"/>
      <c r="I2400" s="93"/>
      <c r="J2400" s="93"/>
    </row>
    <row r="2401" spans="1:10" s="65" customFormat="1" ht="14" x14ac:dyDescent="0.35">
      <c r="A2401" s="145"/>
      <c r="B2401" s="152"/>
      <c r="E2401" s="102"/>
      <c r="F2401" s="102"/>
      <c r="G2401" s="102"/>
      <c r="I2401" s="93"/>
      <c r="J2401" s="93"/>
    </row>
    <row r="2402" spans="1:10" s="65" customFormat="1" ht="14" x14ac:dyDescent="0.35">
      <c r="A2402" s="145"/>
      <c r="B2402" s="152"/>
      <c r="E2402" s="102"/>
      <c r="F2402" s="102"/>
      <c r="G2402" s="102"/>
      <c r="I2402" s="93"/>
      <c r="J2402" s="93"/>
    </row>
    <row r="2403" spans="1:10" s="65" customFormat="1" ht="14" x14ac:dyDescent="0.35">
      <c r="A2403" s="145"/>
      <c r="B2403" s="152"/>
      <c r="E2403" s="102"/>
      <c r="F2403" s="102"/>
      <c r="G2403" s="102"/>
      <c r="I2403" s="93"/>
      <c r="J2403" s="93"/>
    </row>
    <row r="2404" spans="1:10" s="65" customFormat="1" ht="14" x14ac:dyDescent="0.35">
      <c r="A2404" s="145"/>
      <c r="B2404" s="152"/>
      <c r="E2404" s="102"/>
      <c r="F2404" s="102"/>
      <c r="G2404" s="102"/>
      <c r="I2404" s="93"/>
      <c r="J2404" s="93"/>
    </row>
    <row r="2405" spans="1:10" s="65" customFormat="1" ht="14" x14ac:dyDescent="0.35">
      <c r="A2405" s="145"/>
      <c r="B2405" s="152"/>
      <c r="E2405" s="102"/>
      <c r="F2405" s="102"/>
      <c r="G2405" s="102"/>
      <c r="I2405" s="93"/>
      <c r="J2405" s="93"/>
    </row>
    <row r="2406" spans="1:10" s="65" customFormat="1" ht="14" x14ac:dyDescent="0.35">
      <c r="A2406" s="145"/>
      <c r="B2406" s="152"/>
      <c r="E2406" s="102"/>
      <c r="F2406" s="102"/>
      <c r="G2406" s="102"/>
      <c r="I2406" s="93"/>
      <c r="J2406" s="93"/>
    </row>
    <row r="2407" spans="1:10" s="65" customFormat="1" ht="14" x14ac:dyDescent="0.35">
      <c r="A2407" s="145"/>
      <c r="B2407" s="152"/>
      <c r="E2407" s="102"/>
      <c r="F2407" s="102"/>
      <c r="G2407" s="102"/>
      <c r="I2407" s="93"/>
      <c r="J2407" s="93"/>
    </row>
    <row r="2408" spans="1:10" s="65" customFormat="1" ht="14" x14ac:dyDescent="0.35">
      <c r="A2408" s="145"/>
      <c r="B2408" s="152"/>
      <c r="E2408" s="102"/>
      <c r="F2408" s="102"/>
      <c r="G2408" s="102"/>
      <c r="I2408" s="93"/>
      <c r="J2408" s="93"/>
    </row>
    <row r="2409" spans="1:10" s="65" customFormat="1" ht="14" x14ac:dyDescent="0.35">
      <c r="A2409" s="145"/>
      <c r="B2409" s="152"/>
      <c r="E2409" s="102"/>
      <c r="F2409" s="102"/>
      <c r="G2409" s="102"/>
      <c r="I2409" s="93"/>
      <c r="J2409" s="93"/>
    </row>
    <row r="2410" spans="1:10" s="65" customFormat="1" ht="14" x14ac:dyDescent="0.35">
      <c r="A2410" s="145"/>
      <c r="B2410" s="152"/>
      <c r="E2410" s="102"/>
      <c r="F2410" s="102"/>
      <c r="G2410" s="102"/>
      <c r="I2410" s="93"/>
      <c r="J2410" s="93"/>
    </row>
    <row r="2411" spans="1:10" s="65" customFormat="1" ht="14" x14ac:dyDescent="0.35">
      <c r="A2411" s="145"/>
      <c r="B2411" s="152"/>
      <c r="E2411" s="102"/>
      <c r="F2411" s="102"/>
      <c r="G2411" s="102"/>
      <c r="I2411" s="93"/>
      <c r="J2411" s="93"/>
    </row>
    <row r="2412" spans="1:10" s="65" customFormat="1" ht="14" x14ac:dyDescent="0.35">
      <c r="A2412" s="145"/>
      <c r="B2412" s="152"/>
      <c r="E2412" s="102"/>
      <c r="F2412" s="102"/>
      <c r="G2412" s="102"/>
      <c r="I2412" s="93"/>
      <c r="J2412" s="93"/>
    </row>
    <row r="2413" spans="1:10" s="65" customFormat="1" ht="14" x14ac:dyDescent="0.35">
      <c r="A2413" s="145"/>
      <c r="B2413" s="152"/>
      <c r="E2413" s="102"/>
      <c r="F2413" s="102"/>
      <c r="G2413" s="102"/>
      <c r="I2413" s="93"/>
      <c r="J2413" s="93"/>
    </row>
    <row r="2414" spans="1:10" s="65" customFormat="1" ht="14" x14ac:dyDescent="0.35">
      <c r="A2414" s="145"/>
      <c r="B2414" s="152"/>
      <c r="E2414" s="102"/>
      <c r="F2414" s="102"/>
      <c r="G2414" s="102"/>
      <c r="I2414" s="93"/>
      <c r="J2414" s="93"/>
    </row>
    <row r="2415" spans="1:10" s="65" customFormat="1" ht="14" x14ac:dyDescent="0.35">
      <c r="A2415" s="145"/>
      <c r="B2415" s="152"/>
      <c r="E2415" s="102"/>
      <c r="F2415" s="102"/>
      <c r="G2415" s="102"/>
      <c r="I2415" s="93"/>
      <c r="J2415" s="93"/>
    </row>
    <row r="2416" spans="1:10" s="65" customFormat="1" ht="14" x14ac:dyDescent="0.35">
      <c r="A2416" s="145"/>
      <c r="B2416" s="152"/>
      <c r="E2416" s="102"/>
      <c r="F2416" s="102"/>
      <c r="G2416" s="102"/>
      <c r="I2416" s="93"/>
      <c r="J2416" s="93"/>
    </row>
    <row r="2417" spans="1:10" s="65" customFormat="1" ht="14" x14ac:dyDescent="0.35">
      <c r="A2417" s="145"/>
      <c r="B2417" s="152"/>
      <c r="E2417" s="102"/>
      <c r="F2417" s="102"/>
      <c r="G2417" s="102"/>
      <c r="I2417" s="93"/>
      <c r="J2417" s="93"/>
    </row>
    <row r="2418" spans="1:10" s="65" customFormat="1" ht="14" x14ac:dyDescent="0.35">
      <c r="A2418" s="145"/>
      <c r="B2418" s="152"/>
      <c r="E2418" s="102"/>
      <c r="F2418" s="102"/>
      <c r="G2418" s="102"/>
      <c r="I2418" s="93"/>
      <c r="J2418" s="93"/>
    </row>
    <row r="2419" spans="1:10" s="65" customFormat="1" ht="14" x14ac:dyDescent="0.35">
      <c r="A2419" s="145"/>
      <c r="B2419" s="152"/>
      <c r="E2419" s="102"/>
      <c r="F2419" s="102"/>
      <c r="G2419" s="102"/>
      <c r="I2419" s="93"/>
      <c r="J2419" s="93"/>
    </row>
    <row r="2420" spans="1:10" s="65" customFormat="1" ht="14" x14ac:dyDescent="0.35">
      <c r="A2420" s="145"/>
      <c r="B2420" s="152"/>
      <c r="E2420" s="102"/>
      <c r="F2420" s="102"/>
      <c r="G2420" s="102"/>
      <c r="I2420" s="93"/>
      <c r="J2420" s="93"/>
    </row>
    <row r="2421" spans="1:10" s="65" customFormat="1" ht="14" x14ac:dyDescent="0.35">
      <c r="A2421" s="145"/>
      <c r="B2421" s="152"/>
      <c r="E2421" s="102"/>
      <c r="F2421" s="102"/>
      <c r="G2421" s="102"/>
      <c r="I2421" s="93"/>
      <c r="J2421" s="93"/>
    </row>
    <row r="2422" spans="1:10" s="65" customFormat="1" ht="14" x14ac:dyDescent="0.35">
      <c r="A2422" s="145"/>
      <c r="B2422" s="152"/>
      <c r="E2422" s="102"/>
      <c r="F2422" s="102"/>
      <c r="G2422" s="102"/>
      <c r="I2422" s="93"/>
      <c r="J2422" s="93"/>
    </row>
    <row r="2423" spans="1:10" s="65" customFormat="1" ht="14" x14ac:dyDescent="0.35">
      <c r="A2423" s="145"/>
      <c r="B2423" s="152"/>
      <c r="E2423" s="102"/>
      <c r="F2423" s="102"/>
      <c r="G2423" s="102"/>
      <c r="I2423" s="93"/>
      <c r="J2423" s="93"/>
    </row>
    <row r="2424" spans="1:10" s="65" customFormat="1" ht="14" x14ac:dyDescent="0.35">
      <c r="A2424" s="145"/>
      <c r="B2424" s="152"/>
      <c r="E2424" s="102"/>
      <c r="F2424" s="102"/>
      <c r="G2424" s="102"/>
      <c r="I2424" s="93"/>
      <c r="J2424" s="93"/>
    </row>
    <row r="2425" spans="1:10" s="65" customFormat="1" ht="14" x14ac:dyDescent="0.35">
      <c r="A2425" s="145"/>
      <c r="B2425" s="152"/>
      <c r="E2425" s="102"/>
      <c r="F2425" s="102"/>
      <c r="G2425" s="102"/>
      <c r="I2425" s="93"/>
      <c r="J2425" s="93"/>
    </row>
    <row r="2426" spans="1:10" s="65" customFormat="1" ht="14" x14ac:dyDescent="0.35">
      <c r="A2426" s="145"/>
      <c r="B2426" s="152"/>
      <c r="E2426" s="102"/>
      <c r="F2426" s="102"/>
      <c r="G2426" s="102"/>
      <c r="I2426" s="93"/>
      <c r="J2426" s="93"/>
    </row>
    <row r="2427" spans="1:10" s="65" customFormat="1" ht="14" x14ac:dyDescent="0.35">
      <c r="A2427" s="145"/>
      <c r="B2427" s="152"/>
      <c r="E2427" s="102"/>
      <c r="F2427" s="102"/>
      <c r="G2427" s="102"/>
      <c r="I2427" s="93"/>
      <c r="J2427" s="93"/>
    </row>
    <row r="2428" spans="1:10" s="65" customFormat="1" ht="14" x14ac:dyDescent="0.35">
      <c r="A2428" s="145"/>
      <c r="B2428" s="152"/>
      <c r="E2428" s="102"/>
      <c r="F2428" s="102"/>
      <c r="G2428" s="102"/>
      <c r="I2428" s="93"/>
      <c r="J2428" s="93"/>
    </row>
    <row r="2429" spans="1:10" s="65" customFormat="1" ht="14" x14ac:dyDescent="0.35">
      <c r="A2429" s="145"/>
      <c r="B2429" s="152"/>
      <c r="E2429" s="102"/>
      <c r="F2429" s="102"/>
      <c r="G2429" s="102"/>
      <c r="I2429" s="93"/>
      <c r="J2429" s="93"/>
    </row>
    <row r="2430" spans="1:10" s="65" customFormat="1" ht="14" x14ac:dyDescent="0.35">
      <c r="A2430" s="145"/>
      <c r="B2430" s="152"/>
      <c r="E2430" s="102"/>
      <c r="F2430" s="102"/>
      <c r="G2430" s="102"/>
      <c r="I2430" s="93"/>
      <c r="J2430" s="93"/>
    </row>
    <row r="2431" spans="1:10" s="65" customFormat="1" ht="14" x14ac:dyDescent="0.35">
      <c r="A2431" s="145"/>
      <c r="B2431" s="152"/>
      <c r="E2431" s="102"/>
      <c r="F2431" s="102"/>
      <c r="G2431" s="102"/>
      <c r="I2431" s="93"/>
      <c r="J2431" s="93"/>
    </row>
    <row r="2432" spans="1:10" s="65" customFormat="1" ht="14" x14ac:dyDescent="0.35">
      <c r="A2432" s="145"/>
      <c r="B2432" s="152"/>
      <c r="E2432" s="102"/>
      <c r="F2432" s="102"/>
      <c r="G2432" s="102"/>
      <c r="I2432" s="93"/>
      <c r="J2432" s="93"/>
    </row>
    <row r="2433" spans="1:10" s="65" customFormat="1" ht="14" x14ac:dyDescent="0.35">
      <c r="A2433" s="145"/>
      <c r="B2433" s="152"/>
      <c r="E2433" s="102"/>
      <c r="F2433" s="102"/>
      <c r="G2433" s="102"/>
      <c r="I2433" s="93"/>
      <c r="J2433" s="93"/>
    </row>
    <row r="2434" spans="1:10" s="65" customFormat="1" ht="14" x14ac:dyDescent="0.35">
      <c r="A2434" s="145"/>
      <c r="B2434" s="152"/>
      <c r="E2434" s="102"/>
      <c r="F2434" s="102"/>
      <c r="G2434" s="102"/>
      <c r="I2434" s="93"/>
      <c r="J2434" s="93"/>
    </row>
    <row r="2435" spans="1:10" s="65" customFormat="1" ht="14" x14ac:dyDescent="0.35">
      <c r="A2435" s="145"/>
      <c r="B2435" s="152"/>
      <c r="E2435" s="102"/>
      <c r="F2435" s="102"/>
      <c r="G2435" s="102"/>
      <c r="I2435" s="93"/>
      <c r="J2435" s="93"/>
    </row>
    <row r="2436" spans="1:10" s="65" customFormat="1" ht="14" x14ac:dyDescent="0.35">
      <c r="A2436" s="145"/>
      <c r="B2436" s="152"/>
      <c r="E2436" s="102"/>
      <c r="F2436" s="102"/>
      <c r="G2436" s="102"/>
      <c r="I2436" s="93"/>
      <c r="J2436" s="93"/>
    </row>
    <row r="2437" spans="1:10" s="65" customFormat="1" ht="14" x14ac:dyDescent="0.35">
      <c r="A2437" s="145"/>
      <c r="B2437" s="152"/>
      <c r="E2437" s="102"/>
      <c r="F2437" s="102"/>
      <c r="G2437" s="102"/>
      <c r="I2437" s="93"/>
      <c r="J2437" s="93"/>
    </row>
    <row r="2438" spans="1:10" s="65" customFormat="1" ht="14" x14ac:dyDescent="0.35">
      <c r="A2438" s="145"/>
      <c r="B2438" s="152"/>
      <c r="E2438" s="102"/>
      <c r="F2438" s="102"/>
      <c r="G2438" s="102"/>
      <c r="I2438" s="93"/>
      <c r="J2438" s="93"/>
    </row>
    <row r="2439" spans="1:10" s="65" customFormat="1" ht="14" x14ac:dyDescent="0.35">
      <c r="A2439" s="145"/>
      <c r="B2439" s="152"/>
      <c r="E2439" s="102"/>
      <c r="F2439" s="102"/>
      <c r="G2439" s="102"/>
      <c r="I2439" s="93"/>
      <c r="J2439" s="93"/>
    </row>
    <row r="2440" spans="1:10" s="65" customFormat="1" ht="14" x14ac:dyDescent="0.35">
      <c r="A2440" s="145"/>
      <c r="B2440" s="152"/>
      <c r="E2440" s="102"/>
      <c r="F2440" s="102"/>
      <c r="G2440" s="102"/>
      <c r="I2440" s="93"/>
      <c r="J2440" s="93"/>
    </row>
    <row r="2441" spans="1:10" s="65" customFormat="1" ht="14" x14ac:dyDescent="0.35">
      <c r="A2441" s="145"/>
      <c r="B2441" s="152"/>
      <c r="E2441" s="102"/>
      <c r="F2441" s="102"/>
      <c r="G2441" s="102"/>
      <c r="I2441" s="93"/>
      <c r="J2441" s="93"/>
    </row>
    <row r="2442" spans="1:10" s="65" customFormat="1" ht="14" x14ac:dyDescent="0.35">
      <c r="A2442" s="145"/>
      <c r="B2442" s="152"/>
      <c r="E2442" s="102"/>
      <c r="F2442" s="102"/>
      <c r="G2442" s="102"/>
      <c r="I2442" s="93"/>
      <c r="J2442" s="93"/>
    </row>
    <row r="2443" spans="1:10" s="65" customFormat="1" ht="14" x14ac:dyDescent="0.35">
      <c r="A2443" s="145"/>
      <c r="B2443" s="152"/>
      <c r="E2443" s="102"/>
      <c r="F2443" s="102"/>
      <c r="G2443" s="102"/>
      <c r="I2443" s="93"/>
      <c r="J2443" s="93"/>
    </row>
    <row r="2444" spans="1:10" s="65" customFormat="1" ht="14" x14ac:dyDescent="0.35">
      <c r="A2444" s="145"/>
      <c r="B2444" s="152"/>
      <c r="E2444" s="102"/>
      <c r="F2444" s="102"/>
      <c r="G2444" s="102"/>
      <c r="I2444" s="93"/>
      <c r="J2444" s="93"/>
    </row>
    <row r="2445" spans="1:10" s="65" customFormat="1" ht="14" x14ac:dyDescent="0.35">
      <c r="A2445" s="145"/>
      <c r="B2445" s="152"/>
      <c r="E2445" s="102"/>
      <c r="F2445" s="102"/>
      <c r="G2445" s="102"/>
      <c r="I2445" s="93"/>
      <c r="J2445" s="93"/>
    </row>
    <row r="2446" spans="1:10" s="65" customFormat="1" ht="14" x14ac:dyDescent="0.35">
      <c r="A2446" s="145"/>
      <c r="B2446" s="152"/>
      <c r="E2446" s="102"/>
      <c r="F2446" s="102"/>
      <c r="G2446" s="102"/>
      <c r="I2446" s="93"/>
      <c r="J2446" s="93"/>
    </row>
    <row r="2447" spans="1:10" s="65" customFormat="1" ht="14" x14ac:dyDescent="0.35">
      <c r="A2447" s="145"/>
      <c r="B2447" s="152"/>
      <c r="E2447" s="102"/>
      <c r="F2447" s="102"/>
      <c r="G2447" s="102"/>
      <c r="I2447" s="93"/>
      <c r="J2447" s="93"/>
    </row>
    <row r="2448" spans="1:10" s="65" customFormat="1" ht="14" x14ac:dyDescent="0.35">
      <c r="A2448" s="145"/>
      <c r="B2448" s="152"/>
      <c r="E2448" s="102"/>
      <c r="F2448" s="102"/>
      <c r="G2448" s="102"/>
      <c r="I2448" s="93"/>
      <c r="J2448" s="93"/>
    </row>
    <row r="2449" spans="1:10" s="65" customFormat="1" ht="14" x14ac:dyDescent="0.35">
      <c r="A2449" s="145"/>
      <c r="B2449" s="152"/>
      <c r="E2449" s="102"/>
      <c r="F2449" s="102"/>
      <c r="G2449" s="102"/>
      <c r="I2449" s="93"/>
      <c r="J2449" s="93"/>
    </row>
    <row r="2450" spans="1:10" s="65" customFormat="1" ht="14" x14ac:dyDescent="0.35">
      <c r="A2450" s="145"/>
      <c r="B2450" s="152"/>
      <c r="E2450" s="102"/>
      <c r="F2450" s="102"/>
      <c r="G2450" s="102"/>
      <c r="I2450" s="93"/>
      <c r="J2450" s="93"/>
    </row>
    <row r="2451" spans="1:10" s="65" customFormat="1" ht="14" x14ac:dyDescent="0.35">
      <c r="A2451" s="145"/>
      <c r="B2451" s="152"/>
      <c r="E2451" s="102"/>
      <c r="F2451" s="102"/>
      <c r="G2451" s="102"/>
      <c r="I2451" s="93"/>
      <c r="J2451" s="93"/>
    </row>
    <row r="2452" spans="1:10" s="65" customFormat="1" ht="14" x14ac:dyDescent="0.35">
      <c r="A2452" s="145"/>
      <c r="B2452" s="152"/>
      <c r="E2452" s="102"/>
      <c r="F2452" s="102"/>
      <c r="G2452" s="102"/>
      <c r="I2452" s="93"/>
      <c r="J2452" s="93"/>
    </row>
    <row r="2453" spans="1:10" s="65" customFormat="1" ht="14" x14ac:dyDescent="0.35">
      <c r="A2453" s="145"/>
      <c r="B2453" s="152"/>
      <c r="E2453" s="102"/>
      <c r="F2453" s="102"/>
      <c r="G2453" s="102"/>
      <c r="I2453" s="93"/>
      <c r="J2453" s="93"/>
    </row>
    <row r="2454" spans="1:10" s="65" customFormat="1" ht="14" x14ac:dyDescent="0.35">
      <c r="A2454" s="145"/>
      <c r="B2454" s="152"/>
      <c r="E2454" s="102"/>
      <c r="F2454" s="102"/>
      <c r="G2454" s="102"/>
      <c r="I2454" s="93"/>
      <c r="J2454" s="93"/>
    </row>
    <row r="2455" spans="1:10" s="65" customFormat="1" ht="14" x14ac:dyDescent="0.35">
      <c r="A2455" s="145"/>
      <c r="B2455" s="152"/>
      <c r="E2455" s="102"/>
      <c r="F2455" s="102"/>
      <c r="G2455" s="102"/>
      <c r="I2455" s="93"/>
      <c r="J2455" s="93"/>
    </row>
    <row r="2456" spans="1:10" s="65" customFormat="1" ht="14" x14ac:dyDescent="0.35">
      <c r="A2456" s="145"/>
      <c r="B2456" s="152"/>
      <c r="E2456" s="102"/>
      <c r="F2456" s="102"/>
      <c r="G2456" s="102"/>
      <c r="I2456" s="93"/>
      <c r="J2456" s="93"/>
    </row>
    <row r="2457" spans="1:10" s="65" customFormat="1" ht="14" x14ac:dyDescent="0.35">
      <c r="A2457" s="145"/>
      <c r="B2457" s="152"/>
      <c r="E2457" s="102"/>
      <c r="F2457" s="102"/>
      <c r="G2457" s="102"/>
      <c r="I2457" s="93"/>
      <c r="J2457" s="93"/>
    </row>
    <row r="2458" spans="1:10" s="65" customFormat="1" ht="14" x14ac:dyDescent="0.35">
      <c r="A2458" s="145"/>
      <c r="B2458" s="152"/>
      <c r="E2458" s="102"/>
      <c r="F2458" s="102"/>
      <c r="G2458" s="102"/>
      <c r="I2458" s="93"/>
      <c r="J2458" s="93"/>
    </row>
    <row r="2459" spans="1:10" s="65" customFormat="1" ht="14" x14ac:dyDescent="0.35">
      <c r="A2459" s="145"/>
      <c r="B2459" s="152"/>
      <c r="E2459" s="102"/>
      <c r="F2459" s="102"/>
      <c r="G2459" s="102"/>
      <c r="I2459" s="93"/>
      <c r="J2459" s="93"/>
    </row>
    <row r="2460" spans="1:10" s="65" customFormat="1" ht="14" x14ac:dyDescent="0.35">
      <c r="A2460" s="145"/>
      <c r="B2460" s="152"/>
      <c r="E2460" s="102"/>
      <c r="F2460" s="102"/>
      <c r="G2460" s="102"/>
      <c r="I2460" s="93"/>
      <c r="J2460" s="93"/>
    </row>
    <row r="2461" spans="1:10" s="65" customFormat="1" ht="14" x14ac:dyDescent="0.35">
      <c r="A2461" s="145"/>
      <c r="B2461" s="152"/>
      <c r="E2461" s="102"/>
      <c r="F2461" s="102"/>
      <c r="G2461" s="102"/>
      <c r="I2461" s="93"/>
      <c r="J2461" s="93"/>
    </row>
    <row r="2462" spans="1:10" s="65" customFormat="1" ht="14" x14ac:dyDescent="0.35">
      <c r="A2462" s="145"/>
      <c r="B2462" s="152"/>
      <c r="E2462" s="102"/>
      <c r="F2462" s="102"/>
      <c r="G2462" s="102"/>
      <c r="I2462" s="93"/>
      <c r="J2462" s="93"/>
    </row>
    <row r="2463" spans="1:10" s="65" customFormat="1" ht="14" x14ac:dyDescent="0.35">
      <c r="A2463" s="145"/>
      <c r="B2463" s="152"/>
      <c r="E2463" s="102"/>
      <c r="F2463" s="102"/>
      <c r="G2463" s="102"/>
      <c r="I2463" s="93"/>
      <c r="J2463" s="93"/>
    </row>
    <row r="2464" spans="1:10" s="65" customFormat="1" ht="14" x14ac:dyDescent="0.35">
      <c r="A2464" s="145"/>
      <c r="B2464" s="152"/>
      <c r="E2464" s="102"/>
      <c r="F2464" s="102"/>
      <c r="G2464" s="102"/>
      <c r="I2464" s="93"/>
      <c r="J2464" s="93"/>
    </row>
    <row r="2465" spans="1:10" s="65" customFormat="1" ht="14" x14ac:dyDescent="0.35">
      <c r="A2465" s="145"/>
      <c r="B2465" s="152"/>
      <c r="E2465" s="102"/>
      <c r="F2465" s="102"/>
      <c r="G2465" s="102"/>
      <c r="I2465" s="93"/>
      <c r="J2465" s="93"/>
    </row>
    <row r="2466" spans="1:10" s="65" customFormat="1" ht="14" x14ac:dyDescent="0.35">
      <c r="A2466" s="145"/>
      <c r="B2466" s="152"/>
      <c r="E2466" s="102"/>
      <c r="F2466" s="102"/>
      <c r="G2466" s="102"/>
      <c r="I2466" s="93"/>
      <c r="J2466" s="93"/>
    </row>
    <row r="2467" spans="1:10" s="65" customFormat="1" ht="14" x14ac:dyDescent="0.35">
      <c r="A2467" s="145"/>
      <c r="B2467" s="152"/>
      <c r="E2467" s="102"/>
      <c r="F2467" s="102"/>
      <c r="G2467" s="102"/>
      <c r="I2467" s="93"/>
      <c r="J2467" s="93"/>
    </row>
    <row r="2468" spans="1:10" s="65" customFormat="1" ht="14" x14ac:dyDescent="0.35">
      <c r="A2468" s="145"/>
      <c r="B2468" s="152"/>
      <c r="E2468" s="102"/>
      <c r="F2468" s="102"/>
      <c r="G2468" s="102"/>
      <c r="I2468" s="93"/>
      <c r="J2468" s="93"/>
    </row>
    <row r="2469" spans="1:10" s="65" customFormat="1" ht="14" x14ac:dyDescent="0.35">
      <c r="A2469" s="145"/>
      <c r="B2469" s="152"/>
      <c r="E2469" s="102"/>
      <c r="F2469" s="102"/>
      <c r="G2469" s="102"/>
      <c r="I2469" s="93"/>
      <c r="J2469" s="93"/>
    </row>
    <row r="2470" spans="1:10" s="65" customFormat="1" ht="14" x14ac:dyDescent="0.35">
      <c r="A2470" s="145"/>
      <c r="B2470" s="152"/>
      <c r="E2470" s="102"/>
      <c r="F2470" s="102"/>
      <c r="G2470" s="102"/>
      <c r="I2470" s="93"/>
      <c r="J2470" s="93"/>
    </row>
    <row r="2471" spans="1:10" s="65" customFormat="1" ht="14" x14ac:dyDescent="0.35">
      <c r="A2471" s="145"/>
      <c r="B2471" s="152"/>
      <c r="E2471" s="102"/>
      <c r="F2471" s="102"/>
      <c r="G2471" s="102"/>
      <c r="I2471" s="93"/>
      <c r="J2471" s="93"/>
    </row>
    <row r="2472" spans="1:10" s="65" customFormat="1" ht="14" x14ac:dyDescent="0.35">
      <c r="A2472" s="145"/>
      <c r="B2472" s="152"/>
      <c r="E2472" s="102"/>
      <c r="F2472" s="102"/>
      <c r="G2472" s="102"/>
      <c r="I2472" s="93"/>
      <c r="J2472" s="93"/>
    </row>
    <row r="2473" spans="1:10" s="65" customFormat="1" ht="14" x14ac:dyDescent="0.35">
      <c r="A2473" s="145"/>
      <c r="B2473" s="152"/>
      <c r="E2473" s="102"/>
      <c r="F2473" s="102"/>
      <c r="G2473" s="102"/>
      <c r="I2473" s="93"/>
      <c r="J2473" s="93"/>
    </row>
    <row r="2474" spans="1:10" s="65" customFormat="1" ht="14" x14ac:dyDescent="0.35">
      <c r="A2474" s="145"/>
      <c r="B2474" s="152"/>
      <c r="E2474" s="102"/>
      <c r="F2474" s="102"/>
      <c r="G2474" s="102"/>
      <c r="I2474" s="93"/>
      <c r="J2474" s="93"/>
    </row>
    <row r="2475" spans="1:10" s="65" customFormat="1" ht="14" x14ac:dyDescent="0.35">
      <c r="A2475" s="145"/>
      <c r="B2475" s="152"/>
      <c r="E2475" s="102"/>
      <c r="F2475" s="102"/>
      <c r="G2475" s="102"/>
      <c r="I2475" s="93"/>
      <c r="J2475" s="93"/>
    </row>
    <row r="2476" spans="1:10" s="65" customFormat="1" ht="14" x14ac:dyDescent="0.35">
      <c r="A2476" s="145"/>
      <c r="B2476" s="152"/>
      <c r="E2476" s="102"/>
      <c r="F2476" s="102"/>
      <c r="G2476" s="102"/>
      <c r="I2476" s="93"/>
      <c r="J2476" s="93"/>
    </row>
    <row r="2477" spans="1:10" s="65" customFormat="1" ht="14" x14ac:dyDescent="0.35">
      <c r="A2477" s="145"/>
      <c r="B2477" s="152"/>
      <c r="E2477" s="102"/>
      <c r="F2477" s="102"/>
      <c r="G2477" s="102"/>
      <c r="I2477" s="93"/>
      <c r="J2477" s="93"/>
    </row>
    <row r="2478" spans="1:10" s="65" customFormat="1" ht="14" x14ac:dyDescent="0.35">
      <c r="A2478" s="145"/>
      <c r="B2478" s="152"/>
      <c r="E2478" s="102"/>
      <c r="F2478" s="102"/>
      <c r="G2478" s="102"/>
      <c r="I2478" s="93"/>
      <c r="J2478" s="93"/>
    </row>
    <row r="2479" spans="1:10" s="65" customFormat="1" ht="14" x14ac:dyDescent="0.35">
      <c r="A2479" s="145"/>
      <c r="B2479" s="152"/>
      <c r="E2479" s="102"/>
      <c r="F2479" s="102"/>
      <c r="G2479" s="102"/>
      <c r="I2479" s="93"/>
      <c r="J2479" s="93"/>
    </row>
    <row r="2480" spans="1:10" s="65" customFormat="1" ht="14" x14ac:dyDescent="0.35">
      <c r="A2480" s="145"/>
      <c r="B2480" s="152"/>
      <c r="E2480" s="102"/>
      <c r="F2480" s="102"/>
      <c r="G2480" s="102"/>
      <c r="I2480" s="93"/>
      <c r="J2480" s="93"/>
    </row>
    <row r="2481" spans="1:10" s="65" customFormat="1" ht="14" x14ac:dyDescent="0.35">
      <c r="A2481" s="145"/>
      <c r="B2481" s="152"/>
      <c r="E2481" s="102"/>
      <c r="F2481" s="102"/>
      <c r="G2481" s="102"/>
      <c r="I2481" s="93"/>
      <c r="J2481" s="93"/>
    </row>
    <row r="2482" spans="1:10" s="65" customFormat="1" ht="14" x14ac:dyDescent="0.35">
      <c r="A2482" s="145"/>
      <c r="B2482" s="152"/>
      <c r="E2482" s="102"/>
      <c r="F2482" s="102"/>
      <c r="G2482" s="102"/>
      <c r="I2482" s="93"/>
      <c r="J2482" s="93"/>
    </row>
    <row r="2483" spans="1:10" s="65" customFormat="1" ht="14" x14ac:dyDescent="0.35">
      <c r="A2483" s="145"/>
      <c r="B2483" s="152"/>
      <c r="E2483" s="102"/>
      <c r="F2483" s="102"/>
      <c r="G2483" s="102"/>
      <c r="I2483" s="93"/>
      <c r="J2483" s="93"/>
    </row>
    <row r="2484" spans="1:10" s="65" customFormat="1" ht="14" x14ac:dyDescent="0.35">
      <c r="A2484" s="145"/>
      <c r="B2484" s="152"/>
      <c r="E2484" s="102"/>
      <c r="F2484" s="102"/>
      <c r="G2484" s="102"/>
      <c r="I2484" s="93"/>
      <c r="J2484" s="93"/>
    </row>
    <row r="2485" spans="1:10" s="65" customFormat="1" ht="14" x14ac:dyDescent="0.35">
      <c r="A2485" s="145"/>
      <c r="B2485" s="152"/>
      <c r="E2485" s="102"/>
      <c r="F2485" s="102"/>
      <c r="G2485" s="102"/>
      <c r="I2485" s="93"/>
      <c r="J2485" s="93"/>
    </row>
    <row r="2486" spans="1:10" s="65" customFormat="1" ht="14" x14ac:dyDescent="0.35">
      <c r="A2486" s="145"/>
      <c r="B2486" s="152"/>
      <c r="E2486" s="102"/>
      <c r="F2486" s="102"/>
      <c r="G2486" s="102"/>
      <c r="I2486" s="93"/>
      <c r="J2486" s="93"/>
    </row>
    <row r="2487" spans="1:10" s="65" customFormat="1" ht="14" x14ac:dyDescent="0.35">
      <c r="A2487" s="145"/>
      <c r="B2487" s="152"/>
      <c r="E2487" s="102"/>
      <c r="F2487" s="102"/>
      <c r="G2487" s="102"/>
      <c r="I2487" s="93"/>
      <c r="J2487" s="93"/>
    </row>
    <row r="2488" spans="1:10" s="65" customFormat="1" ht="14" x14ac:dyDescent="0.35">
      <c r="A2488" s="145"/>
      <c r="B2488" s="152"/>
      <c r="E2488" s="102"/>
      <c r="F2488" s="102"/>
      <c r="G2488" s="102"/>
      <c r="I2488" s="93"/>
      <c r="J2488" s="93"/>
    </row>
    <row r="2489" spans="1:10" s="65" customFormat="1" ht="14" x14ac:dyDescent="0.35">
      <c r="A2489" s="145"/>
      <c r="B2489" s="152"/>
      <c r="E2489" s="102"/>
      <c r="F2489" s="102"/>
      <c r="G2489" s="102"/>
      <c r="I2489" s="93"/>
      <c r="J2489" s="93"/>
    </row>
    <row r="2490" spans="1:10" s="65" customFormat="1" ht="14" x14ac:dyDescent="0.35">
      <c r="A2490" s="145"/>
      <c r="B2490" s="152"/>
      <c r="E2490" s="102"/>
      <c r="F2490" s="102"/>
      <c r="G2490" s="102"/>
      <c r="I2490" s="93"/>
      <c r="J2490" s="93"/>
    </row>
    <row r="2491" spans="1:10" s="65" customFormat="1" ht="14" x14ac:dyDescent="0.35">
      <c r="A2491" s="145"/>
      <c r="B2491" s="152"/>
      <c r="E2491" s="102"/>
      <c r="F2491" s="102"/>
      <c r="G2491" s="102"/>
      <c r="I2491" s="93"/>
      <c r="J2491" s="93"/>
    </row>
    <row r="2492" spans="1:10" s="65" customFormat="1" ht="14" x14ac:dyDescent="0.35">
      <c r="A2492" s="145"/>
      <c r="B2492" s="152"/>
      <c r="E2492" s="102"/>
      <c r="F2492" s="102"/>
      <c r="G2492" s="102"/>
      <c r="I2492" s="93"/>
      <c r="J2492" s="93"/>
    </row>
    <row r="2493" spans="1:10" s="65" customFormat="1" ht="14" x14ac:dyDescent="0.35">
      <c r="A2493" s="145"/>
      <c r="B2493" s="152"/>
      <c r="E2493" s="102"/>
      <c r="F2493" s="102"/>
      <c r="G2493" s="102"/>
      <c r="I2493" s="93"/>
      <c r="J2493" s="93"/>
    </row>
    <row r="2494" spans="1:10" s="65" customFormat="1" ht="14" x14ac:dyDescent="0.35">
      <c r="A2494" s="145"/>
      <c r="B2494" s="152"/>
      <c r="E2494" s="102"/>
      <c r="F2494" s="102"/>
      <c r="G2494" s="102"/>
      <c r="I2494" s="93"/>
      <c r="J2494" s="93"/>
    </row>
    <row r="2495" spans="1:10" s="65" customFormat="1" ht="14" x14ac:dyDescent="0.35">
      <c r="A2495" s="145"/>
      <c r="B2495" s="152"/>
      <c r="E2495" s="102"/>
      <c r="F2495" s="102"/>
      <c r="G2495" s="102"/>
      <c r="I2495" s="93"/>
      <c r="J2495" s="93"/>
    </row>
    <row r="2496" spans="1:10" s="65" customFormat="1" ht="14" x14ac:dyDescent="0.35">
      <c r="A2496" s="145"/>
      <c r="B2496" s="152"/>
      <c r="E2496" s="102"/>
      <c r="F2496" s="102"/>
      <c r="G2496" s="102"/>
      <c r="I2496" s="93"/>
      <c r="J2496" s="93"/>
    </row>
    <row r="2497" spans="1:10" s="65" customFormat="1" ht="14" x14ac:dyDescent="0.35">
      <c r="A2497" s="145"/>
      <c r="B2497" s="152"/>
      <c r="E2497" s="102"/>
      <c r="F2497" s="102"/>
      <c r="G2497" s="102"/>
      <c r="I2497" s="93"/>
      <c r="J2497" s="93"/>
    </row>
    <row r="2498" spans="1:10" s="65" customFormat="1" ht="14" x14ac:dyDescent="0.35">
      <c r="A2498" s="145"/>
      <c r="B2498" s="152"/>
      <c r="E2498" s="102"/>
      <c r="F2498" s="102"/>
      <c r="G2498" s="102"/>
      <c r="I2498" s="93"/>
      <c r="J2498" s="93"/>
    </row>
    <row r="2499" spans="1:10" s="65" customFormat="1" ht="14" x14ac:dyDescent="0.35">
      <c r="A2499" s="145"/>
      <c r="B2499" s="152"/>
      <c r="E2499" s="102"/>
      <c r="F2499" s="102"/>
      <c r="G2499" s="102"/>
      <c r="I2499" s="93"/>
      <c r="J2499" s="93"/>
    </row>
    <row r="2500" spans="1:10" s="65" customFormat="1" ht="14" x14ac:dyDescent="0.35">
      <c r="A2500" s="145"/>
      <c r="B2500" s="152"/>
      <c r="E2500" s="102"/>
      <c r="F2500" s="102"/>
      <c r="G2500" s="102"/>
      <c r="I2500" s="93"/>
      <c r="J2500" s="93"/>
    </row>
    <row r="2501" spans="1:10" s="65" customFormat="1" ht="14" x14ac:dyDescent="0.35">
      <c r="A2501" s="145"/>
      <c r="B2501" s="152"/>
      <c r="E2501" s="102"/>
      <c r="F2501" s="102"/>
      <c r="G2501" s="102"/>
      <c r="I2501" s="93"/>
      <c r="J2501" s="93"/>
    </row>
    <row r="2502" spans="1:10" s="65" customFormat="1" ht="14" x14ac:dyDescent="0.35">
      <c r="A2502" s="145"/>
      <c r="B2502" s="152"/>
      <c r="E2502" s="102"/>
      <c r="F2502" s="102"/>
      <c r="G2502" s="102"/>
      <c r="I2502" s="93"/>
      <c r="J2502" s="93"/>
    </row>
    <row r="2503" spans="1:10" s="65" customFormat="1" ht="14" x14ac:dyDescent="0.35">
      <c r="A2503" s="145"/>
      <c r="B2503" s="152"/>
      <c r="E2503" s="102"/>
      <c r="F2503" s="102"/>
      <c r="G2503" s="102"/>
      <c r="I2503" s="93"/>
      <c r="J2503" s="93"/>
    </row>
    <row r="2504" spans="1:10" s="65" customFormat="1" ht="14" x14ac:dyDescent="0.35">
      <c r="A2504" s="145"/>
      <c r="B2504" s="152"/>
      <c r="E2504" s="102"/>
      <c r="F2504" s="102"/>
      <c r="G2504" s="102"/>
      <c r="I2504" s="93"/>
      <c r="J2504" s="93"/>
    </row>
    <row r="2505" spans="1:10" s="65" customFormat="1" ht="14" x14ac:dyDescent="0.35">
      <c r="A2505" s="145"/>
      <c r="B2505" s="152"/>
      <c r="E2505" s="102"/>
      <c r="F2505" s="102"/>
      <c r="G2505" s="102"/>
      <c r="I2505" s="93"/>
      <c r="J2505" s="93"/>
    </row>
    <row r="2506" spans="1:10" s="65" customFormat="1" ht="14" x14ac:dyDescent="0.35">
      <c r="A2506" s="145"/>
      <c r="B2506" s="152"/>
      <c r="E2506" s="102"/>
      <c r="F2506" s="102"/>
      <c r="G2506" s="102"/>
      <c r="I2506" s="93"/>
      <c r="J2506" s="93"/>
    </row>
    <row r="2507" spans="1:10" s="65" customFormat="1" ht="14" x14ac:dyDescent="0.35">
      <c r="A2507" s="145"/>
      <c r="B2507" s="152"/>
      <c r="E2507" s="102"/>
      <c r="F2507" s="102"/>
      <c r="G2507" s="102"/>
      <c r="I2507" s="93"/>
      <c r="J2507" s="93"/>
    </row>
    <row r="2508" spans="1:10" s="65" customFormat="1" ht="14" x14ac:dyDescent="0.35">
      <c r="A2508" s="145"/>
      <c r="B2508" s="152"/>
      <c r="E2508" s="102"/>
      <c r="F2508" s="102"/>
      <c r="G2508" s="102"/>
      <c r="I2508" s="93"/>
      <c r="J2508" s="93"/>
    </row>
    <row r="2509" spans="1:10" s="65" customFormat="1" ht="14" x14ac:dyDescent="0.35">
      <c r="A2509" s="145"/>
      <c r="B2509" s="152"/>
      <c r="E2509" s="102"/>
      <c r="F2509" s="102"/>
      <c r="G2509" s="102"/>
      <c r="I2509" s="93"/>
      <c r="J2509" s="93"/>
    </row>
    <row r="2510" spans="1:10" s="65" customFormat="1" ht="14" x14ac:dyDescent="0.35">
      <c r="A2510" s="145"/>
      <c r="B2510" s="152"/>
      <c r="E2510" s="102"/>
      <c r="F2510" s="102"/>
      <c r="G2510" s="102"/>
      <c r="I2510" s="93"/>
      <c r="J2510" s="93"/>
    </row>
    <row r="2511" spans="1:10" s="65" customFormat="1" ht="14" x14ac:dyDescent="0.35">
      <c r="A2511" s="145"/>
      <c r="B2511" s="152"/>
      <c r="E2511" s="102"/>
      <c r="F2511" s="102"/>
      <c r="G2511" s="102"/>
      <c r="I2511" s="93"/>
      <c r="J2511" s="93"/>
    </row>
    <row r="2512" spans="1:10" s="65" customFormat="1" ht="14" x14ac:dyDescent="0.35">
      <c r="A2512" s="145"/>
      <c r="B2512" s="152"/>
      <c r="E2512" s="102"/>
      <c r="F2512" s="102"/>
      <c r="G2512" s="102"/>
      <c r="I2512" s="93"/>
      <c r="J2512" s="93"/>
    </row>
    <row r="2513" spans="1:10" s="65" customFormat="1" ht="14" x14ac:dyDescent="0.35">
      <c r="A2513" s="145"/>
      <c r="B2513" s="152"/>
      <c r="E2513" s="102"/>
      <c r="F2513" s="102"/>
      <c r="G2513" s="102"/>
      <c r="I2513" s="93"/>
      <c r="J2513" s="93"/>
    </row>
    <row r="2514" spans="1:10" s="65" customFormat="1" ht="14" x14ac:dyDescent="0.35">
      <c r="A2514" s="145"/>
      <c r="B2514" s="152"/>
      <c r="E2514" s="102"/>
      <c r="F2514" s="102"/>
      <c r="G2514" s="102"/>
      <c r="I2514" s="93"/>
      <c r="J2514" s="93"/>
    </row>
    <row r="2515" spans="1:10" s="65" customFormat="1" ht="14" x14ac:dyDescent="0.35">
      <c r="A2515" s="145"/>
      <c r="B2515" s="152"/>
      <c r="E2515" s="102"/>
      <c r="F2515" s="102"/>
      <c r="G2515" s="102"/>
      <c r="I2515" s="93"/>
      <c r="J2515" s="93"/>
    </row>
    <row r="2516" spans="1:10" s="65" customFormat="1" ht="14" x14ac:dyDescent="0.35">
      <c r="A2516" s="145"/>
      <c r="B2516" s="152"/>
      <c r="E2516" s="102"/>
      <c r="F2516" s="102"/>
      <c r="G2516" s="102"/>
      <c r="I2516" s="93"/>
      <c r="J2516" s="93"/>
    </row>
    <row r="2517" spans="1:10" s="65" customFormat="1" ht="14" x14ac:dyDescent="0.35">
      <c r="A2517" s="145"/>
      <c r="B2517" s="152"/>
      <c r="E2517" s="102"/>
      <c r="F2517" s="102"/>
      <c r="G2517" s="102"/>
      <c r="I2517" s="93"/>
      <c r="J2517" s="93"/>
    </row>
    <row r="2518" spans="1:10" s="65" customFormat="1" ht="14" x14ac:dyDescent="0.35">
      <c r="A2518" s="145"/>
      <c r="B2518" s="152"/>
      <c r="E2518" s="102"/>
      <c r="F2518" s="102"/>
      <c r="G2518" s="102"/>
      <c r="I2518" s="93"/>
      <c r="J2518" s="93"/>
    </row>
    <row r="2519" spans="1:10" s="65" customFormat="1" ht="14" x14ac:dyDescent="0.35">
      <c r="A2519" s="145"/>
      <c r="B2519" s="152"/>
      <c r="E2519" s="102"/>
      <c r="F2519" s="102"/>
      <c r="G2519" s="102"/>
      <c r="I2519" s="93"/>
      <c r="J2519" s="93"/>
    </row>
    <row r="2520" spans="1:10" s="65" customFormat="1" ht="14" x14ac:dyDescent="0.35">
      <c r="A2520" s="145"/>
      <c r="B2520" s="152"/>
      <c r="E2520" s="102"/>
      <c r="F2520" s="102"/>
      <c r="G2520" s="102"/>
      <c r="I2520" s="93"/>
      <c r="J2520" s="93"/>
    </row>
    <row r="2521" spans="1:10" s="65" customFormat="1" ht="14" x14ac:dyDescent="0.35">
      <c r="A2521" s="145"/>
      <c r="B2521" s="152"/>
      <c r="E2521" s="102"/>
      <c r="F2521" s="102"/>
      <c r="G2521" s="102"/>
      <c r="I2521" s="93"/>
      <c r="J2521" s="93"/>
    </row>
    <row r="2522" spans="1:10" s="65" customFormat="1" ht="14" x14ac:dyDescent="0.35">
      <c r="A2522" s="145"/>
      <c r="B2522" s="152"/>
      <c r="E2522" s="102"/>
      <c r="F2522" s="102"/>
      <c r="G2522" s="102"/>
      <c r="I2522" s="93"/>
      <c r="J2522" s="93"/>
    </row>
    <row r="2523" spans="1:10" s="65" customFormat="1" ht="14" x14ac:dyDescent="0.35">
      <c r="A2523" s="145"/>
      <c r="B2523" s="152"/>
      <c r="E2523" s="102"/>
      <c r="F2523" s="102"/>
      <c r="G2523" s="102"/>
      <c r="I2523" s="93"/>
      <c r="J2523" s="93"/>
    </row>
    <row r="2524" spans="1:10" s="65" customFormat="1" ht="14" x14ac:dyDescent="0.35">
      <c r="A2524" s="145"/>
      <c r="B2524" s="152"/>
      <c r="E2524" s="102"/>
      <c r="F2524" s="102"/>
      <c r="G2524" s="102"/>
      <c r="I2524" s="93"/>
      <c r="J2524" s="93"/>
    </row>
    <row r="2525" spans="1:10" s="65" customFormat="1" ht="14" x14ac:dyDescent="0.35">
      <c r="A2525" s="145"/>
      <c r="B2525" s="152"/>
      <c r="E2525" s="102"/>
      <c r="F2525" s="102"/>
      <c r="G2525" s="102"/>
      <c r="I2525" s="93"/>
      <c r="J2525" s="93"/>
    </row>
    <row r="2526" spans="1:10" s="65" customFormat="1" ht="14" x14ac:dyDescent="0.35">
      <c r="A2526" s="145"/>
      <c r="B2526" s="152"/>
      <c r="E2526" s="102"/>
      <c r="F2526" s="102"/>
      <c r="G2526" s="102"/>
      <c r="I2526" s="93"/>
      <c r="J2526" s="93"/>
    </row>
    <row r="2527" spans="1:10" s="65" customFormat="1" ht="14" x14ac:dyDescent="0.35">
      <c r="A2527" s="145"/>
      <c r="B2527" s="152"/>
      <c r="E2527" s="102"/>
      <c r="F2527" s="102"/>
      <c r="G2527" s="102"/>
      <c r="I2527" s="93"/>
      <c r="J2527" s="93"/>
    </row>
    <row r="2528" spans="1:10" s="65" customFormat="1" ht="14" x14ac:dyDescent="0.35">
      <c r="A2528" s="145"/>
      <c r="B2528" s="152"/>
      <c r="E2528" s="102"/>
      <c r="F2528" s="102"/>
      <c r="G2528" s="102"/>
      <c r="I2528" s="93"/>
      <c r="J2528" s="93"/>
    </row>
    <row r="2529" spans="1:10" s="65" customFormat="1" ht="14" x14ac:dyDescent="0.35">
      <c r="A2529" s="145"/>
      <c r="B2529" s="152"/>
      <c r="E2529" s="102"/>
      <c r="F2529" s="102"/>
      <c r="G2529" s="102"/>
      <c r="I2529" s="93"/>
      <c r="J2529" s="93"/>
    </row>
    <row r="2530" spans="1:10" s="65" customFormat="1" ht="14" x14ac:dyDescent="0.35">
      <c r="A2530" s="145"/>
      <c r="B2530" s="152"/>
      <c r="E2530" s="102"/>
      <c r="F2530" s="102"/>
      <c r="G2530" s="102"/>
      <c r="I2530" s="93"/>
      <c r="J2530" s="93"/>
    </row>
    <row r="2531" spans="1:10" s="65" customFormat="1" ht="14" x14ac:dyDescent="0.35">
      <c r="A2531" s="145"/>
      <c r="B2531" s="152"/>
      <c r="E2531" s="102"/>
      <c r="F2531" s="102"/>
      <c r="G2531" s="102"/>
      <c r="I2531" s="93"/>
      <c r="J2531" s="93"/>
    </row>
    <row r="2532" spans="1:10" s="65" customFormat="1" ht="14" x14ac:dyDescent="0.35">
      <c r="A2532" s="145"/>
      <c r="B2532" s="152"/>
      <c r="E2532" s="102"/>
      <c r="F2532" s="102"/>
      <c r="G2532" s="102"/>
      <c r="I2532" s="93"/>
      <c r="J2532" s="93"/>
    </row>
    <row r="2533" spans="1:10" s="65" customFormat="1" ht="14" x14ac:dyDescent="0.35">
      <c r="A2533" s="145"/>
      <c r="B2533" s="152"/>
      <c r="E2533" s="102"/>
      <c r="F2533" s="102"/>
      <c r="G2533" s="102"/>
      <c r="I2533" s="93"/>
      <c r="J2533" s="93"/>
    </row>
    <row r="2534" spans="1:10" s="65" customFormat="1" ht="14" x14ac:dyDescent="0.35">
      <c r="A2534" s="145"/>
      <c r="B2534" s="152"/>
      <c r="E2534" s="102"/>
      <c r="F2534" s="102"/>
      <c r="G2534" s="102"/>
      <c r="I2534" s="93"/>
      <c r="J2534" s="93"/>
    </row>
    <row r="2535" spans="1:10" s="65" customFormat="1" ht="14" x14ac:dyDescent="0.35">
      <c r="A2535" s="145"/>
      <c r="B2535" s="152"/>
      <c r="E2535" s="102"/>
      <c r="F2535" s="102"/>
      <c r="G2535" s="102"/>
      <c r="I2535" s="93"/>
      <c r="J2535" s="93"/>
    </row>
    <row r="2536" spans="1:10" s="65" customFormat="1" ht="14" x14ac:dyDescent="0.35">
      <c r="A2536" s="145"/>
      <c r="B2536" s="152"/>
      <c r="E2536" s="102"/>
      <c r="F2536" s="102"/>
      <c r="G2536" s="102"/>
      <c r="I2536" s="93"/>
      <c r="J2536" s="93"/>
    </row>
    <row r="2537" spans="1:10" s="65" customFormat="1" ht="14" x14ac:dyDescent="0.35">
      <c r="A2537" s="145"/>
      <c r="B2537" s="152"/>
      <c r="E2537" s="102"/>
      <c r="F2537" s="102"/>
      <c r="G2537" s="102"/>
      <c r="I2537" s="93"/>
      <c r="J2537" s="93"/>
    </row>
    <row r="2538" spans="1:10" s="65" customFormat="1" ht="14" x14ac:dyDescent="0.35">
      <c r="A2538" s="145"/>
      <c r="B2538" s="152"/>
      <c r="E2538" s="102"/>
      <c r="F2538" s="102"/>
      <c r="G2538" s="102"/>
      <c r="I2538" s="93"/>
      <c r="J2538" s="93"/>
    </row>
    <row r="2539" spans="1:10" s="65" customFormat="1" ht="14" x14ac:dyDescent="0.35">
      <c r="A2539" s="145"/>
      <c r="B2539" s="152"/>
      <c r="E2539" s="102"/>
      <c r="F2539" s="102"/>
      <c r="G2539" s="102"/>
      <c r="I2539" s="93"/>
      <c r="J2539" s="93"/>
    </row>
    <row r="2540" spans="1:10" s="65" customFormat="1" ht="14" x14ac:dyDescent="0.35">
      <c r="A2540" s="145"/>
      <c r="B2540" s="152"/>
      <c r="E2540" s="102"/>
      <c r="F2540" s="102"/>
      <c r="G2540" s="102"/>
      <c r="I2540" s="93"/>
      <c r="J2540" s="93"/>
    </row>
    <row r="2541" spans="1:10" s="65" customFormat="1" ht="14" x14ac:dyDescent="0.35">
      <c r="A2541" s="145"/>
      <c r="B2541" s="152"/>
      <c r="E2541" s="102"/>
      <c r="F2541" s="102"/>
      <c r="G2541" s="102"/>
      <c r="I2541" s="93"/>
      <c r="J2541" s="93"/>
    </row>
    <row r="2542" spans="1:10" s="65" customFormat="1" ht="14" x14ac:dyDescent="0.35">
      <c r="A2542" s="145"/>
      <c r="B2542" s="152"/>
      <c r="E2542" s="102"/>
      <c r="F2542" s="102"/>
      <c r="G2542" s="102"/>
      <c r="I2542" s="93"/>
      <c r="J2542" s="93"/>
    </row>
    <row r="2543" spans="1:10" s="65" customFormat="1" ht="14" x14ac:dyDescent="0.35">
      <c r="A2543" s="145"/>
      <c r="B2543" s="152"/>
      <c r="E2543" s="102"/>
      <c r="F2543" s="102"/>
      <c r="G2543" s="102"/>
      <c r="I2543" s="93"/>
      <c r="J2543" s="93"/>
    </row>
    <row r="2544" spans="1:10" s="65" customFormat="1" ht="14" x14ac:dyDescent="0.35">
      <c r="A2544" s="145"/>
      <c r="B2544" s="152"/>
      <c r="E2544" s="102"/>
      <c r="F2544" s="102"/>
      <c r="G2544" s="102"/>
      <c r="I2544" s="93"/>
      <c r="J2544" s="93"/>
    </row>
    <row r="2545" spans="1:10" s="65" customFormat="1" ht="14" x14ac:dyDescent="0.35">
      <c r="A2545" s="145"/>
      <c r="B2545" s="152"/>
      <c r="E2545" s="102"/>
      <c r="F2545" s="102"/>
      <c r="G2545" s="102"/>
      <c r="I2545" s="93"/>
      <c r="J2545" s="93"/>
    </row>
    <row r="2546" spans="1:10" s="65" customFormat="1" ht="14" x14ac:dyDescent="0.35">
      <c r="A2546" s="145"/>
      <c r="B2546" s="152"/>
      <c r="E2546" s="102"/>
      <c r="F2546" s="102"/>
      <c r="G2546" s="102"/>
      <c r="I2546" s="93"/>
      <c r="J2546" s="93"/>
    </row>
    <row r="2547" spans="1:10" s="65" customFormat="1" ht="14" x14ac:dyDescent="0.35">
      <c r="A2547" s="145"/>
      <c r="B2547" s="152"/>
      <c r="E2547" s="102"/>
      <c r="F2547" s="102"/>
      <c r="G2547" s="102"/>
      <c r="I2547" s="93"/>
      <c r="J2547" s="93"/>
    </row>
    <row r="2548" spans="1:10" s="65" customFormat="1" ht="14" x14ac:dyDescent="0.35">
      <c r="A2548" s="145"/>
      <c r="B2548" s="152"/>
      <c r="E2548" s="102"/>
      <c r="F2548" s="102"/>
      <c r="G2548" s="102"/>
      <c r="I2548" s="93"/>
      <c r="J2548" s="93"/>
    </row>
    <row r="2549" spans="1:10" s="65" customFormat="1" ht="14" x14ac:dyDescent="0.35">
      <c r="A2549" s="145"/>
      <c r="B2549" s="152"/>
      <c r="E2549" s="102"/>
      <c r="F2549" s="102"/>
      <c r="G2549" s="102"/>
      <c r="I2549" s="93"/>
      <c r="J2549" s="93"/>
    </row>
    <row r="2550" spans="1:10" s="65" customFormat="1" ht="14" x14ac:dyDescent="0.35">
      <c r="A2550" s="145"/>
      <c r="B2550" s="152"/>
      <c r="E2550" s="102"/>
      <c r="F2550" s="102"/>
      <c r="G2550" s="102"/>
      <c r="I2550" s="93"/>
      <c r="J2550" s="93"/>
    </row>
    <row r="2551" spans="1:10" s="65" customFormat="1" ht="14" x14ac:dyDescent="0.35">
      <c r="A2551" s="145"/>
      <c r="B2551" s="152"/>
      <c r="E2551" s="102"/>
      <c r="F2551" s="102"/>
      <c r="G2551" s="102"/>
      <c r="I2551" s="93"/>
      <c r="J2551" s="93"/>
    </row>
    <row r="2552" spans="1:10" s="65" customFormat="1" ht="14" x14ac:dyDescent="0.35">
      <c r="A2552" s="145"/>
      <c r="B2552" s="152"/>
      <c r="E2552" s="102"/>
      <c r="F2552" s="102"/>
      <c r="G2552" s="102"/>
      <c r="I2552" s="93"/>
      <c r="J2552" s="93"/>
    </row>
    <row r="2553" spans="1:10" s="65" customFormat="1" ht="14" x14ac:dyDescent="0.35">
      <c r="A2553" s="145"/>
      <c r="B2553" s="152"/>
      <c r="E2553" s="102"/>
      <c r="F2553" s="102"/>
      <c r="G2553" s="102"/>
      <c r="I2553" s="93"/>
      <c r="J2553" s="93"/>
    </row>
    <row r="2554" spans="1:10" s="65" customFormat="1" ht="14" x14ac:dyDescent="0.35">
      <c r="A2554" s="145"/>
      <c r="B2554" s="152"/>
      <c r="E2554" s="102"/>
      <c r="F2554" s="102"/>
      <c r="G2554" s="102"/>
      <c r="I2554" s="93"/>
      <c r="J2554" s="93"/>
    </row>
    <row r="2555" spans="1:10" s="65" customFormat="1" ht="14" x14ac:dyDescent="0.35">
      <c r="A2555" s="145"/>
      <c r="B2555" s="152"/>
      <c r="E2555" s="102"/>
      <c r="F2555" s="102"/>
      <c r="G2555" s="102"/>
      <c r="I2555" s="93"/>
      <c r="J2555" s="93"/>
    </row>
    <row r="2556" spans="1:10" s="65" customFormat="1" ht="14" x14ac:dyDescent="0.35">
      <c r="A2556" s="145"/>
      <c r="B2556" s="152"/>
      <c r="E2556" s="102"/>
      <c r="F2556" s="102"/>
      <c r="G2556" s="102"/>
      <c r="I2556" s="93"/>
      <c r="J2556" s="93"/>
    </row>
    <row r="2557" spans="1:10" s="65" customFormat="1" ht="14" x14ac:dyDescent="0.35">
      <c r="A2557" s="145"/>
      <c r="B2557" s="152"/>
      <c r="E2557" s="102"/>
      <c r="F2557" s="102"/>
      <c r="G2557" s="102"/>
      <c r="I2557" s="93"/>
      <c r="J2557" s="93"/>
    </row>
    <row r="2558" spans="1:10" s="65" customFormat="1" ht="14" x14ac:dyDescent="0.35">
      <c r="A2558" s="145"/>
      <c r="B2558" s="152"/>
      <c r="E2558" s="102"/>
      <c r="F2558" s="102"/>
      <c r="G2558" s="102"/>
      <c r="I2558" s="93"/>
      <c r="J2558" s="93"/>
    </row>
    <row r="2559" spans="1:10" s="65" customFormat="1" ht="14" x14ac:dyDescent="0.35">
      <c r="A2559" s="145"/>
      <c r="B2559" s="152"/>
      <c r="E2559" s="102"/>
      <c r="F2559" s="102"/>
      <c r="G2559" s="102"/>
      <c r="I2559" s="93"/>
      <c r="J2559" s="93"/>
    </row>
    <row r="2560" spans="1:10" s="65" customFormat="1" ht="14" x14ac:dyDescent="0.35">
      <c r="A2560" s="145"/>
      <c r="B2560" s="152"/>
      <c r="E2560" s="102"/>
      <c r="F2560" s="102"/>
      <c r="G2560" s="102"/>
      <c r="I2560" s="93"/>
      <c r="J2560" s="93"/>
    </row>
    <row r="2561" spans="1:10" s="65" customFormat="1" ht="14" x14ac:dyDescent="0.35">
      <c r="A2561" s="145"/>
      <c r="B2561" s="152"/>
      <c r="E2561" s="102"/>
      <c r="F2561" s="102"/>
      <c r="G2561" s="102"/>
      <c r="I2561" s="93"/>
      <c r="J2561" s="93"/>
    </row>
    <row r="2562" spans="1:10" s="65" customFormat="1" ht="14" x14ac:dyDescent="0.35">
      <c r="A2562" s="145"/>
      <c r="B2562" s="152"/>
      <c r="E2562" s="102"/>
      <c r="F2562" s="102"/>
      <c r="G2562" s="102"/>
      <c r="I2562" s="93"/>
      <c r="J2562" s="93"/>
    </row>
    <row r="2563" spans="1:10" s="65" customFormat="1" ht="14" x14ac:dyDescent="0.35">
      <c r="A2563" s="145"/>
      <c r="B2563" s="152"/>
      <c r="E2563" s="102"/>
      <c r="F2563" s="102"/>
      <c r="G2563" s="102"/>
      <c r="I2563" s="93"/>
      <c r="J2563" s="93"/>
    </row>
    <row r="2564" spans="1:10" s="65" customFormat="1" ht="14" x14ac:dyDescent="0.35">
      <c r="A2564" s="145"/>
      <c r="B2564" s="152"/>
      <c r="E2564" s="102"/>
      <c r="F2564" s="102"/>
      <c r="G2564" s="102"/>
      <c r="I2564" s="93"/>
      <c r="J2564" s="93"/>
    </row>
    <row r="2565" spans="1:10" s="65" customFormat="1" ht="14" x14ac:dyDescent="0.35">
      <c r="A2565" s="145"/>
      <c r="B2565" s="152"/>
      <c r="E2565" s="102"/>
      <c r="F2565" s="102"/>
      <c r="G2565" s="102"/>
      <c r="I2565" s="93"/>
      <c r="J2565" s="93"/>
    </row>
    <row r="2566" spans="1:10" s="65" customFormat="1" ht="14" x14ac:dyDescent="0.35">
      <c r="A2566" s="145"/>
      <c r="B2566" s="152"/>
      <c r="E2566" s="102"/>
      <c r="F2566" s="102"/>
      <c r="G2566" s="102"/>
      <c r="I2566" s="93"/>
      <c r="J2566" s="93"/>
    </row>
    <row r="2567" spans="1:10" s="65" customFormat="1" ht="14" x14ac:dyDescent="0.35">
      <c r="A2567" s="145"/>
      <c r="B2567" s="152"/>
      <c r="E2567" s="102"/>
      <c r="F2567" s="102"/>
      <c r="G2567" s="102"/>
      <c r="I2567" s="93"/>
      <c r="J2567" s="93"/>
    </row>
    <row r="2568" spans="1:10" s="65" customFormat="1" ht="14" x14ac:dyDescent="0.35">
      <c r="A2568" s="145"/>
      <c r="B2568" s="152"/>
      <c r="E2568" s="102"/>
      <c r="F2568" s="102"/>
      <c r="G2568" s="102"/>
      <c r="I2568" s="93"/>
      <c r="J2568" s="93"/>
    </row>
    <row r="2569" spans="1:10" s="65" customFormat="1" ht="14" x14ac:dyDescent="0.35">
      <c r="A2569" s="145"/>
      <c r="B2569" s="152"/>
      <c r="E2569" s="102"/>
      <c r="F2569" s="102"/>
      <c r="G2569" s="102"/>
      <c r="I2569" s="93"/>
      <c r="J2569" s="93"/>
    </row>
    <row r="2570" spans="1:10" s="65" customFormat="1" ht="14" x14ac:dyDescent="0.35">
      <c r="A2570" s="145"/>
      <c r="B2570" s="152"/>
      <c r="E2570" s="102"/>
      <c r="F2570" s="102"/>
      <c r="G2570" s="102"/>
      <c r="I2570" s="93"/>
      <c r="J2570" s="93"/>
    </row>
    <row r="2571" spans="1:10" s="65" customFormat="1" ht="14" x14ac:dyDescent="0.35">
      <c r="A2571" s="145"/>
      <c r="B2571" s="152"/>
      <c r="E2571" s="102"/>
      <c r="F2571" s="102"/>
      <c r="G2571" s="102"/>
      <c r="I2571" s="93"/>
      <c r="J2571" s="93"/>
    </row>
    <row r="2572" spans="1:10" s="65" customFormat="1" ht="14" x14ac:dyDescent="0.35">
      <c r="A2572" s="145"/>
      <c r="B2572" s="152"/>
      <c r="E2572" s="102"/>
      <c r="F2572" s="102"/>
      <c r="G2572" s="102"/>
      <c r="I2572" s="93"/>
      <c r="J2572" s="93"/>
    </row>
    <row r="2573" spans="1:10" s="65" customFormat="1" ht="14" x14ac:dyDescent="0.35">
      <c r="A2573" s="145"/>
      <c r="B2573" s="152"/>
      <c r="E2573" s="102"/>
      <c r="F2573" s="102"/>
      <c r="G2573" s="102"/>
      <c r="I2573" s="93"/>
      <c r="J2573" s="93"/>
    </row>
    <row r="2574" spans="1:10" s="65" customFormat="1" ht="14" x14ac:dyDescent="0.35">
      <c r="A2574" s="145"/>
      <c r="B2574" s="152"/>
      <c r="E2574" s="102"/>
      <c r="F2574" s="102"/>
      <c r="G2574" s="102"/>
      <c r="I2574" s="93"/>
      <c r="J2574" s="93"/>
    </row>
    <row r="2575" spans="1:10" s="65" customFormat="1" ht="14" x14ac:dyDescent="0.35">
      <c r="A2575" s="145"/>
      <c r="B2575" s="152"/>
      <c r="E2575" s="102"/>
      <c r="F2575" s="102"/>
      <c r="G2575" s="102"/>
      <c r="I2575" s="93"/>
      <c r="J2575" s="93"/>
    </row>
    <row r="2576" spans="1:10" s="65" customFormat="1" ht="14" x14ac:dyDescent="0.35">
      <c r="A2576" s="145"/>
      <c r="B2576" s="152"/>
      <c r="E2576" s="102"/>
      <c r="F2576" s="102"/>
      <c r="G2576" s="102"/>
      <c r="I2576" s="93"/>
      <c r="J2576" s="93"/>
    </row>
    <row r="2577" spans="1:10" s="65" customFormat="1" ht="14" x14ac:dyDescent="0.35">
      <c r="A2577" s="145"/>
      <c r="B2577" s="152"/>
      <c r="E2577" s="102"/>
      <c r="F2577" s="102"/>
      <c r="G2577" s="102"/>
      <c r="I2577" s="93"/>
      <c r="J2577" s="93"/>
    </row>
    <row r="2578" spans="1:10" s="65" customFormat="1" ht="14" x14ac:dyDescent="0.35">
      <c r="A2578" s="145"/>
      <c r="B2578" s="152"/>
      <c r="E2578" s="102"/>
      <c r="F2578" s="102"/>
      <c r="G2578" s="102"/>
      <c r="I2578" s="93"/>
      <c r="J2578" s="93"/>
    </row>
    <row r="2579" spans="1:10" s="65" customFormat="1" ht="14" x14ac:dyDescent="0.35">
      <c r="A2579" s="145"/>
      <c r="B2579" s="152"/>
      <c r="E2579" s="102"/>
      <c r="F2579" s="102"/>
      <c r="G2579" s="102"/>
      <c r="I2579" s="93"/>
      <c r="J2579" s="93"/>
    </row>
    <row r="2580" spans="1:10" s="65" customFormat="1" ht="14" x14ac:dyDescent="0.35">
      <c r="A2580" s="145"/>
      <c r="B2580" s="152"/>
      <c r="E2580" s="102"/>
      <c r="F2580" s="102"/>
      <c r="G2580" s="102"/>
      <c r="I2580" s="93"/>
      <c r="J2580" s="93"/>
    </row>
    <row r="2581" spans="1:10" s="65" customFormat="1" ht="14" x14ac:dyDescent="0.35">
      <c r="A2581" s="145"/>
      <c r="B2581" s="152"/>
      <c r="E2581" s="102"/>
      <c r="F2581" s="102"/>
      <c r="G2581" s="102"/>
      <c r="I2581" s="93"/>
      <c r="J2581" s="93"/>
    </row>
    <row r="2582" spans="1:10" s="65" customFormat="1" ht="14" x14ac:dyDescent="0.35">
      <c r="A2582" s="145"/>
      <c r="B2582" s="152"/>
      <c r="E2582" s="102"/>
      <c r="F2582" s="102"/>
      <c r="G2582" s="102"/>
      <c r="I2582" s="93"/>
      <c r="J2582" s="93"/>
    </row>
    <row r="2583" spans="1:10" s="65" customFormat="1" ht="14" x14ac:dyDescent="0.35">
      <c r="A2583" s="145"/>
      <c r="B2583" s="152"/>
      <c r="E2583" s="102"/>
      <c r="F2583" s="102"/>
      <c r="G2583" s="102"/>
      <c r="I2583" s="93"/>
      <c r="J2583" s="93"/>
    </row>
    <row r="2584" spans="1:10" s="65" customFormat="1" ht="14" x14ac:dyDescent="0.35">
      <c r="A2584" s="145"/>
      <c r="B2584" s="152"/>
      <c r="E2584" s="102"/>
      <c r="F2584" s="102"/>
      <c r="G2584" s="102"/>
      <c r="I2584" s="93"/>
      <c r="J2584" s="93"/>
    </row>
    <row r="2585" spans="1:10" s="65" customFormat="1" ht="14" x14ac:dyDescent="0.35">
      <c r="A2585" s="145"/>
      <c r="B2585" s="152"/>
      <c r="E2585" s="102"/>
      <c r="F2585" s="102"/>
      <c r="G2585" s="102"/>
      <c r="I2585" s="93"/>
      <c r="J2585" s="93"/>
    </row>
    <row r="2586" spans="1:10" s="65" customFormat="1" ht="14" x14ac:dyDescent="0.35">
      <c r="A2586" s="145"/>
      <c r="B2586" s="152"/>
      <c r="E2586" s="102"/>
      <c r="F2586" s="102"/>
      <c r="G2586" s="102"/>
      <c r="I2586" s="93"/>
      <c r="J2586" s="93"/>
    </row>
    <row r="2587" spans="1:10" s="65" customFormat="1" ht="14" x14ac:dyDescent="0.35">
      <c r="A2587" s="145"/>
      <c r="B2587" s="152"/>
      <c r="E2587" s="102"/>
      <c r="F2587" s="102"/>
      <c r="G2587" s="102"/>
      <c r="I2587" s="93"/>
      <c r="J2587" s="93"/>
    </row>
    <row r="2588" spans="1:10" s="65" customFormat="1" ht="14" x14ac:dyDescent="0.35">
      <c r="A2588" s="145"/>
      <c r="B2588" s="152"/>
      <c r="E2588" s="102"/>
      <c r="F2588" s="102"/>
      <c r="G2588" s="102"/>
      <c r="I2588" s="93"/>
      <c r="J2588" s="93"/>
    </row>
    <row r="2589" spans="1:10" s="65" customFormat="1" ht="14" x14ac:dyDescent="0.35">
      <c r="A2589" s="145"/>
      <c r="B2589" s="152"/>
      <c r="E2589" s="102"/>
      <c r="F2589" s="102"/>
      <c r="G2589" s="102"/>
      <c r="I2589" s="93"/>
      <c r="J2589" s="93"/>
    </row>
    <row r="2590" spans="1:10" s="65" customFormat="1" ht="14" x14ac:dyDescent="0.35">
      <c r="A2590" s="145"/>
      <c r="B2590" s="152"/>
      <c r="E2590" s="102"/>
      <c r="F2590" s="102"/>
      <c r="G2590" s="102"/>
      <c r="I2590" s="93"/>
      <c r="J2590" s="93"/>
    </row>
    <row r="2591" spans="1:10" s="65" customFormat="1" ht="14" x14ac:dyDescent="0.35">
      <c r="A2591" s="145"/>
      <c r="B2591" s="152"/>
      <c r="E2591" s="102"/>
      <c r="F2591" s="102"/>
      <c r="G2591" s="102"/>
      <c r="I2591" s="93"/>
      <c r="J2591" s="93"/>
    </row>
    <row r="2592" spans="1:10" s="65" customFormat="1" ht="14" x14ac:dyDescent="0.35">
      <c r="A2592" s="145"/>
      <c r="B2592" s="152"/>
      <c r="E2592" s="102"/>
      <c r="F2592" s="102"/>
      <c r="G2592" s="102"/>
      <c r="I2592" s="93"/>
      <c r="J2592" s="93"/>
    </row>
    <row r="2593" spans="1:10" s="65" customFormat="1" ht="14" x14ac:dyDescent="0.35">
      <c r="A2593" s="145"/>
      <c r="B2593" s="152"/>
      <c r="E2593" s="102"/>
      <c r="F2593" s="102"/>
      <c r="G2593" s="102"/>
      <c r="I2593" s="93"/>
      <c r="J2593" s="93"/>
    </row>
    <row r="2594" spans="1:10" s="65" customFormat="1" ht="14" x14ac:dyDescent="0.35">
      <c r="A2594" s="145"/>
      <c r="B2594" s="152"/>
      <c r="E2594" s="102"/>
      <c r="F2594" s="102"/>
      <c r="G2594" s="102"/>
      <c r="I2594" s="93"/>
      <c r="J2594" s="93"/>
    </row>
    <row r="2595" spans="1:10" s="65" customFormat="1" ht="14" x14ac:dyDescent="0.35">
      <c r="A2595" s="145"/>
      <c r="B2595" s="152"/>
      <c r="E2595" s="102"/>
      <c r="F2595" s="102"/>
      <c r="G2595" s="102"/>
      <c r="I2595" s="93"/>
      <c r="J2595" s="93"/>
    </row>
    <row r="2596" spans="1:10" s="65" customFormat="1" ht="14" x14ac:dyDescent="0.35">
      <c r="A2596" s="145"/>
      <c r="B2596" s="152"/>
      <c r="E2596" s="102"/>
      <c r="F2596" s="102"/>
      <c r="G2596" s="102"/>
      <c r="I2596" s="93"/>
      <c r="J2596" s="93"/>
    </row>
    <row r="2597" spans="1:10" s="65" customFormat="1" ht="14" x14ac:dyDescent="0.35">
      <c r="A2597" s="145"/>
      <c r="B2597" s="152"/>
      <c r="E2597" s="102"/>
      <c r="F2597" s="102"/>
      <c r="G2597" s="102"/>
      <c r="I2597" s="93"/>
      <c r="J2597" s="93"/>
    </row>
    <row r="2598" spans="1:10" s="65" customFormat="1" ht="14" x14ac:dyDescent="0.35">
      <c r="A2598" s="145"/>
      <c r="B2598" s="152"/>
      <c r="E2598" s="102"/>
      <c r="F2598" s="102"/>
      <c r="G2598" s="102"/>
      <c r="I2598" s="93"/>
      <c r="J2598" s="93"/>
    </row>
    <row r="2599" spans="1:10" s="65" customFormat="1" ht="14" x14ac:dyDescent="0.35">
      <c r="A2599" s="145"/>
      <c r="B2599" s="152"/>
      <c r="E2599" s="102"/>
      <c r="F2599" s="102"/>
      <c r="G2599" s="102"/>
      <c r="I2599" s="93"/>
      <c r="J2599" s="93"/>
    </row>
    <row r="2600" spans="1:10" s="65" customFormat="1" ht="14" x14ac:dyDescent="0.35">
      <c r="A2600" s="145"/>
      <c r="B2600" s="152"/>
      <c r="E2600" s="102"/>
      <c r="F2600" s="102"/>
      <c r="G2600" s="102"/>
      <c r="I2600" s="93"/>
      <c r="J2600" s="93"/>
    </row>
    <row r="2601" spans="1:10" s="65" customFormat="1" ht="14" x14ac:dyDescent="0.35">
      <c r="A2601" s="145"/>
      <c r="B2601" s="152"/>
      <c r="E2601" s="102"/>
      <c r="F2601" s="102"/>
      <c r="G2601" s="102"/>
      <c r="I2601" s="93"/>
      <c r="J2601" s="93"/>
    </row>
    <row r="2602" spans="1:10" s="65" customFormat="1" ht="14" x14ac:dyDescent="0.35">
      <c r="A2602" s="145"/>
      <c r="B2602" s="152"/>
      <c r="E2602" s="102"/>
      <c r="F2602" s="102"/>
      <c r="G2602" s="102"/>
      <c r="I2602" s="93"/>
      <c r="J2602" s="93"/>
    </row>
    <row r="2603" spans="1:10" s="65" customFormat="1" ht="14" x14ac:dyDescent="0.35">
      <c r="A2603" s="145"/>
      <c r="B2603" s="152"/>
      <c r="E2603" s="102"/>
      <c r="F2603" s="102"/>
      <c r="G2603" s="102"/>
      <c r="I2603" s="93"/>
      <c r="J2603" s="93"/>
    </row>
    <row r="2604" spans="1:10" s="65" customFormat="1" ht="14" x14ac:dyDescent="0.35">
      <c r="A2604" s="145"/>
      <c r="B2604" s="152"/>
      <c r="E2604" s="102"/>
      <c r="F2604" s="102"/>
      <c r="G2604" s="102"/>
      <c r="I2604" s="93"/>
      <c r="J2604" s="93"/>
    </row>
    <row r="2605" spans="1:10" s="65" customFormat="1" ht="14" x14ac:dyDescent="0.35">
      <c r="A2605" s="145"/>
      <c r="B2605" s="152"/>
      <c r="E2605" s="102"/>
      <c r="F2605" s="102"/>
      <c r="G2605" s="102"/>
      <c r="I2605" s="93"/>
      <c r="J2605" s="93"/>
    </row>
    <row r="2606" spans="1:10" s="65" customFormat="1" ht="14" x14ac:dyDescent="0.35">
      <c r="A2606" s="145"/>
      <c r="B2606" s="152"/>
      <c r="E2606" s="102"/>
      <c r="F2606" s="102"/>
      <c r="G2606" s="102"/>
      <c r="I2606" s="93"/>
      <c r="J2606" s="93"/>
    </row>
    <row r="2607" spans="1:10" s="65" customFormat="1" ht="14" x14ac:dyDescent="0.35">
      <c r="A2607" s="145"/>
      <c r="B2607" s="152"/>
      <c r="E2607" s="102"/>
      <c r="F2607" s="102"/>
      <c r="G2607" s="102"/>
      <c r="I2607" s="93"/>
      <c r="J2607" s="93"/>
    </row>
    <row r="2608" spans="1:10" s="65" customFormat="1" ht="14" x14ac:dyDescent="0.35">
      <c r="A2608" s="145"/>
      <c r="B2608" s="152"/>
      <c r="E2608" s="102"/>
      <c r="F2608" s="102"/>
      <c r="G2608" s="102"/>
      <c r="I2608" s="93"/>
      <c r="J2608" s="93"/>
    </row>
    <row r="2609" spans="1:10" s="65" customFormat="1" ht="14" x14ac:dyDescent="0.35">
      <c r="A2609" s="145"/>
      <c r="B2609" s="152"/>
      <c r="E2609" s="102"/>
      <c r="F2609" s="102"/>
      <c r="G2609" s="102"/>
      <c r="I2609" s="93"/>
      <c r="J2609" s="93"/>
    </row>
    <row r="2610" spans="1:10" s="65" customFormat="1" ht="14" x14ac:dyDescent="0.35">
      <c r="A2610" s="145"/>
      <c r="B2610" s="152"/>
      <c r="E2610" s="102"/>
      <c r="F2610" s="102"/>
      <c r="G2610" s="102"/>
      <c r="I2610" s="93"/>
      <c r="J2610" s="93"/>
    </row>
    <row r="2611" spans="1:10" s="65" customFormat="1" ht="14" x14ac:dyDescent="0.35">
      <c r="A2611" s="145"/>
      <c r="B2611" s="152"/>
      <c r="E2611" s="102"/>
      <c r="F2611" s="102"/>
      <c r="G2611" s="102"/>
      <c r="I2611" s="93"/>
      <c r="J2611" s="93"/>
    </row>
    <row r="2612" spans="1:10" s="65" customFormat="1" ht="14" x14ac:dyDescent="0.35">
      <c r="A2612" s="145"/>
      <c r="B2612" s="152"/>
      <c r="E2612" s="102"/>
      <c r="F2612" s="102"/>
      <c r="G2612" s="102"/>
      <c r="I2612" s="93"/>
      <c r="J2612" s="93"/>
    </row>
    <row r="2613" spans="1:10" s="65" customFormat="1" ht="14" x14ac:dyDescent="0.35">
      <c r="A2613" s="145"/>
      <c r="B2613" s="152"/>
      <c r="E2613" s="102"/>
      <c r="F2613" s="102"/>
      <c r="G2613" s="102"/>
      <c r="I2613" s="93"/>
      <c r="J2613" s="93"/>
    </row>
    <row r="2614" spans="1:10" s="65" customFormat="1" ht="14" x14ac:dyDescent="0.35">
      <c r="A2614" s="145"/>
      <c r="B2614" s="152"/>
      <c r="E2614" s="102"/>
      <c r="F2614" s="102"/>
      <c r="G2614" s="102"/>
      <c r="I2614" s="93"/>
      <c r="J2614" s="93"/>
    </row>
    <row r="2615" spans="1:10" s="65" customFormat="1" ht="14" x14ac:dyDescent="0.35">
      <c r="A2615" s="145"/>
      <c r="B2615" s="152"/>
      <c r="E2615" s="102"/>
      <c r="F2615" s="102"/>
      <c r="G2615" s="102"/>
      <c r="I2615" s="93"/>
      <c r="J2615" s="93"/>
    </row>
    <row r="2616" spans="1:10" s="65" customFormat="1" ht="14" x14ac:dyDescent="0.35">
      <c r="A2616" s="145"/>
      <c r="B2616" s="152"/>
      <c r="E2616" s="102"/>
      <c r="F2616" s="102"/>
      <c r="G2616" s="102"/>
      <c r="I2616" s="93"/>
      <c r="J2616" s="93"/>
    </row>
    <row r="2617" spans="1:10" s="65" customFormat="1" ht="14" x14ac:dyDescent="0.35">
      <c r="A2617" s="145"/>
      <c r="B2617" s="152"/>
      <c r="E2617" s="102"/>
      <c r="F2617" s="102"/>
      <c r="G2617" s="102"/>
      <c r="I2617" s="93"/>
      <c r="J2617" s="93"/>
    </row>
    <row r="2618" spans="1:10" s="65" customFormat="1" ht="14" x14ac:dyDescent="0.35">
      <c r="A2618" s="145"/>
      <c r="B2618" s="152"/>
      <c r="E2618" s="102"/>
      <c r="F2618" s="102"/>
      <c r="G2618" s="102"/>
      <c r="I2618" s="93"/>
      <c r="J2618" s="93"/>
    </row>
    <row r="2619" spans="1:10" s="65" customFormat="1" ht="14" x14ac:dyDescent="0.35">
      <c r="A2619" s="145"/>
      <c r="B2619" s="152"/>
      <c r="E2619" s="102"/>
      <c r="F2619" s="102"/>
      <c r="G2619" s="102"/>
      <c r="I2619" s="93"/>
      <c r="J2619" s="93"/>
    </row>
    <row r="2620" spans="1:10" s="65" customFormat="1" ht="14" x14ac:dyDescent="0.35">
      <c r="A2620" s="145"/>
      <c r="B2620" s="152"/>
      <c r="E2620" s="102"/>
      <c r="F2620" s="102"/>
      <c r="G2620" s="102"/>
      <c r="I2620" s="93"/>
      <c r="J2620" s="93"/>
    </row>
    <row r="2621" spans="1:10" s="65" customFormat="1" ht="14" x14ac:dyDescent="0.35">
      <c r="A2621" s="145"/>
      <c r="B2621" s="152"/>
      <c r="E2621" s="102"/>
      <c r="F2621" s="102"/>
      <c r="G2621" s="102"/>
      <c r="I2621" s="93"/>
      <c r="J2621" s="93"/>
    </row>
    <row r="2622" spans="1:10" s="65" customFormat="1" ht="14" x14ac:dyDescent="0.35">
      <c r="A2622" s="145"/>
      <c r="B2622" s="152"/>
      <c r="E2622" s="102"/>
      <c r="F2622" s="102"/>
      <c r="G2622" s="102"/>
      <c r="I2622" s="93"/>
      <c r="J2622" s="93"/>
    </row>
    <row r="2623" spans="1:10" s="65" customFormat="1" ht="14" x14ac:dyDescent="0.35">
      <c r="A2623" s="145"/>
      <c r="B2623" s="152"/>
      <c r="E2623" s="102"/>
      <c r="F2623" s="102"/>
      <c r="G2623" s="102"/>
      <c r="I2623" s="93"/>
      <c r="J2623" s="93"/>
    </row>
    <row r="2624" spans="1:10" s="65" customFormat="1" ht="14" x14ac:dyDescent="0.35">
      <c r="A2624" s="145"/>
      <c r="B2624" s="152"/>
      <c r="E2624" s="102"/>
      <c r="F2624" s="102"/>
      <c r="G2624" s="102"/>
      <c r="I2624" s="93"/>
      <c r="J2624" s="93"/>
    </row>
    <row r="2625" spans="1:10" s="65" customFormat="1" ht="14" x14ac:dyDescent="0.35">
      <c r="A2625" s="145"/>
      <c r="B2625" s="152"/>
      <c r="E2625" s="102"/>
      <c r="F2625" s="102"/>
      <c r="G2625" s="102"/>
      <c r="I2625" s="93"/>
      <c r="J2625" s="93"/>
    </row>
    <row r="2626" spans="1:10" s="65" customFormat="1" ht="14" x14ac:dyDescent="0.35">
      <c r="A2626" s="145"/>
      <c r="B2626" s="152"/>
      <c r="E2626" s="102"/>
      <c r="F2626" s="102"/>
      <c r="G2626" s="102"/>
      <c r="I2626" s="93"/>
      <c r="J2626" s="93"/>
    </row>
    <row r="2627" spans="1:10" s="65" customFormat="1" ht="14" x14ac:dyDescent="0.35">
      <c r="A2627" s="145"/>
      <c r="B2627" s="152"/>
      <c r="E2627" s="102"/>
      <c r="F2627" s="102"/>
      <c r="G2627" s="102"/>
      <c r="I2627" s="93"/>
      <c r="J2627" s="93"/>
    </row>
    <row r="2628" spans="1:10" s="65" customFormat="1" ht="14" x14ac:dyDescent="0.35">
      <c r="A2628" s="145"/>
      <c r="B2628" s="152"/>
      <c r="E2628" s="102"/>
      <c r="F2628" s="102"/>
      <c r="G2628" s="102"/>
      <c r="I2628" s="93"/>
      <c r="J2628" s="93"/>
    </row>
    <row r="2629" spans="1:10" s="65" customFormat="1" ht="14" x14ac:dyDescent="0.35">
      <c r="A2629" s="145"/>
      <c r="B2629" s="152"/>
      <c r="E2629" s="102"/>
      <c r="F2629" s="102"/>
      <c r="G2629" s="102"/>
      <c r="I2629" s="93"/>
      <c r="J2629" s="93"/>
    </row>
    <row r="2630" spans="1:10" s="65" customFormat="1" ht="14" x14ac:dyDescent="0.35">
      <c r="A2630" s="145"/>
      <c r="B2630" s="152"/>
      <c r="E2630" s="102"/>
      <c r="F2630" s="102"/>
      <c r="G2630" s="102"/>
      <c r="I2630" s="93"/>
      <c r="J2630" s="93"/>
    </row>
    <row r="2631" spans="1:10" s="65" customFormat="1" ht="14" x14ac:dyDescent="0.35">
      <c r="A2631" s="145"/>
      <c r="B2631" s="152"/>
      <c r="E2631" s="102"/>
      <c r="F2631" s="102"/>
      <c r="G2631" s="102"/>
      <c r="I2631" s="93"/>
      <c r="J2631" s="93"/>
    </row>
    <row r="2632" spans="1:10" s="65" customFormat="1" ht="14" x14ac:dyDescent="0.35">
      <c r="A2632" s="145"/>
      <c r="B2632" s="152"/>
      <c r="E2632" s="102"/>
      <c r="F2632" s="102"/>
      <c r="G2632" s="102"/>
      <c r="I2632" s="93"/>
      <c r="J2632" s="93"/>
    </row>
    <row r="2633" spans="1:10" s="65" customFormat="1" ht="14" x14ac:dyDescent="0.35">
      <c r="A2633" s="145"/>
      <c r="B2633" s="152"/>
      <c r="E2633" s="102"/>
      <c r="F2633" s="102"/>
      <c r="G2633" s="102"/>
      <c r="I2633" s="93"/>
      <c r="J2633" s="93"/>
    </row>
    <row r="2634" spans="1:10" s="65" customFormat="1" ht="14" x14ac:dyDescent="0.35">
      <c r="A2634" s="145"/>
      <c r="B2634" s="152"/>
      <c r="E2634" s="102"/>
      <c r="F2634" s="102"/>
      <c r="G2634" s="102"/>
      <c r="I2634" s="93"/>
      <c r="J2634" s="93"/>
    </row>
    <row r="2635" spans="1:10" s="65" customFormat="1" ht="14" x14ac:dyDescent="0.35">
      <c r="A2635" s="145"/>
      <c r="B2635" s="152"/>
      <c r="E2635" s="102"/>
      <c r="F2635" s="102"/>
      <c r="G2635" s="102"/>
      <c r="I2635" s="93"/>
      <c r="J2635" s="93"/>
    </row>
    <row r="2636" spans="1:10" s="65" customFormat="1" ht="14" x14ac:dyDescent="0.35">
      <c r="A2636" s="145"/>
      <c r="B2636" s="152"/>
      <c r="E2636" s="102"/>
      <c r="F2636" s="102"/>
      <c r="G2636" s="102"/>
      <c r="I2636" s="93"/>
      <c r="J2636" s="93"/>
    </row>
    <row r="2637" spans="1:10" s="65" customFormat="1" ht="14" x14ac:dyDescent="0.35">
      <c r="A2637" s="145"/>
      <c r="B2637" s="152"/>
      <c r="E2637" s="102"/>
      <c r="F2637" s="102"/>
      <c r="G2637" s="102"/>
      <c r="I2637" s="93"/>
      <c r="J2637" s="93"/>
    </row>
    <row r="2638" spans="1:10" s="65" customFormat="1" ht="14" x14ac:dyDescent="0.35">
      <c r="A2638" s="145"/>
      <c r="B2638" s="152"/>
      <c r="E2638" s="102"/>
      <c r="F2638" s="102"/>
      <c r="G2638" s="102"/>
      <c r="I2638" s="93"/>
      <c r="J2638" s="93"/>
    </row>
    <row r="2639" spans="1:10" s="65" customFormat="1" ht="14" x14ac:dyDescent="0.35">
      <c r="A2639" s="145"/>
      <c r="B2639" s="152"/>
      <c r="E2639" s="102"/>
      <c r="F2639" s="102"/>
      <c r="G2639" s="102"/>
      <c r="I2639" s="93"/>
      <c r="J2639" s="93"/>
    </row>
    <row r="2640" spans="1:10" s="65" customFormat="1" ht="14" x14ac:dyDescent="0.35">
      <c r="A2640" s="145"/>
      <c r="B2640" s="152"/>
      <c r="E2640" s="102"/>
      <c r="F2640" s="102"/>
      <c r="G2640" s="102"/>
      <c r="I2640" s="93"/>
      <c r="J2640" s="93"/>
    </row>
    <row r="2641" spans="1:10" s="65" customFormat="1" ht="14" x14ac:dyDescent="0.35">
      <c r="A2641" s="145"/>
      <c r="B2641" s="152"/>
      <c r="E2641" s="102"/>
      <c r="F2641" s="102"/>
      <c r="G2641" s="102"/>
      <c r="I2641" s="93"/>
      <c r="J2641" s="93"/>
    </row>
    <row r="2642" spans="1:10" s="65" customFormat="1" ht="14" x14ac:dyDescent="0.35">
      <c r="A2642" s="145"/>
      <c r="B2642" s="152"/>
      <c r="E2642" s="102"/>
      <c r="F2642" s="102"/>
      <c r="G2642" s="102"/>
      <c r="I2642" s="93"/>
      <c r="J2642" s="93"/>
    </row>
    <row r="2643" spans="1:10" s="65" customFormat="1" ht="14" x14ac:dyDescent="0.35">
      <c r="A2643" s="145"/>
      <c r="B2643" s="152"/>
      <c r="E2643" s="102"/>
      <c r="F2643" s="102"/>
      <c r="G2643" s="102"/>
      <c r="I2643" s="93"/>
      <c r="J2643" s="93"/>
    </row>
    <row r="2644" spans="1:10" s="65" customFormat="1" ht="14" x14ac:dyDescent="0.35">
      <c r="A2644" s="145"/>
      <c r="B2644" s="152"/>
      <c r="E2644" s="102"/>
      <c r="F2644" s="102"/>
      <c r="G2644" s="102"/>
      <c r="I2644" s="93"/>
      <c r="J2644" s="93"/>
    </row>
    <row r="2645" spans="1:10" s="65" customFormat="1" ht="14" x14ac:dyDescent="0.35">
      <c r="A2645" s="145"/>
      <c r="B2645" s="152"/>
      <c r="E2645" s="102"/>
      <c r="F2645" s="102"/>
      <c r="G2645" s="102"/>
      <c r="I2645" s="93"/>
      <c r="J2645" s="93"/>
    </row>
    <row r="2646" spans="1:10" s="65" customFormat="1" ht="14" x14ac:dyDescent="0.35">
      <c r="A2646" s="145"/>
      <c r="B2646" s="152"/>
      <c r="E2646" s="102"/>
      <c r="F2646" s="102"/>
      <c r="G2646" s="102"/>
      <c r="I2646" s="93"/>
      <c r="J2646" s="93"/>
    </row>
    <row r="2647" spans="1:10" s="65" customFormat="1" ht="14" x14ac:dyDescent="0.35">
      <c r="A2647" s="145"/>
      <c r="B2647" s="152"/>
      <c r="E2647" s="102"/>
      <c r="F2647" s="102"/>
      <c r="G2647" s="102"/>
      <c r="I2647" s="93"/>
      <c r="J2647" s="93"/>
    </row>
    <row r="2648" spans="1:10" s="65" customFormat="1" ht="14" x14ac:dyDescent="0.35">
      <c r="A2648" s="145"/>
      <c r="B2648" s="152"/>
      <c r="E2648" s="102"/>
      <c r="F2648" s="102"/>
      <c r="G2648" s="102"/>
      <c r="I2648" s="93"/>
      <c r="J2648" s="93"/>
    </row>
    <row r="2649" spans="1:10" s="65" customFormat="1" ht="14" x14ac:dyDescent="0.35">
      <c r="A2649" s="145"/>
      <c r="B2649" s="152"/>
      <c r="E2649" s="102"/>
      <c r="F2649" s="102"/>
      <c r="G2649" s="102"/>
      <c r="I2649" s="93"/>
      <c r="J2649" s="93"/>
    </row>
    <row r="2650" spans="1:10" s="65" customFormat="1" ht="14" x14ac:dyDescent="0.35">
      <c r="A2650" s="145"/>
      <c r="B2650" s="152"/>
      <c r="E2650" s="102"/>
      <c r="F2650" s="102"/>
      <c r="G2650" s="102"/>
      <c r="I2650" s="93"/>
      <c r="J2650" s="93"/>
    </row>
    <row r="2651" spans="1:10" s="65" customFormat="1" ht="14" x14ac:dyDescent="0.35">
      <c r="A2651" s="145"/>
      <c r="B2651" s="152"/>
      <c r="E2651" s="102"/>
      <c r="F2651" s="102"/>
      <c r="G2651" s="102"/>
      <c r="I2651" s="93"/>
      <c r="J2651" s="93"/>
    </row>
    <row r="2652" spans="1:10" s="65" customFormat="1" ht="14" x14ac:dyDescent="0.35">
      <c r="A2652" s="145"/>
      <c r="B2652" s="152"/>
      <c r="E2652" s="102"/>
      <c r="F2652" s="102"/>
      <c r="G2652" s="102"/>
      <c r="I2652" s="93"/>
      <c r="J2652" s="93"/>
    </row>
    <row r="2653" spans="1:10" s="65" customFormat="1" ht="14" x14ac:dyDescent="0.35">
      <c r="A2653" s="145"/>
      <c r="B2653" s="152"/>
      <c r="E2653" s="102"/>
      <c r="F2653" s="102"/>
      <c r="G2653" s="102"/>
      <c r="I2653" s="93"/>
      <c r="J2653" s="93"/>
    </row>
    <row r="2654" spans="1:10" s="65" customFormat="1" ht="14" x14ac:dyDescent="0.35">
      <c r="A2654" s="145"/>
      <c r="B2654" s="152"/>
      <c r="E2654" s="102"/>
      <c r="F2654" s="102"/>
      <c r="G2654" s="102"/>
      <c r="I2654" s="93"/>
      <c r="J2654" s="93"/>
    </row>
    <row r="2655" spans="1:10" s="65" customFormat="1" ht="14" x14ac:dyDescent="0.35">
      <c r="A2655" s="145"/>
      <c r="B2655" s="152"/>
      <c r="E2655" s="102"/>
      <c r="F2655" s="102"/>
      <c r="G2655" s="102"/>
      <c r="I2655" s="93"/>
      <c r="J2655" s="93"/>
    </row>
    <row r="2656" spans="1:10" s="65" customFormat="1" ht="14" x14ac:dyDescent="0.35">
      <c r="A2656" s="145"/>
      <c r="B2656" s="152"/>
      <c r="E2656" s="102"/>
      <c r="F2656" s="102"/>
      <c r="G2656" s="102"/>
      <c r="I2656" s="93"/>
      <c r="J2656" s="93"/>
    </row>
    <row r="2657" spans="1:10" s="65" customFormat="1" ht="14" x14ac:dyDescent="0.35">
      <c r="A2657" s="145"/>
      <c r="B2657" s="152"/>
      <c r="E2657" s="102"/>
      <c r="F2657" s="102"/>
      <c r="G2657" s="102"/>
      <c r="I2657" s="93"/>
      <c r="J2657" s="93"/>
    </row>
    <row r="2658" spans="1:10" s="65" customFormat="1" ht="14" x14ac:dyDescent="0.35">
      <c r="A2658" s="145"/>
      <c r="B2658" s="152"/>
      <c r="E2658" s="102"/>
      <c r="F2658" s="102"/>
      <c r="G2658" s="102"/>
      <c r="I2658" s="93"/>
      <c r="J2658" s="93"/>
    </row>
    <row r="2659" spans="1:10" s="65" customFormat="1" ht="14" x14ac:dyDescent="0.35">
      <c r="A2659" s="145"/>
      <c r="B2659" s="152"/>
      <c r="E2659" s="102"/>
      <c r="F2659" s="102"/>
      <c r="G2659" s="102"/>
      <c r="I2659" s="93"/>
      <c r="J2659" s="93"/>
    </row>
    <row r="2660" spans="1:10" s="65" customFormat="1" ht="14" x14ac:dyDescent="0.35">
      <c r="A2660" s="145"/>
      <c r="B2660" s="152"/>
      <c r="E2660" s="102"/>
      <c r="F2660" s="102"/>
      <c r="G2660" s="102"/>
      <c r="I2660" s="93"/>
      <c r="J2660" s="93"/>
    </row>
    <row r="2661" spans="1:10" s="65" customFormat="1" ht="14" x14ac:dyDescent="0.35">
      <c r="A2661" s="145"/>
      <c r="B2661" s="152"/>
      <c r="E2661" s="102"/>
      <c r="F2661" s="102"/>
      <c r="G2661" s="102"/>
      <c r="I2661" s="93"/>
      <c r="J2661" s="93"/>
    </row>
    <row r="2662" spans="1:10" s="65" customFormat="1" ht="14" x14ac:dyDescent="0.35">
      <c r="A2662" s="145"/>
      <c r="B2662" s="152"/>
      <c r="E2662" s="102"/>
      <c r="F2662" s="102"/>
      <c r="G2662" s="102"/>
      <c r="I2662" s="93"/>
      <c r="J2662" s="93"/>
    </row>
    <row r="2663" spans="1:10" s="65" customFormat="1" ht="14" x14ac:dyDescent="0.35">
      <c r="A2663" s="145"/>
      <c r="B2663" s="152"/>
      <c r="E2663" s="102"/>
      <c r="F2663" s="102"/>
      <c r="G2663" s="102"/>
      <c r="I2663" s="93"/>
      <c r="J2663" s="93"/>
    </row>
    <row r="2664" spans="1:10" s="65" customFormat="1" ht="14" x14ac:dyDescent="0.35">
      <c r="A2664" s="145"/>
      <c r="B2664" s="152"/>
      <c r="E2664" s="102"/>
      <c r="F2664" s="102"/>
      <c r="G2664" s="102"/>
      <c r="I2664" s="93"/>
      <c r="J2664" s="93"/>
    </row>
    <row r="2665" spans="1:10" s="65" customFormat="1" ht="14" x14ac:dyDescent="0.35">
      <c r="A2665" s="145"/>
      <c r="B2665" s="152"/>
      <c r="E2665" s="102"/>
      <c r="F2665" s="102"/>
      <c r="G2665" s="102"/>
      <c r="I2665" s="93"/>
      <c r="J2665" s="93"/>
    </row>
    <row r="2666" spans="1:10" s="65" customFormat="1" ht="14" x14ac:dyDescent="0.35">
      <c r="A2666" s="145"/>
      <c r="B2666" s="152"/>
      <c r="E2666" s="102"/>
      <c r="F2666" s="102"/>
      <c r="G2666" s="102"/>
      <c r="I2666" s="93"/>
      <c r="J2666" s="93"/>
    </row>
    <row r="2667" spans="1:10" s="65" customFormat="1" ht="14" x14ac:dyDescent="0.35">
      <c r="A2667" s="145"/>
      <c r="B2667" s="152"/>
      <c r="E2667" s="102"/>
      <c r="F2667" s="102"/>
      <c r="G2667" s="102"/>
      <c r="I2667" s="93"/>
      <c r="J2667" s="93"/>
    </row>
    <row r="2668" spans="1:10" s="65" customFormat="1" ht="14" x14ac:dyDescent="0.35">
      <c r="A2668" s="145"/>
      <c r="B2668" s="152"/>
      <c r="E2668" s="102"/>
      <c r="F2668" s="102"/>
      <c r="G2668" s="102"/>
      <c r="I2668" s="93"/>
      <c r="J2668" s="93"/>
    </row>
    <row r="2669" spans="1:10" s="65" customFormat="1" ht="14" x14ac:dyDescent="0.35">
      <c r="A2669" s="145"/>
      <c r="B2669" s="152"/>
      <c r="E2669" s="102"/>
      <c r="F2669" s="102"/>
      <c r="G2669" s="102"/>
      <c r="I2669" s="93"/>
      <c r="J2669" s="93"/>
    </row>
    <row r="2670" spans="1:10" s="65" customFormat="1" ht="14" x14ac:dyDescent="0.35">
      <c r="A2670" s="145"/>
      <c r="B2670" s="152"/>
      <c r="E2670" s="102"/>
      <c r="F2670" s="102"/>
      <c r="G2670" s="102"/>
      <c r="I2670" s="93"/>
      <c r="J2670" s="93"/>
    </row>
    <row r="2671" spans="1:10" s="65" customFormat="1" ht="14" x14ac:dyDescent="0.35">
      <c r="A2671" s="145"/>
      <c r="B2671" s="152"/>
      <c r="E2671" s="102"/>
      <c r="F2671" s="102"/>
      <c r="G2671" s="102"/>
      <c r="I2671" s="93"/>
      <c r="J2671" s="93"/>
    </row>
    <row r="2672" spans="1:10" s="65" customFormat="1" ht="14" x14ac:dyDescent="0.35">
      <c r="A2672" s="145"/>
      <c r="B2672" s="152"/>
      <c r="E2672" s="102"/>
      <c r="F2672" s="102"/>
      <c r="G2672" s="102"/>
      <c r="I2672" s="93"/>
      <c r="J2672" s="93"/>
    </row>
    <row r="2673" spans="1:10" s="65" customFormat="1" ht="14" x14ac:dyDescent="0.35">
      <c r="A2673" s="145"/>
      <c r="B2673" s="152"/>
      <c r="E2673" s="102"/>
      <c r="F2673" s="102"/>
      <c r="G2673" s="102"/>
      <c r="I2673" s="93"/>
      <c r="J2673" s="93"/>
    </row>
    <row r="2674" spans="1:10" s="65" customFormat="1" ht="14" x14ac:dyDescent="0.35">
      <c r="A2674" s="145"/>
      <c r="B2674" s="152"/>
      <c r="E2674" s="102"/>
      <c r="F2674" s="102"/>
      <c r="G2674" s="102"/>
      <c r="I2674" s="93"/>
      <c r="J2674" s="93"/>
    </row>
    <row r="2675" spans="1:10" s="65" customFormat="1" ht="14" x14ac:dyDescent="0.35">
      <c r="A2675" s="145"/>
      <c r="B2675" s="152"/>
      <c r="E2675" s="102"/>
      <c r="F2675" s="102"/>
      <c r="G2675" s="102"/>
      <c r="I2675" s="93"/>
      <c r="J2675" s="93"/>
    </row>
    <row r="2676" spans="1:10" s="65" customFormat="1" ht="14" x14ac:dyDescent="0.35">
      <c r="A2676" s="145"/>
      <c r="B2676" s="152"/>
      <c r="E2676" s="102"/>
      <c r="F2676" s="102"/>
      <c r="G2676" s="102"/>
      <c r="I2676" s="93"/>
      <c r="J2676" s="93"/>
    </row>
    <row r="2677" spans="1:10" s="65" customFormat="1" ht="14" x14ac:dyDescent="0.35">
      <c r="A2677" s="145"/>
      <c r="B2677" s="152"/>
      <c r="E2677" s="102"/>
      <c r="F2677" s="102"/>
      <c r="G2677" s="102"/>
      <c r="I2677" s="93"/>
      <c r="J2677" s="93"/>
    </row>
    <row r="2678" spans="1:10" s="65" customFormat="1" ht="14" x14ac:dyDescent="0.35">
      <c r="A2678" s="145"/>
      <c r="B2678" s="152"/>
      <c r="E2678" s="102"/>
      <c r="F2678" s="102"/>
      <c r="G2678" s="102"/>
      <c r="I2678" s="93"/>
      <c r="J2678" s="93"/>
    </row>
    <row r="2679" spans="1:10" s="65" customFormat="1" ht="14" x14ac:dyDescent="0.35">
      <c r="A2679" s="145"/>
      <c r="B2679" s="152"/>
      <c r="E2679" s="102"/>
      <c r="F2679" s="102"/>
      <c r="G2679" s="102"/>
      <c r="I2679" s="93"/>
      <c r="J2679" s="93"/>
    </row>
    <row r="2680" spans="1:10" s="65" customFormat="1" ht="14" x14ac:dyDescent="0.35">
      <c r="A2680" s="145"/>
      <c r="B2680" s="152"/>
      <c r="E2680" s="102"/>
      <c r="F2680" s="102"/>
      <c r="G2680" s="102"/>
      <c r="I2680" s="93"/>
      <c r="J2680" s="93"/>
    </row>
    <row r="2681" spans="1:10" s="65" customFormat="1" ht="14" x14ac:dyDescent="0.35">
      <c r="A2681" s="145"/>
      <c r="B2681" s="152"/>
      <c r="E2681" s="102"/>
      <c r="F2681" s="102"/>
      <c r="G2681" s="102"/>
      <c r="I2681" s="93"/>
      <c r="J2681" s="93"/>
    </row>
    <row r="2682" spans="1:10" s="65" customFormat="1" ht="14" x14ac:dyDescent="0.35">
      <c r="A2682" s="145"/>
      <c r="B2682" s="152"/>
      <c r="E2682" s="102"/>
      <c r="F2682" s="102"/>
      <c r="G2682" s="102"/>
      <c r="I2682" s="93"/>
      <c r="J2682" s="93"/>
    </row>
    <row r="2683" spans="1:10" s="65" customFormat="1" ht="14" x14ac:dyDescent="0.35">
      <c r="A2683" s="145"/>
      <c r="B2683" s="152"/>
      <c r="E2683" s="102"/>
      <c r="F2683" s="102"/>
      <c r="G2683" s="102"/>
      <c r="I2683" s="93"/>
      <c r="J2683" s="93"/>
    </row>
    <row r="2684" spans="1:10" s="65" customFormat="1" ht="14" x14ac:dyDescent="0.35">
      <c r="A2684" s="145"/>
      <c r="B2684" s="152"/>
      <c r="E2684" s="102"/>
      <c r="F2684" s="102"/>
      <c r="G2684" s="102"/>
      <c r="I2684" s="93"/>
      <c r="J2684" s="93"/>
    </row>
    <row r="2685" spans="1:10" s="65" customFormat="1" ht="14" x14ac:dyDescent="0.35">
      <c r="A2685" s="145"/>
      <c r="B2685" s="152"/>
      <c r="E2685" s="102"/>
      <c r="F2685" s="102"/>
      <c r="G2685" s="102"/>
      <c r="I2685" s="93"/>
      <c r="J2685" s="93"/>
    </row>
    <row r="2686" spans="1:10" s="65" customFormat="1" ht="14" x14ac:dyDescent="0.35">
      <c r="A2686" s="145"/>
      <c r="B2686" s="152"/>
      <c r="E2686" s="102"/>
      <c r="F2686" s="102"/>
      <c r="G2686" s="102"/>
      <c r="I2686" s="93"/>
      <c r="J2686" s="93"/>
    </row>
    <row r="2687" spans="1:10" s="65" customFormat="1" ht="14" x14ac:dyDescent="0.35">
      <c r="A2687" s="145"/>
      <c r="B2687" s="152"/>
      <c r="E2687" s="102"/>
      <c r="F2687" s="102"/>
      <c r="G2687" s="102"/>
      <c r="I2687" s="93"/>
      <c r="J2687" s="93"/>
    </row>
    <row r="2688" spans="1:10" s="65" customFormat="1" ht="14" x14ac:dyDescent="0.35">
      <c r="A2688" s="145"/>
      <c r="B2688" s="152"/>
      <c r="E2688" s="102"/>
      <c r="F2688" s="102"/>
      <c r="G2688" s="102"/>
      <c r="I2688" s="93"/>
      <c r="J2688" s="93"/>
    </row>
    <row r="2689" spans="1:10" s="65" customFormat="1" ht="14" x14ac:dyDescent="0.35">
      <c r="A2689" s="145"/>
      <c r="B2689" s="152"/>
      <c r="E2689" s="102"/>
      <c r="F2689" s="102"/>
      <c r="G2689" s="102"/>
      <c r="I2689" s="93"/>
      <c r="J2689" s="93"/>
    </row>
    <row r="2690" spans="1:10" s="65" customFormat="1" ht="14" x14ac:dyDescent="0.35">
      <c r="A2690" s="145"/>
      <c r="B2690" s="152"/>
      <c r="E2690" s="102"/>
      <c r="F2690" s="102"/>
      <c r="G2690" s="102"/>
      <c r="I2690" s="93"/>
      <c r="J2690" s="93"/>
    </row>
    <row r="2691" spans="1:10" s="65" customFormat="1" ht="14" x14ac:dyDescent="0.35">
      <c r="A2691" s="145"/>
      <c r="B2691" s="152"/>
      <c r="E2691" s="102"/>
      <c r="F2691" s="102"/>
      <c r="G2691" s="102"/>
      <c r="I2691" s="93"/>
      <c r="J2691" s="93"/>
    </row>
    <row r="2692" spans="1:10" s="65" customFormat="1" ht="14" x14ac:dyDescent="0.35">
      <c r="A2692" s="145"/>
      <c r="B2692" s="152"/>
      <c r="E2692" s="102"/>
      <c r="F2692" s="102"/>
      <c r="G2692" s="102"/>
      <c r="I2692" s="93"/>
      <c r="J2692" s="93"/>
    </row>
    <row r="2693" spans="1:10" s="65" customFormat="1" ht="14" x14ac:dyDescent="0.35">
      <c r="A2693" s="145"/>
      <c r="B2693" s="152"/>
      <c r="E2693" s="102"/>
      <c r="F2693" s="102"/>
      <c r="G2693" s="102"/>
      <c r="I2693" s="93"/>
      <c r="J2693" s="93"/>
    </row>
    <row r="2694" spans="1:10" s="65" customFormat="1" ht="14" x14ac:dyDescent="0.35">
      <c r="A2694" s="145"/>
      <c r="B2694" s="152"/>
      <c r="E2694" s="102"/>
      <c r="F2694" s="102"/>
      <c r="G2694" s="102"/>
      <c r="I2694" s="93"/>
      <c r="J2694" s="93"/>
    </row>
    <row r="2695" spans="1:10" s="65" customFormat="1" ht="14" x14ac:dyDescent="0.35">
      <c r="A2695" s="145"/>
      <c r="B2695" s="152"/>
      <c r="E2695" s="102"/>
      <c r="F2695" s="102"/>
      <c r="G2695" s="102"/>
      <c r="I2695" s="93"/>
      <c r="J2695" s="93"/>
    </row>
    <row r="2696" spans="1:10" s="65" customFormat="1" ht="14" x14ac:dyDescent="0.35">
      <c r="A2696" s="145"/>
      <c r="B2696" s="152"/>
      <c r="E2696" s="102"/>
      <c r="F2696" s="102"/>
      <c r="G2696" s="102"/>
      <c r="I2696" s="93"/>
      <c r="J2696" s="93"/>
    </row>
    <row r="2697" spans="1:10" s="65" customFormat="1" ht="14" x14ac:dyDescent="0.35">
      <c r="A2697" s="145"/>
      <c r="B2697" s="152"/>
      <c r="E2697" s="102"/>
      <c r="F2697" s="102"/>
      <c r="G2697" s="102"/>
      <c r="I2697" s="93"/>
      <c r="J2697" s="93"/>
    </row>
    <row r="2698" spans="1:10" s="65" customFormat="1" ht="14" x14ac:dyDescent="0.35">
      <c r="A2698" s="145"/>
      <c r="B2698" s="152"/>
      <c r="E2698" s="102"/>
      <c r="F2698" s="102"/>
      <c r="G2698" s="102"/>
      <c r="I2698" s="93"/>
      <c r="J2698" s="93"/>
    </row>
    <row r="2699" spans="1:10" s="65" customFormat="1" ht="14" x14ac:dyDescent="0.35">
      <c r="A2699" s="145"/>
      <c r="B2699" s="152"/>
      <c r="E2699" s="102"/>
      <c r="F2699" s="102"/>
      <c r="G2699" s="102"/>
      <c r="I2699" s="93"/>
      <c r="J2699" s="93"/>
    </row>
    <row r="2700" spans="1:10" s="65" customFormat="1" ht="14" x14ac:dyDescent="0.35">
      <c r="A2700" s="145"/>
      <c r="B2700" s="152"/>
      <c r="E2700" s="102"/>
      <c r="F2700" s="102"/>
      <c r="G2700" s="102"/>
      <c r="I2700" s="93"/>
      <c r="J2700" s="93"/>
    </row>
    <row r="2701" spans="1:10" s="65" customFormat="1" ht="14" x14ac:dyDescent="0.35">
      <c r="A2701" s="145"/>
      <c r="B2701" s="152"/>
      <c r="E2701" s="102"/>
      <c r="F2701" s="102"/>
      <c r="G2701" s="102"/>
      <c r="I2701" s="93"/>
      <c r="J2701" s="93"/>
    </row>
    <row r="2702" spans="1:10" s="65" customFormat="1" ht="14" x14ac:dyDescent="0.35">
      <c r="A2702" s="145"/>
      <c r="B2702" s="152"/>
      <c r="E2702" s="102"/>
      <c r="F2702" s="102"/>
      <c r="G2702" s="102"/>
      <c r="I2702" s="93"/>
      <c r="J2702" s="93"/>
    </row>
    <row r="2703" spans="1:10" s="65" customFormat="1" ht="14" x14ac:dyDescent="0.35">
      <c r="A2703" s="145"/>
      <c r="B2703" s="152"/>
      <c r="E2703" s="102"/>
      <c r="F2703" s="102"/>
      <c r="G2703" s="102"/>
      <c r="I2703" s="93"/>
      <c r="J2703" s="93"/>
    </row>
    <row r="2704" spans="1:10" s="65" customFormat="1" ht="14" x14ac:dyDescent="0.35">
      <c r="A2704" s="145"/>
      <c r="B2704" s="152"/>
      <c r="E2704" s="102"/>
      <c r="F2704" s="102"/>
      <c r="G2704" s="102"/>
      <c r="I2704" s="93"/>
      <c r="J2704" s="93"/>
    </row>
    <row r="2705" spans="1:10" s="65" customFormat="1" ht="14" x14ac:dyDescent="0.35">
      <c r="A2705" s="145"/>
      <c r="B2705" s="152"/>
      <c r="E2705" s="102"/>
      <c r="F2705" s="102"/>
      <c r="G2705" s="102"/>
      <c r="I2705" s="93"/>
      <c r="J2705" s="93"/>
    </row>
    <row r="2706" spans="1:10" s="65" customFormat="1" ht="14" x14ac:dyDescent="0.35">
      <c r="A2706" s="145"/>
      <c r="B2706" s="152"/>
      <c r="E2706" s="102"/>
      <c r="F2706" s="102"/>
      <c r="G2706" s="102"/>
      <c r="I2706" s="93"/>
      <c r="J2706" s="93"/>
    </row>
    <row r="2707" spans="1:10" s="65" customFormat="1" ht="14" x14ac:dyDescent="0.35">
      <c r="A2707" s="145"/>
      <c r="B2707" s="152"/>
      <c r="E2707" s="102"/>
      <c r="F2707" s="102"/>
      <c r="G2707" s="102"/>
      <c r="I2707" s="93"/>
      <c r="J2707" s="93"/>
    </row>
    <row r="2708" spans="1:10" s="65" customFormat="1" ht="14" x14ac:dyDescent="0.35">
      <c r="A2708" s="145"/>
      <c r="B2708" s="152"/>
      <c r="E2708" s="102"/>
      <c r="F2708" s="102"/>
      <c r="G2708" s="102"/>
      <c r="I2708" s="93"/>
      <c r="J2708" s="93"/>
    </row>
    <row r="2709" spans="1:10" s="65" customFormat="1" ht="14" x14ac:dyDescent="0.35">
      <c r="A2709" s="145"/>
      <c r="B2709" s="152"/>
      <c r="E2709" s="102"/>
      <c r="F2709" s="102"/>
      <c r="G2709" s="102"/>
      <c r="I2709" s="93"/>
      <c r="J2709" s="93"/>
    </row>
    <row r="2710" spans="1:10" s="65" customFormat="1" ht="14" x14ac:dyDescent="0.35">
      <c r="A2710" s="145"/>
      <c r="B2710" s="152"/>
      <c r="E2710" s="102"/>
      <c r="F2710" s="102"/>
      <c r="G2710" s="102"/>
      <c r="I2710" s="93"/>
      <c r="J2710" s="93"/>
    </row>
    <row r="2711" spans="1:10" s="65" customFormat="1" ht="14" x14ac:dyDescent="0.35">
      <c r="A2711" s="145"/>
      <c r="B2711" s="152"/>
      <c r="E2711" s="102"/>
      <c r="F2711" s="102"/>
      <c r="G2711" s="102"/>
      <c r="I2711" s="93"/>
      <c r="J2711" s="93"/>
    </row>
    <row r="2712" spans="1:10" s="65" customFormat="1" ht="14" x14ac:dyDescent="0.35">
      <c r="A2712" s="145"/>
      <c r="B2712" s="152"/>
      <c r="E2712" s="102"/>
      <c r="F2712" s="102"/>
      <c r="G2712" s="102"/>
      <c r="I2712" s="93"/>
      <c r="J2712" s="93"/>
    </row>
    <row r="2713" spans="1:10" s="65" customFormat="1" ht="14" x14ac:dyDescent="0.35">
      <c r="A2713" s="145"/>
      <c r="B2713" s="152"/>
      <c r="E2713" s="102"/>
      <c r="F2713" s="102"/>
      <c r="G2713" s="102"/>
      <c r="I2713" s="93"/>
      <c r="J2713" s="93"/>
    </row>
    <row r="2714" spans="1:10" s="65" customFormat="1" ht="14" x14ac:dyDescent="0.35">
      <c r="A2714" s="145"/>
      <c r="B2714" s="152"/>
      <c r="E2714" s="102"/>
      <c r="F2714" s="102"/>
      <c r="G2714" s="102"/>
      <c r="I2714" s="93"/>
      <c r="J2714" s="93"/>
    </row>
    <row r="2715" spans="1:10" s="65" customFormat="1" ht="14" x14ac:dyDescent="0.35">
      <c r="A2715" s="145"/>
      <c r="B2715" s="152"/>
      <c r="E2715" s="102"/>
      <c r="F2715" s="102"/>
      <c r="G2715" s="102"/>
      <c r="I2715" s="93"/>
      <c r="J2715" s="93"/>
    </row>
    <row r="2716" spans="1:10" s="65" customFormat="1" ht="14" x14ac:dyDescent="0.35">
      <c r="A2716" s="145"/>
      <c r="B2716" s="152"/>
      <c r="E2716" s="102"/>
      <c r="F2716" s="102"/>
      <c r="G2716" s="102"/>
      <c r="I2716" s="93"/>
      <c r="J2716" s="93"/>
    </row>
    <row r="2717" spans="1:10" s="65" customFormat="1" ht="14" x14ac:dyDescent="0.35">
      <c r="A2717" s="145"/>
      <c r="B2717" s="152"/>
      <c r="E2717" s="102"/>
      <c r="F2717" s="102"/>
      <c r="G2717" s="102"/>
      <c r="I2717" s="93"/>
      <c r="J2717" s="93"/>
    </row>
    <row r="2718" spans="1:10" s="65" customFormat="1" ht="14" x14ac:dyDescent="0.35">
      <c r="A2718" s="145"/>
      <c r="B2718" s="152"/>
      <c r="E2718" s="102"/>
      <c r="F2718" s="102"/>
      <c r="G2718" s="102"/>
      <c r="I2718" s="93"/>
      <c r="J2718" s="93"/>
    </row>
    <row r="2719" spans="1:10" s="65" customFormat="1" ht="14" x14ac:dyDescent="0.35">
      <c r="A2719" s="145"/>
      <c r="B2719" s="152"/>
      <c r="E2719" s="102"/>
      <c r="F2719" s="102"/>
      <c r="G2719" s="102"/>
      <c r="I2719" s="93"/>
      <c r="J2719" s="93"/>
    </row>
    <row r="2720" spans="1:10" s="65" customFormat="1" ht="14" x14ac:dyDescent="0.35">
      <c r="A2720" s="145"/>
      <c r="B2720" s="152"/>
      <c r="E2720" s="102"/>
      <c r="F2720" s="102"/>
      <c r="G2720" s="102"/>
      <c r="I2720" s="93"/>
      <c r="J2720" s="93"/>
    </row>
    <row r="2721" spans="1:10" s="65" customFormat="1" ht="14" x14ac:dyDescent="0.35">
      <c r="A2721" s="145"/>
      <c r="B2721" s="152"/>
      <c r="E2721" s="102"/>
      <c r="F2721" s="102"/>
      <c r="G2721" s="102"/>
      <c r="I2721" s="93"/>
      <c r="J2721" s="93"/>
    </row>
    <row r="2722" spans="1:10" s="65" customFormat="1" ht="14" x14ac:dyDescent="0.35">
      <c r="A2722" s="145"/>
      <c r="B2722" s="152"/>
      <c r="E2722" s="102"/>
      <c r="F2722" s="102"/>
      <c r="G2722" s="102"/>
      <c r="I2722" s="93"/>
      <c r="J2722" s="93"/>
    </row>
    <row r="2723" spans="1:10" s="65" customFormat="1" ht="14" x14ac:dyDescent="0.35">
      <c r="A2723" s="145"/>
      <c r="B2723" s="152"/>
      <c r="E2723" s="102"/>
      <c r="F2723" s="102"/>
      <c r="G2723" s="102"/>
      <c r="I2723" s="93"/>
      <c r="J2723" s="93"/>
    </row>
    <row r="2724" spans="1:10" s="65" customFormat="1" ht="14" x14ac:dyDescent="0.35">
      <c r="A2724" s="145"/>
      <c r="B2724" s="152"/>
      <c r="E2724" s="102"/>
      <c r="F2724" s="102"/>
      <c r="G2724" s="102"/>
      <c r="I2724" s="93"/>
      <c r="J2724" s="93"/>
    </row>
    <row r="2725" spans="1:10" s="65" customFormat="1" ht="14" x14ac:dyDescent="0.35">
      <c r="A2725" s="145"/>
      <c r="B2725" s="152"/>
      <c r="E2725" s="102"/>
      <c r="F2725" s="102"/>
      <c r="G2725" s="102"/>
      <c r="I2725" s="93"/>
      <c r="J2725" s="93"/>
    </row>
    <row r="2726" spans="1:10" s="65" customFormat="1" ht="14" x14ac:dyDescent="0.35">
      <c r="A2726" s="145"/>
      <c r="B2726" s="152"/>
      <c r="E2726" s="102"/>
      <c r="F2726" s="102"/>
      <c r="G2726" s="102"/>
      <c r="I2726" s="93"/>
      <c r="J2726" s="93"/>
    </row>
    <row r="2727" spans="1:10" s="65" customFormat="1" ht="14" x14ac:dyDescent="0.35">
      <c r="A2727" s="145"/>
      <c r="B2727" s="152"/>
      <c r="E2727" s="102"/>
      <c r="F2727" s="102"/>
      <c r="G2727" s="102"/>
      <c r="I2727" s="93"/>
      <c r="J2727" s="93"/>
    </row>
    <row r="2728" spans="1:10" s="65" customFormat="1" ht="14" x14ac:dyDescent="0.35">
      <c r="A2728" s="145"/>
      <c r="B2728" s="152"/>
      <c r="E2728" s="102"/>
      <c r="F2728" s="102"/>
      <c r="G2728" s="102"/>
      <c r="I2728" s="93"/>
      <c r="J2728" s="93"/>
    </row>
    <row r="2729" spans="1:10" s="65" customFormat="1" ht="14" x14ac:dyDescent="0.35">
      <c r="A2729" s="145"/>
      <c r="B2729" s="152"/>
      <c r="E2729" s="102"/>
      <c r="F2729" s="102"/>
      <c r="G2729" s="102"/>
      <c r="I2729" s="93"/>
      <c r="J2729" s="93"/>
    </row>
    <row r="2730" spans="1:10" s="65" customFormat="1" ht="14" x14ac:dyDescent="0.35">
      <c r="A2730" s="145"/>
      <c r="B2730" s="152"/>
      <c r="E2730" s="102"/>
      <c r="F2730" s="102"/>
      <c r="G2730" s="102"/>
      <c r="I2730" s="93"/>
      <c r="J2730" s="93"/>
    </row>
    <row r="2731" spans="1:10" s="65" customFormat="1" ht="14" x14ac:dyDescent="0.35">
      <c r="A2731" s="145"/>
      <c r="B2731" s="152"/>
      <c r="E2731" s="102"/>
      <c r="F2731" s="102"/>
      <c r="G2731" s="102"/>
      <c r="I2731" s="93"/>
      <c r="J2731" s="93"/>
    </row>
    <row r="2732" spans="1:10" s="65" customFormat="1" ht="14" x14ac:dyDescent="0.35">
      <c r="A2732" s="145"/>
      <c r="B2732" s="152"/>
      <c r="E2732" s="102"/>
      <c r="F2732" s="102"/>
      <c r="G2732" s="102"/>
      <c r="I2732" s="93"/>
      <c r="J2732" s="93"/>
    </row>
    <row r="2733" spans="1:10" s="65" customFormat="1" ht="14" x14ac:dyDescent="0.35">
      <c r="A2733" s="145"/>
      <c r="B2733" s="152"/>
      <c r="E2733" s="102"/>
      <c r="F2733" s="102"/>
      <c r="G2733" s="102"/>
      <c r="I2733" s="93"/>
      <c r="J2733" s="93"/>
    </row>
    <row r="2734" spans="1:10" s="65" customFormat="1" ht="14" x14ac:dyDescent="0.35">
      <c r="A2734" s="145"/>
      <c r="B2734" s="152"/>
      <c r="E2734" s="102"/>
      <c r="F2734" s="102"/>
      <c r="G2734" s="102"/>
      <c r="I2734" s="93"/>
      <c r="J2734" s="93"/>
    </row>
    <row r="2735" spans="1:10" s="65" customFormat="1" ht="14" x14ac:dyDescent="0.35">
      <c r="A2735" s="145"/>
      <c r="B2735" s="152"/>
      <c r="E2735" s="102"/>
      <c r="F2735" s="102"/>
      <c r="G2735" s="102"/>
      <c r="I2735" s="93"/>
      <c r="J2735" s="93"/>
    </row>
    <row r="2736" spans="1:10" s="65" customFormat="1" ht="14" x14ac:dyDescent="0.35">
      <c r="A2736" s="145"/>
      <c r="B2736" s="152"/>
      <c r="E2736" s="102"/>
      <c r="F2736" s="102"/>
      <c r="G2736" s="102"/>
      <c r="I2736" s="93"/>
      <c r="J2736" s="93"/>
    </row>
    <row r="2737" spans="1:10" s="65" customFormat="1" ht="14" x14ac:dyDescent="0.35">
      <c r="A2737" s="145"/>
      <c r="B2737" s="152"/>
      <c r="E2737" s="102"/>
      <c r="F2737" s="102"/>
      <c r="G2737" s="102"/>
      <c r="I2737" s="93"/>
      <c r="J2737" s="93"/>
    </row>
    <row r="2738" spans="1:10" s="65" customFormat="1" ht="14" x14ac:dyDescent="0.35">
      <c r="A2738" s="145"/>
      <c r="B2738" s="152"/>
      <c r="E2738" s="102"/>
      <c r="F2738" s="102"/>
      <c r="G2738" s="102"/>
      <c r="I2738" s="93"/>
      <c r="J2738" s="93"/>
    </row>
    <row r="2739" spans="1:10" s="65" customFormat="1" ht="14" x14ac:dyDescent="0.35">
      <c r="A2739" s="145"/>
      <c r="B2739" s="152"/>
      <c r="E2739" s="102"/>
      <c r="F2739" s="102"/>
      <c r="G2739" s="102"/>
      <c r="I2739" s="93"/>
      <c r="J2739" s="93"/>
    </row>
    <row r="2740" spans="1:10" s="65" customFormat="1" ht="14" x14ac:dyDescent="0.35">
      <c r="A2740" s="145"/>
      <c r="B2740" s="152"/>
      <c r="E2740" s="102"/>
      <c r="F2740" s="102"/>
      <c r="G2740" s="102"/>
      <c r="I2740" s="93"/>
      <c r="J2740" s="93"/>
    </row>
    <row r="2741" spans="1:10" s="65" customFormat="1" ht="14" x14ac:dyDescent="0.35">
      <c r="A2741" s="145"/>
      <c r="B2741" s="152"/>
      <c r="E2741" s="102"/>
      <c r="F2741" s="102"/>
      <c r="G2741" s="102"/>
      <c r="I2741" s="93"/>
      <c r="J2741" s="93"/>
    </row>
    <row r="2742" spans="1:10" s="65" customFormat="1" ht="14" x14ac:dyDescent="0.35">
      <c r="A2742" s="145"/>
      <c r="B2742" s="152"/>
      <c r="E2742" s="102"/>
      <c r="F2742" s="102"/>
      <c r="G2742" s="102"/>
      <c r="I2742" s="93"/>
      <c r="J2742" s="93"/>
    </row>
    <row r="2743" spans="1:10" s="65" customFormat="1" ht="14" x14ac:dyDescent="0.35">
      <c r="A2743" s="145"/>
      <c r="B2743" s="152"/>
      <c r="E2743" s="102"/>
      <c r="F2743" s="102"/>
      <c r="G2743" s="102"/>
      <c r="I2743" s="93"/>
      <c r="J2743" s="93"/>
    </row>
    <row r="2744" spans="1:10" s="65" customFormat="1" ht="14" x14ac:dyDescent="0.35">
      <c r="A2744" s="145"/>
      <c r="B2744" s="152"/>
      <c r="E2744" s="102"/>
      <c r="F2744" s="102"/>
      <c r="G2744" s="102"/>
      <c r="I2744" s="93"/>
      <c r="J2744" s="93"/>
    </row>
    <row r="2745" spans="1:10" s="65" customFormat="1" ht="14" x14ac:dyDescent="0.35">
      <c r="A2745" s="145"/>
      <c r="B2745" s="152"/>
      <c r="E2745" s="102"/>
      <c r="F2745" s="102"/>
      <c r="G2745" s="102"/>
      <c r="I2745" s="93"/>
      <c r="J2745" s="93"/>
    </row>
    <row r="2746" spans="1:10" s="65" customFormat="1" ht="14" x14ac:dyDescent="0.35">
      <c r="A2746" s="145"/>
      <c r="B2746" s="152"/>
      <c r="E2746" s="102"/>
      <c r="F2746" s="102"/>
      <c r="G2746" s="102"/>
      <c r="I2746" s="93"/>
      <c r="J2746" s="93"/>
    </row>
    <row r="2747" spans="1:10" s="65" customFormat="1" ht="14" x14ac:dyDescent="0.35">
      <c r="A2747" s="145"/>
      <c r="B2747" s="152"/>
      <c r="E2747" s="102"/>
      <c r="F2747" s="102"/>
      <c r="G2747" s="102"/>
      <c r="I2747" s="93"/>
      <c r="J2747" s="93"/>
    </row>
    <row r="2748" spans="1:10" s="65" customFormat="1" ht="14" x14ac:dyDescent="0.35">
      <c r="A2748" s="145"/>
      <c r="B2748" s="152"/>
      <c r="E2748" s="102"/>
      <c r="F2748" s="102"/>
      <c r="G2748" s="102"/>
      <c r="I2748" s="93"/>
      <c r="J2748" s="93"/>
    </row>
    <row r="2749" spans="1:10" s="65" customFormat="1" ht="14" x14ac:dyDescent="0.35">
      <c r="A2749" s="145"/>
      <c r="B2749" s="152"/>
      <c r="E2749" s="102"/>
      <c r="F2749" s="102"/>
      <c r="G2749" s="102"/>
      <c r="I2749" s="93"/>
      <c r="J2749" s="93"/>
    </row>
    <row r="2750" spans="1:10" s="65" customFormat="1" ht="14" x14ac:dyDescent="0.35">
      <c r="A2750" s="145"/>
      <c r="B2750" s="152"/>
      <c r="E2750" s="102"/>
      <c r="F2750" s="102"/>
      <c r="G2750" s="102"/>
      <c r="I2750" s="93"/>
      <c r="J2750" s="93"/>
    </row>
    <row r="2751" spans="1:10" s="65" customFormat="1" ht="14" x14ac:dyDescent="0.35">
      <c r="A2751" s="145"/>
      <c r="B2751" s="152"/>
      <c r="E2751" s="102"/>
      <c r="F2751" s="102"/>
      <c r="G2751" s="102"/>
      <c r="I2751" s="93"/>
      <c r="J2751" s="93"/>
    </row>
    <row r="2752" spans="1:10" s="65" customFormat="1" ht="14" x14ac:dyDescent="0.35">
      <c r="A2752" s="145"/>
      <c r="B2752" s="152"/>
      <c r="E2752" s="102"/>
      <c r="F2752" s="102"/>
      <c r="G2752" s="102"/>
      <c r="I2752" s="93"/>
      <c r="J2752" s="93"/>
    </row>
    <row r="2753" spans="1:10" s="65" customFormat="1" ht="14" x14ac:dyDescent="0.35">
      <c r="A2753" s="145"/>
      <c r="B2753" s="152"/>
      <c r="E2753" s="102"/>
      <c r="F2753" s="102"/>
      <c r="G2753" s="102"/>
      <c r="I2753" s="93"/>
      <c r="J2753" s="93"/>
    </row>
    <row r="2754" spans="1:10" s="65" customFormat="1" ht="14" x14ac:dyDescent="0.35">
      <c r="A2754" s="145"/>
      <c r="B2754" s="152"/>
      <c r="E2754" s="102"/>
      <c r="F2754" s="102"/>
      <c r="G2754" s="102"/>
      <c r="I2754" s="93"/>
      <c r="J2754" s="93"/>
    </row>
    <row r="2755" spans="1:10" s="65" customFormat="1" ht="14" x14ac:dyDescent="0.35">
      <c r="A2755" s="145"/>
      <c r="B2755" s="152"/>
      <c r="E2755" s="102"/>
      <c r="F2755" s="102"/>
      <c r="G2755" s="102"/>
      <c r="I2755" s="93"/>
      <c r="J2755" s="93"/>
    </row>
    <row r="2756" spans="1:10" s="65" customFormat="1" ht="14" x14ac:dyDescent="0.35">
      <c r="A2756" s="145"/>
      <c r="B2756" s="152"/>
      <c r="E2756" s="102"/>
      <c r="F2756" s="102"/>
      <c r="G2756" s="102"/>
      <c r="I2756" s="93"/>
      <c r="J2756" s="93"/>
    </row>
    <row r="2757" spans="1:10" s="65" customFormat="1" ht="14" x14ac:dyDescent="0.35">
      <c r="A2757" s="145"/>
      <c r="B2757" s="152"/>
      <c r="E2757" s="102"/>
      <c r="F2757" s="102"/>
      <c r="G2757" s="102"/>
      <c r="I2757" s="93"/>
      <c r="J2757" s="93"/>
    </row>
    <row r="2758" spans="1:10" s="65" customFormat="1" ht="14" x14ac:dyDescent="0.35">
      <c r="A2758" s="145"/>
      <c r="B2758" s="152"/>
      <c r="E2758" s="102"/>
      <c r="F2758" s="102"/>
      <c r="G2758" s="102"/>
      <c r="I2758" s="93"/>
      <c r="J2758" s="93"/>
    </row>
    <row r="2759" spans="1:10" s="65" customFormat="1" ht="14" x14ac:dyDescent="0.35">
      <c r="A2759" s="145"/>
      <c r="B2759" s="152"/>
      <c r="E2759" s="102"/>
      <c r="F2759" s="102"/>
      <c r="G2759" s="102"/>
      <c r="I2759" s="93"/>
      <c r="J2759" s="93"/>
    </row>
    <row r="2760" spans="1:10" s="65" customFormat="1" ht="14" x14ac:dyDescent="0.35">
      <c r="A2760" s="145"/>
      <c r="B2760" s="152"/>
      <c r="E2760" s="102"/>
      <c r="F2760" s="102"/>
      <c r="G2760" s="102"/>
      <c r="I2760" s="93"/>
      <c r="J2760" s="93"/>
    </row>
    <row r="2761" spans="1:10" s="65" customFormat="1" ht="14" x14ac:dyDescent="0.35">
      <c r="A2761" s="145"/>
      <c r="B2761" s="152"/>
      <c r="E2761" s="102"/>
      <c r="F2761" s="102"/>
      <c r="G2761" s="102"/>
      <c r="I2761" s="93"/>
      <c r="J2761" s="93"/>
    </row>
    <row r="2762" spans="1:10" s="65" customFormat="1" ht="14" x14ac:dyDescent="0.35">
      <c r="A2762" s="145"/>
      <c r="B2762" s="152"/>
      <c r="E2762" s="102"/>
      <c r="F2762" s="102"/>
      <c r="G2762" s="102"/>
      <c r="I2762" s="93"/>
      <c r="J2762" s="93"/>
    </row>
    <row r="2763" spans="1:10" s="65" customFormat="1" ht="14" x14ac:dyDescent="0.35">
      <c r="A2763" s="145"/>
      <c r="B2763" s="152"/>
      <c r="E2763" s="102"/>
      <c r="F2763" s="102"/>
      <c r="G2763" s="102"/>
      <c r="I2763" s="93"/>
      <c r="J2763" s="93"/>
    </row>
    <row r="2764" spans="1:10" s="65" customFormat="1" ht="14" x14ac:dyDescent="0.35">
      <c r="A2764" s="145"/>
      <c r="B2764" s="152"/>
      <c r="E2764" s="102"/>
      <c r="F2764" s="102"/>
      <c r="G2764" s="102"/>
      <c r="I2764" s="93"/>
      <c r="J2764" s="93"/>
    </row>
    <row r="2765" spans="1:10" s="65" customFormat="1" ht="14" x14ac:dyDescent="0.35">
      <c r="A2765" s="145"/>
      <c r="B2765" s="152"/>
      <c r="E2765" s="102"/>
      <c r="F2765" s="102"/>
      <c r="G2765" s="102"/>
      <c r="I2765" s="93"/>
      <c r="J2765" s="93"/>
    </row>
    <row r="2766" spans="1:10" s="65" customFormat="1" ht="14" x14ac:dyDescent="0.35">
      <c r="A2766" s="145"/>
      <c r="B2766" s="152"/>
      <c r="E2766" s="102"/>
      <c r="F2766" s="102"/>
      <c r="G2766" s="102"/>
      <c r="I2766" s="93"/>
      <c r="J2766" s="93"/>
    </row>
    <row r="2767" spans="1:10" s="65" customFormat="1" ht="14" x14ac:dyDescent="0.35">
      <c r="A2767" s="145"/>
      <c r="B2767" s="152"/>
      <c r="E2767" s="102"/>
      <c r="F2767" s="102"/>
      <c r="G2767" s="102"/>
      <c r="I2767" s="93"/>
      <c r="J2767" s="93"/>
    </row>
    <row r="2768" spans="1:10" s="65" customFormat="1" ht="14" x14ac:dyDescent="0.35">
      <c r="A2768" s="145"/>
      <c r="B2768" s="152"/>
      <c r="E2768" s="102"/>
      <c r="F2768" s="102"/>
      <c r="G2768" s="102"/>
      <c r="I2768" s="93"/>
      <c r="J2768" s="93"/>
    </row>
    <row r="2769" spans="1:10" s="65" customFormat="1" ht="14" x14ac:dyDescent="0.35">
      <c r="A2769" s="145"/>
      <c r="B2769" s="152"/>
      <c r="E2769" s="102"/>
      <c r="F2769" s="102"/>
      <c r="G2769" s="102"/>
      <c r="I2769" s="93"/>
      <c r="J2769" s="93"/>
    </row>
    <row r="2770" spans="1:10" s="65" customFormat="1" ht="14" x14ac:dyDescent="0.35">
      <c r="A2770" s="145"/>
      <c r="B2770" s="152"/>
      <c r="E2770" s="102"/>
      <c r="F2770" s="102"/>
      <c r="G2770" s="102"/>
      <c r="I2770" s="93"/>
      <c r="J2770" s="93"/>
    </row>
    <row r="2771" spans="1:10" s="65" customFormat="1" ht="14" x14ac:dyDescent="0.35">
      <c r="A2771" s="145"/>
      <c r="B2771" s="152"/>
      <c r="E2771" s="102"/>
      <c r="F2771" s="102"/>
      <c r="G2771" s="102"/>
      <c r="I2771" s="93"/>
      <c r="J2771" s="93"/>
    </row>
    <row r="2772" spans="1:10" s="65" customFormat="1" ht="14" x14ac:dyDescent="0.35">
      <c r="A2772" s="145"/>
      <c r="B2772" s="152"/>
      <c r="E2772" s="102"/>
      <c r="F2772" s="102"/>
      <c r="G2772" s="102"/>
      <c r="I2772" s="93"/>
      <c r="J2772" s="93"/>
    </row>
    <row r="2773" spans="1:10" s="65" customFormat="1" ht="14" x14ac:dyDescent="0.35">
      <c r="A2773" s="145"/>
      <c r="B2773" s="152"/>
      <c r="E2773" s="102"/>
      <c r="F2773" s="102"/>
      <c r="G2773" s="102"/>
      <c r="I2773" s="93"/>
      <c r="J2773" s="93"/>
    </row>
    <row r="2774" spans="1:10" s="65" customFormat="1" ht="14" x14ac:dyDescent="0.35">
      <c r="A2774" s="145"/>
      <c r="B2774" s="152"/>
      <c r="E2774" s="102"/>
      <c r="F2774" s="102"/>
      <c r="G2774" s="102"/>
      <c r="I2774" s="93"/>
      <c r="J2774" s="93"/>
    </row>
    <row r="2775" spans="1:10" s="65" customFormat="1" ht="14" x14ac:dyDescent="0.35">
      <c r="A2775" s="145"/>
      <c r="B2775" s="152"/>
      <c r="E2775" s="102"/>
      <c r="F2775" s="102"/>
      <c r="G2775" s="102"/>
      <c r="I2775" s="93"/>
      <c r="J2775" s="93"/>
    </row>
    <row r="2776" spans="1:10" s="65" customFormat="1" ht="14" x14ac:dyDescent="0.35">
      <c r="A2776" s="145"/>
      <c r="B2776" s="152"/>
      <c r="E2776" s="102"/>
      <c r="F2776" s="102"/>
      <c r="G2776" s="102"/>
      <c r="I2776" s="93"/>
      <c r="J2776" s="93"/>
    </row>
    <row r="2777" spans="1:10" s="65" customFormat="1" ht="14" x14ac:dyDescent="0.35">
      <c r="A2777" s="145"/>
      <c r="B2777" s="152"/>
      <c r="E2777" s="102"/>
      <c r="F2777" s="102"/>
      <c r="G2777" s="102"/>
      <c r="I2777" s="93"/>
      <c r="J2777" s="93"/>
    </row>
    <row r="2778" spans="1:10" s="65" customFormat="1" ht="14" x14ac:dyDescent="0.35">
      <c r="A2778" s="145"/>
      <c r="B2778" s="152"/>
      <c r="E2778" s="102"/>
      <c r="F2778" s="102"/>
      <c r="G2778" s="102"/>
      <c r="I2778" s="93"/>
      <c r="J2778" s="93"/>
    </row>
    <row r="2779" spans="1:10" s="65" customFormat="1" ht="14" x14ac:dyDescent="0.35">
      <c r="A2779" s="145"/>
      <c r="B2779" s="152"/>
      <c r="E2779" s="102"/>
      <c r="F2779" s="102"/>
      <c r="G2779" s="102"/>
      <c r="I2779" s="93"/>
      <c r="J2779" s="93"/>
    </row>
    <row r="2780" spans="1:10" s="65" customFormat="1" ht="14" x14ac:dyDescent="0.35">
      <c r="A2780" s="145"/>
      <c r="B2780" s="152"/>
      <c r="E2780" s="102"/>
      <c r="F2780" s="102"/>
      <c r="G2780" s="102"/>
      <c r="I2780" s="93"/>
      <c r="J2780" s="93"/>
    </row>
    <row r="2781" spans="1:10" s="65" customFormat="1" ht="14" x14ac:dyDescent="0.35">
      <c r="A2781" s="145"/>
      <c r="B2781" s="152"/>
      <c r="E2781" s="102"/>
      <c r="F2781" s="102"/>
      <c r="G2781" s="102"/>
      <c r="I2781" s="93"/>
      <c r="J2781" s="93"/>
    </row>
    <row r="2782" spans="1:10" s="65" customFormat="1" ht="14" x14ac:dyDescent="0.35">
      <c r="A2782" s="145"/>
      <c r="B2782" s="152"/>
      <c r="E2782" s="102"/>
      <c r="F2782" s="102"/>
      <c r="G2782" s="102"/>
      <c r="I2782" s="93"/>
      <c r="J2782" s="93"/>
    </row>
    <row r="2783" spans="1:10" s="65" customFormat="1" ht="14" x14ac:dyDescent="0.35">
      <c r="A2783" s="145"/>
      <c r="B2783" s="152"/>
      <c r="E2783" s="102"/>
      <c r="F2783" s="102"/>
      <c r="G2783" s="102"/>
      <c r="I2783" s="93"/>
      <c r="J2783" s="93"/>
    </row>
    <row r="2784" spans="1:10" s="65" customFormat="1" ht="14" x14ac:dyDescent="0.35">
      <c r="A2784" s="145"/>
      <c r="B2784" s="152"/>
      <c r="E2784" s="102"/>
      <c r="F2784" s="102"/>
      <c r="G2784" s="102"/>
      <c r="I2784" s="93"/>
      <c r="J2784" s="93"/>
    </row>
    <row r="2785" spans="1:10" s="65" customFormat="1" ht="14" x14ac:dyDescent="0.35">
      <c r="A2785" s="145"/>
      <c r="B2785" s="152"/>
      <c r="E2785" s="102"/>
      <c r="F2785" s="102"/>
      <c r="G2785" s="102"/>
      <c r="I2785" s="93"/>
      <c r="J2785" s="93"/>
    </row>
    <row r="2786" spans="1:10" s="65" customFormat="1" ht="14" x14ac:dyDescent="0.35">
      <c r="A2786" s="145"/>
      <c r="B2786" s="152"/>
      <c r="E2786" s="102"/>
      <c r="F2786" s="102"/>
      <c r="G2786" s="102"/>
      <c r="I2786" s="93"/>
      <c r="J2786" s="93"/>
    </row>
    <row r="2787" spans="1:10" s="65" customFormat="1" ht="14" x14ac:dyDescent="0.35">
      <c r="A2787" s="145"/>
      <c r="B2787" s="152"/>
      <c r="E2787" s="102"/>
      <c r="F2787" s="102"/>
      <c r="G2787" s="102"/>
      <c r="I2787" s="93"/>
      <c r="J2787" s="93"/>
    </row>
    <row r="2788" spans="1:10" s="65" customFormat="1" ht="14" x14ac:dyDescent="0.35">
      <c r="A2788" s="145"/>
      <c r="B2788" s="152"/>
      <c r="E2788" s="102"/>
      <c r="F2788" s="102"/>
      <c r="G2788" s="102"/>
      <c r="I2788" s="93"/>
      <c r="J2788" s="93"/>
    </row>
    <row r="2789" spans="1:10" s="65" customFormat="1" ht="14" x14ac:dyDescent="0.35">
      <c r="A2789" s="145"/>
      <c r="B2789" s="152"/>
      <c r="E2789" s="102"/>
      <c r="F2789" s="102"/>
      <c r="G2789" s="102"/>
      <c r="I2789" s="93"/>
      <c r="J2789" s="93"/>
    </row>
    <row r="2790" spans="1:10" s="65" customFormat="1" ht="14" x14ac:dyDescent="0.35">
      <c r="A2790" s="145"/>
      <c r="B2790" s="152"/>
      <c r="E2790" s="102"/>
      <c r="F2790" s="102"/>
      <c r="G2790" s="102"/>
      <c r="I2790" s="93"/>
      <c r="J2790" s="93"/>
    </row>
    <row r="2791" spans="1:10" s="65" customFormat="1" ht="14" x14ac:dyDescent="0.35">
      <c r="A2791" s="145"/>
      <c r="B2791" s="152"/>
      <c r="E2791" s="102"/>
      <c r="F2791" s="102"/>
      <c r="G2791" s="102"/>
      <c r="I2791" s="93"/>
      <c r="J2791" s="93"/>
    </row>
    <row r="2792" spans="1:10" s="65" customFormat="1" ht="14" x14ac:dyDescent="0.35">
      <c r="A2792" s="145"/>
      <c r="B2792" s="152"/>
      <c r="E2792" s="102"/>
      <c r="F2792" s="102"/>
      <c r="G2792" s="102"/>
      <c r="I2792" s="93"/>
      <c r="J2792" s="93"/>
    </row>
    <row r="2793" spans="1:10" s="65" customFormat="1" ht="14" x14ac:dyDescent="0.35">
      <c r="A2793" s="145"/>
      <c r="B2793" s="152"/>
      <c r="E2793" s="102"/>
      <c r="F2793" s="102"/>
      <c r="G2793" s="102"/>
      <c r="I2793" s="93"/>
      <c r="J2793" s="93"/>
    </row>
    <row r="2794" spans="1:10" s="65" customFormat="1" ht="14" x14ac:dyDescent="0.35">
      <c r="A2794" s="145"/>
      <c r="B2794" s="152"/>
      <c r="E2794" s="102"/>
      <c r="F2794" s="102"/>
      <c r="G2794" s="102"/>
      <c r="I2794" s="93"/>
      <c r="J2794" s="93"/>
    </row>
    <row r="2795" spans="1:10" s="65" customFormat="1" ht="14" x14ac:dyDescent="0.35">
      <c r="A2795" s="145"/>
      <c r="B2795" s="152"/>
      <c r="E2795" s="102"/>
      <c r="F2795" s="102"/>
      <c r="G2795" s="102"/>
      <c r="I2795" s="93"/>
      <c r="J2795" s="93"/>
    </row>
    <row r="2796" spans="1:10" s="65" customFormat="1" ht="14" x14ac:dyDescent="0.35">
      <c r="A2796" s="145"/>
      <c r="B2796" s="152"/>
      <c r="E2796" s="102"/>
      <c r="F2796" s="102"/>
      <c r="G2796" s="102"/>
      <c r="I2796" s="93"/>
      <c r="J2796" s="93"/>
    </row>
    <row r="2797" spans="1:10" s="65" customFormat="1" ht="14" x14ac:dyDescent="0.35">
      <c r="A2797" s="145"/>
      <c r="B2797" s="152"/>
      <c r="E2797" s="102"/>
      <c r="F2797" s="102"/>
      <c r="G2797" s="102"/>
      <c r="I2797" s="93"/>
      <c r="J2797" s="93"/>
    </row>
    <row r="2798" spans="1:10" s="65" customFormat="1" ht="14" x14ac:dyDescent="0.35">
      <c r="A2798" s="145"/>
      <c r="B2798" s="152"/>
      <c r="E2798" s="102"/>
      <c r="F2798" s="102"/>
      <c r="G2798" s="102"/>
      <c r="I2798" s="93"/>
      <c r="J2798" s="93"/>
    </row>
    <row r="2799" spans="1:10" s="65" customFormat="1" ht="14" x14ac:dyDescent="0.35">
      <c r="A2799" s="145"/>
      <c r="B2799" s="152"/>
      <c r="E2799" s="102"/>
      <c r="F2799" s="102"/>
      <c r="G2799" s="102"/>
      <c r="I2799" s="93"/>
      <c r="J2799" s="93"/>
    </row>
    <row r="2800" spans="1:10" s="65" customFormat="1" ht="14" x14ac:dyDescent="0.35">
      <c r="A2800" s="145"/>
      <c r="B2800" s="152"/>
      <c r="E2800" s="102"/>
      <c r="F2800" s="102"/>
      <c r="G2800" s="102"/>
      <c r="I2800" s="93"/>
      <c r="J2800" s="93"/>
    </row>
    <row r="2801" spans="1:10" s="65" customFormat="1" ht="14" x14ac:dyDescent="0.35">
      <c r="A2801" s="145"/>
      <c r="B2801" s="152"/>
      <c r="E2801" s="102"/>
      <c r="F2801" s="102"/>
      <c r="G2801" s="102"/>
      <c r="I2801" s="93"/>
      <c r="J2801" s="93"/>
    </row>
    <row r="2802" spans="1:10" s="65" customFormat="1" ht="14" x14ac:dyDescent="0.35">
      <c r="A2802" s="145"/>
      <c r="B2802" s="152"/>
      <c r="E2802" s="102"/>
      <c r="F2802" s="102"/>
      <c r="G2802" s="102"/>
      <c r="I2802" s="93"/>
      <c r="J2802" s="93"/>
    </row>
    <row r="2803" spans="1:10" s="65" customFormat="1" ht="14" x14ac:dyDescent="0.35">
      <c r="A2803" s="145"/>
      <c r="B2803" s="152"/>
      <c r="E2803" s="102"/>
      <c r="F2803" s="102"/>
      <c r="G2803" s="102"/>
      <c r="I2803" s="93"/>
      <c r="J2803" s="93"/>
    </row>
    <row r="2804" spans="1:10" s="65" customFormat="1" ht="14" x14ac:dyDescent="0.35">
      <c r="A2804" s="145"/>
      <c r="B2804" s="152"/>
      <c r="E2804" s="102"/>
      <c r="F2804" s="102"/>
      <c r="G2804" s="102"/>
      <c r="I2804" s="93"/>
      <c r="J2804" s="93"/>
    </row>
    <row r="2805" spans="1:10" s="65" customFormat="1" ht="14" x14ac:dyDescent="0.35">
      <c r="A2805" s="145"/>
      <c r="B2805" s="152"/>
      <c r="E2805" s="102"/>
      <c r="F2805" s="102"/>
      <c r="G2805" s="102"/>
      <c r="I2805" s="93"/>
      <c r="J2805" s="93"/>
    </row>
    <row r="2806" spans="1:10" s="65" customFormat="1" ht="14" x14ac:dyDescent="0.35">
      <c r="A2806" s="145"/>
      <c r="B2806" s="152"/>
      <c r="E2806" s="102"/>
      <c r="F2806" s="102"/>
      <c r="G2806" s="102"/>
      <c r="I2806" s="93"/>
      <c r="J2806" s="93"/>
    </row>
    <row r="2807" spans="1:10" s="65" customFormat="1" ht="14" x14ac:dyDescent="0.35">
      <c r="A2807" s="145"/>
      <c r="B2807" s="152"/>
      <c r="E2807" s="102"/>
      <c r="F2807" s="102"/>
      <c r="G2807" s="102"/>
      <c r="I2807" s="93"/>
      <c r="J2807" s="93"/>
    </row>
    <row r="2808" spans="1:10" s="65" customFormat="1" ht="14" x14ac:dyDescent="0.35">
      <c r="A2808" s="145"/>
      <c r="B2808" s="152"/>
      <c r="E2808" s="102"/>
      <c r="F2808" s="102"/>
      <c r="G2808" s="102"/>
      <c r="I2808" s="93"/>
      <c r="J2808" s="93"/>
    </row>
    <row r="2809" spans="1:10" s="65" customFormat="1" ht="14" x14ac:dyDescent="0.35">
      <c r="A2809" s="145"/>
      <c r="B2809" s="152"/>
      <c r="E2809" s="102"/>
      <c r="F2809" s="102"/>
      <c r="G2809" s="102"/>
      <c r="I2809" s="93"/>
      <c r="J2809" s="93"/>
    </row>
    <row r="2810" spans="1:10" s="65" customFormat="1" ht="14" x14ac:dyDescent="0.35">
      <c r="A2810" s="145"/>
      <c r="B2810" s="152"/>
      <c r="E2810" s="102"/>
      <c r="F2810" s="102"/>
      <c r="G2810" s="102"/>
      <c r="I2810" s="93"/>
      <c r="J2810" s="93"/>
    </row>
    <row r="2811" spans="1:10" s="65" customFormat="1" ht="14" x14ac:dyDescent="0.35">
      <c r="A2811" s="145"/>
      <c r="B2811" s="152"/>
      <c r="E2811" s="102"/>
      <c r="F2811" s="102"/>
      <c r="G2811" s="102"/>
      <c r="I2811" s="93"/>
      <c r="J2811" s="93"/>
    </row>
    <row r="2812" spans="1:10" s="65" customFormat="1" ht="14" x14ac:dyDescent="0.35">
      <c r="A2812" s="145"/>
      <c r="B2812" s="152"/>
      <c r="E2812" s="102"/>
      <c r="F2812" s="102"/>
      <c r="G2812" s="102"/>
      <c r="I2812" s="93"/>
      <c r="J2812" s="93"/>
    </row>
    <row r="2813" spans="1:10" s="65" customFormat="1" ht="14" x14ac:dyDescent="0.35">
      <c r="A2813" s="145"/>
      <c r="B2813" s="152"/>
      <c r="E2813" s="102"/>
      <c r="F2813" s="102"/>
      <c r="G2813" s="102"/>
      <c r="I2813" s="93"/>
      <c r="J2813" s="93"/>
    </row>
    <row r="2814" spans="1:10" s="65" customFormat="1" ht="14" x14ac:dyDescent="0.35">
      <c r="A2814" s="145"/>
      <c r="B2814" s="152"/>
      <c r="E2814" s="102"/>
      <c r="F2814" s="102"/>
      <c r="G2814" s="102"/>
      <c r="I2814" s="93"/>
      <c r="J2814" s="93"/>
    </row>
    <row r="2815" spans="1:10" s="65" customFormat="1" ht="14" x14ac:dyDescent="0.35">
      <c r="A2815" s="145"/>
      <c r="B2815" s="152"/>
      <c r="E2815" s="102"/>
      <c r="F2815" s="102"/>
      <c r="G2815" s="102"/>
      <c r="I2815" s="93"/>
      <c r="J2815" s="93"/>
    </row>
    <row r="2816" spans="1:10" s="65" customFormat="1" ht="14" x14ac:dyDescent="0.35">
      <c r="A2816" s="145"/>
      <c r="B2816" s="152"/>
      <c r="E2816" s="102"/>
      <c r="F2816" s="102"/>
      <c r="G2816" s="102"/>
      <c r="I2816" s="93"/>
      <c r="J2816" s="93"/>
    </row>
    <row r="2817" spans="1:10" s="65" customFormat="1" ht="14" x14ac:dyDescent="0.35">
      <c r="A2817" s="145"/>
      <c r="B2817" s="152"/>
      <c r="E2817" s="102"/>
      <c r="F2817" s="102"/>
      <c r="G2817" s="102"/>
      <c r="I2817" s="93"/>
      <c r="J2817" s="93"/>
    </row>
    <row r="2818" spans="1:10" s="65" customFormat="1" ht="14" x14ac:dyDescent="0.35">
      <c r="A2818" s="145"/>
      <c r="B2818" s="152"/>
      <c r="E2818" s="102"/>
      <c r="F2818" s="102"/>
      <c r="G2818" s="102"/>
      <c r="I2818" s="93"/>
      <c r="J2818" s="93"/>
    </row>
    <row r="2819" spans="1:10" s="65" customFormat="1" ht="14" x14ac:dyDescent="0.35">
      <c r="A2819" s="145"/>
      <c r="B2819" s="152"/>
      <c r="E2819" s="102"/>
      <c r="F2819" s="102"/>
      <c r="G2819" s="102"/>
      <c r="I2819" s="93"/>
      <c r="J2819" s="93"/>
    </row>
    <row r="2820" spans="1:10" s="65" customFormat="1" ht="14" x14ac:dyDescent="0.35">
      <c r="A2820" s="145"/>
      <c r="B2820" s="152"/>
      <c r="E2820" s="102"/>
      <c r="F2820" s="102"/>
      <c r="G2820" s="102"/>
      <c r="I2820" s="93"/>
      <c r="J2820" s="93"/>
    </row>
    <row r="2821" spans="1:10" s="65" customFormat="1" ht="14" x14ac:dyDescent="0.35">
      <c r="A2821" s="145"/>
      <c r="B2821" s="152"/>
      <c r="E2821" s="102"/>
      <c r="F2821" s="102"/>
      <c r="G2821" s="102"/>
      <c r="I2821" s="93"/>
      <c r="J2821" s="93"/>
    </row>
    <row r="2822" spans="1:10" s="65" customFormat="1" ht="14" x14ac:dyDescent="0.35">
      <c r="A2822" s="145"/>
      <c r="B2822" s="152"/>
      <c r="E2822" s="102"/>
      <c r="F2822" s="102"/>
      <c r="G2822" s="102"/>
      <c r="I2822" s="93"/>
      <c r="J2822" s="93"/>
    </row>
    <row r="2823" spans="1:10" s="65" customFormat="1" ht="14" x14ac:dyDescent="0.35">
      <c r="A2823" s="145"/>
      <c r="B2823" s="152"/>
      <c r="E2823" s="102"/>
      <c r="F2823" s="102"/>
      <c r="G2823" s="102"/>
      <c r="I2823" s="93"/>
      <c r="J2823" s="93"/>
    </row>
    <row r="2824" spans="1:10" s="65" customFormat="1" ht="14" x14ac:dyDescent="0.35">
      <c r="A2824" s="145"/>
      <c r="B2824" s="152"/>
      <c r="E2824" s="102"/>
      <c r="F2824" s="102"/>
      <c r="G2824" s="102"/>
      <c r="I2824" s="93"/>
      <c r="J2824" s="93"/>
    </row>
    <row r="2825" spans="1:10" s="65" customFormat="1" ht="14" x14ac:dyDescent="0.35">
      <c r="A2825" s="145"/>
      <c r="B2825" s="152"/>
      <c r="E2825" s="102"/>
      <c r="F2825" s="102"/>
      <c r="G2825" s="102"/>
      <c r="I2825" s="93"/>
      <c r="J2825" s="93"/>
    </row>
    <row r="2826" spans="1:10" s="65" customFormat="1" ht="14" x14ac:dyDescent="0.35">
      <c r="A2826" s="145"/>
      <c r="B2826" s="152"/>
      <c r="E2826" s="102"/>
      <c r="F2826" s="102"/>
      <c r="G2826" s="102"/>
      <c r="I2826" s="93"/>
      <c r="J2826" s="93"/>
    </row>
    <row r="2827" spans="1:10" s="65" customFormat="1" ht="14" x14ac:dyDescent="0.35">
      <c r="A2827" s="145"/>
      <c r="B2827" s="152"/>
      <c r="E2827" s="102"/>
      <c r="F2827" s="102"/>
      <c r="G2827" s="102"/>
      <c r="I2827" s="93"/>
      <c r="J2827" s="93"/>
    </row>
    <row r="2828" spans="1:10" s="65" customFormat="1" ht="14" x14ac:dyDescent="0.35">
      <c r="A2828" s="145"/>
      <c r="B2828" s="152"/>
      <c r="E2828" s="102"/>
      <c r="F2828" s="102"/>
      <c r="G2828" s="102"/>
      <c r="I2828" s="93"/>
      <c r="J2828" s="93"/>
    </row>
    <row r="2829" spans="1:10" s="65" customFormat="1" ht="14" x14ac:dyDescent="0.35">
      <c r="A2829" s="145"/>
      <c r="B2829" s="152"/>
      <c r="E2829" s="102"/>
      <c r="F2829" s="102"/>
      <c r="G2829" s="102"/>
      <c r="I2829" s="93"/>
      <c r="J2829" s="93"/>
    </row>
    <row r="2830" spans="1:10" s="65" customFormat="1" ht="14" x14ac:dyDescent="0.35">
      <c r="A2830" s="145"/>
      <c r="B2830" s="152"/>
      <c r="E2830" s="102"/>
      <c r="F2830" s="102"/>
      <c r="G2830" s="102"/>
      <c r="I2830" s="93"/>
      <c r="J2830" s="93"/>
    </row>
    <row r="2831" spans="1:10" s="65" customFormat="1" ht="14" x14ac:dyDescent="0.35">
      <c r="A2831" s="145"/>
      <c r="B2831" s="152"/>
      <c r="E2831" s="102"/>
      <c r="F2831" s="102"/>
      <c r="G2831" s="102"/>
      <c r="I2831" s="93"/>
      <c r="J2831" s="93"/>
    </row>
    <row r="2832" spans="1:10" s="65" customFormat="1" ht="14" x14ac:dyDescent="0.35">
      <c r="A2832" s="145"/>
      <c r="B2832" s="152"/>
      <c r="E2832" s="102"/>
      <c r="F2832" s="102"/>
      <c r="G2832" s="102"/>
      <c r="I2832" s="93"/>
      <c r="J2832" s="93"/>
    </row>
    <row r="2833" spans="1:10" s="65" customFormat="1" ht="14" x14ac:dyDescent="0.35">
      <c r="A2833" s="145"/>
      <c r="B2833" s="152"/>
      <c r="E2833" s="102"/>
      <c r="F2833" s="102"/>
      <c r="G2833" s="102"/>
      <c r="I2833" s="93"/>
      <c r="J2833" s="93"/>
    </row>
    <row r="2834" spans="1:10" s="65" customFormat="1" ht="14" x14ac:dyDescent="0.35">
      <c r="A2834" s="145"/>
      <c r="B2834" s="152"/>
      <c r="E2834" s="102"/>
      <c r="F2834" s="102"/>
      <c r="G2834" s="102"/>
      <c r="I2834" s="93"/>
      <c r="J2834" s="93"/>
    </row>
    <row r="2835" spans="1:10" s="65" customFormat="1" ht="14" x14ac:dyDescent="0.35">
      <c r="A2835" s="145"/>
      <c r="B2835" s="152"/>
      <c r="E2835" s="102"/>
      <c r="F2835" s="102"/>
      <c r="G2835" s="102"/>
      <c r="I2835" s="93"/>
      <c r="J2835" s="93"/>
    </row>
    <row r="2836" spans="1:10" s="65" customFormat="1" ht="14" x14ac:dyDescent="0.35">
      <c r="A2836" s="145"/>
      <c r="B2836" s="152"/>
      <c r="E2836" s="102"/>
      <c r="F2836" s="102"/>
      <c r="G2836" s="102"/>
      <c r="I2836" s="93"/>
      <c r="J2836" s="93"/>
    </row>
    <row r="2837" spans="1:10" s="65" customFormat="1" ht="14" x14ac:dyDescent="0.35">
      <c r="A2837" s="145"/>
      <c r="B2837" s="152"/>
      <c r="E2837" s="102"/>
      <c r="F2837" s="102"/>
      <c r="G2837" s="102"/>
      <c r="I2837" s="93"/>
      <c r="J2837" s="93"/>
    </row>
    <row r="2838" spans="1:10" s="65" customFormat="1" ht="14" x14ac:dyDescent="0.35">
      <c r="A2838" s="145"/>
      <c r="B2838" s="152"/>
      <c r="E2838" s="102"/>
      <c r="F2838" s="102"/>
      <c r="G2838" s="102"/>
      <c r="I2838" s="93"/>
      <c r="J2838" s="93"/>
    </row>
    <row r="2839" spans="1:10" s="65" customFormat="1" ht="14" x14ac:dyDescent="0.35">
      <c r="A2839" s="145"/>
      <c r="B2839" s="152"/>
      <c r="E2839" s="102"/>
      <c r="F2839" s="102"/>
      <c r="G2839" s="102"/>
      <c r="I2839" s="93"/>
      <c r="J2839" s="93"/>
    </row>
    <row r="2840" spans="1:10" s="65" customFormat="1" ht="14" x14ac:dyDescent="0.35">
      <c r="A2840" s="145"/>
      <c r="B2840" s="152"/>
      <c r="E2840" s="102"/>
      <c r="F2840" s="102"/>
      <c r="G2840" s="102"/>
      <c r="I2840" s="93"/>
      <c r="J2840" s="93"/>
    </row>
    <row r="2841" spans="1:10" s="65" customFormat="1" ht="14" x14ac:dyDescent="0.35">
      <c r="A2841" s="145"/>
      <c r="B2841" s="152"/>
      <c r="E2841" s="102"/>
      <c r="F2841" s="102"/>
      <c r="G2841" s="102"/>
      <c r="I2841" s="93"/>
      <c r="J2841" s="93"/>
    </row>
    <row r="2842" spans="1:10" s="65" customFormat="1" ht="14" x14ac:dyDescent="0.35">
      <c r="A2842" s="145"/>
      <c r="B2842" s="152"/>
      <c r="E2842" s="102"/>
      <c r="F2842" s="102"/>
      <c r="G2842" s="102"/>
      <c r="I2842" s="93"/>
      <c r="J2842" s="93"/>
    </row>
    <row r="2843" spans="1:10" s="65" customFormat="1" ht="14" x14ac:dyDescent="0.35">
      <c r="A2843" s="145"/>
      <c r="B2843" s="152"/>
      <c r="E2843" s="102"/>
      <c r="F2843" s="102"/>
      <c r="G2843" s="102"/>
      <c r="I2843" s="93"/>
      <c r="J2843" s="93"/>
    </row>
    <row r="2844" spans="1:10" s="65" customFormat="1" ht="14" x14ac:dyDescent="0.35">
      <c r="A2844" s="145"/>
      <c r="B2844" s="152"/>
      <c r="E2844" s="102"/>
      <c r="F2844" s="102"/>
      <c r="G2844" s="102"/>
      <c r="I2844" s="93"/>
      <c r="J2844" s="93"/>
    </row>
    <row r="2845" spans="1:10" s="65" customFormat="1" ht="14" x14ac:dyDescent="0.35">
      <c r="A2845" s="145"/>
      <c r="B2845" s="152"/>
      <c r="E2845" s="102"/>
      <c r="F2845" s="102"/>
      <c r="G2845" s="102"/>
      <c r="I2845" s="93"/>
      <c r="J2845" s="93"/>
    </row>
    <row r="2846" spans="1:10" s="65" customFormat="1" ht="14" x14ac:dyDescent="0.35">
      <c r="A2846" s="145"/>
      <c r="B2846" s="152"/>
      <c r="E2846" s="102"/>
      <c r="F2846" s="102"/>
      <c r="G2846" s="102"/>
      <c r="I2846" s="93"/>
      <c r="J2846" s="93"/>
    </row>
    <row r="2847" spans="1:10" s="65" customFormat="1" ht="14" x14ac:dyDescent="0.35">
      <c r="A2847" s="145"/>
      <c r="B2847" s="152"/>
      <c r="E2847" s="102"/>
      <c r="F2847" s="102"/>
      <c r="G2847" s="102"/>
      <c r="I2847" s="93"/>
      <c r="J2847" s="93"/>
    </row>
    <row r="2848" spans="1:10" s="65" customFormat="1" ht="14" x14ac:dyDescent="0.35">
      <c r="A2848" s="145"/>
      <c r="B2848" s="152"/>
      <c r="E2848" s="102"/>
      <c r="F2848" s="102"/>
      <c r="G2848" s="102"/>
      <c r="I2848" s="93"/>
      <c r="J2848" s="93"/>
    </row>
    <row r="2849" spans="1:10" s="65" customFormat="1" ht="14" x14ac:dyDescent="0.35">
      <c r="A2849" s="145"/>
      <c r="B2849" s="152"/>
      <c r="E2849" s="102"/>
      <c r="F2849" s="102"/>
      <c r="G2849" s="102"/>
      <c r="I2849" s="93"/>
      <c r="J2849" s="93"/>
    </row>
    <row r="2850" spans="1:10" s="65" customFormat="1" ht="14" x14ac:dyDescent="0.35">
      <c r="A2850" s="145"/>
      <c r="B2850" s="152"/>
      <c r="E2850" s="102"/>
      <c r="F2850" s="102"/>
      <c r="G2850" s="102"/>
      <c r="I2850" s="93"/>
      <c r="J2850" s="93"/>
    </row>
    <row r="2851" spans="1:10" s="65" customFormat="1" ht="14" x14ac:dyDescent="0.35">
      <c r="A2851" s="145"/>
      <c r="B2851" s="152"/>
      <c r="E2851" s="102"/>
      <c r="F2851" s="102"/>
      <c r="G2851" s="102"/>
      <c r="I2851" s="93"/>
      <c r="J2851" s="93"/>
    </row>
    <row r="2852" spans="1:10" s="65" customFormat="1" ht="14" x14ac:dyDescent="0.35">
      <c r="A2852" s="145"/>
      <c r="B2852" s="152"/>
      <c r="E2852" s="102"/>
      <c r="F2852" s="102"/>
      <c r="G2852" s="102"/>
      <c r="I2852" s="93"/>
      <c r="J2852" s="93"/>
    </row>
    <row r="2853" spans="1:10" s="65" customFormat="1" ht="14" x14ac:dyDescent="0.35">
      <c r="A2853" s="145"/>
      <c r="B2853" s="152"/>
      <c r="E2853" s="102"/>
      <c r="F2853" s="102"/>
      <c r="G2853" s="102"/>
      <c r="I2853" s="93"/>
      <c r="J2853" s="93"/>
    </row>
    <row r="2854" spans="1:10" s="65" customFormat="1" ht="14" x14ac:dyDescent="0.35">
      <c r="A2854" s="145"/>
      <c r="B2854" s="152"/>
      <c r="E2854" s="102"/>
      <c r="F2854" s="102"/>
      <c r="G2854" s="102"/>
      <c r="I2854" s="93"/>
      <c r="J2854" s="93"/>
    </row>
    <row r="2855" spans="1:10" s="65" customFormat="1" ht="14" x14ac:dyDescent="0.35">
      <c r="A2855" s="145"/>
      <c r="B2855" s="152"/>
      <c r="E2855" s="102"/>
      <c r="F2855" s="102"/>
      <c r="G2855" s="102"/>
      <c r="I2855" s="93"/>
      <c r="J2855" s="93"/>
    </row>
    <row r="2856" spans="1:10" s="65" customFormat="1" ht="14" x14ac:dyDescent="0.35">
      <c r="A2856" s="145"/>
      <c r="B2856" s="152"/>
      <c r="E2856" s="102"/>
      <c r="F2856" s="102"/>
      <c r="G2856" s="102"/>
      <c r="I2856" s="93"/>
      <c r="J2856" s="93"/>
    </row>
    <row r="2857" spans="1:10" s="65" customFormat="1" ht="14" x14ac:dyDescent="0.35">
      <c r="A2857" s="145"/>
      <c r="B2857" s="152"/>
      <c r="E2857" s="102"/>
      <c r="F2857" s="102"/>
      <c r="G2857" s="102"/>
      <c r="I2857" s="93"/>
      <c r="J2857" s="93"/>
    </row>
    <row r="2858" spans="1:10" s="65" customFormat="1" ht="14" x14ac:dyDescent="0.35">
      <c r="A2858" s="145"/>
      <c r="B2858" s="152"/>
      <c r="E2858" s="102"/>
      <c r="F2858" s="102"/>
      <c r="G2858" s="102"/>
      <c r="I2858" s="93"/>
      <c r="J2858" s="93"/>
    </row>
    <row r="2859" spans="1:10" s="65" customFormat="1" ht="14" x14ac:dyDescent="0.35">
      <c r="A2859" s="145"/>
      <c r="B2859" s="152"/>
      <c r="E2859" s="102"/>
      <c r="F2859" s="102"/>
      <c r="G2859" s="102"/>
      <c r="I2859" s="93"/>
      <c r="J2859" s="93"/>
    </row>
    <row r="2860" spans="1:10" s="65" customFormat="1" ht="14" x14ac:dyDescent="0.35">
      <c r="A2860" s="145"/>
      <c r="B2860" s="152"/>
      <c r="E2860" s="102"/>
      <c r="F2860" s="102"/>
      <c r="G2860" s="102"/>
      <c r="I2860" s="93"/>
      <c r="J2860" s="93"/>
    </row>
    <row r="2861" spans="1:10" s="65" customFormat="1" ht="14" x14ac:dyDescent="0.35">
      <c r="A2861" s="145"/>
      <c r="B2861" s="152"/>
      <c r="E2861" s="102"/>
      <c r="F2861" s="102"/>
      <c r="G2861" s="102"/>
      <c r="I2861" s="93"/>
      <c r="J2861" s="93"/>
    </row>
    <row r="2862" spans="1:10" s="65" customFormat="1" ht="14" x14ac:dyDescent="0.35">
      <c r="A2862" s="145"/>
      <c r="B2862" s="152"/>
      <c r="E2862" s="102"/>
      <c r="F2862" s="102"/>
      <c r="G2862" s="102"/>
      <c r="I2862" s="93"/>
      <c r="J2862" s="93"/>
    </row>
    <row r="2863" spans="1:10" s="65" customFormat="1" ht="14" x14ac:dyDescent="0.35">
      <c r="A2863" s="145"/>
      <c r="B2863" s="152"/>
      <c r="E2863" s="102"/>
      <c r="F2863" s="102"/>
      <c r="G2863" s="102"/>
      <c r="I2863" s="93"/>
      <c r="J2863" s="93"/>
    </row>
    <row r="2864" spans="1:10" s="65" customFormat="1" ht="14" x14ac:dyDescent="0.35">
      <c r="A2864" s="145"/>
      <c r="B2864" s="152"/>
      <c r="E2864" s="102"/>
      <c r="F2864" s="102"/>
      <c r="G2864" s="102"/>
      <c r="I2864" s="93"/>
      <c r="J2864" s="93"/>
    </row>
    <row r="2865" spans="1:10" s="65" customFormat="1" ht="14" x14ac:dyDescent="0.35">
      <c r="A2865" s="145"/>
      <c r="B2865" s="152"/>
      <c r="E2865" s="102"/>
      <c r="F2865" s="102"/>
      <c r="G2865" s="102"/>
      <c r="I2865" s="93"/>
      <c r="J2865" s="93"/>
    </row>
    <row r="2866" spans="1:10" s="65" customFormat="1" ht="14" x14ac:dyDescent="0.35">
      <c r="A2866" s="145"/>
      <c r="B2866" s="152"/>
      <c r="E2866" s="102"/>
      <c r="F2866" s="102"/>
      <c r="G2866" s="102"/>
      <c r="I2866" s="93"/>
      <c r="J2866" s="93"/>
    </row>
    <row r="2867" spans="1:10" s="65" customFormat="1" ht="14" x14ac:dyDescent="0.35">
      <c r="A2867" s="145"/>
      <c r="B2867" s="152"/>
      <c r="E2867" s="102"/>
      <c r="F2867" s="102"/>
      <c r="G2867" s="102"/>
      <c r="I2867" s="93"/>
      <c r="J2867" s="93"/>
    </row>
    <row r="2868" spans="1:10" s="65" customFormat="1" ht="14" x14ac:dyDescent="0.35">
      <c r="A2868" s="145"/>
      <c r="B2868" s="152"/>
      <c r="E2868" s="102"/>
      <c r="F2868" s="102"/>
      <c r="G2868" s="102"/>
      <c r="I2868" s="93"/>
      <c r="J2868" s="93"/>
    </row>
    <row r="2869" spans="1:10" s="65" customFormat="1" ht="14" x14ac:dyDescent="0.35">
      <c r="A2869" s="145"/>
      <c r="B2869" s="152"/>
      <c r="E2869" s="102"/>
      <c r="F2869" s="102"/>
      <c r="G2869" s="102"/>
      <c r="I2869" s="93"/>
      <c r="J2869" s="93"/>
    </row>
    <row r="2870" spans="1:10" s="65" customFormat="1" ht="14" x14ac:dyDescent="0.35">
      <c r="A2870" s="145"/>
      <c r="B2870" s="152"/>
      <c r="E2870" s="102"/>
      <c r="F2870" s="102"/>
      <c r="G2870" s="102"/>
      <c r="I2870" s="93"/>
      <c r="J2870" s="93"/>
    </row>
    <row r="2871" spans="1:10" s="65" customFormat="1" ht="14" x14ac:dyDescent="0.35">
      <c r="A2871" s="145"/>
      <c r="B2871" s="152"/>
      <c r="E2871" s="102"/>
      <c r="F2871" s="102"/>
      <c r="G2871" s="102"/>
      <c r="I2871" s="93"/>
      <c r="J2871" s="93"/>
    </row>
    <row r="2872" spans="1:10" s="65" customFormat="1" ht="14" x14ac:dyDescent="0.35">
      <c r="A2872" s="145"/>
      <c r="B2872" s="152"/>
      <c r="E2872" s="102"/>
      <c r="F2872" s="102"/>
      <c r="G2872" s="102"/>
      <c r="I2872" s="93"/>
      <c r="J2872" s="93"/>
    </row>
    <row r="2873" spans="1:10" s="65" customFormat="1" ht="14" x14ac:dyDescent="0.35">
      <c r="A2873" s="145"/>
      <c r="B2873" s="152"/>
      <c r="E2873" s="102"/>
      <c r="F2873" s="102"/>
      <c r="G2873" s="102"/>
      <c r="I2873" s="93"/>
      <c r="J2873" s="93"/>
    </row>
    <row r="2874" spans="1:10" s="65" customFormat="1" ht="14" x14ac:dyDescent="0.35">
      <c r="A2874" s="145"/>
      <c r="B2874" s="152"/>
      <c r="E2874" s="102"/>
      <c r="F2874" s="102"/>
      <c r="G2874" s="102"/>
      <c r="I2874" s="93"/>
      <c r="J2874" s="93"/>
    </row>
    <row r="2875" spans="1:10" s="65" customFormat="1" ht="14" x14ac:dyDescent="0.35">
      <c r="A2875" s="145"/>
      <c r="B2875" s="152"/>
      <c r="E2875" s="102"/>
      <c r="F2875" s="102"/>
      <c r="G2875" s="102"/>
      <c r="I2875" s="93"/>
      <c r="J2875" s="93"/>
    </row>
    <row r="2876" spans="1:10" s="65" customFormat="1" ht="14" x14ac:dyDescent="0.35">
      <c r="A2876" s="145"/>
      <c r="B2876" s="152"/>
      <c r="E2876" s="102"/>
      <c r="F2876" s="102"/>
      <c r="G2876" s="102"/>
      <c r="I2876" s="93"/>
      <c r="J2876" s="93"/>
    </row>
    <row r="2877" spans="1:10" s="65" customFormat="1" ht="14" x14ac:dyDescent="0.35">
      <c r="A2877" s="145"/>
      <c r="B2877" s="152"/>
      <c r="E2877" s="102"/>
      <c r="F2877" s="102"/>
      <c r="G2877" s="102"/>
      <c r="I2877" s="93"/>
      <c r="J2877" s="93"/>
    </row>
    <row r="2878" spans="1:10" s="65" customFormat="1" ht="14" x14ac:dyDescent="0.35">
      <c r="A2878" s="145"/>
      <c r="B2878" s="152"/>
      <c r="E2878" s="102"/>
      <c r="F2878" s="102"/>
      <c r="G2878" s="102"/>
      <c r="I2878" s="93"/>
      <c r="J2878" s="93"/>
    </row>
    <row r="2879" spans="1:10" s="65" customFormat="1" ht="14" x14ac:dyDescent="0.35">
      <c r="A2879" s="145"/>
      <c r="B2879" s="152"/>
      <c r="E2879" s="102"/>
      <c r="F2879" s="102"/>
      <c r="G2879" s="102"/>
      <c r="I2879" s="93"/>
      <c r="J2879" s="93"/>
    </row>
    <row r="2880" spans="1:10" s="65" customFormat="1" ht="14" x14ac:dyDescent="0.35">
      <c r="A2880" s="145"/>
      <c r="B2880" s="152"/>
      <c r="E2880" s="102"/>
      <c r="F2880" s="102"/>
      <c r="G2880" s="102"/>
      <c r="I2880" s="93"/>
      <c r="J2880" s="93"/>
    </row>
    <row r="2881" spans="1:10" s="65" customFormat="1" ht="14" x14ac:dyDescent="0.35">
      <c r="A2881" s="145"/>
      <c r="B2881" s="152"/>
      <c r="E2881" s="102"/>
      <c r="F2881" s="102"/>
      <c r="G2881" s="102"/>
      <c r="I2881" s="93"/>
      <c r="J2881" s="93"/>
    </row>
    <row r="2882" spans="1:10" s="65" customFormat="1" ht="14" x14ac:dyDescent="0.35">
      <c r="A2882" s="145"/>
      <c r="B2882" s="152"/>
      <c r="E2882" s="102"/>
      <c r="F2882" s="102"/>
      <c r="G2882" s="102"/>
      <c r="I2882" s="93"/>
      <c r="J2882" s="93"/>
    </row>
    <row r="2883" spans="1:10" s="65" customFormat="1" ht="14" x14ac:dyDescent="0.35">
      <c r="A2883" s="145"/>
      <c r="B2883" s="152"/>
      <c r="E2883" s="102"/>
      <c r="F2883" s="102"/>
      <c r="G2883" s="102"/>
      <c r="I2883" s="93"/>
      <c r="J2883" s="93"/>
    </row>
    <row r="2884" spans="1:10" s="65" customFormat="1" ht="14" x14ac:dyDescent="0.35">
      <c r="A2884" s="145"/>
      <c r="B2884" s="152"/>
      <c r="E2884" s="102"/>
      <c r="F2884" s="102"/>
      <c r="G2884" s="102"/>
      <c r="I2884" s="93"/>
      <c r="J2884" s="93"/>
    </row>
    <row r="2885" spans="1:10" s="65" customFormat="1" ht="14" x14ac:dyDescent="0.35">
      <c r="A2885" s="145"/>
      <c r="B2885" s="152"/>
      <c r="E2885" s="102"/>
      <c r="F2885" s="102"/>
      <c r="G2885" s="102"/>
      <c r="I2885" s="93"/>
      <c r="J2885" s="93"/>
    </row>
    <row r="2886" spans="1:10" s="65" customFormat="1" ht="14" x14ac:dyDescent="0.35">
      <c r="A2886" s="145"/>
      <c r="B2886" s="152"/>
      <c r="E2886" s="102"/>
      <c r="F2886" s="102"/>
      <c r="G2886" s="102"/>
      <c r="I2886" s="93"/>
      <c r="J2886" s="93"/>
    </row>
    <row r="2887" spans="1:10" s="65" customFormat="1" ht="14" x14ac:dyDescent="0.35">
      <c r="A2887" s="145"/>
      <c r="B2887" s="152"/>
      <c r="E2887" s="102"/>
      <c r="F2887" s="102"/>
      <c r="G2887" s="102"/>
      <c r="I2887" s="93"/>
      <c r="J2887" s="93"/>
    </row>
    <row r="2888" spans="1:10" s="65" customFormat="1" ht="14" x14ac:dyDescent="0.35">
      <c r="A2888" s="145"/>
      <c r="B2888" s="152"/>
      <c r="E2888" s="102"/>
      <c r="F2888" s="102"/>
      <c r="G2888" s="102"/>
      <c r="I2888" s="93"/>
      <c r="J2888" s="93"/>
    </row>
    <row r="2889" spans="1:10" s="65" customFormat="1" ht="14" x14ac:dyDescent="0.35">
      <c r="A2889" s="145"/>
      <c r="B2889" s="152"/>
      <c r="E2889" s="102"/>
      <c r="F2889" s="102"/>
      <c r="G2889" s="102"/>
      <c r="I2889" s="93"/>
      <c r="J2889" s="93"/>
    </row>
    <row r="2890" spans="1:10" s="65" customFormat="1" ht="14" x14ac:dyDescent="0.35">
      <c r="A2890" s="145"/>
      <c r="B2890" s="152"/>
      <c r="E2890" s="102"/>
      <c r="F2890" s="102"/>
      <c r="G2890" s="102"/>
      <c r="I2890" s="93"/>
      <c r="J2890" s="93"/>
    </row>
    <row r="2891" spans="1:10" s="65" customFormat="1" ht="14" x14ac:dyDescent="0.35">
      <c r="A2891" s="145"/>
      <c r="B2891" s="152"/>
      <c r="E2891" s="102"/>
      <c r="F2891" s="102"/>
      <c r="G2891" s="102"/>
      <c r="I2891" s="93"/>
      <c r="J2891" s="93"/>
    </row>
    <row r="2892" spans="1:10" s="65" customFormat="1" ht="14" x14ac:dyDescent="0.35">
      <c r="A2892" s="145"/>
      <c r="B2892" s="152"/>
      <c r="E2892" s="102"/>
      <c r="F2892" s="102"/>
      <c r="G2892" s="102"/>
      <c r="I2892" s="93"/>
      <c r="J2892" s="93"/>
    </row>
    <row r="2893" spans="1:10" s="65" customFormat="1" ht="14" x14ac:dyDescent="0.35">
      <c r="A2893" s="145"/>
      <c r="B2893" s="152"/>
      <c r="E2893" s="102"/>
      <c r="F2893" s="102"/>
      <c r="G2893" s="102"/>
      <c r="I2893" s="93"/>
      <c r="J2893" s="93"/>
    </row>
    <row r="2894" spans="1:10" s="65" customFormat="1" ht="14" x14ac:dyDescent="0.35">
      <c r="A2894" s="145"/>
      <c r="B2894" s="152"/>
      <c r="E2894" s="102"/>
      <c r="F2894" s="102"/>
      <c r="G2894" s="102"/>
      <c r="I2894" s="93"/>
      <c r="J2894" s="93"/>
    </row>
    <row r="2895" spans="1:10" s="65" customFormat="1" ht="14" x14ac:dyDescent="0.35">
      <c r="A2895" s="145"/>
      <c r="B2895" s="152"/>
      <c r="E2895" s="102"/>
      <c r="F2895" s="102"/>
      <c r="G2895" s="102"/>
      <c r="I2895" s="93"/>
      <c r="J2895" s="93"/>
    </row>
    <row r="2896" spans="1:10" s="65" customFormat="1" ht="14" x14ac:dyDescent="0.35">
      <c r="A2896" s="145"/>
      <c r="B2896" s="152"/>
      <c r="E2896" s="102"/>
      <c r="F2896" s="102"/>
      <c r="G2896" s="102"/>
      <c r="I2896" s="93"/>
      <c r="J2896" s="93"/>
    </row>
    <row r="2897" spans="1:10" s="65" customFormat="1" ht="14" x14ac:dyDescent="0.35">
      <c r="A2897" s="145"/>
      <c r="B2897" s="152"/>
      <c r="E2897" s="102"/>
      <c r="F2897" s="102"/>
      <c r="G2897" s="102"/>
      <c r="I2897" s="93"/>
      <c r="J2897" s="93"/>
    </row>
    <row r="2898" spans="1:10" s="65" customFormat="1" ht="14" x14ac:dyDescent="0.35">
      <c r="A2898" s="145"/>
      <c r="B2898" s="152"/>
      <c r="E2898" s="102"/>
      <c r="F2898" s="102"/>
      <c r="G2898" s="102"/>
      <c r="I2898" s="93"/>
      <c r="J2898" s="93"/>
    </row>
    <row r="2899" spans="1:10" s="65" customFormat="1" ht="14" x14ac:dyDescent="0.35">
      <c r="A2899" s="145"/>
      <c r="B2899" s="152"/>
      <c r="E2899" s="102"/>
      <c r="F2899" s="102"/>
      <c r="G2899" s="102"/>
      <c r="I2899" s="93"/>
      <c r="J2899" s="93"/>
    </row>
    <row r="2900" spans="1:10" s="65" customFormat="1" ht="14" x14ac:dyDescent="0.35">
      <c r="A2900" s="145"/>
      <c r="B2900" s="152"/>
      <c r="E2900" s="102"/>
      <c r="F2900" s="102"/>
      <c r="G2900" s="102"/>
      <c r="I2900" s="93"/>
      <c r="J2900" s="93"/>
    </row>
    <row r="2901" spans="1:10" s="65" customFormat="1" ht="14" x14ac:dyDescent="0.35">
      <c r="A2901" s="145"/>
      <c r="B2901" s="152"/>
      <c r="E2901" s="102"/>
      <c r="F2901" s="102"/>
      <c r="G2901" s="102"/>
      <c r="I2901" s="93"/>
      <c r="J2901" s="93"/>
    </row>
    <row r="2902" spans="1:10" s="65" customFormat="1" ht="14" x14ac:dyDescent="0.35">
      <c r="A2902" s="145"/>
      <c r="B2902" s="152"/>
      <c r="E2902" s="102"/>
      <c r="F2902" s="102"/>
      <c r="G2902" s="102"/>
      <c r="I2902" s="93"/>
      <c r="J2902" s="93"/>
    </row>
    <row r="2903" spans="1:10" s="65" customFormat="1" ht="14" x14ac:dyDescent="0.35">
      <c r="A2903" s="145"/>
      <c r="B2903" s="152"/>
      <c r="E2903" s="102"/>
      <c r="F2903" s="102"/>
      <c r="G2903" s="102"/>
      <c r="I2903" s="93"/>
      <c r="J2903" s="93"/>
    </row>
    <row r="2904" spans="1:10" s="65" customFormat="1" ht="14" x14ac:dyDescent="0.35">
      <c r="A2904" s="145"/>
      <c r="B2904" s="152"/>
      <c r="E2904" s="102"/>
      <c r="F2904" s="102"/>
      <c r="G2904" s="102"/>
      <c r="I2904" s="93"/>
      <c r="J2904" s="93"/>
    </row>
    <row r="2905" spans="1:10" s="65" customFormat="1" ht="14" x14ac:dyDescent="0.35">
      <c r="A2905" s="145"/>
      <c r="B2905" s="152"/>
      <c r="E2905" s="102"/>
      <c r="F2905" s="102"/>
      <c r="G2905" s="102"/>
      <c r="I2905" s="93"/>
      <c r="J2905" s="93"/>
    </row>
    <row r="2906" spans="1:10" s="65" customFormat="1" ht="14" x14ac:dyDescent="0.35">
      <c r="A2906" s="145"/>
      <c r="B2906" s="152"/>
      <c r="E2906" s="102"/>
      <c r="F2906" s="102"/>
      <c r="G2906" s="102"/>
      <c r="I2906" s="93"/>
      <c r="J2906" s="93"/>
    </row>
    <row r="2907" spans="1:10" s="65" customFormat="1" ht="14" x14ac:dyDescent="0.35">
      <c r="A2907" s="145"/>
      <c r="B2907" s="152"/>
      <c r="E2907" s="102"/>
      <c r="F2907" s="102"/>
      <c r="G2907" s="102"/>
      <c r="I2907" s="93"/>
      <c r="J2907" s="93"/>
    </row>
    <row r="2908" spans="1:10" s="65" customFormat="1" ht="14" x14ac:dyDescent="0.35">
      <c r="A2908" s="145"/>
      <c r="B2908" s="152"/>
      <c r="E2908" s="102"/>
      <c r="F2908" s="102"/>
      <c r="G2908" s="102"/>
      <c r="I2908" s="93"/>
      <c r="J2908" s="93"/>
    </row>
    <row r="2909" spans="1:10" s="65" customFormat="1" ht="14" x14ac:dyDescent="0.35">
      <c r="A2909" s="145"/>
      <c r="B2909" s="152"/>
      <c r="E2909" s="102"/>
      <c r="F2909" s="102"/>
      <c r="G2909" s="102"/>
      <c r="I2909" s="93"/>
      <c r="J2909" s="93"/>
    </row>
    <row r="2910" spans="1:10" s="65" customFormat="1" ht="14" x14ac:dyDescent="0.35">
      <c r="A2910" s="145"/>
      <c r="B2910" s="152"/>
      <c r="E2910" s="102"/>
      <c r="F2910" s="102"/>
      <c r="G2910" s="102"/>
      <c r="I2910" s="93"/>
      <c r="J2910" s="93"/>
    </row>
    <row r="2911" spans="1:10" s="65" customFormat="1" ht="14" x14ac:dyDescent="0.35">
      <c r="A2911" s="145"/>
      <c r="B2911" s="152"/>
      <c r="E2911" s="102"/>
      <c r="F2911" s="102"/>
      <c r="G2911" s="102"/>
      <c r="I2911" s="93"/>
      <c r="J2911" s="93"/>
    </row>
    <row r="2912" spans="1:10" s="65" customFormat="1" ht="14" x14ac:dyDescent="0.35">
      <c r="A2912" s="145"/>
      <c r="B2912" s="152"/>
      <c r="E2912" s="102"/>
      <c r="F2912" s="102"/>
      <c r="G2912" s="102"/>
      <c r="I2912" s="93"/>
      <c r="J2912" s="93"/>
    </row>
    <row r="2913" spans="1:10" s="65" customFormat="1" ht="14" x14ac:dyDescent="0.35">
      <c r="A2913" s="145"/>
      <c r="B2913" s="152"/>
      <c r="E2913" s="102"/>
      <c r="F2913" s="102"/>
      <c r="G2913" s="102"/>
      <c r="I2913" s="93"/>
      <c r="J2913" s="93"/>
    </row>
    <row r="2914" spans="1:10" s="65" customFormat="1" ht="14" x14ac:dyDescent="0.35">
      <c r="A2914" s="145"/>
      <c r="B2914" s="152"/>
      <c r="E2914" s="102"/>
      <c r="F2914" s="102"/>
      <c r="G2914" s="102"/>
      <c r="I2914" s="93"/>
      <c r="J2914" s="93"/>
    </row>
    <row r="2915" spans="1:10" s="65" customFormat="1" ht="14" x14ac:dyDescent="0.35">
      <c r="A2915" s="145"/>
      <c r="B2915" s="152"/>
      <c r="E2915" s="102"/>
      <c r="F2915" s="102"/>
      <c r="G2915" s="102"/>
      <c r="I2915" s="93"/>
      <c r="J2915" s="93"/>
    </row>
    <row r="2916" spans="1:10" s="65" customFormat="1" ht="14" x14ac:dyDescent="0.35">
      <c r="A2916" s="145"/>
      <c r="B2916" s="152"/>
      <c r="E2916" s="102"/>
      <c r="F2916" s="102"/>
      <c r="G2916" s="102"/>
      <c r="I2916" s="93"/>
      <c r="J2916" s="93"/>
    </row>
    <row r="2917" spans="1:10" s="65" customFormat="1" ht="14" x14ac:dyDescent="0.35">
      <c r="A2917" s="145"/>
      <c r="B2917" s="152"/>
      <c r="E2917" s="102"/>
      <c r="F2917" s="102"/>
      <c r="G2917" s="102"/>
      <c r="I2917" s="93"/>
      <c r="J2917" s="93"/>
    </row>
    <row r="2918" spans="1:10" s="65" customFormat="1" ht="14" x14ac:dyDescent="0.35">
      <c r="A2918" s="145"/>
      <c r="B2918" s="152"/>
      <c r="E2918" s="102"/>
      <c r="F2918" s="102"/>
      <c r="G2918" s="102"/>
      <c r="I2918" s="93"/>
      <c r="J2918" s="93"/>
    </row>
    <row r="2919" spans="1:10" s="65" customFormat="1" ht="14" x14ac:dyDescent="0.35">
      <c r="A2919" s="145"/>
      <c r="B2919" s="152"/>
      <c r="E2919" s="102"/>
      <c r="F2919" s="102"/>
      <c r="G2919" s="102"/>
      <c r="I2919" s="93"/>
      <c r="J2919" s="93"/>
    </row>
    <row r="2920" spans="1:10" s="65" customFormat="1" ht="14" x14ac:dyDescent="0.35">
      <c r="A2920" s="145"/>
      <c r="B2920" s="152"/>
      <c r="E2920" s="102"/>
      <c r="F2920" s="102"/>
      <c r="G2920" s="102"/>
      <c r="I2920" s="93"/>
      <c r="J2920" s="93"/>
    </row>
    <row r="2921" spans="1:10" s="65" customFormat="1" ht="14" x14ac:dyDescent="0.35">
      <c r="A2921" s="145"/>
      <c r="B2921" s="152"/>
      <c r="E2921" s="102"/>
      <c r="F2921" s="102"/>
      <c r="G2921" s="102"/>
      <c r="I2921" s="93"/>
      <c r="J2921" s="93"/>
    </row>
    <row r="2922" spans="1:10" s="65" customFormat="1" ht="14" x14ac:dyDescent="0.35">
      <c r="A2922" s="145"/>
      <c r="B2922" s="152"/>
      <c r="E2922" s="102"/>
      <c r="F2922" s="102"/>
      <c r="G2922" s="102"/>
      <c r="I2922" s="93"/>
      <c r="J2922" s="93"/>
    </row>
    <row r="2923" spans="1:10" s="65" customFormat="1" ht="14" x14ac:dyDescent="0.35">
      <c r="A2923" s="145"/>
      <c r="B2923" s="152"/>
      <c r="E2923" s="102"/>
      <c r="F2923" s="102"/>
      <c r="G2923" s="102"/>
      <c r="I2923" s="93"/>
      <c r="J2923" s="93"/>
    </row>
    <row r="2924" spans="1:10" s="65" customFormat="1" ht="14" x14ac:dyDescent="0.35">
      <c r="A2924" s="145"/>
      <c r="B2924" s="152"/>
      <c r="E2924" s="102"/>
      <c r="F2924" s="102"/>
      <c r="G2924" s="102"/>
      <c r="I2924" s="93"/>
      <c r="J2924" s="93"/>
    </row>
    <row r="2925" spans="1:10" s="65" customFormat="1" ht="14" x14ac:dyDescent="0.35">
      <c r="A2925" s="145"/>
      <c r="B2925" s="152"/>
      <c r="E2925" s="102"/>
      <c r="F2925" s="102"/>
      <c r="G2925" s="102"/>
      <c r="I2925" s="93"/>
      <c r="J2925" s="93"/>
    </row>
    <row r="2926" spans="1:10" s="65" customFormat="1" ht="14" x14ac:dyDescent="0.35">
      <c r="A2926" s="145"/>
      <c r="B2926" s="152"/>
      <c r="E2926" s="102"/>
      <c r="F2926" s="102"/>
      <c r="G2926" s="102"/>
      <c r="I2926" s="93"/>
      <c r="J2926" s="93"/>
    </row>
    <row r="2927" spans="1:10" s="65" customFormat="1" ht="14" x14ac:dyDescent="0.35">
      <c r="A2927" s="145"/>
      <c r="B2927" s="152"/>
      <c r="E2927" s="102"/>
      <c r="F2927" s="102"/>
      <c r="G2927" s="102"/>
      <c r="I2927" s="93"/>
      <c r="J2927" s="93"/>
    </row>
    <row r="2928" spans="1:10" s="65" customFormat="1" ht="14" x14ac:dyDescent="0.35">
      <c r="A2928" s="145"/>
      <c r="B2928" s="152"/>
      <c r="E2928" s="102"/>
      <c r="F2928" s="102"/>
      <c r="G2928" s="102"/>
      <c r="I2928" s="93"/>
      <c r="J2928" s="93"/>
    </row>
    <row r="2929" spans="1:10" s="65" customFormat="1" ht="14" x14ac:dyDescent="0.35">
      <c r="A2929" s="145"/>
      <c r="B2929" s="152"/>
      <c r="E2929" s="102"/>
      <c r="F2929" s="102"/>
      <c r="G2929" s="102"/>
      <c r="I2929" s="93"/>
      <c r="J2929" s="93"/>
    </row>
    <row r="2930" spans="1:10" s="65" customFormat="1" ht="14" x14ac:dyDescent="0.35">
      <c r="A2930" s="145"/>
      <c r="B2930" s="152"/>
      <c r="E2930" s="102"/>
      <c r="F2930" s="102"/>
      <c r="G2930" s="102"/>
      <c r="I2930" s="93"/>
      <c r="J2930" s="93"/>
    </row>
    <row r="2931" spans="1:10" s="65" customFormat="1" ht="14" x14ac:dyDescent="0.35">
      <c r="A2931" s="145"/>
      <c r="B2931" s="152"/>
      <c r="E2931" s="102"/>
      <c r="F2931" s="102"/>
      <c r="G2931" s="102"/>
      <c r="I2931" s="93"/>
      <c r="J2931" s="93"/>
    </row>
    <row r="2932" spans="1:10" s="65" customFormat="1" ht="14" x14ac:dyDescent="0.35">
      <c r="A2932" s="145"/>
      <c r="B2932" s="152"/>
      <c r="E2932" s="102"/>
      <c r="F2932" s="102"/>
      <c r="G2932" s="102"/>
      <c r="I2932" s="93"/>
      <c r="J2932" s="93"/>
    </row>
    <row r="2933" spans="1:10" s="65" customFormat="1" ht="14" x14ac:dyDescent="0.35">
      <c r="A2933" s="145"/>
      <c r="B2933" s="152"/>
      <c r="E2933" s="102"/>
      <c r="F2933" s="102"/>
      <c r="G2933" s="102"/>
      <c r="I2933" s="93"/>
      <c r="J2933" s="93"/>
    </row>
    <row r="2934" spans="1:10" s="65" customFormat="1" ht="14" x14ac:dyDescent="0.35">
      <c r="A2934" s="145"/>
      <c r="B2934" s="152"/>
      <c r="E2934" s="102"/>
      <c r="F2934" s="102"/>
      <c r="G2934" s="102"/>
      <c r="I2934" s="93"/>
      <c r="J2934" s="93"/>
    </row>
    <row r="2935" spans="1:10" s="65" customFormat="1" ht="14" x14ac:dyDescent="0.35">
      <c r="A2935" s="145"/>
      <c r="B2935" s="152"/>
      <c r="E2935" s="102"/>
      <c r="F2935" s="102"/>
      <c r="G2935" s="102"/>
      <c r="I2935" s="93"/>
      <c r="J2935" s="93"/>
    </row>
    <row r="2936" spans="1:10" s="65" customFormat="1" ht="14" x14ac:dyDescent="0.35">
      <c r="A2936" s="145"/>
      <c r="B2936" s="152"/>
      <c r="E2936" s="102"/>
      <c r="F2936" s="102"/>
      <c r="G2936" s="102"/>
      <c r="I2936" s="93"/>
      <c r="J2936" s="93"/>
    </row>
    <row r="2937" spans="1:10" s="65" customFormat="1" ht="14" x14ac:dyDescent="0.35">
      <c r="A2937" s="145"/>
      <c r="B2937" s="152"/>
      <c r="E2937" s="102"/>
      <c r="F2937" s="102"/>
      <c r="G2937" s="102"/>
      <c r="I2937" s="93"/>
      <c r="J2937" s="93"/>
    </row>
    <row r="2938" spans="1:10" s="65" customFormat="1" ht="14" x14ac:dyDescent="0.35">
      <c r="A2938" s="145"/>
      <c r="B2938" s="152"/>
      <c r="E2938" s="102"/>
      <c r="F2938" s="102"/>
      <c r="G2938" s="102"/>
      <c r="I2938" s="93"/>
      <c r="J2938" s="93"/>
    </row>
    <row r="2939" spans="1:10" s="65" customFormat="1" ht="14" x14ac:dyDescent="0.35">
      <c r="A2939" s="145"/>
      <c r="B2939" s="152"/>
      <c r="E2939" s="102"/>
      <c r="F2939" s="102"/>
      <c r="G2939" s="102"/>
      <c r="I2939" s="93"/>
      <c r="J2939" s="93"/>
    </row>
    <row r="2940" spans="1:10" s="65" customFormat="1" ht="14" x14ac:dyDescent="0.35">
      <c r="A2940" s="145"/>
      <c r="B2940" s="152"/>
      <c r="E2940" s="102"/>
      <c r="F2940" s="102"/>
      <c r="G2940" s="102"/>
      <c r="I2940" s="93"/>
      <c r="J2940" s="93"/>
    </row>
    <row r="2941" spans="1:10" s="65" customFormat="1" ht="14" x14ac:dyDescent="0.35">
      <c r="A2941" s="145"/>
      <c r="B2941" s="152"/>
      <c r="E2941" s="102"/>
      <c r="F2941" s="102"/>
      <c r="G2941" s="102"/>
      <c r="I2941" s="93"/>
      <c r="J2941" s="93"/>
    </row>
    <row r="2942" spans="1:10" s="65" customFormat="1" ht="14" x14ac:dyDescent="0.35">
      <c r="A2942" s="145"/>
      <c r="B2942" s="152"/>
      <c r="E2942" s="102"/>
      <c r="F2942" s="102"/>
      <c r="G2942" s="102"/>
      <c r="I2942" s="93"/>
      <c r="J2942" s="93"/>
    </row>
    <row r="2943" spans="1:10" s="65" customFormat="1" ht="14" x14ac:dyDescent="0.35">
      <c r="A2943" s="145"/>
      <c r="B2943" s="152"/>
      <c r="E2943" s="102"/>
      <c r="F2943" s="102"/>
      <c r="G2943" s="102"/>
      <c r="I2943" s="93"/>
      <c r="J2943" s="93"/>
    </row>
    <row r="2944" spans="1:10" s="65" customFormat="1" ht="14" x14ac:dyDescent="0.35">
      <c r="A2944" s="145"/>
      <c r="B2944" s="152"/>
      <c r="E2944" s="102"/>
      <c r="F2944" s="102"/>
      <c r="G2944" s="102"/>
      <c r="I2944" s="93"/>
      <c r="J2944" s="93"/>
    </row>
    <row r="2945" spans="1:10" s="65" customFormat="1" ht="14" x14ac:dyDescent="0.35">
      <c r="A2945" s="145"/>
      <c r="B2945" s="152"/>
      <c r="E2945" s="102"/>
      <c r="F2945" s="102"/>
      <c r="G2945" s="102"/>
      <c r="I2945" s="93"/>
      <c r="J2945" s="93"/>
    </row>
    <row r="2946" spans="1:10" s="65" customFormat="1" ht="14" x14ac:dyDescent="0.35">
      <c r="A2946" s="145"/>
      <c r="B2946" s="152"/>
      <c r="E2946" s="102"/>
      <c r="F2946" s="102"/>
      <c r="G2946" s="102"/>
      <c r="I2946" s="93"/>
      <c r="J2946" s="93"/>
    </row>
    <row r="2947" spans="1:10" s="65" customFormat="1" ht="14" x14ac:dyDescent="0.35">
      <c r="A2947" s="145"/>
      <c r="B2947" s="152"/>
      <c r="E2947" s="102"/>
      <c r="F2947" s="102"/>
      <c r="G2947" s="102"/>
      <c r="I2947" s="93"/>
      <c r="J2947" s="93"/>
    </row>
    <row r="2948" spans="1:10" s="65" customFormat="1" ht="14" x14ac:dyDescent="0.35">
      <c r="A2948" s="145"/>
      <c r="B2948" s="152"/>
      <c r="E2948" s="102"/>
      <c r="F2948" s="102"/>
      <c r="G2948" s="102"/>
      <c r="I2948" s="93"/>
      <c r="J2948" s="93"/>
    </row>
    <row r="2949" spans="1:10" s="65" customFormat="1" ht="14" x14ac:dyDescent="0.35">
      <c r="A2949" s="145"/>
      <c r="B2949" s="152"/>
      <c r="E2949" s="102"/>
      <c r="F2949" s="102"/>
      <c r="G2949" s="102"/>
      <c r="I2949" s="93"/>
      <c r="J2949" s="93"/>
    </row>
    <row r="2950" spans="1:10" s="65" customFormat="1" ht="14" x14ac:dyDescent="0.35">
      <c r="A2950" s="145"/>
      <c r="B2950" s="152"/>
      <c r="E2950" s="102"/>
      <c r="F2950" s="102"/>
      <c r="G2950" s="102"/>
      <c r="I2950" s="93"/>
      <c r="J2950" s="93"/>
    </row>
    <row r="2951" spans="1:10" s="65" customFormat="1" ht="14" x14ac:dyDescent="0.35">
      <c r="A2951" s="145"/>
      <c r="B2951" s="152"/>
      <c r="E2951" s="102"/>
      <c r="F2951" s="102"/>
      <c r="G2951" s="102"/>
      <c r="I2951" s="93"/>
      <c r="J2951" s="93"/>
    </row>
    <row r="2952" spans="1:10" s="65" customFormat="1" ht="14" x14ac:dyDescent="0.35">
      <c r="A2952" s="145"/>
      <c r="B2952" s="152"/>
      <c r="E2952" s="102"/>
      <c r="F2952" s="102"/>
      <c r="G2952" s="102"/>
      <c r="I2952" s="93"/>
      <c r="J2952" s="93"/>
    </row>
    <row r="2953" spans="1:10" s="65" customFormat="1" ht="14" x14ac:dyDescent="0.35">
      <c r="A2953" s="145"/>
      <c r="B2953" s="152"/>
      <c r="E2953" s="102"/>
      <c r="F2953" s="102"/>
      <c r="G2953" s="102"/>
      <c r="I2953" s="93"/>
      <c r="J2953" s="93"/>
    </row>
    <row r="2954" spans="1:10" s="65" customFormat="1" ht="14" x14ac:dyDescent="0.35">
      <c r="A2954" s="145"/>
      <c r="B2954" s="152"/>
      <c r="E2954" s="102"/>
      <c r="F2954" s="102"/>
      <c r="G2954" s="102"/>
      <c r="I2954" s="93"/>
      <c r="J2954" s="93"/>
    </row>
    <row r="2955" spans="1:10" s="65" customFormat="1" ht="14" x14ac:dyDescent="0.35">
      <c r="A2955" s="145"/>
      <c r="B2955" s="152"/>
      <c r="E2955" s="102"/>
      <c r="F2955" s="102"/>
      <c r="G2955" s="102"/>
      <c r="I2955" s="93"/>
      <c r="J2955" s="93"/>
    </row>
    <row r="2956" spans="1:10" s="65" customFormat="1" ht="14" x14ac:dyDescent="0.35">
      <c r="A2956" s="145"/>
      <c r="B2956" s="152"/>
      <c r="E2956" s="102"/>
      <c r="F2956" s="102"/>
      <c r="G2956" s="102"/>
      <c r="I2956" s="93"/>
      <c r="J2956" s="93"/>
    </row>
    <row r="2957" spans="1:10" s="65" customFormat="1" ht="14" x14ac:dyDescent="0.35">
      <c r="A2957" s="145"/>
      <c r="B2957" s="152"/>
      <c r="E2957" s="102"/>
      <c r="F2957" s="102"/>
      <c r="G2957" s="102"/>
      <c r="I2957" s="93"/>
      <c r="J2957" s="93"/>
    </row>
    <row r="2958" spans="1:10" s="65" customFormat="1" ht="14" x14ac:dyDescent="0.35">
      <c r="A2958" s="145"/>
      <c r="B2958" s="152"/>
      <c r="E2958" s="102"/>
      <c r="F2958" s="102"/>
      <c r="G2958" s="102"/>
      <c r="I2958" s="93"/>
      <c r="J2958" s="93"/>
    </row>
    <row r="2959" spans="1:10" s="65" customFormat="1" ht="14" x14ac:dyDescent="0.35">
      <c r="A2959" s="145"/>
      <c r="B2959" s="152"/>
      <c r="E2959" s="102"/>
      <c r="F2959" s="102"/>
      <c r="G2959" s="102"/>
      <c r="I2959" s="93"/>
      <c r="J2959" s="93"/>
    </row>
    <row r="2960" spans="1:10" s="65" customFormat="1" ht="14" x14ac:dyDescent="0.35">
      <c r="A2960" s="145"/>
      <c r="B2960" s="152"/>
      <c r="E2960" s="102"/>
      <c r="F2960" s="102"/>
      <c r="G2960" s="102"/>
      <c r="I2960" s="93"/>
      <c r="J2960" s="93"/>
    </row>
    <row r="2961" spans="1:10" s="65" customFormat="1" ht="14" x14ac:dyDescent="0.35">
      <c r="A2961" s="145"/>
      <c r="B2961" s="152"/>
      <c r="E2961" s="102"/>
      <c r="F2961" s="102"/>
      <c r="G2961" s="102"/>
      <c r="I2961" s="93"/>
      <c r="J2961" s="93"/>
    </row>
    <row r="2962" spans="1:10" s="65" customFormat="1" ht="14" x14ac:dyDescent="0.35">
      <c r="A2962" s="145"/>
      <c r="B2962" s="152"/>
      <c r="E2962" s="102"/>
      <c r="F2962" s="102"/>
      <c r="G2962" s="102"/>
      <c r="I2962" s="93"/>
      <c r="J2962" s="93"/>
    </row>
    <row r="2963" spans="1:10" s="65" customFormat="1" ht="14" x14ac:dyDescent="0.35">
      <c r="A2963" s="145"/>
      <c r="B2963" s="152"/>
      <c r="E2963" s="102"/>
      <c r="F2963" s="102"/>
      <c r="G2963" s="102"/>
      <c r="I2963" s="93"/>
      <c r="J2963" s="93"/>
    </row>
    <row r="2964" spans="1:10" s="65" customFormat="1" ht="14" x14ac:dyDescent="0.35">
      <c r="A2964" s="145"/>
      <c r="B2964" s="152"/>
      <c r="E2964" s="102"/>
      <c r="F2964" s="102"/>
      <c r="G2964" s="102"/>
      <c r="I2964" s="93"/>
      <c r="J2964" s="93"/>
    </row>
    <row r="2965" spans="1:10" s="65" customFormat="1" ht="14" x14ac:dyDescent="0.35">
      <c r="A2965" s="145"/>
      <c r="B2965" s="152"/>
      <c r="E2965" s="102"/>
      <c r="F2965" s="102"/>
      <c r="G2965" s="102"/>
      <c r="I2965" s="93"/>
      <c r="J2965" s="93"/>
    </row>
    <row r="2966" spans="1:10" s="65" customFormat="1" ht="14" x14ac:dyDescent="0.35">
      <c r="A2966" s="145"/>
      <c r="B2966" s="152"/>
      <c r="E2966" s="102"/>
      <c r="F2966" s="102"/>
      <c r="G2966" s="102"/>
      <c r="I2966" s="93"/>
      <c r="J2966" s="93"/>
    </row>
    <row r="2967" spans="1:10" s="65" customFormat="1" ht="14" x14ac:dyDescent="0.35">
      <c r="A2967" s="145"/>
      <c r="B2967" s="152"/>
      <c r="E2967" s="102"/>
      <c r="F2967" s="102"/>
      <c r="G2967" s="102"/>
      <c r="I2967" s="93"/>
      <c r="J2967" s="93"/>
    </row>
    <row r="2968" spans="1:10" s="65" customFormat="1" ht="14" x14ac:dyDescent="0.35">
      <c r="A2968" s="145"/>
      <c r="B2968" s="152"/>
      <c r="E2968" s="102"/>
      <c r="F2968" s="102"/>
      <c r="G2968" s="102"/>
      <c r="I2968" s="93"/>
      <c r="J2968" s="93"/>
    </row>
    <row r="2969" spans="1:10" s="65" customFormat="1" ht="14" x14ac:dyDescent="0.35">
      <c r="A2969" s="145"/>
      <c r="B2969" s="152"/>
      <c r="E2969" s="102"/>
      <c r="F2969" s="102"/>
      <c r="G2969" s="102"/>
      <c r="I2969" s="93"/>
      <c r="J2969" s="93"/>
    </row>
    <row r="2970" spans="1:10" s="65" customFormat="1" ht="14" x14ac:dyDescent="0.35">
      <c r="A2970" s="145"/>
      <c r="B2970" s="152"/>
      <c r="E2970" s="102"/>
      <c r="F2970" s="102"/>
      <c r="G2970" s="102"/>
      <c r="I2970" s="93"/>
      <c r="J2970" s="93"/>
    </row>
    <row r="2971" spans="1:10" s="65" customFormat="1" ht="14" x14ac:dyDescent="0.35">
      <c r="A2971" s="145"/>
      <c r="B2971" s="152"/>
      <c r="E2971" s="102"/>
      <c r="F2971" s="102"/>
      <c r="G2971" s="102"/>
      <c r="I2971" s="93"/>
      <c r="J2971" s="93"/>
    </row>
    <row r="2972" spans="1:10" s="65" customFormat="1" ht="14" x14ac:dyDescent="0.35">
      <c r="A2972" s="145"/>
      <c r="B2972" s="152"/>
      <c r="E2972" s="102"/>
      <c r="F2972" s="102"/>
      <c r="G2972" s="102"/>
      <c r="I2972" s="93"/>
      <c r="J2972" s="93"/>
    </row>
    <row r="2973" spans="1:10" s="65" customFormat="1" ht="14" x14ac:dyDescent="0.35">
      <c r="A2973" s="145"/>
      <c r="B2973" s="152"/>
      <c r="E2973" s="102"/>
      <c r="F2973" s="102"/>
      <c r="G2973" s="102"/>
      <c r="I2973" s="93"/>
      <c r="J2973" s="93"/>
    </row>
    <row r="2974" spans="1:10" s="65" customFormat="1" ht="14" x14ac:dyDescent="0.35">
      <c r="A2974" s="145"/>
      <c r="B2974" s="152"/>
      <c r="E2974" s="102"/>
      <c r="F2974" s="102"/>
      <c r="G2974" s="102"/>
      <c r="I2974" s="93"/>
      <c r="J2974" s="93"/>
    </row>
    <row r="2975" spans="1:10" s="65" customFormat="1" ht="14" x14ac:dyDescent="0.35">
      <c r="A2975" s="145"/>
      <c r="B2975" s="152"/>
      <c r="E2975" s="102"/>
      <c r="F2975" s="102"/>
      <c r="G2975" s="102"/>
      <c r="I2975" s="93"/>
      <c r="J2975" s="93"/>
    </row>
    <row r="2976" spans="1:10" s="65" customFormat="1" ht="14" x14ac:dyDescent="0.35">
      <c r="A2976" s="145"/>
      <c r="B2976" s="152"/>
      <c r="E2976" s="102"/>
      <c r="F2976" s="102"/>
      <c r="G2976" s="102"/>
      <c r="I2976" s="93"/>
      <c r="J2976" s="93"/>
    </row>
    <row r="2977" spans="1:10" s="65" customFormat="1" ht="14" x14ac:dyDescent="0.35">
      <c r="A2977" s="145"/>
      <c r="B2977" s="152"/>
      <c r="E2977" s="102"/>
      <c r="F2977" s="102"/>
      <c r="G2977" s="102"/>
      <c r="I2977" s="93"/>
      <c r="J2977" s="93"/>
    </row>
    <row r="2978" spans="1:10" s="65" customFormat="1" ht="14" x14ac:dyDescent="0.35">
      <c r="A2978" s="145"/>
      <c r="B2978" s="152"/>
      <c r="E2978" s="102"/>
      <c r="F2978" s="102"/>
      <c r="G2978" s="102"/>
      <c r="I2978" s="93"/>
      <c r="J2978" s="93"/>
    </row>
    <row r="2979" spans="1:10" s="65" customFormat="1" ht="14" x14ac:dyDescent="0.35">
      <c r="A2979" s="145"/>
      <c r="B2979" s="152"/>
      <c r="E2979" s="102"/>
      <c r="F2979" s="102"/>
      <c r="G2979" s="102"/>
      <c r="I2979" s="93"/>
      <c r="J2979" s="93"/>
    </row>
    <row r="2980" spans="1:10" s="65" customFormat="1" ht="14" x14ac:dyDescent="0.35">
      <c r="A2980" s="145"/>
      <c r="B2980" s="152"/>
      <c r="E2980" s="102"/>
      <c r="F2980" s="102"/>
      <c r="G2980" s="102"/>
      <c r="I2980" s="93"/>
      <c r="J2980" s="93"/>
    </row>
    <row r="2981" spans="1:10" s="65" customFormat="1" ht="14" x14ac:dyDescent="0.35">
      <c r="A2981" s="145"/>
      <c r="B2981" s="152"/>
      <c r="E2981" s="102"/>
      <c r="F2981" s="102"/>
      <c r="G2981" s="102"/>
      <c r="I2981" s="93"/>
      <c r="J2981" s="93"/>
    </row>
    <row r="2982" spans="1:10" s="65" customFormat="1" ht="14" x14ac:dyDescent="0.35">
      <c r="A2982" s="145"/>
      <c r="B2982" s="152"/>
      <c r="E2982" s="102"/>
      <c r="F2982" s="102"/>
      <c r="G2982" s="102"/>
      <c r="I2982" s="93"/>
      <c r="J2982" s="93"/>
    </row>
    <row r="2983" spans="1:10" s="65" customFormat="1" ht="14" x14ac:dyDescent="0.35">
      <c r="A2983" s="145"/>
      <c r="B2983" s="152"/>
      <c r="E2983" s="102"/>
      <c r="F2983" s="102"/>
      <c r="G2983" s="102"/>
      <c r="I2983" s="93"/>
      <c r="J2983" s="93"/>
    </row>
    <row r="2984" spans="1:10" s="65" customFormat="1" ht="14" x14ac:dyDescent="0.35">
      <c r="A2984" s="145"/>
      <c r="B2984" s="152"/>
      <c r="E2984" s="102"/>
      <c r="F2984" s="102"/>
      <c r="G2984" s="102"/>
      <c r="I2984" s="93"/>
      <c r="J2984" s="93"/>
    </row>
    <row r="2985" spans="1:10" s="65" customFormat="1" ht="14" x14ac:dyDescent="0.35">
      <c r="A2985" s="145"/>
      <c r="B2985" s="152"/>
      <c r="E2985" s="102"/>
      <c r="F2985" s="102"/>
      <c r="G2985" s="102"/>
      <c r="I2985" s="93"/>
      <c r="J2985" s="93"/>
    </row>
    <row r="2986" spans="1:10" s="65" customFormat="1" ht="14" x14ac:dyDescent="0.35">
      <c r="A2986" s="145"/>
      <c r="B2986" s="152"/>
      <c r="E2986" s="102"/>
      <c r="F2986" s="102"/>
      <c r="G2986" s="102"/>
      <c r="I2986" s="93"/>
      <c r="J2986" s="93"/>
    </row>
    <row r="2987" spans="1:10" s="65" customFormat="1" ht="14" x14ac:dyDescent="0.35">
      <c r="A2987" s="145"/>
      <c r="B2987" s="152"/>
      <c r="E2987" s="102"/>
      <c r="F2987" s="102"/>
      <c r="G2987" s="102"/>
      <c r="I2987" s="93"/>
      <c r="J2987" s="93"/>
    </row>
    <row r="2988" spans="1:10" s="65" customFormat="1" ht="14" x14ac:dyDescent="0.35">
      <c r="A2988" s="145"/>
      <c r="B2988" s="152"/>
      <c r="E2988" s="102"/>
      <c r="F2988" s="102"/>
      <c r="G2988" s="102"/>
      <c r="I2988" s="93"/>
      <c r="J2988" s="93"/>
    </row>
    <row r="2989" spans="1:10" s="65" customFormat="1" ht="14" x14ac:dyDescent="0.35">
      <c r="A2989" s="145"/>
      <c r="B2989" s="152"/>
      <c r="E2989" s="102"/>
      <c r="F2989" s="102"/>
      <c r="G2989" s="102"/>
      <c r="I2989" s="93"/>
      <c r="J2989" s="93"/>
    </row>
    <row r="2990" spans="1:10" s="65" customFormat="1" ht="14" x14ac:dyDescent="0.35">
      <c r="A2990" s="145"/>
      <c r="B2990" s="152"/>
      <c r="E2990" s="102"/>
      <c r="F2990" s="102"/>
      <c r="G2990" s="102"/>
      <c r="I2990" s="93"/>
      <c r="J2990" s="93"/>
    </row>
    <row r="2991" spans="1:10" s="65" customFormat="1" ht="14" x14ac:dyDescent="0.35">
      <c r="A2991" s="145"/>
      <c r="B2991" s="152"/>
      <c r="E2991" s="102"/>
      <c r="F2991" s="102"/>
      <c r="G2991" s="102"/>
      <c r="I2991" s="93"/>
      <c r="J2991" s="93"/>
    </row>
    <row r="2992" spans="1:10" s="65" customFormat="1" ht="14" x14ac:dyDescent="0.35">
      <c r="A2992" s="145"/>
      <c r="B2992" s="152"/>
      <c r="E2992" s="102"/>
      <c r="F2992" s="102"/>
      <c r="G2992" s="102"/>
      <c r="I2992" s="93"/>
      <c r="J2992" s="93"/>
    </row>
    <row r="2993" spans="1:10" s="65" customFormat="1" ht="14" x14ac:dyDescent="0.35">
      <c r="A2993" s="145"/>
      <c r="B2993" s="152"/>
      <c r="E2993" s="102"/>
      <c r="F2993" s="102"/>
      <c r="G2993" s="102"/>
      <c r="I2993" s="93"/>
      <c r="J2993" s="93"/>
    </row>
    <row r="2994" spans="1:10" s="65" customFormat="1" ht="14" x14ac:dyDescent="0.35">
      <c r="A2994" s="145"/>
      <c r="B2994" s="152"/>
      <c r="E2994" s="102"/>
      <c r="F2994" s="102"/>
      <c r="G2994" s="102"/>
      <c r="I2994" s="93"/>
      <c r="J2994" s="93"/>
    </row>
    <row r="2995" spans="1:10" s="65" customFormat="1" ht="14" x14ac:dyDescent="0.35">
      <c r="A2995" s="145"/>
      <c r="B2995" s="152"/>
      <c r="E2995" s="102"/>
      <c r="F2995" s="102"/>
      <c r="G2995" s="102"/>
      <c r="I2995" s="93"/>
      <c r="J2995" s="93"/>
    </row>
    <row r="2996" spans="1:10" s="65" customFormat="1" ht="14" x14ac:dyDescent="0.35">
      <c r="A2996" s="145"/>
      <c r="B2996" s="152"/>
      <c r="E2996" s="102"/>
      <c r="F2996" s="102"/>
      <c r="G2996" s="102"/>
      <c r="I2996" s="93"/>
      <c r="J2996" s="93"/>
    </row>
    <row r="2997" spans="1:10" s="65" customFormat="1" ht="14" x14ac:dyDescent="0.35">
      <c r="A2997" s="145"/>
      <c r="B2997" s="152"/>
      <c r="E2997" s="102"/>
      <c r="F2997" s="102"/>
      <c r="G2997" s="102"/>
      <c r="I2997" s="93"/>
      <c r="J2997" s="93"/>
    </row>
    <row r="2998" spans="1:10" s="65" customFormat="1" ht="14" x14ac:dyDescent="0.35">
      <c r="A2998" s="145"/>
      <c r="B2998" s="152"/>
      <c r="E2998" s="102"/>
      <c r="F2998" s="102"/>
      <c r="G2998" s="102"/>
      <c r="I2998" s="93"/>
      <c r="J2998" s="93"/>
    </row>
    <row r="2999" spans="1:10" s="65" customFormat="1" ht="14" x14ac:dyDescent="0.35">
      <c r="A2999" s="145"/>
      <c r="B2999" s="152"/>
      <c r="E2999" s="102"/>
      <c r="F2999" s="102"/>
      <c r="G2999" s="102"/>
      <c r="I2999" s="93"/>
      <c r="J2999" s="93"/>
    </row>
    <row r="3000" spans="1:10" s="65" customFormat="1" ht="14" x14ac:dyDescent="0.35">
      <c r="A3000" s="145"/>
      <c r="B3000" s="152"/>
      <c r="E3000" s="102"/>
      <c r="F3000" s="102"/>
      <c r="G3000" s="102"/>
      <c r="I3000" s="93"/>
      <c r="J3000" s="93"/>
    </row>
    <row r="3001" spans="1:10" s="65" customFormat="1" ht="14" x14ac:dyDescent="0.35">
      <c r="A3001" s="145"/>
      <c r="B3001" s="152"/>
      <c r="E3001" s="102"/>
      <c r="F3001" s="102"/>
      <c r="G3001" s="102"/>
      <c r="I3001" s="93"/>
      <c r="J3001" s="93"/>
    </row>
    <row r="3002" spans="1:10" s="65" customFormat="1" ht="14" x14ac:dyDescent="0.35">
      <c r="A3002" s="145"/>
      <c r="B3002" s="152"/>
      <c r="E3002" s="102"/>
      <c r="F3002" s="102"/>
      <c r="G3002" s="102"/>
      <c r="I3002" s="93"/>
      <c r="J3002" s="93"/>
    </row>
    <row r="3003" spans="1:10" s="65" customFormat="1" ht="14" x14ac:dyDescent="0.35">
      <c r="A3003" s="145"/>
      <c r="B3003" s="152"/>
      <c r="E3003" s="102"/>
      <c r="F3003" s="102"/>
      <c r="G3003" s="102"/>
      <c r="I3003" s="93"/>
      <c r="J3003" s="93"/>
    </row>
    <row r="3004" spans="1:10" s="65" customFormat="1" ht="14" x14ac:dyDescent="0.35">
      <c r="A3004" s="145"/>
      <c r="B3004" s="152"/>
      <c r="E3004" s="102"/>
      <c r="F3004" s="102"/>
      <c r="G3004" s="102"/>
      <c r="I3004" s="93"/>
      <c r="J3004" s="93"/>
    </row>
    <row r="3005" spans="1:10" s="65" customFormat="1" ht="14" x14ac:dyDescent="0.35">
      <c r="A3005" s="145"/>
      <c r="B3005" s="152"/>
      <c r="E3005" s="102"/>
      <c r="F3005" s="102"/>
      <c r="G3005" s="102"/>
      <c r="I3005" s="93"/>
      <c r="J3005" s="93"/>
    </row>
    <row r="3006" spans="1:10" s="65" customFormat="1" ht="14" x14ac:dyDescent="0.35">
      <c r="A3006" s="145"/>
      <c r="B3006" s="152"/>
      <c r="E3006" s="102"/>
      <c r="F3006" s="102"/>
      <c r="G3006" s="102"/>
      <c r="I3006" s="93"/>
      <c r="J3006" s="93"/>
    </row>
    <row r="3007" spans="1:10" s="65" customFormat="1" ht="14" x14ac:dyDescent="0.35">
      <c r="A3007" s="145"/>
      <c r="B3007" s="152"/>
      <c r="E3007" s="102"/>
      <c r="F3007" s="102"/>
      <c r="G3007" s="102"/>
      <c r="I3007" s="93"/>
      <c r="J3007" s="93"/>
    </row>
    <row r="3008" spans="1:10" s="65" customFormat="1" ht="14" x14ac:dyDescent="0.35">
      <c r="A3008" s="145"/>
      <c r="B3008" s="152"/>
      <c r="E3008" s="102"/>
      <c r="F3008" s="102"/>
      <c r="G3008" s="102"/>
      <c r="I3008" s="93"/>
      <c r="J3008" s="93"/>
    </row>
    <row r="3009" spans="1:10" s="65" customFormat="1" ht="14" x14ac:dyDescent="0.35">
      <c r="A3009" s="145"/>
      <c r="B3009" s="152"/>
      <c r="E3009" s="102"/>
      <c r="F3009" s="102"/>
      <c r="G3009" s="102"/>
      <c r="I3009" s="93"/>
      <c r="J3009" s="93"/>
    </row>
    <row r="3010" spans="1:10" s="65" customFormat="1" ht="14" x14ac:dyDescent="0.35">
      <c r="A3010" s="145"/>
      <c r="B3010" s="152"/>
      <c r="E3010" s="102"/>
      <c r="F3010" s="102"/>
      <c r="G3010" s="102"/>
      <c r="I3010" s="93"/>
      <c r="J3010" s="93"/>
    </row>
    <row r="3011" spans="1:10" s="65" customFormat="1" ht="14" x14ac:dyDescent="0.35">
      <c r="A3011" s="145"/>
      <c r="B3011" s="152"/>
      <c r="E3011" s="102"/>
      <c r="F3011" s="102"/>
      <c r="G3011" s="102"/>
      <c r="I3011" s="93"/>
      <c r="J3011" s="93"/>
    </row>
    <row r="3012" spans="1:10" s="65" customFormat="1" ht="14" x14ac:dyDescent="0.35">
      <c r="A3012" s="145"/>
      <c r="B3012" s="152"/>
      <c r="E3012" s="102"/>
      <c r="F3012" s="102"/>
      <c r="G3012" s="102"/>
      <c r="I3012" s="93"/>
      <c r="J3012" s="93"/>
    </row>
    <row r="3013" spans="1:10" s="65" customFormat="1" ht="14" x14ac:dyDescent="0.35">
      <c r="A3013" s="145"/>
      <c r="B3013" s="152"/>
      <c r="E3013" s="102"/>
      <c r="F3013" s="102"/>
      <c r="G3013" s="102"/>
      <c r="I3013" s="93"/>
      <c r="J3013" s="93"/>
    </row>
    <row r="3014" spans="1:10" s="65" customFormat="1" ht="14" x14ac:dyDescent="0.35">
      <c r="A3014" s="145"/>
      <c r="B3014" s="152"/>
      <c r="E3014" s="102"/>
      <c r="F3014" s="102"/>
      <c r="G3014" s="102"/>
      <c r="I3014" s="93"/>
      <c r="J3014" s="93"/>
    </row>
    <row r="3015" spans="1:10" s="65" customFormat="1" ht="14" x14ac:dyDescent="0.35">
      <c r="A3015" s="145"/>
      <c r="B3015" s="152"/>
      <c r="E3015" s="102"/>
      <c r="F3015" s="102"/>
      <c r="G3015" s="102"/>
      <c r="I3015" s="93"/>
      <c r="J3015" s="93"/>
    </row>
    <row r="3016" spans="1:10" s="65" customFormat="1" ht="14" x14ac:dyDescent="0.35">
      <c r="A3016" s="145"/>
      <c r="B3016" s="152"/>
      <c r="E3016" s="102"/>
      <c r="F3016" s="102"/>
      <c r="G3016" s="102"/>
      <c r="I3016" s="93"/>
      <c r="J3016" s="93"/>
    </row>
    <row r="3017" spans="1:10" s="65" customFormat="1" ht="14" x14ac:dyDescent="0.35">
      <c r="A3017" s="145"/>
      <c r="B3017" s="152"/>
      <c r="E3017" s="102"/>
      <c r="F3017" s="102"/>
      <c r="G3017" s="102"/>
      <c r="I3017" s="93"/>
      <c r="J3017" s="93"/>
    </row>
    <row r="3018" spans="1:10" s="65" customFormat="1" ht="14" x14ac:dyDescent="0.35">
      <c r="A3018" s="145"/>
      <c r="B3018" s="152"/>
      <c r="E3018" s="102"/>
      <c r="F3018" s="102"/>
      <c r="G3018" s="102"/>
      <c r="I3018" s="93"/>
      <c r="J3018" s="93"/>
    </row>
    <row r="3019" spans="1:10" s="65" customFormat="1" ht="14" x14ac:dyDescent="0.35">
      <c r="A3019" s="145"/>
      <c r="B3019" s="152"/>
      <c r="E3019" s="102"/>
      <c r="F3019" s="102"/>
      <c r="G3019" s="102"/>
      <c r="I3019" s="93"/>
      <c r="J3019" s="93"/>
    </row>
    <row r="3020" spans="1:10" s="65" customFormat="1" ht="14" x14ac:dyDescent="0.35">
      <c r="A3020" s="145"/>
      <c r="B3020" s="152"/>
      <c r="E3020" s="102"/>
      <c r="F3020" s="102"/>
      <c r="G3020" s="102"/>
      <c r="I3020" s="93"/>
      <c r="J3020" s="93"/>
    </row>
    <row r="3021" spans="1:10" s="65" customFormat="1" ht="14" x14ac:dyDescent="0.35">
      <c r="A3021" s="145"/>
      <c r="B3021" s="152"/>
      <c r="E3021" s="102"/>
      <c r="F3021" s="102"/>
      <c r="G3021" s="102"/>
      <c r="I3021" s="93"/>
      <c r="J3021" s="93"/>
    </row>
    <row r="3022" spans="1:10" s="65" customFormat="1" ht="14" x14ac:dyDescent="0.35">
      <c r="A3022" s="145"/>
      <c r="B3022" s="152"/>
      <c r="E3022" s="102"/>
      <c r="F3022" s="102"/>
      <c r="G3022" s="102"/>
      <c r="I3022" s="93"/>
      <c r="J3022" s="93"/>
    </row>
    <row r="3023" spans="1:10" s="65" customFormat="1" ht="14" x14ac:dyDescent="0.35">
      <c r="A3023" s="145"/>
      <c r="B3023" s="152"/>
      <c r="E3023" s="102"/>
      <c r="F3023" s="102"/>
      <c r="G3023" s="102"/>
      <c r="I3023" s="93"/>
      <c r="J3023" s="93"/>
    </row>
    <row r="3024" spans="1:10" s="65" customFormat="1" ht="14" x14ac:dyDescent="0.35">
      <c r="A3024" s="145"/>
      <c r="B3024" s="152"/>
      <c r="E3024" s="102"/>
      <c r="F3024" s="102"/>
      <c r="G3024" s="102"/>
      <c r="I3024" s="93"/>
      <c r="J3024" s="93"/>
    </row>
    <row r="3025" spans="1:10" s="65" customFormat="1" ht="14" x14ac:dyDescent="0.35">
      <c r="A3025" s="145"/>
      <c r="B3025" s="152"/>
      <c r="E3025" s="102"/>
      <c r="F3025" s="102"/>
      <c r="G3025" s="102"/>
      <c r="I3025" s="93"/>
      <c r="J3025" s="93"/>
    </row>
    <row r="3026" spans="1:10" s="65" customFormat="1" ht="14" x14ac:dyDescent="0.35">
      <c r="A3026" s="145"/>
      <c r="B3026" s="152"/>
      <c r="E3026" s="102"/>
      <c r="F3026" s="102"/>
      <c r="G3026" s="102"/>
      <c r="I3026" s="93"/>
      <c r="J3026" s="93"/>
    </row>
    <row r="3027" spans="1:10" s="65" customFormat="1" ht="14" x14ac:dyDescent="0.35">
      <c r="A3027" s="145"/>
      <c r="B3027" s="152"/>
      <c r="E3027" s="102"/>
      <c r="F3027" s="102"/>
      <c r="G3027" s="102"/>
      <c r="I3027" s="93"/>
      <c r="J3027" s="93"/>
    </row>
    <row r="3028" spans="1:10" s="65" customFormat="1" ht="14" x14ac:dyDescent="0.35">
      <c r="A3028" s="145"/>
      <c r="B3028" s="152"/>
      <c r="E3028" s="102"/>
      <c r="F3028" s="102"/>
      <c r="G3028" s="102"/>
      <c r="I3028" s="93"/>
      <c r="J3028" s="93"/>
    </row>
    <row r="3029" spans="1:10" s="65" customFormat="1" ht="14" x14ac:dyDescent="0.35">
      <c r="A3029" s="145"/>
      <c r="B3029" s="152"/>
      <c r="E3029" s="102"/>
      <c r="F3029" s="102"/>
      <c r="G3029" s="102"/>
      <c r="I3029" s="93"/>
      <c r="J3029" s="93"/>
    </row>
    <row r="3030" spans="1:10" s="65" customFormat="1" ht="14" x14ac:dyDescent="0.35">
      <c r="A3030" s="145"/>
      <c r="B3030" s="152"/>
      <c r="E3030" s="102"/>
      <c r="F3030" s="102"/>
      <c r="G3030" s="102"/>
      <c r="I3030" s="93"/>
      <c r="J3030" s="93"/>
    </row>
    <row r="3031" spans="1:10" s="65" customFormat="1" ht="14" x14ac:dyDescent="0.35">
      <c r="A3031" s="145"/>
      <c r="B3031" s="152"/>
      <c r="E3031" s="102"/>
      <c r="F3031" s="102"/>
      <c r="G3031" s="102"/>
      <c r="I3031" s="93"/>
      <c r="J3031" s="93"/>
    </row>
    <row r="3032" spans="1:10" s="65" customFormat="1" ht="14" x14ac:dyDescent="0.35">
      <c r="A3032" s="145"/>
      <c r="B3032" s="152"/>
      <c r="E3032" s="102"/>
      <c r="F3032" s="102"/>
      <c r="G3032" s="102"/>
      <c r="I3032" s="93"/>
      <c r="J3032" s="93"/>
    </row>
    <row r="3033" spans="1:10" s="65" customFormat="1" ht="14" x14ac:dyDescent="0.35">
      <c r="A3033" s="145"/>
      <c r="B3033" s="152"/>
      <c r="E3033" s="102"/>
      <c r="F3033" s="102"/>
      <c r="G3033" s="102"/>
      <c r="I3033" s="93"/>
      <c r="J3033" s="93"/>
    </row>
    <row r="3034" spans="1:10" s="65" customFormat="1" ht="14" x14ac:dyDescent="0.35">
      <c r="A3034" s="145"/>
      <c r="B3034" s="152"/>
      <c r="E3034" s="102"/>
      <c r="F3034" s="102"/>
      <c r="G3034" s="102"/>
      <c r="I3034" s="93"/>
      <c r="J3034" s="93"/>
    </row>
    <row r="3035" spans="1:10" s="65" customFormat="1" ht="14" x14ac:dyDescent="0.35">
      <c r="A3035" s="145"/>
      <c r="B3035" s="152"/>
      <c r="E3035" s="102"/>
      <c r="F3035" s="102"/>
      <c r="G3035" s="102"/>
      <c r="I3035" s="93"/>
      <c r="J3035" s="93"/>
    </row>
    <row r="3036" spans="1:10" s="65" customFormat="1" ht="14" x14ac:dyDescent="0.35">
      <c r="A3036" s="145"/>
      <c r="B3036" s="152"/>
      <c r="E3036" s="102"/>
      <c r="F3036" s="102"/>
      <c r="G3036" s="102"/>
      <c r="I3036" s="93"/>
      <c r="J3036" s="93"/>
    </row>
    <row r="3037" spans="1:10" s="65" customFormat="1" ht="14" x14ac:dyDescent="0.35">
      <c r="A3037" s="145"/>
      <c r="B3037" s="152"/>
      <c r="E3037" s="102"/>
      <c r="F3037" s="102"/>
      <c r="G3037" s="102"/>
      <c r="I3037" s="93"/>
      <c r="J3037" s="93"/>
    </row>
    <row r="3038" spans="1:10" s="65" customFormat="1" ht="14" x14ac:dyDescent="0.35">
      <c r="A3038" s="145"/>
      <c r="B3038" s="152"/>
      <c r="E3038" s="102"/>
      <c r="F3038" s="102"/>
      <c r="G3038" s="102"/>
      <c r="I3038" s="93"/>
      <c r="J3038" s="93"/>
    </row>
    <row r="3039" spans="1:10" s="65" customFormat="1" ht="14" x14ac:dyDescent="0.35">
      <c r="A3039" s="145"/>
      <c r="B3039" s="152"/>
      <c r="E3039" s="102"/>
      <c r="F3039" s="102"/>
      <c r="G3039" s="102"/>
      <c r="I3039" s="93"/>
      <c r="J3039" s="93"/>
    </row>
    <row r="3040" spans="1:10" s="65" customFormat="1" ht="14" x14ac:dyDescent="0.35">
      <c r="A3040" s="145"/>
      <c r="B3040" s="152"/>
      <c r="E3040" s="102"/>
      <c r="F3040" s="102"/>
      <c r="G3040" s="102"/>
      <c r="I3040" s="93"/>
      <c r="J3040" s="93"/>
    </row>
    <row r="3041" spans="1:10" s="65" customFormat="1" ht="14" x14ac:dyDescent="0.35">
      <c r="A3041" s="145"/>
      <c r="B3041" s="152"/>
      <c r="E3041" s="102"/>
      <c r="F3041" s="102"/>
      <c r="G3041" s="102"/>
      <c r="I3041" s="93"/>
      <c r="J3041" s="93"/>
    </row>
    <row r="3042" spans="1:10" s="65" customFormat="1" ht="14" x14ac:dyDescent="0.35">
      <c r="A3042" s="145"/>
      <c r="B3042" s="152"/>
      <c r="E3042" s="102"/>
      <c r="F3042" s="102"/>
      <c r="G3042" s="102"/>
      <c r="I3042" s="93"/>
      <c r="J3042" s="93"/>
    </row>
    <row r="3043" spans="1:10" s="65" customFormat="1" ht="14" x14ac:dyDescent="0.35">
      <c r="A3043" s="145"/>
      <c r="B3043" s="152"/>
      <c r="E3043" s="102"/>
      <c r="F3043" s="102"/>
      <c r="G3043" s="102"/>
      <c r="I3043" s="93"/>
      <c r="J3043" s="93"/>
    </row>
    <row r="3044" spans="1:10" s="65" customFormat="1" ht="14" x14ac:dyDescent="0.35">
      <c r="A3044" s="145"/>
      <c r="B3044" s="152"/>
      <c r="E3044" s="102"/>
      <c r="F3044" s="102"/>
      <c r="G3044" s="102"/>
      <c r="I3044" s="93"/>
      <c r="J3044" s="93"/>
    </row>
    <row r="3045" spans="1:10" s="65" customFormat="1" ht="14" x14ac:dyDescent="0.35">
      <c r="A3045" s="145"/>
      <c r="B3045" s="152"/>
      <c r="E3045" s="102"/>
      <c r="F3045" s="102"/>
      <c r="G3045" s="102"/>
      <c r="I3045" s="93"/>
      <c r="J3045" s="93"/>
    </row>
    <row r="3046" spans="1:10" s="65" customFormat="1" ht="14" x14ac:dyDescent="0.35">
      <c r="A3046" s="145"/>
      <c r="B3046" s="152"/>
      <c r="E3046" s="102"/>
      <c r="F3046" s="102"/>
      <c r="G3046" s="102"/>
      <c r="I3046" s="93"/>
      <c r="J3046" s="93"/>
    </row>
    <row r="3047" spans="1:10" s="65" customFormat="1" ht="14" x14ac:dyDescent="0.35">
      <c r="A3047" s="145"/>
      <c r="B3047" s="152"/>
      <c r="E3047" s="102"/>
      <c r="F3047" s="102"/>
      <c r="G3047" s="102"/>
      <c r="I3047" s="93"/>
      <c r="J3047" s="93"/>
    </row>
    <row r="3048" spans="1:10" s="65" customFormat="1" ht="14" x14ac:dyDescent="0.35">
      <c r="A3048" s="145"/>
      <c r="B3048" s="152"/>
      <c r="E3048" s="102"/>
      <c r="F3048" s="102"/>
      <c r="G3048" s="102"/>
      <c r="I3048" s="93"/>
      <c r="J3048" s="93"/>
    </row>
    <row r="3049" spans="1:10" s="65" customFormat="1" ht="14" x14ac:dyDescent="0.35">
      <c r="A3049" s="145"/>
      <c r="B3049" s="152"/>
      <c r="E3049" s="102"/>
      <c r="F3049" s="102"/>
      <c r="G3049" s="102"/>
      <c r="I3049" s="93"/>
      <c r="J3049" s="93"/>
    </row>
    <row r="3050" spans="1:10" s="65" customFormat="1" ht="14" x14ac:dyDescent="0.35">
      <c r="A3050" s="145"/>
      <c r="B3050" s="152"/>
      <c r="E3050" s="102"/>
      <c r="F3050" s="102"/>
      <c r="G3050" s="102"/>
      <c r="I3050" s="93"/>
      <c r="J3050" s="93"/>
    </row>
    <row r="3051" spans="1:10" s="65" customFormat="1" ht="14" x14ac:dyDescent="0.35">
      <c r="A3051" s="145"/>
      <c r="B3051" s="152"/>
      <c r="E3051" s="102"/>
      <c r="F3051" s="102"/>
      <c r="G3051" s="102"/>
      <c r="I3051" s="93"/>
      <c r="J3051" s="93"/>
    </row>
    <row r="3052" spans="1:10" s="65" customFormat="1" ht="14" x14ac:dyDescent="0.35">
      <c r="A3052" s="145"/>
      <c r="B3052" s="152"/>
      <c r="E3052" s="102"/>
      <c r="F3052" s="102"/>
      <c r="G3052" s="102"/>
      <c r="I3052" s="93"/>
      <c r="J3052" s="93"/>
    </row>
    <row r="3053" spans="1:10" s="65" customFormat="1" ht="14" x14ac:dyDescent="0.35">
      <c r="A3053" s="145"/>
      <c r="B3053" s="152"/>
      <c r="E3053" s="102"/>
      <c r="F3053" s="102"/>
      <c r="G3053" s="102"/>
      <c r="I3053" s="93"/>
      <c r="J3053" s="93"/>
    </row>
    <row r="3054" spans="1:10" s="65" customFormat="1" ht="14" x14ac:dyDescent="0.35">
      <c r="A3054" s="145"/>
      <c r="B3054" s="152"/>
      <c r="E3054" s="102"/>
      <c r="F3054" s="102"/>
      <c r="G3054" s="102"/>
      <c r="I3054" s="93"/>
      <c r="J3054" s="93"/>
    </row>
    <row r="3055" spans="1:10" s="65" customFormat="1" ht="14" x14ac:dyDescent="0.35">
      <c r="A3055" s="145"/>
      <c r="B3055" s="152"/>
      <c r="E3055" s="102"/>
      <c r="F3055" s="102"/>
      <c r="G3055" s="102"/>
      <c r="I3055" s="93"/>
      <c r="J3055" s="93"/>
    </row>
    <row r="3056" spans="1:10" s="65" customFormat="1" ht="14" x14ac:dyDescent="0.35">
      <c r="A3056" s="145"/>
      <c r="B3056" s="152"/>
      <c r="E3056" s="102"/>
      <c r="F3056" s="102"/>
      <c r="G3056" s="102"/>
      <c r="I3056" s="93"/>
      <c r="J3056" s="93"/>
    </row>
    <row r="3057" spans="1:10" s="65" customFormat="1" ht="14" x14ac:dyDescent="0.35">
      <c r="A3057" s="145"/>
      <c r="B3057" s="152"/>
      <c r="E3057" s="102"/>
      <c r="F3057" s="102"/>
      <c r="G3057" s="102"/>
      <c r="I3057" s="93"/>
      <c r="J3057" s="93"/>
    </row>
    <row r="3058" spans="1:10" s="65" customFormat="1" ht="14" x14ac:dyDescent="0.35">
      <c r="A3058" s="145"/>
      <c r="B3058" s="152"/>
      <c r="E3058" s="102"/>
      <c r="F3058" s="102"/>
      <c r="G3058" s="102"/>
      <c r="I3058" s="93"/>
      <c r="J3058" s="93"/>
    </row>
    <row r="3059" spans="1:10" s="65" customFormat="1" ht="14" x14ac:dyDescent="0.35">
      <c r="A3059" s="145"/>
      <c r="B3059" s="152"/>
      <c r="E3059" s="102"/>
      <c r="F3059" s="102"/>
      <c r="G3059" s="102"/>
      <c r="I3059" s="93"/>
      <c r="J3059" s="93"/>
    </row>
    <row r="3060" spans="1:10" s="65" customFormat="1" ht="14" x14ac:dyDescent="0.35">
      <c r="A3060" s="145"/>
      <c r="B3060" s="152"/>
      <c r="E3060" s="102"/>
      <c r="F3060" s="102"/>
      <c r="G3060" s="102"/>
      <c r="I3060" s="93"/>
      <c r="J3060" s="93"/>
    </row>
    <row r="3061" spans="1:10" s="65" customFormat="1" ht="14" x14ac:dyDescent="0.35">
      <c r="A3061" s="145"/>
      <c r="B3061" s="152"/>
      <c r="E3061" s="102"/>
      <c r="F3061" s="102"/>
      <c r="G3061" s="102"/>
      <c r="I3061" s="93"/>
      <c r="J3061" s="93"/>
    </row>
    <row r="3062" spans="1:10" s="65" customFormat="1" ht="14" x14ac:dyDescent="0.35">
      <c r="A3062" s="145"/>
      <c r="B3062" s="152"/>
      <c r="E3062" s="102"/>
      <c r="F3062" s="102"/>
      <c r="G3062" s="102"/>
      <c r="I3062" s="93"/>
      <c r="J3062" s="93"/>
    </row>
    <row r="3063" spans="1:10" s="65" customFormat="1" ht="14" x14ac:dyDescent="0.35">
      <c r="A3063" s="145"/>
      <c r="B3063" s="152"/>
      <c r="E3063" s="102"/>
      <c r="F3063" s="102"/>
      <c r="G3063" s="102"/>
      <c r="I3063" s="93"/>
      <c r="J3063" s="93"/>
    </row>
    <row r="3064" spans="1:10" s="65" customFormat="1" ht="14" x14ac:dyDescent="0.35">
      <c r="A3064" s="145"/>
      <c r="B3064" s="152"/>
      <c r="E3064" s="102"/>
      <c r="F3064" s="102"/>
      <c r="G3064" s="102"/>
      <c r="I3064" s="93"/>
      <c r="J3064" s="93"/>
    </row>
    <row r="3065" spans="1:10" s="65" customFormat="1" ht="14" x14ac:dyDescent="0.35">
      <c r="A3065" s="145"/>
      <c r="B3065" s="152"/>
      <c r="E3065" s="102"/>
      <c r="F3065" s="102"/>
      <c r="G3065" s="102"/>
      <c r="I3065" s="93"/>
      <c r="J3065" s="93"/>
    </row>
    <row r="3066" spans="1:10" s="65" customFormat="1" ht="14" x14ac:dyDescent="0.35">
      <c r="A3066" s="145"/>
      <c r="B3066" s="152"/>
      <c r="E3066" s="102"/>
      <c r="F3066" s="102"/>
      <c r="G3066" s="102"/>
      <c r="I3066" s="93"/>
      <c r="J3066" s="93"/>
    </row>
    <row r="3067" spans="1:10" s="65" customFormat="1" ht="14" x14ac:dyDescent="0.35">
      <c r="A3067" s="145"/>
      <c r="B3067" s="152"/>
      <c r="E3067" s="102"/>
      <c r="F3067" s="102"/>
      <c r="G3067" s="102"/>
      <c r="I3067" s="93"/>
      <c r="J3067" s="93"/>
    </row>
    <row r="3068" spans="1:10" s="65" customFormat="1" ht="14" x14ac:dyDescent="0.35">
      <c r="A3068" s="145"/>
      <c r="B3068" s="152"/>
      <c r="E3068" s="102"/>
      <c r="F3068" s="102"/>
      <c r="G3068" s="102"/>
      <c r="I3068" s="93"/>
      <c r="J3068" s="93"/>
    </row>
    <row r="3069" spans="1:10" s="65" customFormat="1" ht="14" x14ac:dyDescent="0.35">
      <c r="A3069" s="145"/>
      <c r="B3069" s="152"/>
      <c r="E3069" s="102"/>
      <c r="F3069" s="102"/>
      <c r="G3069" s="102"/>
      <c r="I3069" s="93"/>
      <c r="J3069" s="93"/>
    </row>
    <row r="3070" spans="1:10" s="65" customFormat="1" ht="14" x14ac:dyDescent="0.35">
      <c r="A3070" s="145"/>
      <c r="B3070" s="152"/>
      <c r="E3070" s="102"/>
      <c r="F3070" s="102"/>
      <c r="G3070" s="102"/>
      <c r="I3070" s="93"/>
      <c r="J3070" s="93"/>
    </row>
    <row r="3071" spans="1:10" s="65" customFormat="1" ht="14" x14ac:dyDescent="0.35">
      <c r="A3071" s="145"/>
      <c r="B3071" s="152"/>
      <c r="E3071" s="102"/>
      <c r="F3071" s="102"/>
      <c r="G3071" s="102"/>
      <c r="I3071" s="93"/>
      <c r="J3071" s="93"/>
    </row>
    <row r="3072" spans="1:10" s="65" customFormat="1" ht="14" x14ac:dyDescent="0.35">
      <c r="A3072" s="145"/>
      <c r="B3072" s="152"/>
      <c r="E3072" s="102"/>
      <c r="F3072" s="102"/>
      <c r="G3072" s="102"/>
      <c r="I3072" s="93"/>
      <c r="J3072" s="93"/>
    </row>
    <row r="3073" spans="1:10" s="65" customFormat="1" ht="14" x14ac:dyDescent="0.35">
      <c r="A3073" s="145"/>
      <c r="B3073" s="152"/>
      <c r="E3073" s="102"/>
      <c r="F3073" s="102"/>
      <c r="G3073" s="102"/>
      <c r="I3073" s="93"/>
      <c r="J3073" s="93"/>
    </row>
    <row r="3074" spans="1:10" s="65" customFormat="1" ht="14" x14ac:dyDescent="0.35">
      <c r="A3074" s="145"/>
      <c r="B3074" s="152"/>
      <c r="E3074" s="102"/>
      <c r="F3074" s="102"/>
      <c r="G3074" s="102"/>
      <c r="I3074" s="93"/>
      <c r="J3074" s="93"/>
    </row>
    <row r="3075" spans="1:10" s="65" customFormat="1" ht="14" x14ac:dyDescent="0.35">
      <c r="A3075" s="145"/>
      <c r="B3075" s="152"/>
      <c r="E3075" s="102"/>
      <c r="F3075" s="102"/>
      <c r="G3075" s="102"/>
      <c r="I3075" s="93"/>
      <c r="J3075" s="93"/>
    </row>
    <row r="3076" spans="1:10" s="65" customFormat="1" ht="14" x14ac:dyDescent="0.35">
      <c r="A3076" s="145"/>
      <c r="B3076" s="152"/>
      <c r="E3076" s="102"/>
      <c r="F3076" s="102"/>
      <c r="G3076" s="102"/>
      <c r="I3076" s="93"/>
      <c r="J3076" s="93"/>
    </row>
    <row r="3077" spans="1:10" s="65" customFormat="1" ht="14" x14ac:dyDescent="0.35">
      <c r="A3077" s="145"/>
      <c r="B3077" s="152"/>
      <c r="E3077" s="102"/>
      <c r="F3077" s="102"/>
      <c r="G3077" s="102"/>
      <c r="I3077" s="93"/>
      <c r="J3077" s="93"/>
    </row>
    <row r="3078" spans="1:10" s="65" customFormat="1" ht="14" x14ac:dyDescent="0.35">
      <c r="A3078" s="145"/>
      <c r="B3078" s="152"/>
      <c r="E3078" s="102"/>
      <c r="F3078" s="102"/>
      <c r="G3078" s="102"/>
      <c r="I3078" s="93"/>
      <c r="J3078" s="93"/>
    </row>
    <row r="3079" spans="1:10" s="65" customFormat="1" ht="14" x14ac:dyDescent="0.35">
      <c r="A3079" s="145"/>
      <c r="B3079" s="152"/>
      <c r="E3079" s="102"/>
      <c r="F3079" s="102"/>
      <c r="G3079" s="102"/>
      <c r="I3079" s="93"/>
      <c r="J3079" s="93"/>
    </row>
    <row r="3080" spans="1:10" s="65" customFormat="1" ht="14" x14ac:dyDescent="0.35">
      <c r="A3080" s="145"/>
      <c r="B3080" s="152"/>
      <c r="E3080" s="102"/>
      <c r="F3080" s="102"/>
      <c r="G3080" s="102"/>
      <c r="I3080" s="93"/>
      <c r="J3080" s="93"/>
    </row>
    <row r="3081" spans="1:10" s="65" customFormat="1" ht="14" x14ac:dyDescent="0.35">
      <c r="A3081" s="145"/>
      <c r="B3081" s="152"/>
      <c r="E3081" s="102"/>
      <c r="F3081" s="102"/>
      <c r="G3081" s="102"/>
      <c r="I3081" s="93"/>
      <c r="J3081" s="93"/>
    </row>
    <row r="3082" spans="1:10" s="65" customFormat="1" ht="14" x14ac:dyDescent="0.35">
      <c r="A3082" s="145"/>
      <c r="B3082" s="152"/>
      <c r="E3082" s="102"/>
      <c r="F3082" s="102"/>
      <c r="G3082" s="102"/>
      <c r="I3082" s="93"/>
      <c r="J3082" s="93"/>
    </row>
    <row r="3083" spans="1:10" s="65" customFormat="1" ht="14" x14ac:dyDescent="0.35">
      <c r="A3083" s="145"/>
      <c r="B3083" s="152"/>
      <c r="E3083" s="102"/>
      <c r="F3083" s="102"/>
      <c r="G3083" s="102"/>
      <c r="I3083" s="93"/>
      <c r="J3083" s="93"/>
    </row>
    <row r="3084" spans="1:10" s="65" customFormat="1" ht="14" x14ac:dyDescent="0.35">
      <c r="A3084" s="145"/>
      <c r="B3084" s="152"/>
      <c r="E3084" s="102"/>
      <c r="F3084" s="102"/>
      <c r="G3084" s="102"/>
      <c r="I3084" s="93"/>
      <c r="J3084" s="93"/>
    </row>
    <row r="3085" spans="1:10" s="65" customFormat="1" ht="14" x14ac:dyDescent="0.35">
      <c r="A3085" s="145"/>
      <c r="B3085" s="152"/>
      <c r="E3085" s="102"/>
      <c r="F3085" s="102"/>
      <c r="G3085" s="102"/>
      <c r="I3085" s="93"/>
      <c r="J3085" s="93"/>
    </row>
    <row r="3086" spans="1:10" s="65" customFormat="1" ht="14" x14ac:dyDescent="0.35">
      <c r="A3086" s="145"/>
      <c r="B3086" s="152"/>
      <c r="E3086" s="102"/>
      <c r="F3086" s="102"/>
      <c r="G3086" s="102"/>
      <c r="I3086" s="93"/>
      <c r="J3086" s="93"/>
    </row>
    <row r="3087" spans="1:10" s="65" customFormat="1" ht="14" x14ac:dyDescent="0.35">
      <c r="A3087" s="145"/>
      <c r="B3087" s="152"/>
      <c r="E3087" s="102"/>
      <c r="F3087" s="102"/>
      <c r="G3087" s="102"/>
      <c r="I3087" s="93"/>
      <c r="J3087" s="93"/>
    </row>
    <row r="3088" spans="1:10" s="65" customFormat="1" ht="14" x14ac:dyDescent="0.35">
      <c r="A3088" s="145"/>
      <c r="B3088" s="152"/>
      <c r="E3088" s="102"/>
      <c r="F3088" s="102"/>
      <c r="G3088" s="102"/>
      <c r="I3088" s="93"/>
      <c r="J3088" s="93"/>
    </row>
    <row r="3089" spans="1:10" s="65" customFormat="1" ht="14" x14ac:dyDescent="0.35">
      <c r="A3089" s="145"/>
      <c r="B3089" s="152"/>
      <c r="E3089" s="102"/>
      <c r="F3089" s="102"/>
      <c r="G3089" s="102"/>
      <c r="I3089" s="93"/>
      <c r="J3089" s="93"/>
    </row>
    <row r="3090" spans="1:10" s="65" customFormat="1" ht="14" x14ac:dyDescent="0.35">
      <c r="A3090" s="145"/>
      <c r="B3090" s="152"/>
      <c r="E3090" s="102"/>
      <c r="F3090" s="102"/>
      <c r="G3090" s="102"/>
      <c r="I3090" s="93"/>
      <c r="J3090" s="93"/>
    </row>
    <row r="3091" spans="1:10" s="65" customFormat="1" ht="14" x14ac:dyDescent="0.35">
      <c r="A3091" s="145"/>
      <c r="B3091" s="152"/>
      <c r="E3091" s="102"/>
      <c r="F3091" s="102"/>
      <c r="G3091" s="102"/>
      <c r="I3091" s="93"/>
      <c r="J3091" s="93"/>
    </row>
    <row r="3092" spans="1:10" s="65" customFormat="1" ht="14" x14ac:dyDescent="0.35">
      <c r="A3092" s="145"/>
      <c r="B3092" s="152"/>
      <c r="E3092" s="102"/>
      <c r="F3092" s="102"/>
      <c r="G3092" s="102"/>
      <c r="I3092" s="93"/>
      <c r="J3092" s="93"/>
    </row>
    <row r="3093" spans="1:10" s="65" customFormat="1" ht="14" x14ac:dyDescent="0.35">
      <c r="A3093" s="145"/>
      <c r="B3093" s="152"/>
      <c r="E3093" s="102"/>
      <c r="F3093" s="102"/>
      <c r="G3093" s="102"/>
      <c r="I3093" s="93"/>
      <c r="J3093" s="93"/>
    </row>
    <row r="3094" spans="1:10" s="65" customFormat="1" ht="14" x14ac:dyDescent="0.35">
      <c r="A3094" s="145"/>
      <c r="B3094" s="152"/>
      <c r="E3094" s="102"/>
      <c r="F3094" s="102"/>
      <c r="G3094" s="102"/>
      <c r="I3094" s="93"/>
      <c r="J3094" s="93"/>
    </row>
    <row r="3095" spans="1:10" s="65" customFormat="1" ht="14" x14ac:dyDescent="0.35">
      <c r="A3095" s="145"/>
      <c r="B3095" s="152"/>
      <c r="E3095" s="102"/>
      <c r="F3095" s="102"/>
      <c r="G3095" s="102"/>
      <c r="I3095" s="93"/>
      <c r="J3095" s="93"/>
    </row>
    <row r="3096" spans="1:10" s="65" customFormat="1" ht="14" x14ac:dyDescent="0.35">
      <c r="A3096" s="145"/>
      <c r="B3096" s="152"/>
      <c r="E3096" s="102"/>
      <c r="F3096" s="102"/>
      <c r="G3096" s="102"/>
      <c r="I3096" s="93"/>
      <c r="J3096" s="93"/>
    </row>
    <row r="3097" spans="1:10" s="65" customFormat="1" ht="14" x14ac:dyDescent="0.35">
      <c r="A3097" s="145"/>
      <c r="B3097" s="152"/>
      <c r="E3097" s="102"/>
      <c r="F3097" s="102"/>
      <c r="G3097" s="102"/>
      <c r="I3097" s="93"/>
      <c r="J3097" s="93"/>
    </row>
    <row r="3098" spans="1:10" s="65" customFormat="1" ht="14" x14ac:dyDescent="0.35">
      <c r="A3098" s="145"/>
      <c r="B3098" s="152"/>
      <c r="E3098" s="102"/>
      <c r="F3098" s="102"/>
      <c r="G3098" s="102"/>
      <c r="I3098" s="93"/>
      <c r="J3098" s="93"/>
    </row>
    <row r="3099" spans="1:10" s="65" customFormat="1" ht="14" x14ac:dyDescent="0.35">
      <c r="A3099" s="145"/>
      <c r="B3099" s="152"/>
      <c r="E3099" s="102"/>
      <c r="F3099" s="102"/>
      <c r="G3099" s="102"/>
      <c r="I3099" s="93"/>
      <c r="J3099" s="93"/>
    </row>
    <row r="3100" spans="1:10" s="65" customFormat="1" ht="14" x14ac:dyDescent="0.35">
      <c r="A3100" s="145"/>
      <c r="B3100" s="152"/>
      <c r="E3100" s="102"/>
      <c r="F3100" s="102"/>
      <c r="G3100" s="102"/>
      <c r="I3100" s="93"/>
      <c r="J3100" s="93"/>
    </row>
    <row r="3101" spans="1:10" s="65" customFormat="1" ht="14" x14ac:dyDescent="0.35">
      <c r="A3101" s="145"/>
      <c r="B3101" s="152"/>
      <c r="E3101" s="102"/>
      <c r="F3101" s="102"/>
      <c r="G3101" s="102"/>
      <c r="I3101" s="93"/>
      <c r="J3101" s="93"/>
    </row>
    <row r="3102" spans="1:10" s="65" customFormat="1" ht="14" x14ac:dyDescent="0.35">
      <c r="A3102" s="145"/>
      <c r="B3102" s="152"/>
      <c r="E3102" s="102"/>
      <c r="F3102" s="102"/>
      <c r="G3102" s="102"/>
      <c r="I3102" s="93"/>
      <c r="J3102" s="93"/>
    </row>
    <row r="3103" spans="1:10" s="65" customFormat="1" ht="14" x14ac:dyDescent="0.35">
      <c r="A3103" s="145"/>
      <c r="B3103" s="152"/>
      <c r="E3103" s="102"/>
      <c r="F3103" s="102"/>
      <c r="G3103" s="102"/>
      <c r="I3103" s="93"/>
      <c r="J3103" s="93"/>
    </row>
    <row r="3104" spans="1:10" s="65" customFormat="1" ht="14" x14ac:dyDescent="0.35">
      <c r="A3104" s="145"/>
      <c r="B3104" s="152"/>
      <c r="E3104" s="102"/>
      <c r="F3104" s="102"/>
      <c r="G3104" s="102"/>
      <c r="I3104" s="93"/>
      <c r="J3104" s="93"/>
    </row>
    <row r="3105" spans="1:10" s="65" customFormat="1" ht="14" x14ac:dyDescent="0.35">
      <c r="A3105" s="145"/>
      <c r="B3105" s="152"/>
      <c r="E3105" s="102"/>
      <c r="F3105" s="102"/>
      <c r="G3105" s="102"/>
      <c r="I3105" s="93"/>
      <c r="J3105" s="93"/>
    </row>
    <row r="3106" spans="1:10" s="65" customFormat="1" ht="14" x14ac:dyDescent="0.35">
      <c r="A3106" s="145"/>
      <c r="B3106" s="152"/>
      <c r="E3106" s="102"/>
      <c r="F3106" s="102"/>
      <c r="G3106" s="102"/>
      <c r="I3106" s="93"/>
      <c r="J3106" s="93"/>
    </row>
    <row r="3107" spans="1:10" s="65" customFormat="1" ht="14" x14ac:dyDescent="0.35">
      <c r="A3107" s="145"/>
      <c r="B3107" s="152"/>
      <c r="E3107" s="102"/>
      <c r="F3107" s="102"/>
      <c r="G3107" s="102"/>
      <c r="I3107" s="93"/>
      <c r="J3107" s="93"/>
    </row>
    <row r="3108" spans="1:10" s="65" customFormat="1" ht="14" x14ac:dyDescent="0.35">
      <c r="A3108" s="145"/>
      <c r="B3108" s="152"/>
      <c r="E3108" s="102"/>
      <c r="F3108" s="102"/>
      <c r="G3108" s="102"/>
      <c r="I3108" s="93"/>
      <c r="J3108" s="93"/>
    </row>
    <row r="3109" spans="1:10" s="65" customFormat="1" ht="14" x14ac:dyDescent="0.35">
      <c r="A3109" s="145"/>
      <c r="B3109" s="152"/>
      <c r="E3109" s="102"/>
      <c r="F3109" s="102"/>
      <c r="G3109" s="102"/>
      <c r="I3109" s="93"/>
      <c r="J3109" s="93"/>
    </row>
    <row r="3110" spans="1:10" s="65" customFormat="1" ht="14" x14ac:dyDescent="0.35">
      <c r="A3110" s="145"/>
      <c r="B3110" s="152"/>
      <c r="E3110" s="102"/>
      <c r="F3110" s="102"/>
      <c r="G3110" s="102"/>
      <c r="I3110" s="93"/>
      <c r="J3110" s="93"/>
    </row>
    <row r="3111" spans="1:10" s="65" customFormat="1" ht="14" x14ac:dyDescent="0.35">
      <c r="A3111" s="145"/>
      <c r="B3111" s="152"/>
      <c r="E3111" s="102"/>
      <c r="F3111" s="102"/>
      <c r="G3111" s="102"/>
      <c r="I3111" s="93"/>
      <c r="J3111" s="93"/>
    </row>
    <row r="3112" spans="1:10" s="65" customFormat="1" ht="14" x14ac:dyDescent="0.35">
      <c r="A3112" s="145"/>
      <c r="B3112" s="152"/>
      <c r="E3112" s="102"/>
      <c r="F3112" s="102"/>
      <c r="G3112" s="102"/>
      <c r="I3112" s="93"/>
      <c r="J3112" s="93"/>
    </row>
    <row r="3113" spans="1:10" s="65" customFormat="1" ht="14" x14ac:dyDescent="0.35">
      <c r="A3113" s="145"/>
      <c r="B3113" s="152"/>
      <c r="E3113" s="102"/>
      <c r="F3113" s="102"/>
      <c r="G3113" s="102"/>
      <c r="I3113" s="93"/>
      <c r="J3113" s="93"/>
    </row>
    <row r="3114" spans="1:10" s="65" customFormat="1" ht="14" x14ac:dyDescent="0.35">
      <c r="A3114" s="145"/>
      <c r="B3114" s="152"/>
      <c r="E3114" s="102"/>
      <c r="F3114" s="102"/>
      <c r="G3114" s="102"/>
      <c r="I3114" s="93"/>
      <c r="J3114" s="93"/>
    </row>
    <row r="3115" spans="1:10" s="65" customFormat="1" ht="14" x14ac:dyDescent="0.35">
      <c r="A3115" s="145"/>
      <c r="B3115" s="152"/>
      <c r="E3115" s="102"/>
      <c r="F3115" s="102"/>
      <c r="G3115" s="102"/>
      <c r="I3115" s="93"/>
      <c r="J3115" s="93"/>
    </row>
    <row r="3116" spans="1:10" s="65" customFormat="1" ht="14" x14ac:dyDescent="0.35">
      <c r="A3116" s="145"/>
      <c r="B3116" s="152"/>
      <c r="E3116" s="102"/>
      <c r="F3116" s="102"/>
      <c r="G3116" s="102"/>
      <c r="I3116" s="93"/>
      <c r="J3116" s="93"/>
    </row>
    <row r="3117" spans="1:10" s="65" customFormat="1" ht="14" x14ac:dyDescent="0.35">
      <c r="A3117" s="145"/>
      <c r="B3117" s="152"/>
      <c r="E3117" s="102"/>
      <c r="F3117" s="102"/>
      <c r="G3117" s="102"/>
      <c r="I3117" s="93"/>
      <c r="J3117" s="93"/>
    </row>
    <row r="3118" spans="1:10" s="65" customFormat="1" ht="14" x14ac:dyDescent="0.35">
      <c r="A3118" s="145"/>
      <c r="B3118" s="152"/>
      <c r="E3118" s="102"/>
      <c r="F3118" s="102"/>
      <c r="G3118" s="102"/>
      <c r="I3118" s="93"/>
      <c r="J3118" s="93"/>
    </row>
    <row r="3119" spans="1:10" s="65" customFormat="1" ht="14" x14ac:dyDescent="0.35">
      <c r="A3119" s="145"/>
      <c r="B3119" s="152"/>
      <c r="E3119" s="102"/>
      <c r="F3119" s="102"/>
      <c r="G3119" s="102"/>
      <c r="I3119" s="93"/>
      <c r="J3119" s="93"/>
    </row>
    <row r="3120" spans="1:10" s="65" customFormat="1" ht="14" x14ac:dyDescent="0.35">
      <c r="A3120" s="145"/>
      <c r="B3120" s="152"/>
      <c r="E3120" s="102"/>
      <c r="F3120" s="102"/>
      <c r="G3120" s="102"/>
      <c r="I3120" s="93"/>
      <c r="J3120" s="93"/>
    </row>
    <row r="3121" spans="1:10" s="65" customFormat="1" ht="14" x14ac:dyDescent="0.35">
      <c r="A3121" s="145"/>
      <c r="B3121" s="152"/>
      <c r="E3121" s="102"/>
      <c r="F3121" s="102"/>
      <c r="G3121" s="102"/>
      <c r="I3121" s="93"/>
      <c r="J3121" s="93"/>
    </row>
    <row r="3122" spans="1:10" s="65" customFormat="1" ht="14" x14ac:dyDescent="0.35">
      <c r="A3122" s="145"/>
      <c r="B3122" s="152"/>
      <c r="E3122" s="102"/>
      <c r="F3122" s="102"/>
      <c r="G3122" s="102"/>
      <c r="I3122" s="93"/>
      <c r="J3122" s="93"/>
    </row>
    <row r="3123" spans="1:10" s="65" customFormat="1" ht="14" x14ac:dyDescent="0.35">
      <c r="A3123" s="145"/>
      <c r="B3123" s="152"/>
      <c r="E3123" s="102"/>
      <c r="F3123" s="102"/>
      <c r="G3123" s="102"/>
      <c r="I3123" s="93"/>
      <c r="J3123" s="93"/>
    </row>
    <row r="3124" spans="1:10" s="65" customFormat="1" ht="14" x14ac:dyDescent="0.35">
      <c r="A3124" s="145"/>
      <c r="B3124" s="152"/>
      <c r="E3124" s="102"/>
      <c r="F3124" s="102"/>
      <c r="G3124" s="102"/>
      <c r="I3124" s="93"/>
      <c r="J3124" s="93"/>
    </row>
    <row r="3125" spans="1:10" s="65" customFormat="1" ht="14" x14ac:dyDescent="0.35">
      <c r="A3125" s="145"/>
      <c r="B3125" s="152"/>
      <c r="E3125" s="102"/>
      <c r="F3125" s="102"/>
      <c r="G3125" s="102"/>
      <c r="I3125" s="93"/>
      <c r="J3125" s="93"/>
    </row>
    <row r="3126" spans="1:10" s="65" customFormat="1" ht="14" x14ac:dyDescent="0.35">
      <c r="A3126" s="145"/>
      <c r="B3126" s="152"/>
      <c r="E3126" s="102"/>
      <c r="F3126" s="102"/>
      <c r="G3126" s="102"/>
      <c r="I3126" s="93"/>
      <c r="J3126" s="93"/>
    </row>
    <row r="3127" spans="1:10" s="65" customFormat="1" ht="14" x14ac:dyDescent="0.35">
      <c r="A3127" s="145"/>
      <c r="B3127" s="152"/>
      <c r="E3127" s="102"/>
      <c r="F3127" s="102"/>
      <c r="G3127" s="102"/>
      <c r="I3127" s="93"/>
      <c r="J3127" s="93"/>
    </row>
    <row r="3128" spans="1:10" s="65" customFormat="1" ht="14" x14ac:dyDescent="0.35">
      <c r="A3128" s="145"/>
      <c r="B3128" s="152"/>
      <c r="E3128" s="102"/>
      <c r="F3128" s="102"/>
      <c r="G3128" s="102"/>
      <c r="I3128" s="93"/>
      <c r="J3128" s="93"/>
    </row>
    <row r="3129" spans="1:10" s="65" customFormat="1" ht="14" x14ac:dyDescent="0.35">
      <c r="A3129" s="145"/>
      <c r="B3129" s="152"/>
      <c r="E3129" s="102"/>
      <c r="F3129" s="102"/>
      <c r="G3129" s="102"/>
      <c r="I3129" s="93"/>
      <c r="J3129" s="93"/>
    </row>
    <row r="3130" spans="1:10" s="65" customFormat="1" ht="14" x14ac:dyDescent="0.35">
      <c r="A3130" s="145"/>
      <c r="B3130" s="152"/>
      <c r="E3130" s="102"/>
      <c r="F3130" s="102"/>
      <c r="G3130" s="102"/>
      <c r="I3130" s="93"/>
      <c r="J3130" s="93"/>
    </row>
    <row r="3131" spans="1:10" s="65" customFormat="1" ht="14" x14ac:dyDescent="0.35">
      <c r="A3131" s="145"/>
      <c r="B3131" s="152"/>
      <c r="E3131" s="102"/>
      <c r="F3131" s="102"/>
      <c r="G3131" s="102"/>
      <c r="I3131" s="93"/>
      <c r="J3131" s="93"/>
    </row>
    <row r="3132" spans="1:10" s="65" customFormat="1" ht="14" x14ac:dyDescent="0.35">
      <c r="A3132" s="145"/>
      <c r="B3132" s="152"/>
      <c r="E3132" s="102"/>
      <c r="F3132" s="102"/>
      <c r="G3132" s="102"/>
      <c r="I3132" s="93"/>
      <c r="J3132" s="93"/>
    </row>
    <row r="3133" spans="1:10" s="65" customFormat="1" ht="14" x14ac:dyDescent="0.35">
      <c r="A3133" s="145"/>
      <c r="B3133" s="152"/>
      <c r="E3133" s="102"/>
      <c r="F3133" s="102"/>
      <c r="G3133" s="102"/>
      <c r="I3133" s="93"/>
      <c r="J3133" s="93"/>
    </row>
    <row r="3134" spans="1:10" s="65" customFormat="1" ht="14" x14ac:dyDescent="0.35">
      <c r="A3134" s="145"/>
      <c r="B3134" s="152"/>
      <c r="E3134" s="102"/>
      <c r="F3134" s="102"/>
      <c r="G3134" s="102"/>
      <c r="I3134" s="93"/>
      <c r="J3134" s="93"/>
    </row>
    <row r="3135" spans="1:10" s="65" customFormat="1" ht="14" x14ac:dyDescent="0.35">
      <c r="A3135" s="145"/>
      <c r="B3135" s="152"/>
      <c r="E3135" s="102"/>
      <c r="F3135" s="102"/>
      <c r="G3135" s="102"/>
      <c r="I3135" s="93"/>
      <c r="J3135" s="93"/>
    </row>
    <row r="3136" spans="1:10" s="65" customFormat="1" ht="14" x14ac:dyDescent="0.35">
      <c r="A3136" s="145"/>
      <c r="B3136" s="152"/>
      <c r="E3136" s="102"/>
      <c r="F3136" s="102"/>
      <c r="G3136" s="102"/>
      <c r="I3136" s="93"/>
      <c r="J3136" s="93"/>
    </row>
    <row r="3137" spans="1:10" s="65" customFormat="1" ht="14" x14ac:dyDescent="0.35">
      <c r="A3137" s="145"/>
      <c r="B3137" s="152"/>
      <c r="E3137" s="102"/>
      <c r="F3137" s="102"/>
      <c r="G3137" s="102"/>
      <c r="I3137" s="93"/>
      <c r="J3137" s="93"/>
    </row>
    <row r="3138" spans="1:10" s="65" customFormat="1" ht="14" x14ac:dyDescent="0.35">
      <c r="A3138" s="145"/>
      <c r="B3138" s="152"/>
      <c r="E3138" s="102"/>
      <c r="F3138" s="102"/>
      <c r="G3138" s="102"/>
      <c r="I3138" s="93"/>
      <c r="J3138" s="93"/>
    </row>
    <row r="3139" spans="1:10" s="65" customFormat="1" ht="14" x14ac:dyDescent="0.35">
      <c r="A3139" s="145"/>
      <c r="B3139" s="152"/>
      <c r="E3139" s="102"/>
      <c r="F3139" s="102"/>
      <c r="G3139" s="102"/>
      <c r="I3139" s="93"/>
      <c r="J3139" s="93"/>
    </row>
    <row r="3140" spans="1:10" s="65" customFormat="1" ht="14" x14ac:dyDescent="0.35">
      <c r="A3140" s="145"/>
      <c r="B3140" s="152"/>
      <c r="E3140" s="102"/>
      <c r="F3140" s="102"/>
      <c r="G3140" s="102"/>
      <c r="I3140" s="93"/>
      <c r="J3140" s="93"/>
    </row>
    <row r="3141" spans="1:10" s="65" customFormat="1" ht="14" x14ac:dyDescent="0.35">
      <c r="A3141" s="145"/>
      <c r="B3141" s="152"/>
      <c r="E3141" s="102"/>
      <c r="F3141" s="102"/>
      <c r="G3141" s="102"/>
      <c r="I3141" s="93"/>
      <c r="J3141" s="93"/>
    </row>
    <row r="3142" spans="1:10" s="65" customFormat="1" ht="14" x14ac:dyDescent="0.35">
      <c r="A3142" s="145"/>
      <c r="B3142" s="152"/>
      <c r="E3142" s="102"/>
      <c r="F3142" s="102"/>
      <c r="G3142" s="102"/>
      <c r="I3142" s="93"/>
      <c r="J3142" s="93"/>
    </row>
    <row r="3143" spans="1:10" s="65" customFormat="1" ht="14" x14ac:dyDescent="0.35">
      <c r="A3143" s="145"/>
      <c r="B3143" s="152"/>
      <c r="E3143" s="102"/>
      <c r="F3143" s="102"/>
      <c r="G3143" s="102"/>
      <c r="I3143" s="93"/>
      <c r="J3143" s="93"/>
    </row>
    <row r="3144" spans="1:10" s="65" customFormat="1" ht="14" x14ac:dyDescent="0.35">
      <c r="A3144" s="145"/>
      <c r="B3144" s="152"/>
      <c r="E3144" s="102"/>
      <c r="F3144" s="102"/>
      <c r="G3144" s="102"/>
      <c r="I3144" s="93"/>
      <c r="J3144" s="93"/>
    </row>
    <row r="3145" spans="1:10" s="65" customFormat="1" ht="14" x14ac:dyDescent="0.35">
      <c r="A3145" s="145"/>
      <c r="B3145" s="152"/>
      <c r="E3145" s="102"/>
      <c r="F3145" s="102"/>
      <c r="G3145" s="102"/>
      <c r="I3145" s="93"/>
      <c r="J3145" s="93"/>
    </row>
    <row r="3146" spans="1:10" s="65" customFormat="1" ht="14" x14ac:dyDescent="0.35">
      <c r="A3146" s="145"/>
      <c r="B3146" s="152"/>
      <c r="E3146" s="102"/>
      <c r="F3146" s="102"/>
      <c r="G3146" s="102"/>
      <c r="I3146" s="93"/>
      <c r="J3146" s="93"/>
    </row>
    <row r="3147" spans="1:10" s="65" customFormat="1" ht="14" x14ac:dyDescent="0.35">
      <c r="A3147" s="145"/>
      <c r="B3147" s="152"/>
      <c r="E3147" s="102"/>
      <c r="F3147" s="102"/>
      <c r="G3147" s="102"/>
      <c r="I3147" s="93"/>
      <c r="J3147" s="93"/>
    </row>
    <row r="3148" spans="1:10" s="65" customFormat="1" ht="14" x14ac:dyDescent="0.35">
      <c r="A3148" s="145"/>
      <c r="B3148" s="152"/>
      <c r="E3148" s="102"/>
      <c r="F3148" s="102"/>
      <c r="G3148" s="102"/>
      <c r="I3148" s="93"/>
      <c r="J3148" s="93"/>
    </row>
    <row r="3149" spans="1:10" s="65" customFormat="1" ht="14" x14ac:dyDescent="0.35">
      <c r="A3149" s="145"/>
      <c r="B3149" s="152"/>
      <c r="E3149" s="102"/>
      <c r="F3149" s="102"/>
      <c r="G3149" s="102"/>
      <c r="I3149" s="93"/>
      <c r="J3149" s="93"/>
    </row>
    <row r="3150" spans="1:10" s="65" customFormat="1" ht="14" x14ac:dyDescent="0.35">
      <c r="A3150" s="145"/>
      <c r="B3150" s="152"/>
      <c r="E3150" s="102"/>
      <c r="F3150" s="102"/>
      <c r="G3150" s="102"/>
      <c r="I3150" s="93"/>
      <c r="J3150" s="93"/>
    </row>
    <row r="3151" spans="1:10" s="65" customFormat="1" ht="14" x14ac:dyDescent="0.35">
      <c r="A3151" s="145"/>
      <c r="B3151" s="152"/>
      <c r="E3151" s="102"/>
      <c r="F3151" s="102"/>
      <c r="G3151" s="102"/>
      <c r="I3151" s="93"/>
      <c r="J3151" s="93"/>
    </row>
    <row r="3152" spans="1:10" s="65" customFormat="1" ht="14" x14ac:dyDescent="0.35">
      <c r="A3152" s="145"/>
      <c r="B3152" s="152"/>
      <c r="E3152" s="102"/>
      <c r="F3152" s="102"/>
      <c r="G3152" s="102"/>
      <c r="I3152" s="93"/>
      <c r="J3152" s="93"/>
    </row>
    <row r="3153" spans="1:10" s="65" customFormat="1" ht="14" x14ac:dyDescent="0.35">
      <c r="A3153" s="145"/>
      <c r="B3153" s="152"/>
      <c r="E3153" s="102"/>
      <c r="F3153" s="102"/>
      <c r="G3153" s="102"/>
      <c r="I3153" s="93"/>
      <c r="J3153" s="93"/>
    </row>
    <row r="3154" spans="1:10" s="65" customFormat="1" ht="14" x14ac:dyDescent="0.35">
      <c r="A3154" s="145"/>
      <c r="B3154" s="152"/>
      <c r="E3154" s="102"/>
      <c r="F3154" s="102"/>
      <c r="G3154" s="102"/>
      <c r="I3154" s="93"/>
      <c r="J3154" s="93"/>
    </row>
    <row r="3155" spans="1:10" s="65" customFormat="1" ht="14" x14ac:dyDescent="0.35">
      <c r="A3155" s="145"/>
      <c r="B3155" s="152"/>
      <c r="E3155" s="102"/>
      <c r="F3155" s="102"/>
      <c r="G3155" s="102"/>
      <c r="I3155" s="93"/>
      <c r="J3155" s="93"/>
    </row>
    <row r="3156" spans="1:10" s="65" customFormat="1" ht="14" x14ac:dyDescent="0.35">
      <c r="A3156" s="145"/>
      <c r="B3156" s="152"/>
      <c r="E3156" s="102"/>
      <c r="F3156" s="102"/>
      <c r="G3156" s="102"/>
      <c r="I3156" s="93"/>
      <c r="J3156" s="93"/>
    </row>
    <row r="3157" spans="1:10" s="65" customFormat="1" ht="14" x14ac:dyDescent="0.35">
      <c r="A3157" s="145"/>
      <c r="B3157" s="152"/>
      <c r="E3157" s="102"/>
      <c r="F3157" s="102"/>
      <c r="G3157" s="102"/>
      <c r="I3157" s="93"/>
      <c r="J3157" s="93"/>
    </row>
    <row r="3158" spans="1:10" s="65" customFormat="1" ht="14" x14ac:dyDescent="0.35">
      <c r="A3158" s="145"/>
      <c r="B3158" s="152"/>
      <c r="E3158" s="102"/>
      <c r="F3158" s="102"/>
      <c r="G3158" s="102"/>
      <c r="I3158" s="93"/>
      <c r="J3158" s="93"/>
    </row>
    <row r="3159" spans="1:10" s="65" customFormat="1" ht="14" x14ac:dyDescent="0.35">
      <c r="A3159" s="145"/>
      <c r="B3159" s="152"/>
      <c r="E3159" s="102"/>
      <c r="F3159" s="102"/>
      <c r="G3159" s="102"/>
      <c r="I3159" s="93"/>
      <c r="J3159" s="93"/>
    </row>
    <row r="3160" spans="1:10" s="65" customFormat="1" ht="14" x14ac:dyDescent="0.35">
      <c r="A3160" s="145"/>
      <c r="B3160" s="152"/>
      <c r="E3160" s="102"/>
      <c r="F3160" s="102"/>
      <c r="G3160" s="102"/>
      <c r="I3160" s="93"/>
      <c r="J3160" s="93"/>
    </row>
    <row r="3161" spans="1:10" s="65" customFormat="1" ht="14" x14ac:dyDescent="0.35">
      <c r="A3161" s="145"/>
      <c r="B3161" s="152"/>
      <c r="E3161" s="102"/>
      <c r="F3161" s="102"/>
      <c r="G3161" s="102"/>
      <c r="I3161" s="93"/>
      <c r="J3161" s="93"/>
    </row>
    <row r="3162" spans="1:10" s="65" customFormat="1" ht="14" x14ac:dyDescent="0.35">
      <c r="A3162" s="145"/>
      <c r="B3162" s="152"/>
      <c r="E3162" s="102"/>
      <c r="F3162" s="102"/>
      <c r="G3162" s="102"/>
      <c r="I3162" s="93"/>
      <c r="J3162" s="93"/>
    </row>
    <row r="3163" spans="1:10" s="65" customFormat="1" ht="14" x14ac:dyDescent="0.35">
      <c r="A3163" s="145"/>
      <c r="B3163" s="152"/>
      <c r="E3163" s="102"/>
      <c r="F3163" s="102"/>
      <c r="G3163" s="102"/>
      <c r="I3163" s="93"/>
      <c r="J3163" s="93"/>
    </row>
    <row r="3164" spans="1:10" s="65" customFormat="1" ht="14" x14ac:dyDescent="0.35">
      <c r="A3164" s="145"/>
      <c r="B3164" s="152"/>
      <c r="E3164" s="102"/>
      <c r="F3164" s="102"/>
      <c r="G3164" s="102"/>
      <c r="I3164" s="93"/>
      <c r="J3164" s="93"/>
    </row>
    <row r="3165" spans="1:10" s="65" customFormat="1" ht="14" x14ac:dyDescent="0.35">
      <c r="A3165" s="145"/>
      <c r="B3165" s="152"/>
      <c r="E3165" s="102"/>
      <c r="F3165" s="102"/>
      <c r="G3165" s="102"/>
      <c r="I3165" s="93"/>
      <c r="J3165" s="93"/>
    </row>
    <row r="3166" spans="1:10" s="65" customFormat="1" ht="14" x14ac:dyDescent="0.35">
      <c r="A3166" s="145"/>
      <c r="B3166" s="152"/>
      <c r="E3166" s="102"/>
      <c r="F3166" s="102"/>
      <c r="G3166" s="102"/>
      <c r="I3166" s="93"/>
      <c r="J3166" s="93"/>
    </row>
    <row r="3167" spans="1:10" s="65" customFormat="1" ht="14" x14ac:dyDescent="0.35">
      <c r="A3167" s="145"/>
      <c r="B3167" s="152"/>
      <c r="E3167" s="102"/>
      <c r="F3167" s="102"/>
      <c r="G3167" s="102"/>
      <c r="I3167" s="93"/>
      <c r="J3167" s="93"/>
    </row>
    <row r="3168" spans="1:10" s="65" customFormat="1" ht="14" x14ac:dyDescent="0.35">
      <c r="A3168" s="145"/>
      <c r="B3168" s="152"/>
      <c r="E3168" s="102"/>
      <c r="F3168" s="102"/>
      <c r="G3168" s="102"/>
      <c r="I3168" s="93"/>
      <c r="J3168" s="93"/>
    </row>
    <row r="3169" spans="1:10" s="65" customFormat="1" ht="14" x14ac:dyDescent="0.35">
      <c r="A3169" s="145"/>
      <c r="B3169" s="152"/>
      <c r="E3169" s="102"/>
      <c r="F3169" s="102"/>
      <c r="G3169" s="102"/>
      <c r="I3169" s="93"/>
      <c r="J3169" s="93"/>
    </row>
    <row r="3170" spans="1:10" s="65" customFormat="1" ht="14" x14ac:dyDescent="0.35">
      <c r="A3170" s="145"/>
      <c r="B3170" s="152"/>
      <c r="E3170" s="102"/>
      <c r="F3170" s="102"/>
      <c r="G3170" s="102"/>
      <c r="I3170" s="93"/>
      <c r="J3170" s="93"/>
    </row>
    <row r="3171" spans="1:10" s="65" customFormat="1" ht="14" x14ac:dyDescent="0.35">
      <c r="A3171" s="145"/>
      <c r="B3171" s="152"/>
      <c r="E3171" s="102"/>
      <c r="F3171" s="102"/>
      <c r="G3171" s="102"/>
      <c r="I3171" s="93"/>
      <c r="J3171" s="93"/>
    </row>
    <row r="3172" spans="1:10" s="65" customFormat="1" ht="14" x14ac:dyDescent="0.35">
      <c r="A3172" s="145"/>
      <c r="B3172" s="152"/>
      <c r="E3172" s="102"/>
      <c r="F3172" s="102"/>
      <c r="G3172" s="102"/>
      <c r="I3172" s="93"/>
      <c r="J3172" s="93"/>
    </row>
    <row r="3173" spans="1:10" s="65" customFormat="1" ht="14" x14ac:dyDescent="0.35">
      <c r="A3173" s="145"/>
      <c r="B3173" s="152"/>
      <c r="E3173" s="102"/>
      <c r="F3173" s="102"/>
      <c r="G3173" s="102"/>
      <c r="I3173" s="93"/>
      <c r="J3173" s="93"/>
    </row>
    <row r="3174" spans="1:10" s="65" customFormat="1" ht="14" x14ac:dyDescent="0.35">
      <c r="A3174" s="145"/>
      <c r="B3174" s="152"/>
      <c r="E3174" s="102"/>
      <c r="F3174" s="102"/>
      <c r="G3174" s="102"/>
      <c r="I3174" s="93"/>
      <c r="J3174" s="93"/>
    </row>
    <row r="3175" spans="1:10" s="65" customFormat="1" ht="14" x14ac:dyDescent="0.35">
      <c r="A3175" s="145"/>
      <c r="B3175" s="152"/>
      <c r="E3175" s="102"/>
      <c r="F3175" s="102"/>
      <c r="G3175" s="102"/>
      <c r="I3175" s="93"/>
      <c r="J3175" s="93"/>
    </row>
    <row r="3176" spans="1:10" s="65" customFormat="1" ht="14" x14ac:dyDescent="0.35">
      <c r="A3176" s="145"/>
      <c r="B3176" s="152"/>
      <c r="E3176" s="102"/>
      <c r="F3176" s="102"/>
      <c r="G3176" s="102"/>
      <c r="I3176" s="93"/>
      <c r="J3176" s="93"/>
    </row>
    <row r="3177" spans="1:10" s="65" customFormat="1" ht="14" x14ac:dyDescent="0.35">
      <c r="A3177" s="145"/>
      <c r="B3177" s="152"/>
      <c r="E3177" s="102"/>
      <c r="F3177" s="102"/>
      <c r="G3177" s="102"/>
      <c r="I3177" s="93"/>
      <c r="J3177" s="93"/>
    </row>
    <row r="3178" spans="1:10" s="65" customFormat="1" ht="14" x14ac:dyDescent="0.35">
      <c r="A3178" s="145"/>
      <c r="B3178" s="152"/>
      <c r="E3178" s="102"/>
      <c r="F3178" s="102"/>
      <c r="G3178" s="102"/>
      <c r="I3178" s="93"/>
      <c r="J3178" s="93"/>
    </row>
    <row r="3179" spans="1:10" s="65" customFormat="1" ht="14" x14ac:dyDescent="0.35">
      <c r="A3179" s="145"/>
      <c r="B3179" s="152"/>
      <c r="E3179" s="102"/>
      <c r="F3179" s="102"/>
      <c r="G3179" s="102"/>
      <c r="I3179" s="93"/>
      <c r="J3179" s="93"/>
    </row>
    <row r="3180" spans="1:10" s="65" customFormat="1" ht="14" x14ac:dyDescent="0.35">
      <c r="A3180" s="145"/>
      <c r="B3180" s="152"/>
      <c r="E3180" s="102"/>
      <c r="F3180" s="102"/>
      <c r="G3180" s="102"/>
      <c r="I3180" s="93"/>
      <c r="J3180" s="93"/>
    </row>
    <row r="3181" spans="1:10" s="65" customFormat="1" ht="14" x14ac:dyDescent="0.35">
      <c r="A3181" s="145"/>
      <c r="B3181" s="152"/>
      <c r="E3181" s="102"/>
      <c r="F3181" s="102"/>
      <c r="G3181" s="102"/>
      <c r="I3181" s="93"/>
      <c r="J3181" s="93"/>
    </row>
    <row r="3182" spans="1:10" s="65" customFormat="1" ht="14" x14ac:dyDescent="0.35">
      <c r="A3182" s="145"/>
      <c r="B3182" s="152"/>
      <c r="E3182" s="102"/>
      <c r="F3182" s="102"/>
      <c r="G3182" s="102"/>
      <c r="I3182" s="93"/>
      <c r="J3182" s="93"/>
    </row>
    <row r="3183" spans="1:10" s="65" customFormat="1" ht="14" x14ac:dyDescent="0.35">
      <c r="A3183" s="145"/>
      <c r="B3183" s="152"/>
      <c r="E3183" s="102"/>
      <c r="F3183" s="102"/>
      <c r="G3183" s="102"/>
      <c r="I3183" s="93"/>
      <c r="J3183" s="93"/>
    </row>
    <row r="3184" spans="1:10" s="65" customFormat="1" ht="14" x14ac:dyDescent="0.35">
      <c r="A3184" s="145"/>
      <c r="B3184" s="152"/>
      <c r="E3184" s="102"/>
      <c r="F3184" s="102"/>
      <c r="G3184" s="102"/>
      <c r="I3184" s="93"/>
      <c r="J3184" s="93"/>
    </row>
    <row r="3185" spans="1:10" s="65" customFormat="1" ht="14" x14ac:dyDescent="0.35">
      <c r="A3185" s="145"/>
      <c r="B3185" s="152"/>
      <c r="E3185" s="102"/>
      <c r="F3185" s="102"/>
      <c r="G3185" s="102"/>
      <c r="I3185" s="93"/>
      <c r="J3185" s="93"/>
    </row>
    <row r="3186" spans="1:10" s="65" customFormat="1" ht="14" x14ac:dyDescent="0.35">
      <c r="A3186" s="145"/>
      <c r="B3186" s="152"/>
      <c r="E3186" s="102"/>
      <c r="F3186" s="102"/>
      <c r="G3186" s="102"/>
      <c r="I3186" s="93"/>
      <c r="J3186" s="93"/>
    </row>
    <row r="3187" spans="1:10" s="65" customFormat="1" ht="14" x14ac:dyDescent="0.35">
      <c r="A3187" s="145"/>
      <c r="B3187" s="152"/>
      <c r="E3187" s="102"/>
      <c r="F3187" s="102"/>
      <c r="G3187" s="102"/>
      <c r="I3187" s="93"/>
      <c r="J3187" s="93"/>
    </row>
    <row r="3188" spans="1:10" s="65" customFormat="1" ht="14" x14ac:dyDescent="0.35">
      <c r="A3188" s="145"/>
      <c r="B3188" s="152"/>
      <c r="E3188" s="102"/>
      <c r="F3188" s="102"/>
      <c r="G3188" s="102"/>
      <c r="I3188" s="93"/>
      <c r="J3188" s="93"/>
    </row>
    <row r="3189" spans="1:10" s="65" customFormat="1" ht="14" x14ac:dyDescent="0.35">
      <c r="A3189" s="145"/>
      <c r="B3189" s="152"/>
      <c r="E3189" s="102"/>
      <c r="F3189" s="102"/>
      <c r="G3189" s="102"/>
      <c r="I3189" s="93"/>
      <c r="J3189" s="93"/>
    </row>
    <row r="3190" spans="1:10" s="65" customFormat="1" ht="14" x14ac:dyDescent="0.35">
      <c r="A3190" s="145"/>
      <c r="B3190" s="152"/>
      <c r="E3190" s="102"/>
      <c r="F3190" s="102"/>
      <c r="G3190" s="102"/>
      <c r="I3190" s="93"/>
      <c r="J3190" s="93"/>
    </row>
    <row r="3191" spans="1:10" s="65" customFormat="1" ht="14" x14ac:dyDescent="0.35">
      <c r="A3191" s="145"/>
      <c r="B3191" s="152"/>
      <c r="E3191" s="102"/>
      <c r="F3191" s="102"/>
      <c r="G3191" s="102"/>
      <c r="I3191" s="93"/>
      <c r="J3191" s="93"/>
    </row>
    <row r="3192" spans="1:10" s="65" customFormat="1" ht="14" x14ac:dyDescent="0.35">
      <c r="A3192" s="145"/>
      <c r="B3192" s="152"/>
      <c r="E3192" s="102"/>
      <c r="F3192" s="102"/>
      <c r="G3192" s="102"/>
      <c r="I3192" s="93"/>
      <c r="J3192" s="93"/>
    </row>
    <row r="3193" spans="1:10" s="65" customFormat="1" ht="14" x14ac:dyDescent="0.35">
      <c r="A3193" s="145"/>
      <c r="B3193" s="152"/>
      <c r="E3193" s="102"/>
      <c r="F3193" s="102"/>
      <c r="G3193" s="102"/>
      <c r="I3193" s="93"/>
      <c r="J3193" s="93"/>
    </row>
    <row r="3194" spans="1:10" s="65" customFormat="1" ht="14" x14ac:dyDescent="0.35">
      <c r="A3194" s="145"/>
      <c r="B3194" s="152"/>
      <c r="E3194" s="102"/>
      <c r="F3194" s="102"/>
      <c r="G3194" s="102"/>
      <c r="I3194" s="93"/>
      <c r="J3194" s="93"/>
    </row>
    <row r="3195" spans="1:10" s="65" customFormat="1" ht="14" x14ac:dyDescent="0.35">
      <c r="A3195" s="145"/>
      <c r="B3195" s="152"/>
      <c r="E3195" s="102"/>
      <c r="F3195" s="102"/>
      <c r="G3195" s="102"/>
      <c r="I3195" s="93"/>
      <c r="J3195" s="93"/>
    </row>
    <row r="3196" spans="1:10" s="65" customFormat="1" ht="14" x14ac:dyDescent="0.35">
      <c r="A3196" s="145"/>
      <c r="B3196" s="152"/>
      <c r="E3196" s="102"/>
      <c r="F3196" s="102"/>
      <c r="G3196" s="102"/>
      <c r="I3196" s="93"/>
      <c r="J3196" s="93"/>
    </row>
    <row r="3197" spans="1:10" s="65" customFormat="1" ht="14" x14ac:dyDescent="0.35">
      <c r="A3197" s="145"/>
      <c r="B3197" s="152"/>
      <c r="E3197" s="102"/>
      <c r="F3197" s="102"/>
      <c r="G3197" s="102"/>
      <c r="I3197" s="93"/>
      <c r="J3197" s="93"/>
    </row>
    <row r="3198" spans="1:10" s="65" customFormat="1" ht="14" x14ac:dyDescent="0.35">
      <c r="A3198" s="145"/>
      <c r="B3198" s="152"/>
      <c r="E3198" s="102"/>
      <c r="F3198" s="102"/>
      <c r="G3198" s="102"/>
      <c r="I3198" s="93"/>
      <c r="J3198" s="93"/>
    </row>
    <row r="3199" spans="1:10" s="65" customFormat="1" ht="14" x14ac:dyDescent="0.35">
      <c r="A3199" s="145"/>
      <c r="B3199" s="152"/>
      <c r="E3199" s="102"/>
      <c r="F3199" s="102"/>
      <c r="G3199" s="102"/>
      <c r="I3199" s="93"/>
      <c r="J3199" s="93"/>
    </row>
    <row r="3200" spans="1:10" s="65" customFormat="1" ht="14" x14ac:dyDescent="0.35">
      <c r="A3200" s="145"/>
      <c r="B3200" s="152"/>
      <c r="E3200" s="102"/>
      <c r="F3200" s="102"/>
      <c r="G3200" s="102"/>
      <c r="I3200" s="93"/>
      <c r="J3200" s="93"/>
    </row>
    <row r="3201" spans="1:10" s="65" customFormat="1" ht="14" x14ac:dyDescent="0.35">
      <c r="A3201" s="145"/>
      <c r="B3201" s="152"/>
      <c r="E3201" s="102"/>
      <c r="F3201" s="102"/>
      <c r="G3201" s="102"/>
      <c r="I3201" s="93"/>
      <c r="J3201" s="93"/>
    </row>
    <row r="3202" spans="1:10" s="65" customFormat="1" ht="14" x14ac:dyDescent="0.35">
      <c r="A3202" s="145"/>
      <c r="B3202" s="152"/>
      <c r="E3202" s="102"/>
      <c r="F3202" s="102"/>
      <c r="G3202" s="102"/>
      <c r="I3202" s="93"/>
      <c r="J3202" s="93"/>
    </row>
    <row r="3203" spans="1:10" s="65" customFormat="1" ht="14" x14ac:dyDescent="0.35">
      <c r="A3203" s="145"/>
      <c r="B3203" s="152"/>
      <c r="E3203" s="102"/>
      <c r="F3203" s="102"/>
      <c r="G3203" s="102"/>
      <c r="I3203" s="93"/>
      <c r="J3203" s="93"/>
    </row>
    <row r="3204" spans="1:10" s="65" customFormat="1" ht="14" x14ac:dyDescent="0.35">
      <c r="A3204" s="145"/>
      <c r="B3204" s="152"/>
      <c r="E3204" s="102"/>
      <c r="F3204" s="102"/>
      <c r="G3204" s="102"/>
      <c r="I3204" s="93"/>
      <c r="J3204" s="93"/>
    </row>
    <row r="3205" spans="1:10" s="65" customFormat="1" ht="14" x14ac:dyDescent="0.35">
      <c r="A3205" s="145"/>
      <c r="B3205" s="152"/>
      <c r="E3205" s="102"/>
      <c r="F3205" s="102"/>
      <c r="G3205" s="102"/>
      <c r="I3205" s="93"/>
      <c r="J3205" s="93"/>
    </row>
    <row r="3206" spans="1:10" s="65" customFormat="1" ht="14" x14ac:dyDescent="0.35">
      <c r="A3206" s="145"/>
      <c r="B3206" s="152"/>
      <c r="E3206" s="102"/>
      <c r="F3206" s="102"/>
      <c r="G3206" s="102"/>
      <c r="I3206" s="93"/>
      <c r="J3206" s="93"/>
    </row>
    <row r="3207" spans="1:10" s="65" customFormat="1" ht="14" x14ac:dyDescent="0.35">
      <c r="A3207" s="145"/>
      <c r="B3207" s="152"/>
      <c r="E3207" s="102"/>
      <c r="F3207" s="102"/>
      <c r="G3207" s="102"/>
      <c r="I3207" s="93"/>
      <c r="J3207" s="93"/>
    </row>
    <row r="3208" spans="1:10" s="65" customFormat="1" ht="14" x14ac:dyDescent="0.35">
      <c r="A3208" s="145"/>
      <c r="B3208" s="152"/>
      <c r="E3208" s="102"/>
      <c r="F3208" s="102"/>
      <c r="G3208" s="102"/>
      <c r="I3208" s="93"/>
      <c r="J3208" s="93"/>
    </row>
    <row r="3209" spans="1:10" s="65" customFormat="1" ht="14" x14ac:dyDescent="0.35">
      <c r="A3209" s="145"/>
      <c r="B3209" s="152"/>
      <c r="E3209" s="102"/>
      <c r="F3209" s="102"/>
      <c r="G3209" s="102"/>
      <c r="I3209" s="93"/>
      <c r="J3209" s="93"/>
    </row>
    <row r="3210" spans="1:10" s="65" customFormat="1" ht="14" x14ac:dyDescent="0.35">
      <c r="A3210" s="145"/>
      <c r="B3210" s="152"/>
      <c r="E3210" s="102"/>
      <c r="F3210" s="102"/>
      <c r="G3210" s="102"/>
      <c r="I3210" s="93"/>
      <c r="J3210" s="93"/>
    </row>
    <row r="3211" spans="1:10" s="65" customFormat="1" ht="14" x14ac:dyDescent="0.35">
      <c r="A3211" s="145"/>
      <c r="B3211" s="152"/>
      <c r="E3211" s="102"/>
      <c r="F3211" s="102"/>
      <c r="G3211" s="102"/>
      <c r="I3211" s="93"/>
      <c r="J3211" s="93"/>
    </row>
    <row r="3212" spans="1:10" s="65" customFormat="1" ht="14" x14ac:dyDescent="0.35">
      <c r="A3212" s="145"/>
      <c r="B3212" s="152"/>
      <c r="E3212" s="102"/>
      <c r="F3212" s="102"/>
      <c r="G3212" s="102"/>
      <c r="I3212" s="93"/>
      <c r="J3212" s="93"/>
    </row>
    <row r="3213" spans="1:10" s="65" customFormat="1" ht="14" x14ac:dyDescent="0.35">
      <c r="A3213" s="145"/>
      <c r="B3213" s="152"/>
      <c r="E3213" s="102"/>
      <c r="F3213" s="102"/>
      <c r="G3213" s="102"/>
      <c r="I3213" s="93"/>
      <c r="J3213" s="93"/>
    </row>
    <row r="3214" spans="1:10" s="65" customFormat="1" ht="14" x14ac:dyDescent="0.35">
      <c r="A3214" s="145"/>
      <c r="B3214" s="152"/>
      <c r="E3214" s="102"/>
      <c r="F3214" s="102"/>
      <c r="G3214" s="102"/>
      <c r="I3214" s="93"/>
      <c r="J3214" s="93"/>
    </row>
    <row r="3215" spans="1:10" s="65" customFormat="1" ht="14" x14ac:dyDescent="0.35">
      <c r="A3215" s="145"/>
      <c r="B3215" s="152"/>
      <c r="E3215" s="102"/>
      <c r="F3215" s="102"/>
      <c r="G3215" s="102"/>
      <c r="I3215" s="93"/>
      <c r="J3215" s="93"/>
    </row>
    <row r="3216" spans="1:10" s="65" customFormat="1" ht="14" x14ac:dyDescent="0.35">
      <c r="A3216" s="145"/>
      <c r="B3216" s="152"/>
      <c r="E3216" s="102"/>
      <c r="F3216" s="102"/>
      <c r="G3216" s="102"/>
      <c r="I3216" s="93"/>
      <c r="J3216" s="93"/>
    </row>
    <row r="3217" spans="1:10" s="65" customFormat="1" ht="14" x14ac:dyDescent="0.35">
      <c r="A3217" s="145"/>
      <c r="B3217" s="152"/>
      <c r="E3217" s="102"/>
      <c r="F3217" s="102"/>
      <c r="G3217" s="102"/>
      <c r="I3217" s="93"/>
      <c r="J3217" s="93"/>
    </row>
    <row r="3218" spans="1:10" s="65" customFormat="1" ht="14" x14ac:dyDescent="0.35">
      <c r="A3218" s="145"/>
      <c r="B3218" s="152"/>
      <c r="E3218" s="102"/>
      <c r="F3218" s="102"/>
      <c r="G3218" s="102"/>
      <c r="I3218" s="93"/>
      <c r="J3218" s="93"/>
    </row>
    <row r="3219" spans="1:10" s="65" customFormat="1" ht="14" x14ac:dyDescent="0.35">
      <c r="A3219" s="145"/>
      <c r="B3219" s="152"/>
      <c r="E3219" s="102"/>
      <c r="F3219" s="102"/>
      <c r="G3219" s="102"/>
      <c r="I3219" s="93"/>
      <c r="J3219" s="93"/>
    </row>
    <row r="3220" spans="1:10" s="65" customFormat="1" ht="14" x14ac:dyDescent="0.35">
      <c r="A3220" s="145"/>
      <c r="B3220" s="152"/>
      <c r="E3220" s="102"/>
      <c r="F3220" s="102"/>
      <c r="G3220" s="102"/>
      <c r="I3220" s="93"/>
      <c r="J3220" s="93"/>
    </row>
    <row r="3221" spans="1:10" s="65" customFormat="1" ht="14" x14ac:dyDescent="0.35">
      <c r="A3221" s="145"/>
      <c r="B3221" s="152"/>
      <c r="E3221" s="102"/>
      <c r="F3221" s="102"/>
      <c r="G3221" s="102"/>
      <c r="I3221" s="93"/>
      <c r="J3221" s="93"/>
    </row>
    <row r="3222" spans="1:10" s="65" customFormat="1" ht="14" x14ac:dyDescent="0.35">
      <c r="A3222" s="145"/>
      <c r="B3222" s="152"/>
      <c r="E3222" s="102"/>
      <c r="F3222" s="102"/>
      <c r="G3222" s="102"/>
      <c r="I3222" s="93"/>
      <c r="J3222" s="93"/>
    </row>
    <row r="3223" spans="1:10" s="65" customFormat="1" ht="14" x14ac:dyDescent="0.35">
      <c r="A3223" s="145"/>
      <c r="B3223" s="152"/>
      <c r="E3223" s="102"/>
      <c r="F3223" s="102"/>
      <c r="G3223" s="102"/>
      <c r="I3223" s="93"/>
      <c r="J3223" s="93"/>
    </row>
    <row r="3224" spans="1:10" s="65" customFormat="1" ht="14" x14ac:dyDescent="0.35">
      <c r="A3224" s="145"/>
      <c r="B3224" s="152"/>
      <c r="E3224" s="102"/>
      <c r="F3224" s="102"/>
      <c r="G3224" s="102"/>
      <c r="I3224" s="93"/>
      <c r="J3224" s="93"/>
    </row>
    <row r="3225" spans="1:10" s="65" customFormat="1" ht="14" x14ac:dyDescent="0.35">
      <c r="A3225" s="145"/>
      <c r="B3225" s="152"/>
      <c r="E3225" s="102"/>
      <c r="F3225" s="102"/>
      <c r="G3225" s="102"/>
      <c r="I3225" s="93"/>
      <c r="J3225" s="93"/>
    </row>
    <row r="3226" spans="1:10" s="65" customFormat="1" ht="14" x14ac:dyDescent="0.35">
      <c r="A3226" s="145"/>
      <c r="B3226" s="152"/>
      <c r="E3226" s="102"/>
      <c r="F3226" s="102"/>
      <c r="G3226" s="102"/>
      <c r="I3226" s="93"/>
      <c r="J3226" s="93"/>
    </row>
    <row r="3227" spans="1:10" s="65" customFormat="1" ht="14" x14ac:dyDescent="0.35">
      <c r="A3227" s="145"/>
      <c r="B3227" s="152"/>
      <c r="E3227" s="102"/>
      <c r="F3227" s="102"/>
      <c r="G3227" s="102"/>
      <c r="I3227" s="93"/>
      <c r="J3227" s="93"/>
    </row>
    <row r="3228" spans="1:10" s="65" customFormat="1" ht="14" x14ac:dyDescent="0.35">
      <c r="A3228" s="145"/>
      <c r="B3228" s="152"/>
      <c r="E3228" s="102"/>
      <c r="F3228" s="102"/>
      <c r="G3228" s="102"/>
      <c r="I3228" s="93"/>
      <c r="J3228" s="93"/>
    </row>
    <row r="3229" spans="1:10" s="65" customFormat="1" ht="14" x14ac:dyDescent="0.35">
      <c r="A3229" s="145"/>
      <c r="B3229" s="152"/>
      <c r="E3229" s="102"/>
      <c r="F3229" s="102"/>
      <c r="G3229" s="102"/>
      <c r="I3229" s="93"/>
      <c r="J3229" s="93"/>
    </row>
    <row r="3230" spans="1:10" s="65" customFormat="1" ht="14" x14ac:dyDescent="0.35">
      <c r="A3230" s="145"/>
      <c r="B3230" s="152"/>
      <c r="E3230" s="102"/>
      <c r="F3230" s="102"/>
      <c r="G3230" s="102"/>
      <c r="I3230" s="93"/>
      <c r="J3230" s="93"/>
    </row>
    <row r="3231" spans="1:10" s="65" customFormat="1" ht="14" x14ac:dyDescent="0.35">
      <c r="A3231" s="145"/>
      <c r="B3231" s="152"/>
      <c r="E3231" s="102"/>
      <c r="F3231" s="102"/>
      <c r="G3231" s="102"/>
      <c r="I3231" s="93"/>
      <c r="J3231" s="93"/>
    </row>
    <row r="3232" spans="1:10" s="65" customFormat="1" ht="14" x14ac:dyDescent="0.35">
      <c r="A3232" s="145"/>
      <c r="B3232" s="152"/>
      <c r="E3232" s="102"/>
      <c r="F3232" s="102"/>
      <c r="G3232" s="102"/>
      <c r="I3232" s="93"/>
      <c r="J3232" s="93"/>
    </row>
    <row r="3233" spans="1:10" s="65" customFormat="1" ht="14" x14ac:dyDescent="0.35">
      <c r="A3233" s="145"/>
      <c r="B3233" s="152"/>
      <c r="E3233" s="102"/>
      <c r="F3233" s="102"/>
      <c r="G3233" s="102"/>
      <c r="I3233" s="93"/>
      <c r="J3233" s="93"/>
    </row>
    <row r="3234" spans="1:10" s="65" customFormat="1" ht="14" x14ac:dyDescent="0.35">
      <c r="A3234" s="145"/>
      <c r="B3234" s="152"/>
      <c r="E3234" s="102"/>
      <c r="F3234" s="102"/>
      <c r="G3234" s="102"/>
      <c r="I3234" s="93"/>
      <c r="J3234" s="93"/>
    </row>
    <row r="3235" spans="1:10" s="65" customFormat="1" ht="14" x14ac:dyDescent="0.35">
      <c r="A3235" s="145"/>
      <c r="B3235" s="152"/>
      <c r="E3235" s="102"/>
      <c r="F3235" s="102"/>
      <c r="G3235" s="102"/>
      <c r="I3235" s="93"/>
      <c r="J3235" s="93"/>
    </row>
    <row r="3236" spans="1:10" s="65" customFormat="1" ht="14" x14ac:dyDescent="0.35">
      <c r="A3236" s="145"/>
      <c r="B3236" s="152"/>
      <c r="E3236" s="102"/>
      <c r="F3236" s="102"/>
      <c r="G3236" s="102"/>
      <c r="I3236" s="93"/>
      <c r="J3236" s="93"/>
    </row>
    <row r="3237" spans="1:10" s="65" customFormat="1" ht="14" x14ac:dyDescent="0.35">
      <c r="A3237" s="145"/>
      <c r="B3237" s="152"/>
      <c r="E3237" s="102"/>
      <c r="F3237" s="102"/>
      <c r="G3237" s="102"/>
      <c r="I3237" s="93"/>
      <c r="J3237" s="93"/>
    </row>
    <row r="3238" spans="1:10" s="65" customFormat="1" ht="14" x14ac:dyDescent="0.35">
      <c r="A3238" s="145"/>
      <c r="B3238" s="152"/>
      <c r="E3238" s="102"/>
      <c r="F3238" s="102"/>
      <c r="G3238" s="102"/>
      <c r="I3238" s="93"/>
      <c r="J3238" s="93"/>
    </row>
    <row r="3239" spans="1:10" s="65" customFormat="1" ht="14" x14ac:dyDescent="0.35">
      <c r="A3239" s="145"/>
      <c r="B3239" s="152"/>
      <c r="E3239" s="102"/>
      <c r="F3239" s="102"/>
      <c r="G3239" s="102"/>
      <c r="I3239" s="93"/>
      <c r="J3239" s="93"/>
    </row>
    <row r="3240" spans="1:10" s="65" customFormat="1" ht="14" x14ac:dyDescent="0.35">
      <c r="A3240" s="145"/>
      <c r="B3240" s="152"/>
      <c r="E3240" s="102"/>
      <c r="F3240" s="102"/>
      <c r="G3240" s="102"/>
      <c r="I3240" s="93"/>
      <c r="J3240" s="93"/>
    </row>
    <row r="3241" spans="1:10" s="65" customFormat="1" ht="14" x14ac:dyDescent="0.35">
      <c r="A3241" s="145"/>
      <c r="B3241" s="152"/>
      <c r="E3241" s="102"/>
      <c r="F3241" s="102"/>
      <c r="G3241" s="102"/>
      <c r="I3241" s="93"/>
      <c r="J3241" s="93"/>
    </row>
    <row r="3242" spans="1:10" s="65" customFormat="1" ht="14" x14ac:dyDescent="0.35">
      <c r="A3242" s="145"/>
      <c r="B3242" s="152"/>
      <c r="E3242" s="102"/>
      <c r="F3242" s="102"/>
      <c r="G3242" s="102"/>
      <c r="I3242" s="93"/>
      <c r="J3242" s="93"/>
    </row>
    <row r="3243" spans="1:10" s="65" customFormat="1" ht="14" x14ac:dyDescent="0.35">
      <c r="A3243" s="145"/>
      <c r="B3243" s="152"/>
      <c r="E3243" s="102"/>
      <c r="F3243" s="102"/>
      <c r="G3243" s="102"/>
      <c r="I3243" s="93"/>
      <c r="J3243" s="93"/>
    </row>
    <row r="3244" spans="1:10" s="65" customFormat="1" ht="14" x14ac:dyDescent="0.35">
      <c r="A3244" s="145"/>
      <c r="B3244" s="152"/>
      <c r="E3244" s="102"/>
      <c r="F3244" s="102"/>
      <c r="G3244" s="102"/>
      <c r="I3244" s="93"/>
      <c r="J3244" s="93"/>
    </row>
    <row r="3245" spans="1:10" s="65" customFormat="1" ht="14" x14ac:dyDescent="0.35">
      <c r="A3245" s="145"/>
      <c r="B3245" s="152"/>
      <c r="E3245" s="102"/>
      <c r="F3245" s="102"/>
      <c r="G3245" s="102"/>
      <c r="I3245" s="93"/>
      <c r="J3245" s="93"/>
    </row>
    <row r="3246" spans="1:10" s="65" customFormat="1" ht="14" x14ac:dyDescent="0.35">
      <c r="A3246" s="145"/>
      <c r="B3246" s="152"/>
      <c r="E3246" s="102"/>
      <c r="F3246" s="102"/>
      <c r="G3246" s="102"/>
      <c r="I3246" s="93"/>
      <c r="J3246" s="93"/>
    </row>
    <row r="3247" spans="1:10" s="65" customFormat="1" ht="14" x14ac:dyDescent="0.35">
      <c r="A3247" s="145"/>
      <c r="B3247" s="152"/>
      <c r="E3247" s="102"/>
      <c r="F3247" s="102"/>
      <c r="G3247" s="102"/>
      <c r="I3247" s="93"/>
      <c r="J3247" s="93"/>
    </row>
    <row r="3248" spans="1:10" s="65" customFormat="1" ht="14" x14ac:dyDescent="0.35">
      <c r="A3248" s="145"/>
      <c r="B3248" s="152"/>
      <c r="E3248" s="102"/>
      <c r="F3248" s="102"/>
      <c r="G3248" s="102"/>
      <c r="I3248" s="93"/>
      <c r="J3248" s="93"/>
    </row>
    <row r="3249" spans="1:10" s="65" customFormat="1" ht="14" x14ac:dyDescent="0.35">
      <c r="A3249" s="145"/>
      <c r="B3249" s="152"/>
      <c r="E3249" s="102"/>
      <c r="F3249" s="102"/>
      <c r="G3249" s="102"/>
      <c r="I3249" s="93"/>
      <c r="J3249" s="93"/>
    </row>
    <row r="3250" spans="1:10" s="65" customFormat="1" ht="14" x14ac:dyDescent="0.35">
      <c r="A3250" s="145"/>
      <c r="B3250" s="152"/>
      <c r="E3250" s="102"/>
      <c r="F3250" s="102"/>
      <c r="G3250" s="102"/>
      <c r="I3250" s="93"/>
      <c r="J3250" s="93"/>
    </row>
    <row r="3251" spans="1:10" s="65" customFormat="1" ht="14" x14ac:dyDescent="0.35">
      <c r="A3251" s="145"/>
      <c r="B3251" s="152"/>
      <c r="E3251" s="102"/>
      <c r="F3251" s="102"/>
      <c r="G3251" s="102"/>
      <c r="I3251" s="93"/>
      <c r="J3251" s="93"/>
    </row>
    <row r="3252" spans="1:10" s="65" customFormat="1" ht="14" x14ac:dyDescent="0.35">
      <c r="A3252" s="145"/>
      <c r="B3252" s="152"/>
      <c r="E3252" s="102"/>
      <c r="F3252" s="102"/>
      <c r="G3252" s="102"/>
      <c r="I3252" s="93"/>
      <c r="J3252" s="93"/>
    </row>
    <row r="3253" spans="1:10" s="65" customFormat="1" ht="14" x14ac:dyDescent="0.35">
      <c r="A3253" s="145"/>
      <c r="B3253" s="152"/>
      <c r="E3253" s="102"/>
      <c r="F3253" s="102"/>
      <c r="G3253" s="102"/>
      <c r="I3253" s="93"/>
      <c r="J3253" s="93"/>
    </row>
    <row r="3254" spans="1:10" s="65" customFormat="1" ht="14" x14ac:dyDescent="0.35">
      <c r="A3254" s="145"/>
      <c r="B3254" s="152"/>
      <c r="E3254" s="102"/>
      <c r="F3254" s="102"/>
      <c r="G3254" s="102"/>
      <c r="I3254" s="93"/>
      <c r="J3254" s="93"/>
    </row>
    <row r="3255" spans="1:10" s="65" customFormat="1" ht="14" x14ac:dyDescent="0.35">
      <c r="A3255" s="145"/>
      <c r="B3255" s="152"/>
      <c r="E3255" s="102"/>
      <c r="F3255" s="102"/>
      <c r="G3255" s="102"/>
      <c r="I3255" s="93"/>
      <c r="J3255" s="93"/>
    </row>
    <row r="3256" spans="1:10" s="65" customFormat="1" ht="14" x14ac:dyDescent="0.35">
      <c r="A3256" s="145"/>
      <c r="B3256" s="152"/>
      <c r="E3256" s="102"/>
      <c r="F3256" s="102"/>
      <c r="G3256" s="102"/>
      <c r="I3256" s="93"/>
      <c r="J3256" s="93"/>
    </row>
    <row r="3257" spans="1:10" s="65" customFormat="1" ht="14" x14ac:dyDescent="0.35">
      <c r="A3257" s="145"/>
      <c r="B3257" s="152"/>
      <c r="E3257" s="102"/>
      <c r="F3257" s="102"/>
      <c r="G3257" s="102"/>
      <c r="I3257" s="93"/>
      <c r="J3257" s="93"/>
    </row>
    <row r="3258" spans="1:10" s="65" customFormat="1" ht="14" x14ac:dyDescent="0.35">
      <c r="A3258" s="145"/>
      <c r="B3258" s="152"/>
      <c r="E3258" s="102"/>
      <c r="F3258" s="102"/>
      <c r="G3258" s="102"/>
      <c r="I3258" s="93"/>
      <c r="J3258" s="93"/>
    </row>
    <row r="3259" spans="1:10" s="65" customFormat="1" ht="14" x14ac:dyDescent="0.35">
      <c r="A3259" s="145"/>
      <c r="B3259" s="152"/>
      <c r="E3259" s="102"/>
      <c r="F3259" s="102"/>
      <c r="G3259" s="102"/>
      <c r="I3259" s="93"/>
      <c r="J3259" s="93"/>
    </row>
    <row r="3260" spans="1:10" s="65" customFormat="1" ht="14" x14ac:dyDescent="0.35">
      <c r="A3260" s="145"/>
      <c r="B3260" s="152"/>
      <c r="E3260" s="102"/>
      <c r="F3260" s="102"/>
      <c r="G3260" s="102"/>
      <c r="I3260" s="93"/>
      <c r="J3260" s="93"/>
    </row>
    <row r="3261" spans="1:10" s="65" customFormat="1" ht="14" x14ac:dyDescent="0.35">
      <c r="A3261" s="145"/>
      <c r="B3261" s="152"/>
      <c r="E3261" s="102"/>
      <c r="F3261" s="102"/>
      <c r="G3261" s="102"/>
      <c r="I3261" s="93"/>
      <c r="J3261" s="93"/>
    </row>
    <row r="3262" spans="1:10" s="65" customFormat="1" ht="14" x14ac:dyDescent="0.35">
      <c r="A3262" s="145"/>
      <c r="B3262" s="152"/>
      <c r="E3262" s="102"/>
      <c r="F3262" s="102"/>
      <c r="G3262" s="102"/>
      <c r="I3262" s="93"/>
      <c r="J3262" s="93"/>
    </row>
    <row r="3263" spans="1:10" s="65" customFormat="1" ht="14" x14ac:dyDescent="0.35">
      <c r="A3263" s="145"/>
      <c r="B3263" s="152"/>
      <c r="E3263" s="102"/>
      <c r="F3263" s="102"/>
      <c r="G3263" s="102"/>
      <c r="I3263" s="93"/>
      <c r="J3263" s="93"/>
    </row>
    <row r="3264" spans="1:10" s="65" customFormat="1" ht="14" x14ac:dyDescent="0.35">
      <c r="A3264" s="145"/>
      <c r="B3264" s="152"/>
      <c r="E3264" s="102"/>
      <c r="F3264" s="102"/>
      <c r="G3264" s="102"/>
      <c r="I3264" s="93"/>
      <c r="J3264" s="93"/>
    </row>
    <row r="3265" spans="1:10" s="65" customFormat="1" ht="14" x14ac:dyDescent="0.35">
      <c r="A3265" s="145"/>
      <c r="B3265" s="152"/>
      <c r="E3265" s="102"/>
      <c r="F3265" s="102"/>
      <c r="G3265" s="102"/>
      <c r="I3265" s="93"/>
      <c r="J3265" s="93"/>
    </row>
    <row r="3266" spans="1:10" s="65" customFormat="1" ht="14" x14ac:dyDescent="0.35">
      <c r="A3266" s="145"/>
      <c r="B3266" s="152"/>
      <c r="E3266" s="102"/>
      <c r="F3266" s="102"/>
      <c r="G3266" s="102"/>
      <c r="I3266" s="93"/>
      <c r="J3266" s="93"/>
    </row>
    <row r="3267" spans="1:10" s="65" customFormat="1" ht="14" x14ac:dyDescent="0.35">
      <c r="A3267" s="145"/>
      <c r="B3267" s="152"/>
      <c r="E3267" s="102"/>
      <c r="F3267" s="102"/>
      <c r="G3267" s="102"/>
      <c r="I3267" s="93"/>
      <c r="J3267" s="93"/>
    </row>
    <row r="3268" spans="1:10" s="65" customFormat="1" ht="14" x14ac:dyDescent="0.35">
      <c r="A3268" s="145"/>
      <c r="B3268" s="152"/>
      <c r="E3268" s="102"/>
      <c r="F3268" s="102"/>
      <c r="G3268" s="102"/>
      <c r="I3268" s="93"/>
      <c r="J3268" s="93"/>
    </row>
    <row r="3269" spans="1:10" s="65" customFormat="1" ht="14" x14ac:dyDescent="0.35">
      <c r="A3269" s="145"/>
      <c r="B3269" s="152"/>
      <c r="E3269" s="102"/>
      <c r="F3269" s="102"/>
      <c r="G3269" s="102"/>
      <c r="I3269" s="93"/>
      <c r="J3269" s="93"/>
    </row>
    <row r="3270" spans="1:10" s="65" customFormat="1" ht="14" x14ac:dyDescent="0.35">
      <c r="A3270" s="145"/>
      <c r="B3270" s="152"/>
      <c r="E3270" s="102"/>
      <c r="F3270" s="102"/>
      <c r="G3270" s="102"/>
      <c r="I3270" s="93"/>
      <c r="J3270" s="93"/>
    </row>
    <row r="3271" spans="1:10" s="65" customFormat="1" ht="14" x14ac:dyDescent="0.35">
      <c r="A3271" s="145"/>
      <c r="B3271" s="152"/>
      <c r="E3271" s="102"/>
      <c r="F3271" s="102"/>
      <c r="G3271" s="102"/>
      <c r="I3271" s="93"/>
      <c r="J3271" s="93"/>
    </row>
    <row r="3272" spans="1:10" s="65" customFormat="1" ht="14" x14ac:dyDescent="0.35">
      <c r="A3272" s="145"/>
      <c r="B3272" s="152"/>
      <c r="E3272" s="102"/>
      <c r="F3272" s="102"/>
      <c r="G3272" s="102"/>
      <c r="I3272" s="93"/>
      <c r="J3272" s="93"/>
    </row>
    <row r="3273" spans="1:10" s="65" customFormat="1" ht="14" x14ac:dyDescent="0.35">
      <c r="A3273" s="145"/>
      <c r="B3273" s="152"/>
      <c r="E3273" s="102"/>
      <c r="F3273" s="102"/>
      <c r="G3273" s="102"/>
      <c r="I3273" s="93"/>
      <c r="J3273" s="93"/>
    </row>
    <row r="3274" spans="1:10" s="65" customFormat="1" ht="14" x14ac:dyDescent="0.35">
      <c r="A3274" s="145"/>
      <c r="B3274" s="152"/>
      <c r="E3274" s="102"/>
      <c r="F3274" s="102"/>
      <c r="G3274" s="102"/>
      <c r="I3274" s="93"/>
      <c r="J3274" s="93"/>
    </row>
    <row r="3275" spans="1:10" s="65" customFormat="1" ht="14" x14ac:dyDescent="0.35">
      <c r="A3275" s="145"/>
      <c r="B3275" s="152"/>
      <c r="E3275" s="102"/>
      <c r="F3275" s="102"/>
      <c r="G3275" s="102"/>
      <c r="I3275" s="93"/>
      <c r="J3275" s="93"/>
    </row>
    <row r="3276" spans="1:10" s="65" customFormat="1" ht="14" x14ac:dyDescent="0.35">
      <c r="A3276" s="145"/>
      <c r="B3276" s="152"/>
      <c r="E3276" s="102"/>
      <c r="F3276" s="102"/>
      <c r="G3276" s="102"/>
      <c r="I3276" s="93"/>
      <c r="J3276" s="93"/>
    </row>
    <row r="3277" spans="1:10" s="65" customFormat="1" ht="14" x14ac:dyDescent="0.35">
      <c r="A3277" s="145"/>
      <c r="B3277" s="152"/>
      <c r="E3277" s="102"/>
      <c r="F3277" s="102"/>
      <c r="G3277" s="102"/>
      <c r="I3277" s="93"/>
      <c r="J3277" s="93"/>
    </row>
    <row r="3278" spans="1:10" s="65" customFormat="1" ht="14" x14ac:dyDescent="0.35">
      <c r="A3278" s="145"/>
      <c r="B3278" s="152"/>
      <c r="E3278" s="102"/>
      <c r="F3278" s="102"/>
      <c r="G3278" s="102"/>
      <c r="I3278" s="93"/>
      <c r="J3278" s="93"/>
    </row>
    <row r="3279" spans="1:10" s="65" customFormat="1" ht="14" x14ac:dyDescent="0.35">
      <c r="A3279" s="145"/>
      <c r="B3279" s="152"/>
      <c r="E3279" s="102"/>
      <c r="F3279" s="102"/>
      <c r="G3279" s="102"/>
      <c r="I3279" s="93"/>
      <c r="J3279" s="93"/>
    </row>
    <row r="3280" spans="1:10" s="65" customFormat="1" ht="14" x14ac:dyDescent="0.35">
      <c r="A3280" s="145"/>
      <c r="B3280" s="152"/>
      <c r="E3280" s="102"/>
      <c r="F3280" s="102"/>
      <c r="G3280" s="102"/>
      <c r="I3280" s="93"/>
      <c r="J3280" s="93"/>
    </row>
    <row r="3281" spans="1:10" s="65" customFormat="1" ht="14" x14ac:dyDescent="0.35">
      <c r="A3281" s="145"/>
      <c r="B3281" s="152"/>
      <c r="E3281" s="102"/>
      <c r="F3281" s="102"/>
      <c r="G3281" s="102"/>
      <c r="I3281" s="93"/>
      <c r="J3281" s="93"/>
    </row>
    <row r="3282" spans="1:10" s="65" customFormat="1" ht="14" x14ac:dyDescent="0.35">
      <c r="A3282" s="145"/>
      <c r="B3282" s="152"/>
      <c r="E3282" s="102"/>
      <c r="F3282" s="102"/>
      <c r="G3282" s="102"/>
      <c r="I3282" s="93"/>
      <c r="J3282" s="93"/>
    </row>
    <row r="3283" spans="1:10" s="65" customFormat="1" ht="14" x14ac:dyDescent="0.35">
      <c r="A3283" s="145"/>
      <c r="B3283" s="152"/>
      <c r="E3283" s="102"/>
      <c r="F3283" s="102"/>
      <c r="G3283" s="102"/>
      <c r="I3283" s="93"/>
      <c r="J3283" s="93"/>
    </row>
    <row r="3284" spans="1:10" s="65" customFormat="1" ht="14" x14ac:dyDescent="0.35">
      <c r="A3284" s="145"/>
      <c r="B3284" s="152"/>
      <c r="E3284" s="102"/>
      <c r="F3284" s="102"/>
      <c r="G3284" s="102"/>
      <c r="I3284" s="93"/>
      <c r="J3284" s="93"/>
    </row>
    <row r="3285" spans="1:10" s="65" customFormat="1" ht="14" x14ac:dyDescent="0.35">
      <c r="A3285" s="145"/>
      <c r="B3285" s="152"/>
      <c r="E3285" s="102"/>
      <c r="F3285" s="102"/>
      <c r="G3285" s="102"/>
      <c r="I3285" s="93"/>
      <c r="J3285" s="93"/>
    </row>
    <row r="3286" spans="1:10" s="65" customFormat="1" ht="14" x14ac:dyDescent="0.35">
      <c r="A3286" s="145"/>
      <c r="B3286" s="152"/>
      <c r="E3286" s="102"/>
      <c r="F3286" s="102"/>
      <c r="G3286" s="102"/>
      <c r="I3286" s="93"/>
      <c r="J3286" s="93"/>
    </row>
    <row r="3287" spans="1:10" s="65" customFormat="1" ht="14" x14ac:dyDescent="0.35">
      <c r="A3287" s="145"/>
      <c r="B3287" s="152"/>
      <c r="E3287" s="102"/>
      <c r="F3287" s="102"/>
      <c r="G3287" s="102"/>
      <c r="I3287" s="93"/>
      <c r="J3287" s="93"/>
    </row>
    <row r="3288" spans="1:10" s="65" customFormat="1" ht="14" x14ac:dyDescent="0.35">
      <c r="A3288" s="145"/>
      <c r="B3288" s="152"/>
      <c r="E3288" s="102"/>
      <c r="F3288" s="102"/>
      <c r="G3288" s="102"/>
      <c r="I3288" s="93"/>
      <c r="J3288" s="93"/>
    </row>
    <row r="3289" spans="1:10" s="65" customFormat="1" ht="14" x14ac:dyDescent="0.35">
      <c r="A3289" s="145"/>
      <c r="B3289" s="152"/>
      <c r="E3289" s="102"/>
      <c r="F3289" s="102"/>
      <c r="G3289" s="102"/>
      <c r="I3289" s="93"/>
      <c r="J3289" s="93"/>
    </row>
    <row r="3290" spans="1:10" s="65" customFormat="1" ht="14" x14ac:dyDescent="0.35">
      <c r="A3290" s="145"/>
      <c r="B3290" s="152"/>
      <c r="E3290" s="102"/>
      <c r="F3290" s="102"/>
      <c r="G3290" s="102"/>
      <c r="I3290" s="93"/>
      <c r="J3290" s="93"/>
    </row>
    <row r="3291" spans="1:10" s="65" customFormat="1" ht="14" x14ac:dyDescent="0.35">
      <c r="A3291" s="145"/>
      <c r="B3291" s="152"/>
      <c r="E3291" s="102"/>
      <c r="F3291" s="102"/>
      <c r="G3291" s="102"/>
      <c r="I3291" s="93"/>
      <c r="J3291" s="93"/>
    </row>
    <row r="3292" spans="1:10" s="65" customFormat="1" ht="14" x14ac:dyDescent="0.35">
      <c r="A3292" s="145"/>
      <c r="B3292" s="152"/>
      <c r="E3292" s="102"/>
      <c r="F3292" s="102"/>
      <c r="G3292" s="102"/>
      <c r="I3292" s="93"/>
      <c r="J3292" s="93"/>
    </row>
    <row r="3293" spans="1:10" s="65" customFormat="1" ht="14" x14ac:dyDescent="0.35">
      <c r="A3293" s="145"/>
      <c r="B3293" s="152"/>
      <c r="E3293" s="102"/>
      <c r="F3293" s="102"/>
      <c r="G3293" s="102"/>
      <c r="I3293" s="93"/>
      <c r="J3293" s="93"/>
    </row>
    <row r="3294" spans="1:10" s="65" customFormat="1" ht="14" x14ac:dyDescent="0.35">
      <c r="A3294" s="145"/>
      <c r="B3294" s="152"/>
      <c r="E3294" s="102"/>
      <c r="F3294" s="102"/>
      <c r="G3294" s="102"/>
      <c r="I3294" s="93"/>
      <c r="J3294" s="93"/>
    </row>
    <row r="3295" spans="1:10" s="65" customFormat="1" ht="14" x14ac:dyDescent="0.35">
      <c r="A3295" s="145"/>
      <c r="B3295" s="152"/>
      <c r="E3295" s="102"/>
      <c r="F3295" s="102"/>
      <c r="G3295" s="102"/>
      <c r="I3295" s="93"/>
      <c r="J3295" s="93"/>
    </row>
    <row r="3296" spans="1:10" s="65" customFormat="1" ht="14" x14ac:dyDescent="0.35">
      <c r="A3296" s="145"/>
      <c r="B3296" s="152"/>
      <c r="E3296" s="102"/>
      <c r="F3296" s="102"/>
      <c r="G3296" s="102"/>
      <c r="I3296" s="93"/>
      <c r="J3296" s="93"/>
    </row>
    <row r="3297" spans="1:10" s="65" customFormat="1" ht="14" x14ac:dyDescent="0.35">
      <c r="A3297" s="145"/>
      <c r="B3297" s="152"/>
      <c r="E3297" s="102"/>
      <c r="F3297" s="102"/>
      <c r="G3297" s="102"/>
      <c r="I3297" s="93"/>
      <c r="J3297" s="93"/>
    </row>
    <row r="3298" spans="1:10" s="65" customFormat="1" ht="14" x14ac:dyDescent="0.35">
      <c r="A3298" s="145"/>
      <c r="B3298" s="152"/>
      <c r="E3298" s="102"/>
      <c r="F3298" s="102"/>
      <c r="G3298" s="102"/>
      <c r="I3298" s="93"/>
      <c r="J3298" s="93"/>
    </row>
    <row r="3299" spans="1:10" s="65" customFormat="1" ht="14" x14ac:dyDescent="0.35">
      <c r="A3299" s="145"/>
      <c r="B3299" s="152"/>
      <c r="E3299" s="102"/>
      <c r="F3299" s="102"/>
      <c r="G3299" s="102"/>
      <c r="I3299" s="93"/>
      <c r="J3299" s="93"/>
    </row>
    <row r="3300" spans="1:10" s="65" customFormat="1" ht="14" x14ac:dyDescent="0.35">
      <c r="A3300" s="145"/>
      <c r="B3300" s="152"/>
      <c r="E3300" s="102"/>
      <c r="F3300" s="102"/>
      <c r="G3300" s="102"/>
      <c r="I3300" s="93"/>
      <c r="J3300" s="93"/>
    </row>
    <row r="3301" spans="1:10" s="65" customFormat="1" ht="14" x14ac:dyDescent="0.35">
      <c r="A3301" s="145"/>
      <c r="B3301" s="152"/>
      <c r="E3301" s="102"/>
      <c r="F3301" s="102"/>
      <c r="G3301" s="102"/>
      <c r="I3301" s="93"/>
      <c r="J3301" s="93"/>
    </row>
    <row r="3302" spans="1:10" s="65" customFormat="1" ht="14" x14ac:dyDescent="0.35">
      <c r="A3302" s="145"/>
      <c r="B3302" s="152"/>
      <c r="E3302" s="102"/>
      <c r="F3302" s="102"/>
      <c r="G3302" s="102"/>
      <c r="I3302" s="93"/>
      <c r="J3302" s="93"/>
    </row>
    <row r="3303" spans="1:10" s="65" customFormat="1" ht="14" x14ac:dyDescent="0.35">
      <c r="A3303" s="145"/>
      <c r="B3303" s="152"/>
      <c r="E3303" s="102"/>
      <c r="F3303" s="102"/>
      <c r="G3303" s="102"/>
      <c r="I3303" s="93"/>
      <c r="J3303" s="93"/>
    </row>
    <row r="3304" spans="1:10" s="65" customFormat="1" ht="14" x14ac:dyDescent="0.35">
      <c r="A3304" s="145"/>
      <c r="B3304" s="152"/>
      <c r="E3304" s="102"/>
      <c r="F3304" s="102"/>
      <c r="G3304" s="102"/>
      <c r="I3304" s="93"/>
      <c r="J3304" s="93"/>
    </row>
    <row r="3305" spans="1:10" s="65" customFormat="1" ht="14" x14ac:dyDescent="0.35">
      <c r="A3305" s="145"/>
      <c r="B3305" s="152"/>
      <c r="E3305" s="102"/>
      <c r="F3305" s="102"/>
      <c r="G3305" s="102"/>
      <c r="I3305" s="93"/>
      <c r="J3305" s="93"/>
    </row>
    <row r="3306" spans="1:10" s="65" customFormat="1" ht="14" x14ac:dyDescent="0.35">
      <c r="A3306" s="145"/>
      <c r="B3306" s="152"/>
      <c r="E3306" s="102"/>
      <c r="F3306" s="102"/>
      <c r="G3306" s="102"/>
      <c r="I3306" s="93"/>
      <c r="J3306" s="93"/>
    </row>
    <row r="3307" spans="1:10" s="65" customFormat="1" ht="14" x14ac:dyDescent="0.35">
      <c r="A3307" s="145"/>
      <c r="B3307" s="152"/>
      <c r="E3307" s="102"/>
      <c r="F3307" s="102"/>
      <c r="G3307" s="102"/>
      <c r="I3307" s="93"/>
      <c r="J3307" s="93"/>
    </row>
    <row r="3308" spans="1:10" s="65" customFormat="1" ht="14" x14ac:dyDescent="0.35">
      <c r="A3308" s="145"/>
      <c r="B3308" s="152"/>
      <c r="E3308" s="102"/>
      <c r="F3308" s="102"/>
      <c r="G3308" s="102"/>
      <c r="I3308" s="93"/>
      <c r="J3308" s="93"/>
    </row>
    <row r="3309" spans="1:10" s="65" customFormat="1" ht="14" x14ac:dyDescent="0.35">
      <c r="A3309" s="145"/>
      <c r="B3309" s="152"/>
      <c r="E3309" s="102"/>
      <c r="F3309" s="102"/>
      <c r="G3309" s="102"/>
      <c r="I3309" s="93"/>
      <c r="J3309" s="93"/>
    </row>
    <row r="3310" spans="1:10" s="65" customFormat="1" ht="14" x14ac:dyDescent="0.35">
      <c r="A3310" s="145"/>
      <c r="B3310" s="152"/>
      <c r="E3310" s="102"/>
      <c r="F3310" s="102"/>
      <c r="G3310" s="102"/>
      <c r="I3310" s="93"/>
      <c r="J3310" s="93"/>
    </row>
    <row r="3311" spans="1:10" s="65" customFormat="1" ht="14" x14ac:dyDescent="0.35">
      <c r="A3311" s="145"/>
      <c r="B3311" s="152"/>
      <c r="E3311" s="102"/>
      <c r="F3311" s="102"/>
      <c r="G3311" s="102"/>
      <c r="I3311" s="93"/>
      <c r="J3311" s="93"/>
    </row>
    <row r="3312" spans="1:10" s="65" customFormat="1" ht="14" x14ac:dyDescent="0.35">
      <c r="A3312" s="145"/>
      <c r="B3312" s="152"/>
      <c r="E3312" s="102"/>
      <c r="F3312" s="102"/>
      <c r="G3312" s="102"/>
      <c r="I3312" s="93"/>
      <c r="J3312" s="93"/>
    </row>
    <row r="3313" spans="1:10" s="65" customFormat="1" ht="14" x14ac:dyDescent="0.35">
      <c r="A3313" s="145"/>
      <c r="B3313" s="152"/>
      <c r="E3313" s="102"/>
      <c r="F3313" s="102"/>
      <c r="G3313" s="102"/>
      <c r="I3313" s="93"/>
      <c r="J3313" s="93"/>
    </row>
    <row r="3314" spans="1:10" s="65" customFormat="1" ht="14" x14ac:dyDescent="0.35">
      <c r="A3314" s="145"/>
      <c r="B3314" s="152"/>
      <c r="E3314" s="102"/>
      <c r="F3314" s="102"/>
      <c r="G3314" s="102"/>
      <c r="I3314" s="93"/>
      <c r="J3314" s="93"/>
    </row>
    <row r="3315" spans="1:10" s="65" customFormat="1" ht="14" x14ac:dyDescent="0.35">
      <c r="A3315" s="145"/>
      <c r="B3315" s="152"/>
      <c r="E3315" s="102"/>
      <c r="F3315" s="102"/>
      <c r="G3315" s="102"/>
      <c r="I3315" s="93"/>
      <c r="J3315" s="93"/>
    </row>
    <row r="3316" spans="1:10" s="65" customFormat="1" ht="14" x14ac:dyDescent="0.35">
      <c r="A3316" s="145"/>
      <c r="B3316" s="152"/>
      <c r="E3316" s="102"/>
      <c r="F3316" s="102"/>
      <c r="G3316" s="102"/>
      <c r="I3316" s="93"/>
      <c r="J3316" s="93"/>
    </row>
    <row r="3317" spans="1:10" s="65" customFormat="1" ht="14" x14ac:dyDescent="0.35">
      <c r="A3317" s="145"/>
      <c r="B3317" s="152"/>
      <c r="E3317" s="102"/>
      <c r="F3317" s="102"/>
      <c r="G3317" s="102"/>
      <c r="I3317" s="93"/>
      <c r="J3317" s="93"/>
    </row>
    <row r="3318" spans="1:10" s="65" customFormat="1" ht="14" x14ac:dyDescent="0.35">
      <c r="A3318" s="145"/>
      <c r="B3318" s="152"/>
      <c r="E3318" s="102"/>
      <c r="F3318" s="102"/>
      <c r="G3318" s="102"/>
      <c r="I3318" s="93"/>
      <c r="J3318" s="93"/>
    </row>
    <row r="3319" spans="1:10" s="65" customFormat="1" ht="14" x14ac:dyDescent="0.35">
      <c r="A3319" s="145"/>
      <c r="B3319" s="152"/>
      <c r="E3319" s="102"/>
      <c r="F3319" s="102"/>
      <c r="G3319" s="102"/>
      <c r="I3319" s="93"/>
      <c r="J3319" s="93"/>
    </row>
    <row r="3320" spans="1:10" s="65" customFormat="1" ht="14" x14ac:dyDescent="0.35">
      <c r="A3320" s="145"/>
      <c r="B3320" s="152"/>
      <c r="E3320" s="102"/>
      <c r="F3320" s="102"/>
      <c r="G3320" s="102"/>
      <c r="I3320" s="93"/>
      <c r="J3320" s="93"/>
    </row>
    <row r="3321" spans="1:10" s="65" customFormat="1" ht="14" x14ac:dyDescent="0.35">
      <c r="A3321" s="145"/>
      <c r="B3321" s="152"/>
      <c r="E3321" s="102"/>
      <c r="F3321" s="102"/>
      <c r="G3321" s="102"/>
      <c r="I3321" s="93"/>
      <c r="J3321" s="93"/>
    </row>
    <row r="3322" spans="1:10" s="65" customFormat="1" ht="14" x14ac:dyDescent="0.35">
      <c r="A3322" s="145"/>
      <c r="B3322" s="152"/>
      <c r="E3322" s="102"/>
      <c r="F3322" s="102"/>
      <c r="G3322" s="102"/>
      <c r="I3322" s="93"/>
      <c r="J3322" s="93"/>
    </row>
    <row r="3323" spans="1:10" s="65" customFormat="1" ht="14" x14ac:dyDescent="0.35">
      <c r="A3323" s="145"/>
      <c r="B3323" s="152"/>
      <c r="E3323" s="102"/>
      <c r="F3323" s="102"/>
      <c r="G3323" s="102"/>
      <c r="I3323" s="93"/>
      <c r="J3323" s="93"/>
    </row>
    <row r="3324" spans="1:10" s="65" customFormat="1" ht="14" x14ac:dyDescent="0.35">
      <c r="A3324" s="145"/>
      <c r="B3324" s="152"/>
      <c r="E3324" s="102"/>
      <c r="F3324" s="102"/>
      <c r="G3324" s="102"/>
      <c r="I3324" s="93"/>
      <c r="J3324" s="93"/>
    </row>
    <row r="3325" spans="1:10" s="65" customFormat="1" ht="14" x14ac:dyDescent="0.35">
      <c r="A3325" s="145"/>
      <c r="B3325" s="152"/>
      <c r="E3325" s="102"/>
      <c r="F3325" s="102"/>
      <c r="G3325" s="102"/>
      <c r="I3325" s="93"/>
      <c r="J3325" s="93"/>
    </row>
    <row r="3326" spans="1:10" s="65" customFormat="1" ht="14" x14ac:dyDescent="0.35">
      <c r="A3326" s="145"/>
      <c r="B3326" s="152"/>
      <c r="E3326" s="102"/>
      <c r="F3326" s="102"/>
      <c r="G3326" s="102"/>
      <c r="I3326" s="93"/>
      <c r="J3326" s="93"/>
    </row>
    <row r="3327" spans="1:10" s="65" customFormat="1" ht="14" x14ac:dyDescent="0.35">
      <c r="A3327" s="145"/>
      <c r="B3327" s="152"/>
      <c r="E3327" s="102"/>
      <c r="F3327" s="102"/>
      <c r="G3327" s="102"/>
      <c r="I3327" s="93"/>
      <c r="J3327" s="93"/>
    </row>
    <row r="3328" spans="1:10" s="65" customFormat="1" ht="14" x14ac:dyDescent="0.35">
      <c r="A3328" s="145"/>
      <c r="B3328" s="152"/>
      <c r="E3328" s="102"/>
      <c r="F3328" s="102"/>
      <c r="G3328" s="102"/>
      <c r="I3328" s="93"/>
      <c r="J3328" s="93"/>
    </row>
    <row r="3329" spans="1:10" s="65" customFormat="1" ht="14" x14ac:dyDescent="0.35">
      <c r="A3329" s="145"/>
      <c r="B3329" s="152"/>
      <c r="E3329" s="102"/>
      <c r="F3329" s="102"/>
      <c r="G3329" s="102"/>
      <c r="I3329" s="93"/>
      <c r="J3329" s="93"/>
    </row>
    <row r="3330" spans="1:10" s="65" customFormat="1" ht="14" x14ac:dyDescent="0.35">
      <c r="A3330" s="145"/>
      <c r="B3330" s="152"/>
      <c r="E3330" s="102"/>
      <c r="F3330" s="102"/>
      <c r="G3330" s="102"/>
      <c r="I3330" s="93"/>
      <c r="J3330" s="93"/>
    </row>
    <row r="3331" spans="1:10" s="65" customFormat="1" ht="14" x14ac:dyDescent="0.35">
      <c r="A3331" s="145"/>
      <c r="B3331" s="152"/>
      <c r="E3331" s="102"/>
      <c r="F3331" s="102"/>
      <c r="G3331" s="102"/>
      <c r="I3331" s="93"/>
      <c r="J3331" s="93"/>
    </row>
    <row r="3332" spans="1:10" s="65" customFormat="1" ht="14" x14ac:dyDescent="0.35">
      <c r="A3332" s="145"/>
      <c r="B3332" s="152"/>
      <c r="E3332" s="102"/>
      <c r="F3332" s="102"/>
      <c r="G3332" s="102"/>
      <c r="I3332" s="93"/>
      <c r="J3332" s="93"/>
    </row>
    <row r="3333" spans="1:10" s="65" customFormat="1" ht="14" x14ac:dyDescent="0.35">
      <c r="A3333" s="145"/>
      <c r="B3333" s="152"/>
      <c r="E3333" s="102"/>
      <c r="F3333" s="102"/>
      <c r="G3333" s="102"/>
      <c r="I3333" s="93"/>
      <c r="J3333" s="93"/>
    </row>
    <row r="3334" spans="1:10" s="65" customFormat="1" ht="14" x14ac:dyDescent="0.35">
      <c r="A3334" s="145"/>
      <c r="B3334" s="152"/>
      <c r="E3334" s="102"/>
      <c r="F3334" s="102"/>
      <c r="G3334" s="102"/>
      <c r="I3334" s="93"/>
      <c r="J3334" s="93"/>
    </row>
    <row r="3335" spans="1:10" s="65" customFormat="1" ht="14" x14ac:dyDescent="0.35">
      <c r="A3335" s="145"/>
      <c r="B3335" s="152"/>
      <c r="E3335" s="102"/>
      <c r="F3335" s="102"/>
      <c r="G3335" s="102"/>
      <c r="I3335" s="93"/>
      <c r="J3335" s="93"/>
    </row>
    <row r="3336" spans="1:10" s="65" customFormat="1" ht="14" x14ac:dyDescent="0.35">
      <c r="A3336" s="145"/>
      <c r="B3336" s="152"/>
      <c r="E3336" s="102"/>
      <c r="F3336" s="102"/>
      <c r="G3336" s="102"/>
      <c r="I3336" s="93"/>
      <c r="J3336" s="93"/>
    </row>
    <row r="3337" spans="1:10" s="65" customFormat="1" ht="14" x14ac:dyDescent="0.35">
      <c r="A3337" s="145"/>
      <c r="B3337" s="152"/>
      <c r="E3337" s="102"/>
      <c r="F3337" s="102"/>
      <c r="G3337" s="102"/>
      <c r="I3337" s="93"/>
      <c r="J3337" s="93"/>
    </row>
    <row r="3338" spans="1:10" s="65" customFormat="1" ht="14" x14ac:dyDescent="0.35">
      <c r="A3338" s="145"/>
      <c r="B3338" s="152"/>
      <c r="E3338" s="102"/>
      <c r="F3338" s="102"/>
      <c r="G3338" s="102"/>
      <c r="I3338" s="93"/>
      <c r="J3338" s="93"/>
    </row>
    <row r="3339" spans="1:10" s="65" customFormat="1" ht="14" x14ac:dyDescent="0.35">
      <c r="A3339" s="145"/>
      <c r="B3339" s="152"/>
      <c r="E3339" s="102"/>
      <c r="F3339" s="102"/>
      <c r="G3339" s="102"/>
      <c r="I3339" s="93"/>
      <c r="J3339" s="93"/>
    </row>
    <row r="3340" spans="1:10" s="65" customFormat="1" ht="14" x14ac:dyDescent="0.35">
      <c r="A3340" s="145"/>
      <c r="B3340" s="152"/>
      <c r="E3340" s="102"/>
      <c r="F3340" s="102"/>
      <c r="G3340" s="102"/>
      <c r="I3340" s="93"/>
      <c r="J3340" s="93"/>
    </row>
    <row r="3341" spans="1:10" s="65" customFormat="1" ht="14" x14ac:dyDescent="0.35">
      <c r="A3341" s="145"/>
      <c r="B3341" s="152"/>
      <c r="E3341" s="102"/>
      <c r="F3341" s="102"/>
      <c r="G3341" s="102"/>
      <c r="I3341" s="93"/>
      <c r="J3341" s="93"/>
    </row>
    <row r="3342" spans="1:10" s="65" customFormat="1" ht="14" x14ac:dyDescent="0.35">
      <c r="A3342" s="145"/>
      <c r="B3342" s="152"/>
      <c r="E3342" s="102"/>
      <c r="F3342" s="102"/>
      <c r="G3342" s="102"/>
      <c r="I3342" s="93"/>
      <c r="J3342" s="93"/>
    </row>
    <row r="3343" spans="1:10" s="65" customFormat="1" ht="14" x14ac:dyDescent="0.35">
      <c r="A3343" s="145"/>
      <c r="B3343" s="152"/>
      <c r="E3343" s="102"/>
      <c r="F3343" s="102"/>
      <c r="G3343" s="102"/>
      <c r="I3343" s="93"/>
      <c r="J3343" s="93"/>
    </row>
    <row r="3344" spans="1:10" s="65" customFormat="1" ht="14" x14ac:dyDescent="0.35">
      <c r="A3344" s="145"/>
      <c r="B3344" s="152"/>
      <c r="E3344" s="102"/>
      <c r="F3344" s="102"/>
      <c r="G3344" s="102"/>
      <c r="I3344" s="93"/>
      <c r="J3344" s="93"/>
    </row>
    <row r="3345" spans="1:10" s="65" customFormat="1" ht="14" x14ac:dyDescent="0.35">
      <c r="A3345" s="145"/>
      <c r="B3345" s="152"/>
      <c r="E3345" s="102"/>
      <c r="F3345" s="102"/>
      <c r="G3345" s="102"/>
      <c r="I3345" s="93"/>
      <c r="J3345" s="93"/>
    </row>
    <row r="3346" spans="1:10" s="65" customFormat="1" ht="14" x14ac:dyDescent="0.35">
      <c r="A3346" s="145"/>
      <c r="B3346" s="152"/>
      <c r="E3346" s="102"/>
      <c r="F3346" s="102"/>
      <c r="G3346" s="102"/>
      <c r="I3346" s="93"/>
      <c r="J3346" s="93"/>
    </row>
    <row r="3347" spans="1:10" s="65" customFormat="1" ht="14" x14ac:dyDescent="0.35">
      <c r="A3347" s="145"/>
      <c r="B3347" s="152"/>
      <c r="E3347" s="102"/>
      <c r="F3347" s="102"/>
      <c r="G3347" s="102"/>
      <c r="I3347" s="93"/>
      <c r="J3347" s="93"/>
    </row>
    <row r="3348" spans="1:10" s="65" customFormat="1" ht="14" x14ac:dyDescent="0.35">
      <c r="A3348" s="145"/>
      <c r="B3348" s="152"/>
      <c r="E3348" s="102"/>
      <c r="F3348" s="102"/>
      <c r="G3348" s="102"/>
      <c r="I3348" s="93"/>
      <c r="J3348" s="93"/>
    </row>
    <row r="3349" spans="1:10" s="65" customFormat="1" ht="14" x14ac:dyDescent="0.35">
      <c r="A3349" s="145"/>
      <c r="B3349" s="152"/>
      <c r="E3349" s="102"/>
      <c r="F3349" s="102"/>
      <c r="G3349" s="102"/>
      <c r="I3349" s="93"/>
      <c r="J3349" s="93"/>
    </row>
    <row r="3350" spans="1:10" s="65" customFormat="1" ht="14" x14ac:dyDescent="0.35">
      <c r="A3350" s="145"/>
      <c r="B3350" s="152"/>
      <c r="E3350" s="102"/>
      <c r="F3350" s="102"/>
      <c r="G3350" s="102"/>
      <c r="I3350" s="93"/>
      <c r="J3350" s="93"/>
    </row>
    <row r="3351" spans="1:10" s="65" customFormat="1" ht="14" x14ac:dyDescent="0.35">
      <c r="A3351" s="145"/>
      <c r="B3351" s="152"/>
      <c r="E3351" s="102"/>
      <c r="F3351" s="102"/>
      <c r="G3351" s="102"/>
      <c r="I3351" s="93"/>
      <c r="J3351" s="93"/>
    </row>
    <row r="3352" spans="1:10" s="65" customFormat="1" ht="14" x14ac:dyDescent="0.35">
      <c r="A3352" s="145"/>
      <c r="B3352" s="152"/>
      <c r="E3352" s="102"/>
      <c r="F3352" s="102"/>
      <c r="G3352" s="102"/>
      <c r="I3352" s="93"/>
      <c r="J3352" s="93"/>
    </row>
    <row r="3353" spans="1:10" s="65" customFormat="1" ht="14" x14ac:dyDescent="0.35">
      <c r="A3353" s="145"/>
      <c r="B3353" s="152"/>
      <c r="E3353" s="102"/>
      <c r="F3353" s="102"/>
      <c r="G3353" s="102"/>
      <c r="I3353" s="93"/>
      <c r="J3353" s="93"/>
    </row>
    <row r="3354" spans="1:10" s="65" customFormat="1" ht="14" x14ac:dyDescent="0.35">
      <c r="A3354" s="145"/>
      <c r="B3354" s="152"/>
      <c r="E3354" s="102"/>
      <c r="F3354" s="102"/>
      <c r="G3354" s="102"/>
      <c r="I3354" s="93"/>
      <c r="J3354" s="93"/>
    </row>
    <row r="3355" spans="1:10" s="65" customFormat="1" ht="14" x14ac:dyDescent="0.35">
      <c r="A3355" s="145"/>
      <c r="B3355" s="152"/>
      <c r="E3355" s="102"/>
      <c r="F3355" s="102"/>
      <c r="G3355" s="102"/>
      <c r="I3355" s="93"/>
      <c r="J3355" s="93"/>
    </row>
    <row r="3356" spans="1:10" s="65" customFormat="1" ht="14" x14ac:dyDescent="0.35">
      <c r="A3356" s="145"/>
      <c r="B3356" s="152"/>
      <c r="E3356" s="102"/>
      <c r="F3356" s="102"/>
      <c r="G3356" s="102"/>
      <c r="I3356" s="93"/>
      <c r="J3356" s="93"/>
    </row>
    <row r="3357" spans="1:10" s="65" customFormat="1" ht="14" x14ac:dyDescent="0.35">
      <c r="A3357" s="145"/>
      <c r="B3357" s="152"/>
      <c r="E3357" s="102"/>
      <c r="F3357" s="102"/>
      <c r="G3357" s="102"/>
      <c r="I3357" s="93"/>
      <c r="J3357" s="93"/>
    </row>
    <row r="3358" spans="1:10" s="65" customFormat="1" ht="14" x14ac:dyDescent="0.35">
      <c r="A3358" s="145"/>
      <c r="B3358" s="152"/>
      <c r="E3358" s="102"/>
      <c r="F3358" s="102"/>
      <c r="G3358" s="102"/>
      <c r="I3358" s="93"/>
      <c r="J3358" s="93"/>
    </row>
    <row r="3359" spans="1:10" s="65" customFormat="1" ht="14" x14ac:dyDescent="0.35">
      <c r="A3359" s="145"/>
      <c r="B3359" s="152"/>
      <c r="E3359" s="102"/>
      <c r="F3359" s="102"/>
      <c r="G3359" s="102"/>
      <c r="I3359" s="93"/>
      <c r="J3359" s="93"/>
    </row>
    <row r="3360" spans="1:10" s="65" customFormat="1" ht="14" x14ac:dyDescent="0.35">
      <c r="A3360" s="145"/>
      <c r="B3360" s="152"/>
      <c r="E3360" s="102"/>
      <c r="F3360" s="102"/>
      <c r="G3360" s="102"/>
      <c r="I3360" s="93"/>
      <c r="J3360" s="93"/>
    </row>
    <row r="3361" spans="1:10" s="65" customFormat="1" ht="14" x14ac:dyDescent="0.35">
      <c r="A3361" s="145"/>
      <c r="B3361" s="152"/>
      <c r="E3361" s="102"/>
      <c r="F3361" s="102"/>
      <c r="G3361" s="102"/>
      <c r="I3361" s="93"/>
      <c r="J3361" s="93"/>
    </row>
    <row r="3362" spans="1:10" s="65" customFormat="1" ht="14" x14ac:dyDescent="0.35">
      <c r="A3362" s="145"/>
      <c r="B3362" s="152"/>
      <c r="E3362" s="102"/>
      <c r="F3362" s="102"/>
      <c r="G3362" s="102"/>
      <c r="I3362" s="93"/>
      <c r="J3362" s="93"/>
    </row>
    <row r="3363" spans="1:10" s="65" customFormat="1" ht="14" x14ac:dyDescent="0.35">
      <c r="A3363" s="145"/>
      <c r="B3363" s="152"/>
      <c r="E3363" s="102"/>
      <c r="F3363" s="102"/>
      <c r="G3363" s="102"/>
      <c r="I3363" s="93"/>
      <c r="J3363" s="93"/>
    </row>
    <row r="3364" spans="1:10" s="65" customFormat="1" ht="14" x14ac:dyDescent="0.35">
      <c r="A3364" s="145"/>
      <c r="B3364" s="152"/>
      <c r="E3364" s="102"/>
      <c r="F3364" s="102"/>
      <c r="G3364" s="102"/>
      <c r="I3364" s="93"/>
      <c r="J3364" s="93"/>
    </row>
    <row r="3365" spans="1:10" s="65" customFormat="1" ht="14" x14ac:dyDescent="0.35">
      <c r="A3365" s="145"/>
      <c r="B3365" s="152"/>
      <c r="E3365" s="102"/>
      <c r="F3365" s="102"/>
      <c r="G3365" s="102"/>
      <c r="I3365" s="93"/>
      <c r="J3365" s="93"/>
    </row>
    <row r="3366" spans="1:10" s="65" customFormat="1" ht="14" x14ac:dyDescent="0.35">
      <c r="A3366" s="145"/>
      <c r="B3366" s="152"/>
      <c r="E3366" s="102"/>
      <c r="F3366" s="102"/>
      <c r="G3366" s="102"/>
      <c r="I3366" s="93"/>
      <c r="J3366" s="93"/>
    </row>
    <row r="3367" spans="1:10" s="65" customFormat="1" ht="14" x14ac:dyDescent="0.35">
      <c r="A3367" s="145"/>
      <c r="B3367" s="152"/>
      <c r="E3367" s="102"/>
      <c r="F3367" s="102"/>
      <c r="G3367" s="102"/>
      <c r="I3367" s="93"/>
      <c r="J3367" s="93"/>
    </row>
    <row r="3368" spans="1:10" s="65" customFormat="1" ht="14" x14ac:dyDescent="0.35">
      <c r="A3368" s="145"/>
      <c r="B3368" s="152"/>
      <c r="E3368" s="102"/>
      <c r="F3368" s="102"/>
      <c r="G3368" s="102"/>
      <c r="I3368" s="93"/>
      <c r="J3368" s="93"/>
    </row>
    <row r="3369" spans="1:10" s="65" customFormat="1" ht="14" x14ac:dyDescent="0.35">
      <c r="A3369" s="145"/>
      <c r="B3369" s="152"/>
      <c r="E3369" s="102"/>
      <c r="F3369" s="102"/>
      <c r="G3369" s="102"/>
      <c r="I3369" s="93"/>
      <c r="J3369" s="93"/>
    </row>
    <row r="3370" spans="1:10" s="65" customFormat="1" ht="14" x14ac:dyDescent="0.35">
      <c r="A3370" s="145"/>
      <c r="B3370" s="152"/>
      <c r="E3370" s="102"/>
      <c r="F3370" s="102"/>
      <c r="G3370" s="102"/>
      <c r="I3370" s="93"/>
      <c r="J3370" s="93"/>
    </row>
    <row r="3371" spans="1:10" s="65" customFormat="1" ht="14" x14ac:dyDescent="0.35">
      <c r="A3371" s="145"/>
      <c r="B3371" s="152"/>
      <c r="E3371" s="102"/>
      <c r="F3371" s="102"/>
      <c r="G3371" s="102"/>
      <c r="I3371" s="93"/>
      <c r="J3371" s="93"/>
    </row>
    <row r="3372" spans="1:10" s="65" customFormat="1" ht="14" x14ac:dyDescent="0.35">
      <c r="A3372" s="145"/>
      <c r="B3372" s="152"/>
      <c r="E3372" s="102"/>
      <c r="F3372" s="102"/>
      <c r="G3372" s="102"/>
      <c r="I3372" s="93"/>
      <c r="J3372" s="93"/>
    </row>
    <row r="3373" spans="1:10" s="65" customFormat="1" ht="14" x14ac:dyDescent="0.35">
      <c r="A3373" s="145"/>
      <c r="B3373" s="152"/>
      <c r="E3373" s="102"/>
      <c r="F3373" s="102"/>
      <c r="G3373" s="102"/>
      <c r="I3373" s="93"/>
      <c r="J3373" s="93"/>
    </row>
    <row r="3374" spans="1:10" s="65" customFormat="1" ht="14" x14ac:dyDescent="0.35">
      <c r="A3374" s="145"/>
      <c r="B3374" s="152"/>
      <c r="E3374" s="102"/>
      <c r="F3374" s="102"/>
      <c r="G3374" s="102"/>
      <c r="I3374" s="93"/>
      <c r="J3374" s="93"/>
    </row>
    <row r="3375" spans="1:10" s="65" customFormat="1" ht="14" x14ac:dyDescent="0.35">
      <c r="A3375" s="145"/>
      <c r="B3375" s="152"/>
      <c r="E3375" s="102"/>
      <c r="F3375" s="102"/>
      <c r="G3375" s="102"/>
      <c r="I3375" s="93"/>
      <c r="J3375" s="93"/>
    </row>
    <row r="3376" spans="1:10" s="65" customFormat="1" ht="14" x14ac:dyDescent="0.35">
      <c r="A3376" s="145"/>
      <c r="B3376" s="152"/>
      <c r="E3376" s="102"/>
      <c r="F3376" s="102"/>
      <c r="G3376" s="102"/>
      <c r="I3376" s="93"/>
      <c r="J3376" s="93"/>
    </row>
    <row r="3377" spans="1:10" s="65" customFormat="1" ht="14" x14ac:dyDescent="0.35">
      <c r="A3377" s="145"/>
      <c r="B3377" s="152"/>
      <c r="E3377" s="102"/>
      <c r="F3377" s="102"/>
      <c r="G3377" s="102"/>
      <c r="I3377" s="93"/>
      <c r="J3377" s="93"/>
    </row>
    <row r="3378" spans="1:10" s="65" customFormat="1" ht="14" x14ac:dyDescent="0.35">
      <c r="A3378" s="145"/>
      <c r="B3378" s="152"/>
      <c r="E3378" s="102"/>
      <c r="F3378" s="102"/>
      <c r="G3378" s="102"/>
      <c r="I3378" s="93"/>
      <c r="J3378" s="93"/>
    </row>
    <row r="3379" spans="1:10" s="65" customFormat="1" ht="14" x14ac:dyDescent="0.35">
      <c r="A3379" s="145"/>
      <c r="B3379" s="152"/>
      <c r="E3379" s="102"/>
      <c r="F3379" s="102"/>
      <c r="G3379" s="102"/>
      <c r="I3379" s="93"/>
      <c r="J3379" s="93"/>
    </row>
    <row r="3380" spans="1:10" s="65" customFormat="1" ht="14" x14ac:dyDescent="0.35">
      <c r="A3380" s="145"/>
      <c r="B3380" s="152"/>
      <c r="E3380" s="102"/>
      <c r="F3380" s="102"/>
      <c r="G3380" s="102"/>
      <c r="I3380" s="93"/>
      <c r="J3380" s="93"/>
    </row>
    <row r="3381" spans="1:10" s="65" customFormat="1" ht="14" x14ac:dyDescent="0.35">
      <c r="A3381" s="145"/>
      <c r="B3381" s="152"/>
      <c r="E3381" s="102"/>
      <c r="F3381" s="102"/>
      <c r="G3381" s="102"/>
      <c r="I3381" s="93"/>
      <c r="J3381" s="93"/>
    </row>
    <row r="3382" spans="1:10" s="65" customFormat="1" ht="14" x14ac:dyDescent="0.35">
      <c r="A3382" s="145"/>
      <c r="B3382" s="152"/>
      <c r="E3382" s="102"/>
      <c r="F3382" s="102"/>
      <c r="G3382" s="102"/>
      <c r="I3382" s="93"/>
      <c r="J3382" s="93"/>
    </row>
    <row r="3383" spans="1:10" s="65" customFormat="1" ht="14" x14ac:dyDescent="0.35">
      <c r="A3383" s="145"/>
      <c r="B3383" s="152"/>
      <c r="E3383" s="102"/>
      <c r="F3383" s="102"/>
      <c r="G3383" s="102"/>
      <c r="I3383" s="93"/>
      <c r="J3383" s="93"/>
    </row>
    <row r="3384" spans="1:10" s="65" customFormat="1" ht="14" x14ac:dyDescent="0.35">
      <c r="A3384" s="145"/>
      <c r="B3384" s="152"/>
      <c r="E3384" s="102"/>
      <c r="F3384" s="102"/>
      <c r="G3384" s="102"/>
      <c r="I3384" s="93"/>
      <c r="J3384" s="93"/>
    </row>
    <row r="3385" spans="1:10" s="65" customFormat="1" ht="14" x14ac:dyDescent="0.35">
      <c r="A3385" s="145"/>
      <c r="B3385" s="152"/>
      <c r="E3385" s="102"/>
      <c r="F3385" s="102"/>
      <c r="G3385" s="102"/>
      <c r="I3385" s="93"/>
      <c r="J3385" s="93"/>
    </row>
    <row r="3386" spans="1:10" s="65" customFormat="1" ht="14" x14ac:dyDescent="0.35">
      <c r="A3386" s="145"/>
      <c r="B3386" s="152"/>
      <c r="E3386" s="102"/>
      <c r="F3386" s="102"/>
      <c r="G3386" s="102"/>
      <c r="I3386" s="93"/>
      <c r="J3386" s="93"/>
    </row>
    <row r="3387" spans="1:10" s="65" customFormat="1" ht="14" x14ac:dyDescent="0.35">
      <c r="A3387" s="145"/>
      <c r="B3387" s="152"/>
      <c r="E3387" s="102"/>
      <c r="F3387" s="102"/>
      <c r="G3387" s="102"/>
      <c r="I3387" s="93"/>
      <c r="J3387" s="93"/>
    </row>
    <row r="3388" spans="1:10" s="65" customFormat="1" ht="14" x14ac:dyDescent="0.35">
      <c r="A3388" s="145"/>
      <c r="B3388" s="152"/>
      <c r="E3388" s="102"/>
      <c r="F3388" s="102"/>
      <c r="G3388" s="102"/>
      <c r="I3388" s="93"/>
      <c r="J3388" s="93"/>
    </row>
    <row r="3389" spans="1:10" s="65" customFormat="1" ht="14" x14ac:dyDescent="0.35">
      <c r="A3389" s="145"/>
      <c r="B3389" s="152"/>
      <c r="E3389" s="102"/>
      <c r="F3389" s="102"/>
      <c r="G3389" s="102"/>
      <c r="I3389" s="93"/>
      <c r="J3389" s="93"/>
    </row>
    <row r="3390" spans="1:10" s="65" customFormat="1" ht="14" x14ac:dyDescent="0.35">
      <c r="A3390" s="145"/>
      <c r="B3390" s="152"/>
      <c r="E3390" s="102"/>
      <c r="F3390" s="102"/>
      <c r="G3390" s="102"/>
      <c r="I3390" s="93"/>
      <c r="J3390" s="93"/>
    </row>
    <row r="3391" spans="1:10" s="65" customFormat="1" ht="14" x14ac:dyDescent="0.35">
      <c r="A3391" s="145"/>
      <c r="B3391" s="152"/>
      <c r="E3391" s="102"/>
      <c r="F3391" s="102"/>
      <c r="G3391" s="102"/>
      <c r="I3391" s="93"/>
      <c r="J3391" s="93"/>
    </row>
    <row r="3392" spans="1:10" s="65" customFormat="1" ht="14" x14ac:dyDescent="0.35">
      <c r="A3392" s="145"/>
      <c r="B3392" s="152"/>
      <c r="E3392" s="102"/>
      <c r="F3392" s="102"/>
      <c r="G3392" s="102"/>
      <c r="I3392" s="93"/>
      <c r="J3392" s="93"/>
    </row>
    <row r="3393" spans="1:10" s="65" customFormat="1" ht="14" x14ac:dyDescent="0.35">
      <c r="A3393" s="145"/>
      <c r="B3393" s="152"/>
      <c r="E3393" s="102"/>
      <c r="F3393" s="102"/>
      <c r="G3393" s="102"/>
      <c r="I3393" s="93"/>
      <c r="J3393" s="93"/>
    </row>
    <row r="3394" spans="1:10" s="65" customFormat="1" ht="14" x14ac:dyDescent="0.35">
      <c r="A3394" s="145"/>
      <c r="B3394" s="152"/>
      <c r="E3394" s="102"/>
      <c r="F3394" s="102"/>
      <c r="G3394" s="102"/>
      <c r="I3394" s="93"/>
      <c r="J3394" s="93"/>
    </row>
    <row r="3395" spans="1:10" s="65" customFormat="1" ht="14" x14ac:dyDescent="0.35">
      <c r="A3395" s="145"/>
      <c r="B3395" s="152"/>
      <c r="E3395" s="102"/>
      <c r="F3395" s="102"/>
      <c r="G3395" s="102"/>
      <c r="I3395" s="93"/>
      <c r="J3395" s="93"/>
    </row>
    <row r="3396" spans="1:10" s="65" customFormat="1" ht="14" x14ac:dyDescent="0.35">
      <c r="A3396" s="145"/>
      <c r="B3396" s="152"/>
      <c r="E3396" s="102"/>
      <c r="F3396" s="102"/>
      <c r="G3396" s="102"/>
      <c r="I3396" s="93"/>
      <c r="J3396" s="93"/>
    </row>
    <row r="3397" spans="1:10" s="65" customFormat="1" ht="14" x14ac:dyDescent="0.35">
      <c r="A3397" s="145"/>
      <c r="B3397" s="152"/>
      <c r="E3397" s="102"/>
      <c r="F3397" s="102"/>
      <c r="G3397" s="102"/>
      <c r="I3397" s="93"/>
      <c r="J3397" s="93"/>
    </row>
    <row r="3398" spans="1:10" s="65" customFormat="1" ht="14" x14ac:dyDescent="0.35">
      <c r="A3398" s="145"/>
      <c r="B3398" s="152"/>
      <c r="E3398" s="102"/>
      <c r="F3398" s="102"/>
      <c r="G3398" s="102"/>
      <c r="I3398" s="93"/>
      <c r="J3398" s="93"/>
    </row>
    <row r="3399" spans="1:10" s="65" customFormat="1" ht="14" x14ac:dyDescent="0.35">
      <c r="A3399" s="145"/>
      <c r="B3399" s="152"/>
      <c r="E3399" s="102"/>
      <c r="F3399" s="102"/>
      <c r="G3399" s="102"/>
      <c r="I3399" s="93"/>
      <c r="J3399" s="93"/>
    </row>
    <row r="3400" spans="1:10" s="65" customFormat="1" ht="14" x14ac:dyDescent="0.35">
      <c r="A3400" s="145"/>
      <c r="B3400" s="152"/>
      <c r="E3400" s="102"/>
      <c r="F3400" s="102"/>
      <c r="G3400" s="102"/>
      <c r="I3400" s="93"/>
      <c r="J3400" s="93"/>
    </row>
    <row r="3401" spans="1:10" s="65" customFormat="1" ht="14" x14ac:dyDescent="0.35">
      <c r="A3401" s="145"/>
      <c r="B3401" s="152"/>
      <c r="E3401" s="102"/>
      <c r="F3401" s="102"/>
      <c r="G3401" s="102"/>
      <c r="I3401" s="93"/>
      <c r="J3401" s="93"/>
    </row>
    <row r="3402" spans="1:10" s="65" customFormat="1" ht="14" x14ac:dyDescent="0.35">
      <c r="A3402" s="145"/>
      <c r="B3402" s="152"/>
      <c r="E3402" s="102"/>
      <c r="F3402" s="102"/>
      <c r="G3402" s="102"/>
      <c r="I3402" s="93"/>
      <c r="J3402" s="93"/>
    </row>
    <row r="3403" spans="1:10" s="65" customFormat="1" ht="14" x14ac:dyDescent="0.35">
      <c r="A3403" s="145"/>
      <c r="B3403" s="152"/>
      <c r="E3403" s="102"/>
      <c r="F3403" s="102"/>
      <c r="G3403" s="102"/>
      <c r="I3403" s="93"/>
      <c r="J3403" s="93"/>
    </row>
    <row r="3404" spans="1:10" s="65" customFormat="1" ht="14" x14ac:dyDescent="0.35">
      <c r="A3404" s="145"/>
      <c r="B3404" s="152"/>
      <c r="E3404" s="102"/>
      <c r="F3404" s="102"/>
      <c r="G3404" s="102"/>
      <c r="I3404" s="93"/>
      <c r="J3404" s="93"/>
    </row>
    <row r="3405" spans="1:10" s="65" customFormat="1" ht="14" x14ac:dyDescent="0.35">
      <c r="A3405" s="145"/>
      <c r="B3405" s="152"/>
      <c r="E3405" s="102"/>
      <c r="F3405" s="102"/>
      <c r="G3405" s="102"/>
      <c r="I3405" s="93"/>
      <c r="J3405" s="93"/>
    </row>
    <row r="3406" spans="1:10" s="65" customFormat="1" ht="14" x14ac:dyDescent="0.35">
      <c r="A3406" s="145"/>
      <c r="B3406" s="152"/>
      <c r="E3406" s="102"/>
      <c r="F3406" s="102"/>
      <c r="G3406" s="102"/>
      <c r="I3406" s="93"/>
      <c r="J3406" s="93"/>
    </row>
    <row r="3407" spans="1:10" s="65" customFormat="1" ht="14" x14ac:dyDescent="0.35">
      <c r="A3407" s="145"/>
      <c r="B3407" s="152"/>
      <c r="E3407" s="102"/>
      <c r="F3407" s="102"/>
      <c r="G3407" s="102"/>
      <c r="I3407" s="93"/>
      <c r="J3407" s="93"/>
    </row>
    <row r="3408" spans="1:10" s="65" customFormat="1" ht="14" x14ac:dyDescent="0.35">
      <c r="A3408" s="145"/>
      <c r="B3408" s="152"/>
      <c r="E3408" s="102"/>
      <c r="F3408" s="102"/>
      <c r="G3408" s="102"/>
      <c r="I3408" s="93"/>
      <c r="J3408" s="93"/>
    </row>
    <row r="3409" spans="1:10" s="65" customFormat="1" ht="14" x14ac:dyDescent="0.35">
      <c r="A3409" s="145"/>
      <c r="B3409" s="152"/>
      <c r="E3409" s="102"/>
      <c r="F3409" s="102"/>
      <c r="G3409" s="102"/>
      <c r="I3409" s="93"/>
      <c r="J3409" s="93"/>
    </row>
    <row r="3410" spans="1:10" s="65" customFormat="1" ht="14" x14ac:dyDescent="0.35">
      <c r="A3410" s="145"/>
      <c r="B3410" s="152"/>
      <c r="E3410" s="102"/>
      <c r="F3410" s="102"/>
      <c r="G3410" s="102"/>
      <c r="I3410" s="93"/>
      <c r="J3410" s="93"/>
    </row>
    <row r="3411" spans="1:10" s="65" customFormat="1" ht="14" x14ac:dyDescent="0.35">
      <c r="A3411" s="145"/>
      <c r="B3411" s="152"/>
      <c r="E3411" s="102"/>
      <c r="F3411" s="102"/>
      <c r="G3411" s="102"/>
      <c r="I3411" s="93"/>
      <c r="J3411" s="93"/>
    </row>
    <row r="3412" spans="1:10" s="65" customFormat="1" ht="14" x14ac:dyDescent="0.35">
      <c r="A3412" s="145"/>
      <c r="B3412" s="152"/>
      <c r="E3412" s="102"/>
      <c r="F3412" s="102"/>
      <c r="G3412" s="102"/>
      <c r="I3412" s="93"/>
      <c r="J3412" s="93"/>
    </row>
    <row r="3413" spans="1:10" s="65" customFormat="1" ht="14" x14ac:dyDescent="0.35">
      <c r="A3413" s="145"/>
      <c r="B3413" s="152"/>
      <c r="E3413" s="102"/>
      <c r="F3413" s="102"/>
      <c r="G3413" s="102"/>
      <c r="I3413" s="93"/>
      <c r="J3413" s="93"/>
    </row>
    <row r="3414" spans="1:10" s="65" customFormat="1" ht="14" x14ac:dyDescent="0.35">
      <c r="A3414" s="145"/>
      <c r="B3414" s="152"/>
      <c r="E3414" s="102"/>
      <c r="F3414" s="102"/>
      <c r="G3414" s="102"/>
      <c r="I3414" s="93"/>
      <c r="J3414" s="93"/>
    </row>
    <row r="3415" spans="1:10" s="65" customFormat="1" ht="14" x14ac:dyDescent="0.35">
      <c r="A3415" s="145"/>
      <c r="B3415" s="152"/>
      <c r="E3415" s="102"/>
      <c r="F3415" s="102"/>
      <c r="G3415" s="102"/>
      <c r="I3415" s="93"/>
      <c r="J3415" s="93"/>
    </row>
    <row r="3416" spans="1:10" s="65" customFormat="1" ht="14" x14ac:dyDescent="0.35">
      <c r="A3416" s="145"/>
      <c r="B3416" s="152"/>
      <c r="E3416" s="102"/>
      <c r="F3416" s="102"/>
      <c r="G3416" s="102"/>
      <c r="I3416" s="93"/>
      <c r="J3416" s="93"/>
    </row>
    <row r="3417" spans="1:10" s="65" customFormat="1" ht="14" x14ac:dyDescent="0.35">
      <c r="A3417" s="145"/>
      <c r="B3417" s="152"/>
      <c r="E3417" s="102"/>
      <c r="F3417" s="102"/>
      <c r="G3417" s="102"/>
      <c r="I3417" s="93"/>
      <c r="J3417" s="93"/>
    </row>
    <row r="3418" spans="1:10" s="65" customFormat="1" ht="14" x14ac:dyDescent="0.35">
      <c r="A3418" s="145"/>
      <c r="B3418" s="152"/>
      <c r="E3418" s="102"/>
      <c r="F3418" s="102"/>
      <c r="G3418" s="102"/>
      <c r="I3418" s="93"/>
      <c r="J3418" s="93"/>
    </row>
    <row r="3419" spans="1:10" s="65" customFormat="1" ht="14" x14ac:dyDescent="0.35">
      <c r="A3419" s="145"/>
      <c r="B3419" s="152"/>
      <c r="E3419" s="102"/>
      <c r="F3419" s="102"/>
      <c r="G3419" s="102"/>
      <c r="I3419" s="93"/>
      <c r="J3419" s="93"/>
    </row>
    <row r="3420" spans="1:10" s="65" customFormat="1" ht="14" x14ac:dyDescent="0.35">
      <c r="A3420" s="145"/>
      <c r="B3420" s="152"/>
      <c r="E3420" s="102"/>
      <c r="F3420" s="102"/>
      <c r="G3420" s="102"/>
      <c r="I3420" s="93"/>
      <c r="J3420" s="93"/>
    </row>
    <row r="3421" spans="1:10" s="65" customFormat="1" ht="14" x14ac:dyDescent="0.35">
      <c r="A3421" s="145"/>
      <c r="B3421" s="152"/>
      <c r="E3421" s="102"/>
      <c r="F3421" s="102"/>
      <c r="G3421" s="102"/>
      <c r="I3421" s="93"/>
      <c r="J3421" s="93"/>
    </row>
    <row r="3422" spans="1:10" s="65" customFormat="1" ht="14" x14ac:dyDescent="0.35">
      <c r="A3422" s="145"/>
      <c r="B3422" s="152"/>
      <c r="E3422" s="102"/>
      <c r="F3422" s="102"/>
      <c r="G3422" s="102"/>
      <c r="I3422" s="93"/>
      <c r="J3422" s="93"/>
    </row>
    <row r="3423" spans="1:10" s="65" customFormat="1" ht="14" x14ac:dyDescent="0.35">
      <c r="A3423" s="145"/>
      <c r="B3423" s="152"/>
      <c r="E3423" s="102"/>
      <c r="F3423" s="102"/>
      <c r="G3423" s="102"/>
      <c r="I3423" s="93"/>
      <c r="J3423" s="93"/>
    </row>
    <row r="3424" spans="1:10" s="65" customFormat="1" ht="14" x14ac:dyDescent="0.35">
      <c r="A3424" s="145"/>
      <c r="B3424" s="152"/>
      <c r="E3424" s="102"/>
      <c r="F3424" s="102"/>
      <c r="G3424" s="102"/>
      <c r="I3424" s="93"/>
      <c r="J3424" s="93"/>
    </row>
    <row r="3425" spans="1:10" s="65" customFormat="1" ht="14" x14ac:dyDescent="0.35">
      <c r="A3425" s="145"/>
      <c r="B3425" s="152"/>
      <c r="E3425" s="102"/>
      <c r="F3425" s="102"/>
      <c r="G3425" s="102"/>
      <c r="I3425" s="93"/>
      <c r="J3425" s="93"/>
    </row>
    <row r="3426" spans="1:10" s="65" customFormat="1" ht="14" x14ac:dyDescent="0.35">
      <c r="A3426" s="145"/>
      <c r="B3426" s="152"/>
      <c r="E3426" s="102"/>
      <c r="F3426" s="102"/>
      <c r="G3426" s="102"/>
      <c r="I3426" s="93"/>
      <c r="J3426" s="93"/>
    </row>
    <row r="3427" spans="1:10" s="65" customFormat="1" ht="14" x14ac:dyDescent="0.35">
      <c r="A3427" s="145"/>
      <c r="B3427" s="152"/>
      <c r="E3427" s="102"/>
      <c r="F3427" s="102"/>
      <c r="G3427" s="102"/>
      <c r="I3427" s="93"/>
      <c r="J3427" s="93"/>
    </row>
    <row r="3428" spans="1:10" s="65" customFormat="1" ht="14" x14ac:dyDescent="0.35">
      <c r="A3428" s="145"/>
      <c r="B3428" s="152"/>
      <c r="E3428" s="102"/>
      <c r="F3428" s="102"/>
      <c r="G3428" s="102"/>
      <c r="I3428" s="93"/>
      <c r="J3428" s="93"/>
    </row>
    <row r="3429" spans="1:10" s="65" customFormat="1" ht="14" x14ac:dyDescent="0.35">
      <c r="A3429" s="145"/>
      <c r="B3429" s="152"/>
      <c r="E3429" s="102"/>
      <c r="F3429" s="102"/>
      <c r="G3429" s="102"/>
      <c r="I3429" s="93"/>
      <c r="J3429" s="93"/>
    </row>
    <row r="3430" spans="1:10" s="65" customFormat="1" ht="14" x14ac:dyDescent="0.35">
      <c r="A3430" s="145"/>
      <c r="B3430" s="152"/>
      <c r="E3430" s="102"/>
      <c r="F3430" s="102"/>
      <c r="G3430" s="102"/>
      <c r="I3430" s="93"/>
      <c r="J3430" s="93"/>
    </row>
    <row r="3431" spans="1:10" s="65" customFormat="1" ht="14" x14ac:dyDescent="0.35">
      <c r="A3431" s="145"/>
      <c r="B3431" s="152"/>
      <c r="E3431" s="102"/>
      <c r="F3431" s="102"/>
      <c r="G3431" s="102"/>
      <c r="I3431" s="93"/>
      <c r="J3431" s="93"/>
    </row>
    <row r="3432" spans="1:10" s="65" customFormat="1" ht="14" x14ac:dyDescent="0.35">
      <c r="A3432" s="145"/>
      <c r="B3432" s="152"/>
      <c r="E3432" s="102"/>
      <c r="F3432" s="102"/>
      <c r="G3432" s="102"/>
      <c r="I3432" s="93"/>
      <c r="J3432" s="93"/>
    </row>
    <row r="3433" spans="1:10" s="65" customFormat="1" ht="14" x14ac:dyDescent="0.35">
      <c r="A3433" s="145"/>
      <c r="B3433" s="152"/>
      <c r="E3433" s="102"/>
      <c r="F3433" s="102"/>
      <c r="G3433" s="102"/>
      <c r="I3433" s="93"/>
      <c r="J3433" s="93"/>
    </row>
    <row r="3434" spans="1:10" s="65" customFormat="1" ht="14" x14ac:dyDescent="0.35">
      <c r="A3434" s="145"/>
      <c r="B3434" s="152"/>
      <c r="E3434" s="102"/>
      <c r="F3434" s="102"/>
      <c r="G3434" s="102"/>
      <c r="I3434" s="93"/>
      <c r="J3434" s="93"/>
    </row>
    <row r="3435" spans="1:10" s="65" customFormat="1" ht="14" x14ac:dyDescent="0.35">
      <c r="A3435" s="145"/>
      <c r="B3435" s="152"/>
      <c r="E3435" s="102"/>
      <c r="F3435" s="102"/>
      <c r="G3435" s="102"/>
      <c r="I3435" s="93"/>
      <c r="J3435" s="93"/>
    </row>
    <row r="3436" spans="1:10" s="65" customFormat="1" ht="14" x14ac:dyDescent="0.35">
      <c r="A3436" s="145"/>
      <c r="B3436" s="152"/>
      <c r="E3436" s="102"/>
      <c r="F3436" s="102"/>
      <c r="G3436" s="102"/>
      <c r="I3436" s="93"/>
      <c r="J3436" s="93"/>
    </row>
    <row r="3437" spans="1:10" s="65" customFormat="1" ht="14" x14ac:dyDescent="0.35">
      <c r="A3437" s="145"/>
      <c r="B3437" s="152"/>
      <c r="E3437" s="102"/>
      <c r="F3437" s="102"/>
      <c r="G3437" s="102"/>
      <c r="I3437" s="93"/>
      <c r="J3437" s="93"/>
    </row>
    <row r="3438" spans="1:10" s="65" customFormat="1" ht="14" x14ac:dyDescent="0.35">
      <c r="A3438" s="145"/>
      <c r="B3438" s="152"/>
      <c r="E3438" s="102"/>
      <c r="F3438" s="102"/>
      <c r="G3438" s="102"/>
      <c r="I3438" s="93"/>
      <c r="J3438" s="93"/>
    </row>
    <row r="3439" spans="1:10" s="65" customFormat="1" ht="14" x14ac:dyDescent="0.35">
      <c r="A3439" s="145"/>
      <c r="B3439" s="152"/>
      <c r="E3439" s="102"/>
      <c r="F3439" s="102"/>
      <c r="G3439" s="102"/>
      <c r="I3439" s="93"/>
      <c r="J3439" s="93"/>
    </row>
    <row r="3440" spans="1:10" s="65" customFormat="1" ht="14" x14ac:dyDescent="0.35">
      <c r="A3440" s="145"/>
      <c r="B3440" s="152"/>
      <c r="E3440" s="102"/>
      <c r="F3440" s="102"/>
      <c r="G3440" s="102"/>
      <c r="I3440" s="93"/>
      <c r="J3440" s="93"/>
    </row>
    <row r="3441" spans="1:10" s="65" customFormat="1" ht="14" x14ac:dyDescent="0.35">
      <c r="A3441" s="145"/>
      <c r="B3441" s="152"/>
      <c r="E3441" s="102"/>
      <c r="F3441" s="102"/>
      <c r="G3441" s="102"/>
      <c r="I3441" s="93"/>
      <c r="J3441" s="93"/>
    </row>
    <row r="3442" spans="1:10" s="65" customFormat="1" ht="14" x14ac:dyDescent="0.35">
      <c r="A3442" s="145"/>
      <c r="B3442" s="152"/>
      <c r="E3442" s="102"/>
      <c r="F3442" s="102"/>
      <c r="G3442" s="102"/>
      <c r="I3442" s="93"/>
      <c r="J3442" s="93"/>
    </row>
    <row r="3443" spans="1:10" s="65" customFormat="1" ht="14" x14ac:dyDescent="0.35">
      <c r="A3443" s="145"/>
      <c r="B3443" s="152"/>
      <c r="E3443" s="102"/>
      <c r="F3443" s="102"/>
      <c r="G3443" s="102"/>
      <c r="I3443" s="93"/>
      <c r="J3443" s="93"/>
    </row>
    <row r="3444" spans="1:10" s="65" customFormat="1" ht="14" x14ac:dyDescent="0.35">
      <c r="A3444" s="145"/>
      <c r="B3444" s="152"/>
      <c r="E3444" s="102"/>
      <c r="F3444" s="102"/>
      <c r="G3444" s="102"/>
      <c r="I3444" s="93"/>
      <c r="J3444" s="93"/>
    </row>
    <row r="3445" spans="1:10" s="65" customFormat="1" ht="14" x14ac:dyDescent="0.35">
      <c r="A3445" s="145"/>
      <c r="B3445" s="152"/>
      <c r="E3445" s="102"/>
      <c r="F3445" s="102"/>
      <c r="G3445" s="102"/>
      <c r="I3445" s="93"/>
      <c r="J3445" s="93"/>
    </row>
    <row r="3446" spans="1:10" s="65" customFormat="1" ht="14" x14ac:dyDescent="0.35">
      <c r="A3446" s="145"/>
      <c r="B3446" s="152"/>
      <c r="E3446" s="102"/>
      <c r="F3446" s="102"/>
      <c r="G3446" s="102"/>
      <c r="I3446" s="93"/>
      <c r="J3446" s="93"/>
    </row>
    <row r="3447" spans="1:10" s="65" customFormat="1" ht="14" x14ac:dyDescent="0.35">
      <c r="A3447" s="145"/>
      <c r="B3447" s="152"/>
      <c r="E3447" s="102"/>
      <c r="F3447" s="102"/>
      <c r="G3447" s="102"/>
      <c r="I3447" s="93"/>
      <c r="J3447" s="93"/>
    </row>
    <row r="3448" spans="1:10" s="65" customFormat="1" ht="14" x14ac:dyDescent="0.35">
      <c r="A3448" s="145"/>
      <c r="B3448" s="152"/>
      <c r="E3448" s="102"/>
      <c r="F3448" s="102"/>
      <c r="G3448" s="102"/>
      <c r="I3448" s="93"/>
      <c r="J3448" s="93"/>
    </row>
    <row r="3449" spans="1:10" s="65" customFormat="1" ht="14" x14ac:dyDescent="0.35">
      <c r="A3449" s="145"/>
      <c r="B3449" s="152"/>
      <c r="E3449" s="102"/>
      <c r="F3449" s="102"/>
      <c r="G3449" s="102"/>
      <c r="I3449" s="93"/>
      <c r="J3449" s="93"/>
    </row>
    <row r="3450" spans="1:10" s="65" customFormat="1" ht="14" x14ac:dyDescent="0.35">
      <c r="A3450" s="145"/>
      <c r="B3450" s="152"/>
      <c r="E3450" s="102"/>
      <c r="F3450" s="102"/>
      <c r="G3450" s="102"/>
      <c r="I3450" s="93"/>
      <c r="J3450" s="93"/>
    </row>
    <row r="3451" spans="1:10" s="65" customFormat="1" ht="14" x14ac:dyDescent="0.35">
      <c r="A3451" s="145"/>
      <c r="B3451" s="152"/>
      <c r="E3451" s="102"/>
      <c r="F3451" s="102"/>
      <c r="G3451" s="102"/>
      <c r="I3451" s="93"/>
      <c r="J3451" s="93"/>
    </row>
    <row r="3452" spans="1:10" s="65" customFormat="1" ht="14" x14ac:dyDescent="0.35">
      <c r="A3452" s="145"/>
      <c r="B3452" s="152"/>
      <c r="E3452" s="102"/>
      <c r="F3452" s="102"/>
      <c r="G3452" s="102"/>
      <c r="I3452" s="93"/>
      <c r="J3452" s="93"/>
    </row>
    <row r="3453" spans="1:10" s="65" customFormat="1" ht="14" x14ac:dyDescent="0.35">
      <c r="A3453" s="145"/>
      <c r="B3453" s="152"/>
      <c r="E3453" s="102"/>
      <c r="F3453" s="102"/>
      <c r="G3453" s="102"/>
      <c r="I3453" s="93"/>
      <c r="J3453" s="93"/>
    </row>
    <row r="3454" spans="1:10" s="65" customFormat="1" ht="14" x14ac:dyDescent="0.35">
      <c r="A3454" s="145"/>
      <c r="B3454" s="152"/>
      <c r="E3454" s="102"/>
      <c r="F3454" s="102"/>
      <c r="G3454" s="102"/>
      <c r="I3454" s="93"/>
      <c r="J3454" s="93"/>
    </row>
    <row r="3455" spans="1:10" s="65" customFormat="1" ht="14" x14ac:dyDescent="0.35">
      <c r="A3455" s="145"/>
      <c r="B3455" s="152"/>
      <c r="E3455" s="102"/>
      <c r="F3455" s="102"/>
      <c r="G3455" s="102"/>
      <c r="I3455" s="93"/>
      <c r="J3455" s="93"/>
    </row>
    <row r="3456" spans="1:10" s="65" customFormat="1" ht="14" x14ac:dyDescent="0.35">
      <c r="A3456" s="145"/>
      <c r="B3456" s="152"/>
      <c r="E3456" s="102"/>
      <c r="F3456" s="102"/>
      <c r="G3456" s="102"/>
      <c r="I3456" s="93"/>
      <c r="J3456" s="93"/>
    </row>
    <row r="3457" spans="1:10" s="65" customFormat="1" ht="14" x14ac:dyDescent="0.35">
      <c r="A3457" s="145"/>
      <c r="B3457" s="152"/>
      <c r="E3457" s="102"/>
      <c r="F3457" s="102"/>
      <c r="G3457" s="102"/>
      <c r="I3457" s="93"/>
      <c r="J3457" s="93"/>
    </row>
    <row r="3458" spans="1:10" s="65" customFormat="1" ht="14" x14ac:dyDescent="0.35">
      <c r="A3458" s="145"/>
      <c r="B3458" s="152"/>
      <c r="E3458" s="102"/>
      <c r="F3458" s="102"/>
      <c r="G3458" s="102"/>
      <c r="I3458" s="93"/>
      <c r="J3458" s="93"/>
    </row>
    <row r="3459" spans="1:10" s="65" customFormat="1" ht="14" x14ac:dyDescent="0.35">
      <c r="A3459" s="145"/>
      <c r="B3459" s="152"/>
      <c r="E3459" s="102"/>
      <c r="F3459" s="102"/>
      <c r="G3459" s="102"/>
      <c r="I3459" s="93"/>
      <c r="J3459" s="93"/>
    </row>
    <row r="3460" spans="1:10" s="65" customFormat="1" ht="14" x14ac:dyDescent="0.35">
      <c r="A3460" s="145"/>
      <c r="B3460" s="152"/>
      <c r="E3460" s="102"/>
      <c r="F3460" s="102"/>
      <c r="G3460" s="102"/>
      <c r="I3460" s="93"/>
      <c r="J3460" s="93"/>
    </row>
    <row r="3461" spans="1:10" s="65" customFormat="1" ht="14" x14ac:dyDescent="0.35">
      <c r="A3461" s="145"/>
      <c r="B3461" s="152"/>
      <c r="E3461" s="102"/>
      <c r="F3461" s="102"/>
      <c r="G3461" s="102"/>
      <c r="I3461" s="93"/>
      <c r="J3461" s="93"/>
    </row>
    <row r="3462" spans="1:10" s="65" customFormat="1" ht="14" x14ac:dyDescent="0.35">
      <c r="A3462" s="145"/>
      <c r="B3462" s="152"/>
      <c r="E3462" s="102"/>
      <c r="F3462" s="102"/>
      <c r="G3462" s="102"/>
      <c r="I3462" s="93"/>
      <c r="J3462" s="93"/>
    </row>
    <row r="3463" spans="1:10" s="65" customFormat="1" ht="14" x14ac:dyDescent="0.35">
      <c r="A3463" s="145"/>
      <c r="B3463" s="152"/>
      <c r="E3463" s="102"/>
      <c r="F3463" s="102"/>
      <c r="G3463" s="102"/>
      <c r="I3463" s="93"/>
      <c r="J3463" s="93"/>
    </row>
    <row r="3464" spans="1:10" s="65" customFormat="1" ht="14" x14ac:dyDescent="0.35">
      <c r="A3464" s="145"/>
      <c r="B3464" s="152"/>
      <c r="E3464" s="102"/>
      <c r="F3464" s="102"/>
      <c r="G3464" s="102"/>
      <c r="I3464" s="93"/>
      <c r="J3464" s="93"/>
    </row>
    <row r="3465" spans="1:10" s="65" customFormat="1" ht="14" x14ac:dyDescent="0.35">
      <c r="A3465" s="145"/>
      <c r="B3465" s="152"/>
      <c r="E3465" s="102"/>
      <c r="F3465" s="102"/>
      <c r="G3465" s="102"/>
      <c r="I3465" s="93"/>
      <c r="J3465" s="93"/>
    </row>
    <row r="3466" spans="1:10" s="65" customFormat="1" ht="14" x14ac:dyDescent="0.35">
      <c r="A3466" s="145"/>
      <c r="B3466" s="152"/>
      <c r="E3466" s="102"/>
      <c r="F3466" s="102"/>
      <c r="G3466" s="102"/>
      <c r="I3466" s="93"/>
      <c r="J3466" s="93"/>
    </row>
    <row r="3467" spans="1:10" s="65" customFormat="1" ht="14" x14ac:dyDescent="0.35">
      <c r="A3467" s="145"/>
      <c r="B3467" s="152"/>
      <c r="E3467" s="102"/>
      <c r="F3467" s="102"/>
      <c r="G3467" s="102"/>
      <c r="I3467" s="93"/>
      <c r="J3467" s="93"/>
    </row>
    <row r="3468" spans="1:10" s="65" customFormat="1" ht="14" x14ac:dyDescent="0.35">
      <c r="A3468" s="145"/>
      <c r="B3468" s="152"/>
      <c r="E3468" s="102"/>
      <c r="F3468" s="102"/>
      <c r="G3468" s="102"/>
      <c r="I3468" s="93"/>
      <c r="J3468" s="93"/>
    </row>
    <row r="3469" spans="1:10" s="65" customFormat="1" ht="14" x14ac:dyDescent="0.35">
      <c r="A3469" s="145"/>
      <c r="B3469" s="152"/>
      <c r="E3469" s="102"/>
      <c r="F3469" s="102"/>
      <c r="G3469" s="102"/>
      <c r="I3469" s="93"/>
      <c r="J3469" s="93"/>
    </row>
    <row r="3470" spans="1:10" s="65" customFormat="1" ht="14" x14ac:dyDescent="0.35">
      <c r="A3470" s="145"/>
      <c r="B3470" s="152"/>
      <c r="E3470" s="102"/>
      <c r="F3470" s="102"/>
      <c r="G3470" s="102"/>
      <c r="I3470" s="93"/>
      <c r="J3470" s="93"/>
    </row>
    <row r="3471" spans="1:10" s="65" customFormat="1" ht="14" x14ac:dyDescent="0.35">
      <c r="A3471" s="145"/>
      <c r="B3471" s="152"/>
      <c r="E3471" s="102"/>
      <c r="F3471" s="102"/>
      <c r="G3471" s="102"/>
      <c r="I3471" s="93"/>
      <c r="J3471" s="93"/>
    </row>
    <row r="3472" spans="1:10" s="65" customFormat="1" ht="14" x14ac:dyDescent="0.35">
      <c r="A3472" s="145"/>
      <c r="B3472" s="152"/>
      <c r="E3472" s="102"/>
      <c r="F3472" s="102"/>
      <c r="G3472" s="102"/>
      <c r="I3472" s="93"/>
      <c r="J3472" s="93"/>
    </row>
    <row r="3473" spans="1:10" s="65" customFormat="1" ht="14" x14ac:dyDescent="0.35">
      <c r="A3473" s="145"/>
      <c r="B3473" s="152"/>
      <c r="E3473" s="102"/>
      <c r="F3473" s="102"/>
      <c r="G3473" s="102"/>
      <c r="I3473" s="93"/>
      <c r="J3473" s="93"/>
    </row>
    <row r="3474" spans="1:10" s="65" customFormat="1" ht="14" x14ac:dyDescent="0.35">
      <c r="A3474" s="145"/>
      <c r="B3474" s="152"/>
      <c r="E3474" s="102"/>
      <c r="F3474" s="102"/>
      <c r="G3474" s="102"/>
      <c r="I3474" s="93"/>
      <c r="J3474" s="93"/>
    </row>
    <row r="3475" spans="1:10" s="65" customFormat="1" ht="14" x14ac:dyDescent="0.35">
      <c r="A3475" s="145"/>
      <c r="B3475" s="152"/>
      <c r="E3475" s="102"/>
      <c r="F3475" s="102"/>
      <c r="G3475" s="102"/>
      <c r="I3475" s="93"/>
      <c r="J3475" s="93"/>
    </row>
    <row r="3476" spans="1:10" s="65" customFormat="1" ht="14" x14ac:dyDescent="0.35">
      <c r="A3476" s="145"/>
      <c r="B3476" s="152"/>
      <c r="E3476" s="102"/>
      <c r="F3476" s="102"/>
      <c r="G3476" s="102"/>
      <c r="I3476" s="93"/>
      <c r="J3476" s="93"/>
    </row>
    <row r="3477" spans="1:10" s="65" customFormat="1" ht="14" x14ac:dyDescent="0.35">
      <c r="A3477" s="145"/>
      <c r="B3477" s="152"/>
      <c r="E3477" s="102"/>
      <c r="F3477" s="102"/>
      <c r="G3477" s="102"/>
      <c r="I3477" s="93"/>
      <c r="J3477" s="93"/>
    </row>
    <row r="3478" spans="1:10" s="65" customFormat="1" ht="14" x14ac:dyDescent="0.35">
      <c r="A3478" s="145"/>
      <c r="B3478" s="152"/>
      <c r="E3478" s="102"/>
      <c r="F3478" s="102"/>
      <c r="G3478" s="102"/>
      <c r="I3478" s="93"/>
      <c r="J3478" s="93"/>
    </row>
    <row r="3479" spans="1:10" s="65" customFormat="1" ht="14" x14ac:dyDescent="0.35">
      <c r="A3479" s="145"/>
      <c r="B3479" s="152"/>
      <c r="E3479" s="102"/>
      <c r="F3479" s="102"/>
      <c r="G3479" s="102"/>
      <c r="I3479" s="93"/>
      <c r="J3479" s="93"/>
    </row>
    <row r="3480" spans="1:10" s="65" customFormat="1" ht="14" x14ac:dyDescent="0.35">
      <c r="A3480" s="145"/>
      <c r="B3480" s="152"/>
      <c r="E3480" s="102"/>
      <c r="F3480" s="102"/>
      <c r="G3480" s="102"/>
      <c r="I3480" s="93"/>
      <c r="J3480" s="93"/>
    </row>
    <row r="3481" spans="1:10" s="65" customFormat="1" ht="14" x14ac:dyDescent="0.35">
      <c r="A3481" s="145"/>
      <c r="B3481" s="152"/>
      <c r="E3481" s="102"/>
      <c r="F3481" s="102"/>
      <c r="G3481" s="102"/>
      <c r="I3481" s="93"/>
      <c r="J3481" s="93"/>
    </row>
    <row r="3482" spans="1:10" s="65" customFormat="1" ht="14" x14ac:dyDescent="0.35">
      <c r="A3482" s="145"/>
      <c r="B3482" s="152"/>
      <c r="E3482" s="102"/>
      <c r="F3482" s="102"/>
      <c r="G3482" s="102"/>
      <c r="I3482" s="93"/>
      <c r="J3482" s="93"/>
    </row>
    <row r="3483" spans="1:10" s="65" customFormat="1" ht="14" x14ac:dyDescent="0.35">
      <c r="A3483" s="145"/>
      <c r="B3483" s="152"/>
      <c r="E3483" s="102"/>
      <c r="F3483" s="102"/>
      <c r="G3483" s="102"/>
      <c r="I3483" s="93"/>
      <c r="J3483" s="93"/>
    </row>
    <row r="3484" spans="1:10" s="65" customFormat="1" ht="14" x14ac:dyDescent="0.35">
      <c r="A3484" s="145"/>
      <c r="B3484" s="152"/>
      <c r="E3484" s="102"/>
      <c r="F3484" s="102"/>
      <c r="G3484" s="102"/>
      <c r="I3484" s="93"/>
      <c r="J3484" s="93"/>
    </row>
    <row r="3485" spans="1:10" s="65" customFormat="1" ht="14" x14ac:dyDescent="0.35">
      <c r="A3485" s="145"/>
      <c r="B3485" s="152"/>
      <c r="E3485" s="102"/>
      <c r="F3485" s="102"/>
      <c r="G3485" s="102"/>
      <c r="I3485" s="93"/>
      <c r="J3485" s="93"/>
    </row>
    <row r="3486" spans="1:10" s="65" customFormat="1" ht="14" x14ac:dyDescent="0.35">
      <c r="A3486" s="145"/>
      <c r="B3486" s="152"/>
      <c r="E3486" s="102"/>
      <c r="F3486" s="102"/>
      <c r="G3486" s="102"/>
      <c r="I3486" s="93"/>
      <c r="J3486" s="93"/>
    </row>
    <row r="3487" spans="1:10" s="65" customFormat="1" ht="14" x14ac:dyDescent="0.35">
      <c r="A3487" s="145"/>
      <c r="B3487" s="152"/>
      <c r="E3487" s="102"/>
      <c r="F3487" s="102"/>
      <c r="G3487" s="102"/>
      <c r="I3487" s="93"/>
      <c r="J3487" s="93"/>
    </row>
    <row r="3488" spans="1:10" s="65" customFormat="1" ht="14" x14ac:dyDescent="0.35">
      <c r="A3488" s="145"/>
      <c r="B3488" s="152"/>
      <c r="E3488" s="102"/>
      <c r="F3488" s="102"/>
      <c r="G3488" s="102"/>
      <c r="I3488" s="93"/>
      <c r="J3488" s="93"/>
    </row>
    <row r="3489" spans="1:10" s="65" customFormat="1" ht="14" x14ac:dyDescent="0.35">
      <c r="A3489" s="145"/>
      <c r="B3489" s="152"/>
      <c r="E3489" s="102"/>
      <c r="F3489" s="102"/>
      <c r="G3489" s="102"/>
      <c r="I3489" s="93"/>
      <c r="J3489" s="93"/>
    </row>
    <row r="3490" spans="1:10" s="65" customFormat="1" ht="14" x14ac:dyDescent="0.35">
      <c r="A3490" s="145"/>
      <c r="B3490" s="152"/>
      <c r="E3490" s="102"/>
      <c r="F3490" s="102"/>
      <c r="G3490" s="102"/>
      <c r="I3490" s="93"/>
      <c r="J3490" s="93"/>
    </row>
    <row r="3491" spans="1:10" s="65" customFormat="1" ht="14" x14ac:dyDescent="0.35">
      <c r="A3491" s="145"/>
      <c r="B3491" s="152"/>
      <c r="E3491" s="102"/>
      <c r="F3491" s="102"/>
      <c r="G3491" s="102"/>
      <c r="I3491" s="93"/>
      <c r="J3491" s="93"/>
    </row>
    <row r="3492" spans="1:10" s="65" customFormat="1" ht="14" x14ac:dyDescent="0.35">
      <c r="A3492" s="145"/>
      <c r="B3492" s="152"/>
      <c r="E3492" s="102"/>
      <c r="F3492" s="102"/>
      <c r="G3492" s="102"/>
      <c r="I3492" s="93"/>
      <c r="J3492" s="93"/>
    </row>
    <row r="3493" spans="1:10" s="65" customFormat="1" ht="14" x14ac:dyDescent="0.35">
      <c r="A3493" s="145"/>
      <c r="B3493" s="152"/>
      <c r="E3493" s="102"/>
      <c r="F3493" s="102"/>
      <c r="G3493" s="102"/>
      <c r="I3493" s="93"/>
      <c r="J3493" s="93"/>
    </row>
    <row r="3494" spans="1:10" s="65" customFormat="1" ht="14" x14ac:dyDescent="0.35">
      <c r="A3494" s="145"/>
      <c r="B3494" s="152"/>
      <c r="E3494" s="102"/>
      <c r="F3494" s="102"/>
      <c r="G3494" s="102"/>
      <c r="I3494" s="93"/>
      <c r="J3494" s="93"/>
    </row>
    <row r="3495" spans="1:10" s="65" customFormat="1" ht="14" x14ac:dyDescent="0.35">
      <c r="A3495" s="145"/>
      <c r="B3495" s="152"/>
      <c r="E3495" s="102"/>
      <c r="F3495" s="102"/>
      <c r="G3495" s="102"/>
      <c r="I3495" s="93"/>
      <c r="J3495" s="93"/>
    </row>
    <row r="3496" spans="1:10" s="65" customFormat="1" ht="14" x14ac:dyDescent="0.35">
      <c r="A3496" s="145"/>
      <c r="B3496" s="152"/>
      <c r="E3496" s="102"/>
      <c r="F3496" s="102"/>
      <c r="G3496" s="102"/>
      <c r="I3496" s="93"/>
      <c r="J3496" s="93"/>
    </row>
    <row r="3497" spans="1:10" s="65" customFormat="1" ht="14" x14ac:dyDescent="0.35">
      <c r="A3497" s="145"/>
      <c r="B3497" s="152"/>
      <c r="E3497" s="102"/>
      <c r="F3497" s="102"/>
      <c r="G3497" s="102"/>
      <c r="I3497" s="93"/>
      <c r="J3497" s="93"/>
    </row>
    <row r="3498" spans="1:10" s="65" customFormat="1" ht="14" x14ac:dyDescent="0.35">
      <c r="A3498" s="145"/>
      <c r="B3498" s="152"/>
      <c r="E3498" s="102"/>
      <c r="F3498" s="102"/>
      <c r="G3498" s="102"/>
      <c r="I3498" s="93"/>
      <c r="J3498" s="93"/>
    </row>
    <row r="3499" spans="1:10" s="65" customFormat="1" ht="14" x14ac:dyDescent="0.35">
      <c r="A3499" s="145"/>
      <c r="B3499" s="152"/>
      <c r="E3499" s="102"/>
      <c r="F3499" s="102"/>
      <c r="G3499" s="102"/>
      <c r="I3499" s="93"/>
      <c r="J3499" s="93"/>
    </row>
    <row r="3500" spans="1:10" s="65" customFormat="1" ht="14" x14ac:dyDescent="0.35">
      <c r="A3500" s="145"/>
      <c r="B3500" s="152"/>
      <c r="E3500" s="102"/>
      <c r="F3500" s="102"/>
      <c r="G3500" s="102"/>
      <c r="I3500" s="93"/>
      <c r="J3500" s="93"/>
    </row>
    <row r="3501" spans="1:10" s="65" customFormat="1" ht="14" x14ac:dyDescent="0.35">
      <c r="A3501" s="145"/>
      <c r="B3501" s="152"/>
      <c r="E3501" s="102"/>
      <c r="F3501" s="102"/>
      <c r="G3501" s="102"/>
      <c r="I3501" s="93"/>
      <c r="J3501" s="93"/>
    </row>
    <row r="3502" spans="1:10" s="65" customFormat="1" ht="14" x14ac:dyDescent="0.35">
      <c r="A3502" s="145"/>
      <c r="B3502" s="152"/>
      <c r="E3502" s="102"/>
      <c r="F3502" s="102"/>
      <c r="G3502" s="102"/>
      <c r="I3502" s="93"/>
      <c r="J3502" s="93"/>
    </row>
    <row r="3503" spans="1:10" s="65" customFormat="1" ht="14" x14ac:dyDescent="0.35">
      <c r="A3503" s="145"/>
      <c r="B3503" s="152"/>
      <c r="E3503" s="102"/>
      <c r="F3503" s="102"/>
      <c r="G3503" s="102"/>
      <c r="I3503" s="93"/>
      <c r="J3503" s="93"/>
    </row>
    <row r="3504" spans="1:10" s="65" customFormat="1" ht="14" x14ac:dyDescent="0.35">
      <c r="A3504" s="145"/>
      <c r="B3504" s="152"/>
      <c r="E3504" s="102"/>
      <c r="F3504" s="102"/>
      <c r="G3504" s="102"/>
      <c r="I3504" s="93"/>
      <c r="J3504" s="93"/>
    </row>
    <row r="3505" spans="1:10" s="65" customFormat="1" ht="14" x14ac:dyDescent="0.35">
      <c r="A3505" s="145"/>
      <c r="B3505" s="152"/>
      <c r="E3505" s="102"/>
      <c r="F3505" s="102"/>
      <c r="G3505" s="102"/>
      <c r="I3505" s="93"/>
      <c r="J3505" s="93"/>
    </row>
    <row r="3506" spans="1:10" s="65" customFormat="1" ht="14" x14ac:dyDescent="0.35">
      <c r="A3506" s="145"/>
      <c r="B3506" s="152"/>
      <c r="E3506" s="102"/>
      <c r="F3506" s="102"/>
      <c r="G3506" s="102"/>
      <c r="I3506" s="93"/>
      <c r="J3506" s="93"/>
    </row>
    <row r="3507" spans="1:10" s="65" customFormat="1" ht="14" x14ac:dyDescent="0.35">
      <c r="A3507" s="145"/>
      <c r="B3507" s="152"/>
      <c r="E3507" s="102"/>
      <c r="F3507" s="102"/>
      <c r="G3507" s="102"/>
      <c r="I3507" s="93"/>
      <c r="J3507" s="93"/>
    </row>
    <row r="3508" spans="1:10" s="65" customFormat="1" ht="14" x14ac:dyDescent="0.35">
      <c r="A3508" s="145"/>
      <c r="B3508" s="152"/>
      <c r="E3508" s="102"/>
      <c r="F3508" s="102"/>
      <c r="G3508" s="102"/>
      <c r="I3508" s="93"/>
      <c r="J3508" s="93"/>
    </row>
    <row r="3509" spans="1:10" s="65" customFormat="1" ht="14" x14ac:dyDescent="0.35">
      <c r="A3509" s="145"/>
      <c r="B3509" s="152"/>
      <c r="E3509" s="102"/>
      <c r="F3509" s="102"/>
      <c r="G3509" s="102"/>
      <c r="I3509" s="93"/>
      <c r="J3509" s="93"/>
    </row>
    <row r="3510" spans="1:10" s="65" customFormat="1" ht="14" x14ac:dyDescent="0.35">
      <c r="A3510" s="145"/>
      <c r="B3510" s="152"/>
      <c r="E3510" s="102"/>
      <c r="F3510" s="102"/>
      <c r="G3510" s="102"/>
      <c r="I3510" s="93"/>
      <c r="J3510" s="93"/>
    </row>
    <row r="3511" spans="1:10" s="65" customFormat="1" ht="14" x14ac:dyDescent="0.35">
      <c r="A3511" s="145"/>
      <c r="B3511" s="152"/>
      <c r="E3511" s="102"/>
      <c r="F3511" s="102"/>
      <c r="G3511" s="102"/>
      <c r="I3511" s="93"/>
      <c r="J3511" s="93"/>
    </row>
    <row r="3512" spans="1:10" s="65" customFormat="1" ht="14" x14ac:dyDescent="0.35">
      <c r="A3512" s="145"/>
      <c r="B3512" s="152"/>
      <c r="E3512" s="102"/>
      <c r="F3512" s="102"/>
      <c r="G3512" s="102"/>
      <c r="I3512" s="93"/>
      <c r="J3512" s="93"/>
    </row>
    <row r="3513" spans="1:10" s="65" customFormat="1" ht="14" x14ac:dyDescent="0.35">
      <c r="A3513" s="145"/>
      <c r="B3513" s="152"/>
      <c r="E3513" s="102"/>
      <c r="F3513" s="102"/>
      <c r="G3513" s="102"/>
      <c r="I3513" s="93"/>
      <c r="J3513" s="93"/>
    </row>
    <row r="3514" spans="1:10" s="65" customFormat="1" ht="14" x14ac:dyDescent="0.35">
      <c r="A3514" s="145"/>
      <c r="B3514" s="152"/>
      <c r="E3514" s="102"/>
      <c r="F3514" s="102"/>
      <c r="G3514" s="102"/>
      <c r="I3514" s="93"/>
      <c r="J3514" s="93"/>
    </row>
    <row r="3515" spans="1:10" s="65" customFormat="1" ht="14" x14ac:dyDescent="0.35">
      <c r="A3515" s="145"/>
      <c r="B3515" s="152"/>
      <c r="E3515" s="102"/>
      <c r="F3515" s="102"/>
      <c r="G3515" s="102"/>
      <c r="I3515" s="93"/>
      <c r="J3515" s="93"/>
    </row>
    <row r="3516" spans="1:10" s="65" customFormat="1" ht="14" x14ac:dyDescent="0.35">
      <c r="A3516" s="145"/>
      <c r="B3516" s="152"/>
      <c r="E3516" s="102"/>
      <c r="F3516" s="102"/>
      <c r="G3516" s="102"/>
      <c r="I3516" s="93"/>
      <c r="J3516" s="93"/>
    </row>
    <row r="3517" spans="1:10" s="65" customFormat="1" ht="14" x14ac:dyDescent="0.35">
      <c r="A3517" s="145"/>
      <c r="B3517" s="152"/>
      <c r="E3517" s="102"/>
      <c r="F3517" s="102"/>
      <c r="G3517" s="102"/>
      <c r="I3517" s="93"/>
      <c r="J3517" s="93"/>
    </row>
    <row r="3518" spans="1:10" s="65" customFormat="1" ht="14" x14ac:dyDescent="0.35">
      <c r="A3518" s="145"/>
      <c r="B3518" s="152"/>
      <c r="E3518" s="102"/>
      <c r="F3518" s="102"/>
      <c r="G3518" s="102"/>
      <c r="I3518" s="93"/>
      <c r="J3518" s="93"/>
    </row>
    <row r="3519" spans="1:10" s="65" customFormat="1" ht="14" x14ac:dyDescent="0.35">
      <c r="A3519" s="145"/>
      <c r="B3519" s="152"/>
      <c r="E3519" s="102"/>
      <c r="F3519" s="102"/>
      <c r="G3519" s="102"/>
      <c r="I3519" s="93"/>
      <c r="J3519" s="93"/>
    </row>
    <row r="3520" spans="1:10" s="65" customFormat="1" ht="14" x14ac:dyDescent="0.35">
      <c r="A3520" s="145"/>
      <c r="B3520" s="152"/>
      <c r="E3520" s="102"/>
      <c r="F3520" s="102"/>
      <c r="G3520" s="102"/>
      <c r="I3520" s="93"/>
      <c r="J3520" s="93"/>
    </row>
    <row r="3521" spans="1:10" s="65" customFormat="1" ht="14" x14ac:dyDescent="0.35">
      <c r="A3521" s="145"/>
      <c r="B3521" s="152"/>
      <c r="E3521" s="102"/>
      <c r="F3521" s="102"/>
      <c r="G3521" s="102"/>
      <c r="I3521" s="93"/>
      <c r="J3521" s="93"/>
    </row>
    <row r="3522" spans="1:10" s="65" customFormat="1" ht="14" x14ac:dyDescent="0.35">
      <c r="A3522" s="145"/>
      <c r="B3522" s="152"/>
      <c r="E3522" s="102"/>
      <c r="F3522" s="102"/>
      <c r="G3522" s="102"/>
      <c r="I3522" s="93"/>
      <c r="J3522" s="93"/>
    </row>
    <row r="3523" spans="1:10" s="65" customFormat="1" ht="14" x14ac:dyDescent="0.35">
      <c r="A3523" s="145"/>
      <c r="B3523" s="152"/>
      <c r="E3523" s="102"/>
      <c r="F3523" s="102"/>
      <c r="G3523" s="102"/>
      <c r="I3523" s="93"/>
      <c r="J3523" s="93"/>
    </row>
    <row r="3524" spans="1:10" s="65" customFormat="1" ht="14" x14ac:dyDescent="0.35">
      <c r="A3524" s="145"/>
      <c r="B3524" s="152"/>
      <c r="E3524" s="102"/>
      <c r="F3524" s="102"/>
      <c r="G3524" s="102"/>
      <c r="I3524" s="93"/>
      <c r="J3524" s="93"/>
    </row>
    <row r="3525" spans="1:10" s="65" customFormat="1" ht="14" x14ac:dyDescent="0.35">
      <c r="A3525" s="145"/>
      <c r="B3525" s="152"/>
      <c r="E3525" s="102"/>
      <c r="F3525" s="102"/>
      <c r="G3525" s="102"/>
      <c r="I3525" s="93"/>
      <c r="J3525" s="93"/>
    </row>
    <row r="3526" spans="1:10" s="65" customFormat="1" ht="14" x14ac:dyDescent="0.35">
      <c r="A3526" s="145"/>
      <c r="B3526" s="152"/>
      <c r="E3526" s="102"/>
      <c r="F3526" s="102"/>
      <c r="G3526" s="102"/>
      <c r="I3526" s="93"/>
      <c r="J3526" s="93"/>
    </row>
    <row r="3527" spans="1:10" s="65" customFormat="1" ht="14" x14ac:dyDescent="0.35">
      <c r="A3527" s="145"/>
      <c r="B3527" s="152"/>
      <c r="E3527" s="102"/>
      <c r="F3527" s="102"/>
      <c r="G3527" s="102"/>
      <c r="I3527" s="93"/>
      <c r="J3527" s="93"/>
    </row>
    <row r="3528" spans="1:10" s="65" customFormat="1" ht="14" x14ac:dyDescent="0.35">
      <c r="A3528" s="145"/>
      <c r="B3528" s="152"/>
      <c r="E3528" s="102"/>
      <c r="F3528" s="102"/>
      <c r="G3528" s="102"/>
      <c r="I3528" s="93"/>
      <c r="J3528" s="93"/>
    </row>
    <row r="3529" spans="1:10" s="65" customFormat="1" ht="14" x14ac:dyDescent="0.35">
      <c r="A3529" s="145"/>
      <c r="B3529" s="152"/>
      <c r="E3529" s="102"/>
      <c r="F3529" s="102"/>
      <c r="G3529" s="102"/>
      <c r="I3529" s="93"/>
      <c r="J3529" s="93"/>
    </row>
    <row r="3530" spans="1:10" s="65" customFormat="1" ht="14" x14ac:dyDescent="0.35">
      <c r="A3530" s="145"/>
      <c r="B3530" s="152"/>
      <c r="E3530" s="102"/>
      <c r="F3530" s="102"/>
      <c r="G3530" s="102"/>
      <c r="I3530" s="93"/>
      <c r="J3530" s="93"/>
    </row>
    <row r="3531" spans="1:10" s="65" customFormat="1" ht="14" x14ac:dyDescent="0.35">
      <c r="A3531" s="145"/>
      <c r="B3531" s="152"/>
      <c r="E3531" s="102"/>
      <c r="F3531" s="102"/>
      <c r="G3531" s="102"/>
      <c r="I3531" s="93"/>
      <c r="J3531" s="93"/>
    </row>
    <row r="3532" spans="1:10" s="65" customFormat="1" ht="14" x14ac:dyDescent="0.35">
      <c r="A3532" s="145"/>
      <c r="B3532" s="152"/>
      <c r="E3532" s="102"/>
      <c r="F3532" s="102"/>
      <c r="G3532" s="102"/>
      <c r="I3532" s="93"/>
      <c r="J3532" s="93"/>
    </row>
    <row r="3533" spans="1:10" s="65" customFormat="1" ht="14" x14ac:dyDescent="0.35">
      <c r="A3533" s="145"/>
      <c r="B3533" s="152"/>
      <c r="E3533" s="102"/>
      <c r="F3533" s="102"/>
      <c r="G3533" s="102"/>
      <c r="I3533" s="93"/>
      <c r="J3533" s="93"/>
    </row>
    <row r="3534" spans="1:10" s="65" customFormat="1" ht="14" x14ac:dyDescent="0.35">
      <c r="A3534" s="145"/>
      <c r="B3534" s="152"/>
      <c r="E3534" s="102"/>
      <c r="F3534" s="102"/>
      <c r="G3534" s="102"/>
      <c r="I3534" s="93"/>
      <c r="J3534" s="93"/>
    </row>
    <row r="3535" spans="1:10" s="65" customFormat="1" ht="14" x14ac:dyDescent="0.35">
      <c r="A3535" s="145"/>
      <c r="B3535" s="152"/>
      <c r="E3535" s="102"/>
      <c r="F3535" s="102"/>
      <c r="G3535" s="102"/>
      <c r="I3535" s="93"/>
      <c r="J3535" s="93"/>
    </row>
    <row r="3536" spans="1:10" s="65" customFormat="1" ht="14" x14ac:dyDescent="0.35">
      <c r="A3536" s="145"/>
      <c r="B3536" s="152"/>
      <c r="E3536" s="102"/>
      <c r="F3536" s="102"/>
      <c r="G3536" s="102"/>
      <c r="I3536" s="93"/>
      <c r="J3536" s="93"/>
    </row>
    <row r="3537" spans="1:10" s="65" customFormat="1" ht="14" x14ac:dyDescent="0.35">
      <c r="A3537" s="145"/>
      <c r="B3537" s="152"/>
      <c r="E3537" s="102"/>
      <c r="F3537" s="102"/>
      <c r="G3537" s="102"/>
      <c r="I3537" s="93"/>
      <c r="J3537" s="93"/>
    </row>
    <row r="3538" spans="1:10" s="65" customFormat="1" ht="14" x14ac:dyDescent="0.35">
      <c r="A3538" s="145"/>
      <c r="B3538" s="152"/>
      <c r="E3538" s="102"/>
      <c r="F3538" s="102"/>
      <c r="G3538" s="102"/>
      <c r="I3538" s="93"/>
      <c r="J3538" s="93"/>
    </row>
    <row r="3539" spans="1:10" s="65" customFormat="1" ht="14" x14ac:dyDescent="0.35">
      <c r="A3539" s="145"/>
      <c r="B3539" s="152"/>
      <c r="E3539" s="102"/>
      <c r="F3539" s="102"/>
      <c r="G3539" s="102"/>
      <c r="I3539" s="93"/>
      <c r="J3539" s="93"/>
    </row>
    <row r="3540" spans="1:10" s="65" customFormat="1" ht="14" x14ac:dyDescent="0.35">
      <c r="A3540" s="145"/>
      <c r="B3540" s="152"/>
      <c r="E3540" s="102"/>
      <c r="F3540" s="102"/>
      <c r="G3540" s="102"/>
      <c r="I3540" s="93"/>
      <c r="J3540" s="93"/>
    </row>
    <row r="3541" spans="1:10" s="65" customFormat="1" ht="14" x14ac:dyDescent="0.35">
      <c r="A3541" s="145"/>
      <c r="B3541" s="152"/>
      <c r="E3541" s="102"/>
      <c r="F3541" s="102"/>
      <c r="G3541" s="102"/>
      <c r="I3541" s="93"/>
      <c r="J3541" s="93"/>
    </row>
    <row r="3542" spans="1:10" s="65" customFormat="1" ht="14" x14ac:dyDescent="0.35">
      <c r="A3542" s="145"/>
      <c r="B3542" s="152"/>
      <c r="E3542" s="102"/>
      <c r="F3542" s="102"/>
      <c r="G3542" s="102"/>
      <c r="I3542" s="93"/>
      <c r="J3542" s="93"/>
    </row>
    <row r="3543" spans="1:10" s="65" customFormat="1" ht="14" x14ac:dyDescent="0.35">
      <c r="A3543" s="145"/>
      <c r="B3543" s="152"/>
      <c r="E3543" s="102"/>
      <c r="F3543" s="102"/>
      <c r="G3543" s="102"/>
      <c r="I3543" s="93"/>
      <c r="J3543" s="93"/>
    </row>
    <row r="3544" spans="1:10" s="65" customFormat="1" ht="14" x14ac:dyDescent="0.35">
      <c r="A3544" s="145"/>
      <c r="B3544" s="152"/>
      <c r="E3544" s="102"/>
      <c r="F3544" s="102"/>
      <c r="G3544" s="102"/>
      <c r="I3544" s="93"/>
      <c r="J3544" s="93"/>
    </row>
    <row r="3545" spans="1:10" s="65" customFormat="1" ht="14" x14ac:dyDescent="0.35">
      <c r="A3545" s="145"/>
      <c r="B3545" s="152"/>
      <c r="E3545" s="102"/>
      <c r="F3545" s="102"/>
      <c r="G3545" s="102"/>
      <c r="I3545" s="93"/>
      <c r="J3545" s="93"/>
    </row>
    <row r="3546" spans="1:10" s="65" customFormat="1" ht="14" x14ac:dyDescent="0.35">
      <c r="A3546" s="145"/>
      <c r="B3546" s="152"/>
      <c r="E3546" s="102"/>
      <c r="F3546" s="102"/>
      <c r="G3546" s="102"/>
      <c r="I3546" s="93"/>
      <c r="J3546" s="93"/>
    </row>
    <row r="3547" spans="1:10" s="65" customFormat="1" ht="14" x14ac:dyDescent="0.35">
      <c r="A3547" s="145"/>
      <c r="B3547" s="152"/>
      <c r="E3547" s="102"/>
      <c r="F3547" s="102"/>
      <c r="G3547" s="102"/>
      <c r="I3547" s="93"/>
      <c r="J3547" s="93"/>
    </row>
    <row r="3548" spans="1:10" s="65" customFormat="1" ht="14" x14ac:dyDescent="0.35">
      <c r="A3548" s="145"/>
      <c r="B3548" s="152"/>
      <c r="E3548" s="102"/>
      <c r="F3548" s="102"/>
      <c r="G3548" s="102"/>
      <c r="I3548" s="93"/>
      <c r="J3548" s="93"/>
    </row>
    <row r="3549" spans="1:10" s="65" customFormat="1" ht="14" x14ac:dyDescent="0.35">
      <c r="A3549" s="145"/>
      <c r="B3549" s="152"/>
      <c r="E3549" s="102"/>
      <c r="F3549" s="102"/>
      <c r="G3549" s="102"/>
      <c r="I3549" s="93"/>
      <c r="J3549" s="93"/>
    </row>
    <row r="3550" spans="1:10" s="65" customFormat="1" ht="14" x14ac:dyDescent="0.35">
      <c r="A3550" s="145"/>
      <c r="B3550" s="152"/>
      <c r="E3550" s="102"/>
      <c r="F3550" s="102"/>
      <c r="G3550" s="102"/>
      <c r="I3550" s="93"/>
      <c r="J3550" s="93"/>
    </row>
    <row r="3551" spans="1:10" s="65" customFormat="1" ht="14" x14ac:dyDescent="0.35">
      <c r="A3551" s="145"/>
      <c r="B3551" s="152"/>
      <c r="E3551" s="102"/>
      <c r="F3551" s="102"/>
      <c r="G3551" s="102"/>
      <c r="I3551" s="93"/>
      <c r="J3551" s="93"/>
    </row>
    <row r="3552" spans="1:10" s="65" customFormat="1" ht="14" x14ac:dyDescent="0.35">
      <c r="A3552" s="145"/>
      <c r="B3552" s="152"/>
      <c r="E3552" s="102"/>
      <c r="F3552" s="102"/>
      <c r="G3552" s="102"/>
      <c r="I3552" s="93"/>
      <c r="J3552" s="93"/>
    </row>
    <row r="3553" spans="1:10" s="65" customFormat="1" ht="14" x14ac:dyDescent="0.35">
      <c r="A3553" s="145"/>
      <c r="B3553" s="152"/>
      <c r="E3553" s="102"/>
      <c r="F3553" s="102"/>
      <c r="G3553" s="102"/>
      <c r="I3553" s="93"/>
      <c r="J3553" s="93"/>
    </row>
    <row r="3554" spans="1:10" s="65" customFormat="1" ht="14" x14ac:dyDescent="0.35">
      <c r="A3554" s="145"/>
      <c r="B3554" s="152"/>
      <c r="E3554" s="102"/>
      <c r="F3554" s="102"/>
      <c r="G3554" s="102"/>
      <c r="I3554" s="93"/>
      <c r="J3554" s="93"/>
    </row>
    <row r="3555" spans="1:10" s="65" customFormat="1" ht="14" x14ac:dyDescent="0.35">
      <c r="A3555" s="145"/>
      <c r="B3555" s="152"/>
      <c r="E3555" s="102"/>
      <c r="F3555" s="102"/>
      <c r="G3555" s="102"/>
      <c r="I3555" s="93"/>
      <c r="J3555" s="93"/>
    </row>
    <row r="3556" spans="1:10" s="65" customFormat="1" ht="14" x14ac:dyDescent="0.35">
      <c r="A3556" s="145"/>
      <c r="B3556" s="152"/>
      <c r="E3556" s="102"/>
      <c r="F3556" s="102"/>
      <c r="G3556" s="102"/>
      <c r="I3556" s="93"/>
      <c r="J3556" s="93"/>
    </row>
    <row r="3557" spans="1:10" s="65" customFormat="1" ht="14" x14ac:dyDescent="0.35">
      <c r="A3557" s="145"/>
      <c r="B3557" s="152"/>
      <c r="E3557" s="102"/>
      <c r="F3557" s="102"/>
      <c r="G3557" s="102"/>
      <c r="I3557" s="93"/>
      <c r="J3557" s="93"/>
    </row>
    <row r="3558" spans="1:10" s="65" customFormat="1" ht="14" x14ac:dyDescent="0.35">
      <c r="A3558" s="145"/>
      <c r="B3558" s="152"/>
      <c r="E3558" s="102"/>
      <c r="F3558" s="102"/>
      <c r="G3558" s="102"/>
      <c r="I3558" s="93"/>
      <c r="J3558" s="93"/>
    </row>
    <row r="3559" spans="1:10" s="65" customFormat="1" ht="14" x14ac:dyDescent="0.35">
      <c r="A3559" s="145"/>
      <c r="B3559" s="152"/>
      <c r="E3559" s="102"/>
      <c r="F3559" s="102"/>
      <c r="G3559" s="102"/>
      <c r="I3559" s="93"/>
      <c r="J3559" s="93"/>
    </row>
    <row r="3560" spans="1:10" s="65" customFormat="1" ht="14" x14ac:dyDescent="0.35">
      <c r="A3560" s="145"/>
      <c r="B3560" s="152"/>
      <c r="E3560" s="102"/>
      <c r="F3560" s="102"/>
      <c r="G3560" s="102"/>
      <c r="I3560" s="93"/>
      <c r="J3560" s="93"/>
    </row>
    <row r="3561" spans="1:10" s="65" customFormat="1" ht="14" x14ac:dyDescent="0.35">
      <c r="A3561" s="145"/>
      <c r="B3561" s="152"/>
      <c r="E3561" s="102"/>
      <c r="F3561" s="102"/>
      <c r="G3561" s="102"/>
      <c r="I3561" s="93"/>
      <c r="J3561" s="93"/>
    </row>
    <row r="3562" spans="1:10" s="65" customFormat="1" ht="14" x14ac:dyDescent="0.35">
      <c r="A3562" s="145"/>
      <c r="B3562" s="152"/>
      <c r="E3562" s="102"/>
      <c r="F3562" s="102"/>
      <c r="G3562" s="102"/>
      <c r="I3562" s="93"/>
      <c r="J3562" s="93"/>
    </row>
    <row r="3563" spans="1:10" s="65" customFormat="1" ht="14" x14ac:dyDescent="0.35">
      <c r="A3563" s="145"/>
      <c r="B3563" s="152"/>
      <c r="E3563" s="102"/>
      <c r="F3563" s="102"/>
      <c r="G3563" s="102"/>
      <c r="I3563" s="93"/>
      <c r="J3563" s="93"/>
    </row>
    <row r="3564" spans="1:10" s="65" customFormat="1" ht="14" x14ac:dyDescent="0.35">
      <c r="A3564" s="145"/>
      <c r="B3564" s="152"/>
      <c r="E3564" s="102"/>
      <c r="F3564" s="102"/>
      <c r="G3564" s="102"/>
      <c r="I3564" s="93"/>
      <c r="J3564" s="93"/>
    </row>
    <row r="3565" spans="1:10" s="65" customFormat="1" ht="14" x14ac:dyDescent="0.35">
      <c r="A3565" s="145"/>
      <c r="B3565" s="152"/>
      <c r="E3565" s="102"/>
      <c r="F3565" s="102"/>
      <c r="G3565" s="102"/>
      <c r="I3565" s="93"/>
      <c r="J3565" s="93"/>
    </row>
    <row r="3566" spans="1:10" s="65" customFormat="1" ht="14" x14ac:dyDescent="0.35">
      <c r="A3566" s="145"/>
      <c r="B3566" s="152"/>
      <c r="E3566" s="102"/>
      <c r="F3566" s="102"/>
      <c r="G3566" s="102"/>
      <c r="I3566" s="93"/>
      <c r="J3566" s="93"/>
    </row>
    <row r="3567" spans="1:10" s="65" customFormat="1" ht="14" x14ac:dyDescent="0.35">
      <c r="A3567" s="145"/>
      <c r="B3567" s="152"/>
      <c r="E3567" s="102"/>
      <c r="F3567" s="102"/>
      <c r="G3567" s="102"/>
      <c r="I3567" s="93"/>
      <c r="J3567" s="93"/>
    </row>
    <row r="3568" spans="1:10" s="65" customFormat="1" ht="14" x14ac:dyDescent="0.35">
      <c r="A3568" s="145"/>
      <c r="B3568" s="152"/>
      <c r="E3568" s="102"/>
      <c r="F3568" s="102"/>
      <c r="G3568" s="102"/>
      <c r="I3568" s="93"/>
      <c r="J3568" s="93"/>
    </row>
    <row r="3569" spans="1:10" s="65" customFormat="1" ht="14" x14ac:dyDescent="0.35">
      <c r="A3569" s="145"/>
      <c r="B3569" s="152"/>
      <c r="E3569" s="102"/>
      <c r="F3569" s="102"/>
      <c r="G3569" s="102"/>
      <c r="I3569" s="93"/>
      <c r="J3569" s="93"/>
    </row>
    <row r="3570" spans="1:10" s="65" customFormat="1" ht="14" x14ac:dyDescent="0.35">
      <c r="A3570" s="145"/>
      <c r="B3570" s="152"/>
      <c r="E3570" s="102"/>
      <c r="F3570" s="102"/>
      <c r="G3570" s="102"/>
      <c r="I3570" s="93"/>
      <c r="J3570" s="93"/>
    </row>
    <row r="3571" spans="1:10" s="65" customFormat="1" ht="14" x14ac:dyDescent="0.35">
      <c r="A3571" s="145"/>
      <c r="B3571" s="152"/>
      <c r="E3571" s="102"/>
      <c r="F3571" s="102"/>
      <c r="G3571" s="102"/>
      <c r="I3571" s="93"/>
      <c r="J3571" s="93"/>
    </row>
    <row r="3572" spans="1:10" s="65" customFormat="1" ht="14" x14ac:dyDescent="0.35">
      <c r="A3572" s="145"/>
      <c r="B3572" s="152"/>
      <c r="E3572" s="102"/>
      <c r="F3572" s="102"/>
      <c r="G3572" s="102"/>
      <c r="I3572" s="93"/>
      <c r="J3572" s="93"/>
    </row>
    <row r="3573" spans="1:10" s="65" customFormat="1" ht="14" x14ac:dyDescent="0.35">
      <c r="A3573" s="145"/>
      <c r="B3573" s="152"/>
      <c r="E3573" s="102"/>
      <c r="F3573" s="102"/>
      <c r="G3573" s="102"/>
      <c r="I3573" s="93"/>
      <c r="J3573" s="93"/>
    </row>
    <row r="3574" spans="1:10" s="65" customFormat="1" ht="14" x14ac:dyDescent="0.35">
      <c r="A3574" s="145"/>
      <c r="B3574" s="152"/>
      <c r="E3574" s="102"/>
      <c r="F3574" s="102"/>
      <c r="G3574" s="102"/>
      <c r="I3574" s="93"/>
      <c r="J3574" s="93"/>
    </row>
    <row r="3575" spans="1:10" s="65" customFormat="1" ht="14" x14ac:dyDescent="0.35">
      <c r="A3575" s="145"/>
      <c r="B3575" s="152"/>
      <c r="E3575" s="102"/>
      <c r="F3575" s="102"/>
      <c r="G3575" s="102"/>
      <c r="I3575" s="93"/>
      <c r="J3575" s="93"/>
    </row>
    <row r="3576" spans="1:10" s="65" customFormat="1" ht="14" x14ac:dyDescent="0.35">
      <c r="A3576" s="145"/>
      <c r="B3576" s="152"/>
      <c r="E3576" s="102"/>
      <c r="F3576" s="102"/>
      <c r="G3576" s="102"/>
      <c r="I3576" s="93"/>
      <c r="J3576" s="93"/>
    </row>
    <row r="3577" spans="1:10" s="65" customFormat="1" ht="14" x14ac:dyDescent="0.35">
      <c r="A3577" s="145"/>
      <c r="B3577" s="152"/>
      <c r="E3577" s="102"/>
      <c r="F3577" s="102"/>
      <c r="G3577" s="102"/>
      <c r="I3577" s="93"/>
      <c r="J3577" s="93"/>
    </row>
    <row r="3578" spans="1:10" s="65" customFormat="1" ht="14" x14ac:dyDescent="0.35">
      <c r="A3578" s="145"/>
      <c r="B3578" s="152"/>
      <c r="E3578" s="102"/>
      <c r="F3578" s="102"/>
      <c r="G3578" s="102"/>
      <c r="I3578" s="93"/>
      <c r="J3578" s="93"/>
    </row>
    <row r="3579" spans="1:10" s="65" customFormat="1" ht="14" x14ac:dyDescent="0.35">
      <c r="A3579" s="145"/>
      <c r="B3579" s="152"/>
      <c r="E3579" s="102"/>
      <c r="F3579" s="102"/>
      <c r="G3579" s="102"/>
      <c r="I3579" s="93"/>
      <c r="J3579" s="93"/>
    </row>
    <row r="3580" spans="1:10" s="65" customFormat="1" ht="14" x14ac:dyDescent="0.35">
      <c r="A3580" s="145"/>
      <c r="B3580" s="152"/>
      <c r="E3580" s="102"/>
      <c r="F3580" s="102"/>
      <c r="G3580" s="102"/>
      <c r="I3580" s="93"/>
      <c r="J3580" s="93"/>
    </row>
    <row r="3581" spans="1:10" s="65" customFormat="1" ht="14" x14ac:dyDescent="0.35">
      <c r="A3581" s="145"/>
      <c r="B3581" s="152"/>
      <c r="E3581" s="102"/>
      <c r="F3581" s="102"/>
      <c r="G3581" s="102"/>
      <c r="I3581" s="93"/>
      <c r="J3581" s="93"/>
    </row>
    <row r="3582" spans="1:10" s="65" customFormat="1" ht="14" x14ac:dyDescent="0.35">
      <c r="A3582" s="145"/>
      <c r="B3582" s="152"/>
      <c r="E3582" s="102"/>
      <c r="F3582" s="102"/>
      <c r="G3582" s="102"/>
      <c r="I3582" s="93"/>
      <c r="J3582" s="93"/>
    </row>
    <row r="3583" spans="1:10" s="65" customFormat="1" ht="14" x14ac:dyDescent="0.35">
      <c r="A3583" s="145"/>
      <c r="B3583" s="152"/>
      <c r="E3583" s="102"/>
      <c r="F3583" s="102"/>
      <c r="G3583" s="102"/>
      <c r="I3583" s="93"/>
      <c r="J3583" s="93"/>
    </row>
    <row r="3584" spans="1:10" s="65" customFormat="1" ht="14" x14ac:dyDescent="0.35">
      <c r="A3584" s="145"/>
      <c r="B3584" s="152"/>
      <c r="E3584" s="102"/>
      <c r="F3584" s="102"/>
      <c r="G3584" s="102"/>
      <c r="I3584" s="93"/>
      <c r="J3584" s="93"/>
    </row>
    <row r="3585" spans="1:10" s="65" customFormat="1" ht="14" x14ac:dyDescent="0.35">
      <c r="A3585" s="145"/>
      <c r="B3585" s="152"/>
      <c r="E3585" s="102"/>
      <c r="F3585" s="102"/>
      <c r="G3585" s="102"/>
      <c r="I3585" s="93"/>
      <c r="J3585" s="93"/>
    </row>
    <row r="3586" spans="1:10" s="65" customFormat="1" ht="14" x14ac:dyDescent="0.35">
      <c r="A3586" s="145"/>
      <c r="B3586" s="152"/>
      <c r="E3586" s="102"/>
      <c r="F3586" s="102"/>
      <c r="G3586" s="102"/>
      <c r="I3586" s="93"/>
      <c r="J3586" s="93"/>
    </row>
    <row r="3587" spans="1:10" s="65" customFormat="1" ht="14" x14ac:dyDescent="0.35">
      <c r="A3587" s="145"/>
      <c r="B3587" s="152"/>
      <c r="E3587" s="102"/>
      <c r="F3587" s="102"/>
      <c r="G3587" s="102"/>
      <c r="I3587" s="93"/>
      <c r="J3587" s="93"/>
    </row>
    <row r="3588" spans="1:10" s="65" customFormat="1" ht="14" x14ac:dyDescent="0.35">
      <c r="A3588" s="145"/>
      <c r="B3588" s="152"/>
      <c r="E3588" s="102"/>
      <c r="F3588" s="102"/>
      <c r="G3588" s="102"/>
      <c r="I3588" s="93"/>
      <c r="J3588" s="93"/>
    </row>
    <row r="3589" spans="1:10" s="65" customFormat="1" ht="14" x14ac:dyDescent="0.35">
      <c r="A3589" s="145"/>
      <c r="B3589" s="152"/>
      <c r="E3589" s="102"/>
      <c r="F3589" s="102"/>
      <c r="G3589" s="102"/>
      <c r="I3589" s="93"/>
      <c r="J3589" s="93"/>
    </row>
    <row r="3590" spans="1:10" s="65" customFormat="1" ht="14" x14ac:dyDescent="0.35">
      <c r="A3590" s="145"/>
      <c r="B3590" s="152"/>
      <c r="E3590" s="102"/>
      <c r="F3590" s="102"/>
      <c r="G3590" s="102"/>
      <c r="I3590" s="93"/>
      <c r="J3590" s="93"/>
    </row>
    <row r="3591" spans="1:10" s="65" customFormat="1" ht="14" x14ac:dyDescent="0.35">
      <c r="A3591" s="145"/>
      <c r="B3591" s="152"/>
      <c r="E3591" s="102"/>
      <c r="F3591" s="102"/>
      <c r="G3591" s="102"/>
      <c r="I3591" s="93"/>
      <c r="J3591" s="93"/>
    </row>
    <row r="3592" spans="1:10" s="65" customFormat="1" ht="14" x14ac:dyDescent="0.35">
      <c r="A3592" s="145"/>
      <c r="B3592" s="152"/>
      <c r="E3592" s="102"/>
      <c r="F3592" s="102"/>
      <c r="G3592" s="102"/>
      <c r="I3592" s="93"/>
      <c r="J3592" s="93"/>
    </row>
    <row r="3593" spans="1:10" s="65" customFormat="1" ht="14" x14ac:dyDescent="0.35">
      <c r="A3593" s="145"/>
      <c r="B3593" s="152"/>
      <c r="E3593" s="102"/>
      <c r="F3593" s="102"/>
      <c r="G3593" s="102"/>
      <c r="I3593" s="93"/>
      <c r="J3593" s="93"/>
    </row>
    <row r="3594" spans="1:10" s="65" customFormat="1" ht="14" x14ac:dyDescent="0.35">
      <c r="A3594" s="145"/>
      <c r="B3594" s="152"/>
      <c r="E3594" s="102"/>
      <c r="F3594" s="102"/>
      <c r="G3594" s="102"/>
      <c r="I3594" s="93"/>
      <c r="J3594" s="93"/>
    </row>
    <row r="3595" spans="1:10" s="65" customFormat="1" ht="14" x14ac:dyDescent="0.35">
      <c r="A3595" s="145"/>
      <c r="B3595" s="152"/>
      <c r="E3595" s="102"/>
      <c r="F3595" s="102"/>
      <c r="G3595" s="102"/>
      <c r="I3595" s="93"/>
      <c r="J3595" s="93"/>
    </row>
    <row r="3596" spans="1:10" s="65" customFormat="1" ht="14" x14ac:dyDescent="0.35">
      <c r="A3596" s="145"/>
      <c r="B3596" s="152"/>
      <c r="E3596" s="102"/>
      <c r="F3596" s="102"/>
      <c r="G3596" s="102"/>
      <c r="I3596" s="93"/>
      <c r="J3596" s="93"/>
    </row>
    <row r="3597" spans="1:10" s="65" customFormat="1" ht="14" x14ac:dyDescent="0.35">
      <c r="A3597" s="145"/>
      <c r="B3597" s="152"/>
      <c r="E3597" s="102"/>
      <c r="F3597" s="102"/>
      <c r="G3597" s="102"/>
      <c r="I3597" s="93"/>
      <c r="J3597" s="93"/>
    </row>
    <row r="3598" spans="1:10" s="65" customFormat="1" ht="14" x14ac:dyDescent="0.35">
      <c r="A3598" s="145"/>
      <c r="B3598" s="152"/>
      <c r="E3598" s="102"/>
      <c r="F3598" s="102"/>
      <c r="G3598" s="102"/>
      <c r="I3598" s="93"/>
      <c r="J3598" s="93"/>
    </row>
    <row r="3599" spans="1:10" s="65" customFormat="1" ht="14" x14ac:dyDescent="0.35">
      <c r="A3599" s="145"/>
      <c r="B3599" s="152"/>
      <c r="E3599" s="102"/>
      <c r="F3599" s="102"/>
      <c r="G3599" s="102"/>
      <c r="I3599" s="93"/>
      <c r="J3599" s="93"/>
    </row>
    <row r="3600" spans="1:10" s="65" customFormat="1" ht="14" x14ac:dyDescent="0.35">
      <c r="A3600" s="145"/>
      <c r="B3600" s="152"/>
      <c r="E3600" s="102"/>
      <c r="F3600" s="102"/>
      <c r="G3600" s="102"/>
      <c r="I3600" s="93"/>
      <c r="J3600" s="93"/>
    </row>
    <row r="3601" spans="1:10" s="65" customFormat="1" ht="14" x14ac:dyDescent="0.35">
      <c r="A3601" s="145"/>
      <c r="B3601" s="152"/>
      <c r="E3601" s="102"/>
      <c r="F3601" s="102"/>
      <c r="G3601" s="102"/>
      <c r="I3601" s="93"/>
      <c r="J3601" s="93"/>
    </row>
    <row r="3602" spans="1:10" s="65" customFormat="1" ht="14" x14ac:dyDescent="0.35">
      <c r="A3602" s="145"/>
      <c r="B3602" s="152"/>
      <c r="E3602" s="102"/>
      <c r="F3602" s="102"/>
      <c r="G3602" s="102"/>
      <c r="I3602" s="93"/>
      <c r="J3602" s="93"/>
    </row>
    <row r="3603" spans="1:10" s="65" customFormat="1" ht="14" x14ac:dyDescent="0.35">
      <c r="A3603" s="145"/>
      <c r="B3603" s="152"/>
      <c r="E3603" s="102"/>
      <c r="F3603" s="102"/>
      <c r="G3603" s="102"/>
      <c r="I3603" s="93"/>
      <c r="J3603" s="93"/>
    </row>
    <row r="3604" spans="1:10" s="65" customFormat="1" ht="14" x14ac:dyDescent="0.35">
      <c r="A3604" s="145"/>
      <c r="B3604" s="152"/>
      <c r="E3604" s="102"/>
      <c r="F3604" s="102"/>
      <c r="G3604" s="102"/>
      <c r="I3604" s="93"/>
      <c r="J3604" s="93"/>
    </row>
    <row r="3605" spans="1:10" s="65" customFormat="1" ht="14" x14ac:dyDescent="0.35">
      <c r="A3605" s="145"/>
      <c r="B3605" s="152"/>
      <c r="E3605" s="102"/>
      <c r="F3605" s="102"/>
      <c r="G3605" s="102"/>
      <c r="I3605" s="93"/>
      <c r="J3605" s="93"/>
    </row>
    <row r="3606" spans="1:10" s="65" customFormat="1" ht="14" x14ac:dyDescent="0.35">
      <c r="A3606" s="145"/>
      <c r="B3606" s="152"/>
      <c r="E3606" s="102"/>
      <c r="F3606" s="102"/>
      <c r="G3606" s="102"/>
      <c r="I3606" s="93"/>
      <c r="J3606" s="93"/>
    </row>
    <row r="3607" spans="1:10" s="65" customFormat="1" ht="14" x14ac:dyDescent="0.35">
      <c r="A3607" s="145"/>
      <c r="B3607" s="152"/>
      <c r="E3607" s="102"/>
      <c r="F3607" s="102"/>
      <c r="G3607" s="102"/>
      <c r="I3607" s="93"/>
      <c r="J3607" s="93"/>
    </row>
    <row r="3608" spans="1:10" s="65" customFormat="1" ht="14" x14ac:dyDescent="0.35">
      <c r="A3608" s="145"/>
      <c r="B3608" s="152"/>
      <c r="E3608" s="102"/>
      <c r="F3608" s="102"/>
      <c r="G3608" s="102"/>
      <c r="I3608" s="93"/>
      <c r="J3608" s="93"/>
    </row>
    <row r="3609" spans="1:10" s="65" customFormat="1" ht="14" x14ac:dyDescent="0.35">
      <c r="A3609" s="145"/>
      <c r="B3609" s="152"/>
      <c r="E3609" s="102"/>
      <c r="F3609" s="102"/>
      <c r="G3609" s="102"/>
      <c r="I3609" s="93"/>
      <c r="J3609" s="93"/>
    </row>
    <row r="3610" spans="1:10" s="65" customFormat="1" ht="14" x14ac:dyDescent="0.35">
      <c r="A3610" s="145"/>
      <c r="B3610" s="152"/>
      <c r="E3610" s="102"/>
      <c r="F3610" s="102"/>
      <c r="G3610" s="102"/>
      <c r="I3610" s="93"/>
      <c r="J3610" s="93"/>
    </row>
    <row r="3611" spans="1:10" s="65" customFormat="1" ht="14" x14ac:dyDescent="0.35">
      <c r="A3611" s="145"/>
      <c r="B3611" s="152"/>
      <c r="E3611" s="102"/>
      <c r="F3611" s="102"/>
      <c r="G3611" s="102"/>
      <c r="I3611" s="93"/>
      <c r="J3611" s="93"/>
    </row>
    <row r="3612" spans="1:10" s="65" customFormat="1" ht="14" x14ac:dyDescent="0.35">
      <c r="A3612" s="145"/>
      <c r="B3612" s="152"/>
      <c r="E3612" s="102"/>
      <c r="F3612" s="102"/>
      <c r="G3612" s="102"/>
      <c r="I3612" s="93"/>
      <c r="J3612" s="93"/>
    </row>
    <row r="3613" spans="1:10" s="65" customFormat="1" ht="14" x14ac:dyDescent="0.35">
      <c r="A3613" s="145"/>
      <c r="B3613" s="152"/>
      <c r="E3613" s="102"/>
      <c r="F3613" s="102"/>
      <c r="G3613" s="102"/>
      <c r="I3613" s="93"/>
      <c r="J3613" s="93"/>
    </row>
    <row r="3614" spans="1:10" s="65" customFormat="1" ht="14" x14ac:dyDescent="0.35">
      <c r="A3614" s="145"/>
      <c r="B3614" s="152"/>
      <c r="E3614" s="102"/>
      <c r="F3614" s="102"/>
      <c r="G3614" s="102"/>
      <c r="I3614" s="93"/>
      <c r="J3614" s="93"/>
    </row>
    <row r="3615" spans="1:10" s="65" customFormat="1" ht="14" x14ac:dyDescent="0.35">
      <c r="A3615" s="145"/>
      <c r="B3615" s="152"/>
      <c r="E3615" s="102"/>
      <c r="F3615" s="102"/>
      <c r="G3615" s="102"/>
      <c r="I3615" s="93"/>
      <c r="J3615" s="93"/>
    </row>
    <row r="3616" spans="1:10" s="65" customFormat="1" ht="14" x14ac:dyDescent="0.35">
      <c r="A3616" s="145"/>
      <c r="B3616" s="152"/>
      <c r="E3616" s="102"/>
      <c r="F3616" s="102"/>
      <c r="G3616" s="102"/>
      <c r="I3616" s="93"/>
      <c r="J3616" s="93"/>
    </row>
    <row r="3617" spans="1:10" s="65" customFormat="1" ht="14" x14ac:dyDescent="0.35">
      <c r="A3617" s="145"/>
      <c r="B3617" s="152"/>
      <c r="E3617" s="102"/>
      <c r="F3617" s="102"/>
      <c r="G3617" s="102"/>
      <c r="I3617" s="93"/>
      <c r="J3617" s="93"/>
    </row>
    <row r="3618" spans="1:10" s="65" customFormat="1" ht="14" x14ac:dyDescent="0.35">
      <c r="A3618" s="145"/>
      <c r="B3618" s="152"/>
      <c r="E3618" s="102"/>
      <c r="F3618" s="102"/>
      <c r="G3618" s="102"/>
      <c r="I3618" s="93"/>
      <c r="J3618" s="93"/>
    </row>
    <row r="3619" spans="1:10" s="65" customFormat="1" ht="14" x14ac:dyDescent="0.35">
      <c r="A3619" s="145"/>
      <c r="B3619" s="152"/>
      <c r="E3619" s="102"/>
      <c r="F3619" s="102"/>
      <c r="G3619" s="102"/>
      <c r="I3619" s="93"/>
      <c r="J3619" s="93"/>
    </row>
    <row r="3620" spans="1:10" s="65" customFormat="1" ht="14" x14ac:dyDescent="0.35">
      <c r="A3620" s="145"/>
      <c r="B3620" s="152"/>
      <c r="E3620" s="102"/>
      <c r="F3620" s="102"/>
      <c r="G3620" s="102"/>
      <c r="I3620" s="93"/>
      <c r="J3620" s="93"/>
    </row>
    <row r="3621" spans="1:10" s="65" customFormat="1" ht="14" x14ac:dyDescent="0.35">
      <c r="A3621" s="145"/>
      <c r="B3621" s="152"/>
      <c r="E3621" s="102"/>
      <c r="F3621" s="102"/>
      <c r="G3621" s="102"/>
      <c r="I3621" s="93"/>
      <c r="J3621" s="93"/>
    </row>
    <row r="3622" spans="1:10" s="65" customFormat="1" ht="14" x14ac:dyDescent="0.35">
      <c r="A3622" s="145"/>
      <c r="B3622" s="152"/>
      <c r="E3622" s="102"/>
      <c r="F3622" s="102"/>
      <c r="G3622" s="102"/>
      <c r="I3622" s="93"/>
      <c r="J3622" s="93"/>
    </row>
    <row r="3623" spans="1:10" s="65" customFormat="1" ht="14" x14ac:dyDescent="0.35">
      <c r="A3623" s="145"/>
      <c r="B3623" s="152"/>
      <c r="E3623" s="102"/>
      <c r="F3623" s="102"/>
      <c r="G3623" s="102"/>
      <c r="I3623" s="93"/>
      <c r="J3623" s="93"/>
    </row>
    <row r="3624" spans="1:10" s="65" customFormat="1" ht="14" x14ac:dyDescent="0.35">
      <c r="A3624" s="145"/>
      <c r="B3624" s="152"/>
      <c r="E3624" s="102"/>
      <c r="F3624" s="102"/>
      <c r="G3624" s="102"/>
      <c r="I3624" s="93"/>
      <c r="J3624" s="93"/>
    </row>
    <row r="3625" spans="1:10" s="65" customFormat="1" ht="14" x14ac:dyDescent="0.35">
      <c r="A3625" s="145"/>
      <c r="B3625" s="152"/>
      <c r="E3625" s="102"/>
      <c r="F3625" s="102"/>
      <c r="G3625" s="102"/>
      <c r="I3625" s="93"/>
      <c r="J3625" s="93"/>
    </row>
    <row r="3626" spans="1:10" s="65" customFormat="1" ht="14" x14ac:dyDescent="0.35">
      <c r="A3626" s="145"/>
      <c r="B3626" s="152"/>
      <c r="E3626" s="102"/>
      <c r="F3626" s="102"/>
      <c r="G3626" s="102"/>
      <c r="I3626" s="93"/>
      <c r="J3626" s="93"/>
    </row>
    <row r="3627" spans="1:10" s="65" customFormat="1" ht="14" x14ac:dyDescent="0.35">
      <c r="A3627" s="145"/>
      <c r="B3627" s="152"/>
      <c r="E3627" s="102"/>
      <c r="F3627" s="102"/>
      <c r="G3627" s="102"/>
      <c r="I3627" s="93"/>
      <c r="J3627" s="93"/>
    </row>
    <row r="3628" spans="1:10" s="65" customFormat="1" ht="14" x14ac:dyDescent="0.35">
      <c r="A3628" s="145"/>
      <c r="B3628" s="152"/>
      <c r="E3628" s="102"/>
      <c r="F3628" s="102"/>
      <c r="G3628" s="102"/>
      <c r="I3628" s="93"/>
      <c r="J3628" s="93"/>
    </row>
    <row r="3629" spans="1:10" s="65" customFormat="1" ht="14" x14ac:dyDescent="0.35">
      <c r="A3629" s="145"/>
      <c r="B3629" s="152"/>
      <c r="E3629" s="102"/>
      <c r="F3629" s="102"/>
      <c r="G3629" s="102"/>
      <c r="I3629" s="93"/>
      <c r="J3629" s="93"/>
    </row>
    <row r="3630" spans="1:10" s="65" customFormat="1" ht="14" x14ac:dyDescent="0.35">
      <c r="A3630" s="145"/>
      <c r="B3630" s="152"/>
      <c r="E3630" s="102"/>
      <c r="F3630" s="102"/>
      <c r="G3630" s="102"/>
      <c r="I3630" s="93"/>
      <c r="J3630" s="93"/>
    </row>
    <row r="3631" spans="1:10" s="65" customFormat="1" ht="14" x14ac:dyDescent="0.35">
      <c r="A3631" s="145"/>
      <c r="B3631" s="152"/>
      <c r="E3631" s="102"/>
      <c r="F3631" s="102"/>
      <c r="G3631" s="102"/>
      <c r="I3631" s="93"/>
      <c r="J3631" s="93"/>
    </row>
    <row r="3632" spans="1:10" s="65" customFormat="1" ht="14" x14ac:dyDescent="0.35">
      <c r="A3632" s="145"/>
      <c r="B3632" s="152"/>
      <c r="E3632" s="102"/>
      <c r="F3632" s="102"/>
      <c r="G3632" s="102"/>
      <c r="I3632" s="93"/>
      <c r="J3632" s="93"/>
    </row>
    <row r="3633" spans="1:10" s="65" customFormat="1" ht="14" x14ac:dyDescent="0.35">
      <c r="A3633" s="145"/>
      <c r="B3633" s="152"/>
      <c r="E3633" s="102"/>
      <c r="F3633" s="102"/>
      <c r="G3633" s="102"/>
      <c r="I3633" s="93"/>
      <c r="J3633" s="93"/>
    </row>
    <row r="3634" spans="1:10" s="65" customFormat="1" ht="14" x14ac:dyDescent="0.35">
      <c r="A3634" s="145"/>
      <c r="B3634" s="152"/>
      <c r="E3634" s="102"/>
      <c r="F3634" s="102"/>
      <c r="G3634" s="102"/>
      <c r="I3634" s="93"/>
      <c r="J3634" s="93"/>
    </row>
    <row r="3635" spans="1:10" s="65" customFormat="1" ht="14" x14ac:dyDescent="0.35">
      <c r="A3635" s="145"/>
      <c r="B3635" s="152"/>
      <c r="E3635" s="102"/>
      <c r="F3635" s="102"/>
      <c r="G3635" s="102"/>
      <c r="I3635" s="93"/>
      <c r="J3635" s="93"/>
    </row>
    <row r="3636" spans="1:10" s="65" customFormat="1" ht="14" x14ac:dyDescent="0.35">
      <c r="A3636" s="145"/>
      <c r="B3636" s="152"/>
      <c r="E3636" s="102"/>
      <c r="F3636" s="102"/>
      <c r="G3636" s="102"/>
      <c r="I3636" s="93"/>
      <c r="J3636" s="93"/>
    </row>
    <row r="3637" spans="1:10" s="65" customFormat="1" ht="14" x14ac:dyDescent="0.35">
      <c r="A3637" s="145"/>
      <c r="B3637" s="152"/>
      <c r="E3637" s="102"/>
      <c r="F3637" s="102"/>
      <c r="G3637" s="102"/>
      <c r="I3637" s="93"/>
      <c r="J3637" s="93"/>
    </row>
    <row r="3638" spans="1:10" s="65" customFormat="1" ht="14" x14ac:dyDescent="0.35">
      <c r="A3638" s="145"/>
      <c r="B3638" s="152"/>
      <c r="E3638" s="102"/>
      <c r="F3638" s="102"/>
      <c r="G3638" s="102"/>
      <c r="I3638" s="93"/>
      <c r="J3638" s="93"/>
    </row>
    <row r="3639" spans="1:10" s="65" customFormat="1" ht="14" x14ac:dyDescent="0.35">
      <c r="A3639" s="145"/>
      <c r="B3639" s="152"/>
      <c r="E3639" s="102"/>
      <c r="F3639" s="102"/>
      <c r="G3639" s="102"/>
      <c r="I3639" s="93"/>
      <c r="J3639" s="93"/>
    </row>
    <row r="3640" spans="1:10" s="65" customFormat="1" ht="14" x14ac:dyDescent="0.35">
      <c r="A3640" s="145"/>
      <c r="B3640" s="152"/>
      <c r="E3640" s="102"/>
      <c r="F3640" s="102"/>
      <c r="G3640" s="102"/>
      <c r="I3640" s="93"/>
      <c r="J3640" s="93"/>
    </row>
    <row r="3641" spans="1:10" s="65" customFormat="1" ht="14" x14ac:dyDescent="0.35">
      <c r="A3641" s="145"/>
      <c r="B3641" s="152"/>
      <c r="E3641" s="102"/>
      <c r="F3641" s="102"/>
      <c r="G3641" s="102"/>
      <c r="I3641" s="93"/>
      <c r="J3641" s="93"/>
    </row>
    <row r="3642" spans="1:10" s="65" customFormat="1" ht="14" x14ac:dyDescent="0.35">
      <c r="A3642" s="145"/>
      <c r="B3642" s="152"/>
      <c r="E3642" s="102"/>
      <c r="F3642" s="102"/>
      <c r="G3642" s="102"/>
      <c r="I3642" s="93"/>
      <c r="J3642" s="93"/>
    </row>
    <row r="3643" spans="1:10" s="65" customFormat="1" ht="14" x14ac:dyDescent="0.35">
      <c r="A3643" s="145"/>
      <c r="B3643" s="152"/>
      <c r="E3643" s="102"/>
      <c r="F3643" s="102"/>
      <c r="G3643" s="102"/>
      <c r="I3643" s="93"/>
      <c r="J3643" s="93"/>
    </row>
    <row r="3644" spans="1:10" s="65" customFormat="1" ht="14" x14ac:dyDescent="0.35">
      <c r="A3644" s="145"/>
      <c r="B3644" s="152"/>
      <c r="E3644" s="102"/>
      <c r="F3644" s="102"/>
      <c r="G3644" s="102"/>
      <c r="I3644" s="93"/>
      <c r="J3644" s="93"/>
    </row>
    <row r="3645" spans="1:10" s="65" customFormat="1" ht="14" x14ac:dyDescent="0.35">
      <c r="A3645" s="145"/>
      <c r="B3645" s="152"/>
      <c r="E3645" s="102"/>
      <c r="F3645" s="102"/>
      <c r="G3645" s="102"/>
      <c r="I3645" s="93"/>
      <c r="J3645" s="93"/>
    </row>
    <row r="3646" spans="1:10" s="65" customFormat="1" ht="14" x14ac:dyDescent="0.35">
      <c r="A3646" s="145"/>
      <c r="B3646" s="152"/>
      <c r="E3646" s="102"/>
      <c r="F3646" s="102"/>
      <c r="G3646" s="102"/>
      <c r="I3646" s="93"/>
      <c r="J3646" s="93"/>
    </row>
    <row r="3647" spans="1:10" s="65" customFormat="1" ht="14" x14ac:dyDescent="0.35">
      <c r="A3647" s="145"/>
      <c r="B3647" s="152"/>
      <c r="E3647" s="102"/>
      <c r="F3647" s="102"/>
      <c r="G3647" s="102"/>
      <c r="I3647" s="93"/>
      <c r="J3647" s="93"/>
    </row>
    <row r="3648" spans="1:10" s="65" customFormat="1" ht="14" x14ac:dyDescent="0.35">
      <c r="A3648" s="145"/>
      <c r="B3648" s="152"/>
      <c r="E3648" s="102"/>
      <c r="F3648" s="102"/>
      <c r="G3648" s="102"/>
      <c r="I3648" s="93"/>
      <c r="J3648" s="93"/>
    </row>
    <row r="3649" spans="1:10" s="65" customFormat="1" ht="14" x14ac:dyDescent="0.35">
      <c r="A3649" s="145"/>
      <c r="B3649" s="152"/>
      <c r="E3649" s="102"/>
      <c r="F3649" s="102"/>
      <c r="G3649" s="102"/>
      <c r="I3649" s="93"/>
      <c r="J3649" s="93"/>
    </row>
    <row r="3650" spans="1:10" s="65" customFormat="1" ht="14" x14ac:dyDescent="0.35">
      <c r="A3650" s="145"/>
      <c r="B3650" s="152"/>
      <c r="E3650" s="102"/>
      <c r="F3650" s="102"/>
      <c r="G3650" s="102"/>
      <c r="I3650" s="93"/>
      <c r="J3650" s="93"/>
    </row>
    <row r="3651" spans="1:10" s="65" customFormat="1" ht="14" x14ac:dyDescent="0.35">
      <c r="A3651" s="145"/>
      <c r="B3651" s="152"/>
      <c r="E3651" s="102"/>
      <c r="F3651" s="102"/>
      <c r="G3651" s="102"/>
      <c r="I3651" s="93"/>
      <c r="J3651" s="93"/>
    </row>
    <row r="3652" spans="1:10" s="65" customFormat="1" ht="14" x14ac:dyDescent="0.35">
      <c r="A3652" s="145"/>
      <c r="B3652" s="152"/>
      <c r="E3652" s="102"/>
      <c r="F3652" s="102"/>
      <c r="G3652" s="102"/>
      <c r="I3652" s="93"/>
      <c r="J3652" s="93"/>
    </row>
    <row r="3653" spans="1:10" s="65" customFormat="1" ht="14" x14ac:dyDescent="0.35">
      <c r="A3653" s="145"/>
      <c r="B3653" s="152"/>
      <c r="E3653" s="102"/>
      <c r="F3653" s="102"/>
      <c r="G3653" s="102"/>
      <c r="I3653" s="93"/>
      <c r="J3653" s="93"/>
    </row>
    <row r="3654" spans="1:10" s="65" customFormat="1" ht="14" x14ac:dyDescent="0.35">
      <c r="A3654" s="145"/>
      <c r="B3654" s="152"/>
      <c r="E3654" s="102"/>
      <c r="F3654" s="102"/>
      <c r="G3654" s="102"/>
      <c r="I3654" s="93"/>
      <c r="J3654" s="93"/>
    </row>
    <row r="3655" spans="1:10" s="65" customFormat="1" ht="14" x14ac:dyDescent="0.35">
      <c r="A3655" s="145"/>
      <c r="B3655" s="152"/>
      <c r="E3655" s="102"/>
      <c r="F3655" s="102"/>
      <c r="G3655" s="102"/>
      <c r="I3655" s="93"/>
      <c r="J3655" s="93"/>
    </row>
    <row r="3656" spans="1:10" s="65" customFormat="1" ht="14" x14ac:dyDescent="0.35">
      <c r="A3656" s="145"/>
      <c r="B3656" s="152"/>
      <c r="E3656" s="102"/>
      <c r="F3656" s="102"/>
      <c r="G3656" s="102"/>
      <c r="I3656" s="93"/>
      <c r="J3656" s="93"/>
    </row>
    <row r="3657" spans="1:10" s="65" customFormat="1" ht="14" x14ac:dyDescent="0.35">
      <c r="A3657" s="145"/>
      <c r="B3657" s="152"/>
      <c r="E3657" s="102"/>
      <c r="F3657" s="102"/>
      <c r="G3657" s="102"/>
      <c r="I3657" s="93"/>
      <c r="J3657" s="93"/>
    </row>
    <row r="3658" spans="1:10" s="65" customFormat="1" ht="14" x14ac:dyDescent="0.35">
      <c r="A3658" s="145"/>
      <c r="B3658" s="152"/>
      <c r="E3658" s="102"/>
      <c r="F3658" s="102"/>
      <c r="G3658" s="102"/>
      <c r="I3658" s="93"/>
      <c r="J3658" s="93"/>
    </row>
    <row r="3659" spans="1:10" s="65" customFormat="1" ht="14" x14ac:dyDescent="0.35">
      <c r="A3659" s="145"/>
      <c r="B3659" s="152"/>
      <c r="E3659" s="102"/>
      <c r="F3659" s="102"/>
      <c r="G3659" s="102"/>
      <c r="I3659" s="93"/>
      <c r="J3659" s="93"/>
    </row>
    <row r="3660" spans="1:10" s="65" customFormat="1" ht="14" x14ac:dyDescent="0.35">
      <c r="A3660" s="145"/>
      <c r="B3660" s="152"/>
      <c r="E3660" s="102"/>
      <c r="F3660" s="102"/>
      <c r="G3660" s="102"/>
      <c r="I3660" s="93"/>
      <c r="J3660" s="93"/>
    </row>
    <row r="3661" spans="1:10" s="65" customFormat="1" ht="14" x14ac:dyDescent="0.35">
      <c r="A3661" s="145"/>
      <c r="B3661" s="152"/>
      <c r="E3661" s="102"/>
      <c r="F3661" s="102"/>
      <c r="G3661" s="102"/>
      <c r="I3661" s="93"/>
      <c r="J3661" s="93"/>
    </row>
    <row r="3662" spans="1:10" s="65" customFormat="1" ht="14" x14ac:dyDescent="0.35">
      <c r="A3662" s="145"/>
      <c r="B3662" s="152"/>
      <c r="E3662" s="102"/>
      <c r="F3662" s="102"/>
      <c r="G3662" s="102"/>
      <c r="I3662" s="93"/>
      <c r="J3662" s="93"/>
    </row>
    <row r="3663" spans="1:10" s="65" customFormat="1" ht="14" x14ac:dyDescent="0.35">
      <c r="A3663" s="145"/>
      <c r="B3663" s="152"/>
      <c r="E3663" s="102"/>
      <c r="F3663" s="102"/>
      <c r="G3663" s="102"/>
      <c r="I3663" s="93"/>
      <c r="J3663" s="93"/>
    </row>
    <row r="3664" spans="1:10" s="65" customFormat="1" ht="14" x14ac:dyDescent="0.35">
      <c r="A3664" s="145"/>
      <c r="B3664" s="152"/>
      <c r="E3664" s="102"/>
      <c r="F3664" s="102"/>
      <c r="G3664" s="102"/>
      <c r="I3664" s="93"/>
      <c r="J3664" s="93"/>
    </row>
    <row r="3665" spans="1:10" s="65" customFormat="1" ht="14" x14ac:dyDescent="0.35">
      <c r="A3665" s="145"/>
      <c r="B3665" s="152"/>
      <c r="E3665" s="102"/>
      <c r="F3665" s="102"/>
      <c r="G3665" s="102"/>
      <c r="I3665" s="93"/>
      <c r="J3665" s="93"/>
    </row>
    <row r="3666" spans="1:10" s="65" customFormat="1" ht="14" x14ac:dyDescent="0.35">
      <c r="A3666" s="145"/>
      <c r="B3666" s="152"/>
      <c r="E3666" s="102"/>
      <c r="F3666" s="102"/>
      <c r="G3666" s="102"/>
      <c r="I3666" s="93"/>
      <c r="J3666" s="93"/>
    </row>
    <row r="3667" spans="1:10" s="65" customFormat="1" ht="14" x14ac:dyDescent="0.35">
      <c r="A3667" s="145"/>
      <c r="B3667" s="152"/>
      <c r="E3667" s="102"/>
      <c r="F3667" s="102"/>
      <c r="G3667" s="102"/>
      <c r="I3667" s="93"/>
      <c r="J3667" s="93"/>
    </row>
    <row r="3668" spans="1:10" s="65" customFormat="1" ht="14" x14ac:dyDescent="0.35">
      <c r="A3668" s="145"/>
      <c r="B3668" s="152"/>
      <c r="E3668" s="102"/>
      <c r="F3668" s="102"/>
      <c r="G3668" s="102"/>
      <c r="I3668" s="93"/>
      <c r="J3668" s="93"/>
    </row>
    <row r="3669" spans="1:10" s="65" customFormat="1" ht="14" x14ac:dyDescent="0.35">
      <c r="A3669" s="145"/>
      <c r="B3669" s="152"/>
      <c r="E3669" s="102"/>
      <c r="F3669" s="102"/>
      <c r="G3669" s="102"/>
      <c r="I3669" s="93"/>
      <c r="J3669" s="93"/>
    </row>
    <row r="3670" spans="1:10" s="65" customFormat="1" ht="14" x14ac:dyDescent="0.35">
      <c r="A3670" s="145"/>
      <c r="B3670" s="152"/>
      <c r="E3670" s="102"/>
      <c r="F3670" s="102"/>
      <c r="G3670" s="102"/>
      <c r="I3670" s="93"/>
      <c r="J3670" s="93"/>
    </row>
    <row r="3671" spans="1:10" s="65" customFormat="1" ht="14" x14ac:dyDescent="0.35">
      <c r="A3671" s="145"/>
      <c r="B3671" s="152"/>
      <c r="E3671" s="102"/>
      <c r="F3671" s="102"/>
      <c r="G3671" s="102"/>
      <c r="I3671" s="93"/>
      <c r="J3671" s="93"/>
    </row>
    <row r="3672" spans="1:10" s="65" customFormat="1" ht="14" x14ac:dyDescent="0.35">
      <c r="A3672" s="145"/>
      <c r="B3672" s="152"/>
      <c r="E3672" s="102"/>
      <c r="F3672" s="102"/>
      <c r="G3672" s="102"/>
      <c r="I3672" s="93"/>
      <c r="J3672" s="93"/>
    </row>
    <row r="3673" spans="1:10" s="65" customFormat="1" ht="14" x14ac:dyDescent="0.35">
      <c r="A3673" s="145"/>
      <c r="B3673" s="152"/>
      <c r="E3673" s="102"/>
      <c r="F3673" s="102"/>
      <c r="G3673" s="102"/>
      <c r="I3673" s="93"/>
      <c r="J3673" s="93"/>
    </row>
    <row r="3674" spans="1:10" s="65" customFormat="1" ht="14" x14ac:dyDescent="0.35">
      <c r="A3674" s="145"/>
      <c r="B3674" s="152"/>
      <c r="E3674" s="102"/>
      <c r="F3674" s="102"/>
      <c r="G3674" s="102"/>
      <c r="I3674" s="93"/>
      <c r="J3674" s="93"/>
    </row>
    <row r="3675" spans="1:10" s="65" customFormat="1" ht="14" x14ac:dyDescent="0.35">
      <c r="A3675" s="145"/>
      <c r="B3675" s="152"/>
      <c r="E3675" s="102"/>
      <c r="F3675" s="102"/>
      <c r="G3675" s="102"/>
      <c r="I3675" s="93"/>
      <c r="J3675" s="93"/>
    </row>
    <row r="3676" spans="1:10" s="65" customFormat="1" ht="14" x14ac:dyDescent="0.35">
      <c r="A3676" s="145"/>
      <c r="B3676" s="152"/>
      <c r="E3676" s="102"/>
      <c r="F3676" s="102"/>
      <c r="G3676" s="102"/>
      <c r="I3676" s="93"/>
      <c r="J3676" s="93"/>
    </row>
    <row r="3677" spans="1:10" s="65" customFormat="1" ht="14" x14ac:dyDescent="0.35">
      <c r="A3677" s="145"/>
      <c r="B3677" s="152"/>
      <c r="E3677" s="102"/>
      <c r="F3677" s="102"/>
      <c r="G3677" s="102"/>
      <c r="I3677" s="93"/>
      <c r="J3677" s="93"/>
    </row>
    <row r="3678" spans="1:10" s="65" customFormat="1" ht="14" x14ac:dyDescent="0.35">
      <c r="A3678" s="145"/>
      <c r="B3678" s="152"/>
      <c r="E3678" s="102"/>
      <c r="F3678" s="102"/>
      <c r="G3678" s="102"/>
      <c r="I3678" s="93"/>
      <c r="J3678" s="93"/>
    </row>
    <row r="3679" spans="1:10" s="65" customFormat="1" ht="14" x14ac:dyDescent="0.35">
      <c r="A3679" s="145"/>
      <c r="B3679" s="152"/>
      <c r="E3679" s="102"/>
      <c r="F3679" s="102"/>
      <c r="G3679" s="102"/>
      <c r="I3679" s="93"/>
      <c r="J3679" s="93"/>
    </row>
    <row r="3680" spans="1:10" s="65" customFormat="1" ht="14" x14ac:dyDescent="0.35">
      <c r="A3680" s="145"/>
      <c r="B3680" s="152"/>
      <c r="E3680" s="102"/>
      <c r="F3680" s="102"/>
      <c r="G3680" s="102"/>
      <c r="I3680" s="93"/>
      <c r="J3680" s="93"/>
    </row>
    <row r="3681" spans="1:10" s="65" customFormat="1" ht="14" x14ac:dyDescent="0.35">
      <c r="A3681" s="145"/>
      <c r="B3681" s="152"/>
      <c r="E3681" s="102"/>
      <c r="F3681" s="102"/>
      <c r="G3681" s="102"/>
      <c r="I3681" s="93"/>
      <c r="J3681" s="93"/>
    </row>
    <row r="3682" spans="1:10" s="65" customFormat="1" ht="14" x14ac:dyDescent="0.35">
      <c r="A3682" s="145"/>
      <c r="B3682" s="152"/>
      <c r="E3682" s="102"/>
      <c r="F3682" s="102"/>
      <c r="G3682" s="102"/>
      <c r="I3682" s="93"/>
      <c r="J3682" s="93"/>
    </row>
    <row r="3683" spans="1:10" s="65" customFormat="1" ht="14" x14ac:dyDescent="0.35">
      <c r="A3683" s="145"/>
      <c r="B3683" s="152"/>
      <c r="E3683" s="102"/>
      <c r="F3683" s="102"/>
      <c r="G3683" s="102"/>
      <c r="I3683" s="93"/>
      <c r="J3683" s="93"/>
    </row>
    <row r="3684" spans="1:10" s="65" customFormat="1" ht="14" x14ac:dyDescent="0.35">
      <c r="A3684" s="145"/>
      <c r="B3684" s="152"/>
      <c r="E3684" s="102"/>
      <c r="F3684" s="102"/>
      <c r="G3684" s="102"/>
      <c r="I3684" s="93"/>
      <c r="J3684" s="93"/>
    </row>
    <row r="3685" spans="1:10" s="65" customFormat="1" ht="14" x14ac:dyDescent="0.35">
      <c r="A3685" s="145"/>
      <c r="B3685" s="152"/>
      <c r="E3685" s="102"/>
      <c r="F3685" s="102"/>
      <c r="G3685" s="102"/>
      <c r="I3685" s="93"/>
      <c r="J3685" s="93"/>
    </row>
    <row r="3686" spans="1:10" s="65" customFormat="1" ht="14" x14ac:dyDescent="0.35">
      <c r="A3686" s="145"/>
      <c r="B3686" s="152"/>
      <c r="E3686" s="102"/>
      <c r="F3686" s="102"/>
      <c r="G3686" s="102"/>
      <c r="I3686" s="93"/>
      <c r="J3686" s="93"/>
    </row>
    <row r="3687" spans="1:10" s="65" customFormat="1" ht="14" x14ac:dyDescent="0.35">
      <c r="A3687" s="145"/>
      <c r="B3687" s="152"/>
      <c r="E3687" s="102"/>
      <c r="F3687" s="102"/>
      <c r="G3687" s="102"/>
      <c r="I3687" s="93"/>
      <c r="J3687" s="93"/>
    </row>
    <row r="3688" spans="1:10" s="65" customFormat="1" ht="14" x14ac:dyDescent="0.35">
      <c r="A3688" s="145"/>
      <c r="B3688" s="152"/>
      <c r="E3688" s="102"/>
      <c r="F3688" s="102"/>
      <c r="G3688" s="102"/>
      <c r="I3688" s="93"/>
      <c r="J3688" s="93"/>
    </row>
    <row r="3689" spans="1:10" s="65" customFormat="1" ht="14" x14ac:dyDescent="0.35">
      <c r="A3689" s="145"/>
      <c r="B3689" s="152"/>
      <c r="E3689" s="102"/>
      <c r="F3689" s="102"/>
      <c r="G3689" s="102"/>
      <c r="I3689" s="93"/>
      <c r="J3689" s="93"/>
    </row>
    <row r="3690" spans="1:10" s="65" customFormat="1" ht="14" x14ac:dyDescent="0.35">
      <c r="A3690" s="145"/>
      <c r="B3690" s="152"/>
      <c r="E3690" s="102"/>
      <c r="F3690" s="102"/>
      <c r="G3690" s="102"/>
      <c r="I3690" s="93"/>
      <c r="J3690" s="93"/>
    </row>
    <row r="3691" spans="1:10" s="65" customFormat="1" ht="14" x14ac:dyDescent="0.35">
      <c r="A3691" s="145"/>
      <c r="B3691" s="152"/>
      <c r="E3691" s="102"/>
      <c r="F3691" s="102"/>
      <c r="G3691" s="102"/>
      <c r="I3691" s="93"/>
      <c r="J3691" s="93"/>
    </row>
    <row r="3692" spans="1:10" s="65" customFormat="1" ht="14" x14ac:dyDescent="0.35">
      <c r="A3692" s="145"/>
      <c r="B3692" s="152"/>
      <c r="E3692" s="102"/>
      <c r="F3692" s="102"/>
      <c r="G3692" s="102"/>
      <c r="I3692" s="93"/>
      <c r="J3692" s="93"/>
    </row>
    <row r="3693" spans="1:10" s="65" customFormat="1" ht="14" x14ac:dyDescent="0.35">
      <c r="A3693" s="145"/>
      <c r="B3693" s="152"/>
      <c r="E3693" s="102"/>
      <c r="F3693" s="102"/>
      <c r="G3693" s="102"/>
      <c r="I3693" s="93"/>
      <c r="J3693" s="93"/>
    </row>
    <row r="3694" spans="1:10" s="65" customFormat="1" ht="14" x14ac:dyDescent="0.35">
      <c r="A3694" s="145"/>
      <c r="B3694" s="152"/>
      <c r="E3694" s="102"/>
      <c r="F3694" s="102"/>
      <c r="G3694" s="102"/>
      <c r="I3694" s="93"/>
      <c r="J3694" s="93"/>
    </row>
    <row r="3695" spans="1:10" s="65" customFormat="1" ht="14" x14ac:dyDescent="0.35">
      <c r="A3695" s="145"/>
      <c r="B3695" s="152"/>
      <c r="E3695" s="102"/>
      <c r="F3695" s="102"/>
      <c r="G3695" s="102"/>
      <c r="I3695" s="93"/>
      <c r="J3695" s="93"/>
    </row>
    <row r="3696" spans="1:10" s="65" customFormat="1" ht="14" x14ac:dyDescent="0.35">
      <c r="A3696" s="145"/>
      <c r="B3696" s="152"/>
      <c r="E3696" s="102"/>
      <c r="F3696" s="102"/>
      <c r="G3696" s="102"/>
      <c r="I3696" s="93"/>
      <c r="J3696" s="93"/>
    </row>
    <row r="3697" spans="1:24" s="65" customFormat="1" ht="14" x14ac:dyDescent="0.35">
      <c r="A3697" s="145"/>
      <c r="B3697" s="152"/>
      <c r="E3697" s="102"/>
      <c r="F3697" s="102"/>
      <c r="G3697" s="102"/>
      <c r="I3697" s="93"/>
      <c r="J3697" s="93"/>
    </row>
    <row r="3698" spans="1:24" s="65" customFormat="1" ht="14" x14ac:dyDescent="0.35">
      <c r="A3698" s="145"/>
      <c r="B3698" s="152"/>
      <c r="E3698" s="102"/>
      <c r="F3698" s="102"/>
      <c r="G3698" s="102"/>
      <c r="I3698" s="93"/>
      <c r="J3698" s="93"/>
    </row>
    <row r="3699" spans="1:24" s="65" customFormat="1" ht="14" x14ac:dyDescent="0.35">
      <c r="A3699" s="145"/>
      <c r="B3699" s="152"/>
      <c r="E3699" s="102"/>
      <c r="F3699" s="102"/>
      <c r="G3699" s="102"/>
      <c r="I3699" s="93"/>
      <c r="J3699" s="93"/>
    </row>
    <row r="3700" spans="1:24" s="65" customFormat="1" ht="14" x14ac:dyDescent="0.35">
      <c r="A3700" s="145"/>
      <c r="B3700" s="152"/>
      <c r="E3700" s="102"/>
      <c r="F3700" s="102"/>
      <c r="G3700" s="102"/>
      <c r="I3700" s="93"/>
      <c r="J3700" s="93"/>
    </row>
    <row r="3701" spans="1:24" s="65" customFormat="1" ht="14" x14ac:dyDescent="0.35">
      <c r="A3701" s="145"/>
      <c r="B3701" s="152"/>
      <c r="E3701" s="102"/>
      <c r="F3701" s="102"/>
      <c r="G3701" s="102"/>
      <c r="I3701" s="93"/>
      <c r="J3701" s="93"/>
    </row>
    <row r="3702" spans="1:24" s="65" customFormat="1" ht="14" x14ac:dyDescent="0.35">
      <c r="A3702" s="145"/>
      <c r="B3702" s="152"/>
      <c r="E3702" s="102"/>
      <c r="F3702" s="102"/>
      <c r="G3702" s="102"/>
      <c r="I3702" s="93"/>
      <c r="J3702" s="93"/>
    </row>
    <row r="3703" spans="1:24" s="65" customFormat="1" ht="14" x14ac:dyDescent="0.35">
      <c r="A3703" s="145"/>
      <c r="B3703" s="152"/>
      <c r="E3703" s="102"/>
      <c r="F3703" s="102"/>
      <c r="G3703" s="102"/>
      <c r="I3703" s="93"/>
      <c r="J3703" s="93"/>
    </row>
    <row r="3704" spans="1:24" s="65" customFormat="1" ht="14" x14ac:dyDescent="0.35">
      <c r="A3704" s="145"/>
      <c r="B3704" s="152"/>
      <c r="E3704" s="102"/>
      <c r="F3704" s="102"/>
      <c r="G3704" s="102"/>
      <c r="I3704" s="93"/>
      <c r="J3704" s="93"/>
    </row>
    <row r="3705" spans="1:24" s="65" customFormat="1" x14ac:dyDescent="0.35">
      <c r="A3705" s="145"/>
      <c r="B3705" s="152"/>
      <c r="E3705" s="102"/>
      <c r="F3705" s="102"/>
      <c r="G3705" s="102"/>
      <c r="I3705" s="93"/>
      <c r="J3705" s="93"/>
      <c r="R3705" s="103"/>
      <c r="S3705" s="103"/>
      <c r="T3705" s="103"/>
    </row>
    <row r="3706" spans="1:24" s="65" customFormat="1" x14ac:dyDescent="0.35">
      <c r="A3706" s="145"/>
      <c r="B3706" s="152"/>
      <c r="E3706" s="102"/>
      <c r="F3706" s="102"/>
      <c r="G3706" s="102"/>
      <c r="I3706" s="93"/>
      <c r="J3706" s="93"/>
      <c r="R3706" s="103"/>
      <c r="S3706" s="103"/>
      <c r="T3706" s="103"/>
    </row>
    <row r="3707" spans="1:24" s="65" customFormat="1" x14ac:dyDescent="0.35">
      <c r="A3707" s="145"/>
      <c r="B3707" s="152"/>
      <c r="E3707" s="102"/>
      <c r="F3707" s="102"/>
      <c r="G3707" s="102"/>
      <c r="I3707" s="93"/>
      <c r="J3707" s="93"/>
      <c r="R3707" s="103"/>
      <c r="S3707" s="103"/>
      <c r="T3707" s="103"/>
    </row>
    <row r="3708" spans="1:24" s="65" customFormat="1" x14ac:dyDescent="0.35">
      <c r="A3708" s="145"/>
      <c r="B3708" s="152"/>
      <c r="E3708" s="102"/>
      <c r="F3708" s="102"/>
      <c r="G3708" s="102"/>
      <c r="I3708" s="93"/>
      <c r="J3708" s="93"/>
      <c r="R3708" s="103"/>
      <c r="S3708" s="103"/>
      <c r="T3708" s="103"/>
    </row>
    <row r="3709" spans="1:24" s="65" customFormat="1" x14ac:dyDescent="0.35">
      <c r="A3709" s="145"/>
      <c r="B3709" s="152"/>
      <c r="E3709" s="102"/>
      <c r="F3709" s="102"/>
      <c r="G3709" s="102"/>
      <c r="I3709" s="93"/>
      <c r="J3709" s="52"/>
      <c r="R3709" s="103"/>
      <c r="S3709" s="103"/>
      <c r="T3709" s="103"/>
    </row>
    <row r="3710" spans="1:24" s="65" customFormat="1" x14ac:dyDescent="0.35">
      <c r="A3710" s="145"/>
      <c r="B3710" s="152"/>
      <c r="E3710" s="102"/>
      <c r="F3710" s="102"/>
      <c r="G3710" s="102"/>
      <c r="I3710" s="93"/>
      <c r="J3710" s="52"/>
      <c r="R3710" s="103"/>
      <c r="S3710" s="103"/>
      <c r="T3710" s="103"/>
      <c r="U3710" s="103"/>
    </row>
    <row r="3711" spans="1:24" s="65" customFormat="1" x14ac:dyDescent="0.35">
      <c r="A3711" s="145"/>
      <c r="B3711" s="152"/>
      <c r="E3711" s="102"/>
      <c r="F3711" s="102"/>
      <c r="G3711" s="102"/>
      <c r="I3711" s="93"/>
      <c r="J3711" s="52"/>
      <c r="R3711" s="103"/>
      <c r="S3711" s="103"/>
      <c r="T3711" s="103"/>
      <c r="U3711" s="103"/>
    </row>
    <row r="3712" spans="1:24" s="65" customFormat="1" x14ac:dyDescent="0.35">
      <c r="A3712" s="145"/>
      <c r="B3712" s="152"/>
      <c r="E3712" s="102"/>
      <c r="F3712" s="102"/>
      <c r="G3712" s="102"/>
      <c r="I3712" s="93"/>
      <c r="J3712" s="52"/>
      <c r="R3712" s="103"/>
      <c r="S3712" s="103"/>
      <c r="T3712" s="103"/>
      <c r="U3712" s="103"/>
      <c r="V3712" s="103"/>
      <c r="W3712" s="103"/>
      <c r="X3712" s="103"/>
    </row>
  </sheetData>
  <mergeCells count="10">
    <mergeCell ref="C57:P57"/>
    <mergeCell ref="N2:P2"/>
    <mergeCell ref="K2:M2"/>
    <mergeCell ref="H2:I2"/>
    <mergeCell ref="D2:G2"/>
    <mergeCell ref="AD2:AF2"/>
    <mergeCell ref="R2:S2"/>
    <mergeCell ref="U2:X2"/>
    <mergeCell ref="Y2:Z2"/>
    <mergeCell ref="AA2:AC2"/>
  </mergeCells>
  <conditionalFormatting sqref="R4:AF52">
    <cfRule type="cellIs" dxfId="1" priority="1" stopIfTrue="1" operator="greaterThan">
      <formula>0.5</formula>
    </cfRule>
    <cfRule type="cellIs" dxfId="0" priority="2" stopIfTrue="1" operator="lessThan">
      <formula>-0.5</formula>
    </cfRule>
  </conditionalFormatting>
  <printOptions horizontalCentered="1" verticalCentered="1"/>
  <pageMargins left="0.31496062992125984" right="0.51181102362204722" top="0.19685039370078741" bottom="0.15748031496062992" header="0.17" footer="0.1574803149606299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22"/>
    <pageSetUpPr fitToPage="1"/>
  </sheetPr>
  <dimension ref="A1:AK3708"/>
  <sheetViews>
    <sheetView showGridLines="0" zoomScaleNormal="100" workbookViewId="0">
      <pane xSplit="2" ySplit="3" topLeftCell="C6" activePane="bottomRight" state="frozen"/>
      <selection activeCell="D17" sqref="D17"/>
      <selection pane="topRight" activeCell="D17" sqref="D17"/>
      <selection pane="bottomLeft" activeCell="D17" sqref="D17"/>
      <selection pane="bottomRight" activeCell="D17" sqref="D17"/>
    </sheetView>
  </sheetViews>
  <sheetFormatPr defaultColWidth="9.1796875" defaultRowHeight="15.5" x14ac:dyDescent="0.35"/>
  <cols>
    <col min="1" max="1" width="10.81640625" style="145" hidden="1" customWidth="1"/>
    <col min="2" max="3" width="22.54296875" style="103" customWidth="1"/>
    <col min="4" max="4" width="11.26953125" style="103" customWidth="1"/>
    <col min="5" max="5" width="12.81640625" style="105" customWidth="1"/>
    <col min="6" max="6" width="12.26953125" style="105" customWidth="1"/>
    <col min="7" max="7" width="13.26953125" style="105" customWidth="1"/>
    <col min="8" max="8" width="16.81640625" style="103" customWidth="1"/>
    <col min="9" max="10" width="12.1796875" style="52" customWidth="1"/>
    <col min="11" max="13" width="13.1796875" style="103" customWidth="1"/>
    <col min="14" max="14" width="13.54296875" style="103" customWidth="1"/>
    <col min="15" max="15" width="12.7265625" style="103" customWidth="1"/>
    <col min="16" max="16" width="11.1796875" style="103" customWidth="1"/>
    <col min="17" max="17" width="7.54296875" style="103" customWidth="1"/>
    <col min="18" max="16384" width="9.1796875" style="103"/>
  </cols>
  <sheetData>
    <row r="1" spans="1:37" s="52" customFormat="1" ht="24.75" customHeight="1" x14ac:dyDescent="0.35">
      <c r="A1" s="145"/>
      <c r="B1" s="49" t="s">
        <v>240</v>
      </c>
      <c r="C1" s="49"/>
      <c r="D1" s="50"/>
      <c r="E1" s="51"/>
      <c r="F1" s="51"/>
      <c r="G1" s="51"/>
      <c r="H1" s="50"/>
      <c r="I1" s="50"/>
      <c r="J1" s="50"/>
      <c r="K1" s="50"/>
      <c r="L1" s="50"/>
      <c r="M1" s="50"/>
      <c r="N1" s="50"/>
      <c r="O1" s="50"/>
      <c r="P1" s="50"/>
      <c r="Q1" s="151"/>
      <c r="R1" s="151"/>
      <c r="S1" s="151"/>
      <c r="T1" s="151"/>
      <c r="U1" s="151"/>
      <c r="V1" s="151"/>
      <c r="W1" s="151"/>
    </row>
    <row r="2" spans="1:37" s="57" customFormat="1" ht="34.5" customHeight="1" x14ac:dyDescent="0.35">
      <c r="A2" s="145"/>
      <c r="B2" s="54"/>
      <c r="C2" s="54"/>
      <c r="D2" s="275" t="s">
        <v>166</v>
      </c>
      <c r="E2" s="275"/>
      <c r="F2" s="275"/>
      <c r="G2" s="275"/>
      <c r="H2" s="275" t="s">
        <v>167</v>
      </c>
      <c r="I2" s="275"/>
      <c r="J2" s="107"/>
      <c r="K2" s="273" t="s">
        <v>168</v>
      </c>
      <c r="L2" s="273"/>
      <c r="M2" s="273"/>
      <c r="N2" s="273" t="s">
        <v>169</v>
      </c>
      <c r="O2" s="273"/>
      <c r="P2" s="273"/>
    </row>
    <row r="3" spans="1:37" s="57" customFormat="1" ht="30.5" x14ac:dyDescent="0.35">
      <c r="A3" s="145"/>
      <c r="B3" s="54"/>
      <c r="C3" s="54"/>
      <c r="D3" s="60" t="s">
        <v>170</v>
      </c>
      <c r="E3" s="60" t="s">
        <v>237</v>
      </c>
      <c r="F3" s="60" t="s">
        <v>172</v>
      </c>
      <c r="G3" s="60" t="s">
        <v>173</v>
      </c>
      <c r="H3" s="60" t="s">
        <v>236</v>
      </c>
      <c r="I3" s="60" t="s">
        <v>171</v>
      </c>
      <c r="J3" s="60"/>
      <c r="K3" s="61" t="s">
        <v>175</v>
      </c>
      <c r="L3" s="61" t="s">
        <v>235</v>
      </c>
      <c r="M3" s="60" t="s">
        <v>234</v>
      </c>
      <c r="N3" s="60" t="s">
        <v>233</v>
      </c>
      <c r="O3" s="60" t="s">
        <v>179</v>
      </c>
      <c r="P3" s="60" t="s">
        <v>180</v>
      </c>
    </row>
    <row r="4" spans="1:37" s="67" customFormat="1" ht="25.5" customHeight="1" x14ac:dyDescent="0.35">
      <c r="A4" s="145"/>
      <c r="B4" s="62" t="s">
        <v>181</v>
      </c>
      <c r="C4" s="62"/>
      <c r="D4" s="64">
        <v>26289</v>
      </c>
      <c r="E4" s="64">
        <v>13177</v>
      </c>
      <c r="F4" s="64">
        <v>1306.5</v>
      </c>
      <c r="G4" s="64">
        <v>8026</v>
      </c>
      <c r="H4" s="70">
        <v>659</v>
      </c>
      <c r="I4" s="70">
        <v>748</v>
      </c>
      <c r="J4" s="75" t="s">
        <v>3</v>
      </c>
      <c r="K4" s="70">
        <v>2018</v>
      </c>
      <c r="L4" s="70">
        <v>146</v>
      </c>
      <c r="M4" s="70">
        <v>1574</v>
      </c>
      <c r="N4" s="70">
        <v>5028</v>
      </c>
      <c r="O4" s="70">
        <v>359</v>
      </c>
      <c r="P4" s="70">
        <v>245</v>
      </c>
      <c r="Q4" s="62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</row>
    <row r="5" spans="1:37" s="71" customFormat="1" ht="25.5" customHeight="1" x14ac:dyDescent="0.35">
      <c r="A5" s="147"/>
      <c r="B5" s="62" t="s">
        <v>182</v>
      </c>
      <c r="C5" s="62"/>
      <c r="D5" s="70">
        <v>14483</v>
      </c>
      <c r="E5" s="70">
        <v>12777</v>
      </c>
      <c r="F5" s="70">
        <v>936.5</v>
      </c>
      <c r="G5" s="70">
        <v>5251</v>
      </c>
      <c r="H5" s="70">
        <v>383</v>
      </c>
      <c r="I5" s="70">
        <v>730</v>
      </c>
      <c r="J5" s="75" t="s">
        <v>3</v>
      </c>
      <c r="K5" s="70">
        <v>1604</v>
      </c>
      <c r="L5" s="70">
        <v>125</v>
      </c>
      <c r="M5" s="70">
        <v>1213</v>
      </c>
      <c r="N5" s="70">
        <v>4004</v>
      </c>
      <c r="O5" s="70">
        <v>237</v>
      </c>
      <c r="P5" s="70">
        <v>158</v>
      </c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H5" s="65"/>
      <c r="AI5" s="65"/>
      <c r="AJ5" s="65"/>
      <c r="AK5" s="65"/>
    </row>
    <row r="6" spans="1:37" s="81" customFormat="1" ht="14.25" customHeight="1" x14ac:dyDescent="0.35">
      <c r="A6" s="145">
        <v>51</v>
      </c>
      <c r="B6" s="82" t="s">
        <v>77</v>
      </c>
      <c r="C6" s="82"/>
      <c r="D6" s="75">
        <v>579</v>
      </c>
      <c r="E6" s="75">
        <v>245</v>
      </c>
      <c r="F6" s="75">
        <v>33</v>
      </c>
      <c r="G6" s="75">
        <v>127</v>
      </c>
      <c r="H6" s="75">
        <v>11</v>
      </c>
      <c r="I6" s="75">
        <v>12</v>
      </c>
      <c r="J6" s="75" t="s">
        <v>3</v>
      </c>
      <c r="K6" s="75">
        <v>31</v>
      </c>
      <c r="L6" s="75">
        <v>6</v>
      </c>
      <c r="M6" s="75">
        <v>26</v>
      </c>
      <c r="N6" s="75">
        <v>68</v>
      </c>
      <c r="O6" s="75">
        <v>8</v>
      </c>
      <c r="P6" s="75">
        <v>2</v>
      </c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H6" s="65"/>
      <c r="AI6" s="65"/>
      <c r="AJ6" s="65"/>
      <c r="AK6" s="65"/>
    </row>
    <row r="7" spans="1:37" s="81" customFormat="1" ht="14.25" customHeight="1" x14ac:dyDescent="0.35">
      <c r="A7" s="145">
        <v>52</v>
      </c>
      <c r="B7" s="82" t="s">
        <v>75</v>
      </c>
      <c r="C7" s="82"/>
      <c r="D7" s="75">
        <v>291</v>
      </c>
      <c r="E7" s="75">
        <v>152</v>
      </c>
      <c r="F7" s="75">
        <v>28</v>
      </c>
      <c r="G7" s="75">
        <v>142</v>
      </c>
      <c r="H7" s="75">
        <v>6</v>
      </c>
      <c r="I7" s="75">
        <v>8</v>
      </c>
      <c r="J7" s="75" t="s">
        <v>3</v>
      </c>
      <c r="K7" s="75">
        <v>22</v>
      </c>
      <c r="L7" s="75">
        <v>2</v>
      </c>
      <c r="M7" s="75">
        <v>22</v>
      </c>
      <c r="N7" s="75">
        <v>52</v>
      </c>
      <c r="O7" s="75">
        <v>4</v>
      </c>
      <c r="P7" s="75">
        <v>2</v>
      </c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H7" s="65"/>
      <c r="AI7" s="65"/>
      <c r="AJ7" s="65"/>
      <c r="AK7" s="65"/>
    </row>
    <row r="8" spans="1:37" s="81" customFormat="1" ht="14.25" customHeight="1" x14ac:dyDescent="0.35">
      <c r="A8" s="145">
        <v>86</v>
      </c>
      <c r="B8" s="82" t="s">
        <v>73</v>
      </c>
      <c r="C8" s="82"/>
      <c r="D8" s="75">
        <v>385</v>
      </c>
      <c r="E8" s="75">
        <v>75</v>
      </c>
      <c r="F8" s="75">
        <v>27</v>
      </c>
      <c r="G8" s="75">
        <v>139</v>
      </c>
      <c r="H8" s="75">
        <v>10</v>
      </c>
      <c r="I8" s="75">
        <v>8</v>
      </c>
      <c r="J8" s="75" t="s">
        <v>3</v>
      </c>
      <c r="K8" s="75">
        <v>22</v>
      </c>
      <c r="L8" s="75">
        <v>1</v>
      </c>
      <c r="M8" s="75">
        <v>14</v>
      </c>
      <c r="N8" s="75">
        <v>81</v>
      </c>
      <c r="O8" s="75">
        <v>6</v>
      </c>
      <c r="P8" s="75">
        <v>3</v>
      </c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H8" s="65"/>
      <c r="AI8" s="65"/>
      <c r="AJ8" s="65"/>
      <c r="AK8" s="65"/>
    </row>
    <row r="9" spans="1:37" s="81" customFormat="1" ht="14.25" customHeight="1" x14ac:dyDescent="0.35">
      <c r="A9" s="145">
        <v>53</v>
      </c>
      <c r="B9" s="82" t="s">
        <v>71</v>
      </c>
      <c r="C9" s="82"/>
      <c r="D9" s="75">
        <v>309</v>
      </c>
      <c r="E9" s="75">
        <v>176</v>
      </c>
      <c r="F9" s="75">
        <v>17</v>
      </c>
      <c r="G9" s="75">
        <v>108</v>
      </c>
      <c r="H9" s="75">
        <v>10</v>
      </c>
      <c r="I9" s="75">
        <v>10</v>
      </c>
      <c r="J9" s="75" t="s">
        <v>3</v>
      </c>
      <c r="K9" s="75">
        <v>30</v>
      </c>
      <c r="L9" s="75">
        <v>1</v>
      </c>
      <c r="M9" s="75">
        <v>23</v>
      </c>
      <c r="N9" s="75">
        <v>97</v>
      </c>
      <c r="O9" s="75">
        <v>4</v>
      </c>
      <c r="P9" s="75">
        <v>4</v>
      </c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H9" s="65"/>
      <c r="AI9" s="65"/>
      <c r="AJ9" s="65"/>
      <c r="AK9" s="65"/>
    </row>
    <row r="10" spans="1:37" s="81" customFormat="1" ht="14.25" customHeight="1" x14ac:dyDescent="0.35">
      <c r="A10" s="145">
        <v>54</v>
      </c>
      <c r="B10" s="82" t="s">
        <v>69</v>
      </c>
      <c r="C10" s="82"/>
      <c r="D10" s="75">
        <v>243</v>
      </c>
      <c r="E10" s="75">
        <v>302</v>
      </c>
      <c r="F10" s="75">
        <v>42</v>
      </c>
      <c r="G10" s="75">
        <v>117</v>
      </c>
      <c r="H10" s="75">
        <v>7</v>
      </c>
      <c r="I10" s="75">
        <v>20</v>
      </c>
      <c r="J10" s="75" t="s">
        <v>3</v>
      </c>
      <c r="K10" s="75">
        <v>45</v>
      </c>
      <c r="L10" s="75">
        <v>4</v>
      </c>
      <c r="M10" s="75">
        <v>14</v>
      </c>
      <c r="N10" s="75">
        <v>98</v>
      </c>
      <c r="O10" s="75">
        <v>5</v>
      </c>
      <c r="P10" s="75">
        <v>3</v>
      </c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H10" s="65"/>
      <c r="AI10" s="65"/>
      <c r="AJ10" s="65"/>
      <c r="AK10" s="65"/>
    </row>
    <row r="11" spans="1:37" s="81" customFormat="1" ht="14.25" customHeight="1" x14ac:dyDescent="0.35">
      <c r="A11" s="145">
        <v>55</v>
      </c>
      <c r="B11" s="82" t="s">
        <v>67</v>
      </c>
      <c r="C11" s="82"/>
      <c r="D11" s="75">
        <v>461</v>
      </c>
      <c r="E11" s="75">
        <v>225</v>
      </c>
      <c r="F11" s="75">
        <v>23</v>
      </c>
      <c r="G11" s="75">
        <v>222</v>
      </c>
      <c r="H11" s="75">
        <v>14</v>
      </c>
      <c r="I11" s="75">
        <v>10</v>
      </c>
      <c r="J11" s="75" t="s">
        <v>3</v>
      </c>
      <c r="K11" s="75">
        <v>32</v>
      </c>
      <c r="L11" s="75">
        <v>0</v>
      </c>
      <c r="M11" s="75">
        <v>34</v>
      </c>
      <c r="N11" s="75">
        <v>117</v>
      </c>
      <c r="O11" s="75">
        <v>7</v>
      </c>
      <c r="P11" s="75">
        <v>3</v>
      </c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H11" s="65"/>
      <c r="AI11" s="65"/>
      <c r="AJ11" s="65"/>
      <c r="AK11" s="65"/>
    </row>
    <row r="12" spans="1:37" s="81" customFormat="1" ht="14.25" customHeight="1" x14ac:dyDescent="0.35">
      <c r="A12" s="145">
        <v>56</v>
      </c>
      <c r="B12" s="82" t="s">
        <v>65</v>
      </c>
      <c r="C12" s="82"/>
      <c r="D12" s="75">
        <v>420</v>
      </c>
      <c r="E12" s="75">
        <v>75</v>
      </c>
      <c r="F12" s="75">
        <v>24</v>
      </c>
      <c r="G12" s="75">
        <v>114</v>
      </c>
      <c r="H12" s="75">
        <v>9</v>
      </c>
      <c r="I12" s="75">
        <v>6</v>
      </c>
      <c r="J12" s="75" t="s">
        <v>3</v>
      </c>
      <c r="K12" s="75">
        <v>21</v>
      </c>
      <c r="L12" s="75">
        <v>0</v>
      </c>
      <c r="M12" s="75">
        <v>21</v>
      </c>
      <c r="N12" s="75">
        <v>60</v>
      </c>
      <c r="O12" s="75">
        <v>6</v>
      </c>
      <c r="P12" s="75">
        <v>2</v>
      </c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H12" s="65"/>
      <c r="AI12" s="65"/>
      <c r="AJ12" s="65"/>
      <c r="AK12" s="65"/>
    </row>
    <row r="13" spans="1:37" s="81" customFormat="1" ht="14.25" customHeight="1" x14ac:dyDescent="0.35">
      <c r="A13" s="145">
        <v>57</v>
      </c>
      <c r="B13" s="82" t="s">
        <v>108</v>
      </c>
      <c r="C13" s="82"/>
      <c r="D13" s="75">
        <v>213</v>
      </c>
      <c r="E13" s="75">
        <v>412</v>
      </c>
      <c r="F13" s="75">
        <v>23</v>
      </c>
      <c r="G13" s="75">
        <v>96</v>
      </c>
      <c r="H13" s="75">
        <v>7</v>
      </c>
      <c r="I13" s="75">
        <v>24</v>
      </c>
      <c r="J13" s="75" t="s">
        <v>3</v>
      </c>
      <c r="K13" s="75">
        <v>42</v>
      </c>
      <c r="L13" s="75">
        <v>2</v>
      </c>
      <c r="M13" s="75">
        <v>66</v>
      </c>
      <c r="N13" s="75">
        <v>108</v>
      </c>
      <c r="O13" s="75">
        <v>7</v>
      </c>
      <c r="P13" s="75">
        <v>4</v>
      </c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H13" s="65"/>
      <c r="AI13" s="65"/>
      <c r="AJ13" s="65"/>
      <c r="AK13" s="65"/>
    </row>
    <row r="14" spans="1:37" s="81" customFormat="1" ht="14.25" customHeight="1" x14ac:dyDescent="0.35">
      <c r="A14" s="145">
        <v>59</v>
      </c>
      <c r="B14" s="82" t="s">
        <v>106</v>
      </c>
      <c r="C14" s="82"/>
      <c r="D14" s="75">
        <v>213</v>
      </c>
      <c r="E14" s="75">
        <v>403</v>
      </c>
      <c r="F14" s="75">
        <v>0</v>
      </c>
      <c r="G14" s="75">
        <v>80</v>
      </c>
      <c r="H14" s="75">
        <v>7</v>
      </c>
      <c r="I14" s="75">
        <v>32</v>
      </c>
      <c r="J14" s="75" t="s">
        <v>3</v>
      </c>
      <c r="K14" s="75">
        <v>51</v>
      </c>
      <c r="L14" s="75">
        <v>2</v>
      </c>
      <c r="M14" s="75">
        <v>19</v>
      </c>
      <c r="N14" s="75">
        <v>106</v>
      </c>
      <c r="O14" s="75">
        <v>5</v>
      </c>
      <c r="P14" s="75">
        <v>6</v>
      </c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H14" s="65"/>
      <c r="AI14" s="65"/>
      <c r="AJ14" s="65"/>
      <c r="AK14" s="65"/>
    </row>
    <row r="15" spans="1:37" s="81" customFormat="1" ht="14.25" customHeight="1" x14ac:dyDescent="0.35">
      <c r="A15" s="145">
        <v>60</v>
      </c>
      <c r="B15" s="82" t="s">
        <v>63</v>
      </c>
      <c r="C15" s="82"/>
      <c r="D15" s="75">
        <v>370</v>
      </c>
      <c r="E15" s="75">
        <v>326</v>
      </c>
      <c r="F15" s="75">
        <v>26</v>
      </c>
      <c r="G15" s="75">
        <v>162</v>
      </c>
      <c r="H15" s="75">
        <v>12</v>
      </c>
      <c r="I15" s="75">
        <v>19</v>
      </c>
      <c r="J15" s="75" t="s">
        <v>3</v>
      </c>
      <c r="K15" s="75">
        <v>41</v>
      </c>
      <c r="L15" s="75">
        <v>3</v>
      </c>
      <c r="M15" s="75">
        <v>23</v>
      </c>
      <c r="N15" s="75">
        <v>164</v>
      </c>
      <c r="O15" s="75">
        <v>5</v>
      </c>
      <c r="P15" s="75">
        <v>4</v>
      </c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H15" s="65"/>
      <c r="AI15" s="65"/>
      <c r="AJ15" s="65"/>
      <c r="AK15" s="65"/>
    </row>
    <row r="16" spans="1:37" s="81" customFormat="1" ht="14.25" customHeight="1" x14ac:dyDescent="0.35">
      <c r="A16" s="145">
        <v>61</v>
      </c>
      <c r="B16" s="82" t="s">
        <v>183</v>
      </c>
      <c r="C16" s="82"/>
      <c r="D16" s="75">
        <v>645</v>
      </c>
      <c r="E16" s="75">
        <v>1238</v>
      </c>
      <c r="F16" s="75">
        <v>43</v>
      </c>
      <c r="G16" s="75">
        <v>270</v>
      </c>
      <c r="H16" s="75">
        <v>12</v>
      </c>
      <c r="I16" s="75">
        <v>70</v>
      </c>
      <c r="J16" s="75" t="s">
        <v>3</v>
      </c>
      <c r="K16" s="75">
        <v>121</v>
      </c>
      <c r="L16" s="75">
        <v>7</v>
      </c>
      <c r="M16" s="75">
        <v>58</v>
      </c>
      <c r="N16" s="75">
        <v>318</v>
      </c>
      <c r="O16" s="75">
        <v>18</v>
      </c>
      <c r="P16" s="75">
        <v>15</v>
      </c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H16" s="65"/>
      <c r="AI16" s="65"/>
      <c r="AJ16" s="65"/>
      <c r="AK16" s="65"/>
    </row>
    <row r="17" spans="1:37" s="81" customFormat="1" ht="14.25" customHeight="1" x14ac:dyDescent="0.35">
      <c r="A17" s="145">
        <v>62</v>
      </c>
      <c r="B17" s="266" t="s">
        <v>404</v>
      </c>
      <c r="C17" s="266"/>
      <c r="D17" s="268">
        <f>D64+D65</f>
        <v>459</v>
      </c>
      <c r="E17" s="268">
        <f t="shared" ref="E17:P17" si="0">E64+E65</f>
        <v>679</v>
      </c>
      <c r="F17" s="268">
        <f t="shared" si="0"/>
        <v>44.5</v>
      </c>
      <c r="G17" s="268">
        <f t="shared" si="0"/>
        <v>268</v>
      </c>
      <c r="H17" s="268">
        <f t="shared" si="0"/>
        <v>13</v>
      </c>
      <c r="I17" s="268">
        <f t="shared" si="0"/>
        <v>37</v>
      </c>
      <c r="J17" s="268" t="s">
        <v>3</v>
      </c>
      <c r="K17" s="268">
        <f t="shared" si="0"/>
        <v>82</v>
      </c>
      <c r="L17" s="268">
        <f t="shared" si="0"/>
        <v>2</v>
      </c>
      <c r="M17" s="268">
        <f t="shared" si="0"/>
        <v>60</v>
      </c>
      <c r="N17" s="268">
        <f t="shared" si="0"/>
        <v>220</v>
      </c>
      <c r="O17" s="268">
        <f t="shared" si="0"/>
        <v>9</v>
      </c>
      <c r="P17" s="268">
        <f t="shared" si="0"/>
        <v>7</v>
      </c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H17" s="65"/>
      <c r="AI17" s="65"/>
      <c r="AJ17" s="65"/>
      <c r="AK17" s="65"/>
    </row>
    <row r="18" spans="1:37" s="81" customFormat="1" ht="14.25" customHeight="1" x14ac:dyDescent="0.35">
      <c r="A18" s="145">
        <v>58</v>
      </c>
      <c r="B18" s="82" t="s">
        <v>57</v>
      </c>
      <c r="C18" s="82"/>
      <c r="D18" s="75">
        <v>343</v>
      </c>
      <c r="E18" s="75">
        <v>185</v>
      </c>
      <c r="F18" s="75">
        <v>27</v>
      </c>
      <c r="G18" s="75">
        <v>68</v>
      </c>
      <c r="H18" s="75">
        <v>9</v>
      </c>
      <c r="I18" s="75">
        <v>6</v>
      </c>
      <c r="J18" s="75" t="s">
        <v>3</v>
      </c>
      <c r="K18" s="75">
        <v>27</v>
      </c>
      <c r="L18" s="75">
        <v>2</v>
      </c>
      <c r="M18" s="75">
        <v>16</v>
      </c>
      <c r="N18" s="75">
        <v>97</v>
      </c>
      <c r="O18" s="75">
        <v>5</v>
      </c>
      <c r="P18" s="75">
        <v>2</v>
      </c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H18" s="65"/>
      <c r="AI18" s="65"/>
      <c r="AJ18" s="65"/>
      <c r="AK18" s="65"/>
    </row>
    <row r="19" spans="1:37" s="81" customFormat="1" ht="14.25" customHeight="1" x14ac:dyDescent="0.35">
      <c r="A19" s="145">
        <v>63</v>
      </c>
      <c r="B19" s="82" t="s">
        <v>55</v>
      </c>
      <c r="C19" s="82"/>
      <c r="D19" s="75">
        <v>407</v>
      </c>
      <c r="E19" s="75">
        <v>281</v>
      </c>
      <c r="F19" s="75">
        <v>60</v>
      </c>
      <c r="G19" s="75">
        <v>159</v>
      </c>
      <c r="H19" s="75">
        <v>12</v>
      </c>
      <c r="I19" s="75">
        <v>12</v>
      </c>
      <c r="J19" s="75" t="s">
        <v>3</v>
      </c>
      <c r="K19" s="75">
        <v>38</v>
      </c>
      <c r="L19" s="75">
        <v>3</v>
      </c>
      <c r="M19" s="75">
        <v>10</v>
      </c>
      <c r="N19" s="75">
        <v>123</v>
      </c>
      <c r="O19" s="75">
        <v>6</v>
      </c>
      <c r="P19" s="75">
        <v>3</v>
      </c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H19" s="65"/>
      <c r="AI19" s="65"/>
      <c r="AJ19" s="65"/>
      <c r="AK19" s="65"/>
    </row>
    <row r="20" spans="1:37" s="81" customFormat="1" ht="14.25" customHeight="1" x14ac:dyDescent="0.35">
      <c r="A20" s="145">
        <v>64</v>
      </c>
      <c r="B20" s="82" t="s">
        <v>53</v>
      </c>
      <c r="C20" s="82"/>
      <c r="D20" s="75">
        <v>777</v>
      </c>
      <c r="E20" s="75">
        <v>488</v>
      </c>
      <c r="F20" s="75">
        <v>44</v>
      </c>
      <c r="G20" s="75">
        <v>277</v>
      </c>
      <c r="H20" s="75">
        <v>17</v>
      </c>
      <c r="I20" s="75">
        <v>33</v>
      </c>
      <c r="J20" s="75" t="s">
        <v>3</v>
      </c>
      <c r="K20" s="75">
        <v>74</v>
      </c>
      <c r="L20" s="75">
        <v>5</v>
      </c>
      <c r="M20" s="75">
        <v>52</v>
      </c>
      <c r="N20" s="75">
        <v>207</v>
      </c>
      <c r="O20" s="75">
        <v>13</v>
      </c>
      <c r="P20" s="75">
        <v>7</v>
      </c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H20" s="65"/>
      <c r="AI20" s="65"/>
      <c r="AJ20" s="65"/>
      <c r="AK20" s="65"/>
    </row>
    <row r="21" spans="1:37" s="81" customFormat="1" ht="14.25" customHeight="1" x14ac:dyDescent="0.35">
      <c r="A21" s="145">
        <v>65</v>
      </c>
      <c r="B21" s="82" t="s">
        <v>104</v>
      </c>
      <c r="C21" s="82"/>
      <c r="D21" s="75">
        <v>206</v>
      </c>
      <c r="E21" s="75">
        <v>248</v>
      </c>
      <c r="F21" s="75">
        <v>20</v>
      </c>
      <c r="G21" s="75">
        <v>56</v>
      </c>
      <c r="H21" s="75">
        <v>6</v>
      </c>
      <c r="I21" s="75">
        <v>16</v>
      </c>
      <c r="J21" s="75" t="s">
        <v>3</v>
      </c>
      <c r="K21" s="75">
        <v>31</v>
      </c>
      <c r="L21" s="75">
        <v>2</v>
      </c>
      <c r="M21" s="75">
        <v>18</v>
      </c>
      <c r="N21" s="75">
        <v>50</v>
      </c>
      <c r="O21" s="75">
        <v>5</v>
      </c>
      <c r="P21" s="75">
        <v>1</v>
      </c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H21" s="65"/>
      <c r="AI21" s="65"/>
      <c r="AJ21" s="65"/>
      <c r="AK21" s="65"/>
    </row>
    <row r="22" spans="1:37" s="81" customFormat="1" ht="14.25" customHeight="1" x14ac:dyDescent="0.35">
      <c r="A22" s="145">
        <v>67</v>
      </c>
      <c r="B22" s="82" t="s">
        <v>232</v>
      </c>
      <c r="C22" s="82"/>
      <c r="D22" s="75">
        <v>738</v>
      </c>
      <c r="E22" s="75">
        <v>783</v>
      </c>
      <c r="F22" s="75">
        <v>43</v>
      </c>
      <c r="G22" s="75">
        <v>315</v>
      </c>
      <c r="H22" s="150">
        <v>13</v>
      </c>
      <c r="I22" s="150">
        <v>38</v>
      </c>
      <c r="J22" s="75" t="s">
        <v>3</v>
      </c>
      <c r="K22" s="150">
        <v>76</v>
      </c>
      <c r="L22" s="150">
        <v>0</v>
      </c>
      <c r="M22" s="150">
        <v>64</v>
      </c>
      <c r="N22" s="150">
        <v>136</v>
      </c>
      <c r="O22" s="150">
        <v>12</v>
      </c>
      <c r="P22" s="150">
        <v>10</v>
      </c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H22" s="65"/>
      <c r="AI22" s="65"/>
      <c r="AJ22" s="65"/>
      <c r="AK22" s="65"/>
    </row>
    <row r="23" spans="1:37" s="81" customFormat="1" ht="14.25" customHeight="1" x14ac:dyDescent="0.35">
      <c r="A23" s="145">
        <v>68</v>
      </c>
      <c r="B23" s="82" t="s">
        <v>231</v>
      </c>
      <c r="C23" s="82"/>
      <c r="D23" s="75">
        <v>297</v>
      </c>
      <c r="E23" s="75">
        <v>392</v>
      </c>
      <c r="F23" s="75">
        <v>22</v>
      </c>
      <c r="G23" s="75">
        <v>111</v>
      </c>
      <c r="H23" s="75">
        <v>8</v>
      </c>
      <c r="I23" s="75">
        <v>19</v>
      </c>
      <c r="J23" s="75" t="s">
        <v>3</v>
      </c>
      <c r="K23" s="75">
        <v>44</v>
      </c>
      <c r="L23" s="75">
        <v>47</v>
      </c>
      <c r="M23" s="75">
        <v>43</v>
      </c>
      <c r="N23" s="75">
        <v>109</v>
      </c>
      <c r="O23" s="75">
        <v>5</v>
      </c>
      <c r="P23" s="75">
        <v>3</v>
      </c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H23" s="65"/>
      <c r="AI23" s="65"/>
      <c r="AJ23" s="65"/>
      <c r="AK23" s="65"/>
    </row>
    <row r="24" spans="1:37" s="81" customFormat="1" ht="14.25" customHeight="1" x14ac:dyDescent="0.35">
      <c r="A24" s="145">
        <v>69</v>
      </c>
      <c r="B24" s="82" t="s">
        <v>102</v>
      </c>
      <c r="C24" s="82"/>
      <c r="D24" s="75">
        <v>515</v>
      </c>
      <c r="E24" s="75">
        <v>244</v>
      </c>
      <c r="F24" s="75">
        <v>28</v>
      </c>
      <c r="G24" s="75">
        <v>200</v>
      </c>
      <c r="H24" s="75">
        <v>18</v>
      </c>
      <c r="I24" s="75">
        <v>12</v>
      </c>
      <c r="J24" s="75" t="s">
        <v>3</v>
      </c>
      <c r="K24" s="75">
        <v>40</v>
      </c>
      <c r="L24" s="75">
        <v>0</v>
      </c>
      <c r="M24" s="75">
        <v>15</v>
      </c>
      <c r="N24" s="75">
        <v>115</v>
      </c>
      <c r="O24" s="75">
        <v>6</v>
      </c>
      <c r="P24" s="75">
        <v>10</v>
      </c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H24" s="65"/>
      <c r="AI24" s="65"/>
      <c r="AJ24" s="65"/>
      <c r="AK24" s="65"/>
    </row>
    <row r="25" spans="1:37" s="81" customFormat="1" ht="14.25" customHeight="1" x14ac:dyDescent="0.35">
      <c r="A25" s="145">
        <v>70</v>
      </c>
      <c r="B25" s="82" t="s">
        <v>47</v>
      </c>
      <c r="C25" s="82"/>
      <c r="D25" s="75">
        <v>559</v>
      </c>
      <c r="E25" s="75">
        <v>287</v>
      </c>
      <c r="F25" s="75">
        <v>33</v>
      </c>
      <c r="G25" s="75">
        <v>270</v>
      </c>
      <c r="H25" s="75">
        <v>12</v>
      </c>
      <c r="I25" s="75">
        <v>18</v>
      </c>
      <c r="J25" s="75" t="s">
        <v>3</v>
      </c>
      <c r="K25" s="75">
        <v>48</v>
      </c>
      <c r="L25" s="75">
        <v>4</v>
      </c>
      <c r="M25" s="75">
        <v>33</v>
      </c>
      <c r="N25" s="75">
        <v>170</v>
      </c>
      <c r="O25" s="75">
        <v>9</v>
      </c>
      <c r="P25" s="75">
        <v>2</v>
      </c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H25" s="65"/>
      <c r="AI25" s="65"/>
      <c r="AJ25" s="65"/>
      <c r="AK25" s="65"/>
    </row>
    <row r="26" spans="1:37" s="81" customFormat="1" ht="14.25" customHeight="1" x14ac:dyDescent="0.35">
      <c r="A26" s="145">
        <v>71</v>
      </c>
      <c r="B26" s="148" t="s">
        <v>100</v>
      </c>
      <c r="C26" s="148"/>
      <c r="D26" s="75">
        <v>81</v>
      </c>
      <c r="E26" s="75">
        <v>112</v>
      </c>
      <c r="F26" s="75">
        <v>0</v>
      </c>
      <c r="G26" s="75">
        <v>22</v>
      </c>
      <c r="H26" s="75">
        <v>2</v>
      </c>
      <c r="I26" s="75">
        <v>8</v>
      </c>
      <c r="J26" s="75" t="s">
        <v>3</v>
      </c>
      <c r="K26" s="75">
        <v>12</v>
      </c>
      <c r="L26" s="149">
        <v>2</v>
      </c>
      <c r="M26" s="75">
        <v>22</v>
      </c>
      <c r="N26" s="75">
        <v>16</v>
      </c>
      <c r="O26" s="75">
        <v>3</v>
      </c>
      <c r="P26" s="75">
        <v>0</v>
      </c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H26" s="65"/>
      <c r="AI26" s="65"/>
      <c r="AJ26" s="65"/>
      <c r="AK26" s="65"/>
    </row>
    <row r="27" spans="1:37" s="81" customFormat="1" ht="14.25" customHeight="1" x14ac:dyDescent="0.35">
      <c r="A27" s="145">
        <v>73</v>
      </c>
      <c r="B27" s="82" t="s">
        <v>45</v>
      </c>
      <c r="C27" s="82"/>
      <c r="D27" s="75">
        <v>792</v>
      </c>
      <c r="E27" s="75">
        <v>551</v>
      </c>
      <c r="F27" s="75">
        <v>29</v>
      </c>
      <c r="G27" s="75">
        <v>227</v>
      </c>
      <c r="H27" s="75">
        <v>23</v>
      </c>
      <c r="I27" s="75">
        <v>34</v>
      </c>
      <c r="J27" s="75" t="s">
        <v>3</v>
      </c>
      <c r="K27" s="75">
        <v>89</v>
      </c>
      <c r="L27" s="75">
        <v>6</v>
      </c>
      <c r="M27" s="75">
        <v>56</v>
      </c>
      <c r="N27" s="75">
        <v>279</v>
      </c>
      <c r="O27" s="75">
        <v>12</v>
      </c>
      <c r="P27" s="75">
        <v>7</v>
      </c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H27" s="65"/>
      <c r="AI27" s="65"/>
      <c r="AJ27" s="65"/>
      <c r="AK27" s="65"/>
    </row>
    <row r="28" spans="1:37" s="81" customFormat="1" ht="14.25" customHeight="1" x14ac:dyDescent="0.35">
      <c r="A28" s="145">
        <v>74</v>
      </c>
      <c r="B28" s="82" t="s">
        <v>43</v>
      </c>
      <c r="C28" s="82"/>
      <c r="D28" s="75">
        <v>715</v>
      </c>
      <c r="E28" s="75">
        <v>404</v>
      </c>
      <c r="F28" s="75">
        <v>38</v>
      </c>
      <c r="G28" s="75">
        <v>218</v>
      </c>
      <c r="H28" s="75">
        <v>22</v>
      </c>
      <c r="I28" s="75">
        <v>18</v>
      </c>
      <c r="J28" s="75" t="s">
        <v>3</v>
      </c>
      <c r="K28" s="75">
        <v>62</v>
      </c>
      <c r="L28" s="75">
        <v>4</v>
      </c>
      <c r="M28" s="75">
        <v>47</v>
      </c>
      <c r="N28" s="75">
        <v>92</v>
      </c>
      <c r="O28" s="75">
        <v>7</v>
      </c>
      <c r="P28" s="75">
        <v>6</v>
      </c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H28" s="65"/>
      <c r="AI28" s="65"/>
      <c r="AJ28" s="65"/>
      <c r="AK28" s="65"/>
    </row>
    <row r="29" spans="1:37" s="81" customFormat="1" ht="14.25" customHeight="1" x14ac:dyDescent="0.35">
      <c r="A29" s="145">
        <v>75</v>
      </c>
      <c r="B29" s="82" t="s">
        <v>41</v>
      </c>
      <c r="C29" s="82"/>
      <c r="D29" s="75">
        <v>440</v>
      </c>
      <c r="E29" s="75">
        <v>248</v>
      </c>
      <c r="F29" s="75">
        <v>27</v>
      </c>
      <c r="G29" s="75">
        <v>169</v>
      </c>
      <c r="H29" s="75">
        <v>11</v>
      </c>
      <c r="I29" s="75">
        <v>9</v>
      </c>
      <c r="J29" s="75" t="s">
        <v>3</v>
      </c>
      <c r="K29" s="75">
        <v>30</v>
      </c>
      <c r="L29" s="75">
        <v>0</v>
      </c>
      <c r="M29" s="75">
        <v>23</v>
      </c>
      <c r="N29" s="75">
        <v>156</v>
      </c>
      <c r="O29" s="75">
        <v>3</v>
      </c>
      <c r="P29" s="75">
        <v>5</v>
      </c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H29" s="65"/>
      <c r="AI29" s="65"/>
      <c r="AJ29" s="65"/>
      <c r="AK29" s="65"/>
    </row>
    <row r="30" spans="1:37" s="81" customFormat="1" ht="14.25" customHeight="1" x14ac:dyDescent="0.35">
      <c r="A30" s="145">
        <v>76</v>
      </c>
      <c r="B30" s="82" t="s">
        <v>98</v>
      </c>
      <c r="C30" s="82"/>
      <c r="D30" s="75">
        <v>208</v>
      </c>
      <c r="E30" s="75">
        <v>477</v>
      </c>
      <c r="F30" s="75">
        <v>22</v>
      </c>
      <c r="G30" s="75">
        <v>72</v>
      </c>
      <c r="H30" s="75">
        <v>7</v>
      </c>
      <c r="I30" s="75">
        <v>31</v>
      </c>
      <c r="J30" s="75" t="s">
        <v>3</v>
      </c>
      <c r="K30" s="75">
        <v>48</v>
      </c>
      <c r="L30" s="75">
        <v>2</v>
      </c>
      <c r="M30" s="75">
        <v>63</v>
      </c>
      <c r="N30" s="75">
        <v>107</v>
      </c>
      <c r="O30" s="75">
        <v>4</v>
      </c>
      <c r="P30" s="75">
        <v>2</v>
      </c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H30" s="65"/>
      <c r="AI30" s="65"/>
      <c r="AJ30" s="65"/>
      <c r="AK30" s="65"/>
    </row>
    <row r="31" spans="1:37" s="81" customFormat="1" ht="14.25" customHeight="1" x14ac:dyDescent="0.35">
      <c r="A31" s="145">
        <v>79</v>
      </c>
      <c r="B31" s="82" t="s">
        <v>96</v>
      </c>
      <c r="C31" s="82"/>
      <c r="D31" s="75">
        <v>256</v>
      </c>
      <c r="E31" s="75">
        <v>496</v>
      </c>
      <c r="F31" s="75">
        <v>24</v>
      </c>
      <c r="G31" s="75">
        <v>105</v>
      </c>
      <c r="H31" s="75">
        <v>6</v>
      </c>
      <c r="I31" s="75">
        <v>35</v>
      </c>
      <c r="J31" s="75" t="s">
        <v>3</v>
      </c>
      <c r="K31" s="75">
        <v>56</v>
      </c>
      <c r="L31" s="75">
        <v>0</v>
      </c>
      <c r="M31" s="75">
        <v>51</v>
      </c>
      <c r="N31" s="75">
        <v>50</v>
      </c>
      <c r="O31" s="75">
        <v>6</v>
      </c>
      <c r="P31" s="75">
        <v>3</v>
      </c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H31" s="65"/>
      <c r="AI31" s="65"/>
      <c r="AJ31" s="65"/>
      <c r="AK31" s="65"/>
    </row>
    <row r="32" spans="1:37" s="81" customFormat="1" ht="14.25" customHeight="1" x14ac:dyDescent="0.35">
      <c r="A32" s="145">
        <v>80</v>
      </c>
      <c r="B32" s="82" t="s">
        <v>39</v>
      </c>
      <c r="C32" s="82"/>
      <c r="D32" s="75">
        <v>324</v>
      </c>
      <c r="E32" s="75">
        <v>389</v>
      </c>
      <c r="F32" s="75">
        <v>21</v>
      </c>
      <c r="G32" s="75">
        <v>104</v>
      </c>
      <c r="H32" s="75">
        <v>12</v>
      </c>
      <c r="I32" s="75">
        <v>24</v>
      </c>
      <c r="J32" s="75" t="s">
        <v>3</v>
      </c>
      <c r="K32" s="75">
        <v>46</v>
      </c>
      <c r="L32" s="75">
        <v>3</v>
      </c>
      <c r="M32" s="75">
        <v>36</v>
      </c>
      <c r="N32" s="75">
        <v>54</v>
      </c>
      <c r="O32" s="75">
        <v>4</v>
      </c>
      <c r="P32" s="75">
        <v>4</v>
      </c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H32" s="65"/>
      <c r="AI32" s="65"/>
      <c r="AJ32" s="65"/>
      <c r="AK32" s="65"/>
    </row>
    <row r="33" spans="1:37" s="81" customFormat="1" ht="14.25" customHeight="1" x14ac:dyDescent="0.35">
      <c r="A33" s="145">
        <v>81</v>
      </c>
      <c r="B33" s="82" t="s">
        <v>94</v>
      </c>
      <c r="C33" s="82"/>
      <c r="D33" s="75">
        <v>285</v>
      </c>
      <c r="E33" s="75">
        <v>228</v>
      </c>
      <c r="F33" s="75">
        <v>21</v>
      </c>
      <c r="G33" s="75">
        <v>62</v>
      </c>
      <c r="H33" s="75">
        <v>8</v>
      </c>
      <c r="I33" s="75">
        <v>14</v>
      </c>
      <c r="J33" s="75" t="s">
        <v>3</v>
      </c>
      <c r="K33" s="75">
        <v>24</v>
      </c>
      <c r="L33" s="75">
        <v>2</v>
      </c>
      <c r="M33" s="75">
        <v>20</v>
      </c>
      <c r="N33" s="75">
        <v>91</v>
      </c>
      <c r="O33" s="75">
        <v>4</v>
      </c>
      <c r="P33" s="75">
        <v>2</v>
      </c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H33" s="65"/>
      <c r="AI33" s="65"/>
      <c r="AJ33" s="65"/>
      <c r="AK33" s="65"/>
    </row>
    <row r="34" spans="1:37" s="81" customFormat="1" ht="14.25" customHeight="1" x14ac:dyDescent="0.35">
      <c r="A34" s="145">
        <v>83</v>
      </c>
      <c r="B34" s="82" t="s">
        <v>92</v>
      </c>
      <c r="C34" s="82"/>
      <c r="D34" s="75">
        <v>146</v>
      </c>
      <c r="E34" s="75">
        <v>218</v>
      </c>
      <c r="F34" s="75">
        <v>17</v>
      </c>
      <c r="G34" s="75">
        <v>51</v>
      </c>
      <c r="H34" s="75">
        <v>4</v>
      </c>
      <c r="I34" s="75">
        <v>12</v>
      </c>
      <c r="J34" s="75" t="s">
        <v>3</v>
      </c>
      <c r="K34" s="75">
        <v>24</v>
      </c>
      <c r="L34" s="75">
        <v>0</v>
      </c>
      <c r="M34" s="75">
        <v>31</v>
      </c>
      <c r="N34" s="75">
        <v>25</v>
      </c>
      <c r="O34" s="75">
        <v>3</v>
      </c>
      <c r="P34" s="75">
        <v>4</v>
      </c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H34" s="65"/>
      <c r="AI34" s="65"/>
      <c r="AJ34" s="65"/>
      <c r="AK34" s="65"/>
    </row>
    <row r="35" spans="1:37" s="81" customFormat="1" ht="14.25" customHeight="1" x14ac:dyDescent="0.35">
      <c r="A35" s="145">
        <v>84</v>
      </c>
      <c r="B35" s="82" t="s">
        <v>37</v>
      </c>
      <c r="C35" s="82"/>
      <c r="D35" s="75">
        <v>536</v>
      </c>
      <c r="E35" s="75">
        <v>259</v>
      </c>
      <c r="F35" s="75">
        <v>27</v>
      </c>
      <c r="G35" s="75">
        <v>175</v>
      </c>
      <c r="H35" s="75">
        <v>13</v>
      </c>
      <c r="I35" s="75">
        <v>11</v>
      </c>
      <c r="J35" s="75" t="s">
        <v>3</v>
      </c>
      <c r="K35" s="75">
        <v>44</v>
      </c>
      <c r="L35" s="75">
        <v>3</v>
      </c>
      <c r="M35" s="75">
        <v>25</v>
      </c>
      <c r="N35" s="75">
        <v>100</v>
      </c>
      <c r="O35" s="75">
        <v>8</v>
      </c>
      <c r="P35" s="75">
        <v>5</v>
      </c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H35" s="65"/>
      <c r="AI35" s="65"/>
      <c r="AJ35" s="65"/>
      <c r="AK35" s="65"/>
    </row>
    <row r="36" spans="1:37" s="81" customFormat="1" ht="14.25" customHeight="1" x14ac:dyDescent="0.35">
      <c r="A36" s="145">
        <v>85</v>
      </c>
      <c r="B36" s="82" t="s">
        <v>90</v>
      </c>
      <c r="C36" s="82"/>
      <c r="D36" s="75">
        <v>246</v>
      </c>
      <c r="E36" s="75">
        <v>334</v>
      </c>
      <c r="F36" s="75">
        <v>22</v>
      </c>
      <c r="G36" s="75">
        <v>79</v>
      </c>
      <c r="H36" s="75">
        <v>6</v>
      </c>
      <c r="I36" s="75">
        <v>18</v>
      </c>
      <c r="J36" s="75" t="s">
        <v>3</v>
      </c>
      <c r="K36" s="75">
        <v>34</v>
      </c>
      <c r="L36" s="75">
        <v>1</v>
      </c>
      <c r="M36" s="75">
        <v>20</v>
      </c>
      <c r="N36" s="75">
        <v>97</v>
      </c>
      <c r="O36" s="75">
        <v>5</v>
      </c>
      <c r="P36" s="75">
        <v>4</v>
      </c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H36" s="65"/>
      <c r="AI36" s="65"/>
      <c r="AJ36" s="65"/>
      <c r="AK36" s="65"/>
    </row>
    <row r="37" spans="1:37" s="81" customFormat="1" ht="14.25" customHeight="1" x14ac:dyDescent="0.35">
      <c r="A37" s="145">
        <v>87</v>
      </c>
      <c r="B37" s="82" t="s">
        <v>35</v>
      </c>
      <c r="C37" s="82"/>
      <c r="D37" s="75">
        <v>178</v>
      </c>
      <c r="E37" s="75">
        <v>325</v>
      </c>
      <c r="F37" s="75">
        <v>19</v>
      </c>
      <c r="G37" s="75">
        <v>72</v>
      </c>
      <c r="H37" s="75">
        <v>3</v>
      </c>
      <c r="I37" s="75">
        <v>20</v>
      </c>
      <c r="J37" s="75" t="s">
        <v>3</v>
      </c>
      <c r="K37" s="75">
        <v>28</v>
      </c>
      <c r="L37" s="75">
        <v>2</v>
      </c>
      <c r="M37" s="75">
        <v>35</v>
      </c>
      <c r="N37" s="75">
        <v>53</v>
      </c>
      <c r="O37" s="75">
        <v>4</v>
      </c>
      <c r="P37" s="75">
        <v>2</v>
      </c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H37" s="65"/>
      <c r="AI37" s="65"/>
      <c r="AJ37" s="65"/>
      <c r="AK37" s="65"/>
    </row>
    <row r="38" spans="1:37" s="81" customFormat="1" ht="14.25" customHeight="1" x14ac:dyDescent="0.35">
      <c r="A38" s="145">
        <v>90</v>
      </c>
      <c r="B38" s="82" t="s">
        <v>33</v>
      </c>
      <c r="C38" s="82"/>
      <c r="D38" s="75">
        <v>399</v>
      </c>
      <c r="E38" s="75">
        <v>471</v>
      </c>
      <c r="F38" s="75">
        <v>19</v>
      </c>
      <c r="G38" s="75">
        <v>202</v>
      </c>
      <c r="H38" s="75">
        <v>10</v>
      </c>
      <c r="I38" s="75">
        <v>23</v>
      </c>
      <c r="J38" s="75" t="s">
        <v>3</v>
      </c>
      <c r="K38" s="75">
        <v>42</v>
      </c>
      <c r="L38" s="75">
        <v>3</v>
      </c>
      <c r="M38" s="75">
        <v>26</v>
      </c>
      <c r="N38" s="75">
        <v>120</v>
      </c>
      <c r="O38" s="75">
        <v>8</v>
      </c>
      <c r="P38" s="75">
        <v>6</v>
      </c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H38" s="65"/>
      <c r="AI38" s="65"/>
      <c r="AJ38" s="65"/>
      <c r="AK38" s="65"/>
    </row>
    <row r="39" spans="1:37" s="81" customFormat="1" ht="14.25" customHeight="1" x14ac:dyDescent="0.35">
      <c r="A39" s="145">
        <v>91</v>
      </c>
      <c r="B39" s="82" t="s">
        <v>88</v>
      </c>
      <c r="C39" s="82"/>
      <c r="D39" s="75">
        <v>243</v>
      </c>
      <c r="E39" s="75">
        <v>445</v>
      </c>
      <c r="F39" s="75">
        <v>0</v>
      </c>
      <c r="G39" s="75">
        <v>90</v>
      </c>
      <c r="H39" s="75">
        <v>7</v>
      </c>
      <c r="I39" s="75">
        <v>28</v>
      </c>
      <c r="J39" s="75" t="s">
        <v>3</v>
      </c>
      <c r="K39" s="75">
        <v>45</v>
      </c>
      <c r="L39" s="75">
        <v>2</v>
      </c>
      <c r="M39" s="75">
        <v>52</v>
      </c>
      <c r="N39" s="75">
        <v>56</v>
      </c>
      <c r="O39" s="75">
        <v>4</v>
      </c>
      <c r="P39" s="75">
        <v>3</v>
      </c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H39" s="65"/>
      <c r="AI39" s="65"/>
      <c r="AJ39" s="65"/>
      <c r="AK39" s="65"/>
    </row>
    <row r="40" spans="1:37" s="81" customFormat="1" ht="14.25" customHeight="1" x14ac:dyDescent="0.35">
      <c r="A40" s="145">
        <v>92</v>
      </c>
      <c r="B40" s="82" t="s">
        <v>86</v>
      </c>
      <c r="C40" s="82"/>
      <c r="D40" s="75">
        <v>590</v>
      </c>
      <c r="E40" s="75">
        <v>131</v>
      </c>
      <c r="F40" s="75">
        <v>26</v>
      </c>
      <c r="G40" s="75">
        <v>99</v>
      </c>
      <c r="H40" s="75">
        <v>18</v>
      </c>
      <c r="I40" s="75">
        <v>7</v>
      </c>
      <c r="J40" s="75" t="s">
        <v>3</v>
      </c>
      <c r="K40" s="75">
        <v>35</v>
      </c>
      <c r="L40" s="75">
        <v>0</v>
      </c>
      <c r="M40" s="75">
        <v>26</v>
      </c>
      <c r="N40" s="75">
        <v>102</v>
      </c>
      <c r="O40" s="75">
        <v>8</v>
      </c>
      <c r="P40" s="75">
        <v>3</v>
      </c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H40" s="65"/>
      <c r="AI40" s="65"/>
      <c r="AJ40" s="65"/>
      <c r="AK40" s="65"/>
    </row>
    <row r="41" spans="1:37" s="81" customFormat="1" ht="14.25" customHeight="1" x14ac:dyDescent="0.35">
      <c r="A41" s="145">
        <v>94</v>
      </c>
      <c r="B41" s="82" t="s">
        <v>84</v>
      </c>
      <c r="C41" s="82"/>
      <c r="D41" s="75">
        <v>268</v>
      </c>
      <c r="E41" s="75">
        <v>128</v>
      </c>
      <c r="F41" s="75">
        <v>17</v>
      </c>
      <c r="G41" s="75">
        <v>81</v>
      </c>
      <c r="H41" s="75">
        <v>7</v>
      </c>
      <c r="I41" s="75">
        <v>9</v>
      </c>
      <c r="J41" s="75" t="s">
        <v>3</v>
      </c>
      <c r="K41" s="75">
        <v>20</v>
      </c>
      <c r="L41" s="75">
        <v>2</v>
      </c>
      <c r="M41" s="75">
        <v>12</v>
      </c>
      <c r="N41" s="75">
        <v>0</v>
      </c>
      <c r="O41" s="75">
        <v>4</v>
      </c>
      <c r="P41" s="75">
        <v>4</v>
      </c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H41" s="65"/>
      <c r="AI41" s="65"/>
      <c r="AJ41" s="65"/>
      <c r="AK41" s="65"/>
    </row>
    <row r="42" spans="1:37" s="81" customFormat="1" ht="14.25" customHeight="1" x14ac:dyDescent="0.35">
      <c r="A42" s="145">
        <v>96</v>
      </c>
      <c r="B42" s="82" t="s">
        <v>82</v>
      </c>
      <c r="C42" s="82"/>
      <c r="D42" s="75">
        <v>334</v>
      </c>
      <c r="E42" s="75">
        <v>307</v>
      </c>
      <c r="F42" s="75">
        <v>0</v>
      </c>
      <c r="G42" s="75">
        <v>119</v>
      </c>
      <c r="H42" s="75">
        <v>10</v>
      </c>
      <c r="I42" s="75">
        <v>14</v>
      </c>
      <c r="J42" s="75" t="s">
        <v>3</v>
      </c>
      <c r="K42" s="75">
        <v>40</v>
      </c>
      <c r="L42" s="75">
        <v>0</v>
      </c>
      <c r="M42" s="75">
        <v>37</v>
      </c>
      <c r="N42" s="75">
        <v>107</v>
      </c>
      <c r="O42" s="75">
        <v>4</v>
      </c>
      <c r="P42" s="75">
        <v>5</v>
      </c>
      <c r="Q42" s="82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H42" s="65"/>
      <c r="AI42" s="65"/>
      <c r="AJ42" s="65"/>
      <c r="AK42" s="65"/>
    </row>
    <row r="43" spans="1:37" s="81" customFormat="1" ht="14.25" customHeight="1" x14ac:dyDescent="0.35">
      <c r="A43" s="145">
        <v>72</v>
      </c>
      <c r="B43" s="148" t="s">
        <v>79</v>
      </c>
      <c r="C43" s="148"/>
      <c r="D43" s="75">
        <v>12</v>
      </c>
      <c r="E43" s="75">
        <v>38</v>
      </c>
      <c r="F43" s="75">
        <v>0</v>
      </c>
      <c r="G43" s="75">
        <v>3</v>
      </c>
      <c r="H43" s="75">
        <v>1</v>
      </c>
      <c r="I43" s="75">
        <v>5</v>
      </c>
      <c r="J43" s="75" t="s">
        <v>3</v>
      </c>
      <c r="K43" s="75">
        <v>7</v>
      </c>
      <c r="L43" s="75">
        <v>0</v>
      </c>
      <c r="M43" s="75">
        <v>0</v>
      </c>
      <c r="N43" s="75">
        <v>3</v>
      </c>
      <c r="O43" s="75">
        <v>1</v>
      </c>
      <c r="P43" s="75">
        <v>0</v>
      </c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H43" s="65"/>
      <c r="AI43" s="65"/>
      <c r="AJ43" s="65"/>
      <c r="AK43" s="65"/>
    </row>
    <row r="44" spans="1:37" s="67" customFormat="1" ht="14.25" customHeight="1" x14ac:dyDescent="0.35">
      <c r="A44" s="147"/>
      <c r="B44" s="62" t="s">
        <v>188</v>
      </c>
      <c r="C44" s="62"/>
      <c r="D44" s="70">
        <v>11806</v>
      </c>
      <c r="E44" s="70">
        <v>400</v>
      </c>
      <c r="F44" s="70">
        <v>370</v>
      </c>
      <c r="G44" s="70">
        <v>2775</v>
      </c>
      <c r="H44" s="70">
        <v>276</v>
      </c>
      <c r="I44" s="70">
        <v>18</v>
      </c>
      <c r="J44" s="75" t="s">
        <v>3</v>
      </c>
      <c r="K44" s="70">
        <v>414</v>
      </c>
      <c r="L44" s="70">
        <v>21</v>
      </c>
      <c r="M44" s="70">
        <v>361</v>
      </c>
      <c r="N44" s="70">
        <v>1024</v>
      </c>
      <c r="O44" s="70">
        <v>122</v>
      </c>
      <c r="P44" s="70">
        <v>87</v>
      </c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H44" s="65"/>
      <c r="AI44" s="65"/>
      <c r="AJ44" s="65"/>
      <c r="AK44" s="65"/>
    </row>
    <row r="45" spans="1:37" s="81" customFormat="1" ht="14.25" customHeight="1" x14ac:dyDescent="0.35">
      <c r="A45" s="145">
        <v>66</v>
      </c>
      <c r="B45" s="73" t="s">
        <v>28</v>
      </c>
      <c r="C45" s="73"/>
      <c r="D45" s="87">
        <v>1503</v>
      </c>
      <c r="E45" s="87">
        <v>38</v>
      </c>
      <c r="F45" s="87">
        <v>49</v>
      </c>
      <c r="G45" s="75">
        <v>466</v>
      </c>
      <c r="H45" s="75">
        <v>40</v>
      </c>
      <c r="I45" s="75">
        <v>1</v>
      </c>
      <c r="J45" s="75" t="s">
        <v>3</v>
      </c>
      <c r="K45" s="75">
        <v>64</v>
      </c>
      <c r="L45" s="75">
        <v>0</v>
      </c>
      <c r="M45" s="75">
        <v>12</v>
      </c>
      <c r="N45" s="75">
        <v>160</v>
      </c>
      <c r="O45" s="75">
        <v>14</v>
      </c>
      <c r="P45" s="75">
        <v>7</v>
      </c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H45" s="65"/>
      <c r="AI45" s="65"/>
      <c r="AJ45" s="65"/>
      <c r="AK45" s="65"/>
    </row>
    <row r="46" spans="1:37" s="81" customFormat="1" ht="14.25" customHeight="1" x14ac:dyDescent="0.35">
      <c r="A46" s="145">
        <v>78</v>
      </c>
      <c r="B46" s="73" t="s">
        <v>26</v>
      </c>
      <c r="C46" s="73"/>
      <c r="D46" s="87">
        <v>788</v>
      </c>
      <c r="E46" s="87">
        <v>92</v>
      </c>
      <c r="F46" s="87">
        <v>36</v>
      </c>
      <c r="G46" s="75">
        <v>332</v>
      </c>
      <c r="H46" s="75">
        <v>26</v>
      </c>
      <c r="I46" s="75">
        <v>0</v>
      </c>
      <c r="J46" s="75" t="s">
        <v>3</v>
      </c>
      <c r="K46" s="75">
        <v>30</v>
      </c>
      <c r="L46" s="75">
        <v>0</v>
      </c>
      <c r="M46" s="75">
        <v>27</v>
      </c>
      <c r="N46" s="75">
        <v>166</v>
      </c>
      <c r="O46" s="75">
        <v>11</v>
      </c>
      <c r="P46" s="75">
        <v>8</v>
      </c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H46" s="65"/>
      <c r="AI46" s="65"/>
      <c r="AJ46" s="65"/>
      <c r="AK46" s="65"/>
    </row>
    <row r="47" spans="1:37" s="81" customFormat="1" ht="14.25" customHeight="1" x14ac:dyDescent="0.35">
      <c r="A47" s="145">
        <v>89</v>
      </c>
      <c r="B47" s="73" t="s">
        <v>24</v>
      </c>
      <c r="C47" s="73"/>
      <c r="D47" s="75">
        <v>650</v>
      </c>
      <c r="E47" s="75">
        <v>88</v>
      </c>
      <c r="F47" s="75">
        <v>32</v>
      </c>
      <c r="G47" s="75">
        <v>215</v>
      </c>
      <c r="H47" s="75">
        <v>17</v>
      </c>
      <c r="I47" s="75">
        <v>5</v>
      </c>
      <c r="J47" s="75" t="s">
        <v>3</v>
      </c>
      <c r="K47" s="75">
        <v>27</v>
      </c>
      <c r="L47" s="75">
        <v>0</v>
      </c>
      <c r="M47" s="75">
        <v>13</v>
      </c>
      <c r="N47" s="75">
        <v>148</v>
      </c>
      <c r="O47" s="75">
        <v>7</v>
      </c>
      <c r="P47" s="75">
        <v>3</v>
      </c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H47" s="65"/>
      <c r="AI47" s="65"/>
      <c r="AJ47" s="65"/>
      <c r="AK47" s="65"/>
    </row>
    <row r="48" spans="1:37" s="81" customFormat="1" ht="14.25" customHeight="1" x14ac:dyDescent="0.35">
      <c r="A48" s="145">
        <v>93</v>
      </c>
      <c r="B48" s="73" t="s">
        <v>189</v>
      </c>
      <c r="C48" s="73"/>
      <c r="D48" s="75">
        <v>724</v>
      </c>
      <c r="E48" s="75">
        <v>11</v>
      </c>
      <c r="F48" s="75">
        <v>32</v>
      </c>
      <c r="G48" s="75">
        <v>246</v>
      </c>
      <c r="H48" s="75">
        <v>16</v>
      </c>
      <c r="I48" s="75">
        <v>1</v>
      </c>
      <c r="J48" s="75" t="s">
        <v>3</v>
      </c>
      <c r="K48" s="75">
        <v>30</v>
      </c>
      <c r="L48" s="75">
        <v>0</v>
      </c>
      <c r="M48" s="75">
        <v>19</v>
      </c>
      <c r="N48" s="75">
        <v>97</v>
      </c>
      <c r="O48" s="75">
        <v>6</v>
      </c>
      <c r="P48" s="75">
        <v>10</v>
      </c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H48" s="65"/>
      <c r="AI48" s="65"/>
      <c r="AJ48" s="65"/>
      <c r="AK48" s="65"/>
    </row>
    <row r="49" spans="1:37" s="81" customFormat="1" ht="14.25" customHeight="1" x14ac:dyDescent="0.35">
      <c r="A49" s="145">
        <v>95</v>
      </c>
      <c r="B49" s="73" t="s">
        <v>20</v>
      </c>
      <c r="C49" s="73"/>
      <c r="D49" s="75">
        <v>1603</v>
      </c>
      <c r="E49" s="75">
        <v>6</v>
      </c>
      <c r="F49" s="75">
        <v>69</v>
      </c>
      <c r="G49" s="75">
        <v>438</v>
      </c>
      <c r="H49" s="75">
        <v>38</v>
      </c>
      <c r="I49" s="75">
        <v>0</v>
      </c>
      <c r="J49" s="75" t="s">
        <v>3</v>
      </c>
      <c r="K49" s="75">
        <v>46</v>
      </c>
      <c r="L49" s="75">
        <v>4</v>
      </c>
      <c r="M49" s="75">
        <v>45</v>
      </c>
      <c r="N49" s="75">
        <v>106</v>
      </c>
      <c r="O49" s="75">
        <v>18</v>
      </c>
      <c r="P49" s="75">
        <v>10</v>
      </c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H49" s="65"/>
      <c r="AI49" s="65"/>
      <c r="AJ49" s="65"/>
      <c r="AK49" s="65"/>
    </row>
    <row r="50" spans="1:37" s="81" customFormat="1" ht="14.25" customHeight="1" x14ac:dyDescent="0.35">
      <c r="A50" s="145">
        <v>97</v>
      </c>
      <c r="B50" s="82" t="s">
        <v>18</v>
      </c>
      <c r="C50" s="82"/>
      <c r="D50" s="75">
        <v>1201</v>
      </c>
      <c r="E50" s="75">
        <v>165</v>
      </c>
      <c r="F50" s="75">
        <v>47</v>
      </c>
      <c r="G50" s="75">
        <v>254</v>
      </c>
      <c r="H50" s="75">
        <v>36</v>
      </c>
      <c r="I50" s="75">
        <v>11</v>
      </c>
      <c r="J50" s="75" t="s">
        <v>3</v>
      </c>
      <c r="K50" s="75">
        <v>62</v>
      </c>
      <c r="L50" s="75">
        <v>6</v>
      </c>
      <c r="M50" s="75">
        <v>37</v>
      </c>
      <c r="N50" s="75">
        <v>294</v>
      </c>
      <c r="O50" s="75">
        <v>17</v>
      </c>
      <c r="P50" s="75">
        <v>12</v>
      </c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H50" s="65"/>
      <c r="AI50" s="65"/>
      <c r="AJ50" s="65"/>
      <c r="AK50" s="65"/>
    </row>
    <row r="51" spans="1:37" s="81" customFormat="1" ht="14.25" customHeight="1" x14ac:dyDescent="0.35">
      <c r="A51" s="146">
        <v>77</v>
      </c>
      <c r="B51" s="89" t="s">
        <v>190</v>
      </c>
      <c r="C51" s="89"/>
      <c r="D51" s="91">
        <v>5337</v>
      </c>
      <c r="E51" s="91">
        <v>0</v>
      </c>
      <c r="F51" s="91">
        <v>105</v>
      </c>
      <c r="G51" s="92">
        <v>824</v>
      </c>
      <c r="H51" s="92">
        <v>103</v>
      </c>
      <c r="I51" s="92">
        <v>0</v>
      </c>
      <c r="J51" s="75" t="s">
        <v>3</v>
      </c>
      <c r="K51" s="92">
        <v>155</v>
      </c>
      <c r="L51" s="92">
        <v>11</v>
      </c>
      <c r="M51" s="92">
        <v>208</v>
      </c>
      <c r="N51" s="92">
        <v>53</v>
      </c>
      <c r="O51" s="92">
        <v>49</v>
      </c>
      <c r="P51" s="92">
        <v>37</v>
      </c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H51" s="65"/>
      <c r="AI51" s="65"/>
      <c r="AJ51" s="65"/>
      <c r="AK51" s="65"/>
    </row>
    <row r="52" spans="1:37" s="65" customFormat="1" ht="6" customHeight="1" x14ac:dyDescent="0.35">
      <c r="A52" s="145"/>
      <c r="B52" s="93"/>
      <c r="C52" s="93"/>
      <c r="D52" s="94"/>
      <c r="E52" s="95"/>
      <c r="F52" s="95"/>
      <c r="G52" s="95"/>
      <c r="H52" s="96"/>
      <c r="I52" s="93"/>
      <c r="J52" s="93"/>
      <c r="K52" s="93"/>
      <c r="L52" s="93"/>
      <c r="M52" s="93"/>
      <c r="N52" s="93"/>
      <c r="O52" s="93"/>
      <c r="P52" s="93"/>
      <c r="Q52" s="93"/>
      <c r="U52" s="81"/>
      <c r="V52" s="81"/>
      <c r="W52" s="81"/>
      <c r="X52" s="81"/>
    </row>
    <row r="53" spans="1:37" s="81" customFormat="1" ht="14" x14ac:dyDescent="0.35">
      <c r="A53" s="145"/>
      <c r="B53" s="100" t="s">
        <v>230</v>
      </c>
      <c r="C53" s="100"/>
      <c r="D53" s="98"/>
      <c r="E53" s="98"/>
      <c r="F53" s="87"/>
      <c r="G53" s="87"/>
      <c r="H53" s="73"/>
      <c r="I53" s="82"/>
      <c r="J53" s="82"/>
      <c r="K53" s="82"/>
      <c r="L53" s="82"/>
      <c r="M53" s="82"/>
      <c r="N53" s="82"/>
      <c r="O53" s="82"/>
      <c r="P53" s="82"/>
      <c r="Q53" s="82"/>
      <c r="R53" s="65"/>
      <c r="S53" s="65"/>
      <c r="T53" s="65"/>
      <c r="U53" s="65"/>
    </row>
    <row r="54" spans="1:37" s="81" customFormat="1" ht="14" x14ac:dyDescent="0.35">
      <c r="A54" s="145"/>
      <c r="B54" s="82" t="s">
        <v>229</v>
      </c>
      <c r="C54" s="82"/>
      <c r="D54" s="98"/>
      <c r="E54" s="98"/>
      <c r="F54" s="87"/>
      <c r="G54" s="87"/>
      <c r="H54" s="73"/>
      <c r="I54" s="82"/>
      <c r="J54" s="82"/>
      <c r="K54" s="82"/>
      <c r="L54" s="82"/>
      <c r="M54" s="82"/>
      <c r="N54" s="82"/>
      <c r="O54" s="82"/>
      <c r="P54" s="82"/>
      <c r="Q54" s="82"/>
      <c r="R54" s="65"/>
      <c r="S54" s="65"/>
      <c r="T54" s="65"/>
      <c r="U54" s="65"/>
    </row>
    <row r="55" spans="1:37" s="81" customFormat="1" ht="15" customHeight="1" x14ac:dyDescent="0.35">
      <c r="A55" s="145"/>
      <c r="B55" s="82" t="s">
        <v>228</v>
      </c>
      <c r="C55" s="82"/>
      <c r="D55" s="98"/>
      <c r="E55" s="98"/>
      <c r="F55" s="87"/>
      <c r="G55" s="87"/>
      <c r="H55" s="73"/>
      <c r="I55" s="82"/>
      <c r="J55" s="82"/>
      <c r="K55" s="82"/>
      <c r="L55" s="82"/>
      <c r="M55" s="82"/>
      <c r="N55" s="82"/>
      <c r="O55" s="82"/>
      <c r="P55" s="82"/>
      <c r="Q55" s="82"/>
      <c r="R55" s="65"/>
      <c r="S55" s="65"/>
      <c r="T55" s="65"/>
      <c r="U55" s="65"/>
    </row>
    <row r="56" spans="1:37" s="81" customFormat="1" ht="25.5" customHeight="1" x14ac:dyDescent="0.35">
      <c r="A56" s="145"/>
      <c r="B56" s="272" t="s">
        <v>227</v>
      </c>
      <c r="C56" s="272"/>
      <c r="D56" s="272"/>
      <c r="E56" s="272"/>
      <c r="F56" s="272"/>
      <c r="G56" s="272"/>
      <c r="H56" s="272"/>
      <c r="I56" s="272"/>
      <c r="J56" s="272"/>
      <c r="K56" s="272"/>
      <c r="L56" s="272"/>
      <c r="M56" s="272"/>
      <c r="N56" s="272"/>
      <c r="O56" s="272"/>
      <c r="P56" s="272"/>
      <c r="Q56" s="82"/>
      <c r="R56" s="65"/>
      <c r="S56" s="65"/>
      <c r="T56" s="65"/>
      <c r="U56" s="65"/>
      <c r="V56" s="65"/>
      <c r="W56" s="65"/>
      <c r="X56" s="65"/>
    </row>
    <row r="57" spans="1:37" s="65" customFormat="1" ht="14" x14ac:dyDescent="0.35">
      <c r="A57" s="145"/>
      <c r="B57" s="82" t="s">
        <v>226</v>
      </c>
      <c r="C57" s="82"/>
      <c r="D57" s="98"/>
      <c r="E57" s="98"/>
      <c r="F57" s="87"/>
      <c r="G57" s="87"/>
      <c r="H57" s="73"/>
      <c r="I57" s="82"/>
      <c r="J57" s="82"/>
      <c r="K57" s="82"/>
      <c r="L57" s="82"/>
      <c r="M57" s="82"/>
      <c r="N57" s="82"/>
      <c r="O57" s="82"/>
      <c r="P57" s="82"/>
    </row>
    <row r="58" spans="1:37" s="65" customFormat="1" ht="14" x14ac:dyDescent="0.35">
      <c r="A58" s="145"/>
      <c r="B58" s="100" t="s">
        <v>225</v>
      </c>
      <c r="C58" s="100"/>
      <c r="D58" s="98"/>
      <c r="E58" s="98"/>
      <c r="F58" s="87"/>
      <c r="G58" s="87"/>
      <c r="H58" s="73"/>
      <c r="I58" s="82"/>
      <c r="J58" s="82"/>
      <c r="K58" s="82"/>
      <c r="L58" s="82"/>
      <c r="M58" s="82"/>
      <c r="N58" s="82"/>
      <c r="O58" s="82"/>
      <c r="P58" s="82"/>
    </row>
    <row r="59" spans="1:37" s="65" customFormat="1" ht="14" x14ac:dyDescent="0.35">
      <c r="A59" s="145"/>
      <c r="B59" s="100"/>
      <c r="C59" s="100"/>
      <c r="D59" s="98"/>
      <c r="E59" s="98"/>
      <c r="F59" s="87"/>
      <c r="G59" s="87"/>
      <c r="H59" s="73"/>
      <c r="I59" s="82"/>
      <c r="J59" s="82"/>
      <c r="K59" s="82"/>
      <c r="L59" s="82"/>
      <c r="M59" s="82"/>
      <c r="N59" s="82"/>
      <c r="O59" s="82"/>
      <c r="P59" s="82"/>
    </row>
    <row r="60" spans="1:37" s="65" customFormat="1" ht="14" x14ac:dyDescent="0.35">
      <c r="A60" s="145"/>
      <c r="B60" s="82" t="s">
        <v>224</v>
      </c>
      <c r="C60" s="82"/>
      <c r="D60" s="98"/>
      <c r="E60" s="87"/>
      <c r="F60" s="87"/>
      <c r="G60" s="87"/>
      <c r="H60" s="73"/>
      <c r="I60" s="82"/>
      <c r="J60" s="82"/>
      <c r="K60" s="82"/>
      <c r="L60" s="82"/>
      <c r="M60" s="82"/>
      <c r="N60" s="82"/>
      <c r="O60" s="82"/>
      <c r="P60" s="82"/>
    </row>
    <row r="61" spans="1:37" s="65" customFormat="1" ht="14" x14ac:dyDescent="0.35">
      <c r="A61" s="145"/>
      <c r="D61" s="101"/>
      <c r="E61" s="95"/>
      <c r="F61" s="95"/>
      <c r="G61" s="95"/>
      <c r="H61" s="93"/>
      <c r="I61" s="93"/>
      <c r="J61" s="93"/>
    </row>
    <row r="62" spans="1:37" s="65" customFormat="1" ht="14" x14ac:dyDescent="0.35">
      <c r="A62" s="145"/>
      <c r="B62" s="93"/>
      <c r="C62" s="93"/>
      <c r="D62" s="94"/>
      <c r="E62" s="95"/>
      <c r="F62" s="95"/>
      <c r="G62" s="95"/>
      <c r="H62" s="93"/>
      <c r="I62" s="93"/>
      <c r="J62" s="93"/>
    </row>
    <row r="63" spans="1:37" s="65" customFormat="1" ht="14" x14ac:dyDescent="0.35">
      <c r="A63" s="145"/>
      <c r="B63" s="93"/>
      <c r="C63" s="93"/>
      <c r="D63" s="94"/>
      <c r="E63" s="95"/>
      <c r="F63" s="95"/>
      <c r="G63" s="95"/>
      <c r="H63" s="93"/>
      <c r="I63" s="93"/>
      <c r="J63" s="93"/>
    </row>
    <row r="64" spans="1:37" s="81" customFormat="1" ht="14.25" customHeight="1" x14ac:dyDescent="0.35">
      <c r="A64" s="145">
        <v>62</v>
      </c>
      <c r="B64" s="266" t="s">
        <v>59</v>
      </c>
      <c r="C64" s="266"/>
      <c r="D64" s="268">
        <v>263</v>
      </c>
      <c r="E64" s="268">
        <v>348</v>
      </c>
      <c r="F64" s="268">
        <v>23.5</v>
      </c>
      <c r="G64" s="268">
        <v>147</v>
      </c>
      <c r="H64" s="268">
        <v>7</v>
      </c>
      <c r="I64" s="268">
        <v>19</v>
      </c>
      <c r="J64" s="268" t="s">
        <v>3</v>
      </c>
      <c r="K64" s="268">
        <v>40</v>
      </c>
      <c r="L64" s="268">
        <v>0</v>
      </c>
      <c r="M64" s="268">
        <v>35</v>
      </c>
      <c r="N64" s="268">
        <v>102</v>
      </c>
      <c r="O64" s="268">
        <v>4</v>
      </c>
      <c r="P64" s="268">
        <v>5</v>
      </c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H64" s="65"/>
      <c r="AI64" s="65"/>
      <c r="AJ64" s="65"/>
      <c r="AK64" s="65"/>
    </row>
    <row r="65" spans="1:37" s="81" customFormat="1" ht="14.25" customHeight="1" x14ac:dyDescent="0.35">
      <c r="A65" s="145">
        <v>98</v>
      </c>
      <c r="B65" s="266" t="s">
        <v>30</v>
      </c>
      <c r="C65" s="266"/>
      <c r="D65" s="268">
        <v>196</v>
      </c>
      <c r="E65" s="268">
        <v>331</v>
      </c>
      <c r="F65" s="268">
        <v>21</v>
      </c>
      <c r="G65" s="268">
        <v>121</v>
      </c>
      <c r="H65" s="268">
        <v>6</v>
      </c>
      <c r="I65" s="268">
        <v>18</v>
      </c>
      <c r="J65" s="268" t="s">
        <v>3</v>
      </c>
      <c r="K65" s="268">
        <v>42</v>
      </c>
      <c r="L65" s="268">
        <v>2</v>
      </c>
      <c r="M65" s="268">
        <v>25</v>
      </c>
      <c r="N65" s="268">
        <v>118</v>
      </c>
      <c r="O65" s="268">
        <v>5</v>
      </c>
      <c r="P65" s="268">
        <v>2</v>
      </c>
      <c r="Q65" s="82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H65" s="65"/>
      <c r="AI65" s="65"/>
      <c r="AJ65" s="65"/>
      <c r="AK65" s="65"/>
    </row>
    <row r="66" spans="1:37" s="65" customFormat="1" ht="14" x14ac:dyDescent="0.35">
      <c r="A66" s="145"/>
      <c r="B66" s="93"/>
      <c r="C66" s="93"/>
      <c r="D66" s="94"/>
      <c r="E66" s="95"/>
      <c r="F66" s="95"/>
      <c r="G66" s="95"/>
      <c r="H66" s="93"/>
      <c r="I66" s="93"/>
      <c r="J66" s="93"/>
    </row>
    <row r="67" spans="1:37" s="65" customFormat="1" ht="14" x14ac:dyDescent="0.35">
      <c r="A67" s="145"/>
      <c r="B67" s="93"/>
      <c r="C67" s="93"/>
      <c r="D67" s="94"/>
      <c r="E67" s="95"/>
      <c r="F67" s="95"/>
      <c r="G67" s="95"/>
      <c r="H67" s="93"/>
      <c r="I67" s="93"/>
      <c r="J67" s="93"/>
    </row>
    <row r="68" spans="1:37" s="65" customFormat="1" ht="14" x14ac:dyDescent="0.35">
      <c r="A68" s="145"/>
      <c r="B68" s="93"/>
      <c r="C68" s="93"/>
      <c r="D68" s="93"/>
      <c r="E68" s="95"/>
      <c r="F68" s="95"/>
      <c r="G68" s="95"/>
      <c r="H68" s="93"/>
      <c r="I68" s="93"/>
      <c r="J68" s="93"/>
    </row>
    <row r="69" spans="1:37" s="65" customFormat="1" ht="14" x14ac:dyDescent="0.35">
      <c r="A69" s="145"/>
      <c r="B69" s="93"/>
      <c r="C69" s="93"/>
      <c r="D69" s="93"/>
      <c r="E69" s="95"/>
      <c r="F69" s="95"/>
      <c r="G69" s="95"/>
      <c r="H69" s="93"/>
      <c r="I69" s="93"/>
      <c r="J69" s="93"/>
    </row>
    <row r="70" spans="1:37" s="65" customFormat="1" ht="14" x14ac:dyDescent="0.35">
      <c r="A70" s="145"/>
      <c r="B70" s="93"/>
      <c r="C70" s="93"/>
      <c r="D70" s="93"/>
      <c r="E70" s="95"/>
      <c r="F70" s="95"/>
      <c r="G70" s="95"/>
      <c r="H70" s="93"/>
      <c r="I70" s="93"/>
      <c r="J70" s="93"/>
    </row>
    <row r="71" spans="1:37" s="65" customFormat="1" ht="14" x14ac:dyDescent="0.35">
      <c r="A71" s="145"/>
      <c r="B71" s="93"/>
      <c r="C71" s="93"/>
      <c r="D71" s="93"/>
      <c r="E71" s="95"/>
      <c r="F71" s="95"/>
      <c r="G71" s="95"/>
      <c r="H71" s="93"/>
      <c r="I71" s="93"/>
      <c r="J71" s="93"/>
    </row>
    <row r="72" spans="1:37" s="65" customFormat="1" ht="14" x14ac:dyDescent="0.35">
      <c r="A72" s="145"/>
      <c r="B72" s="93"/>
      <c r="C72" s="93"/>
      <c r="D72" s="93"/>
      <c r="E72" s="95"/>
      <c r="F72" s="95"/>
      <c r="G72" s="95"/>
      <c r="H72" s="93"/>
      <c r="I72" s="93"/>
      <c r="J72" s="93"/>
    </row>
    <row r="73" spans="1:37" s="65" customFormat="1" ht="14" x14ac:dyDescent="0.35">
      <c r="A73" s="145"/>
      <c r="B73" s="93"/>
      <c r="C73" s="93"/>
      <c r="D73" s="93"/>
      <c r="E73" s="95"/>
      <c r="F73" s="95"/>
      <c r="G73" s="95"/>
      <c r="H73" s="93"/>
      <c r="I73" s="93"/>
      <c r="J73" s="93"/>
    </row>
    <row r="74" spans="1:37" s="65" customFormat="1" ht="14" x14ac:dyDescent="0.35">
      <c r="A74" s="145"/>
      <c r="B74" s="93"/>
      <c r="C74" s="93"/>
      <c r="D74" s="93"/>
      <c r="E74" s="95"/>
      <c r="F74" s="95"/>
      <c r="G74" s="95"/>
      <c r="H74" s="93"/>
      <c r="I74" s="93"/>
      <c r="J74" s="93"/>
    </row>
    <row r="75" spans="1:37" s="65" customFormat="1" ht="14" x14ac:dyDescent="0.35">
      <c r="A75" s="145"/>
      <c r="B75" s="93"/>
      <c r="C75" s="93"/>
      <c r="D75" s="93"/>
      <c r="E75" s="95"/>
      <c r="F75" s="95"/>
      <c r="G75" s="95"/>
      <c r="H75" s="93"/>
      <c r="I75" s="93"/>
      <c r="J75" s="93"/>
    </row>
    <row r="76" spans="1:37" s="65" customFormat="1" ht="14" x14ac:dyDescent="0.35">
      <c r="A76" s="145"/>
      <c r="B76" s="93"/>
      <c r="C76" s="93"/>
      <c r="D76" s="93"/>
      <c r="E76" s="95"/>
      <c r="F76" s="95"/>
      <c r="G76" s="95"/>
      <c r="H76" s="93"/>
      <c r="I76" s="93"/>
      <c r="J76" s="93"/>
    </row>
    <row r="77" spans="1:37" s="65" customFormat="1" ht="14" x14ac:dyDescent="0.35">
      <c r="A77" s="145"/>
      <c r="B77" s="93"/>
      <c r="C77" s="93"/>
      <c r="D77" s="93"/>
      <c r="E77" s="95"/>
      <c r="F77" s="95"/>
      <c r="G77" s="95"/>
      <c r="H77" s="93"/>
      <c r="I77" s="93"/>
      <c r="J77" s="93"/>
    </row>
    <row r="78" spans="1:37" s="65" customFormat="1" ht="14" x14ac:dyDescent="0.35">
      <c r="A78" s="145"/>
      <c r="B78" s="93"/>
      <c r="C78" s="93"/>
      <c r="D78" s="93"/>
      <c r="E78" s="95"/>
      <c r="F78" s="95"/>
      <c r="G78" s="95"/>
      <c r="H78" s="93"/>
      <c r="I78" s="93"/>
      <c r="J78" s="93"/>
    </row>
    <row r="79" spans="1:37" s="65" customFormat="1" ht="14" x14ac:dyDescent="0.35">
      <c r="A79" s="145"/>
      <c r="B79" s="93"/>
      <c r="C79" s="93"/>
      <c r="D79" s="93"/>
      <c r="E79" s="95"/>
      <c r="F79" s="95"/>
      <c r="G79" s="95"/>
      <c r="H79" s="93"/>
      <c r="I79" s="93"/>
      <c r="J79" s="93"/>
    </row>
    <row r="80" spans="1:37" s="65" customFormat="1" ht="14" x14ac:dyDescent="0.35">
      <c r="A80" s="145"/>
      <c r="B80" s="93"/>
      <c r="C80" s="93"/>
      <c r="D80" s="93"/>
      <c r="E80" s="95"/>
      <c r="F80" s="95"/>
      <c r="G80" s="95"/>
      <c r="H80" s="93"/>
      <c r="I80" s="93"/>
      <c r="J80" s="93"/>
    </row>
    <row r="81" spans="1:10" s="65" customFormat="1" ht="14" x14ac:dyDescent="0.35">
      <c r="A81" s="145"/>
      <c r="B81" s="93"/>
      <c r="C81" s="93"/>
      <c r="D81" s="93"/>
      <c r="E81" s="95"/>
      <c r="F81" s="95"/>
      <c r="G81" s="95"/>
      <c r="H81" s="93"/>
      <c r="I81" s="93"/>
      <c r="J81" s="93"/>
    </row>
    <row r="82" spans="1:10" s="65" customFormat="1" ht="14" x14ac:dyDescent="0.35">
      <c r="A82" s="145"/>
      <c r="B82" s="93"/>
      <c r="C82" s="93"/>
      <c r="D82" s="93"/>
      <c r="E82" s="95"/>
      <c r="F82" s="95"/>
      <c r="G82" s="95"/>
      <c r="H82" s="93"/>
      <c r="I82" s="93"/>
      <c r="J82" s="93"/>
    </row>
    <row r="83" spans="1:10" s="65" customFormat="1" ht="14" x14ac:dyDescent="0.35">
      <c r="A83" s="145"/>
      <c r="B83" s="93"/>
      <c r="C83" s="93"/>
      <c r="D83" s="93"/>
      <c r="E83" s="95"/>
      <c r="F83" s="95"/>
      <c r="G83" s="95"/>
      <c r="H83" s="93"/>
      <c r="I83" s="93"/>
      <c r="J83" s="93"/>
    </row>
    <row r="84" spans="1:10" s="65" customFormat="1" ht="14" x14ac:dyDescent="0.35">
      <c r="A84" s="145"/>
      <c r="B84" s="93"/>
      <c r="C84" s="93"/>
      <c r="D84" s="93"/>
      <c r="E84" s="95"/>
      <c r="F84" s="95"/>
      <c r="G84" s="95"/>
      <c r="H84" s="93"/>
      <c r="I84" s="93"/>
      <c r="J84" s="93"/>
    </row>
    <row r="85" spans="1:10" s="65" customFormat="1" ht="14" x14ac:dyDescent="0.35">
      <c r="A85" s="145"/>
      <c r="B85" s="93"/>
      <c r="C85" s="93"/>
      <c r="D85" s="93"/>
      <c r="E85" s="95"/>
      <c r="F85" s="95"/>
      <c r="G85" s="95"/>
      <c r="H85" s="93"/>
      <c r="I85" s="93"/>
      <c r="J85" s="93"/>
    </row>
    <row r="86" spans="1:10" s="65" customFormat="1" ht="14" x14ac:dyDescent="0.35">
      <c r="A86" s="145"/>
      <c r="B86" s="93"/>
      <c r="C86" s="93"/>
      <c r="D86" s="93"/>
      <c r="E86" s="95"/>
      <c r="F86" s="95"/>
      <c r="G86" s="95"/>
      <c r="H86" s="93"/>
      <c r="I86" s="93"/>
      <c r="J86" s="93"/>
    </row>
    <row r="87" spans="1:10" s="65" customFormat="1" ht="14" x14ac:dyDescent="0.35">
      <c r="A87" s="145"/>
      <c r="B87" s="93"/>
      <c r="C87" s="93"/>
      <c r="D87" s="93"/>
      <c r="E87" s="95"/>
      <c r="F87" s="95"/>
      <c r="G87" s="95"/>
      <c r="H87" s="93"/>
      <c r="I87" s="93"/>
      <c r="J87" s="93"/>
    </row>
    <row r="88" spans="1:10" s="65" customFormat="1" ht="14" x14ac:dyDescent="0.35">
      <c r="A88" s="145"/>
      <c r="B88" s="93"/>
      <c r="C88" s="93"/>
      <c r="D88" s="93"/>
      <c r="E88" s="95"/>
      <c r="F88" s="95"/>
      <c r="G88" s="95"/>
      <c r="H88" s="93"/>
      <c r="I88" s="93"/>
      <c r="J88" s="93"/>
    </row>
    <row r="89" spans="1:10" s="65" customFormat="1" ht="14" x14ac:dyDescent="0.35">
      <c r="A89" s="145"/>
      <c r="B89" s="93"/>
      <c r="C89" s="93"/>
      <c r="D89" s="93"/>
      <c r="E89" s="95"/>
      <c r="F89" s="95"/>
      <c r="G89" s="95"/>
      <c r="H89" s="93"/>
      <c r="I89" s="93"/>
      <c r="J89" s="93"/>
    </row>
    <row r="90" spans="1:10" s="65" customFormat="1" ht="14" x14ac:dyDescent="0.35">
      <c r="A90" s="145"/>
      <c r="B90" s="93"/>
      <c r="C90" s="93"/>
      <c r="D90" s="93"/>
      <c r="E90" s="95"/>
      <c r="F90" s="95"/>
      <c r="G90" s="95"/>
      <c r="H90" s="93"/>
      <c r="I90" s="93"/>
      <c r="J90" s="93"/>
    </row>
    <row r="91" spans="1:10" s="65" customFormat="1" ht="14" x14ac:dyDescent="0.35">
      <c r="A91" s="145"/>
      <c r="B91" s="93"/>
      <c r="C91" s="93"/>
      <c r="D91" s="93"/>
      <c r="E91" s="95"/>
      <c r="F91" s="95"/>
      <c r="G91" s="95"/>
      <c r="H91" s="93"/>
      <c r="I91" s="93"/>
      <c r="J91" s="93"/>
    </row>
    <row r="92" spans="1:10" s="65" customFormat="1" ht="14" x14ac:dyDescent="0.35">
      <c r="A92" s="145"/>
      <c r="B92" s="93"/>
      <c r="C92" s="93"/>
      <c r="D92" s="93"/>
      <c r="E92" s="95"/>
      <c r="F92" s="95"/>
      <c r="G92" s="95"/>
      <c r="H92" s="93"/>
      <c r="I92" s="93"/>
      <c r="J92" s="93"/>
    </row>
    <row r="93" spans="1:10" s="65" customFormat="1" ht="14" x14ac:dyDescent="0.35">
      <c r="A93" s="145"/>
      <c r="B93" s="93"/>
      <c r="C93" s="93"/>
      <c r="D93" s="93"/>
      <c r="E93" s="95"/>
      <c r="F93" s="95"/>
      <c r="G93" s="95"/>
      <c r="H93" s="93"/>
      <c r="I93" s="93"/>
      <c r="J93" s="93"/>
    </row>
    <row r="94" spans="1:10" s="65" customFormat="1" ht="14" x14ac:dyDescent="0.35">
      <c r="A94" s="145"/>
      <c r="B94" s="93"/>
      <c r="C94" s="93"/>
      <c r="D94" s="93"/>
      <c r="E94" s="95"/>
      <c r="F94" s="95"/>
      <c r="G94" s="95"/>
      <c r="H94" s="93"/>
      <c r="I94" s="93"/>
      <c r="J94" s="93"/>
    </row>
    <row r="95" spans="1:10" s="65" customFormat="1" ht="14" x14ac:dyDescent="0.35">
      <c r="A95" s="145"/>
      <c r="B95" s="93"/>
      <c r="C95" s="93"/>
      <c r="D95" s="93"/>
      <c r="E95" s="95"/>
      <c r="F95" s="95"/>
      <c r="G95" s="95"/>
      <c r="H95" s="93"/>
      <c r="I95" s="93"/>
      <c r="J95" s="93"/>
    </row>
    <row r="96" spans="1:10" s="65" customFormat="1" ht="14" x14ac:dyDescent="0.35">
      <c r="A96" s="145"/>
      <c r="B96" s="93"/>
      <c r="C96" s="93"/>
      <c r="D96" s="93"/>
      <c r="E96" s="95"/>
      <c r="F96" s="95"/>
      <c r="G96" s="95"/>
      <c r="H96" s="93"/>
      <c r="I96" s="93"/>
      <c r="J96" s="93"/>
    </row>
    <row r="97" spans="1:10" s="65" customFormat="1" ht="14" x14ac:dyDescent="0.35">
      <c r="A97" s="145"/>
      <c r="B97" s="93"/>
      <c r="C97" s="93"/>
      <c r="D97" s="93"/>
      <c r="E97" s="95"/>
      <c r="F97" s="95"/>
      <c r="G97" s="95"/>
      <c r="H97" s="93"/>
      <c r="I97" s="93"/>
      <c r="J97" s="93"/>
    </row>
    <row r="98" spans="1:10" s="65" customFormat="1" ht="14" x14ac:dyDescent="0.35">
      <c r="A98" s="145"/>
      <c r="B98" s="93"/>
      <c r="C98" s="93"/>
      <c r="D98" s="93"/>
      <c r="E98" s="95"/>
      <c r="F98" s="95"/>
      <c r="G98" s="95"/>
      <c r="H98" s="93"/>
      <c r="I98" s="93"/>
      <c r="J98" s="93"/>
    </row>
    <row r="99" spans="1:10" s="65" customFormat="1" ht="14" x14ac:dyDescent="0.35">
      <c r="A99" s="145"/>
      <c r="B99" s="93"/>
      <c r="C99" s="93"/>
      <c r="D99" s="93"/>
      <c r="E99" s="95"/>
      <c r="F99" s="95"/>
      <c r="G99" s="95"/>
      <c r="H99" s="93"/>
      <c r="I99" s="93"/>
      <c r="J99" s="93"/>
    </row>
    <row r="100" spans="1:10" s="65" customFormat="1" ht="14" x14ac:dyDescent="0.35">
      <c r="A100" s="145"/>
      <c r="B100" s="93"/>
      <c r="C100" s="93"/>
      <c r="D100" s="93"/>
      <c r="E100" s="95"/>
      <c r="F100" s="95"/>
      <c r="G100" s="95"/>
      <c r="H100" s="93"/>
      <c r="I100" s="93"/>
      <c r="J100" s="93"/>
    </row>
    <row r="101" spans="1:10" s="65" customFormat="1" ht="14" x14ac:dyDescent="0.35">
      <c r="A101" s="145"/>
      <c r="B101" s="93"/>
      <c r="C101" s="93"/>
      <c r="D101" s="93"/>
      <c r="E101" s="95"/>
      <c r="F101" s="95"/>
      <c r="G101" s="95"/>
      <c r="H101" s="93"/>
      <c r="I101" s="93"/>
      <c r="J101" s="93"/>
    </row>
    <row r="102" spans="1:10" s="65" customFormat="1" ht="14" x14ac:dyDescent="0.35">
      <c r="A102" s="145"/>
      <c r="B102" s="93"/>
      <c r="C102" s="93"/>
      <c r="D102" s="93"/>
      <c r="E102" s="95"/>
      <c r="F102" s="95"/>
      <c r="G102" s="95"/>
      <c r="H102" s="93"/>
      <c r="I102" s="93"/>
      <c r="J102" s="93"/>
    </row>
    <row r="103" spans="1:10" s="65" customFormat="1" ht="14" x14ac:dyDescent="0.35">
      <c r="A103" s="145"/>
      <c r="B103" s="93"/>
      <c r="C103" s="93"/>
      <c r="D103" s="93"/>
      <c r="E103" s="95"/>
      <c r="F103" s="95"/>
      <c r="G103" s="95"/>
      <c r="H103" s="93"/>
      <c r="I103" s="93"/>
      <c r="J103" s="93"/>
    </row>
    <row r="104" spans="1:10" s="65" customFormat="1" ht="14" x14ac:dyDescent="0.35">
      <c r="A104" s="145"/>
      <c r="B104" s="93"/>
      <c r="C104" s="93"/>
      <c r="D104" s="93"/>
      <c r="E104" s="95"/>
      <c r="F104" s="95"/>
      <c r="G104" s="95"/>
      <c r="H104" s="93"/>
      <c r="I104" s="93"/>
      <c r="J104" s="93"/>
    </row>
    <row r="105" spans="1:10" s="65" customFormat="1" ht="14" x14ac:dyDescent="0.35">
      <c r="A105" s="145"/>
      <c r="B105" s="93"/>
      <c r="C105" s="93"/>
      <c r="D105" s="93"/>
      <c r="E105" s="95"/>
      <c r="F105" s="95"/>
      <c r="G105" s="95"/>
      <c r="H105" s="93"/>
      <c r="I105" s="93"/>
      <c r="J105" s="93"/>
    </row>
    <row r="106" spans="1:10" s="65" customFormat="1" ht="14" x14ac:dyDescent="0.35">
      <c r="A106" s="145"/>
      <c r="B106" s="93"/>
      <c r="C106" s="93"/>
      <c r="D106" s="93"/>
      <c r="E106" s="95"/>
      <c r="F106" s="95"/>
      <c r="G106" s="95"/>
      <c r="H106" s="93"/>
      <c r="I106" s="93"/>
      <c r="J106" s="93"/>
    </row>
    <row r="107" spans="1:10" s="65" customFormat="1" ht="14" x14ac:dyDescent="0.35">
      <c r="A107" s="145"/>
      <c r="B107" s="93"/>
      <c r="C107" s="93"/>
      <c r="D107" s="93"/>
      <c r="E107" s="95"/>
      <c r="F107" s="95"/>
      <c r="G107" s="95"/>
      <c r="H107" s="93"/>
      <c r="I107" s="93"/>
      <c r="J107" s="93"/>
    </row>
    <row r="108" spans="1:10" s="65" customFormat="1" ht="14" x14ac:dyDescent="0.35">
      <c r="A108" s="145"/>
      <c r="B108" s="93"/>
      <c r="C108" s="93"/>
      <c r="D108" s="93"/>
      <c r="E108" s="95"/>
      <c r="F108" s="95"/>
      <c r="G108" s="95"/>
      <c r="H108" s="93"/>
      <c r="I108" s="93"/>
      <c r="J108" s="93"/>
    </row>
    <row r="109" spans="1:10" s="65" customFormat="1" ht="14" x14ac:dyDescent="0.35">
      <c r="A109" s="145"/>
      <c r="B109" s="93"/>
      <c r="C109" s="93"/>
      <c r="D109" s="93"/>
      <c r="E109" s="95"/>
      <c r="F109" s="95"/>
      <c r="G109" s="95"/>
      <c r="H109" s="93"/>
      <c r="I109" s="93"/>
      <c r="J109" s="93"/>
    </row>
    <row r="110" spans="1:10" s="65" customFormat="1" ht="14" x14ac:dyDescent="0.35">
      <c r="A110" s="145"/>
      <c r="B110" s="93"/>
      <c r="C110" s="93"/>
      <c r="D110" s="93"/>
      <c r="E110" s="95"/>
      <c r="F110" s="95"/>
      <c r="G110" s="95"/>
      <c r="H110" s="93"/>
      <c r="I110" s="93"/>
      <c r="J110" s="93"/>
    </row>
    <row r="111" spans="1:10" s="65" customFormat="1" ht="14" x14ac:dyDescent="0.35">
      <c r="A111" s="145"/>
      <c r="B111" s="93"/>
      <c r="C111" s="93"/>
      <c r="D111" s="93"/>
      <c r="E111" s="95"/>
      <c r="F111" s="95"/>
      <c r="G111" s="95"/>
      <c r="H111" s="93"/>
      <c r="I111" s="93"/>
      <c r="J111" s="93"/>
    </row>
    <row r="112" spans="1:10" s="65" customFormat="1" ht="14" x14ac:dyDescent="0.35">
      <c r="A112" s="145"/>
      <c r="B112" s="93"/>
      <c r="C112" s="93"/>
      <c r="D112" s="93"/>
      <c r="E112" s="95"/>
      <c r="F112" s="95"/>
      <c r="G112" s="95"/>
      <c r="H112" s="93"/>
      <c r="I112" s="93"/>
      <c r="J112" s="93"/>
    </row>
    <row r="113" spans="1:10" s="65" customFormat="1" ht="14" x14ac:dyDescent="0.35">
      <c r="A113" s="145"/>
      <c r="B113" s="93"/>
      <c r="C113" s="93"/>
      <c r="D113" s="93"/>
      <c r="E113" s="95"/>
      <c r="F113" s="95"/>
      <c r="G113" s="95"/>
      <c r="H113" s="93"/>
      <c r="I113" s="93"/>
      <c r="J113" s="93"/>
    </row>
    <row r="114" spans="1:10" s="65" customFormat="1" ht="14" x14ac:dyDescent="0.35">
      <c r="A114" s="145"/>
      <c r="B114" s="93"/>
      <c r="C114" s="93"/>
      <c r="D114" s="93"/>
      <c r="E114" s="95"/>
      <c r="F114" s="95"/>
      <c r="G114" s="95"/>
      <c r="H114" s="93"/>
      <c r="I114" s="93"/>
      <c r="J114" s="93"/>
    </row>
    <row r="115" spans="1:10" s="65" customFormat="1" ht="14" x14ac:dyDescent="0.35">
      <c r="A115" s="145"/>
      <c r="B115" s="93"/>
      <c r="C115" s="93"/>
      <c r="D115" s="93"/>
      <c r="E115" s="95"/>
      <c r="F115" s="95"/>
      <c r="G115" s="95"/>
      <c r="H115" s="93"/>
      <c r="I115" s="93"/>
      <c r="J115" s="93"/>
    </row>
    <row r="116" spans="1:10" s="65" customFormat="1" ht="14" x14ac:dyDescent="0.35">
      <c r="A116" s="145"/>
      <c r="B116" s="93"/>
      <c r="C116" s="93"/>
      <c r="D116" s="93"/>
      <c r="E116" s="95"/>
      <c r="F116" s="95"/>
      <c r="G116" s="95"/>
      <c r="H116" s="93"/>
      <c r="I116" s="93"/>
      <c r="J116" s="93"/>
    </row>
    <row r="117" spans="1:10" s="65" customFormat="1" ht="14" x14ac:dyDescent="0.35">
      <c r="A117" s="145"/>
      <c r="B117" s="93"/>
      <c r="C117" s="93"/>
      <c r="D117" s="93"/>
      <c r="E117" s="95"/>
      <c r="F117" s="95"/>
      <c r="G117" s="95"/>
      <c r="H117" s="93"/>
      <c r="I117" s="93"/>
      <c r="J117" s="93"/>
    </row>
    <row r="118" spans="1:10" s="65" customFormat="1" ht="14" x14ac:dyDescent="0.35">
      <c r="A118" s="145"/>
      <c r="B118" s="93"/>
      <c r="C118" s="93"/>
      <c r="D118" s="93"/>
      <c r="E118" s="95"/>
      <c r="F118" s="95"/>
      <c r="G118" s="95"/>
      <c r="H118" s="93"/>
      <c r="I118" s="93"/>
      <c r="J118" s="93"/>
    </row>
    <row r="119" spans="1:10" s="65" customFormat="1" ht="14" x14ac:dyDescent="0.35">
      <c r="A119" s="145"/>
      <c r="B119" s="93"/>
      <c r="C119" s="93"/>
      <c r="D119" s="93"/>
      <c r="E119" s="95"/>
      <c r="F119" s="95"/>
      <c r="G119" s="95"/>
      <c r="H119" s="93"/>
      <c r="I119" s="93"/>
      <c r="J119" s="93"/>
    </row>
    <row r="120" spans="1:10" s="65" customFormat="1" ht="14" x14ac:dyDescent="0.35">
      <c r="A120" s="145"/>
      <c r="B120" s="93"/>
      <c r="C120" s="93"/>
      <c r="D120" s="93"/>
      <c r="E120" s="95"/>
      <c r="F120" s="95"/>
      <c r="G120" s="95"/>
      <c r="H120" s="93"/>
      <c r="I120" s="93"/>
      <c r="J120" s="93"/>
    </row>
    <row r="121" spans="1:10" s="65" customFormat="1" ht="14" x14ac:dyDescent="0.35">
      <c r="A121" s="145"/>
      <c r="B121" s="93"/>
      <c r="C121" s="93"/>
      <c r="D121" s="93"/>
      <c r="E121" s="95"/>
      <c r="F121" s="95"/>
      <c r="G121" s="95"/>
      <c r="H121" s="93"/>
      <c r="I121" s="93"/>
      <c r="J121" s="93"/>
    </row>
    <row r="122" spans="1:10" s="65" customFormat="1" ht="14" x14ac:dyDescent="0.35">
      <c r="A122" s="145"/>
      <c r="B122" s="93"/>
      <c r="C122" s="93"/>
      <c r="D122" s="93"/>
      <c r="E122" s="95"/>
      <c r="F122" s="95"/>
      <c r="G122" s="95"/>
      <c r="H122" s="93"/>
      <c r="I122" s="93"/>
      <c r="J122" s="93"/>
    </row>
    <row r="123" spans="1:10" s="65" customFormat="1" ht="14" x14ac:dyDescent="0.35">
      <c r="A123" s="145"/>
      <c r="B123" s="93"/>
      <c r="C123" s="93"/>
      <c r="D123" s="93"/>
      <c r="E123" s="95"/>
      <c r="F123" s="95"/>
      <c r="G123" s="95"/>
      <c r="H123" s="93"/>
      <c r="I123" s="93"/>
      <c r="J123" s="93"/>
    </row>
    <row r="124" spans="1:10" s="65" customFormat="1" ht="14" x14ac:dyDescent="0.35">
      <c r="A124" s="145"/>
      <c r="B124" s="93"/>
      <c r="C124" s="93"/>
      <c r="D124" s="93"/>
      <c r="E124" s="95"/>
      <c r="F124" s="95"/>
      <c r="G124" s="95"/>
      <c r="H124" s="93"/>
      <c r="I124" s="93"/>
      <c r="J124" s="93"/>
    </row>
    <row r="125" spans="1:10" s="65" customFormat="1" ht="14" x14ac:dyDescent="0.35">
      <c r="A125" s="145"/>
      <c r="B125" s="93"/>
      <c r="C125" s="93"/>
      <c r="D125" s="93"/>
      <c r="E125" s="95"/>
      <c r="F125" s="95"/>
      <c r="G125" s="95"/>
      <c r="H125" s="93"/>
      <c r="I125" s="93"/>
      <c r="J125" s="93"/>
    </row>
    <row r="126" spans="1:10" s="65" customFormat="1" ht="14" x14ac:dyDescent="0.35">
      <c r="A126" s="145"/>
      <c r="B126" s="93"/>
      <c r="C126" s="93"/>
      <c r="D126" s="93"/>
      <c r="E126" s="95"/>
      <c r="F126" s="95"/>
      <c r="G126" s="95"/>
      <c r="H126" s="93"/>
      <c r="I126" s="93"/>
      <c r="J126" s="93"/>
    </row>
    <row r="127" spans="1:10" s="65" customFormat="1" ht="14" x14ac:dyDescent="0.35">
      <c r="A127" s="145"/>
      <c r="B127" s="93"/>
      <c r="C127" s="93"/>
      <c r="D127" s="93"/>
      <c r="E127" s="95"/>
      <c r="F127" s="95"/>
      <c r="G127" s="95"/>
      <c r="H127" s="93"/>
      <c r="I127" s="93"/>
      <c r="J127" s="93"/>
    </row>
    <row r="128" spans="1:10" s="65" customFormat="1" ht="14" x14ac:dyDescent="0.35">
      <c r="A128" s="145"/>
      <c r="B128" s="93"/>
      <c r="C128" s="93"/>
      <c r="D128" s="93"/>
      <c r="E128" s="95"/>
      <c r="F128" s="95"/>
      <c r="G128" s="95"/>
      <c r="H128" s="93"/>
      <c r="I128" s="93"/>
      <c r="J128" s="93"/>
    </row>
    <row r="129" spans="1:10" s="65" customFormat="1" ht="14" x14ac:dyDescent="0.35">
      <c r="A129" s="145"/>
      <c r="B129" s="93"/>
      <c r="C129" s="93"/>
      <c r="D129" s="93"/>
      <c r="E129" s="95"/>
      <c r="F129" s="95"/>
      <c r="G129" s="95"/>
      <c r="H129" s="93"/>
      <c r="I129" s="93"/>
      <c r="J129" s="93"/>
    </row>
    <row r="130" spans="1:10" s="65" customFormat="1" ht="14" x14ac:dyDescent="0.35">
      <c r="A130" s="145"/>
      <c r="B130" s="93"/>
      <c r="C130" s="93"/>
      <c r="D130" s="93"/>
      <c r="E130" s="95"/>
      <c r="F130" s="95"/>
      <c r="G130" s="95"/>
      <c r="H130" s="93"/>
      <c r="I130" s="93"/>
      <c r="J130" s="93"/>
    </row>
    <row r="131" spans="1:10" s="65" customFormat="1" ht="14" x14ac:dyDescent="0.35">
      <c r="A131" s="145"/>
      <c r="B131" s="93"/>
      <c r="C131" s="93"/>
      <c r="D131" s="93"/>
      <c r="E131" s="95"/>
      <c r="F131" s="95"/>
      <c r="G131" s="95"/>
      <c r="H131" s="93"/>
      <c r="I131" s="93"/>
      <c r="J131" s="93"/>
    </row>
    <row r="132" spans="1:10" s="65" customFormat="1" ht="14" x14ac:dyDescent="0.35">
      <c r="A132" s="145"/>
      <c r="B132" s="93"/>
      <c r="C132" s="93"/>
      <c r="D132" s="93"/>
      <c r="E132" s="95"/>
      <c r="F132" s="95"/>
      <c r="G132" s="95"/>
      <c r="H132" s="93"/>
      <c r="I132" s="93"/>
      <c r="J132" s="93"/>
    </row>
    <row r="133" spans="1:10" s="65" customFormat="1" ht="14" x14ac:dyDescent="0.35">
      <c r="A133" s="145"/>
      <c r="B133" s="93"/>
      <c r="C133" s="93"/>
      <c r="D133" s="93"/>
      <c r="E133" s="95"/>
      <c r="F133" s="95"/>
      <c r="G133" s="95"/>
      <c r="H133" s="93"/>
      <c r="I133" s="93"/>
      <c r="J133" s="93"/>
    </row>
    <row r="134" spans="1:10" s="65" customFormat="1" ht="14" x14ac:dyDescent="0.35">
      <c r="A134" s="145"/>
      <c r="B134" s="93"/>
      <c r="C134" s="93"/>
      <c r="D134" s="93"/>
      <c r="E134" s="95"/>
      <c r="F134" s="95"/>
      <c r="G134" s="95"/>
      <c r="H134" s="93"/>
      <c r="I134" s="93"/>
      <c r="J134" s="93"/>
    </row>
    <row r="135" spans="1:10" s="65" customFormat="1" ht="14" x14ac:dyDescent="0.35">
      <c r="A135" s="145"/>
      <c r="B135" s="93"/>
      <c r="C135" s="93"/>
      <c r="D135" s="93"/>
      <c r="E135" s="95"/>
      <c r="F135" s="95"/>
      <c r="G135" s="95"/>
      <c r="H135" s="93"/>
      <c r="I135" s="93"/>
      <c r="J135" s="93"/>
    </row>
    <row r="136" spans="1:10" s="65" customFormat="1" ht="14" x14ac:dyDescent="0.35">
      <c r="A136" s="145"/>
      <c r="B136" s="93"/>
      <c r="C136" s="93"/>
      <c r="D136" s="93"/>
      <c r="E136" s="95"/>
      <c r="F136" s="95"/>
      <c r="G136" s="95"/>
      <c r="H136" s="93"/>
      <c r="I136" s="93"/>
      <c r="J136" s="93"/>
    </row>
    <row r="137" spans="1:10" s="65" customFormat="1" ht="14" x14ac:dyDescent="0.35">
      <c r="A137" s="145"/>
      <c r="B137" s="93"/>
      <c r="C137" s="93"/>
      <c r="D137" s="93"/>
      <c r="E137" s="95"/>
      <c r="F137" s="95"/>
      <c r="G137" s="95"/>
      <c r="H137" s="93"/>
      <c r="I137" s="93"/>
      <c r="J137" s="93"/>
    </row>
    <row r="138" spans="1:10" s="65" customFormat="1" ht="14" x14ac:dyDescent="0.35">
      <c r="A138" s="145"/>
      <c r="B138" s="93"/>
      <c r="C138" s="93"/>
      <c r="D138" s="93"/>
      <c r="E138" s="95"/>
      <c r="F138" s="95"/>
      <c r="G138" s="95"/>
      <c r="H138" s="93"/>
      <c r="I138" s="93"/>
      <c r="J138" s="93"/>
    </row>
    <row r="139" spans="1:10" s="65" customFormat="1" ht="14" x14ac:dyDescent="0.35">
      <c r="A139" s="145"/>
      <c r="B139" s="93"/>
      <c r="C139" s="93"/>
      <c r="D139" s="93"/>
      <c r="E139" s="95"/>
      <c r="F139" s="95"/>
      <c r="G139" s="95"/>
      <c r="H139" s="93"/>
      <c r="I139" s="93"/>
      <c r="J139" s="93"/>
    </row>
    <row r="140" spans="1:10" s="65" customFormat="1" ht="14" x14ac:dyDescent="0.35">
      <c r="A140" s="145"/>
      <c r="B140" s="93"/>
      <c r="C140" s="93"/>
      <c r="D140" s="93"/>
      <c r="E140" s="95"/>
      <c r="F140" s="95"/>
      <c r="G140" s="95"/>
      <c r="H140" s="93"/>
      <c r="I140" s="93"/>
      <c r="J140" s="93"/>
    </row>
    <row r="141" spans="1:10" s="65" customFormat="1" ht="14" x14ac:dyDescent="0.35">
      <c r="A141" s="145"/>
      <c r="B141" s="93"/>
      <c r="C141" s="93"/>
      <c r="D141" s="93"/>
      <c r="E141" s="95"/>
      <c r="F141" s="95"/>
      <c r="G141" s="95"/>
      <c r="H141" s="93"/>
      <c r="I141" s="93"/>
      <c r="J141" s="93"/>
    </row>
    <row r="142" spans="1:10" s="65" customFormat="1" ht="14" x14ac:dyDescent="0.35">
      <c r="A142" s="145"/>
      <c r="B142" s="93"/>
      <c r="C142" s="93"/>
      <c r="D142" s="93"/>
      <c r="E142" s="95"/>
      <c r="F142" s="95"/>
      <c r="G142" s="95"/>
      <c r="H142" s="93"/>
      <c r="I142" s="93"/>
      <c r="J142" s="93"/>
    </row>
    <row r="143" spans="1:10" s="65" customFormat="1" ht="14" x14ac:dyDescent="0.35">
      <c r="A143" s="145"/>
      <c r="B143" s="93"/>
      <c r="C143" s="93"/>
      <c r="D143" s="93"/>
      <c r="E143" s="95"/>
      <c r="F143" s="95"/>
      <c r="G143" s="95"/>
      <c r="H143" s="93"/>
      <c r="I143" s="93"/>
      <c r="J143" s="93"/>
    </row>
    <row r="144" spans="1:10" s="65" customFormat="1" ht="14" x14ac:dyDescent="0.35">
      <c r="A144" s="145"/>
      <c r="B144" s="93"/>
      <c r="C144" s="93"/>
      <c r="D144" s="93"/>
      <c r="E144" s="95"/>
      <c r="F144" s="95"/>
      <c r="G144" s="95"/>
      <c r="H144" s="93"/>
      <c r="I144" s="93"/>
      <c r="J144" s="93"/>
    </row>
    <row r="145" spans="1:10" s="65" customFormat="1" ht="14" x14ac:dyDescent="0.35">
      <c r="A145" s="145"/>
      <c r="B145" s="93"/>
      <c r="C145" s="93"/>
      <c r="D145" s="93"/>
      <c r="E145" s="95"/>
      <c r="F145" s="95"/>
      <c r="G145" s="95"/>
      <c r="H145" s="93"/>
      <c r="I145" s="93"/>
      <c r="J145" s="93"/>
    </row>
    <row r="146" spans="1:10" s="65" customFormat="1" ht="14" x14ac:dyDescent="0.35">
      <c r="A146" s="145"/>
      <c r="B146" s="93"/>
      <c r="C146" s="93"/>
      <c r="D146" s="93"/>
      <c r="E146" s="95"/>
      <c r="F146" s="95"/>
      <c r="G146" s="95"/>
      <c r="H146" s="93"/>
      <c r="I146" s="93"/>
      <c r="J146" s="93"/>
    </row>
    <row r="147" spans="1:10" s="65" customFormat="1" ht="14" x14ac:dyDescent="0.35">
      <c r="A147" s="145"/>
      <c r="B147" s="93"/>
      <c r="C147" s="93"/>
      <c r="D147" s="93"/>
      <c r="E147" s="95"/>
      <c r="F147" s="95"/>
      <c r="G147" s="95"/>
      <c r="H147" s="93"/>
      <c r="I147" s="93"/>
      <c r="J147" s="93"/>
    </row>
    <row r="148" spans="1:10" s="65" customFormat="1" ht="14" x14ac:dyDescent="0.35">
      <c r="A148" s="145"/>
      <c r="B148" s="93"/>
      <c r="C148" s="93"/>
      <c r="D148" s="93"/>
      <c r="E148" s="95"/>
      <c r="F148" s="95"/>
      <c r="G148" s="95"/>
      <c r="H148" s="93"/>
      <c r="I148" s="93"/>
      <c r="J148" s="93"/>
    </row>
    <row r="149" spans="1:10" s="65" customFormat="1" ht="14" x14ac:dyDescent="0.35">
      <c r="A149" s="145"/>
      <c r="B149" s="93"/>
      <c r="C149" s="93"/>
      <c r="D149" s="93"/>
      <c r="E149" s="95"/>
      <c r="F149" s="95"/>
      <c r="G149" s="95"/>
      <c r="H149" s="93"/>
      <c r="I149" s="93"/>
      <c r="J149" s="93"/>
    </row>
    <row r="150" spans="1:10" s="65" customFormat="1" ht="14" x14ac:dyDescent="0.35">
      <c r="A150" s="145"/>
      <c r="B150" s="93"/>
      <c r="C150" s="93"/>
      <c r="D150" s="93"/>
      <c r="E150" s="95"/>
      <c r="F150" s="95"/>
      <c r="G150" s="95"/>
      <c r="H150" s="93"/>
      <c r="I150" s="93"/>
      <c r="J150" s="93"/>
    </row>
    <row r="151" spans="1:10" s="65" customFormat="1" ht="14" x14ac:dyDescent="0.35">
      <c r="A151" s="145"/>
      <c r="B151" s="93"/>
      <c r="C151" s="93"/>
      <c r="D151" s="93"/>
      <c r="E151" s="95"/>
      <c r="F151" s="95"/>
      <c r="G151" s="95"/>
      <c r="H151" s="93"/>
      <c r="I151" s="93"/>
      <c r="J151" s="93"/>
    </row>
    <row r="152" spans="1:10" s="65" customFormat="1" ht="14" x14ac:dyDescent="0.35">
      <c r="A152" s="145"/>
      <c r="B152" s="93"/>
      <c r="C152" s="93"/>
      <c r="D152" s="93"/>
      <c r="E152" s="95"/>
      <c r="F152" s="95"/>
      <c r="G152" s="95"/>
      <c r="H152" s="93"/>
      <c r="I152" s="93"/>
      <c r="J152" s="93"/>
    </row>
    <row r="153" spans="1:10" s="65" customFormat="1" ht="14" x14ac:dyDescent="0.35">
      <c r="A153" s="145"/>
      <c r="B153" s="93"/>
      <c r="C153" s="93"/>
      <c r="D153" s="93"/>
      <c r="E153" s="95"/>
      <c r="F153" s="95"/>
      <c r="G153" s="95"/>
      <c r="H153" s="93"/>
      <c r="I153" s="93"/>
      <c r="J153" s="93"/>
    </row>
    <row r="154" spans="1:10" s="65" customFormat="1" ht="14" x14ac:dyDescent="0.35">
      <c r="A154" s="145"/>
      <c r="B154" s="93"/>
      <c r="C154" s="93"/>
      <c r="D154" s="93"/>
      <c r="E154" s="95"/>
      <c r="F154" s="95"/>
      <c r="G154" s="95"/>
      <c r="H154" s="93"/>
      <c r="I154" s="93"/>
      <c r="J154" s="93"/>
    </row>
    <row r="155" spans="1:10" s="65" customFormat="1" ht="14" x14ac:dyDescent="0.35">
      <c r="A155" s="145"/>
      <c r="B155" s="93"/>
      <c r="C155" s="93"/>
      <c r="D155" s="93"/>
      <c r="E155" s="95"/>
      <c r="F155" s="95"/>
      <c r="G155" s="95"/>
      <c r="H155" s="93"/>
      <c r="I155" s="93"/>
      <c r="J155" s="93"/>
    </row>
    <row r="156" spans="1:10" s="65" customFormat="1" ht="14" x14ac:dyDescent="0.35">
      <c r="A156" s="145"/>
      <c r="B156" s="93"/>
      <c r="C156" s="93"/>
      <c r="D156" s="93"/>
      <c r="E156" s="95"/>
      <c r="F156" s="95"/>
      <c r="G156" s="95"/>
      <c r="H156" s="93"/>
      <c r="I156" s="93"/>
      <c r="J156" s="93"/>
    </row>
    <row r="157" spans="1:10" s="65" customFormat="1" ht="14" x14ac:dyDescent="0.35">
      <c r="A157" s="145"/>
      <c r="B157" s="93"/>
      <c r="C157" s="93"/>
      <c r="D157" s="93"/>
      <c r="E157" s="95"/>
      <c r="F157" s="95"/>
      <c r="G157" s="95"/>
      <c r="H157" s="93"/>
      <c r="I157" s="93"/>
      <c r="J157" s="93"/>
    </row>
    <row r="158" spans="1:10" s="65" customFormat="1" ht="14" x14ac:dyDescent="0.35">
      <c r="A158" s="145"/>
      <c r="B158" s="93"/>
      <c r="C158" s="93"/>
      <c r="D158" s="93"/>
      <c r="E158" s="95"/>
      <c r="F158" s="95"/>
      <c r="G158" s="95"/>
      <c r="H158" s="93"/>
      <c r="I158" s="93"/>
      <c r="J158" s="93"/>
    </row>
    <row r="159" spans="1:10" s="65" customFormat="1" ht="14" x14ac:dyDescent="0.35">
      <c r="A159" s="145"/>
      <c r="B159" s="93"/>
      <c r="C159" s="93"/>
      <c r="D159" s="93"/>
      <c r="E159" s="95"/>
      <c r="F159" s="95"/>
      <c r="G159" s="95"/>
      <c r="H159" s="93"/>
      <c r="I159" s="93"/>
      <c r="J159" s="93"/>
    </row>
    <row r="160" spans="1:10" s="65" customFormat="1" ht="14" x14ac:dyDescent="0.35">
      <c r="A160" s="145"/>
      <c r="B160" s="93"/>
      <c r="C160" s="93"/>
      <c r="D160" s="93"/>
      <c r="E160" s="95"/>
      <c r="F160" s="95"/>
      <c r="G160" s="95"/>
      <c r="H160" s="93"/>
      <c r="I160" s="93"/>
      <c r="J160" s="93"/>
    </row>
    <row r="161" spans="1:10" s="65" customFormat="1" ht="14" x14ac:dyDescent="0.35">
      <c r="A161" s="145"/>
      <c r="B161" s="93"/>
      <c r="C161" s="93"/>
      <c r="D161" s="93"/>
      <c r="E161" s="95"/>
      <c r="F161" s="95"/>
      <c r="G161" s="95"/>
      <c r="H161" s="93"/>
      <c r="I161" s="93"/>
      <c r="J161" s="93"/>
    </row>
    <row r="162" spans="1:10" s="65" customFormat="1" ht="14" x14ac:dyDescent="0.35">
      <c r="A162" s="145"/>
      <c r="B162" s="93"/>
      <c r="C162" s="93"/>
      <c r="D162" s="93"/>
      <c r="E162" s="95"/>
      <c r="F162" s="95"/>
      <c r="G162" s="95"/>
      <c r="H162" s="93"/>
      <c r="I162" s="93"/>
      <c r="J162" s="93"/>
    </row>
    <row r="163" spans="1:10" s="65" customFormat="1" ht="14" x14ac:dyDescent="0.35">
      <c r="A163" s="145"/>
      <c r="B163" s="93"/>
      <c r="C163" s="93"/>
      <c r="D163" s="93"/>
      <c r="E163" s="95"/>
      <c r="F163" s="95"/>
      <c r="G163" s="95"/>
      <c r="H163" s="93"/>
      <c r="I163" s="93"/>
      <c r="J163" s="93"/>
    </row>
    <row r="164" spans="1:10" s="65" customFormat="1" ht="14" x14ac:dyDescent="0.35">
      <c r="A164" s="145"/>
      <c r="B164" s="93"/>
      <c r="C164" s="93"/>
      <c r="D164" s="93"/>
      <c r="E164" s="95"/>
      <c r="F164" s="95"/>
      <c r="G164" s="95"/>
      <c r="H164" s="93"/>
      <c r="I164" s="93"/>
      <c r="J164" s="93"/>
    </row>
    <row r="165" spans="1:10" s="65" customFormat="1" ht="14" x14ac:dyDescent="0.35">
      <c r="A165" s="145"/>
      <c r="B165" s="93"/>
      <c r="C165" s="93"/>
      <c r="D165" s="93"/>
      <c r="E165" s="95"/>
      <c r="F165" s="95"/>
      <c r="G165" s="95"/>
      <c r="H165" s="93"/>
      <c r="I165" s="93"/>
      <c r="J165" s="93"/>
    </row>
    <row r="166" spans="1:10" s="65" customFormat="1" ht="14" x14ac:dyDescent="0.35">
      <c r="A166" s="145"/>
      <c r="B166" s="93"/>
      <c r="C166" s="93"/>
      <c r="D166" s="93"/>
      <c r="E166" s="95"/>
      <c r="F166" s="95"/>
      <c r="G166" s="95"/>
      <c r="H166" s="93"/>
      <c r="I166" s="93"/>
      <c r="J166" s="93"/>
    </row>
    <row r="167" spans="1:10" s="65" customFormat="1" ht="14" x14ac:dyDescent="0.35">
      <c r="A167" s="145"/>
      <c r="B167" s="93"/>
      <c r="C167" s="93"/>
      <c r="D167" s="93"/>
      <c r="E167" s="95"/>
      <c r="F167" s="95"/>
      <c r="G167" s="95"/>
      <c r="H167" s="93"/>
      <c r="I167" s="93"/>
      <c r="J167" s="93"/>
    </row>
    <row r="168" spans="1:10" s="65" customFormat="1" ht="14" x14ac:dyDescent="0.35">
      <c r="A168" s="145"/>
      <c r="B168" s="93"/>
      <c r="C168" s="93"/>
      <c r="D168" s="93"/>
      <c r="E168" s="95"/>
      <c r="F168" s="95"/>
      <c r="G168" s="95"/>
      <c r="H168" s="93"/>
      <c r="I168" s="93"/>
      <c r="J168" s="93"/>
    </row>
    <row r="169" spans="1:10" s="65" customFormat="1" ht="14" x14ac:dyDescent="0.35">
      <c r="A169" s="145"/>
      <c r="B169" s="93"/>
      <c r="C169" s="93"/>
      <c r="D169" s="93"/>
      <c r="E169" s="95"/>
      <c r="F169" s="95"/>
      <c r="G169" s="95"/>
      <c r="H169" s="93"/>
      <c r="I169" s="93"/>
      <c r="J169" s="93"/>
    </row>
    <row r="170" spans="1:10" s="65" customFormat="1" ht="14" x14ac:dyDescent="0.35">
      <c r="A170" s="145"/>
      <c r="B170" s="93"/>
      <c r="C170" s="93"/>
      <c r="D170" s="93"/>
      <c r="E170" s="95"/>
      <c r="F170" s="95"/>
      <c r="G170" s="95"/>
      <c r="H170" s="93"/>
      <c r="I170" s="93"/>
      <c r="J170" s="93"/>
    </row>
    <row r="171" spans="1:10" s="65" customFormat="1" ht="14" x14ac:dyDescent="0.35">
      <c r="A171" s="145"/>
      <c r="B171" s="93"/>
      <c r="C171" s="93"/>
      <c r="D171" s="93"/>
      <c r="E171" s="95"/>
      <c r="F171" s="95"/>
      <c r="G171" s="95"/>
      <c r="H171" s="93"/>
      <c r="I171" s="93"/>
      <c r="J171" s="93"/>
    </row>
    <row r="172" spans="1:10" s="65" customFormat="1" ht="14" x14ac:dyDescent="0.35">
      <c r="A172" s="145"/>
      <c r="B172" s="93"/>
      <c r="C172" s="93"/>
      <c r="D172" s="93"/>
      <c r="E172" s="95"/>
      <c r="F172" s="95"/>
      <c r="G172" s="95"/>
      <c r="H172" s="93"/>
      <c r="I172" s="93"/>
      <c r="J172" s="93"/>
    </row>
    <row r="173" spans="1:10" s="65" customFormat="1" ht="14" x14ac:dyDescent="0.35">
      <c r="A173" s="145"/>
      <c r="B173" s="93"/>
      <c r="C173" s="93"/>
      <c r="D173" s="93"/>
      <c r="E173" s="95"/>
      <c r="F173" s="95"/>
      <c r="G173" s="95"/>
      <c r="H173" s="93"/>
      <c r="I173" s="93"/>
      <c r="J173" s="93"/>
    </row>
    <row r="174" spans="1:10" s="65" customFormat="1" ht="14" x14ac:dyDescent="0.35">
      <c r="A174" s="145"/>
      <c r="B174" s="93"/>
      <c r="C174" s="93"/>
      <c r="D174" s="93"/>
      <c r="E174" s="95"/>
      <c r="F174" s="95"/>
      <c r="G174" s="95"/>
      <c r="H174" s="93"/>
      <c r="I174" s="93"/>
      <c r="J174" s="93"/>
    </row>
    <row r="175" spans="1:10" s="65" customFormat="1" ht="14" x14ac:dyDescent="0.35">
      <c r="A175" s="145"/>
      <c r="B175" s="93"/>
      <c r="C175" s="93"/>
      <c r="D175" s="93"/>
      <c r="E175" s="95"/>
      <c r="F175" s="95"/>
      <c r="G175" s="95"/>
      <c r="H175" s="93"/>
      <c r="I175" s="93"/>
      <c r="J175" s="93"/>
    </row>
    <row r="176" spans="1:10" s="65" customFormat="1" ht="14" x14ac:dyDescent="0.35">
      <c r="A176" s="145"/>
      <c r="B176" s="93"/>
      <c r="C176" s="93"/>
      <c r="D176" s="93"/>
      <c r="E176" s="95"/>
      <c r="F176" s="95"/>
      <c r="G176" s="95"/>
      <c r="H176" s="93"/>
      <c r="I176" s="93"/>
      <c r="J176" s="93"/>
    </row>
    <row r="177" spans="1:10" s="65" customFormat="1" ht="14" x14ac:dyDescent="0.35">
      <c r="A177" s="145"/>
      <c r="B177" s="93"/>
      <c r="C177" s="93"/>
      <c r="D177" s="93"/>
      <c r="E177" s="95"/>
      <c r="F177" s="95"/>
      <c r="G177" s="95"/>
      <c r="H177" s="93"/>
      <c r="I177" s="93"/>
      <c r="J177" s="93"/>
    </row>
    <row r="178" spans="1:10" s="65" customFormat="1" ht="14" x14ac:dyDescent="0.35">
      <c r="A178" s="145"/>
      <c r="B178" s="93"/>
      <c r="C178" s="93"/>
      <c r="D178" s="93"/>
      <c r="E178" s="95"/>
      <c r="F178" s="95"/>
      <c r="G178" s="95"/>
      <c r="H178" s="93"/>
      <c r="I178" s="93"/>
      <c r="J178" s="93"/>
    </row>
    <row r="179" spans="1:10" s="65" customFormat="1" ht="14" x14ac:dyDescent="0.35">
      <c r="A179" s="145"/>
      <c r="B179" s="93"/>
      <c r="C179" s="93"/>
      <c r="D179" s="93"/>
      <c r="E179" s="95"/>
      <c r="F179" s="95"/>
      <c r="G179" s="95"/>
      <c r="H179" s="93"/>
      <c r="I179" s="93"/>
      <c r="J179" s="93"/>
    </row>
    <row r="180" spans="1:10" s="65" customFormat="1" ht="14" x14ac:dyDescent="0.35">
      <c r="A180" s="145"/>
      <c r="B180" s="93"/>
      <c r="C180" s="93"/>
      <c r="D180" s="93"/>
      <c r="E180" s="95"/>
      <c r="F180" s="95"/>
      <c r="G180" s="95"/>
      <c r="H180" s="93"/>
      <c r="I180" s="93"/>
      <c r="J180" s="93"/>
    </row>
    <row r="181" spans="1:10" s="65" customFormat="1" ht="14" x14ac:dyDescent="0.35">
      <c r="A181" s="145"/>
      <c r="B181" s="93"/>
      <c r="C181" s="93"/>
      <c r="D181" s="93"/>
      <c r="E181" s="95"/>
      <c r="F181" s="95"/>
      <c r="G181" s="95"/>
      <c r="H181" s="93"/>
      <c r="I181" s="93"/>
      <c r="J181" s="93"/>
    </row>
    <row r="182" spans="1:10" s="65" customFormat="1" ht="14" x14ac:dyDescent="0.35">
      <c r="A182" s="145"/>
      <c r="B182" s="93"/>
      <c r="C182" s="93"/>
      <c r="D182" s="93"/>
      <c r="E182" s="95"/>
      <c r="F182" s="95"/>
      <c r="G182" s="95"/>
      <c r="H182" s="93"/>
      <c r="I182" s="93"/>
      <c r="J182" s="93"/>
    </row>
    <row r="183" spans="1:10" s="65" customFormat="1" ht="14" x14ac:dyDescent="0.35">
      <c r="A183" s="145"/>
      <c r="B183" s="93"/>
      <c r="C183" s="93"/>
      <c r="D183" s="93"/>
      <c r="E183" s="95"/>
      <c r="F183" s="95"/>
      <c r="G183" s="95"/>
      <c r="H183" s="93"/>
      <c r="I183" s="93"/>
      <c r="J183" s="93"/>
    </row>
    <row r="184" spans="1:10" s="65" customFormat="1" ht="14" x14ac:dyDescent="0.35">
      <c r="A184" s="145"/>
      <c r="B184" s="93"/>
      <c r="C184" s="93"/>
      <c r="D184" s="93"/>
      <c r="E184" s="95"/>
      <c r="F184" s="95"/>
      <c r="G184" s="95"/>
      <c r="H184" s="93"/>
      <c r="I184" s="93"/>
      <c r="J184" s="93"/>
    </row>
    <row r="185" spans="1:10" s="65" customFormat="1" ht="14" x14ac:dyDescent="0.35">
      <c r="A185" s="145"/>
      <c r="B185" s="93"/>
      <c r="C185" s="93"/>
      <c r="D185" s="93"/>
      <c r="E185" s="95"/>
      <c r="F185" s="95"/>
      <c r="G185" s="95"/>
      <c r="H185" s="93"/>
      <c r="I185" s="93"/>
      <c r="J185" s="93"/>
    </row>
    <row r="186" spans="1:10" s="65" customFormat="1" ht="14" x14ac:dyDescent="0.35">
      <c r="A186" s="145"/>
      <c r="B186" s="93"/>
      <c r="C186" s="93"/>
      <c r="D186" s="93"/>
      <c r="E186" s="95"/>
      <c r="F186" s="95"/>
      <c r="G186" s="95"/>
      <c r="H186" s="93"/>
      <c r="I186" s="93"/>
      <c r="J186" s="93"/>
    </row>
    <row r="187" spans="1:10" s="65" customFormat="1" ht="14" x14ac:dyDescent="0.35">
      <c r="A187" s="145"/>
      <c r="B187" s="93"/>
      <c r="C187" s="93"/>
      <c r="D187" s="93"/>
      <c r="E187" s="95"/>
      <c r="F187" s="95"/>
      <c r="G187" s="95"/>
      <c r="H187" s="93"/>
      <c r="I187" s="93"/>
      <c r="J187" s="93"/>
    </row>
    <row r="188" spans="1:10" s="65" customFormat="1" ht="14" x14ac:dyDescent="0.35">
      <c r="A188" s="145"/>
      <c r="B188" s="93"/>
      <c r="C188" s="93"/>
      <c r="D188" s="93"/>
      <c r="E188" s="95"/>
      <c r="F188" s="95"/>
      <c r="G188" s="95"/>
      <c r="H188" s="93"/>
      <c r="I188" s="93"/>
      <c r="J188" s="93"/>
    </row>
    <row r="189" spans="1:10" s="65" customFormat="1" ht="14" x14ac:dyDescent="0.35">
      <c r="A189" s="145"/>
      <c r="B189" s="93"/>
      <c r="C189" s="93"/>
      <c r="D189" s="93"/>
      <c r="E189" s="95"/>
      <c r="F189" s="95"/>
      <c r="G189" s="95"/>
      <c r="H189" s="93"/>
      <c r="I189" s="93"/>
      <c r="J189" s="93"/>
    </row>
    <row r="190" spans="1:10" s="65" customFormat="1" ht="14" x14ac:dyDescent="0.35">
      <c r="A190" s="145"/>
      <c r="B190" s="93"/>
      <c r="C190" s="93"/>
      <c r="D190" s="93"/>
      <c r="E190" s="95"/>
      <c r="F190" s="95"/>
      <c r="G190" s="95"/>
      <c r="H190" s="93"/>
      <c r="I190" s="93"/>
      <c r="J190" s="93"/>
    </row>
    <row r="191" spans="1:10" s="65" customFormat="1" ht="14" x14ac:dyDescent="0.35">
      <c r="A191" s="145"/>
      <c r="B191" s="93"/>
      <c r="C191" s="93"/>
      <c r="D191" s="93"/>
      <c r="E191" s="95"/>
      <c r="F191" s="95"/>
      <c r="G191" s="95"/>
      <c r="H191" s="93"/>
      <c r="I191" s="93"/>
      <c r="J191" s="93"/>
    </row>
    <row r="192" spans="1:10" s="65" customFormat="1" ht="14" x14ac:dyDescent="0.35">
      <c r="A192" s="145"/>
      <c r="B192" s="93"/>
      <c r="C192" s="93"/>
      <c r="D192" s="93"/>
      <c r="E192" s="95"/>
      <c r="F192" s="95"/>
      <c r="G192" s="95"/>
      <c r="H192" s="93"/>
      <c r="I192" s="93"/>
      <c r="J192" s="93"/>
    </row>
    <row r="193" spans="1:10" s="65" customFormat="1" ht="14" x14ac:dyDescent="0.35">
      <c r="A193" s="145"/>
      <c r="B193" s="93"/>
      <c r="C193" s="93"/>
      <c r="D193" s="93"/>
      <c r="E193" s="95"/>
      <c r="F193" s="95"/>
      <c r="G193" s="95"/>
      <c r="H193" s="93"/>
      <c r="I193" s="93"/>
      <c r="J193" s="93"/>
    </row>
    <row r="194" spans="1:10" s="65" customFormat="1" ht="14" x14ac:dyDescent="0.35">
      <c r="A194" s="145"/>
      <c r="B194" s="93"/>
      <c r="C194" s="93"/>
      <c r="D194" s="93"/>
      <c r="E194" s="95"/>
      <c r="F194" s="95"/>
      <c r="G194" s="95"/>
      <c r="H194" s="93"/>
      <c r="I194" s="93"/>
      <c r="J194" s="93"/>
    </row>
    <row r="195" spans="1:10" s="65" customFormat="1" ht="14" x14ac:dyDescent="0.35">
      <c r="A195" s="145"/>
      <c r="B195" s="93"/>
      <c r="C195" s="93"/>
      <c r="D195" s="93"/>
      <c r="E195" s="95"/>
      <c r="F195" s="95"/>
      <c r="G195" s="95"/>
      <c r="H195" s="93"/>
      <c r="I195" s="93"/>
      <c r="J195" s="93"/>
    </row>
    <row r="196" spans="1:10" s="65" customFormat="1" ht="14" x14ac:dyDescent="0.35">
      <c r="A196" s="145"/>
      <c r="B196" s="93"/>
      <c r="C196" s="93"/>
      <c r="D196" s="93"/>
      <c r="E196" s="95"/>
      <c r="F196" s="95"/>
      <c r="G196" s="95"/>
      <c r="H196" s="93"/>
      <c r="I196" s="93"/>
      <c r="J196" s="93"/>
    </row>
    <row r="197" spans="1:10" s="65" customFormat="1" ht="14" x14ac:dyDescent="0.35">
      <c r="A197" s="145"/>
      <c r="B197" s="93"/>
      <c r="C197" s="93"/>
      <c r="D197" s="93"/>
      <c r="E197" s="95"/>
      <c r="F197" s="95"/>
      <c r="G197" s="95"/>
      <c r="H197" s="93"/>
      <c r="I197" s="93"/>
      <c r="J197" s="93"/>
    </row>
    <row r="198" spans="1:10" s="65" customFormat="1" ht="14" x14ac:dyDescent="0.35">
      <c r="A198" s="145"/>
      <c r="B198" s="93"/>
      <c r="C198" s="93"/>
      <c r="D198" s="93"/>
      <c r="E198" s="95"/>
      <c r="F198" s="95"/>
      <c r="G198" s="95"/>
      <c r="H198" s="93"/>
      <c r="I198" s="93"/>
      <c r="J198" s="93"/>
    </row>
    <row r="199" spans="1:10" s="65" customFormat="1" ht="14" x14ac:dyDescent="0.35">
      <c r="A199" s="145"/>
      <c r="B199" s="93"/>
      <c r="C199" s="93"/>
      <c r="D199" s="93"/>
      <c r="E199" s="95"/>
      <c r="F199" s="95"/>
      <c r="G199" s="95"/>
      <c r="H199" s="93"/>
      <c r="I199" s="93"/>
      <c r="J199" s="93"/>
    </row>
    <row r="200" spans="1:10" s="65" customFormat="1" ht="14" x14ac:dyDescent="0.35">
      <c r="A200" s="145"/>
      <c r="B200" s="93"/>
      <c r="C200" s="93"/>
      <c r="D200" s="93"/>
      <c r="E200" s="95"/>
      <c r="F200" s="95"/>
      <c r="G200" s="95"/>
      <c r="H200" s="93"/>
      <c r="I200" s="93"/>
      <c r="J200" s="93"/>
    </row>
    <row r="201" spans="1:10" s="65" customFormat="1" ht="14" x14ac:dyDescent="0.35">
      <c r="A201" s="145"/>
      <c r="B201" s="93"/>
      <c r="C201" s="93"/>
      <c r="D201" s="93"/>
      <c r="E201" s="95"/>
      <c r="F201" s="95"/>
      <c r="G201" s="95"/>
      <c r="H201" s="93"/>
      <c r="I201" s="93"/>
      <c r="J201" s="93"/>
    </row>
    <row r="202" spans="1:10" s="65" customFormat="1" ht="14" x14ac:dyDescent="0.35">
      <c r="A202" s="145"/>
      <c r="B202" s="93"/>
      <c r="C202" s="93"/>
      <c r="D202" s="93"/>
      <c r="E202" s="95"/>
      <c r="F202" s="95"/>
      <c r="G202" s="95"/>
      <c r="H202" s="93"/>
      <c r="I202" s="93"/>
      <c r="J202" s="93"/>
    </row>
    <row r="203" spans="1:10" s="65" customFormat="1" ht="14" x14ac:dyDescent="0.35">
      <c r="A203" s="145"/>
      <c r="B203" s="93"/>
      <c r="C203" s="93"/>
      <c r="D203" s="93"/>
      <c r="E203" s="95"/>
      <c r="F203" s="95"/>
      <c r="G203" s="95"/>
      <c r="H203" s="93"/>
      <c r="I203" s="93"/>
      <c r="J203" s="93"/>
    </row>
    <row r="204" spans="1:10" s="65" customFormat="1" ht="14" x14ac:dyDescent="0.35">
      <c r="A204" s="145"/>
      <c r="B204" s="93"/>
      <c r="C204" s="93"/>
      <c r="D204" s="93"/>
      <c r="E204" s="95"/>
      <c r="F204" s="95"/>
      <c r="G204" s="95"/>
      <c r="H204" s="93"/>
      <c r="I204" s="93"/>
      <c r="J204" s="93"/>
    </row>
    <row r="205" spans="1:10" s="65" customFormat="1" ht="14" x14ac:dyDescent="0.35">
      <c r="A205" s="145"/>
      <c r="B205" s="93"/>
      <c r="C205" s="93"/>
      <c r="D205" s="93"/>
      <c r="E205" s="95"/>
      <c r="F205" s="95"/>
      <c r="G205" s="95"/>
      <c r="H205" s="93"/>
      <c r="I205" s="93"/>
      <c r="J205" s="93"/>
    </row>
    <row r="206" spans="1:10" s="65" customFormat="1" ht="14" x14ac:dyDescent="0.35">
      <c r="A206" s="145"/>
      <c r="B206" s="93"/>
      <c r="C206" s="93"/>
      <c r="D206" s="93"/>
      <c r="E206" s="95"/>
      <c r="F206" s="95"/>
      <c r="G206" s="95"/>
      <c r="H206" s="93"/>
      <c r="I206" s="93"/>
      <c r="J206" s="93"/>
    </row>
    <row r="207" spans="1:10" s="65" customFormat="1" ht="14" x14ac:dyDescent="0.35">
      <c r="A207" s="145"/>
      <c r="B207" s="93"/>
      <c r="C207" s="93"/>
      <c r="D207" s="93"/>
      <c r="E207" s="95"/>
      <c r="F207" s="95"/>
      <c r="G207" s="95"/>
      <c r="H207" s="93"/>
      <c r="I207" s="93"/>
      <c r="J207" s="93"/>
    </row>
    <row r="208" spans="1:10" s="65" customFormat="1" ht="14" x14ac:dyDescent="0.35">
      <c r="A208" s="145"/>
      <c r="B208" s="93"/>
      <c r="C208" s="93"/>
      <c r="D208" s="93"/>
      <c r="E208" s="95"/>
      <c r="F208" s="95"/>
      <c r="G208" s="95"/>
      <c r="H208" s="93"/>
      <c r="I208" s="93"/>
      <c r="J208" s="93"/>
    </row>
    <row r="209" spans="1:10" s="65" customFormat="1" ht="14" x14ac:dyDescent="0.35">
      <c r="A209" s="145"/>
      <c r="B209" s="93"/>
      <c r="C209" s="93"/>
      <c r="D209" s="93"/>
      <c r="E209" s="95"/>
      <c r="F209" s="95"/>
      <c r="G209" s="95"/>
      <c r="H209" s="93"/>
      <c r="I209" s="93"/>
      <c r="J209" s="93"/>
    </row>
    <row r="210" spans="1:10" s="65" customFormat="1" ht="14" x14ac:dyDescent="0.35">
      <c r="A210" s="145"/>
      <c r="B210" s="93"/>
      <c r="C210" s="93"/>
      <c r="D210" s="93"/>
      <c r="E210" s="95"/>
      <c r="F210" s="95"/>
      <c r="G210" s="95"/>
      <c r="H210" s="93"/>
      <c r="I210" s="93"/>
      <c r="J210" s="93"/>
    </row>
    <row r="211" spans="1:10" s="65" customFormat="1" ht="14" x14ac:dyDescent="0.35">
      <c r="A211" s="145"/>
      <c r="B211" s="93"/>
      <c r="C211" s="93"/>
      <c r="D211" s="93"/>
      <c r="E211" s="95"/>
      <c r="F211" s="95"/>
      <c r="G211" s="95"/>
      <c r="H211" s="93"/>
      <c r="I211" s="93"/>
      <c r="J211" s="93"/>
    </row>
    <row r="212" spans="1:10" s="65" customFormat="1" ht="14" x14ac:dyDescent="0.35">
      <c r="A212" s="145"/>
      <c r="B212" s="93"/>
      <c r="C212" s="93"/>
      <c r="D212" s="93"/>
      <c r="E212" s="95"/>
      <c r="F212" s="95"/>
      <c r="G212" s="95"/>
      <c r="H212" s="93"/>
      <c r="I212" s="93"/>
      <c r="J212" s="93"/>
    </row>
    <row r="213" spans="1:10" s="65" customFormat="1" ht="14" x14ac:dyDescent="0.35">
      <c r="A213" s="145"/>
      <c r="B213" s="93"/>
      <c r="C213" s="93"/>
      <c r="D213" s="93"/>
      <c r="E213" s="95"/>
      <c r="F213" s="95"/>
      <c r="G213" s="95"/>
      <c r="H213" s="93"/>
      <c r="I213" s="93"/>
      <c r="J213" s="93"/>
    </row>
    <row r="214" spans="1:10" s="65" customFormat="1" ht="14" x14ac:dyDescent="0.35">
      <c r="A214" s="145"/>
      <c r="B214" s="93"/>
      <c r="C214" s="93"/>
      <c r="D214" s="93"/>
      <c r="E214" s="95"/>
      <c r="F214" s="95"/>
      <c r="G214" s="95"/>
      <c r="H214" s="93"/>
      <c r="I214" s="93"/>
      <c r="J214" s="93"/>
    </row>
    <row r="215" spans="1:10" s="65" customFormat="1" ht="14" x14ac:dyDescent="0.35">
      <c r="A215" s="145"/>
      <c r="B215" s="93"/>
      <c r="C215" s="93"/>
      <c r="D215" s="93"/>
      <c r="E215" s="95"/>
      <c r="F215" s="95"/>
      <c r="G215" s="95"/>
      <c r="H215" s="93"/>
      <c r="I215" s="93"/>
      <c r="J215" s="93"/>
    </row>
    <row r="216" spans="1:10" s="65" customFormat="1" ht="14" x14ac:dyDescent="0.35">
      <c r="A216" s="145"/>
      <c r="B216" s="93"/>
      <c r="C216" s="93"/>
      <c r="D216" s="93"/>
      <c r="E216" s="95"/>
      <c r="F216" s="95"/>
      <c r="G216" s="95"/>
      <c r="H216" s="93"/>
      <c r="I216" s="93"/>
      <c r="J216" s="93"/>
    </row>
    <row r="217" spans="1:10" s="65" customFormat="1" ht="14" x14ac:dyDescent="0.35">
      <c r="A217" s="145"/>
      <c r="B217" s="93"/>
      <c r="C217" s="93"/>
      <c r="D217" s="93"/>
      <c r="E217" s="95"/>
      <c r="F217" s="95"/>
      <c r="G217" s="95"/>
      <c r="H217" s="93"/>
      <c r="I217" s="93"/>
      <c r="J217" s="93"/>
    </row>
    <row r="218" spans="1:10" s="65" customFormat="1" ht="14" x14ac:dyDescent="0.35">
      <c r="A218" s="145"/>
      <c r="B218" s="93"/>
      <c r="C218" s="93"/>
      <c r="D218" s="93"/>
      <c r="E218" s="95"/>
      <c r="F218" s="95"/>
      <c r="G218" s="95"/>
      <c r="H218" s="93"/>
      <c r="I218" s="93"/>
      <c r="J218" s="93"/>
    </row>
    <row r="219" spans="1:10" s="65" customFormat="1" ht="14" x14ac:dyDescent="0.35">
      <c r="A219" s="145"/>
      <c r="B219" s="93"/>
      <c r="C219" s="93"/>
      <c r="D219" s="93"/>
      <c r="E219" s="95"/>
      <c r="F219" s="95"/>
      <c r="G219" s="95"/>
      <c r="H219" s="93"/>
      <c r="I219" s="93"/>
      <c r="J219" s="93"/>
    </row>
    <row r="220" spans="1:10" s="65" customFormat="1" ht="14" x14ac:dyDescent="0.35">
      <c r="A220" s="145"/>
      <c r="B220" s="93"/>
      <c r="C220" s="93"/>
      <c r="D220" s="93"/>
      <c r="E220" s="95"/>
      <c r="F220" s="95"/>
      <c r="G220" s="95"/>
      <c r="H220" s="93"/>
      <c r="I220" s="93"/>
      <c r="J220" s="93"/>
    </row>
    <row r="221" spans="1:10" s="65" customFormat="1" ht="14" x14ac:dyDescent="0.35">
      <c r="A221" s="145"/>
      <c r="B221" s="93"/>
      <c r="C221" s="93"/>
      <c r="D221" s="93"/>
      <c r="E221" s="95"/>
      <c r="F221" s="95"/>
      <c r="G221" s="95"/>
      <c r="H221" s="93"/>
      <c r="I221" s="93"/>
      <c r="J221" s="93"/>
    </row>
    <row r="222" spans="1:10" s="65" customFormat="1" ht="14" x14ac:dyDescent="0.35">
      <c r="A222" s="145"/>
      <c r="B222" s="93"/>
      <c r="C222" s="93"/>
      <c r="D222" s="93"/>
      <c r="E222" s="95"/>
      <c r="F222" s="95"/>
      <c r="G222" s="95"/>
      <c r="H222" s="93"/>
      <c r="I222" s="93"/>
      <c r="J222" s="93"/>
    </row>
    <row r="223" spans="1:10" s="65" customFormat="1" ht="14" x14ac:dyDescent="0.35">
      <c r="A223" s="145"/>
      <c r="B223" s="93"/>
      <c r="C223" s="93"/>
      <c r="D223" s="93"/>
      <c r="E223" s="95"/>
      <c r="F223" s="95"/>
      <c r="G223" s="95"/>
      <c r="H223" s="93"/>
      <c r="I223" s="93"/>
      <c r="J223" s="93"/>
    </row>
    <row r="224" spans="1:10" s="65" customFormat="1" ht="14" x14ac:dyDescent="0.35">
      <c r="A224" s="145"/>
      <c r="B224" s="93"/>
      <c r="C224" s="93"/>
      <c r="D224" s="93"/>
      <c r="E224" s="95"/>
      <c r="F224" s="95"/>
      <c r="G224" s="95"/>
      <c r="H224" s="93"/>
      <c r="I224" s="93"/>
      <c r="J224" s="93"/>
    </row>
    <row r="225" spans="1:10" s="65" customFormat="1" ht="14" x14ac:dyDescent="0.35">
      <c r="A225" s="145"/>
      <c r="B225" s="93"/>
      <c r="C225" s="93"/>
      <c r="D225" s="93"/>
      <c r="E225" s="95"/>
      <c r="F225" s="95"/>
      <c r="G225" s="95"/>
      <c r="H225" s="93"/>
      <c r="I225" s="93"/>
      <c r="J225" s="93"/>
    </row>
    <row r="226" spans="1:10" s="65" customFormat="1" ht="14" x14ac:dyDescent="0.35">
      <c r="A226" s="145"/>
      <c r="B226" s="93"/>
      <c r="C226" s="93"/>
      <c r="D226" s="93"/>
      <c r="E226" s="95"/>
      <c r="F226" s="95"/>
      <c r="G226" s="95"/>
      <c r="H226" s="93"/>
      <c r="I226" s="93"/>
      <c r="J226" s="93"/>
    </row>
    <row r="227" spans="1:10" s="65" customFormat="1" ht="14" x14ac:dyDescent="0.35">
      <c r="A227" s="145"/>
      <c r="B227" s="93"/>
      <c r="C227" s="93"/>
      <c r="D227" s="93"/>
      <c r="E227" s="95"/>
      <c r="F227" s="95"/>
      <c r="G227" s="95"/>
      <c r="H227" s="93"/>
      <c r="I227" s="93"/>
      <c r="J227" s="93"/>
    </row>
    <row r="228" spans="1:10" s="65" customFormat="1" ht="14" x14ac:dyDescent="0.35">
      <c r="A228" s="145"/>
      <c r="B228" s="93"/>
      <c r="C228" s="93"/>
      <c r="D228" s="93"/>
      <c r="E228" s="95"/>
      <c r="F228" s="95"/>
      <c r="G228" s="95"/>
      <c r="H228" s="93"/>
      <c r="I228" s="93"/>
      <c r="J228" s="93"/>
    </row>
    <row r="229" spans="1:10" s="65" customFormat="1" ht="14" x14ac:dyDescent="0.35">
      <c r="A229" s="145"/>
      <c r="B229" s="93"/>
      <c r="C229" s="93"/>
      <c r="D229" s="93"/>
      <c r="E229" s="95"/>
      <c r="F229" s="95"/>
      <c r="G229" s="95"/>
      <c r="H229" s="93"/>
      <c r="I229" s="93"/>
      <c r="J229" s="93"/>
    </row>
    <row r="230" spans="1:10" s="65" customFormat="1" ht="14" x14ac:dyDescent="0.35">
      <c r="A230" s="145"/>
      <c r="B230" s="93"/>
      <c r="C230" s="93"/>
      <c r="D230" s="93"/>
      <c r="E230" s="95"/>
      <c r="F230" s="95"/>
      <c r="G230" s="95"/>
      <c r="H230" s="93"/>
      <c r="I230" s="93"/>
      <c r="J230" s="93"/>
    </row>
    <row r="231" spans="1:10" s="65" customFormat="1" ht="14" x14ac:dyDescent="0.35">
      <c r="A231" s="145"/>
      <c r="B231" s="93"/>
      <c r="C231" s="93"/>
      <c r="D231" s="93"/>
      <c r="E231" s="95"/>
      <c r="F231" s="95"/>
      <c r="G231" s="95"/>
      <c r="H231" s="93"/>
      <c r="I231" s="93"/>
      <c r="J231" s="93"/>
    </row>
    <row r="232" spans="1:10" s="65" customFormat="1" ht="14" x14ac:dyDescent="0.35">
      <c r="A232" s="145"/>
      <c r="B232" s="93"/>
      <c r="C232" s="93"/>
      <c r="D232" s="93"/>
      <c r="E232" s="95"/>
      <c r="F232" s="95"/>
      <c r="G232" s="95"/>
      <c r="H232" s="93"/>
      <c r="I232" s="93"/>
      <c r="J232" s="93"/>
    </row>
    <row r="233" spans="1:10" s="65" customFormat="1" ht="14" x14ac:dyDescent="0.35">
      <c r="A233" s="145"/>
      <c r="B233" s="93"/>
      <c r="C233" s="93"/>
      <c r="D233" s="93"/>
      <c r="E233" s="95"/>
      <c r="F233" s="95"/>
      <c r="G233" s="95"/>
      <c r="H233" s="93"/>
      <c r="I233" s="93"/>
      <c r="J233" s="93"/>
    </row>
    <row r="234" spans="1:10" s="65" customFormat="1" ht="14" x14ac:dyDescent="0.35">
      <c r="A234" s="145"/>
      <c r="B234" s="93"/>
      <c r="C234" s="93"/>
      <c r="D234" s="93"/>
      <c r="E234" s="95"/>
      <c r="F234" s="95"/>
      <c r="G234" s="95"/>
      <c r="H234" s="93"/>
      <c r="I234" s="93"/>
      <c r="J234" s="93"/>
    </row>
    <row r="235" spans="1:10" s="65" customFormat="1" ht="14" x14ac:dyDescent="0.35">
      <c r="A235" s="145"/>
      <c r="B235" s="93"/>
      <c r="C235" s="93"/>
      <c r="D235" s="93"/>
      <c r="E235" s="95"/>
      <c r="F235" s="95"/>
      <c r="G235" s="95"/>
      <c r="H235" s="93"/>
      <c r="I235" s="93"/>
      <c r="J235" s="93"/>
    </row>
    <row r="236" spans="1:10" s="65" customFormat="1" ht="14" x14ac:dyDescent="0.35">
      <c r="A236" s="145"/>
      <c r="B236" s="93"/>
      <c r="C236" s="93"/>
      <c r="D236" s="93"/>
      <c r="E236" s="95"/>
      <c r="F236" s="95"/>
      <c r="G236" s="95"/>
      <c r="H236" s="93"/>
      <c r="I236" s="93"/>
      <c r="J236" s="93"/>
    </row>
    <row r="237" spans="1:10" s="65" customFormat="1" ht="14" x14ac:dyDescent="0.35">
      <c r="A237" s="145"/>
      <c r="B237" s="93"/>
      <c r="C237" s="93"/>
      <c r="D237" s="93"/>
      <c r="E237" s="95"/>
      <c r="F237" s="95"/>
      <c r="G237" s="95"/>
      <c r="H237" s="93"/>
      <c r="I237" s="93"/>
      <c r="J237" s="93"/>
    </row>
    <row r="238" spans="1:10" s="65" customFormat="1" ht="14" x14ac:dyDescent="0.35">
      <c r="A238" s="145"/>
      <c r="B238" s="93"/>
      <c r="C238" s="93"/>
      <c r="D238" s="93"/>
      <c r="E238" s="95"/>
      <c r="F238" s="95"/>
      <c r="G238" s="95"/>
      <c r="H238" s="93"/>
      <c r="I238" s="93"/>
      <c r="J238" s="93"/>
    </row>
    <row r="239" spans="1:10" s="65" customFormat="1" ht="14" x14ac:dyDescent="0.35">
      <c r="A239" s="145"/>
      <c r="B239" s="93"/>
      <c r="C239" s="93"/>
      <c r="D239" s="93"/>
      <c r="E239" s="95"/>
      <c r="F239" s="95"/>
      <c r="G239" s="95"/>
      <c r="H239" s="93"/>
      <c r="I239" s="93"/>
      <c r="J239" s="93"/>
    </row>
    <row r="240" spans="1:10" s="65" customFormat="1" ht="14" x14ac:dyDescent="0.35">
      <c r="A240" s="145"/>
      <c r="B240" s="93"/>
      <c r="C240" s="93"/>
      <c r="D240" s="93"/>
      <c r="E240" s="95"/>
      <c r="F240" s="95"/>
      <c r="G240" s="95"/>
      <c r="H240" s="93"/>
      <c r="I240" s="93"/>
      <c r="J240" s="93"/>
    </row>
    <row r="241" spans="1:10" s="65" customFormat="1" ht="14" x14ac:dyDescent="0.35">
      <c r="A241" s="145"/>
      <c r="B241" s="93"/>
      <c r="C241" s="93"/>
      <c r="D241" s="93"/>
      <c r="E241" s="95"/>
      <c r="F241" s="95"/>
      <c r="G241" s="95"/>
      <c r="H241" s="93"/>
      <c r="I241" s="93"/>
      <c r="J241" s="93"/>
    </row>
    <row r="242" spans="1:10" s="65" customFormat="1" ht="14" x14ac:dyDescent="0.35">
      <c r="A242" s="145"/>
      <c r="B242" s="93"/>
      <c r="C242" s="93"/>
      <c r="D242" s="93"/>
      <c r="E242" s="95"/>
      <c r="F242" s="95"/>
      <c r="G242" s="95"/>
      <c r="H242" s="93"/>
      <c r="I242" s="93"/>
      <c r="J242" s="93"/>
    </row>
    <row r="243" spans="1:10" s="65" customFormat="1" ht="14" x14ac:dyDescent="0.35">
      <c r="A243" s="145"/>
      <c r="B243" s="93"/>
      <c r="C243" s="93"/>
      <c r="D243" s="93"/>
      <c r="E243" s="95"/>
      <c r="F243" s="95"/>
      <c r="G243" s="95"/>
      <c r="H243" s="93"/>
      <c r="I243" s="93"/>
      <c r="J243" s="93"/>
    </row>
    <row r="244" spans="1:10" s="65" customFormat="1" ht="14" x14ac:dyDescent="0.35">
      <c r="A244" s="145"/>
      <c r="B244" s="93"/>
      <c r="C244" s="93"/>
      <c r="D244" s="93"/>
      <c r="E244" s="95"/>
      <c r="F244" s="95"/>
      <c r="G244" s="95"/>
      <c r="H244" s="93"/>
      <c r="I244" s="93"/>
      <c r="J244" s="93"/>
    </row>
    <row r="245" spans="1:10" s="65" customFormat="1" ht="14" x14ac:dyDescent="0.35">
      <c r="A245" s="145"/>
      <c r="B245" s="93"/>
      <c r="C245" s="93"/>
      <c r="D245" s="93"/>
      <c r="E245" s="95"/>
      <c r="F245" s="95"/>
      <c r="G245" s="95"/>
      <c r="H245" s="93"/>
      <c r="I245" s="93"/>
      <c r="J245" s="93"/>
    </row>
    <row r="246" spans="1:10" s="65" customFormat="1" ht="14" x14ac:dyDescent="0.35">
      <c r="A246" s="145"/>
      <c r="B246" s="93"/>
      <c r="C246" s="93"/>
      <c r="D246" s="93"/>
      <c r="E246" s="95"/>
      <c r="F246" s="95"/>
      <c r="G246" s="95"/>
      <c r="H246" s="93"/>
      <c r="I246" s="93"/>
      <c r="J246" s="93"/>
    </row>
    <row r="247" spans="1:10" s="65" customFormat="1" ht="14" x14ac:dyDescent="0.35">
      <c r="A247" s="145"/>
      <c r="B247" s="93"/>
      <c r="C247" s="93"/>
      <c r="D247" s="93"/>
      <c r="E247" s="95"/>
      <c r="F247" s="95"/>
      <c r="G247" s="95"/>
      <c r="H247" s="93"/>
      <c r="I247" s="93"/>
      <c r="J247" s="93"/>
    </row>
    <row r="248" spans="1:10" s="65" customFormat="1" ht="14" x14ac:dyDescent="0.35">
      <c r="A248" s="145"/>
      <c r="B248" s="93"/>
      <c r="C248" s="93"/>
      <c r="D248" s="93"/>
      <c r="E248" s="95"/>
      <c r="F248" s="95"/>
      <c r="G248" s="95"/>
      <c r="H248" s="93"/>
      <c r="I248" s="93"/>
      <c r="J248" s="93"/>
    </row>
    <row r="249" spans="1:10" s="65" customFormat="1" ht="14" x14ac:dyDescent="0.35">
      <c r="A249" s="145"/>
      <c r="B249" s="93"/>
      <c r="C249" s="93"/>
      <c r="D249" s="93"/>
      <c r="E249" s="95"/>
      <c r="F249" s="95"/>
      <c r="G249" s="95"/>
      <c r="H249" s="93"/>
      <c r="I249" s="93"/>
      <c r="J249" s="93"/>
    </row>
    <row r="250" spans="1:10" s="65" customFormat="1" ht="14" x14ac:dyDescent="0.35">
      <c r="A250" s="145"/>
      <c r="B250" s="93"/>
      <c r="C250" s="93"/>
      <c r="D250" s="93"/>
      <c r="E250" s="95"/>
      <c r="F250" s="95"/>
      <c r="G250" s="95"/>
      <c r="H250" s="93"/>
      <c r="I250" s="93"/>
      <c r="J250" s="93"/>
    </row>
    <row r="251" spans="1:10" s="65" customFormat="1" ht="14" x14ac:dyDescent="0.35">
      <c r="A251" s="145"/>
      <c r="B251" s="93"/>
      <c r="C251" s="93"/>
      <c r="D251" s="93"/>
      <c r="E251" s="95"/>
      <c r="F251" s="95"/>
      <c r="G251" s="95"/>
      <c r="H251" s="93"/>
      <c r="I251" s="93"/>
      <c r="J251" s="93"/>
    </row>
    <row r="252" spans="1:10" s="65" customFormat="1" ht="14" x14ac:dyDescent="0.35">
      <c r="A252" s="145"/>
      <c r="B252" s="93"/>
      <c r="C252" s="93"/>
      <c r="D252" s="93"/>
      <c r="E252" s="95"/>
      <c r="F252" s="95"/>
      <c r="G252" s="95"/>
      <c r="H252" s="93"/>
      <c r="I252" s="93"/>
      <c r="J252" s="93"/>
    </row>
    <row r="253" spans="1:10" s="65" customFormat="1" ht="14" x14ac:dyDescent="0.35">
      <c r="A253" s="145"/>
      <c r="B253" s="93"/>
      <c r="C253" s="93"/>
      <c r="D253" s="93"/>
      <c r="E253" s="95"/>
      <c r="F253" s="95"/>
      <c r="G253" s="95"/>
      <c r="H253" s="93"/>
      <c r="I253" s="93"/>
      <c r="J253" s="93"/>
    </row>
    <row r="254" spans="1:10" s="65" customFormat="1" ht="14" x14ac:dyDescent="0.35">
      <c r="A254" s="145"/>
      <c r="B254" s="93"/>
      <c r="C254" s="93"/>
      <c r="D254" s="93"/>
      <c r="E254" s="95"/>
      <c r="F254" s="95"/>
      <c r="G254" s="95"/>
      <c r="H254" s="93"/>
      <c r="I254" s="93"/>
      <c r="J254" s="93"/>
    </row>
    <row r="255" spans="1:10" s="65" customFormat="1" ht="14" x14ac:dyDescent="0.35">
      <c r="A255" s="145"/>
      <c r="B255" s="93"/>
      <c r="C255" s="93"/>
      <c r="D255" s="93"/>
      <c r="E255" s="95"/>
      <c r="F255" s="95"/>
      <c r="G255" s="95"/>
      <c r="H255" s="93"/>
      <c r="I255" s="93"/>
      <c r="J255" s="93"/>
    </row>
    <row r="256" spans="1:10" s="65" customFormat="1" ht="14" x14ac:dyDescent="0.35">
      <c r="A256" s="145"/>
      <c r="B256" s="93"/>
      <c r="C256" s="93"/>
      <c r="D256" s="93"/>
      <c r="E256" s="95"/>
      <c r="F256" s="95"/>
      <c r="G256" s="95"/>
      <c r="H256" s="93"/>
      <c r="I256" s="93"/>
      <c r="J256" s="93"/>
    </row>
    <row r="257" spans="1:10" s="65" customFormat="1" ht="14" x14ac:dyDescent="0.35">
      <c r="A257" s="145"/>
      <c r="B257" s="93"/>
      <c r="C257" s="93"/>
      <c r="D257" s="93"/>
      <c r="E257" s="95"/>
      <c r="F257" s="95"/>
      <c r="G257" s="95"/>
      <c r="H257" s="93"/>
      <c r="I257" s="93"/>
      <c r="J257" s="93"/>
    </row>
    <row r="258" spans="1:10" s="65" customFormat="1" ht="14" x14ac:dyDescent="0.35">
      <c r="A258" s="145"/>
      <c r="B258" s="93"/>
      <c r="C258" s="93"/>
      <c r="D258" s="93"/>
      <c r="E258" s="95"/>
      <c r="F258" s="95"/>
      <c r="G258" s="95"/>
      <c r="H258" s="93"/>
      <c r="I258" s="93"/>
      <c r="J258" s="93"/>
    </row>
    <row r="259" spans="1:10" s="65" customFormat="1" ht="14" x14ac:dyDescent="0.35">
      <c r="A259" s="145"/>
      <c r="B259" s="93"/>
      <c r="C259" s="93"/>
      <c r="D259" s="93"/>
      <c r="E259" s="95"/>
      <c r="F259" s="95"/>
      <c r="G259" s="95"/>
      <c r="H259" s="93"/>
      <c r="I259" s="93"/>
      <c r="J259" s="93"/>
    </row>
    <row r="260" spans="1:10" s="65" customFormat="1" ht="14" x14ac:dyDescent="0.35">
      <c r="A260" s="145"/>
      <c r="B260" s="93"/>
      <c r="C260" s="93"/>
      <c r="D260" s="93"/>
      <c r="E260" s="95"/>
      <c r="F260" s="95"/>
      <c r="G260" s="95"/>
      <c r="H260" s="93"/>
      <c r="I260" s="93"/>
      <c r="J260" s="93"/>
    </row>
    <row r="261" spans="1:10" s="65" customFormat="1" ht="14" x14ac:dyDescent="0.35">
      <c r="A261" s="145"/>
      <c r="B261" s="93"/>
      <c r="C261" s="93"/>
      <c r="D261" s="93"/>
      <c r="E261" s="95"/>
      <c r="F261" s="95"/>
      <c r="G261" s="95"/>
      <c r="H261" s="93"/>
      <c r="I261" s="93"/>
      <c r="J261" s="93"/>
    </row>
    <row r="262" spans="1:10" s="65" customFormat="1" ht="14" x14ac:dyDescent="0.35">
      <c r="A262" s="145"/>
      <c r="B262" s="93"/>
      <c r="C262" s="93"/>
      <c r="D262" s="93"/>
      <c r="E262" s="95"/>
      <c r="F262" s="95"/>
      <c r="G262" s="95"/>
      <c r="H262" s="93"/>
      <c r="I262" s="93"/>
      <c r="J262" s="93"/>
    </row>
    <row r="263" spans="1:10" s="65" customFormat="1" ht="14" x14ac:dyDescent="0.35">
      <c r="A263" s="145"/>
      <c r="B263" s="93"/>
      <c r="C263" s="93"/>
      <c r="D263" s="93"/>
      <c r="E263" s="95"/>
      <c r="F263" s="95"/>
      <c r="G263" s="95"/>
      <c r="H263" s="93"/>
      <c r="I263" s="93"/>
      <c r="J263" s="93"/>
    </row>
    <row r="264" spans="1:10" s="65" customFormat="1" ht="14" x14ac:dyDescent="0.35">
      <c r="A264" s="145"/>
      <c r="B264" s="93"/>
      <c r="C264" s="93"/>
      <c r="D264" s="93"/>
      <c r="E264" s="95"/>
      <c r="F264" s="95"/>
      <c r="G264" s="95"/>
      <c r="H264" s="93"/>
      <c r="I264" s="93"/>
      <c r="J264" s="93"/>
    </row>
    <row r="265" spans="1:10" s="65" customFormat="1" ht="14" x14ac:dyDescent="0.35">
      <c r="A265" s="145"/>
      <c r="B265" s="93"/>
      <c r="C265" s="93"/>
      <c r="D265" s="93"/>
      <c r="E265" s="95"/>
      <c r="F265" s="95"/>
      <c r="G265" s="95"/>
      <c r="H265" s="93"/>
      <c r="I265" s="93"/>
      <c r="J265" s="93"/>
    </row>
    <row r="266" spans="1:10" s="65" customFormat="1" ht="14" x14ac:dyDescent="0.35">
      <c r="A266" s="145"/>
      <c r="B266" s="93"/>
      <c r="C266" s="93"/>
      <c r="D266" s="93"/>
      <c r="E266" s="95"/>
      <c r="F266" s="95"/>
      <c r="G266" s="95"/>
      <c r="H266" s="93"/>
      <c r="I266" s="93"/>
      <c r="J266" s="93"/>
    </row>
    <row r="267" spans="1:10" s="65" customFormat="1" ht="14" x14ac:dyDescent="0.35">
      <c r="A267" s="145"/>
      <c r="B267" s="93"/>
      <c r="C267" s="93"/>
      <c r="D267" s="93"/>
      <c r="E267" s="95"/>
      <c r="F267" s="95"/>
      <c r="G267" s="95"/>
      <c r="H267" s="93"/>
      <c r="I267" s="93"/>
      <c r="J267" s="93"/>
    </row>
    <row r="268" spans="1:10" s="65" customFormat="1" ht="14" x14ac:dyDescent="0.35">
      <c r="A268" s="145"/>
      <c r="B268" s="93"/>
      <c r="C268" s="93"/>
      <c r="D268" s="93"/>
      <c r="E268" s="95"/>
      <c r="F268" s="95"/>
      <c r="G268" s="95"/>
      <c r="H268" s="93"/>
      <c r="I268" s="93"/>
      <c r="J268" s="93"/>
    </row>
    <row r="269" spans="1:10" s="65" customFormat="1" ht="14" x14ac:dyDescent="0.35">
      <c r="A269" s="145"/>
      <c r="B269" s="93"/>
      <c r="C269" s="93"/>
      <c r="D269" s="93"/>
      <c r="E269" s="95"/>
      <c r="F269" s="95"/>
      <c r="G269" s="95"/>
      <c r="H269" s="93"/>
      <c r="I269" s="93"/>
      <c r="J269" s="93"/>
    </row>
    <row r="270" spans="1:10" s="65" customFormat="1" ht="14" x14ac:dyDescent="0.35">
      <c r="A270" s="145"/>
      <c r="B270" s="93"/>
      <c r="C270" s="93"/>
      <c r="D270" s="93"/>
      <c r="E270" s="95"/>
      <c r="F270" s="95"/>
      <c r="G270" s="95"/>
      <c r="H270" s="93"/>
      <c r="I270" s="93"/>
      <c r="J270" s="93"/>
    </row>
    <row r="271" spans="1:10" s="65" customFormat="1" ht="14" x14ac:dyDescent="0.35">
      <c r="A271" s="145"/>
      <c r="B271" s="93"/>
      <c r="C271" s="93"/>
      <c r="D271" s="93"/>
      <c r="E271" s="95"/>
      <c r="F271" s="95"/>
      <c r="G271" s="95"/>
      <c r="H271" s="93"/>
      <c r="I271" s="93"/>
      <c r="J271" s="93"/>
    </row>
    <row r="272" spans="1:10" s="65" customFormat="1" ht="14" x14ac:dyDescent="0.35">
      <c r="A272" s="145"/>
      <c r="B272" s="93"/>
      <c r="C272" s="93"/>
      <c r="D272" s="93"/>
      <c r="E272" s="95"/>
      <c r="F272" s="95"/>
      <c r="G272" s="95"/>
      <c r="H272" s="93"/>
      <c r="I272" s="93"/>
      <c r="J272" s="93"/>
    </row>
    <row r="273" spans="1:10" s="65" customFormat="1" ht="14" x14ac:dyDescent="0.35">
      <c r="A273" s="145"/>
      <c r="B273" s="93"/>
      <c r="C273" s="93"/>
      <c r="D273" s="93"/>
      <c r="E273" s="95"/>
      <c r="F273" s="95"/>
      <c r="G273" s="95"/>
      <c r="H273" s="93"/>
      <c r="I273" s="93"/>
      <c r="J273" s="93"/>
    </row>
    <row r="274" spans="1:10" s="65" customFormat="1" ht="14" x14ac:dyDescent="0.35">
      <c r="A274" s="145"/>
      <c r="B274" s="93"/>
      <c r="C274" s="93"/>
      <c r="D274" s="93"/>
      <c r="E274" s="95"/>
      <c r="F274" s="95"/>
      <c r="G274" s="95"/>
      <c r="H274" s="93"/>
      <c r="I274" s="93"/>
      <c r="J274" s="93"/>
    </row>
    <row r="275" spans="1:10" s="65" customFormat="1" ht="14" x14ac:dyDescent="0.35">
      <c r="A275" s="145"/>
      <c r="B275" s="93"/>
      <c r="C275" s="93"/>
      <c r="D275" s="93"/>
      <c r="E275" s="95"/>
      <c r="F275" s="95"/>
      <c r="G275" s="95"/>
      <c r="H275" s="93"/>
      <c r="I275" s="93"/>
      <c r="J275" s="93"/>
    </row>
    <row r="276" spans="1:10" s="65" customFormat="1" ht="14" x14ac:dyDescent="0.35">
      <c r="A276" s="145"/>
      <c r="B276" s="93"/>
      <c r="C276" s="93"/>
      <c r="D276" s="93"/>
      <c r="E276" s="95"/>
      <c r="F276" s="95"/>
      <c r="G276" s="95"/>
      <c r="H276" s="93"/>
      <c r="I276" s="93"/>
      <c r="J276" s="93"/>
    </row>
    <row r="277" spans="1:10" s="65" customFormat="1" ht="14" x14ac:dyDescent="0.35">
      <c r="A277" s="145"/>
      <c r="B277" s="93"/>
      <c r="C277" s="93"/>
      <c r="D277" s="93"/>
      <c r="E277" s="95"/>
      <c r="F277" s="95"/>
      <c r="G277" s="95"/>
      <c r="H277" s="93"/>
      <c r="I277" s="93"/>
      <c r="J277" s="93"/>
    </row>
    <row r="278" spans="1:10" s="65" customFormat="1" ht="14" x14ac:dyDescent="0.35">
      <c r="A278" s="145"/>
      <c r="B278" s="93"/>
      <c r="C278" s="93"/>
      <c r="D278" s="93"/>
      <c r="E278" s="95"/>
      <c r="F278" s="95"/>
      <c r="G278" s="95"/>
      <c r="H278" s="93"/>
      <c r="I278" s="93"/>
      <c r="J278" s="93"/>
    </row>
    <row r="279" spans="1:10" s="65" customFormat="1" ht="14" x14ac:dyDescent="0.35">
      <c r="A279" s="145"/>
      <c r="B279" s="93"/>
      <c r="C279" s="93"/>
      <c r="D279" s="93"/>
      <c r="E279" s="95"/>
      <c r="F279" s="95"/>
      <c r="G279" s="95"/>
      <c r="H279" s="93"/>
      <c r="I279" s="93"/>
      <c r="J279" s="93"/>
    </row>
    <row r="280" spans="1:10" s="65" customFormat="1" ht="14" x14ac:dyDescent="0.35">
      <c r="A280" s="145"/>
      <c r="B280" s="93"/>
      <c r="C280" s="93"/>
      <c r="D280" s="93"/>
      <c r="E280" s="95"/>
      <c r="F280" s="95"/>
      <c r="G280" s="95"/>
      <c r="H280" s="93"/>
      <c r="I280" s="93"/>
      <c r="J280" s="93"/>
    </row>
    <row r="281" spans="1:10" s="65" customFormat="1" ht="14" x14ac:dyDescent="0.35">
      <c r="A281" s="145"/>
      <c r="B281" s="93"/>
      <c r="C281" s="93"/>
      <c r="D281" s="93"/>
      <c r="E281" s="95"/>
      <c r="F281" s="95"/>
      <c r="G281" s="95"/>
      <c r="H281" s="93"/>
      <c r="I281" s="93"/>
      <c r="J281" s="93"/>
    </row>
    <row r="282" spans="1:10" s="65" customFormat="1" ht="14" x14ac:dyDescent="0.35">
      <c r="A282" s="145"/>
      <c r="B282" s="93"/>
      <c r="C282" s="93"/>
      <c r="D282" s="93"/>
      <c r="E282" s="95"/>
      <c r="F282" s="95"/>
      <c r="G282" s="95"/>
      <c r="H282" s="93"/>
      <c r="I282" s="93"/>
      <c r="J282" s="93"/>
    </row>
    <row r="283" spans="1:10" s="65" customFormat="1" ht="14" x14ac:dyDescent="0.35">
      <c r="A283" s="145"/>
      <c r="B283" s="93"/>
      <c r="C283" s="93"/>
      <c r="D283" s="93"/>
      <c r="E283" s="95"/>
      <c r="F283" s="95"/>
      <c r="G283" s="95"/>
      <c r="H283" s="93"/>
      <c r="I283" s="93"/>
      <c r="J283" s="93"/>
    </row>
    <row r="284" spans="1:10" s="65" customFormat="1" ht="14" x14ac:dyDescent="0.35">
      <c r="A284" s="145"/>
      <c r="B284" s="93"/>
      <c r="C284" s="93"/>
      <c r="D284" s="93"/>
      <c r="E284" s="95"/>
      <c r="F284" s="95"/>
      <c r="G284" s="95"/>
      <c r="H284" s="93"/>
      <c r="I284" s="93"/>
      <c r="J284" s="93"/>
    </row>
    <row r="285" spans="1:10" s="65" customFormat="1" ht="14" x14ac:dyDescent="0.35">
      <c r="A285" s="145"/>
      <c r="B285" s="93"/>
      <c r="C285" s="93"/>
      <c r="D285" s="93"/>
      <c r="E285" s="95"/>
      <c r="F285" s="95"/>
      <c r="G285" s="95"/>
      <c r="H285" s="93"/>
      <c r="I285" s="93"/>
      <c r="J285" s="93"/>
    </row>
    <row r="286" spans="1:10" s="65" customFormat="1" ht="14" x14ac:dyDescent="0.35">
      <c r="A286" s="145"/>
      <c r="B286" s="93"/>
      <c r="C286" s="93"/>
      <c r="D286" s="93"/>
      <c r="E286" s="95"/>
      <c r="F286" s="95"/>
      <c r="G286" s="95"/>
      <c r="H286" s="93"/>
      <c r="I286" s="93"/>
      <c r="J286" s="93"/>
    </row>
    <row r="287" spans="1:10" s="65" customFormat="1" ht="14" x14ac:dyDescent="0.35">
      <c r="A287" s="145"/>
      <c r="B287" s="93"/>
      <c r="C287" s="93"/>
      <c r="D287" s="93"/>
      <c r="E287" s="95"/>
      <c r="F287" s="95"/>
      <c r="G287" s="95"/>
      <c r="H287" s="93"/>
      <c r="I287" s="93"/>
      <c r="J287" s="93"/>
    </row>
    <row r="288" spans="1:10" s="65" customFormat="1" ht="14" x14ac:dyDescent="0.35">
      <c r="A288" s="145"/>
      <c r="B288" s="93"/>
      <c r="C288" s="93"/>
      <c r="D288" s="93"/>
      <c r="E288" s="95"/>
      <c r="F288" s="95"/>
      <c r="G288" s="95"/>
      <c r="H288" s="93"/>
      <c r="I288" s="93"/>
      <c r="J288" s="93"/>
    </row>
    <row r="289" spans="1:10" s="65" customFormat="1" ht="14" x14ac:dyDescent="0.35">
      <c r="A289" s="145"/>
      <c r="B289" s="93"/>
      <c r="C289" s="93"/>
      <c r="D289" s="93"/>
      <c r="E289" s="95"/>
      <c r="F289" s="95"/>
      <c r="G289" s="95"/>
      <c r="H289" s="93"/>
      <c r="I289" s="93"/>
      <c r="J289" s="93"/>
    </row>
    <row r="290" spans="1:10" s="65" customFormat="1" ht="14" x14ac:dyDescent="0.35">
      <c r="A290" s="145"/>
      <c r="B290" s="93"/>
      <c r="C290" s="93"/>
      <c r="D290" s="93"/>
      <c r="E290" s="95"/>
      <c r="F290" s="95"/>
      <c r="G290" s="95"/>
      <c r="H290" s="93"/>
      <c r="I290" s="93"/>
      <c r="J290" s="93"/>
    </row>
    <row r="291" spans="1:10" s="65" customFormat="1" ht="14" x14ac:dyDescent="0.35">
      <c r="A291" s="145"/>
      <c r="B291" s="93"/>
      <c r="C291" s="93"/>
      <c r="D291" s="93"/>
      <c r="E291" s="95"/>
      <c r="F291" s="95"/>
      <c r="G291" s="95"/>
      <c r="H291" s="93"/>
      <c r="I291" s="93"/>
      <c r="J291" s="93"/>
    </row>
    <row r="292" spans="1:10" s="65" customFormat="1" ht="14" x14ac:dyDescent="0.35">
      <c r="A292" s="145"/>
      <c r="B292" s="93"/>
      <c r="C292" s="93"/>
      <c r="D292" s="93"/>
      <c r="E292" s="95"/>
      <c r="F292" s="95"/>
      <c r="G292" s="95"/>
      <c r="H292" s="93"/>
      <c r="I292" s="93"/>
      <c r="J292" s="93"/>
    </row>
    <row r="293" spans="1:10" s="65" customFormat="1" ht="14" x14ac:dyDescent="0.35">
      <c r="A293" s="145"/>
      <c r="B293" s="93"/>
      <c r="C293" s="93"/>
      <c r="D293" s="93"/>
      <c r="E293" s="95"/>
      <c r="F293" s="95"/>
      <c r="G293" s="95"/>
      <c r="H293" s="93"/>
      <c r="I293" s="93"/>
      <c r="J293" s="93"/>
    </row>
    <row r="294" spans="1:10" s="65" customFormat="1" ht="14" x14ac:dyDescent="0.35">
      <c r="A294" s="145"/>
      <c r="B294" s="93"/>
      <c r="C294" s="93"/>
      <c r="D294" s="93"/>
      <c r="E294" s="95"/>
      <c r="F294" s="95"/>
      <c r="G294" s="95"/>
      <c r="H294" s="93"/>
      <c r="I294" s="93"/>
      <c r="J294" s="93"/>
    </row>
    <row r="295" spans="1:10" s="65" customFormat="1" ht="14" x14ac:dyDescent="0.35">
      <c r="A295" s="145"/>
      <c r="B295" s="93"/>
      <c r="C295" s="93"/>
      <c r="D295" s="93"/>
      <c r="E295" s="95"/>
      <c r="F295" s="95"/>
      <c r="G295" s="95"/>
      <c r="H295" s="93"/>
      <c r="I295" s="93"/>
      <c r="J295" s="93"/>
    </row>
    <row r="296" spans="1:10" s="65" customFormat="1" ht="14" x14ac:dyDescent="0.35">
      <c r="A296" s="145"/>
      <c r="B296" s="93"/>
      <c r="C296" s="93"/>
      <c r="D296" s="93"/>
      <c r="E296" s="95"/>
      <c r="F296" s="95"/>
      <c r="G296" s="95"/>
      <c r="H296" s="93"/>
      <c r="I296" s="93"/>
      <c r="J296" s="93"/>
    </row>
    <row r="297" spans="1:10" s="65" customFormat="1" ht="14" x14ac:dyDescent="0.35">
      <c r="A297" s="145"/>
      <c r="B297" s="93"/>
      <c r="C297" s="93"/>
      <c r="D297" s="93"/>
      <c r="E297" s="95"/>
      <c r="F297" s="95"/>
      <c r="G297" s="95"/>
      <c r="H297" s="93"/>
      <c r="I297" s="93"/>
      <c r="J297" s="93"/>
    </row>
    <row r="298" spans="1:10" s="65" customFormat="1" ht="14" x14ac:dyDescent="0.35">
      <c r="A298" s="145"/>
      <c r="B298" s="93"/>
      <c r="C298" s="93"/>
      <c r="D298" s="93"/>
      <c r="E298" s="95"/>
      <c r="F298" s="95"/>
      <c r="G298" s="95"/>
      <c r="H298" s="93"/>
      <c r="I298" s="93"/>
      <c r="J298" s="93"/>
    </row>
    <row r="299" spans="1:10" s="65" customFormat="1" ht="14" x14ac:dyDescent="0.35">
      <c r="A299" s="145"/>
      <c r="B299" s="93"/>
      <c r="C299" s="93"/>
      <c r="D299" s="93"/>
      <c r="E299" s="95"/>
      <c r="F299" s="95"/>
      <c r="G299" s="95"/>
      <c r="H299" s="93"/>
      <c r="I299" s="93"/>
      <c r="J299" s="93"/>
    </row>
    <row r="300" spans="1:10" s="65" customFormat="1" ht="14" x14ac:dyDescent="0.35">
      <c r="A300" s="145"/>
      <c r="B300" s="93"/>
      <c r="C300" s="93"/>
      <c r="D300" s="93"/>
      <c r="E300" s="95"/>
      <c r="F300" s="95"/>
      <c r="G300" s="95"/>
      <c r="H300" s="93"/>
      <c r="I300" s="93"/>
      <c r="J300" s="93"/>
    </row>
    <row r="301" spans="1:10" s="65" customFormat="1" ht="14" x14ac:dyDescent="0.35">
      <c r="A301" s="145"/>
      <c r="B301" s="93"/>
      <c r="C301" s="93"/>
      <c r="D301" s="93"/>
      <c r="E301" s="95"/>
      <c r="F301" s="95"/>
      <c r="G301" s="95"/>
      <c r="H301" s="93"/>
      <c r="I301" s="93"/>
      <c r="J301" s="93"/>
    </row>
    <row r="302" spans="1:10" s="65" customFormat="1" ht="14" x14ac:dyDescent="0.35">
      <c r="A302" s="145"/>
      <c r="B302" s="93"/>
      <c r="C302" s="93"/>
      <c r="D302" s="93"/>
      <c r="E302" s="95"/>
      <c r="F302" s="95"/>
      <c r="G302" s="95"/>
      <c r="H302" s="93"/>
      <c r="I302" s="93"/>
      <c r="J302" s="93"/>
    </row>
    <row r="303" spans="1:10" s="65" customFormat="1" ht="14" x14ac:dyDescent="0.35">
      <c r="A303" s="145"/>
      <c r="B303" s="93"/>
      <c r="C303" s="93"/>
      <c r="D303" s="93"/>
      <c r="E303" s="95"/>
      <c r="F303" s="95"/>
      <c r="G303" s="95"/>
      <c r="H303" s="93"/>
      <c r="I303" s="93"/>
      <c r="J303" s="93"/>
    </row>
    <row r="304" spans="1:10" s="65" customFormat="1" ht="14" x14ac:dyDescent="0.35">
      <c r="A304" s="145"/>
      <c r="B304" s="93"/>
      <c r="C304" s="93"/>
      <c r="D304" s="93"/>
      <c r="E304" s="95"/>
      <c r="F304" s="95"/>
      <c r="G304" s="95"/>
      <c r="H304" s="93"/>
      <c r="I304" s="93"/>
      <c r="J304" s="93"/>
    </row>
    <row r="305" spans="1:10" s="65" customFormat="1" ht="14" x14ac:dyDescent="0.35">
      <c r="A305" s="145"/>
      <c r="B305" s="93"/>
      <c r="C305" s="93"/>
      <c r="D305" s="93"/>
      <c r="E305" s="95"/>
      <c r="F305" s="95"/>
      <c r="G305" s="95"/>
      <c r="H305" s="93"/>
      <c r="I305" s="93"/>
      <c r="J305" s="93"/>
    </row>
    <row r="306" spans="1:10" s="65" customFormat="1" ht="14" x14ac:dyDescent="0.35">
      <c r="A306" s="145"/>
      <c r="B306" s="93"/>
      <c r="C306" s="93"/>
      <c r="D306" s="93"/>
      <c r="E306" s="95"/>
      <c r="F306" s="95"/>
      <c r="G306" s="95"/>
      <c r="H306" s="93"/>
      <c r="I306" s="93"/>
      <c r="J306" s="93"/>
    </row>
    <row r="307" spans="1:10" s="65" customFormat="1" ht="14" x14ac:dyDescent="0.35">
      <c r="A307" s="145"/>
      <c r="B307" s="93"/>
      <c r="C307" s="93"/>
      <c r="D307" s="93"/>
      <c r="E307" s="95"/>
      <c r="F307" s="95"/>
      <c r="G307" s="95"/>
      <c r="H307" s="93"/>
      <c r="I307" s="93"/>
      <c r="J307" s="93"/>
    </row>
    <row r="308" spans="1:10" s="65" customFormat="1" ht="14" x14ac:dyDescent="0.35">
      <c r="A308" s="145"/>
      <c r="B308" s="93"/>
      <c r="C308" s="93"/>
      <c r="D308" s="93"/>
      <c r="E308" s="95"/>
      <c r="F308" s="95"/>
      <c r="G308" s="95"/>
      <c r="H308" s="93"/>
      <c r="I308" s="93"/>
      <c r="J308" s="93"/>
    </row>
    <row r="309" spans="1:10" s="65" customFormat="1" ht="14" x14ac:dyDescent="0.35">
      <c r="A309" s="145"/>
      <c r="B309" s="93"/>
      <c r="C309" s="93"/>
      <c r="D309" s="93"/>
      <c r="E309" s="95"/>
      <c r="F309" s="95"/>
      <c r="G309" s="95"/>
      <c r="H309" s="93"/>
      <c r="I309" s="93"/>
      <c r="J309" s="93"/>
    </row>
    <row r="310" spans="1:10" s="65" customFormat="1" ht="14" x14ac:dyDescent="0.35">
      <c r="A310" s="145"/>
      <c r="B310" s="93"/>
      <c r="C310" s="93"/>
      <c r="D310" s="93"/>
      <c r="E310" s="95"/>
      <c r="F310" s="95"/>
      <c r="G310" s="95"/>
      <c r="H310" s="93"/>
      <c r="I310" s="93"/>
      <c r="J310" s="93"/>
    </row>
    <row r="311" spans="1:10" s="65" customFormat="1" ht="14" x14ac:dyDescent="0.35">
      <c r="A311" s="145"/>
      <c r="B311" s="93"/>
      <c r="C311" s="93"/>
      <c r="D311" s="93"/>
      <c r="E311" s="95"/>
      <c r="F311" s="95"/>
      <c r="G311" s="95"/>
      <c r="H311" s="93"/>
      <c r="I311" s="93"/>
      <c r="J311" s="93"/>
    </row>
    <row r="312" spans="1:10" s="65" customFormat="1" ht="14" x14ac:dyDescent="0.35">
      <c r="A312" s="145"/>
      <c r="B312" s="93"/>
      <c r="C312" s="93"/>
      <c r="D312" s="93"/>
      <c r="E312" s="95"/>
      <c r="F312" s="95"/>
      <c r="G312" s="95"/>
      <c r="H312" s="93"/>
      <c r="I312" s="93"/>
      <c r="J312" s="93"/>
    </row>
    <row r="313" spans="1:10" s="65" customFormat="1" ht="14" x14ac:dyDescent="0.35">
      <c r="A313" s="145"/>
      <c r="B313" s="93"/>
      <c r="C313" s="93"/>
      <c r="D313" s="93"/>
      <c r="E313" s="95"/>
      <c r="F313" s="95"/>
      <c r="G313" s="95"/>
      <c r="H313" s="93"/>
      <c r="I313" s="93"/>
      <c r="J313" s="93"/>
    </row>
    <row r="314" spans="1:10" s="65" customFormat="1" ht="14" x14ac:dyDescent="0.35">
      <c r="A314" s="145"/>
      <c r="B314" s="93"/>
      <c r="C314" s="93"/>
      <c r="D314" s="93"/>
      <c r="E314" s="95"/>
      <c r="F314" s="95"/>
      <c r="G314" s="95"/>
      <c r="H314" s="93"/>
      <c r="I314" s="93"/>
      <c r="J314" s="93"/>
    </row>
    <row r="315" spans="1:10" s="65" customFormat="1" ht="14" x14ac:dyDescent="0.35">
      <c r="A315" s="145"/>
      <c r="B315" s="93"/>
      <c r="C315" s="93"/>
      <c r="D315" s="93"/>
      <c r="E315" s="95"/>
      <c r="F315" s="95"/>
      <c r="G315" s="95"/>
      <c r="H315" s="93"/>
      <c r="I315" s="93"/>
      <c r="J315" s="93"/>
    </row>
    <row r="316" spans="1:10" s="65" customFormat="1" ht="14" x14ac:dyDescent="0.35">
      <c r="A316" s="145"/>
      <c r="B316" s="93"/>
      <c r="C316" s="93"/>
      <c r="D316" s="93"/>
      <c r="E316" s="95"/>
      <c r="F316" s="95"/>
      <c r="G316" s="95"/>
      <c r="H316" s="93"/>
      <c r="I316" s="93"/>
      <c r="J316" s="93"/>
    </row>
    <row r="317" spans="1:10" s="65" customFormat="1" ht="14" x14ac:dyDescent="0.35">
      <c r="A317" s="145"/>
      <c r="B317" s="93"/>
      <c r="C317" s="93"/>
      <c r="D317" s="93"/>
      <c r="E317" s="95"/>
      <c r="F317" s="95"/>
      <c r="G317" s="95"/>
      <c r="H317" s="93"/>
      <c r="I317" s="93"/>
      <c r="J317" s="93"/>
    </row>
    <row r="318" spans="1:10" s="65" customFormat="1" ht="14" x14ac:dyDescent="0.35">
      <c r="A318" s="145"/>
      <c r="B318" s="93"/>
      <c r="C318" s="93"/>
      <c r="D318" s="93"/>
      <c r="E318" s="95"/>
      <c r="F318" s="95"/>
      <c r="G318" s="95"/>
      <c r="H318" s="93"/>
      <c r="I318" s="93"/>
      <c r="J318" s="93"/>
    </row>
    <row r="319" spans="1:10" s="65" customFormat="1" ht="14" x14ac:dyDescent="0.35">
      <c r="A319" s="145"/>
      <c r="B319" s="93"/>
      <c r="C319" s="93"/>
      <c r="D319" s="93"/>
      <c r="E319" s="95"/>
      <c r="F319" s="95"/>
      <c r="G319" s="95"/>
      <c r="H319" s="93"/>
      <c r="I319" s="93"/>
      <c r="J319" s="93"/>
    </row>
    <row r="320" spans="1:10" s="65" customFormat="1" ht="14" x14ac:dyDescent="0.35">
      <c r="A320" s="145"/>
      <c r="B320" s="93"/>
      <c r="C320" s="93"/>
      <c r="D320" s="93"/>
      <c r="E320" s="95"/>
      <c r="F320" s="95"/>
      <c r="G320" s="95"/>
      <c r="H320" s="93"/>
      <c r="I320" s="93"/>
      <c r="J320" s="93"/>
    </row>
    <row r="321" spans="1:10" s="65" customFormat="1" ht="14" x14ac:dyDescent="0.35">
      <c r="A321" s="145"/>
      <c r="B321" s="93"/>
      <c r="C321" s="93"/>
      <c r="D321" s="93"/>
      <c r="E321" s="95"/>
      <c r="F321" s="95"/>
      <c r="G321" s="95"/>
      <c r="H321" s="93"/>
      <c r="I321" s="93"/>
      <c r="J321" s="93"/>
    </row>
    <row r="322" spans="1:10" s="65" customFormat="1" ht="14" x14ac:dyDescent="0.35">
      <c r="A322" s="145"/>
      <c r="B322" s="93"/>
      <c r="C322" s="93"/>
      <c r="D322" s="93"/>
      <c r="E322" s="95"/>
      <c r="F322" s="95"/>
      <c r="G322" s="95"/>
      <c r="H322" s="93"/>
      <c r="I322" s="93"/>
      <c r="J322" s="93"/>
    </row>
    <row r="323" spans="1:10" s="65" customFormat="1" ht="14" x14ac:dyDescent="0.35">
      <c r="A323" s="145"/>
      <c r="B323" s="93"/>
      <c r="C323" s="93"/>
      <c r="D323" s="93"/>
      <c r="E323" s="95"/>
      <c r="F323" s="95"/>
      <c r="G323" s="95"/>
      <c r="H323" s="93"/>
      <c r="I323" s="93"/>
      <c r="J323" s="93"/>
    </row>
    <row r="324" spans="1:10" s="65" customFormat="1" ht="14" x14ac:dyDescent="0.35">
      <c r="A324" s="145"/>
      <c r="B324" s="93"/>
      <c r="C324" s="93"/>
      <c r="D324" s="93"/>
      <c r="E324" s="95"/>
      <c r="F324" s="95"/>
      <c r="G324" s="95"/>
      <c r="H324" s="93"/>
      <c r="I324" s="93"/>
      <c r="J324" s="93"/>
    </row>
    <row r="325" spans="1:10" s="65" customFormat="1" ht="14" x14ac:dyDescent="0.35">
      <c r="A325" s="145"/>
      <c r="B325" s="93"/>
      <c r="C325" s="93"/>
      <c r="D325" s="93"/>
      <c r="E325" s="95"/>
      <c r="F325" s="95"/>
      <c r="G325" s="95"/>
      <c r="H325" s="93"/>
      <c r="I325" s="93"/>
      <c r="J325" s="93"/>
    </row>
    <row r="326" spans="1:10" s="65" customFormat="1" ht="14" x14ac:dyDescent="0.35">
      <c r="A326" s="145"/>
      <c r="B326" s="93"/>
      <c r="C326" s="93"/>
      <c r="D326" s="93"/>
      <c r="E326" s="95"/>
      <c r="F326" s="95"/>
      <c r="G326" s="95"/>
      <c r="H326" s="93"/>
      <c r="I326" s="93"/>
      <c r="J326" s="93"/>
    </row>
    <row r="327" spans="1:10" s="65" customFormat="1" ht="14" x14ac:dyDescent="0.35">
      <c r="A327" s="145"/>
      <c r="B327" s="93"/>
      <c r="C327" s="93"/>
      <c r="D327" s="93"/>
      <c r="E327" s="95"/>
      <c r="F327" s="95"/>
      <c r="G327" s="95"/>
      <c r="H327" s="93"/>
      <c r="I327" s="93"/>
      <c r="J327" s="93"/>
    </row>
    <row r="328" spans="1:10" s="65" customFormat="1" ht="14" x14ac:dyDescent="0.35">
      <c r="A328" s="145"/>
      <c r="B328" s="93"/>
      <c r="C328" s="93"/>
      <c r="D328" s="93"/>
      <c r="E328" s="95"/>
      <c r="F328" s="95"/>
      <c r="G328" s="95"/>
      <c r="H328" s="93"/>
      <c r="I328" s="93"/>
      <c r="J328" s="93"/>
    </row>
    <row r="329" spans="1:10" s="65" customFormat="1" ht="14" x14ac:dyDescent="0.35">
      <c r="A329" s="145"/>
      <c r="B329" s="93"/>
      <c r="C329" s="93"/>
      <c r="D329" s="93"/>
      <c r="E329" s="95"/>
      <c r="F329" s="95"/>
      <c r="G329" s="95"/>
      <c r="H329" s="93"/>
      <c r="I329" s="93"/>
      <c r="J329" s="93"/>
    </row>
    <row r="330" spans="1:10" s="65" customFormat="1" ht="14" x14ac:dyDescent="0.35">
      <c r="A330" s="145"/>
      <c r="B330" s="93"/>
      <c r="C330" s="93"/>
      <c r="D330" s="93"/>
      <c r="E330" s="95"/>
      <c r="F330" s="95"/>
      <c r="G330" s="95"/>
      <c r="H330" s="93"/>
      <c r="I330" s="93"/>
      <c r="J330" s="93"/>
    </row>
    <row r="331" spans="1:10" s="65" customFormat="1" ht="14" x14ac:dyDescent="0.35">
      <c r="A331" s="145"/>
      <c r="B331" s="93"/>
      <c r="C331" s="93"/>
      <c r="D331" s="93"/>
      <c r="E331" s="95"/>
      <c r="F331" s="95"/>
      <c r="G331" s="95"/>
      <c r="H331" s="93"/>
      <c r="I331" s="93"/>
      <c r="J331" s="93"/>
    </row>
    <row r="332" spans="1:10" s="65" customFormat="1" ht="14" x14ac:dyDescent="0.35">
      <c r="A332" s="145"/>
      <c r="B332" s="93"/>
      <c r="C332" s="93"/>
      <c r="D332" s="93"/>
      <c r="E332" s="95"/>
      <c r="F332" s="95"/>
      <c r="G332" s="95"/>
      <c r="H332" s="93"/>
      <c r="I332" s="93"/>
      <c r="J332" s="93"/>
    </row>
    <row r="333" spans="1:10" s="65" customFormat="1" ht="14" x14ac:dyDescent="0.35">
      <c r="A333" s="145"/>
      <c r="B333" s="93"/>
      <c r="C333" s="93"/>
      <c r="D333" s="93"/>
      <c r="E333" s="95"/>
      <c r="F333" s="95"/>
      <c r="G333" s="95"/>
      <c r="H333" s="93"/>
      <c r="I333" s="93"/>
      <c r="J333" s="93"/>
    </row>
    <row r="334" spans="1:10" s="65" customFormat="1" ht="14" x14ac:dyDescent="0.35">
      <c r="A334" s="145"/>
      <c r="B334" s="93"/>
      <c r="C334" s="93"/>
      <c r="D334" s="93"/>
      <c r="E334" s="95"/>
      <c r="F334" s="95"/>
      <c r="G334" s="95"/>
      <c r="H334" s="93"/>
      <c r="I334" s="93"/>
      <c r="J334" s="93"/>
    </row>
    <row r="335" spans="1:10" s="65" customFormat="1" ht="14" x14ac:dyDescent="0.35">
      <c r="A335" s="145"/>
      <c r="B335" s="93"/>
      <c r="C335" s="93"/>
      <c r="D335" s="93"/>
      <c r="E335" s="95"/>
      <c r="F335" s="95"/>
      <c r="G335" s="95"/>
      <c r="H335" s="93"/>
      <c r="I335" s="93"/>
      <c r="J335" s="93"/>
    </row>
    <row r="336" spans="1:10" s="65" customFormat="1" ht="14" x14ac:dyDescent="0.35">
      <c r="A336" s="145"/>
      <c r="B336" s="93"/>
      <c r="C336" s="93"/>
      <c r="D336" s="93"/>
      <c r="E336" s="95"/>
      <c r="F336" s="95"/>
      <c r="G336" s="95"/>
      <c r="H336" s="93"/>
      <c r="I336" s="93"/>
      <c r="J336" s="93"/>
    </row>
    <row r="337" spans="1:10" s="65" customFormat="1" ht="14" x14ac:dyDescent="0.35">
      <c r="A337" s="145"/>
      <c r="B337" s="93"/>
      <c r="C337" s="93"/>
      <c r="D337" s="93"/>
      <c r="E337" s="95"/>
      <c r="F337" s="95"/>
      <c r="G337" s="95"/>
      <c r="H337" s="93"/>
      <c r="I337" s="93"/>
      <c r="J337" s="93"/>
    </row>
    <row r="338" spans="1:10" s="65" customFormat="1" ht="14" x14ac:dyDescent="0.35">
      <c r="A338" s="145"/>
      <c r="B338" s="93"/>
      <c r="C338" s="93"/>
      <c r="D338" s="93"/>
      <c r="E338" s="95"/>
      <c r="F338" s="95"/>
      <c r="G338" s="95"/>
      <c r="H338" s="93"/>
      <c r="I338" s="93"/>
      <c r="J338" s="93"/>
    </row>
    <row r="339" spans="1:10" s="65" customFormat="1" ht="14" x14ac:dyDescent="0.35">
      <c r="A339" s="145"/>
      <c r="B339" s="93"/>
      <c r="C339" s="93"/>
      <c r="D339" s="93"/>
      <c r="E339" s="95"/>
      <c r="F339" s="95"/>
      <c r="G339" s="95"/>
      <c r="H339" s="93"/>
      <c r="I339" s="93"/>
      <c r="J339" s="93"/>
    </row>
    <row r="340" spans="1:10" s="65" customFormat="1" ht="14" x14ac:dyDescent="0.35">
      <c r="A340" s="145"/>
      <c r="B340" s="93"/>
      <c r="C340" s="93"/>
      <c r="D340" s="93"/>
      <c r="E340" s="95"/>
      <c r="F340" s="95"/>
      <c r="G340" s="95"/>
      <c r="H340" s="93"/>
      <c r="I340" s="93"/>
      <c r="J340" s="93"/>
    </row>
    <row r="341" spans="1:10" s="65" customFormat="1" ht="14" x14ac:dyDescent="0.35">
      <c r="A341" s="145"/>
      <c r="B341" s="93"/>
      <c r="C341" s="93"/>
      <c r="D341" s="93"/>
      <c r="E341" s="95"/>
      <c r="F341" s="95"/>
      <c r="G341" s="95"/>
      <c r="H341" s="93"/>
      <c r="I341" s="93"/>
      <c r="J341" s="93"/>
    </row>
    <row r="342" spans="1:10" s="65" customFormat="1" ht="14" x14ac:dyDescent="0.35">
      <c r="A342" s="145"/>
      <c r="B342" s="93"/>
      <c r="C342" s="93"/>
      <c r="D342" s="93"/>
      <c r="E342" s="95"/>
      <c r="F342" s="95"/>
      <c r="G342" s="95"/>
      <c r="H342" s="93"/>
      <c r="I342" s="93"/>
      <c r="J342" s="93"/>
    </row>
    <row r="343" spans="1:10" s="65" customFormat="1" ht="14" x14ac:dyDescent="0.35">
      <c r="A343" s="145"/>
      <c r="B343" s="93"/>
      <c r="C343" s="93"/>
      <c r="D343" s="93"/>
      <c r="E343" s="95"/>
      <c r="F343" s="95"/>
      <c r="G343" s="95"/>
      <c r="H343" s="93"/>
      <c r="I343" s="93"/>
      <c r="J343" s="93"/>
    </row>
    <row r="344" spans="1:10" s="65" customFormat="1" ht="14" x14ac:dyDescent="0.35">
      <c r="A344" s="145"/>
      <c r="B344" s="93"/>
      <c r="C344" s="93"/>
      <c r="D344" s="93"/>
      <c r="E344" s="95"/>
      <c r="F344" s="95"/>
      <c r="G344" s="95"/>
      <c r="H344" s="93"/>
      <c r="I344" s="93"/>
      <c r="J344" s="93"/>
    </row>
    <row r="345" spans="1:10" s="65" customFormat="1" ht="14" x14ac:dyDescent="0.35">
      <c r="A345" s="145"/>
      <c r="B345" s="93"/>
      <c r="C345" s="93"/>
      <c r="D345" s="93"/>
      <c r="E345" s="95"/>
      <c r="F345" s="95"/>
      <c r="G345" s="95"/>
      <c r="H345" s="93"/>
      <c r="I345" s="93"/>
      <c r="J345" s="93"/>
    </row>
    <row r="346" spans="1:10" s="65" customFormat="1" ht="14" x14ac:dyDescent="0.35">
      <c r="A346" s="145"/>
      <c r="B346" s="93"/>
      <c r="C346" s="93"/>
      <c r="D346" s="93"/>
      <c r="E346" s="95"/>
      <c r="F346" s="95"/>
      <c r="G346" s="95"/>
      <c r="H346" s="93"/>
      <c r="I346" s="93"/>
      <c r="J346" s="93"/>
    </row>
    <row r="347" spans="1:10" s="65" customFormat="1" ht="14" x14ac:dyDescent="0.35">
      <c r="A347" s="145"/>
      <c r="B347" s="93"/>
      <c r="C347" s="93"/>
      <c r="D347" s="93"/>
      <c r="E347" s="95"/>
      <c r="F347" s="95"/>
      <c r="G347" s="95"/>
      <c r="H347" s="93"/>
      <c r="I347" s="93"/>
      <c r="J347" s="93"/>
    </row>
    <row r="348" spans="1:10" s="65" customFormat="1" ht="14" x14ac:dyDescent="0.35">
      <c r="A348" s="145"/>
      <c r="B348" s="93"/>
      <c r="C348" s="93"/>
      <c r="D348" s="93"/>
      <c r="E348" s="95"/>
      <c r="F348" s="95"/>
      <c r="G348" s="95"/>
      <c r="H348" s="93"/>
      <c r="I348" s="93"/>
      <c r="J348" s="93"/>
    </row>
    <row r="349" spans="1:10" s="65" customFormat="1" ht="14" x14ac:dyDescent="0.35">
      <c r="A349" s="145"/>
      <c r="B349" s="93"/>
      <c r="C349" s="93"/>
      <c r="D349" s="93"/>
      <c r="E349" s="95"/>
      <c r="F349" s="95"/>
      <c r="G349" s="95"/>
      <c r="H349" s="93"/>
      <c r="I349" s="93"/>
      <c r="J349" s="93"/>
    </row>
    <row r="350" spans="1:10" s="65" customFormat="1" ht="14" x14ac:dyDescent="0.35">
      <c r="A350" s="145"/>
      <c r="B350" s="93"/>
      <c r="C350" s="93"/>
      <c r="D350" s="93"/>
      <c r="E350" s="95"/>
      <c r="F350" s="95"/>
      <c r="G350" s="95"/>
      <c r="H350" s="93"/>
      <c r="I350" s="93"/>
      <c r="J350" s="93"/>
    </row>
    <row r="351" spans="1:10" s="65" customFormat="1" ht="14" x14ac:dyDescent="0.35">
      <c r="A351" s="145"/>
      <c r="B351" s="93"/>
      <c r="C351" s="93"/>
      <c r="D351" s="93"/>
      <c r="E351" s="95"/>
      <c r="F351" s="95"/>
      <c r="G351" s="95"/>
      <c r="H351" s="93"/>
      <c r="I351" s="93"/>
      <c r="J351" s="93"/>
    </row>
    <row r="352" spans="1:10" s="65" customFormat="1" ht="14" x14ac:dyDescent="0.35">
      <c r="A352" s="145"/>
      <c r="B352" s="93"/>
      <c r="C352" s="93"/>
      <c r="D352" s="93"/>
      <c r="E352" s="95"/>
      <c r="F352" s="95"/>
      <c r="G352" s="95"/>
      <c r="H352" s="93"/>
      <c r="I352" s="93"/>
      <c r="J352" s="93"/>
    </row>
    <row r="353" spans="1:10" s="65" customFormat="1" ht="14" x14ac:dyDescent="0.35">
      <c r="A353" s="145"/>
      <c r="B353" s="93"/>
      <c r="C353" s="93"/>
      <c r="D353" s="93"/>
      <c r="E353" s="95"/>
      <c r="F353" s="95"/>
      <c r="G353" s="95"/>
      <c r="H353" s="93"/>
      <c r="I353" s="93"/>
      <c r="J353" s="93"/>
    </row>
    <row r="354" spans="1:10" s="65" customFormat="1" ht="14" x14ac:dyDescent="0.35">
      <c r="A354" s="145"/>
      <c r="B354" s="93"/>
      <c r="C354" s="93"/>
      <c r="D354" s="93"/>
      <c r="E354" s="95"/>
      <c r="F354" s="95"/>
      <c r="G354" s="95"/>
      <c r="H354" s="93"/>
      <c r="I354" s="93"/>
      <c r="J354" s="93"/>
    </row>
    <row r="355" spans="1:10" s="65" customFormat="1" ht="14" x14ac:dyDescent="0.35">
      <c r="A355" s="145"/>
      <c r="B355" s="93"/>
      <c r="C355" s="93"/>
      <c r="D355" s="93"/>
      <c r="E355" s="95"/>
      <c r="F355" s="95"/>
      <c r="G355" s="95"/>
      <c r="H355" s="93"/>
      <c r="I355" s="93"/>
      <c r="J355" s="93"/>
    </row>
    <row r="356" spans="1:10" s="65" customFormat="1" ht="14" x14ac:dyDescent="0.35">
      <c r="A356" s="145"/>
      <c r="B356" s="93"/>
      <c r="C356" s="93"/>
      <c r="D356" s="93"/>
      <c r="E356" s="95"/>
      <c r="F356" s="95"/>
      <c r="G356" s="95"/>
      <c r="H356" s="93"/>
      <c r="I356" s="93"/>
      <c r="J356" s="93"/>
    </row>
    <row r="357" spans="1:10" s="65" customFormat="1" ht="14" x14ac:dyDescent="0.35">
      <c r="A357" s="145"/>
      <c r="B357" s="93"/>
      <c r="C357" s="93"/>
      <c r="D357" s="93"/>
      <c r="E357" s="95"/>
      <c r="F357" s="95"/>
      <c r="G357" s="95"/>
      <c r="H357" s="93"/>
      <c r="I357" s="93"/>
      <c r="J357" s="93"/>
    </row>
    <row r="358" spans="1:10" s="65" customFormat="1" ht="14" x14ac:dyDescent="0.35">
      <c r="A358" s="145"/>
      <c r="B358" s="93"/>
      <c r="C358" s="93"/>
      <c r="D358" s="93"/>
      <c r="E358" s="95"/>
      <c r="F358" s="95"/>
      <c r="G358" s="95"/>
      <c r="H358" s="93"/>
      <c r="I358" s="93"/>
      <c r="J358" s="93"/>
    </row>
    <row r="359" spans="1:10" s="65" customFormat="1" ht="14" x14ac:dyDescent="0.35">
      <c r="A359" s="145"/>
      <c r="B359" s="93"/>
      <c r="C359" s="93"/>
      <c r="D359" s="93"/>
      <c r="E359" s="95"/>
      <c r="F359" s="95"/>
      <c r="G359" s="95"/>
      <c r="H359" s="93"/>
      <c r="I359" s="93"/>
      <c r="J359" s="93"/>
    </row>
    <row r="360" spans="1:10" s="65" customFormat="1" ht="14" x14ac:dyDescent="0.35">
      <c r="A360" s="145"/>
      <c r="B360" s="93"/>
      <c r="C360" s="93"/>
      <c r="D360" s="93"/>
      <c r="E360" s="95"/>
      <c r="F360" s="95"/>
      <c r="G360" s="95"/>
      <c r="H360" s="93"/>
      <c r="I360" s="93"/>
      <c r="J360" s="93"/>
    </row>
    <row r="361" spans="1:10" s="65" customFormat="1" ht="14" x14ac:dyDescent="0.35">
      <c r="A361" s="145"/>
      <c r="B361" s="93"/>
      <c r="C361" s="93"/>
      <c r="D361" s="93"/>
      <c r="E361" s="95"/>
      <c r="F361" s="95"/>
      <c r="G361" s="95"/>
      <c r="H361" s="93"/>
      <c r="I361" s="93"/>
      <c r="J361" s="93"/>
    </row>
    <row r="362" spans="1:10" s="65" customFormat="1" ht="14" x14ac:dyDescent="0.35">
      <c r="A362" s="145"/>
      <c r="B362" s="93"/>
      <c r="C362" s="93"/>
      <c r="D362" s="93"/>
      <c r="E362" s="95"/>
      <c r="F362" s="95"/>
      <c r="G362" s="95"/>
      <c r="H362" s="93"/>
      <c r="I362" s="93"/>
      <c r="J362" s="93"/>
    </row>
    <row r="363" spans="1:10" s="65" customFormat="1" ht="14" x14ac:dyDescent="0.35">
      <c r="A363" s="145"/>
      <c r="B363" s="93"/>
      <c r="C363" s="93"/>
      <c r="D363" s="93"/>
      <c r="E363" s="95"/>
      <c r="F363" s="95"/>
      <c r="G363" s="95"/>
      <c r="H363" s="93"/>
      <c r="I363" s="93"/>
      <c r="J363" s="93"/>
    </row>
    <row r="364" spans="1:10" s="65" customFormat="1" ht="14" x14ac:dyDescent="0.35">
      <c r="A364" s="145"/>
      <c r="B364" s="93"/>
      <c r="C364" s="93"/>
      <c r="D364" s="93"/>
      <c r="E364" s="95"/>
      <c r="F364" s="95"/>
      <c r="G364" s="95"/>
      <c r="H364" s="93"/>
      <c r="I364" s="93"/>
      <c r="J364" s="93"/>
    </row>
    <row r="365" spans="1:10" s="65" customFormat="1" ht="14" x14ac:dyDescent="0.35">
      <c r="A365" s="145"/>
      <c r="B365" s="93"/>
      <c r="C365" s="93"/>
      <c r="D365" s="93"/>
      <c r="E365" s="95"/>
      <c r="F365" s="95"/>
      <c r="G365" s="95"/>
      <c r="H365" s="93"/>
      <c r="I365" s="93"/>
      <c r="J365" s="93"/>
    </row>
    <row r="366" spans="1:10" s="65" customFormat="1" ht="14" x14ac:dyDescent="0.35">
      <c r="A366" s="145"/>
      <c r="B366" s="93"/>
      <c r="C366" s="93"/>
      <c r="D366" s="93"/>
      <c r="E366" s="95"/>
      <c r="F366" s="95"/>
      <c r="G366" s="95"/>
      <c r="H366" s="93"/>
      <c r="I366" s="93"/>
      <c r="J366" s="93"/>
    </row>
    <row r="367" spans="1:10" s="65" customFormat="1" ht="14" x14ac:dyDescent="0.35">
      <c r="A367" s="145"/>
      <c r="B367" s="93"/>
      <c r="C367" s="93"/>
      <c r="D367" s="93"/>
      <c r="E367" s="95"/>
      <c r="F367" s="95"/>
      <c r="G367" s="95"/>
      <c r="H367" s="93"/>
      <c r="I367" s="93"/>
      <c r="J367" s="93"/>
    </row>
    <row r="368" spans="1:10" s="65" customFormat="1" ht="14" x14ac:dyDescent="0.35">
      <c r="A368" s="145"/>
      <c r="B368" s="93"/>
      <c r="C368" s="93"/>
      <c r="D368" s="93"/>
      <c r="E368" s="95"/>
      <c r="F368" s="95"/>
      <c r="G368" s="95"/>
      <c r="H368" s="93"/>
      <c r="I368" s="93"/>
      <c r="J368" s="93"/>
    </row>
    <row r="369" spans="1:10" s="65" customFormat="1" ht="14" x14ac:dyDescent="0.35">
      <c r="A369" s="145"/>
      <c r="B369" s="93"/>
      <c r="C369" s="93"/>
      <c r="D369" s="93"/>
      <c r="E369" s="95"/>
      <c r="F369" s="95"/>
      <c r="G369" s="95"/>
      <c r="H369" s="93"/>
      <c r="I369" s="93"/>
      <c r="J369" s="93"/>
    </row>
    <row r="370" spans="1:10" s="65" customFormat="1" ht="14" x14ac:dyDescent="0.35">
      <c r="A370" s="145"/>
      <c r="B370" s="93"/>
      <c r="C370" s="93"/>
      <c r="D370" s="93"/>
      <c r="E370" s="95"/>
      <c r="F370" s="95"/>
      <c r="G370" s="95"/>
      <c r="H370" s="93"/>
      <c r="I370" s="93"/>
      <c r="J370" s="93"/>
    </row>
    <row r="371" spans="1:10" s="65" customFormat="1" ht="14" x14ac:dyDescent="0.35">
      <c r="A371" s="145"/>
      <c r="B371" s="93"/>
      <c r="C371" s="93"/>
      <c r="D371" s="93"/>
      <c r="E371" s="95"/>
      <c r="F371" s="95"/>
      <c r="G371" s="95"/>
      <c r="H371" s="93"/>
      <c r="I371" s="93"/>
      <c r="J371" s="93"/>
    </row>
    <row r="372" spans="1:10" s="65" customFormat="1" ht="14" x14ac:dyDescent="0.35">
      <c r="A372" s="145"/>
      <c r="B372" s="93"/>
      <c r="C372" s="93"/>
      <c r="D372" s="93"/>
      <c r="E372" s="95"/>
      <c r="F372" s="95"/>
      <c r="G372" s="95"/>
      <c r="H372" s="93"/>
      <c r="I372" s="93"/>
      <c r="J372" s="93"/>
    </row>
    <row r="373" spans="1:10" s="65" customFormat="1" ht="14" x14ac:dyDescent="0.35">
      <c r="A373" s="145"/>
      <c r="B373" s="93"/>
      <c r="C373" s="93"/>
      <c r="D373" s="93"/>
      <c r="E373" s="95"/>
      <c r="F373" s="95"/>
      <c r="G373" s="95"/>
      <c r="H373" s="93"/>
      <c r="I373" s="93"/>
      <c r="J373" s="93"/>
    </row>
    <row r="374" spans="1:10" s="65" customFormat="1" ht="14" x14ac:dyDescent="0.35">
      <c r="A374" s="145"/>
      <c r="B374" s="93"/>
      <c r="C374" s="93"/>
      <c r="D374" s="93"/>
      <c r="E374" s="95"/>
      <c r="F374" s="95"/>
      <c r="G374" s="95"/>
      <c r="H374" s="93"/>
      <c r="I374" s="93"/>
      <c r="J374" s="93"/>
    </row>
    <row r="375" spans="1:10" s="65" customFormat="1" ht="14" x14ac:dyDescent="0.35">
      <c r="A375" s="145"/>
      <c r="B375" s="93"/>
      <c r="C375" s="93"/>
      <c r="D375" s="93"/>
      <c r="E375" s="95"/>
      <c r="F375" s="95"/>
      <c r="G375" s="95"/>
      <c r="H375" s="93"/>
      <c r="I375" s="93"/>
      <c r="J375" s="93"/>
    </row>
    <row r="376" spans="1:10" s="65" customFormat="1" ht="14" x14ac:dyDescent="0.35">
      <c r="A376" s="145"/>
      <c r="B376" s="93"/>
      <c r="C376" s="93"/>
      <c r="D376" s="93"/>
      <c r="E376" s="95"/>
      <c r="F376" s="95"/>
      <c r="G376" s="95"/>
      <c r="H376" s="93"/>
      <c r="I376" s="93"/>
      <c r="J376" s="93"/>
    </row>
    <row r="377" spans="1:10" s="65" customFormat="1" ht="14" x14ac:dyDescent="0.35">
      <c r="A377" s="145"/>
      <c r="B377" s="93"/>
      <c r="C377" s="93"/>
      <c r="D377" s="93"/>
      <c r="E377" s="95"/>
      <c r="F377" s="95"/>
      <c r="G377" s="95"/>
      <c r="H377" s="93"/>
      <c r="I377" s="93"/>
      <c r="J377" s="93"/>
    </row>
    <row r="378" spans="1:10" s="65" customFormat="1" ht="14" x14ac:dyDescent="0.35">
      <c r="A378" s="145"/>
      <c r="B378" s="93"/>
      <c r="C378" s="93"/>
      <c r="D378" s="93"/>
      <c r="E378" s="95"/>
      <c r="F378" s="95"/>
      <c r="G378" s="95"/>
      <c r="H378" s="93"/>
      <c r="I378" s="93"/>
      <c r="J378" s="93"/>
    </row>
    <row r="379" spans="1:10" s="65" customFormat="1" ht="14" x14ac:dyDescent="0.35">
      <c r="A379" s="145"/>
      <c r="B379" s="93"/>
      <c r="C379" s="93"/>
      <c r="D379" s="93"/>
      <c r="E379" s="95"/>
      <c r="F379" s="95"/>
      <c r="G379" s="95"/>
      <c r="H379" s="93"/>
      <c r="I379" s="93"/>
      <c r="J379" s="93"/>
    </row>
    <row r="380" spans="1:10" s="65" customFormat="1" ht="14" x14ac:dyDescent="0.35">
      <c r="A380" s="145"/>
      <c r="B380" s="93"/>
      <c r="C380" s="93"/>
      <c r="D380" s="93"/>
      <c r="E380" s="95"/>
      <c r="F380" s="95"/>
      <c r="G380" s="95"/>
      <c r="H380" s="93"/>
      <c r="I380" s="93"/>
      <c r="J380" s="93"/>
    </row>
    <row r="381" spans="1:10" s="65" customFormat="1" ht="14" x14ac:dyDescent="0.35">
      <c r="A381" s="145"/>
      <c r="B381" s="93"/>
      <c r="C381" s="93"/>
      <c r="D381" s="93"/>
      <c r="E381" s="95"/>
      <c r="F381" s="95"/>
      <c r="G381" s="95"/>
      <c r="H381" s="93"/>
      <c r="I381" s="93"/>
      <c r="J381" s="93"/>
    </row>
    <row r="382" spans="1:10" s="65" customFormat="1" ht="14" x14ac:dyDescent="0.35">
      <c r="A382" s="145"/>
      <c r="B382" s="93"/>
      <c r="C382" s="93"/>
      <c r="D382" s="93"/>
      <c r="E382" s="95"/>
      <c r="F382" s="95"/>
      <c r="G382" s="95"/>
      <c r="H382" s="93"/>
      <c r="I382" s="93"/>
      <c r="J382" s="93"/>
    </row>
    <row r="383" spans="1:10" s="65" customFormat="1" ht="14" x14ac:dyDescent="0.35">
      <c r="A383" s="145"/>
      <c r="B383" s="93"/>
      <c r="C383" s="93"/>
      <c r="D383" s="93"/>
      <c r="E383" s="95"/>
      <c r="F383" s="95"/>
      <c r="G383" s="95"/>
      <c r="H383" s="93"/>
      <c r="I383" s="93"/>
      <c r="J383" s="93"/>
    </row>
    <row r="384" spans="1:10" s="65" customFormat="1" ht="14" x14ac:dyDescent="0.35">
      <c r="A384" s="145"/>
      <c r="B384" s="93"/>
      <c r="C384" s="93"/>
      <c r="D384" s="93"/>
      <c r="E384" s="95"/>
      <c r="F384" s="95"/>
      <c r="G384" s="95"/>
      <c r="H384" s="93"/>
      <c r="I384" s="93"/>
      <c r="J384" s="93"/>
    </row>
    <row r="385" spans="1:10" s="65" customFormat="1" ht="14" x14ac:dyDescent="0.35">
      <c r="A385" s="145"/>
      <c r="B385" s="93"/>
      <c r="C385" s="93"/>
      <c r="D385" s="93"/>
      <c r="E385" s="95"/>
      <c r="F385" s="95"/>
      <c r="G385" s="95"/>
      <c r="H385" s="93"/>
      <c r="I385" s="93"/>
      <c r="J385" s="93"/>
    </row>
    <row r="386" spans="1:10" s="65" customFormat="1" ht="14" x14ac:dyDescent="0.35">
      <c r="A386" s="145"/>
      <c r="B386" s="93"/>
      <c r="C386" s="93"/>
      <c r="D386" s="93"/>
      <c r="E386" s="95"/>
      <c r="F386" s="95"/>
      <c r="G386" s="95"/>
      <c r="H386" s="93"/>
      <c r="I386" s="93"/>
      <c r="J386" s="93"/>
    </row>
    <row r="387" spans="1:10" s="65" customFormat="1" ht="14" x14ac:dyDescent="0.35">
      <c r="A387" s="145"/>
      <c r="B387" s="93"/>
      <c r="C387" s="93"/>
      <c r="D387" s="93"/>
      <c r="E387" s="95"/>
      <c r="F387" s="95"/>
      <c r="G387" s="95"/>
      <c r="H387" s="93"/>
      <c r="I387" s="93"/>
      <c r="J387" s="93"/>
    </row>
    <row r="388" spans="1:10" s="65" customFormat="1" ht="14" x14ac:dyDescent="0.35">
      <c r="A388" s="145"/>
      <c r="B388" s="93"/>
      <c r="C388" s="93"/>
      <c r="D388" s="93"/>
      <c r="E388" s="95"/>
      <c r="F388" s="95"/>
      <c r="G388" s="95"/>
      <c r="H388" s="93"/>
      <c r="I388" s="93"/>
      <c r="J388" s="93"/>
    </row>
    <row r="389" spans="1:10" s="65" customFormat="1" ht="14" x14ac:dyDescent="0.35">
      <c r="A389" s="145"/>
      <c r="B389" s="93"/>
      <c r="C389" s="93"/>
      <c r="D389" s="93"/>
      <c r="E389" s="95"/>
      <c r="F389" s="95"/>
      <c r="G389" s="95"/>
      <c r="H389" s="93"/>
      <c r="I389" s="93"/>
      <c r="J389" s="93"/>
    </row>
    <row r="390" spans="1:10" s="65" customFormat="1" ht="14" x14ac:dyDescent="0.35">
      <c r="A390" s="145"/>
      <c r="B390" s="93"/>
      <c r="C390" s="93"/>
      <c r="D390" s="93"/>
      <c r="E390" s="95"/>
      <c r="F390" s="95"/>
      <c r="G390" s="95"/>
      <c r="H390" s="93"/>
      <c r="I390" s="93"/>
      <c r="J390" s="93"/>
    </row>
    <row r="391" spans="1:10" s="65" customFormat="1" ht="14" x14ac:dyDescent="0.35">
      <c r="A391" s="145"/>
      <c r="B391" s="93"/>
      <c r="C391" s="93"/>
      <c r="D391" s="93"/>
      <c r="E391" s="95"/>
      <c r="F391" s="95"/>
      <c r="G391" s="95"/>
      <c r="H391" s="93"/>
      <c r="I391" s="93"/>
      <c r="J391" s="93"/>
    </row>
    <row r="392" spans="1:10" s="65" customFormat="1" ht="14" x14ac:dyDescent="0.35">
      <c r="A392" s="145"/>
      <c r="B392" s="93"/>
      <c r="C392" s="93"/>
      <c r="D392" s="93"/>
      <c r="E392" s="95"/>
      <c r="F392" s="95"/>
      <c r="G392" s="95"/>
      <c r="H392" s="93"/>
      <c r="I392" s="93"/>
      <c r="J392" s="93"/>
    </row>
    <row r="393" spans="1:10" s="65" customFormat="1" ht="14" x14ac:dyDescent="0.35">
      <c r="A393" s="145"/>
      <c r="B393" s="93"/>
      <c r="C393" s="93"/>
      <c r="D393" s="93"/>
      <c r="E393" s="95"/>
      <c r="F393" s="95"/>
      <c r="G393" s="95"/>
      <c r="H393" s="93"/>
      <c r="I393" s="93"/>
      <c r="J393" s="93"/>
    </row>
    <row r="394" spans="1:10" s="65" customFormat="1" ht="14" x14ac:dyDescent="0.35">
      <c r="A394" s="145"/>
      <c r="B394" s="93"/>
      <c r="C394" s="93"/>
      <c r="D394" s="93"/>
      <c r="E394" s="95"/>
      <c r="F394" s="95"/>
      <c r="G394" s="95"/>
      <c r="H394" s="93"/>
      <c r="I394" s="93"/>
      <c r="J394" s="93"/>
    </row>
    <row r="395" spans="1:10" s="65" customFormat="1" ht="14" x14ac:dyDescent="0.35">
      <c r="A395" s="145"/>
      <c r="B395" s="93"/>
      <c r="C395" s="93"/>
      <c r="D395" s="93"/>
      <c r="E395" s="95"/>
      <c r="F395" s="95"/>
      <c r="G395" s="95"/>
      <c r="H395" s="93"/>
      <c r="I395" s="93"/>
      <c r="J395" s="93"/>
    </row>
    <row r="396" spans="1:10" s="65" customFormat="1" ht="14" x14ac:dyDescent="0.35">
      <c r="A396" s="145"/>
      <c r="B396" s="93"/>
      <c r="C396" s="93"/>
      <c r="D396" s="93"/>
      <c r="E396" s="95"/>
      <c r="F396" s="95"/>
      <c r="G396" s="95"/>
      <c r="H396" s="93"/>
      <c r="I396" s="93"/>
      <c r="J396" s="93"/>
    </row>
    <row r="397" spans="1:10" s="65" customFormat="1" ht="14" x14ac:dyDescent="0.35">
      <c r="A397" s="145"/>
      <c r="B397" s="93"/>
      <c r="C397" s="93"/>
      <c r="D397" s="93"/>
      <c r="E397" s="95"/>
      <c r="F397" s="95"/>
      <c r="G397" s="95"/>
      <c r="H397" s="93"/>
      <c r="I397" s="93"/>
      <c r="J397" s="93"/>
    </row>
    <row r="398" spans="1:10" s="65" customFormat="1" ht="14" x14ac:dyDescent="0.35">
      <c r="A398" s="145"/>
      <c r="B398" s="93"/>
      <c r="C398" s="93"/>
      <c r="D398" s="93"/>
      <c r="E398" s="95"/>
      <c r="F398" s="95"/>
      <c r="G398" s="95"/>
      <c r="H398" s="93"/>
      <c r="I398" s="93"/>
      <c r="J398" s="93"/>
    </row>
    <row r="399" spans="1:10" s="65" customFormat="1" ht="14" x14ac:dyDescent="0.35">
      <c r="A399" s="145"/>
      <c r="B399" s="93"/>
      <c r="C399" s="93"/>
      <c r="D399" s="93"/>
      <c r="E399" s="95"/>
      <c r="F399" s="95"/>
      <c r="G399" s="95"/>
      <c r="H399" s="93"/>
      <c r="I399" s="93"/>
      <c r="J399" s="93"/>
    </row>
    <row r="400" spans="1:10" s="65" customFormat="1" ht="14" x14ac:dyDescent="0.35">
      <c r="A400" s="145"/>
      <c r="B400" s="93"/>
      <c r="C400" s="93"/>
      <c r="D400" s="93"/>
      <c r="E400" s="95"/>
      <c r="F400" s="95"/>
      <c r="G400" s="95"/>
      <c r="H400" s="93"/>
      <c r="I400" s="93"/>
      <c r="J400" s="93"/>
    </row>
    <row r="401" spans="1:10" s="65" customFormat="1" ht="14" x14ac:dyDescent="0.35">
      <c r="A401" s="145"/>
      <c r="B401" s="93"/>
      <c r="C401" s="93"/>
      <c r="D401" s="93"/>
      <c r="E401" s="95"/>
      <c r="F401" s="95"/>
      <c r="G401" s="95"/>
      <c r="H401" s="93"/>
      <c r="I401" s="93"/>
      <c r="J401" s="93"/>
    </row>
    <row r="402" spans="1:10" s="65" customFormat="1" ht="14" x14ac:dyDescent="0.35">
      <c r="A402" s="145"/>
      <c r="B402" s="93"/>
      <c r="C402" s="93"/>
      <c r="D402" s="93"/>
      <c r="E402" s="95"/>
      <c r="F402" s="95"/>
      <c r="G402" s="95"/>
      <c r="H402" s="93"/>
      <c r="I402" s="93"/>
      <c r="J402" s="93"/>
    </row>
    <row r="403" spans="1:10" s="65" customFormat="1" ht="14" x14ac:dyDescent="0.35">
      <c r="A403" s="145"/>
      <c r="B403" s="93"/>
      <c r="C403" s="93"/>
      <c r="D403" s="93"/>
      <c r="E403" s="95"/>
      <c r="F403" s="95"/>
      <c r="G403" s="95"/>
      <c r="H403" s="93"/>
      <c r="I403" s="93"/>
      <c r="J403" s="93"/>
    </row>
    <row r="404" spans="1:10" s="65" customFormat="1" ht="14" x14ac:dyDescent="0.35">
      <c r="A404" s="145"/>
      <c r="B404" s="93"/>
      <c r="C404" s="93"/>
      <c r="D404" s="93"/>
      <c r="E404" s="95"/>
      <c r="F404" s="95"/>
      <c r="G404" s="95"/>
      <c r="H404" s="93"/>
      <c r="I404" s="93"/>
      <c r="J404" s="93"/>
    </row>
    <row r="405" spans="1:10" s="65" customFormat="1" ht="14" x14ac:dyDescent="0.35">
      <c r="A405" s="145"/>
      <c r="B405" s="93"/>
      <c r="C405" s="93"/>
      <c r="D405" s="93"/>
      <c r="E405" s="95"/>
      <c r="F405" s="95"/>
      <c r="G405" s="95"/>
      <c r="H405" s="93"/>
      <c r="I405" s="93"/>
      <c r="J405" s="93"/>
    </row>
    <row r="406" spans="1:10" s="65" customFormat="1" ht="14" x14ac:dyDescent="0.35">
      <c r="A406" s="145"/>
      <c r="B406" s="93"/>
      <c r="C406" s="93"/>
      <c r="D406" s="93"/>
      <c r="E406" s="95"/>
      <c r="F406" s="95"/>
      <c r="G406" s="95"/>
      <c r="H406" s="93"/>
      <c r="I406" s="93"/>
      <c r="J406" s="93"/>
    </row>
    <row r="407" spans="1:10" s="65" customFormat="1" ht="14" x14ac:dyDescent="0.35">
      <c r="A407" s="145"/>
      <c r="B407" s="93"/>
      <c r="C407" s="93"/>
      <c r="D407" s="93"/>
      <c r="E407" s="95"/>
      <c r="F407" s="95"/>
      <c r="G407" s="95"/>
      <c r="H407" s="93"/>
      <c r="I407" s="93"/>
      <c r="J407" s="93"/>
    </row>
    <row r="408" spans="1:10" s="65" customFormat="1" ht="14" x14ac:dyDescent="0.35">
      <c r="A408" s="145"/>
      <c r="B408" s="93"/>
      <c r="C408" s="93"/>
      <c r="D408" s="93"/>
      <c r="E408" s="95"/>
      <c r="F408" s="95"/>
      <c r="G408" s="95"/>
      <c r="H408" s="93"/>
      <c r="I408" s="93"/>
      <c r="J408" s="93"/>
    </row>
    <row r="409" spans="1:10" s="65" customFormat="1" ht="14" x14ac:dyDescent="0.35">
      <c r="A409" s="145"/>
      <c r="B409" s="93"/>
      <c r="C409" s="93"/>
      <c r="D409" s="93"/>
      <c r="E409" s="95"/>
      <c r="F409" s="95"/>
      <c r="G409" s="95"/>
      <c r="H409" s="93"/>
      <c r="I409" s="93"/>
      <c r="J409" s="93"/>
    </row>
    <row r="410" spans="1:10" s="65" customFormat="1" ht="14" x14ac:dyDescent="0.35">
      <c r="A410" s="145"/>
      <c r="B410" s="93"/>
      <c r="C410" s="93"/>
      <c r="D410" s="93"/>
      <c r="E410" s="95"/>
      <c r="F410" s="95"/>
      <c r="G410" s="95"/>
      <c r="H410" s="93"/>
      <c r="I410" s="93"/>
      <c r="J410" s="93"/>
    </row>
    <row r="411" spans="1:10" s="65" customFormat="1" ht="14" x14ac:dyDescent="0.35">
      <c r="A411" s="145"/>
      <c r="B411" s="93"/>
      <c r="C411" s="93"/>
      <c r="D411" s="93"/>
      <c r="E411" s="95"/>
      <c r="F411" s="95"/>
      <c r="G411" s="95"/>
      <c r="H411" s="93"/>
      <c r="I411" s="93"/>
      <c r="J411" s="93"/>
    </row>
    <row r="412" spans="1:10" s="65" customFormat="1" ht="14" x14ac:dyDescent="0.35">
      <c r="A412" s="145"/>
      <c r="B412" s="93"/>
      <c r="C412" s="93"/>
      <c r="D412" s="93"/>
      <c r="E412" s="95"/>
      <c r="F412" s="95"/>
      <c r="G412" s="95"/>
      <c r="H412" s="93"/>
      <c r="I412" s="93"/>
      <c r="J412" s="93"/>
    </row>
    <row r="413" spans="1:10" s="65" customFormat="1" ht="14" x14ac:dyDescent="0.35">
      <c r="A413" s="145"/>
      <c r="B413" s="93"/>
      <c r="C413" s="93"/>
      <c r="D413" s="93"/>
      <c r="E413" s="95"/>
      <c r="F413" s="95"/>
      <c r="G413" s="95"/>
      <c r="H413" s="93"/>
      <c r="I413" s="93"/>
      <c r="J413" s="93"/>
    </row>
    <row r="414" spans="1:10" s="65" customFormat="1" ht="14" x14ac:dyDescent="0.35">
      <c r="A414" s="145"/>
      <c r="B414" s="93"/>
      <c r="C414" s="93"/>
      <c r="D414" s="93"/>
      <c r="E414" s="95"/>
      <c r="F414" s="95"/>
      <c r="G414" s="95"/>
      <c r="H414" s="93"/>
      <c r="I414" s="93"/>
      <c r="J414" s="93"/>
    </row>
    <row r="415" spans="1:10" s="65" customFormat="1" ht="14" x14ac:dyDescent="0.35">
      <c r="A415" s="145"/>
      <c r="B415" s="93"/>
      <c r="C415" s="93"/>
      <c r="D415" s="93"/>
      <c r="E415" s="95"/>
      <c r="F415" s="95"/>
      <c r="G415" s="95"/>
      <c r="H415" s="93"/>
      <c r="I415" s="93"/>
      <c r="J415" s="93"/>
    </row>
    <row r="416" spans="1:10" s="65" customFormat="1" ht="14" x14ac:dyDescent="0.35">
      <c r="A416" s="145"/>
      <c r="B416" s="93"/>
      <c r="C416" s="93"/>
      <c r="D416" s="93"/>
      <c r="E416" s="95"/>
      <c r="F416" s="95"/>
      <c r="G416" s="95"/>
      <c r="H416" s="93"/>
      <c r="I416" s="93"/>
      <c r="J416" s="93"/>
    </row>
    <row r="417" spans="1:10" s="65" customFormat="1" ht="14" x14ac:dyDescent="0.35">
      <c r="A417" s="145"/>
      <c r="B417" s="93"/>
      <c r="C417" s="93"/>
      <c r="D417" s="93"/>
      <c r="E417" s="95"/>
      <c r="F417" s="95"/>
      <c r="G417" s="95"/>
      <c r="H417" s="93"/>
      <c r="I417" s="93"/>
      <c r="J417" s="93"/>
    </row>
    <row r="418" spans="1:10" s="65" customFormat="1" ht="14" x14ac:dyDescent="0.35">
      <c r="A418" s="145"/>
      <c r="B418" s="93"/>
      <c r="C418" s="93"/>
      <c r="D418" s="93"/>
      <c r="E418" s="95"/>
      <c r="F418" s="95"/>
      <c r="G418" s="95"/>
      <c r="H418" s="93"/>
      <c r="I418" s="93"/>
      <c r="J418" s="93"/>
    </row>
    <row r="419" spans="1:10" s="65" customFormat="1" ht="14" x14ac:dyDescent="0.35">
      <c r="A419" s="145"/>
      <c r="B419" s="93"/>
      <c r="C419" s="93"/>
      <c r="D419" s="93"/>
      <c r="E419" s="95"/>
      <c r="F419" s="95"/>
      <c r="G419" s="95"/>
      <c r="H419" s="93"/>
      <c r="I419" s="93"/>
      <c r="J419" s="93"/>
    </row>
    <row r="420" spans="1:10" s="65" customFormat="1" ht="14" x14ac:dyDescent="0.35">
      <c r="A420" s="145"/>
      <c r="B420" s="93"/>
      <c r="C420" s="93"/>
      <c r="D420" s="93"/>
      <c r="E420" s="95"/>
      <c r="F420" s="95"/>
      <c r="G420" s="95"/>
      <c r="H420" s="93"/>
      <c r="I420" s="93"/>
      <c r="J420" s="93"/>
    </row>
    <row r="421" spans="1:10" s="65" customFormat="1" ht="14" x14ac:dyDescent="0.35">
      <c r="A421" s="145"/>
      <c r="B421" s="93"/>
      <c r="C421" s="93"/>
      <c r="D421" s="93"/>
      <c r="E421" s="95"/>
      <c r="F421" s="95"/>
      <c r="G421" s="95"/>
      <c r="H421" s="93"/>
      <c r="I421" s="93"/>
      <c r="J421" s="93"/>
    </row>
    <row r="422" spans="1:10" s="65" customFormat="1" ht="14" x14ac:dyDescent="0.35">
      <c r="A422" s="145"/>
      <c r="B422" s="93"/>
      <c r="C422" s="93"/>
      <c r="D422" s="93"/>
      <c r="E422" s="95"/>
      <c r="F422" s="95"/>
      <c r="G422" s="95"/>
      <c r="H422" s="93"/>
      <c r="I422" s="93"/>
      <c r="J422" s="93"/>
    </row>
    <row r="423" spans="1:10" s="65" customFormat="1" ht="14" x14ac:dyDescent="0.35">
      <c r="A423" s="145"/>
      <c r="B423" s="93"/>
      <c r="C423" s="93"/>
      <c r="D423" s="93"/>
      <c r="E423" s="95"/>
      <c r="F423" s="95"/>
      <c r="G423" s="95"/>
      <c r="H423" s="93"/>
      <c r="I423" s="93"/>
      <c r="J423" s="93"/>
    </row>
    <row r="424" spans="1:10" s="65" customFormat="1" ht="14" x14ac:dyDescent="0.35">
      <c r="A424" s="145"/>
      <c r="B424" s="93"/>
      <c r="C424" s="93"/>
      <c r="D424" s="93"/>
      <c r="E424" s="95"/>
      <c r="F424" s="95"/>
      <c r="G424" s="95"/>
      <c r="H424" s="93"/>
      <c r="I424" s="93"/>
      <c r="J424" s="93"/>
    </row>
    <row r="425" spans="1:10" s="65" customFormat="1" ht="14" x14ac:dyDescent="0.35">
      <c r="A425" s="145"/>
      <c r="B425" s="93"/>
      <c r="C425" s="93"/>
      <c r="D425" s="93"/>
      <c r="E425" s="95"/>
      <c r="F425" s="95"/>
      <c r="G425" s="95"/>
      <c r="H425" s="93"/>
      <c r="I425" s="93"/>
      <c r="J425" s="93"/>
    </row>
    <row r="426" spans="1:10" s="65" customFormat="1" ht="14" x14ac:dyDescent="0.35">
      <c r="A426" s="145"/>
      <c r="B426" s="93"/>
      <c r="C426" s="93"/>
      <c r="D426" s="93"/>
      <c r="E426" s="95"/>
      <c r="F426" s="95"/>
      <c r="G426" s="95"/>
      <c r="H426" s="93"/>
      <c r="I426" s="93"/>
      <c r="J426" s="93"/>
    </row>
    <row r="427" spans="1:10" s="65" customFormat="1" ht="14" x14ac:dyDescent="0.35">
      <c r="A427" s="145"/>
      <c r="B427" s="93"/>
      <c r="C427" s="93"/>
      <c r="D427" s="93"/>
      <c r="E427" s="95"/>
      <c r="F427" s="95"/>
      <c r="G427" s="95"/>
      <c r="H427" s="93"/>
      <c r="I427" s="93"/>
      <c r="J427" s="93"/>
    </row>
    <row r="428" spans="1:10" s="65" customFormat="1" ht="14" x14ac:dyDescent="0.35">
      <c r="A428" s="145"/>
      <c r="B428" s="93"/>
      <c r="C428" s="93"/>
      <c r="D428" s="93"/>
      <c r="E428" s="95"/>
      <c r="F428" s="95"/>
      <c r="G428" s="95"/>
      <c r="H428" s="93"/>
      <c r="I428" s="93"/>
      <c r="J428" s="93"/>
    </row>
    <row r="429" spans="1:10" s="65" customFormat="1" ht="14" x14ac:dyDescent="0.35">
      <c r="A429" s="145"/>
      <c r="B429" s="93"/>
      <c r="C429" s="93"/>
      <c r="D429" s="93"/>
      <c r="E429" s="95"/>
      <c r="F429" s="95"/>
      <c r="G429" s="95"/>
      <c r="H429" s="93"/>
      <c r="I429" s="93"/>
      <c r="J429" s="93"/>
    </row>
    <row r="430" spans="1:10" s="65" customFormat="1" ht="14" x14ac:dyDescent="0.35">
      <c r="A430" s="145"/>
      <c r="B430" s="93"/>
      <c r="C430" s="93"/>
      <c r="D430" s="93"/>
      <c r="E430" s="95"/>
      <c r="F430" s="95"/>
      <c r="G430" s="95"/>
      <c r="H430" s="93"/>
      <c r="I430" s="93"/>
      <c r="J430" s="93"/>
    </row>
    <row r="431" spans="1:10" s="65" customFormat="1" ht="14" x14ac:dyDescent="0.35">
      <c r="A431" s="145"/>
      <c r="B431" s="93"/>
      <c r="C431" s="93"/>
      <c r="D431" s="93"/>
      <c r="E431" s="95"/>
      <c r="F431" s="95"/>
      <c r="G431" s="95"/>
      <c r="H431" s="93"/>
      <c r="I431" s="93"/>
      <c r="J431" s="93"/>
    </row>
    <row r="432" spans="1:10" s="65" customFormat="1" ht="14" x14ac:dyDescent="0.35">
      <c r="A432" s="145"/>
      <c r="B432" s="93"/>
      <c r="C432" s="93"/>
      <c r="D432" s="93"/>
      <c r="E432" s="95"/>
      <c r="F432" s="95"/>
      <c r="G432" s="95"/>
      <c r="H432" s="93"/>
      <c r="I432" s="93"/>
      <c r="J432" s="93"/>
    </row>
    <row r="433" spans="1:10" s="65" customFormat="1" ht="14" x14ac:dyDescent="0.35">
      <c r="A433" s="145"/>
      <c r="B433" s="93"/>
      <c r="C433" s="93"/>
      <c r="D433" s="93"/>
      <c r="E433" s="95"/>
      <c r="F433" s="95"/>
      <c r="G433" s="95"/>
      <c r="H433" s="93"/>
      <c r="I433" s="93"/>
      <c r="J433" s="93"/>
    </row>
    <row r="434" spans="1:10" s="65" customFormat="1" ht="14" x14ac:dyDescent="0.35">
      <c r="A434" s="145"/>
      <c r="B434" s="93"/>
      <c r="C434" s="93"/>
      <c r="D434" s="93"/>
      <c r="E434" s="95"/>
      <c r="F434" s="95"/>
      <c r="G434" s="95"/>
      <c r="H434" s="93"/>
      <c r="I434" s="93"/>
      <c r="J434" s="93"/>
    </row>
    <row r="435" spans="1:10" s="65" customFormat="1" ht="14" x14ac:dyDescent="0.35">
      <c r="A435" s="145"/>
      <c r="B435" s="93"/>
      <c r="C435" s="93"/>
      <c r="D435" s="93"/>
      <c r="E435" s="95"/>
      <c r="F435" s="95"/>
      <c r="G435" s="95"/>
      <c r="H435" s="93"/>
      <c r="I435" s="93"/>
      <c r="J435" s="93"/>
    </row>
    <row r="436" spans="1:10" s="65" customFormat="1" ht="14" x14ac:dyDescent="0.35">
      <c r="A436" s="145"/>
      <c r="B436" s="93"/>
      <c r="C436" s="93"/>
      <c r="D436" s="93"/>
      <c r="E436" s="95"/>
      <c r="F436" s="95"/>
      <c r="G436" s="95"/>
      <c r="H436" s="93"/>
      <c r="I436" s="93"/>
      <c r="J436" s="93"/>
    </row>
    <row r="437" spans="1:10" s="65" customFormat="1" ht="14" x14ac:dyDescent="0.35">
      <c r="A437" s="145"/>
      <c r="B437" s="93"/>
      <c r="C437" s="93"/>
      <c r="D437" s="93"/>
      <c r="E437" s="95"/>
      <c r="F437" s="95"/>
      <c r="G437" s="95"/>
      <c r="H437" s="93"/>
      <c r="I437" s="93"/>
      <c r="J437" s="93"/>
    </row>
    <row r="438" spans="1:10" s="65" customFormat="1" ht="14" x14ac:dyDescent="0.35">
      <c r="A438" s="145"/>
      <c r="B438" s="93"/>
      <c r="C438" s="93"/>
      <c r="D438" s="93"/>
      <c r="E438" s="95"/>
      <c r="F438" s="95"/>
      <c r="G438" s="95"/>
      <c r="H438" s="93"/>
      <c r="I438" s="93"/>
      <c r="J438" s="93"/>
    </row>
    <row r="439" spans="1:10" s="65" customFormat="1" ht="14" x14ac:dyDescent="0.35">
      <c r="A439" s="145"/>
      <c r="B439" s="93"/>
      <c r="C439" s="93"/>
      <c r="D439" s="93"/>
      <c r="E439" s="95"/>
      <c r="F439" s="95"/>
      <c r="G439" s="95"/>
      <c r="H439" s="93"/>
      <c r="I439" s="93"/>
      <c r="J439" s="93"/>
    </row>
    <row r="440" spans="1:10" s="65" customFormat="1" ht="14" x14ac:dyDescent="0.35">
      <c r="A440" s="145"/>
      <c r="B440" s="93"/>
      <c r="C440" s="93"/>
      <c r="D440" s="93"/>
      <c r="E440" s="95"/>
      <c r="F440" s="95"/>
      <c r="G440" s="95"/>
      <c r="H440" s="93"/>
      <c r="I440" s="93"/>
      <c r="J440" s="93"/>
    </row>
    <row r="441" spans="1:10" s="65" customFormat="1" ht="14" x14ac:dyDescent="0.35">
      <c r="A441" s="145"/>
      <c r="B441" s="93"/>
      <c r="C441" s="93"/>
      <c r="D441" s="93"/>
      <c r="E441" s="95"/>
      <c r="F441" s="95"/>
      <c r="G441" s="95"/>
      <c r="H441" s="93"/>
      <c r="I441" s="93"/>
      <c r="J441" s="93"/>
    </row>
    <row r="442" spans="1:10" s="65" customFormat="1" ht="14" x14ac:dyDescent="0.35">
      <c r="A442" s="145"/>
      <c r="B442" s="93"/>
      <c r="C442" s="93"/>
      <c r="D442" s="93"/>
      <c r="E442" s="95"/>
      <c r="F442" s="95"/>
      <c r="G442" s="95"/>
      <c r="H442" s="93"/>
      <c r="I442" s="93"/>
      <c r="J442" s="93"/>
    </row>
    <row r="443" spans="1:10" s="65" customFormat="1" ht="14" x14ac:dyDescent="0.35">
      <c r="A443" s="145"/>
      <c r="B443" s="93"/>
      <c r="C443" s="93"/>
      <c r="D443" s="93"/>
      <c r="E443" s="95"/>
      <c r="F443" s="95"/>
      <c r="G443" s="95"/>
      <c r="H443" s="93"/>
      <c r="I443" s="93"/>
      <c r="J443" s="93"/>
    </row>
    <row r="444" spans="1:10" s="65" customFormat="1" ht="14" x14ac:dyDescent="0.35">
      <c r="A444" s="145"/>
      <c r="B444" s="93"/>
      <c r="C444" s="93"/>
      <c r="D444" s="93"/>
      <c r="E444" s="95"/>
      <c r="F444" s="95"/>
      <c r="G444" s="95"/>
      <c r="H444" s="93"/>
      <c r="I444" s="93"/>
      <c r="J444" s="93"/>
    </row>
    <row r="445" spans="1:10" s="65" customFormat="1" ht="14" x14ac:dyDescent="0.35">
      <c r="A445" s="145"/>
      <c r="B445" s="93"/>
      <c r="C445" s="93"/>
      <c r="D445" s="93"/>
      <c r="E445" s="95"/>
      <c r="F445" s="95"/>
      <c r="G445" s="95"/>
      <c r="H445" s="93"/>
      <c r="I445" s="93"/>
      <c r="J445" s="93"/>
    </row>
    <row r="446" spans="1:10" s="65" customFormat="1" ht="14" x14ac:dyDescent="0.35">
      <c r="A446" s="145"/>
      <c r="B446" s="93"/>
      <c r="C446" s="93"/>
      <c r="D446" s="93"/>
      <c r="E446" s="95"/>
      <c r="F446" s="95"/>
      <c r="G446" s="95"/>
      <c r="H446" s="93"/>
      <c r="I446" s="93"/>
      <c r="J446" s="93"/>
    </row>
    <row r="447" spans="1:10" s="65" customFormat="1" ht="14" x14ac:dyDescent="0.35">
      <c r="A447" s="145"/>
      <c r="B447" s="93"/>
      <c r="C447" s="93"/>
      <c r="D447" s="93"/>
      <c r="E447" s="95"/>
      <c r="F447" s="95"/>
      <c r="G447" s="95"/>
      <c r="H447" s="93"/>
      <c r="I447" s="93"/>
      <c r="J447" s="93"/>
    </row>
    <row r="448" spans="1:10" s="65" customFormat="1" ht="14" x14ac:dyDescent="0.35">
      <c r="A448" s="145"/>
      <c r="B448" s="93"/>
      <c r="C448" s="93"/>
      <c r="D448" s="93"/>
      <c r="E448" s="95"/>
      <c r="F448" s="95"/>
      <c r="G448" s="95"/>
      <c r="H448" s="93"/>
      <c r="I448" s="93"/>
      <c r="J448" s="93"/>
    </row>
    <row r="449" spans="1:10" s="65" customFormat="1" ht="14" x14ac:dyDescent="0.35">
      <c r="A449" s="145"/>
      <c r="B449" s="93"/>
      <c r="C449" s="93"/>
      <c r="D449" s="93"/>
      <c r="E449" s="95"/>
      <c r="F449" s="95"/>
      <c r="G449" s="95"/>
      <c r="H449" s="93"/>
      <c r="I449" s="93"/>
      <c r="J449" s="93"/>
    </row>
    <row r="450" spans="1:10" s="65" customFormat="1" ht="14" x14ac:dyDescent="0.35">
      <c r="A450" s="145"/>
      <c r="B450" s="93"/>
      <c r="C450" s="93"/>
      <c r="D450" s="93"/>
      <c r="E450" s="95"/>
      <c r="F450" s="95"/>
      <c r="G450" s="95"/>
      <c r="H450" s="93"/>
      <c r="I450" s="93"/>
      <c r="J450" s="93"/>
    </row>
    <row r="451" spans="1:10" s="65" customFormat="1" ht="14" x14ac:dyDescent="0.35">
      <c r="A451" s="145"/>
      <c r="B451" s="93"/>
      <c r="C451" s="93"/>
      <c r="D451" s="93"/>
      <c r="E451" s="95"/>
      <c r="F451" s="95"/>
      <c r="G451" s="95"/>
      <c r="H451" s="93"/>
      <c r="I451" s="93"/>
      <c r="J451" s="93"/>
    </row>
    <row r="452" spans="1:10" s="65" customFormat="1" ht="14" x14ac:dyDescent="0.35">
      <c r="A452" s="145"/>
      <c r="B452" s="93"/>
      <c r="C452" s="93"/>
      <c r="D452" s="93"/>
      <c r="E452" s="95"/>
      <c r="F452" s="95"/>
      <c r="G452" s="95"/>
      <c r="H452" s="93"/>
      <c r="I452" s="93"/>
      <c r="J452" s="93"/>
    </row>
    <row r="453" spans="1:10" s="65" customFormat="1" ht="14" x14ac:dyDescent="0.35">
      <c r="A453" s="145"/>
      <c r="B453" s="93"/>
      <c r="C453" s="93"/>
      <c r="D453" s="93"/>
      <c r="E453" s="95"/>
      <c r="F453" s="95"/>
      <c r="G453" s="95"/>
      <c r="H453" s="93"/>
      <c r="I453" s="93"/>
      <c r="J453" s="93"/>
    </row>
    <row r="454" spans="1:10" s="65" customFormat="1" ht="14" x14ac:dyDescent="0.35">
      <c r="A454" s="145"/>
      <c r="B454" s="93"/>
      <c r="C454" s="93"/>
      <c r="D454" s="93"/>
      <c r="E454" s="95"/>
      <c r="F454" s="95"/>
      <c r="G454" s="95"/>
      <c r="H454" s="93"/>
      <c r="I454" s="93"/>
      <c r="J454" s="93"/>
    </row>
    <row r="455" spans="1:10" s="65" customFormat="1" ht="14" x14ac:dyDescent="0.35">
      <c r="A455" s="145"/>
      <c r="B455" s="93"/>
      <c r="C455" s="93"/>
      <c r="D455" s="93"/>
      <c r="E455" s="95"/>
      <c r="F455" s="95"/>
      <c r="G455" s="95"/>
      <c r="H455" s="93"/>
      <c r="I455" s="93"/>
      <c r="J455" s="93"/>
    </row>
    <row r="456" spans="1:10" s="65" customFormat="1" ht="14" x14ac:dyDescent="0.35">
      <c r="A456" s="145"/>
      <c r="B456" s="93"/>
      <c r="C456" s="93"/>
      <c r="D456" s="93"/>
      <c r="E456" s="95"/>
      <c r="F456" s="95"/>
      <c r="G456" s="95"/>
      <c r="H456" s="93"/>
      <c r="I456" s="93"/>
      <c r="J456" s="93"/>
    </row>
    <row r="457" spans="1:10" s="65" customFormat="1" ht="14" x14ac:dyDescent="0.35">
      <c r="A457" s="145"/>
      <c r="B457" s="93"/>
      <c r="C457" s="93"/>
      <c r="D457" s="93"/>
      <c r="E457" s="95"/>
      <c r="F457" s="95"/>
      <c r="G457" s="95"/>
      <c r="H457" s="93"/>
      <c r="I457" s="93"/>
      <c r="J457" s="93"/>
    </row>
    <row r="458" spans="1:10" s="65" customFormat="1" ht="14" x14ac:dyDescent="0.35">
      <c r="A458" s="145"/>
      <c r="B458" s="93"/>
      <c r="C458" s="93"/>
      <c r="D458" s="93"/>
      <c r="E458" s="95"/>
      <c r="F458" s="95"/>
      <c r="G458" s="95"/>
      <c r="H458" s="93"/>
      <c r="I458" s="93"/>
      <c r="J458" s="93"/>
    </row>
    <row r="459" spans="1:10" s="65" customFormat="1" ht="14" x14ac:dyDescent="0.35">
      <c r="A459" s="145"/>
      <c r="B459" s="93"/>
      <c r="C459" s="93"/>
      <c r="D459" s="93"/>
      <c r="E459" s="95"/>
      <c r="F459" s="95"/>
      <c r="G459" s="95"/>
      <c r="H459" s="93"/>
      <c r="I459" s="93"/>
      <c r="J459" s="93"/>
    </row>
    <row r="460" spans="1:10" s="65" customFormat="1" ht="14" x14ac:dyDescent="0.35">
      <c r="A460" s="145"/>
      <c r="B460" s="93"/>
      <c r="C460" s="93"/>
      <c r="D460" s="93"/>
      <c r="E460" s="95"/>
      <c r="F460" s="95"/>
      <c r="G460" s="95"/>
      <c r="H460" s="93"/>
      <c r="I460" s="93"/>
      <c r="J460" s="93"/>
    </row>
    <row r="461" spans="1:10" s="65" customFormat="1" ht="14" x14ac:dyDescent="0.35">
      <c r="A461" s="145"/>
      <c r="B461" s="93"/>
      <c r="C461" s="93"/>
      <c r="D461" s="93"/>
      <c r="E461" s="95"/>
      <c r="F461" s="95"/>
      <c r="G461" s="95"/>
      <c r="H461" s="93"/>
      <c r="I461" s="93"/>
      <c r="J461" s="93"/>
    </row>
    <row r="462" spans="1:10" s="65" customFormat="1" ht="14" x14ac:dyDescent="0.35">
      <c r="A462" s="145"/>
      <c r="B462" s="93"/>
      <c r="C462" s="93"/>
      <c r="D462" s="93"/>
      <c r="E462" s="95"/>
      <c r="F462" s="95"/>
      <c r="G462" s="95"/>
      <c r="H462" s="93"/>
      <c r="I462" s="93"/>
      <c r="J462" s="93"/>
    </row>
    <row r="463" spans="1:10" s="65" customFormat="1" ht="14" x14ac:dyDescent="0.35">
      <c r="A463" s="145"/>
      <c r="B463" s="93"/>
      <c r="C463" s="93"/>
      <c r="D463" s="93"/>
      <c r="E463" s="95"/>
      <c r="F463" s="95"/>
      <c r="G463" s="95"/>
      <c r="H463" s="93"/>
      <c r="I463" s="93"/>
      <c r="J463" s="93"/>
    </row>
    <row r="464" spans="1:10" s="65" customFormat="1" ht="14" x14ac:dyDescent="0.35">
      <c r="A464" s="145"/>
      <c r="B464" s="93"/>
      <c r="C464" s="93"/>
      <c r="D464" s="93"/>
      <c r="E464" s="95"/>
      <c r="F464" s="95"/>
      <c r="G464" s="95"/>
      <c r="H464" s="93"/>
      <c r="I464" s="93"/>
      <c r="J464" s="93"/>
    </row>
    <row r="465" spans="1:10" s="65" customFormat="1" ht="14" x14ac:dyDescent="0.35">
      <c r="A465" s="145"/>
      <c r="B465" s="93"/>
      <c r="C465" s="93"/>
      <c r="D465" s="93"/>
      <c r="E465" s="95"/>
      <c r="F465" s="95"/>
      <c r="G465" s="95"/>
      <c r="H465" s="93"/>
      <c r="I465" s="93"/>
      <c r="J465" s="93"/>
    </row>
    <row r="466" spans="1:10" s="65" customFormat="1" ht="14" x14ac:dyDescent="0.35">
      <c r="A466" s="145"/>
      <c r="B466" s="93"/>
      <c r="C466" s="93"/>
      <c r="D466" s="93"/>
      <c r="E466" s="95"/>
      <c r="F466" s="95"/>
      <c r="G466" s="95"/>
      <c r="H466" s="93"/>
      <c r="I466" s="93"/>
      <c r="J466" s="93"/>
    </row>
    <row r="467" spans="1:10" s="65" customFormat="1" ht="14" x14ac:dyDescent="0.35">
      <c r="A467" s="145"/>
      <c r="B467" s="93"/>
      <c r="C467" s="93"/>
      <c r="D467" s="93"/>
      <c r="E467" s="95"/>
      <c r="F467" s="95"/>
      <c r="G467" s="95"/>
      <c r="H467" s="93"/>
      <c r="I467" s="93"/>
      <c r="J467" s="93"/>
    </row>
    <row r="468" spans="1:10" s="65" customFormat="1" ht="14" x14ac:dyDescent="0.35">
      <c r="A468" s="145"/>
      <c r="B468" s="93"/>
      <c r="C468" s="93"/>
      <c r="D468" s="93"/>
      <c r="E468" s="95"/>
      <c r="F468" s="95"/>
      <c r="G468" s="95"/>
      <c r="H468" s="93"/>
      <c r="I468" s="93"/>
      <c r="J468" s="93"/>
    </row>
    <row r="469" spans="1:10" s="65" customFormat="1" ht="14" x14ac:dyDescent="0.35">
      <c r="A469" s="145"/>
      <c r="B469" s="93"/>
      <c r="C469" s="93"/>
      <c r="D469" s="93"/>
      <c r="E469" s="95"/>
      <c r="F469" s="95"/>
      <c r="G469" s="95"/>
      <c r="H469" s="93"/>
      <c r="I469" s="93"/>
      <c r="J469" s="93"/>
    </row>
    <row r="470" spans="1:10" s="65" customFormat="1" ht="14" x14ac:dyDescent="0.35">
      <c r="A470" s="145"/>
      <c r="B470" s="93"/>
      <c r="C470" s="93"/>
      <c r="D470" s="93"/>
      <c r="E470" s="95"/>
      <c r="F470" s="95"/>
      <c r="G470" s="95"/>
      <c r="H470" s="93"/>
      <c r="I470" s="93"/>
      <c r="J470" s="93"/>
    </row>
    <row r="471" spans="1:10" s="65" customFormat="1" ht="14" x14ac:dyDescent="0.35">
      <c r="A471" s="145"/>
      <c r="B471" s="93"/>
      <c r="C471" s="93"/>
      <c r="D471" s="93"/>
      <c r="E471" s="95"/>
      <c r="F471" s="95"/>
      <c r="G471" s="95"/>
      <c r="H471" s="93"/>
      <c r="I471" s="93"/>
      <c r="J471" s="93"/>
    </row>
    <row r="472" spans="1:10" s="65" customFormat="1" ht="14" x14ac:dyDescent="0.35">
      <c r="A472" s="145"/>
      <c r="B472" s="93"/>
      <c r="C472" s="93"/>
      <c r="D472" s="93"/>
      <c r="E472" s="95"/>
      <c r="F472" s="95"/>
      <c r="G472" s="95"/>
      <c r="H472" s="93"/>
      <c r="I472" s="93"/>
      <c r="J472" s="93"/>
    </row>
    <row r="473" spans="1:10" s="65" customFormat="1" ht="14" x14ac:dyDescent="0.35">
      <c r="A473" s="145"/>
      <c r="B473" s="93"/>
      <c r="C473" s="93"/>
      <c r="D473" s="93"/>
      <c r="E473" s="95"/>
      <c r="F473" s="95"/>
      <c r="G473" s="95"/>
      <c r="H473" s="93"/>
      <c r="I473" s="93"/>
      <c r="J473" s="93"/>
    </row>
    <row r="474" spans="1:10" s="65" customFormat="1" ht="14" x14ac:dyDescent="0.35">
      <c r="A474" s="145"/>
      <c r="B474" s="93"/>
      <c r="C474" s="93"/>
      <c r="D474" s="93"/>
      <c r="E474" s="95"/>
      <c r="F474" s="95"/>
      <c r="G474" s="95"/>
      <c r="H474" s="93"/>
      <c r="I474" s="93"/>
      <c r="J474" s="93"/>
    </row>
    <row r="475" spans="1:10" s="65" customFormat="1" ht="14" x14ac:dyDescent="0.35">
      <c r="A475" s="145"/>
      <c r="B475" s="93"/>
      <c r="C475" s="93"/>
      <c r="D475" s="93"/>
      <c r="E475" s="95"/>
      <c r="F475" s="95"/>
      <c r="G475" s="95"/>
      <c r="H475" s="93"/>
      <c r="I475" s="93"/>
      <c r="J475" s="93"/>
    </row>
    <row r="476" spans="1:10" s="65" customFormat="1" ht="14" x14ac:dyDescent="0.35">
      <c r="A476" s="145"/>
      <c r="B476" s="93"/>
      <c r="C476" s="93"/>
      <c r="D476" s="93"/>
      <c r="E476" s="95"/>
      <c r="F476" s="95"/>
      <c r="G476" s="95"/>
      <c r="H476" s="93"/>
      <c r="I476" s="93"/>
      <c r="J476" s="93"/>
    </row>
    <row r="477" spans="1:10" s="65" customFormat="1" ht="14" x14ac:dyDescent="0.35">
      <c r="A477" s="145"/>
      <c r="B477" s="93"/>
      <c r="C477" s="93"/>
      <c r="D477" s="93"/>
      <c r="E477" s="95"/>
      <c r="F477" s="95"/>
      <c r="G477" s="95"/>
      <c r="H477" s="93"/>
      <c r="I477" s="93"/>
      <c r="J477" s="93"/>
    </row>
    <row r="478" spans="1:10" s="65" customFormat="1" ht="14" x14ac:dyDescent="0.35">
      <c r="A478" s="145"/>
      <c r="B478" s="93"/>
      <c r="C478" s="93"/>
      <c r="D478" s="93"/>
      <c r="E478" s="95"/>
      <c r="F478" s="95"/>
      <c r="G478" s="95"/>
      <c r="H478" s="93"/>
      <c r="I478" s="93"/>
      <c r="J478" s="93"/>
    </row>
    <row r="479" spans="1:10" s="65" customFormat="1" ht="14" x14ac:dyDescent="0.35">
      <c r="A479" s="145"/>
      <c r="B479" s="93"/>
      <c r="C479" s="93"/>
      <c r="D479" s="93"/>
      <c r="E479" s="95"/>
      <c r="F479" s="95"/>
      <c r="G479" s="95"/>
      <c r="H479" s="93"/>
      <c r="I479" s="93"/>
      <c r="J479" s="93"/>
    </row>
    <row r="480" spans="1:10" s="65" customFormat="1" ht="14" x14ac:dyDescent="0.35">
      <c r="A480" s="145"/>
      <c r="B480" s="93"/>
      <c r="C480" s="93"/>
      <c r="D480" s="93"/>
      <c r="E480" s="95"/>
      <c r="F480" s="95"/>
      <c r="G480" s="95"/>
      <c r="H480" s="93"/>
      <c r="I480" s="93"/>
      <c r="J480" s="93"/>
    </row>
    <row r="481" spans="1:10" s="65" customFormat="1" ht="14" x14ac:dyDescent="0.35">
      <c r="A481" s="145"/>
      <c r="B481" s="93"/>
      <c r="C481" s="93"/>
      <c r="D481" s="93"/>
      <c r="E481" s="95"/>
      <c r="F481" s="95"/>
      <c r="G481" s="95"/>
      <c r="H481" s="93"/>
      <c r="I481" s="93"/>
      <c r="J481" s="93"/>
    </row>
    <row r="482" spans="1:10" s="65" customFormat="1" ht="14" x14ac:dyDescent="0.35">
      <c r="A482" s="145"/>
      <c r="B482" s="93"/>
      <c r="C482" s="93"/>
      <c r="D482" s="93"/>
      <c r="E482" s="95"/>
      <c r="F482" s="95"/>
      <c r="G482" s="95"/>
      <c r="H482" s="93"/>
      <c r="I482" s="93"/>
      <c r="J482" s="93"/>
    </row>
    <row r="483" spans="1:10" s="65" customFormat="1" ht="14" x14ac:dyDescent="0.35">
      <c r="A483" s="145"/>
      <c r="B483" s="93"/>
      <c r="C483" s="93"/>
      <c r="D483" s="93"/>
      <c r="E483" s="95"/>
      <c r="F483" s="95"/>
      <c r="G483" s="95"/>
      <c r="H483" s="93"/>
      <c r="I483" s="93"/>
      <c r="J483" s="93"/>
    </row>
    <row r="484" spans="1:10" s="65" customFormat="1" ht="14" x14ac:dyDescent="0.35">
      <c r="A484" s="145"/>
      <c r="B484" s="93"/>
      <c r="C484" s="93"/>
      <c r="D484" s="93"/>
      <c r="E484" s="95"/>
      <c r="F484" s="95"/>
      <c r="G484" s="95"/>
      <c r="H484" s="93"/>
      <c r="I484" s="93"/>
      <c r="J484" s="93"/>
    </row>
    <row r="485" spans="1:10" s="65" customFormat="1" ht="14" x14ac:dyDescent="0.35">
      <c r="A485" s="145"/>
      <c r="B485" s="93"/>
      <c r="C485" s="93"/>
      <c r="D485" s="93"/>
      <c r="E485" s="95"/>
      <c r="F485" s="95"/>
      <c r="G485" s="95"/>
      <c r="H485" s="93"/>
      <c r="I485" s="93"/>
      <c r="J485" s="93"/>
    </row>
    <row r="486" spans="1:10" s="65" customFormat="1" ht="14" x14ac:dyDescent="0.35">
      <c r="A486" s="145"/>
      <c r="B486" s="93"/>
      <c r="C486" s="93"/>
      <c r="D486" s="93"/>
      <c r="E486" s="95"/>
      <c r="F486" s="95"/>
      <c r="G486" s="95"/>
      <c r="H486" s="93"/>
      <c r="I486" s="93"/>
      <c r="J486" s="93"/>
    </row>
    <row r="487" spans="1:10" s="65" customFormat="1" ht="14" x14ac:dyDescent="0.35">
      <c r="A487" s="145"/>
      <c r="B487" s="93"/>
      <c r="C487" s="93"/>
      <c r="D487" s="93"/>
      <c r="E487" s="95"/>
      <c r="F487" s="95"/>
      <c r="G487" s="95"/>
      <c r="H487" s="93"/>
      <c r="I487" s="93"/>
      <c r="J487" s="93"/>
    </row>
    <row r="488" spans="1:10" s="65" customFormat="1" ht="14" x14ac:dyDescent="0.35">
      <c r="A488" s="145"/>
      <c r="B488" s="93"/>
      <c r="C488" s="93"/>
      <c r="D488" s="93"/>
      <c r="E488" s="95"/>
      <c r="F488" s="95"/>
      <c r="G488" s="95"/>
      <c r="H488" s="93"/>
      <c r="I488" s="93"/>
      <c r="J488" s="93"/>
    </row>
    <row r="489" spans="1:10" s="65" customFormat="1" ht="14" x14ac:dyDescent="0.35">
      <c r="A489" s="145"/>
      <c r="B489" s="93"/>
      <c r="C489" s="93"/>
      <c r="D489" s="93"/>
      <c r="E489" s="95"/>
      <c r="F489" s="95"/>
      <c r="G489" s="95"/>
      <c r="H489" s="93"/>
      <c r="I489" s="93"/>
      <c r="J489" s="93"/>
    </row>
    <row r="490" spans="1:10" s="65" customFormat="1" ht="14" x14ac:dyDescent="0.35">
      <c r="A490" s="145"/>
      <c r="B490" s="93"/>
      <c r="C490" s="93"/>
      <c r="D490" s="93"/>
      <c r="E490" s="95"/>
      <c r="F490" s="95"/>
      <c r="G490" s="95"/>
      <c r="H490" s="93"/>
      <c r="I490" s="93"/>
      <c r="J490" s="93"/>
    </row>
    <row r="491" spans="1:10" s="65" customFormat="1" ht="14" x14ac:dyDescent="0.35">
      <c r="A491" s="145"/>
      <c r="B491" s="93"/>
      <c r="C491" s="93"/>
      <c r="D491" s="93"/>
      <c r="E491" s="95"/>
      <c r="F491" s="95"/>
      <c r="G491" s="95"/>
      <c r="H491" s="93"/>
      <c r="I491" s="93"/>
      <c r="J491" s="93"/>
    </row>
    <row r="492" spans="1:10" s="65" customFormat="1" ht="14" x14ac:dyDescent="0.35">
      <c r="A492" s="145"/>
      <c r="B492" s="93"/>
      <c r="C492" s="93"/>
      <c r="D492" s="93"/>
      <c r="E492" s="95"/>
      <c r="F492" s="95"/>
      <c r="G492" s="95"/>
      <c r="H492" s="93"/>
      <c r="I492" s="93"/>
      <c r="J492" s="93"/>
    </row>
    <row r="493" spans="1:10" s="65" customFormat="1" ht="14" x14ac:dyDescent="0.35">
      <c r="A493" s="145"/>
      <c r="B493" s="93"/>
      <c r="C493" s="93"/>
      <c r="D493" s="93"/>
      <c r="E493" s="95"/>
      <c r="F493" s="95"/>
      <c r="G493" s="95"/>
      <c r="H493" s="93"/>
      <c r="I493" s="93"/>
      <c r="J493" s="93"/>
    </row>
    <row r="494" spans="1:10" s="65" customFormat="1" ht="14" x14ac:dyDescent="0.35">
      <c r="A494" s="145"/>
      <c r="B494" s="93"/>
      <c r="C494" s="93"/>
      <c r="D494" s="93"/>
      <c r="E494" s="95"/>
      <c r="F494" s="95"/>
      <c r="G494" s="95"/>
      <c r="H494" s="93"/>
      <c r="I494" s="93"/>
      <c r="J494" s="93"/>
    </row>
    <row r="495" spans="1:10" s="65" customFormat="1" ht="14" x14ac:dyDescent="0.35">
      <c r="A495" s="145"/>
      <c r="B495" s="93"/>
      <c r="C495" s="93"/>
      <c r="D495" s="93"/>
      <c r="E495" s="95"/>
      <c r="F495" s="95"/>
      <c r="G495" s="95"/>
      <c r="H495" s="93"/>
      <c r="I495" s="93"/>
      <c r="J495" s="93"/>
    </row>
    <row r="496" spans="1:10" s="65" customFormat="1" ht="14" x14ac:dyDescent="0.35">
      <c r="A496" s="145"/>
      <c r="B496" s="93"/>
      <c r="C496" s="93"/>
      <c r="D496" s="93"/>
      <c r="E496" s="95"/>
      <c r="F496" s="95"/>
      <c r="G496" s="95"/>
      <c r="H496" s="93"/>
      <c r="I496" s="93"/>
      <c r="J496" s="93"/>
    </row>
    <row r="497" spans="1:10" s="65" customFormat="1" ht="14" x14ac:dyDescent="0.35">
      <c r="A497" s="145"/>
      <c r="B497" s="93"/>
      <c r="C497" s="93"/>
      <c r="D497" s="93"/>
      <c r="E497" s="95"/>
      <c r="F497" s="95"/>
      <c r="G497" s="95"/>
      <c r="H497" s="93"/>
      <c r="I497" s="93"/>
      <c r="J497" s="93"/>
    </row>
    <row r="498" spans="1:10" s="65" customFormat="1" ht="14" x14ac:dyDescent="0.35">
      <c r="A498" s="145"/>
      <c r="B498" s="93"/>
      <c r="C498" s="93"/>
      <c r="D498" s="93"/>
      <c r="E498" s="95"/>
      <c r="F498" s="95"/>
      <c r="G498" s="95"/>
      <c r="H498" s="93"/>
      <c r="I498" s="93"/>
      <c r="J498" s="93"/>
    </row>
    <row r="499" spans="1:10" s="65" customFormat="1" ht="14" x14ac:dyDescent="0.35">
      <c r="A499" s="145"/>
      <c r="B499" s="93"/>
      <c r="C499" s="93"/>
      <c r="D499" s="93"/>
      <c r="E499" s="95"/>
      <c r="F499" s="95"/>
      <c r="G499" s="95"/>
      <c r="H499" s="93"/>
      <c r="I499" s="93"/>
      <c r="J499" s="93"/>
    </row>
    <row r="500" spans="1:10" s="65" customFormat="1" ht="14" x14ac:dyDescent="0.35">
      <c r="A500" s="145"/>
      <c r="B500" s="93"/>
      <c r="C500" s="93"/>
      <c r="D500" s="93"/>
      <c r="E500" s="95"/>
      <c r="F500" s="95"/>
      <c r="G500" s="95"/>
      <c r="H500" s="93"/>
      <c r="I500" s="93"/>
      <c r="J500" s="93"/>
    </row>
    <row r="501" spans="1:10" s="65" customFormat="1" ht="14" x14ac:dyDescent="0.35">
      <c r="A501" s="145"/>
      <c r="B501" s="93"/>
      <c r="C501" s="93"/>
      <c r="D501" s="93"/>
      <c r="E501" s="95"/>
      <c r="F501" s="95"/>
      <c r="G501" s="95"/>
      <c r="H501" s="93"/>
      <c r="I501" s="93"/>
      <c r="J501" s="93"/>
    </row>
    <row r="502" spans="1:10" s="65" customFormat="1" ht="14" x14ac:dyDescent="0.35">
      <c r="A502" s="145"/>
      <c r="B502" s="93"/>
      <c r="C502" s="93"/>
      <c r="D502" s="93"/>
      <c r="E502" s="95"/>
      <c r="F502" s="95"/>
      <c r="G502" s="95"/>
      <c r="H502" s="93"/>
      <c r="I502" s="93"/>
      <c r="J502" s="93"/>
    </row>
    <row r="503" spans="1:10" s="65" customFormat="1" ht="14" x14ac:dyDescent="0.35">
      <c r="A503" s="145"/>
      <c r="B503" s="93"/>
      <c r="C503" s="93"/>
      <c r="D503" s="93"/>
      <c r="E503" s="95"/>
      <c r="F503" s="95"/>
      <c r="G503" s="95"/>
      <c r="H503" s="93"/>
      <c r="I503" s="93"/>
      <c r="J503" s="93"/>
    </row>
    <row r="504" spans="1:10" s="65" customFormat="1" ht="14" x14ac:dyDescent="0.35">
      <c r="A504" s="145"/>
      <c r="B504" s="93"/>
      <c r="C504" s="93"/>
      <c r="D504" s="93"/>
      <c r="E504" s="95"/>
      <c r="F504" s="95"/>
      <c r="G504" s="95"/>
      <c r="H504" s="93"/>
      <c r="I504" s="93"/>
      <c r="J504" s="93"/>
    </row>
    <row r="505" spans="1:10" s="65" customFormat="1" ht="14" x14ac:dyDescent="0.35">
      <c r="A505" s="145"/>
      <c r="B505" s="93"/>
      <c r="C505" s="93"/>
      <c r="D505" s="93"/>
      <c r="E505" s="95"/>
      <c r="F505" s="95"/>
      <c r="G505" s="95"/>
      <c r="H505" s="93"/>
      <c r="I505" s="93"/>
      <c r="J505" s="93"/>
    </row>
    <row r="506" spans="1:10" s="65" customFormat="1" ht="14" x14ac:dyDescent="0.35">
      <c r="A506" s="145"/>
      <c r="B506" s="93"/>
      <c r="C506" s="93"/>
      <c r="D506" s="93"/>
      <c r="E506" s="95"/>
      <c r="F506" s="95"/>
      <c r="G506" s="95"/>
      <c r="H506" s="93"/>
      <c r="I506" s="93"/>
      <c r="J506" s="93"/>
    </row>
    <row r="507" spans="1:10" s="65" customFormat="1" ht="14" x14ac:dyDescent="0.35">
      <c r="A507" s="145"/>
      <c r="B507" s="93"/>
      <c r="C507" s="93"/>
      <c r="D507" s="93"/>
      <c r="E507" s="95"/>
      <c r="F507" s="95"/>
      <c r="G507" s="95"/>
      <c r="H507" s="93"/>
      <c r="I507" s="93"/>
      <c r="J507" s="93"/>
    </row>
    <row r="508" spans="1:10" s="65" customFormat="1" ht="14" x14ac:dyDescent="0.35">
      <c r="A508" s="145"/>
      <c r="B508" s="93"/>
      <c r="C508" s="93"/>
      <c r="D508" s="93"/>
      <c r="E508" s="95"/>
      <c r="F508" s="95"/>
      <c r="G508" s="95"/>
      <c r="H508" s="93"/>
      <c r="I508" s="93"/>
      <c r="J508" s="93"/>
    </row>
    <row r="509" spans="1:10" s="65" customFormat="1" ht="14" x14ac:dyDescent="0.35">
      <c r="A509" s="145"/>
      <c r="B509" s="93"/>
      <c r="C509" s="93"/>
      <c r="D509" s="93"/>
      <c r="E509" s="95"/>
      <c r="F509" s="95"/>
      <c r="G509" s="95"/>
      <c r="H509" s="93"/>
      <c r="I509" s="93"/>
      <c r="J509" s="93"/>
    </row>
    <row r="510" spans="1:10" s="65" customFormat="1" ht="14" x14ac:dyDescent="0.35">
      <c r="A510" s="145"/>
      <c r="B510" s="93"/>
      <c r="C510" s="93"/>
      <c r="D510" s="93"/>
      <c r="E510" s="95"/>
      <c r="F510" s="95"/>
      <c r="G510" s="95"/>
      <c r="H510" s="93"/>
      <c r="I510" s="93"/>
      <c r="J510" s="93"/>
    </row>
    <row r="511" spans="1:10" s="65" customFormat="1" ht="14" x14ac:dyDescent="0.35">
      <c r="A511" s="145"/>
      <c r="B511" s="93"/>
      <c r="C511" s="93"/>
      <c r="D511" s="93"/>
      <c r="E511" s="95"/>
      <c r="F511" s="95"/>
      <c r="G511" s="95"/>
      <c r="H511" s="93"/>
      <c r="I511" s="93"/>
      <c r="J511" s="93"/>
    </row>
    <row r="512" spans="1:10" s="65" customFormat="1" ht="14" x14ac:dyDescent="0.35">
      <c r="A512" s="145"/>
      <c r="B512" s="93"/>
      <c r="C512" s="93"/>
      <c r="D512" s="93"/>
      <c r="E512" s="95"/>
      <c r="F512" s="95"/>
      <c r="G512" s="95"/>
      <c r="H512" s="93"/>
      <c r="I512" s="93"/>
      <c r="J512" s="93"/>
    </row>
    <row r="513" spans="1:10" s="65" customFormat="1" ht="14" x14ac:dyDescent="0.35">
      <c r="A513" s="145"/>
      <c r="B513" s="93"/>
      <c r="C513" s="93"/>
      <c r="D513" s="93"/>
      <c r="E513" s="95"/>
      <c r="F513" s="95"/>
      <c r="G513" s="95"/>
      <c r="H513" s="93"/>
      <c r="I513" s="93"/>
      <c r="J513" s="93"/>
    </row>
    <row r="514" spans="1:10" s="65" customFormat="1" ht="14" x14ac:dyDescent="0.35">
      <c r="A514" s="145"/>
      <c r="B514" s="93"/>
      <c r="C514" s="93"/>
      <c r="D514" s="93"/>
      <c r="E514" s="95"/>
      <c r="F514" s="95"/>
      <c r="G514" s="95"/>
      <c r="H514" s="93"/>
      <c r="I514" s="93"/>
      <c r="J514" s="93"/>
    </row>
    <row r="515" spans="1:10" s="65" customFormat="1" ht="14" x14ac:dyDescent="0.35">
      <c r="A515" s="145"/>
      <c r="B515" s="93"/>
      <c r="C515" s="93"/>
      <c r="D515" s="93"/>
      <c r="E515" s="95"/>
      <c r="F515" s="95"/>
      <c r="G515" s="95"/>
      <c r="H515" s="93"/>
      <c r="I515" s="93"/>
      <c r="J515" s="93"/>
    </row>
    <row r="516" spans="1:10" s="65" customFormat="1" ht="14" x14ac:dyDescent="0.35">
      <c r="A516" s="145"/>
      <c r="B516" s="93"/>
      <c r="C516" s="93"/>
      <c r="D516" s="93"/>
      <c r="E516" s="95"/>
      <c r="F516" s="95"/>
      <c r="G516" s="95"/>
      <c r="H516" s="93"/>
      <c r="I516" s="93"/>
      <c r="J516" s="93"/>
    </row>
    <row r="517" spans="1:10" s="65" customFormat="1" ht="14" x14ac:dyDescent="0.35">
      <c r="A517" s="145"/>
      <c r="B517" s="93"/>
      <c r="C517" s="93"/>
      <c r="D517" s="93"/>
      <c r="E517" s="95"/>
      <c r="F517" s="95"/>
      <c r="G517" s="95"/>
      <c r="H517" s="93"/>
      <c r="I517" s="93"/>
      <c r="J517" s="93"/>
    </row>
    <row r="518" spans="1:10" s="65" customFormat="1" ht="14" x14ac:dyDescent="0.35">
      <c r="A518" s="145"/>
      <c r="B518" s="93"/>
      <c r="C518" s="93"/>
      <c r="D518" s="93"/>
      <c r="E518" s="95"/>
      <c r="F518" s="95"/>
      <c r="G518" s="95"/>
      <c r="H518" s="93"/>
      <c r="I518" s="93"/>
      <c r="J518" s="93"/>
    </row>
    <row r="519" spans="1:10" s="65" customFormat="1" ht="14" x14ac:dyDescent="0.35">
      <c r="A519" s="145"/>
      <c r="B519" s="93"/>
      <c r="C519" s="93"/>
      <c r="D519" s="93"/>
      <c r="E519" s="95"/>
      <c r="F519" s="95"/>
      <c r="G519" s="95"/>
      <c r="H519" s="93"/>
      <c r="I519" s="93"/>
      <c r="J519" s="93"/>
    </row>
    <row r="520" spans="1:10" s="65" customFormat="1" ht="14" x14ac:dyDescent="0.35">
      <c r="A520" s="145"/>
      <c r="B520" s="93"/>
      <c r="C520" s="93"/>
      <c r="D520" s="93"/>
      <c r="E520" s="95"/>
      <c r="F520" s="95"/>
      <c r="G520" s="95"/>
      <c r="H520" s="93"/>
      <c r="I520" s="93"/>
      <c r="J520" s="93"/>
    </row>
    <row r="521" spans="1:10" s="65" customFormat="1" ht="14" x14ac:dyDescent="0.35">
      <c r="A521" s="145"/>
      <c r="B521" s="93"/>
      <c r="C521" s="93"/>
      <c r="D521" s="93"/>
      <c r="E521" s="95"/>
      <c r="F521" s="95"/>
      <c r="G521" s="95"/>
      <c r="H521" s="93"/>
      <c r="I521" s="93"/>
      <c r="J521" s="93"/>
    </row>
    <row r="522" spans="1:10" s="65" customFormat="1" ht="14" x14ac:dyDescent="0.35">
      <c r="A522" s="145"/>
      <c r="B522" s="93"/>
      <c r="C522" s="93"/>
      <c r="D522" s="93"/>
      <c r="E522" s="95"/>
      <c r="F522" s="95"/>
      <c r="G522" s="95"/>
      <c r="H522" s="93"/>
      <c r="I522" s="93"/>
      <c r="J522" s="93"/>
    </row>
    <row r="523" spans="1:10" s="65" customFormat="1" ht="14" x14ac:dyDescent="0.35">
      <c r="A523" s="145"/>
      <c r="B523" s="93"/>
      <c r="C523" s="93"/>
      <c r="D523" s="93"/>
      <c r="E523" s="95"/>
      <c r="F523" s="95"/>
      <c r="G523" s="95"/>
      <c r="H523" s="93"/>
      <c r="I523" s="93"/>
      <c r="J523" s="93"/>
    </row>
    <row r="524" spans="1:10" s="65" customFormat="1" ht="14" x14ac:dyDescent="0.35">
      <c r="A524" s="145"/>
      <c r="B524" s="93"/>
      <c r="C524" s="93"/>
      <c r="D524" s="93"/>
      <c r="E524" s="95"/>
      <c r="F524" s="95"/>
      <c r="G524" s="95"/>
      <c r="H524" s="93"/>
      <c r="I524" s="93"/>
      <c r="J524" s="93"/>
    </row>
    <row r="525" spans="1:10" s="65" customFormat="1" ht="14" x14ac:dyDescent="0.35">
      <c r="A525" s="145"/>
      <c r="B525" s="93"/>
      <c r="C525" s="93"/>
      <c r="D525" s="93"/>
      <c r="E525" s="95"/>
      <c r="F525" s="95"/>
      <c r="G525" s="95"/>
      <c r="H525" s="93"/>
      <c r="I525" s="93"/>
      <c r="J525" s="93"/>
    </row>
    <row r="526" spans="1:10" s="65" customFormat="1" ht="14" x14ac:dyDescent="0.35">
      <c r="A526" s="145"/>
      <c r="B526" s="93"/>
      <c r="C526" s="93"/>
      <c r="D526" s="93"/>
      <c r="E526" s="95"/>
      <c r="F526" s="95"/>
      <c r="G526" s="95"/>
      <c r="H526" s="93"/>
      <c r="I526" s="93"/>
      <c r="J526" s="93"/>
    </row>
    <row r="527" spans="1:10" s="65" customFormat="1" ht="14" x14ac:dyDescent="0.35">
      <c r="A527" s="145"/>
      <c r="B527" s="93"/>
      <c r="C527" s="93"/>
      <c r="D527" s="93"/>
      <c r="E527" s="95"/>
      <c r="F527" s="95"/>
      <c r="G527" s="95"/>
      <c r="H527" s="93"/>
      <c r="I527" s="93"/>
      <c r="J527" s="93"/>
    </row>
    <row r="528" spans="1:10" s="65" customFormat="1" ht="14" x14ac:dyDescent="0.35">
      <c r="A528" s="145"/>
      <c r="B528" s="93"/>
      <c r="C528" s="93"/>
      <c r="D528" s="93"/>
      <c r="E528" s="95"/>
      <c r="F528" s="95"/>
      <c r="G528" s="95"/>
      <c r="H528" s="93"/>
      <c r="I528" s="93"/>
      <c r="J528" s="93"/>
    </row>
    <row r="529" spans="1:10" s="65" customFormat="1" ht="14" x14ac:dyDescent="0.35">
      <c r="A529" s="145"/>
      <c r="B529" s="93"/>
      <c r="C529" s="93"/>
      <c r="D529" s="93"/>
      <c r="E529" s="95"/>
      <c r="F529" s="95"/>
      <c r="G529" s="95"/>
      <c r="H529" s="93"/>
      <c r="I529" s="93"/>
      <c r="J529" s="93"/>
    </row>
    <row r="530" spans="1:10" s="65" customFormat="1" ht="14" x14ac:dyDescent="0.35">
      <c r="A530" s="145"/>
      <c r="B530" s="93"/>
      <c r="C530" s="93"/>
      <c r="D530" s="93"/>
      <c r="E530" s="95"/>
      <c r="F530" s="95"/>
      <c r="G530" s="95"/>
      <c r="H530" s="93"/>
      <c r="I530" s="93"/>
      <c r="J530" s="93"/>
    </row>
    <row r="531" spans="1:10" s="65" customFormat="1" ht="14" x14ac:dyDescent="0.35">
      <c r="A531" s="145"/>
      <c r="B531" s="93"/>
      <c r="C531" s="93"/>
      <c r="D531" s="93"/>
      <c r="E531" s="95"/>
      <c r="F531" s="95"/>
      <c r="G531" s="95"/>
      <c r="H531" s="93"/>
      <c r="I531" s="93"/>
      <c r="J531" s="93"/>
    </row>
    <row r="532" spans="1:10" s="65" customFormat="1" ht="14" x14ac:dyDescent="0.35">
      <c r="A532" s="145"/>
      <c r="B532" s="93"/>
      <c r="C532" s="93"/>
      <c r="D532" s="93"/>
      <c r="E532" s="95"/>
      <c r="F532" s="95"/>
      <c r="G532" s="95"/>
      <c r="H532" s="93"/>
      <c r="I532" s="93"/>
      <c r="J532" s="93"/>
    </row>
    <row r="533" spans="1:10" s="65" customFormat="1" ht="14" x14ac:dyDescent="0.35">
      <c r="A533" s="145"/>
      <c r="B533" s="93"/>
      <c r="C533" s="93"/>
      <c r="D533" s="93"/>
      <c r="E533" s="95"/>
      <c r="F533" s="95"/>
      <c r="G533" s="95"/>
      <c r="H533" s="93"/>
      <c r="I533" s="93"/>
      <c r="J533" s="93"/>
    </row>
    <row r="534" spans="1:10" s="65" customFormat="1" ht="14" x14ac:dyDescent="0.35">
      <c r="A534" s="145"/>
      <c r="B534" s="93"/>
      <c r="C534" s="93"/>
      <c r="D534" s="93"/>
      <c r="E534" s="95"/>
      <c r="F534" s="95"/>
      <c r="G534" s="95"/>
      <c r="H534" s="93"/>
      <c r="I534" s="93"/>
      <c r="J534" s="93"/>
    </row>
    <row r="535" spans="1:10" s="65" customFormat="1" ht="14" x14ac:dyDescent="0.35">
      <c r="A535" s="145"/>
      <c r="B535" s="93"/>
      <c r="C535" s="93"/>
      <c r="D535" s="93"/>
      <c r="E535" s="95"/>
      <c r="F535" s="95"/>
      <c r="G535" s="95"/>
      <c r="H535" s="93"/>
      <c r="I535" s="93"/>
      <c r="J535" s="93"/>
    </row>
    <row r="536" spans="1:10" s="65" customFormat="1" ht="14" x14ac:dyDescent="0.35">
      <c r="A536" s="145"/>
      <c r="B536" s="93"/>
      <c r="C536" s="93"/>
      <c r="D536" s="93"/>
      <c r="E536" s="95"/>
      <c r="F536" s="95"/>
      <c r="G536" s="95"/>
      <c r="H536" s="93"/>
      <c r="I536" s="93"/>
      <c r="J536" s="93"/>
    </row>
    <row r="537" spans="1:10" s="65" customFormat="1" ht="14" x14ac:dyDescent="0.35">
      <c r="A537" s="145"/>
      <c r="B537" s="93"/>
      <c r="C537" s="93"/>
      <c r="D537" s="93"/>
      <c r="E537" s="95"/>
      <c r="F537" s="95"/>
      <c r="G537" s="95"/>
      <c r="H537" s="93"/>
      <c r="I537" s="93"/>
      <c r="J537" s="93"/>
    </row>
    <row r="538" spans="1:10" s="65" customFormat="1" ht="14" x14ac:dyDescent="0.35">
      <c r="A538" s="145"/>
      <c r="B538" s="93"/>
      <c r="C538" s="93"/>
      <c r="D538" s="93"/>
      <c r="E538" s="95"/>
      <c r="F538" s="95"/>
      <c r="G538" s="95"/>
      <c r="H538" s="93"/>
      <c r="I538" s="93"/>
      <c r="J538" s="93"/>
    </row>
    <row r="539" spans="1:10" s="65" customFormat="1" ht="14" x14ac:dyDescent="0.35">
      <c r="A539" s="145"/>
      <c r="B539" s="93"/>
      <c r="C539" s="93"/>
      <c r="D539" s="93"/>
      <c r="E539" s="95"/>
      <c r="F539" s="95"/>
      <c r="G539" s="95"/>
      <c r="H539" s="93"/>
      <c r="I539" s="93"/>
      <c r="J539" s="93"/>
    </row>
    <row r="540" spans="1:10" s="65" customFormat="1" ht="14" x14ac:dyDescent="0.35">
      <c r="A540" s="145"/>
      <c r="B540" s="93"/>
      <c r="C540" s="93"/>
      <c r="D540" s="93"/>
      <c r="E540" s="95"/>
      <c r="F540" s="95"/>
      <c r="G540" s="95"/>
      <c r="H540" s="93"/>
      <c r="I540" s="93"/>
      <c r="J540" s="93"/>
    </row>
    <row r="541" spans="1:10" s="65" customFormat="1" ht="14" x14ac:dyDescent="0.35">
      <c r="A541" s="145"/>
      <c r="B541" s="93"/>
      <c r="C541" s="93"/>
      <c r="D541" s="93"/>
      <c r="E541" s="95"/>
      <c r="F541" s="95"/>
      <c r="G541" s="95"/>
      <c r="H541" s="93"/>
      <c r="I541" s="93"/>
      <c r="J541" s="93"/>
    </row>
    <row r="542" spans="1:10" s="65" customFormat="1" ht="14" x14ac:dyDescent="0.35">
      <c r="A542" s="145"/>
      <c r="B542" s="93"/>
      <c r="C542" s="93"/>
      <c r="D542" s="93"/>
      <c r="E542" s="95"/>
      <c r="F542" s="95"/>
      <c r="G542" s="95"/>
      <c r="H542" s="93"/>
      <c r="I542" s="93"/>
      <c r="J542" s="93"/>
    </row>
    <row r="543" spans="1:10" s="65" customFormat="1" ht="14" x14ac:dyDescent="0.35">
      <c r="A543" s="145"/>
      <c r="B543" s="93"/>
      <c r="C543" s="93"/>
      <c r="D543" s="93"/>
      <c r="E543" s="95"/>
      <c r="F543" s="95"/>
      <c r="G543" s="95"/>
      <c r="H543" s="93"/>
      <c r="I543" s="93"/>
      <c r="J543" s="93"/>
    </row>
    <row r="544" spans="1:10" s="65" customFormat="1" ht="14" x14ac:dyDescent="0.35">
      <c r="A544" s="145"/>
      <c r="B544" s="93"/>
      <c r="C544" s="93"/>
      <c r="D544" s="93"/>
      <c r="E544" s="95"/>
      <c r="F544" s="95"/>
      <c r="G544" s="95"/>
      <c r="H544" s="93"/>
      <c r="I544" s="93"/>
      <c r="J544" s="93"/>
    </row>
    <row r="545" spans="1:10" s="65" customFormat="1" ht="14" x14ac:dyDescent="0.35">
      <c r="A545" s="145"/>
      <c r="B545" s="93"/>
      <c r="C545" s="93"/>
      <c r="D545" s="93"/>
      <c r="E545" s="95"/>
      <c r="F545" s="95"/>
      <c r="G545" s="95"/>
      <c r="H545" s="93"/>
      <c r="I545" s="93"/>
      <c r="J545" s="93"/>
    </row>
    <row r="546" spans="1:10" s="65" customFormat="1" ht="14" x14ac:dyDescent="0.35">
      <c r="A546" s="145"/>
      <c r="B546" s="93"/>
      <c r="C546" s="93"/>
      <c r="D546" s="93"/>
      <c r="E546" s="95"/>
      <c r="F546" s="95"/>
      <c r="G546" s="95"/>
      <c r="H546" s="93"/>
      <c r="I546" s="93"/>
      <c r="J546" s="93"/>
    </row>
    <row r="547" spans="1:10" s="65" customFormat="1" ht="14" x14ac:dyDescent="0.35">
      <c r="A547" s="145"/>
      <c r="B547" s="93"/>
      <c r="C547" s="93"/>
      <c r="D547" s="93"/>
      <c r="E547" s="95"/>
      <c r="F547" s="95"/>
      <c r="G547" s="95"/>
      <c r="H547" s="93"/>
      <c r="I547" s="93"/>
      <c r="J547" s="93"/>
    </row>
    <row r="548" spans="1:10" s="65" customFormat="1" ht="14" x14ac:dyDescent="0.35">
      <c r="A548" s="145"/>
      <c r="B548" s="93"/>
      <c r="C548" s="93"/>
      <c r="D548" s="93"/>
      <c r="E548" s="95"/>
      <c r="F548" s="95"/>
      <c r="G548" s="95"/>
      <c r="H548" s="93"/>
      <c r="I548" s="93"/>
      <c r="J548" s="93"/>
    </row>
    <row r="549" spans="1:10" s="65" customFormat="1" ht="14" x14ac:dyDescent="0.35">
      <c r="A549" s="145"/>
      <c r="B549" s="93"/>
      <c r="C549" s="93"/>
      <c r="D549" s="93"/>
      <c r="E549" s="95"/>
      <c r="F549" s="95"/>
      <c r="G549" s="95"/>
      <c r="H549" s="93"/>
      <c r="I549" s="93"/>
      <c r="J549" s="93"/>
    </row>
    <row r="550" spans="1:10" s="65" customFormat="1" ht="14" x14ac:dyDescent="0.35">
      <c r="A550" s="145"/>
      <c r="B550" s="93"/>
      <c r="C550" s="93"/>
      <c r="D550" s="93"/>
      <c r="E550" s="95"/>
      <c r="F550" s="95"/>
      <c r="G550" s="95"/>
      <c r="H550" s="93"/>
      <c r="I550" s="93"/>
      <c r="J550" s="93"/>
    </row>
    <row r="551" spans="1:10" s="65" customFormat="1" ht="14" x14ac:dyDescent="0.35">
      <c r="A551" s="145"/>
      <c r="B551" s="93"/>
      <c r="C551" s="93"/>
      <c r="D551" s="93"/>
      <c r="E551" s="95"/>
      <c r="F551" s="95"/>
      <c r="G551" s="95"/>
      <c r="H551" s="93"/>
      <c r="I551" s="93"/>
      <c r="J551" s="93"/>
    </row>
    <row r="552" spans="1:10" s="65" customFormat="1" ht="14" x14ac:dyDescent="0.35">
      <c r="A552" s="145"/>
      <c r="B552" s="93"/>
      <c r="C552" s="93"/>
      <c r="D552" s="93"/>
      <c r="E552" s="95"/>
      <c r="F552" s="95"/>
      <c r="G552" s="95"/>
      <c r="H552" s="93"/>
      <c r="I552" s="93"/>
      <c r="J552" s="93"/>
    </row>
    <row r="553" spans="1:10" s="65" customFormat="1" ht="14" x14ac:dyDescent="0.35">
      <c r="A553" s="145"/>
      <c r="B553" s="93"/>
      <c r="C553" s="93"/>
      <c r="D553" s="93"/>
      <c r="E553" s="95"/>
      <c r="F553" s="95"/>
      <c r="G553" s="95"/>
      <c r="H553" s="93"/>
      <c r="I553" s="93"/>
      <c r="J553" s="93"/>
    </row>
    <row r="554" spans="1:10" s="65" customFormat="1" ht="14" x14ac:dyDescent="0.35">
      <c r="A554" s="145"/>
      <c r="B554" s="93"/>
      <c r="C554" s="93"/>
      <c r="D554" s="93"/>
      <c r="E554" s="95"/>
      <c r="F554" s="95"/>
      <c r="G554" s="95"/>
      <c r="H554" s="93"/>
      <c r="I554" s="93"/>
      <c r="J554" s="93"/>
    </row>
    <row r="555" spans="1:10" s="65" customFormat="1" ht="14" x14ac:dyDescent="0.35">
      <c r="A555" s="145"/>
      <c r="B555" s="93"/>
      <c r="C555" s="93"/>
      <c r="D555" s="93"/>
      <c r="E555" s="95"/>
      <c r="F555" s="95"/>
      <c r="G555" s="95"/>
      <c r="H555" s="93"/>
      <c r="I555" s="93"/>
      <c r="J555" s="93"/>
    </row>
    <row r="556" spans="1:10" s="65" customFormat="1" ht="14" x14ac:dyDescent="0.35">
      <c r="A556" s="145"/>
      <c r="B556" s="93"/>
      <c r="C556" s="93"/>
      <c r="D556" s="93"/>
      <c r="E556" s="95"/>
      <c r="F556" s="95"/>
      <c r="G556" s="95"/>
      <c r="H556" s="93"/>
      <c r="I556" s="93"/>
      <c r="J556" s="93"/>
    </row>
    <row r="557" spans="1:10" s="65" customFormat="1" ht="14" x14ac:dyDescent="0.35">
      <c r="A557" s="145"/>
      <c r="B557" s="93"/>
      <c r="C557" s="93"/>
      <c r="D557" s="93"/>
      <c r="E557" s="95"/>
      <c r="F557" s="95"/>
      <c r="G557" s="95"/>
      <c r="H557" s="93"/>
      <c r="I557" s="93"/>
      <c r="J557" s="93"/>
    </row>
    <row r="558" spans="1:10" s="65" customFormat="1" ht="14" x14ac:dyDescent="0.35">
      <c r="A558" s="145"/>
      <c r="B558" s="93"/>
      <c r="C558" s="93"/>
      <c r="D558" s="93"/>
      <c r="E558" s="95"/>
      <c r="F558" s="95"/>
      <c r="G558" s="95"/>
      <c r="H558" s="93"/>
      <c r="I558" s="93"/>
      <c r="J558" s="93"/>
    </row>
    <row r="559" spans="1:10" s="65" customFormat="1" ht="14" x14ac:dyDescent="0.35">
      <c r="A559" s="145"/>
      <c r="B559" s="93"/>
      <c r="C559" s="93"/>
      <c r="D559" s="93"/>
      <c r="E559" s="95"/>
      <c r="F559" s="95"/>
      <c r="G559" s="95"/>
      <c r="H559" s="93"/>
      <c r="I559" s="93"/>
      <c r="J559" s="93"/>
    </row>
    <row r="560" spans="1:10" s="65" customFormat="1" ht="14" x14ac:dyDescent="0.35">
      <c r="A560" s="145"/>
      <c r="B560" s="93"/>
      <c r="C560" s="93"/>
      <c r="D560" s="93"/>
      <c r="E560" s="95"/>
      <c r="F560" s="95"/>
      <c r="G560" s="95"/>
      <c r="H560" s="93"/>
      <c r="I560" s="93"/>
      <c r="J560" s="93"/>
    </row>
    <row r="561" spans="1:10" s="65" customFormat="1" ht="14" x14ac:dyDescent="0.35">
      <c r="A561" s="145"/>
      <c r="B561" s="93"/>
      <c r="C561" s="93"/>
      <c r="D561" s="93"/>
      <c r="E561" s="95"/>
      <c r="F561" s="95"/>
      <c r="G561" s="95"/>
      <c r="H561" s="93"/>
      <c r="I561" s="93"/>
      <c r="J561" s="93"/>
    </row>
    <row r="562" spans="1:10" s="65" customFormat="1" ht="14" x14ac:dyDescent="0.35">
      <c r="A562" s="145"/>
      <c r="B562" s="93"/>
      <c r="C562" s="93"/>
      <c r="D562" s="93"/>
      <c r="E562" s="95"/>
      <c r="F562" s="95"/>
      <c r="G562" s="95"/>
      <c r="H562" s="93"/>
      <c r="I562" s="93"/>
      <c r="J562" s="93"/>
    </row>
    <row r="563" spans="1:10" s="65" customFormat="1" ht="14" x14ac:dyDescent="0.35">
      <c r="A563" s="145"/>
      <c r="B563" s="93"/>
      <c r="C563" s="93"/>
      <c r="D563" s="93"/>
      <c r="E563" s="95"/>
      <c r="F563" s="95"/>
      <c r="G563" s="95"/>
      <c r="H563" s="93"/>
      <c r="I563" s="93"/>
      <c r="J563" s="93"/>
    </row>
    <row r="564" spans="1:10" s="65" customFormat="1" ht="14" x14ac:dyDescent="0.35">
      <c r="A564" s="145"/>
      <c r="B564" s="93"/>
      <c r="C564" s="93"/>
      <c r="D564" s="93"/>
      <c r="E564" s="95"/>
      <c r="F564" s="95"/>
      <c r="G564" s="95"/>
      <c r="H564" s="93"/>
      <c r="I564" s="93"/>
      <c r="J564" s="93"/>
    </row>
    <row r="565" spans="1:10" s="65" customFormat="1" ht="14" x14ac:dyDescent="0.35">
      <c r="A565" s="145"/>
      <c r="B565" s="93"/>
      <c r="C565" s="93"/>
      <c r="D565" s="93"/>
      <c r="E565" s="95"/>
      <c r="F565" s="95"/>
      <c r="G565" s="95"/>
      <c r="H565" s="93"/>
      <c r="I565" s="93"/>
      <c r="J565" s="93"/>
    </row>
    <row r="566" spans="1:10" s="65" customFormat="1" ht="14" x14ac:dyDescent="0.35">
      <c r="A566" s="145"/>
      <c r="B566" s="93"/>
      <c r="C566" s="93"/>
      <c r="D566" s="93"/>
      <c r="E566" s="95"/>
      <c r="F566" s="95"/>
      <c r="G566" s="95"/>
      <c r="H566" s="93"/>
      <c r="I566" s="93"/>
      <c r="J566" s="93"/>
    </row>
    <row r="567" spans="1:10" s="65" customFormat="1" ht="14" x14ac:dyDescent="0.35">
      <c r="A567" s="145"/>
      <c r="B567" s="93"/>
      <c r="C567" s="93"/>
      <c r="D567" s="93"/>
      <c r="E567" s="95"/>
      <c r="F567" s="95"/>
      <c r="G567" s="95"/>
      <c r="H567" s="93"/>
      <c r="I567" s="93"/>
      <c r="J567" s="93"/>
    </row>
    <row r="568" spans="1:10" s="65" customFormat="1" ht="14" x14ac:dyDescent="0.35">
      <c r="A568" s="145"/>
      <c r="B568" s="93"/>
      <c r="C568" s="93"/>
      <c r="D568" s="93"/>
      <c r="E568" s="95"/>
      <c r="F568" s="95"/>
      <c r="G568" s="95"/>
      <c r="H568" s="93"/>
      <c r="I568" s="93"/>
      <c r="J568" s="93"/>
    </row>
    <row r="569" spans="1:10" s="65" customFormat="1" ht="14" x14ac:dyDescent="0.35">
      <c r="A569" s="145"/>
      <c r="B569" s="93"/>
      <c r="C569" s="93"/>
      <c r="D569" s="93"/>
      <c r="E569" s="95"/>
      <c r="F569" s="95"/>
      <c r="G569" s="95"/>
      <c r="H569" s="93"/>
      <c r="I569" s="93"/>
      <c r="J569" s="93"/>
    </row>
    <row r="570" spans="1:10" s="65" customFormat="1" ht="14" x14ac:dyDescent="0.35">
      <c r="A570" s="145"/>
      <c r="B570" s="93"/>
      <c r="C570" s="93"/>
      <c r="D570" s="93"/>
      <c r="E570" s="95"/>
      <c r="F570" s="95"/>
      <c r="G570" s="95"/>
      <c r="H570" s="93"/>
      <c r="I570" s="93"/>
      <c r="J570" s="93"/>
    </row>
    <row r="571" spans="1:10" s="65" customFormat="1" ht="14" x14ac:dyDescent="0.35">
      <c r="A571" s="145"/>
      <c r="B571" s="93"/>
      <c r="C571" s="93"/>
      <c r="D571" s="93"/>
      <c r="E571" s="95"/>
      <c r="F571" s="95"/>
      <c r="G571" s="95"/>
      <c r="H571" s="93"/>
      <c r="I571" s="93"/>
      <c r="J571" s="93"/>
    </row>
    <row r="572" spans="1:10" s="65" customFormat="1" ht="14" x14ac:dyDescent="0.35">
      <c r="A572" s="145"/>
      <c r="B572" s="93"/>
      <c r="C572" s="93"/>
      <c r="D572" s="93"/>
      <c r="E572" s="95"/>
      <c r="F572" s="95"/>
      <c r="G572" s="95"/>
      <c r="H572" s="93"/>
      <c r="I572" s="93"/>
      <c r="J572" s="93"/>
    </row>
    <row r="573" spans="1:10" s="65" customFormat="1" ht="14" x14ac:dyDescent="0.35">
      <c r="A573" s="145"/>
      <c r="B573" s="93"/>
      <c r="C573" s="93"/>
      <c r="D573" s="93"/>
      <c r="E573" s="95"/>
      <c r="F573" s="95"/>
      <c r="G573" s="95"/>
      <c r="H573" s="93"/>
      <c r="I573" s="93"/>
      <c r="J573" s="93"/>
    </row>
    <row r="574" spans="1:10" s="65" customFormat="1" ht="14" x14ac:dyDescent="0.35">
      <c r="A574" s="145"/>
      <c r="B574" s="93"/>
      <c r="C574" s="93"/>
      <c r="D574" s="93"/>
      <c r="E574" s="95"/>
      <c r="F574" s="95"/>
      <c r="G574" s="95"/>
      <c r="H574" s="93"/>
      <c r="I574" s="93"/>
      <c r="J574" s="93"/>
    </row>
    <row r="575" spans="1:10" s="65" customFormat="1" ht="14" x14ac:dyDescent="0.35">
      <c r="A575" s="145"/>
      <c r="B575" s="93"/>
      <c r="C575" s="93"/>
      <c r="D575" s="93"/>
      <c r="E575" s="95"/>
      <c r="F575" s="95"/>
      <c r="G575" s="95"/>
      <c r="H575" s="93"/>
      <c r="I575" s="93"/>
      <c r="J575" s="93"/>
    </row>
    <row r="576" spans="1:10" s="65" customFormat="1" ht="14" x14ac:dyDescent="0.35">
      <c r="A576" s="145"/>
      <c r="B576" s="93"/>
      <c r="C576" s="93"/>
      <c r="D576" s="93"/>
      <c r="E576" s="95"/>
      <c r="F576" s="95"/>
      <c r="G576" s="95"/>
      <c r="H576" s="93"/>
      <c r="I576" s="93"/>
      <c r="J576" s="93"/>
    </row>
    <row r="577" spans="1:10" s="65" customFormat="1" ht="14" x14ac:dyDescent="0.35">
      <c r="A577" s="145"/>
      <c r="B577" s="93"/>
      <c r="C577" s="93"/>
      <c r="D577" s="93"/>
      <c r="E577" s="95"/>
      <c r="F577" s="95"/>
      <c r="G577" s="95"/>
      <c r="H577" s="93"/>
      <c r="I577" s="93"/>
      <c r="J577" s="93"/>
    </row>
    <row r="578" spans="1:10" s="65" customFormat="1" ht="14" x14ac:dyDescent="0.35">
      <c r="A578" s="145"/>
      <c r="B578" s="93"/>
      <c r="C578" s="93"/>
      <c r="D578" s="93"/>
      <c r="E578" s="95"/>
      <c r="F578" s="95"/>
      <c r="G578" s="95"/>
      <c r="H578" s="93"/>
      <c r="I578" s="93"/>
      <c r="J578" s="93"/>
    </row>
    <row r="579" spans="1:10" s="65" customFormat="1" ht="14" x14ac:dyDescent="0.35">
      <c r="A579" s="145"/>
      <c r="B579" s="93"/>
      <c r="C579" s="93"/>
      <c r="D579" s="93"/>
      <c r="E579" s="95"/>
      <c r="F579" s="95"/>
      <c r="G579" s="95"/>
      <c r="H579" s="93"/>
      <c r="I579" s="93"/>
      <c r="J579" s="93"/>
    </row>
    <row r="580" spans="1:10" s="65" customFormat="1" ht="14" x14ac:dyDescent="0.35">
      <c r="A580" s="145"/>
      <c r="B580" s="93"/>
      <c r="C580" s="93"/>
      <c r="D580" s="93"/>
      <c r="E580" s="95"/>
      <c r="F580" s="95"/>
      <c r="G580" s="95"/>
      <c r="H580" s="93"/>
      <c r="I580" s="93"/>
      <c r="J580" s="93"/>
    </row>
    <row r="581" spans="1:10" s="65" customFormat="1" ht="14" x14ac:dyDescent="0.35">
      <c r="A581" s="145"/>
      <c r="B581" s="93"/>
      <c r="C581" s="93"/>
      <c r="D581" s="93"/>
      <c r="E581" s="95"/>
      <c r="F581" s="95"/>
      <c r="G581" s="95"/>
      <c r="H581" s="93"/>
      <c r="I581" s="93"/>
      <c r="J581" s="93"/>
    </row>
    <row r="582" spans="1:10" s="65" customFormat="1" ht="14" x14ac:dyDescent="0.35">
      <c r="A582" s="145"/>
      <c r="B582" s="93"/>
      <c r="C582" s="93"/>
      <c r="D582" s="93"/>
      <c r="E582" s="95"/>
      <c r="F582" s="95"/>
      <c r="G582" s="95"/>
      <c r="H582" s="93"/>
      <c r="I582" s="93"/>
      <c r="J582" s="93"/>
    </row>
    <row r="583" spans="1:10" s="65" customFormat="1" ht="14" x14ac:dyDescent="0.35">
      <c r="A583" s="145"/>
      <c r="B583" s="93"/>
      <c r="C583" s="93"/>
      <c r="D583" s="93"/>
      <c r="E583" s="95"/>
      <c r="F583" s="95"/>
      <c r="G583" s="95"/>
      <c r="H583" s="93"/>
      <c r="I583" s="93"/>
      <c r="J583" s="93"/>
    </row>
    <row r="584" spans="1:10" s="65" customFormat="1" ht="14" x14ac:dyDescent="0.35">
      <c r="A584" s="145"/>
      <c r="B584" s="93"/>
      <c r="C584" s="93"/>
      <c r="D584" s="93"/>
      <c r="E584" s="95"/>
      <c r="F584" s="95"/>
      <c r="G584" s="95"/>
      <c r="H584" s="93"/>
      <c r="I584" s="93"/>
      <c r="J584" s="93"/>
    </row>
    <row r="585" spans="1:10" s="65" customFormat="1" ht="14" x14ac:dyDescent="0.35">
      <c r="A585" s="145"/>
      <c r="B585" s="93"/>
      <c r="C585" s="93"/>
      <c r="D585" s="93"/>
      <c r="E585" s="95"/>
      <c r="F585" s="95"/>
      <c r="G585" s="95"/>
      <c r="H585" s="93"/>
      <c r="I585" s="93"/>
      <c r="J585" s="93"/>
    </row>
    <row r="586" spans="1:10" s="65" customFormat="1" ht="14" x14ac:dyDescent="0.35">
      <c r="A586" s="145"/>
      <c r="B586" s="93"/>
      <c r="C586" s="93"/>
      <c r="D586" s="93"/>
      <c r="E586" s="95"/>
      <c r="F586" s="95"/>
      <c r="G586" s="95"/>
      <c r="H586" s="93"/>
      <c r="I586" s="93"/>
      <c r="J586" s="93"/>
    </row>
    <row r="587" spans="1:10" s="65" customFormat="1" ht="14" x14ac:dyDescent="0.35">
      <c r="A587" s="145"/>
      <c r="B587" s="93"/>
      <c r="C587" s="93"/>
      <c r="D587" s="93"/>
      <c r="E587" s="95"/>
      <c r="F587" s="95"/>
      <c r="G587" s="95"/>
      <c r="H587" s="93"/>
      <c r="I587" s="93"/>
      <c r="J587" s="93"/>
    </row>
    <row r="588" spans="1:10" s="65" customFormat="1" ht="14" x14ac:dyDescent="0.35">
      <c r="A588" s="145"/>
      <c r="B588" s="93"/>
      <c r="C588" s="93"/>
      <c r="D588" s="93"/>
      <c r="E588" s="95"/>
      <c r="F588" s="95"/>
      <c r="G588" s="95"/>
      <c r="H588" s="93"/>
      <c r="I588" s="93"/>
      <c r="J588" s="93"/>
    </row>
    <row r="589" spans="1:10" s="65" customFormat="1" ht="14" x14ac:dyDescent="0.35">
      <c r="A589" s="145"/>
      <c r="B589" s="93"/>
      <c r="C589" s="93"/>
      <c r="D589" s="93"/>
      <c r="E589" s="95"/>
      <c r="F589" s="95"/>
      <c r="G589" s="95"/>
      <c r="H589" s="93"/>
      <c r="I589" s="93"/>
      <c r="J589" s="93"/>
    </row>
    <row r="590" spans="1:10" s="65" customFormat="1" ht="14" x14ac:dyDescent="0.35">
      <c r="A590" s="145"/>
      <c r="B590" s="93"/>
      <c r="C590" s="93"/>
      <c r="D590" s="93"/>
      <c r="E590" s="95"/>
      <c r="F590" s="95"/>
      <c r="G590" s="95"/>
      <c r="H590" s="93"/>
      <c r="I590" s="93"/>
      <c r="J590" s="93"/>
    </row>
    <row r="591" spans="1:10" s="65" customFormat="1" ht="14" x14ac:dyDescent="0.35">
      <c r="A591" s="145"/>
      <c r="B591" s="93"/>
      <c r="C591" s="93"/>
      <c r="D591" s="93"/>
      <c r="E591" s="95"/>
      <c r="F591" s="95"/>
      <c r="G591" s="95"/>
      <c r="H591" s="93"/>
      <c r="I591" s="93"/>
      <c r="J591" s="93"/>
    </row>
    <row r="592" spans="1:10" s="65" customFormat="1" ht="14" x14ac:dyDescent="0.35">
      <c r="A592" s="145"/>
      <c r="B592" s="93"/>
      <c r="C592" s="93"/>
      <c r="D592" s="93"/>
      <c r="E592" s="95"/>
      <c r="F592" s="95"/>
      <c r="G592" s="95"/>
      <c r="H592" s="93"/>
      <c r="I592" s="93"/>
      <c r="J592" s="93"/>
    </row>
    <row r="593" spans="1:10" s="65" customFormat="1" ht="14" x14ac:dyDescent="0.35">
      <c r="A593" s="145"/>
      <c r="B593" s="93"/>
      <c r="C593" s="93"/>
      <c r="D593" s="93"/>
      <c r="E593" s="95"/>
      <c r="F593" s="95"/>
      <c r="G593" s="95"/>
      <c r="H593" s="93"/>
      <c r="I593" s="93"/>
      <c r="J593" s="93"/>
    </row>
    <row r="594" spans="1:10" s="65" customFormat="1" ht="14" x14ac:dyDescent="0.35">
      <c r="A594" s="145"/>
      <c r="B594" s="93"/>
      <c r="C594" s="93"/>
      <c r="D594" s="93"/>
      <c r="E594" s="95"/>
      <c r="F594" s="95"/>
      <c r="G594" s="95"/>
      <c r="H594" s="93"/>
      <c r="I594" s="93"/>
      <c r="J594" s="93"/>
    </row>
    <row r="595" spans="1:10" s="65" customFormat="1" ht="14" x14ac:dyDescent="0.35">
      <c r="A595" s="145"/>
      <c r="B595" s="93"/>
      <c r="C595" s="93"/>
      <c r="D595" s="93"/>
      <c r="E595" s="95"/>
      <c r="F595" s="95"/>
      <c r="G595" s="95"/>
      <c r="H595" s="93"/>
      <c r="I595" s="93"/>
      <c r="J595" s="93"/>
    </row>
    <row r="596" spans="1:10" s="65" customFormat="1" ht="14" x14ac:dyDescent="0.35">
      <c r="A596" s="145"/>
      <c r="B596" s="93"/>
      <c r="C596" s="93"/>
      <c r="D596" s="93"/>
      <c r="E596" s="95"/>
      <c r="F596" s="95"/>
      <c r="G596" s="95"/>
      <c r="H596" s="93"/>
      <c r="I596" s="93"/>
      <c r="J596" s="93"/>
    </row>
    <row r="597" spans="1:10" s="65" customFormat="1" ht="14" x14ac:dyDescent="0.35">
      <c r="A597" s="145"/>
      <c r="B597" s="93"/>
      <c r="C597" s="93"/>
      <c r="D597" s="93"/>
      <c r="E597" s="95"/>
      <c r="F597" s="95"/>
      <c r="G597" s="95"/>
      <c r="H597" s="93"/>
      <c r="I597" s="93"/>
      <c r="J597" s="93"/>
    </row>
    <row r="598" spans="1:10" s="65" customFormat="1" ht="14" x14ac:dyDescent="0.35">
      <c r="A598" s="145"/>
      <c r="B598" s="93"/>
      <c r="C598" s="93"/>
      <c r="D598" s="93"/>
      <c r="E598" s="95"/>
      <c r="F598" s="95"/>
      <c r="G598" s="95"/>
      <c r="H598" s="93"/>
      <c r="I598" s="93"/>
      <c r="J598" s="93"/>
    </row>
    <row r="599" spans="1:10" s="65" customFormat="1" ht="14" x14ac:dyDescent="0.35">
      <c r="A599" s="145"/>
      <c r="B599" s="93"/>
      <c r="C599" s="93"/>
      <c r="D599" s="93"/>
      <c r="E599" s="95"/>
      <c r="F599" s="95"/>
      <c r="G599" s="95"/>
      <c r="H599" s="93"/>
      <c r="I599" s="93"/>
      <c r="J599" s="93"/>
    </row>
    <row r="600" spans="1:10" s="65" customFormat="1" ht="14" x14ac:dyDescent="0.35">
      <c r="A600" s="145"/>
      <c r="B600" s="93"/>
      <c r="C600" s="93"/>
      <c r="D600" s="93"/>
      <c r="E600" s="95"/>
      <c r="F600" s="95"/>
      <c r="G600" s="95"/>
      <c r="H600" s="93"/>
      <c r="I600" s="93"/>
      <c r="J600" s="93"/>
    </row>
    <row r="601" spans="1:10" s="65" customFormat="1" ht="14" x14ac:dyDescent="0.35">
      <c r="A601" s="145"/>
      <c r="B601" s="93"/>
      <c r="C601" s="93"/>
      <c r="D601" s="93"/>
      <c r="E601" s="95"/>
      <c r="F601" s="95"/>
      <c r="G601" s="95"/>
      <c r="H601" s="93"/>
      <c r="I601" s="93"/>
      <c r="J601" s="93"/>
    </row>
    <row r="602" spans="1:10" s="65" customFormat="1" ht="14" x14ac:dyDescent="0.35">
      <c r="A602" s="145"/>
      <c r="B602" s="93"/>
      <c r="C602" s="93"/>
      <c r="D602" s="93"/>
      <c r="E602" s="95"/>
      <c r="F602" s="95"/>
      <c r="G602" s="95"/>
      <c r="H602" s="93"/>
      <c r="I602" s="93"/>
      <c r="J602" s="93"/>
    </row>
    <row r="603" spans="1:10" s="65" customFormat="1" ht="14" x14ac:dyDescent="0.35">
      <c r="A603" s="145"/>
      <c r="B603" s="93"/>
      <c r="C603" s="93"/>
      <c r="D603" s="93"/>
      <c r="E603" s="95"/>
      <c r="F603" s="95"/>
      <c r="G603" s="95"/>
      <c r="H603" s="93"/>
      <c r="I603" s="93"/>
      <c r="J603" s="93"/>
    </row>
    <row r="604" spans="1:10" s="65" customFormat="1" ht="14" x14ac:dyDescent="0.35">
      <c r="A604" s="145"/>
      <c r="B604" s="93"/>
      <c r="C604" s="93"/>
      <c r="D604" s="93"/>
      <c r="E604" s="95"/>
      <c r="F604" s="95"/>
      <c r="G604" s="95"/>
      <c r="H604" s="93"/>
      <c r="I604" s="93"/>
      <c r="J604" s="93"/>
    </row>
    <row r="605" spans="1:10" s="65" customFormat="1" ht="14" x14ac:dyDescent="0.35">
      <c r="A605" s="145"/>
      <c r="B605" s="93"/>
      <c r="C605" s="93"/>
      <c r="D605" s="93"/>
      <c r="E605" s="95"/>
      <c r="F605" s="95"/>
      <c r="G605" s="95"/>
      <c r="H605" s="93"/>
      <c r="I605" s="93"/>
      <c r="J605" s="93"/>
    </row>
    <row r="606" spans="1:10" s="65" customFormat="1" ht="14" x14ac:dyDescent="0.35">
      <c r="A606" s="145"/>
      <c r="B606" s="93"/>
      <c r="C606" s="93"/>
      <c r="D606" s="93"/>
      <c r="E606" s="95"/>
      <c r="F606" s="95"/>
      <c r="G606" s="95"/>
      <c r="H606" s="93"/>
      <c r="I606" s="93"/>
      <c r="J606" s="93"/>
    </row>
    <row r="607" spans="1:10" s="65" customFormat="1" ht="14" x14ac:dyDescent="0.35">
      <c r="A607" s="145"/>
      <c r="B607" s="93"/>
      <c r="C607" s="93"/>
      <c r="D607" s="93"/>
      <c r="E607" s="95"/>
      <c r="F607" s="95"/>
      <c r="G607" s="95"/>
      <c r="H607" s="93"/>
      <c r="I607" s="93"/>
      <c r="J607" s="93"/>
    </row>
    <row r="608" spans="1:10" s="65" customFormat="1" ht="14" x14ac:dyDescent="0.35">
      <c r="A608" s="145"/>
      <c r="B608" s="93"/>
      <c r="C608" s="93"/>
      <c r="D608" s="93"/>
      <c r="E608" s="95"/>
      <c r="F608" s="95"/>
      <c r="G608" s="95"/>
      <c r="H608" s="93"/>
      <c r="I608" s="93"/>
      <c r="J608" s="93"/>
    </row>
    <row r="609" spans="1:10" s="65" customFormat="1" ht="14" x14ac:dyDescent="0.35">
      <c r="A609" s="145"/>
      <c r="B609" s="93"/>
      <c r="C609" s="93"/>
      <c r="D609" s="93"/>
      <c r="E609" s="95"/>
      <c r="F609" s="95"/>
      <c r="G609" s="95"/>
      <c r="H609" s="93"/>
      <c r="I609" s="93"/>
      <c r="J609" s="93"/>
    </row>
    <row r="610" spans="1:10" s="65" customFormat="1" ht="14" x14ac:dyDescent="0.35">
      <c r="A610" s="145"/>
      <c r="B610" s="93"/>
      <c r="C610" s="93"/>
      <c r="D610" s="93"/>
      <c r="E610" s="95"/>
      <c r="F610" s="95"/>
      <c r="G610" s="95"/>
      <c r="H610" s="93"/>
      <c r="I610" s="93"/>
      <c r="J610" s="93"/>
    </row>
    <row r="611" spans="1:10" s="65" customFormat="1" ht="14" x14ac:dyDescent="0.35">
      <c r="A611" s="145"/>
      <c r="B611" s="93"/>
      <c r="C611" s="93"/>
      <c r="D611" s="93"/>
      <c r="E611" s="95"/>
      <c r="F611" s="95"/>
      <c r="G611" s="95"/>
      <c r="H611" s="93"/>
      <c r="I611" s="93"/>
      <c r="J611" s="93"/>
    </row>
    <row r="612" spans="1:10" s="65" customFormat="1" ht="14" x14ac:dyDescent="0.35">
      <c r="A612" s="145"/>
      <c r="B612" s="93"/>
      <c r="C612" s="93"/>
      <c r="D612" s="93"/>
      <c r="E612" s="95"/>
      <c r="F612" s="95"/>
      <c r="G612" s="95"/>
      <c r="H612" s="93"/>
      <c r="I612" s="93"/>
      <c r="J612" s="93"/>
    </row>
    <row r="613" spans="1:10" s="65" customFormat="1" ht="14" x14ac:dyDescent="0.35">
      <c r="A613" s="145"/>
      <c r="B613" s="93"/>
      <c r="C613" s="93"/>
      <c r="D613" s="93"/>
      <c r="E613" s="95"/>
      <c r="F613" s="95"/>
      <c r="G613" s="95"/>
      <c r="H613" s="93"/>
      <c r="I613" s="93"/>
      <c r="J613" s="93"/>
    </row>
    <row r="614" spans="1:10" s="65" customFormat="1" ht="14" x14ac:dyDescent="0.35">
      <c r="A614" s="145"/>
      <c r="B614" s="93"/>
      <c r="C614" s="93"/>
      <c r="D614" s="93"/>
      <c r="E614" s="95"/>
      <c r="F614" s="95"/>
      <c r="G614" s="95"/>
      <c r="H614" s="93"/>
      <c r="I614" s="93"/>
      <c r="J614" s="93"/>
    </row>
    <row r="615" spans="1:10" s="65" customFormat="1" ht="14" x14ac:dyDescent="0.35">
      <c r="A615" s="145"/>
      <c r="B615" s="93"/>
      <c r="C615" s="93"/>
      <c r="D615" s="93"/>
      <c r="E615" s="95"/>
      <c r="F615" s="95"/>
      <c r="G615" s="95"/>
      <c r="H615" s="93"/>
      <c r="I615" s="93"/>
      <c r="J615" s="93"/>
    </row>
    <row r="616" spans="1:10" s="65" customFormat="1" ht="14" x14ac:dyDescent="0.35">
      <c r="A616" s="145"/>
      <c r="B616" s="93"/>
      <c r="C616" s="93"/>
      <c r="D616" s="93"/>
      <c r="E616" s="95"/>
      <c r="F616" s="95"/>
      <c r="G616" s="95"/>
      <c r="H616" s="93"/>
      <c r="I616" s="93"/>
      <c r="J616" s="93"/>
    </row>
    <row r="617" spans="1:10" s="65" customFormat="1" ht="14" x14ac:dyDescent="0.35">
      <c r="A617" s="145"/>
      <c r="B617" s="93"/>
      <c r="C617" s="93"/>
      <c r="D617" s="93"/>
      <c r="E617" s="95"/>
      <c r="F617" s="95"/>
      <c r="G617" s="95"/>
      <c r="H617" s="93"/>
      <c r="I617" s="93"/>
      <c r="J617" s="93"/>
    </row>
    <row r="618" spans="1:10" s="65" customFormat="1" ht="14" x14ac:dyDescent="0.35">
      <c r="A618" s="145"/>
      <c r="B618" s="93"/>
      <c r="C618" s="93"/>
      <c r="D618" s="93"/>
      <c r="E618" s="95"/>
      <c r="F618" s="95"/>
      <c r="G618" s="95"/>
      <c r="H618" s="93"/>
      <c r="I618" s="93"/>
      <c r="J618" s="93"/>
    </row>
    <row r="619" spans="1:10" s="65" customFormat="1" ht="14" x14ac:dyDescent="0.35">
      <c r="A619" s="145"/>
      <c r="B619" s="93"/>
      <c r="C619" s="93"/>
      <c r="D619" s="93"/>
      <c r="E619" s="95"/>
      <c r="F619" s="95"/>
      <c r="G619" s="95"/>
      <c r="H619" s="93"/>
      <c r="I619" s="93"/>
      <c r="J619" s="93"/>
    </row>
    <row r="620" spans="1:10" s="65" customFormat="1" ht="14" x14ac:dyDescent="0.35">
      <c r="A620" s="145"/>
      <c r="B620" s="93"/>
      <c r="C620" s="93"/>
      <c r="D620" s="93"/>
      <c r="E620" s="95"/>
      <c r="F620" s="95"/>
      <c r="G620" s="95"/>
      <c r="H620" s="93"/>
      <c r="I620" s="93"/>
      <c r="J620" s="93"/>
    </row>
    <row r="621" spans="1:10" s="65" customFormat="1" ht="14" x14ac:dyDescent="0.35">
      <c r="A621" s="145"/>
      <c r="B621" s="93"/>
      <c r="C621" s="93"/>
      <c r="D621" s="93"/>
      <c r="E621" s="95"/>
      <c r="F621" s="95"/>
      <c r="G621" s="95"/>
      <c r="H621" s="93"/>
      <c r="I621" s="93"/>
      <c r="J621" s="93"/>
    </row>
    <row r="622" spans="1:10" s="65" customFormat="1" ht="14" x14ac:dyDescent="0.35">
      <c r="A622" s="145"/>
      <c r="B622" s="93"/>
      <c r="C622" s="93"/>
      <c r="D622" s="93"/>
      <c r="E622" s="95"/>
      <c r="F622" s="95"/>
      <c r="G622" s="95"/>
      <c r="H622" s="93"/>
      <c r="I622" s="93"/>
      <c r="J622" s="93"/>
    </row>
    <row r="623" spans="1:10" s="65" customFormat="1" ht="14" x14ac:dyDescent="0.35">
      <c r="A623" s="145"/>
      <c r="B623" s="93"/>
      <c r="C623" s="93"/>
      <c r="D623" s="93"/>
      <c r="E623" s="95"/>
      <c r="F623" s="95"/>
      <c r="G623" s="95"/>
      <c r="H623" s="93"/>
      <c r="I623" s="93"/>
      <c r="J623" s="93"/>
    </row>
    <row r="624" spans="1:10" s="65" customFormat="1" ht="14" x14ac:dyDescent="0.35">
      <c r="A624" s="145"/>
      <c r="B624" s="93"/>
      <c r="C624" s="93"/>
      <c r="D624" s="93"/>
      <c r="E624" s="95"/>
      <c r="F624" s="95"/>
      <c r="G624" s="95"/>
      <c r="H624" s="93"/>
      <c r="I624" s="93"/>
      <c r="J624" s="93"/>
    </row>
    <row r="625" spans="1:10" s="65" customFormat="1" ht="14" x14ac:dyDescent="0.35">
      <c r="A625" s="145"/>
      <c r="B625" s="93"/>
      <c r="C625" s="93"/>
      <c r="D625" s="93"/>
      <c r="E625" s="95"/>
      <c r="F625" s="95"/>
      <c r="G625" s="95"/>
      <c r="H625" s="93"/>
      <c r="I625" s="93"/>
      <c r="J625" s="93"/>
    </row>
    <row r="626" spans="1:10" s="65" customFormat="1" ht="14" x14ac:dyDescent="0.35">
      <c r="A626" s="145"/>
      <c r="B626" s="93"/>
      <c r="C626" s="93"/>
      <c r="D626" s="93"/>
      <c r="E626" s="95"/>
      <c r="F626" s="95"/>
      <c r="G626" s="95"/>
      <c r="H626" s="93"/>
      <c r="I626" s="93"/>
      <c r="J626" s="93"/>
    </row>
    <row r="627" spans="1:10" s="65" customFormat="1" ht="14" x14ac:dyDescent="0.35">
      <c r="A627" s="145"/>
      <c r="B627" s="93"/>
      <c r="C627" s="93"/>
      <c r="D627" s="93"/>
      <c r="E627" s="95"/>
      <c r="F627" s="95"/>
      <c r="G627" s="95"/>
      <c r="H627" s="93"/>
      <c r="I627" s="93"/>
      <c r="J627" s="93"/>
    </row>
    <row r="628" spans="1:10" s="65" customFormat="1" ht="14" x14ac:dyDescent="0.35">
      <c r="A628" s="145"/>
      <c r="B628" s="93"/>
      <c r="C628" s="93"/>
      <c r="D628" s="93"/>
      <c r="E628" s="95"/>
      <c r="F628" s="95"/>
      <c r="G628" s="95"/>
      <c r="H628" s="93"/>
      <c r="I628" s="93"/>
      <c r="J628" s="93"/>
    </row>
    <row r="629" spans="1:10" s="65" customFormat="1" ht="14" x14ac:dyDescent="0.35">
      <c r="A629" s="145"/>
      <c r="B629" s="93"/>
      <c r="C629" s="93"/>
      <c r="D629" s="93"/>
      <c r="E629" s="95"/>
      <c r="F629" s="95"/>
      <c r="G629" s="95"/>
      <c r="H629" s="93"/>
      <c r="I629" s="93"/>
      <c r="J629" s="93"/>
    </row>
    <row r="630" spans="1:10" s="65" customFormat="1" ht="14" x14ac:dyDescent="0.35">
      <c r="A630" s="145"/>
      <c r="B630" s="93"/>
      <c r="C630" s="93"/>
      <c r="D630" s="93"/>
      <c r="E630" s="95"/>
      <c r="F630" s="95"/>
      <c r="G630" s="95"/>
      <c r="H630" s="93"/>
      <c r="I630" s="93"/>
      <c r="J630" s="93"/>
    </row>
    <row r="631" spans="1:10" s="65" customFormat="1" ht="14" x14ac:dyDescent="0.35">
      <c r="A631" s="145"/>
      <c r="B631" s="93"/>
      <c r="C631" s="93"/>
      <c r="D631" s="93"/>
      <c r="E631" s="95"/>
      <c r="F631" s="95"/>
      <c r="G631" s="95"/>
      <c r="H631" s="93"/>
      <c r="I631" s="93"/>
      <c r="J631" s="93"/>
    </row>
    <row r="632" spans="1:10" s="65" customFormat="1" ht="14" x14ac:dyDescent="0.35">
      <c r="A632" s="145"/>
      <c r="B632" s="93"/>
      <c r="C632" s="93"/>
      <c r="D632" s="93"/>
      <c r="E632" s="95"/>
      <c r="F632" s="95"/>
      <c r="G632" s="95"/>
      <c r="H632" s="93"/>
      <c r="I632" s="93"/>
      <c r="J632" s="93"/>
    </row>
    <row r="633" spans="1:10" s="65" customFormat="1" ht="14" x14ac:dyDescent="0.35">
      <c r="A633" s="145"/>
      <c r="B633" s="93"/>
      <c r="C633" s="93"/>
      <c r="D633" s="93"/>
      <c r="E633" s="95"/>
      <c r="F633" s="95"/>
      <c r="G633" s="95"/>
      <c r="H633" s="93"/>
      <c r="I633" s="93"/>
      <c r="J633" s="93"/>
    </row>
    <row r="634" spans="1:10" s="65" customFormat="1" ht="14" x14ac:dyDescent="0.35">
      <c r="A634" s="145"/>
      <c r="B634" s="93"/>
      <c r="C634" s="93"/>
      <c r="D634" s="93"/>
      <c r="E634" s="95"/>
      <c r="F634" s="95"/>
      <c r="G634" s="95"/>
      <c r="H634" s="93"/>
      <c r="I634" s="93"/>
      <c r="J634" s="93"/>
    </row>
    <row r="635" spans="1:10" s="65" customFormat="1" ht="14" x14ac:dyDescent="0.35">
      <c r="A635" s="145"/>
      <c r="B635" s="93"/>
      <c r="C635" s="93"/>
      <c r="D635" s="93"/>
      <c r="E635" s="95"/>
      <c r="F635" s="95"/>
      <c r="G635" s="95"/>
      <c r="H635" s="93"/>
      <c r="I635" s="93"/>
      <c r="J635" s="93"/>
    </row>
    <row r="636" spans="1:10" s="65" customFormat="1" ht="14" x14ac:dyDescent="0.35">
      <c r="A636" s="145"/>
      <c r="B636" s="93"/>
      <c r="C636" s="93"/>
      <c r="D636" s="93"/>
      <c r="E636" s="95"/>
      <c r="F636" s="95"/>
      <c r="G636" s="95"/>
      <c r="H636" s="93"/>
      <c r="I636" s="93"/>
      <c r="J636" s="93"/>
    </row>
    <row r="637" spans="1:10" s="65" customFormat="1" ht="14" x14ac:dyDescent="0.35">
      <c r="A637" s="145"/>
      <c r="B637" s="93"/>
      <c r="C637" s="93"/>
      <c r="D637" s="93"/>
      <c r="E637" s="95"/>
      <c r="F637" s="95"/>
      <c r="G637" s="95"/>
      <c r="H637" s="93"/>
      <c r="I637" s="93"/>
      <c r="J637" s="93"/>
    </row>
    <row r="638" spans="1:10" s="65" customFormat="1" ht="14" x14ac:dyDescent="0.35">
      <c r="A638" s="145"/>
      <c r="B638" s="93"/>
      <c r="C638" s="93"/>
      <c r="D638" s="93"/>
      <c r="E638" s="95"/>
      <c r="F638" s="95"/>
      <c r="G638" s="95"/>
      <c r="H638" s="93"/>
      <c r="I638" s="93"/>
      <c r="J638" s="93"/>
    </row>
    <row r="639" spans="1:10" s="65" customFormat="1" ht="14" x14ac:dyDescent="0.35">
      <c r="A639" s="145"/>
      <c r="B639" s="93"/>
      <c r="C639" s="93"/>
      <c r="D639" s="93"/>
      <c r="E639" s="95"/>
      <c r="F639" s="95"/>
      <c r="G639" s="95"/>
      <c r="H639" s="93"/>
      <c r="I639" s="93"/>
      <c r="J639" s="93"/>
    </row>
    <row r="640" spans="1:10" s="65" customFormat="1" ht="14" x14ac:dyDescent="0.35">
      <c r="A640" s="145"/>
      <c r="B640" s="93"/>
      <c r="C640" s="93"/>
      <c r="D640" s="93"/>
      <c r="E640" s="95"/>
      <c r="F640" s="95"/>
      <c r="G640" s="95"/>
      <c r="H640" s="93"/>
      <c r="I640" s="93"/>
      <c r="J640" s="93"/>
    </row>
    <row r="641" spans="1:10" s="65" customFormat="1" ht="14" x14ac:dyDescent="0.35">
      <c r="A641" s="145"/>
      <c r="B641" s="93"/>
      <c r="C641" s="93"/>
      <c r="D641" s="93"/>
      <c r="E641" s="95"/>
      <c r="F641" s="95"/>
      <c r="G641" s="95"/>
      <c r="H641" s="93"/>
      <c r="I641" s="93"/>
      <c r="J641" s="93"/>
    </row>
    <row r="642" spans="1:10" s="65" customFormat="1" ht="14" x14ac:dyDescent="0.35">
      <c r="A642" s="145"/>
      <c r="B642" s="93"/>
      <c r="C642" s="93"/>
      <c r="D642" s="93"/>
      <c r="E642" s="95"/>
      <c r="F642" s="95"/>
      <c r="G642" s="95"/>
      <c r="H642" s="93"/>
      <c r="I642" s="93"/>
      <c r="J642" s="93"/>
    </row>
    <row r="643" spans="1:10" s="65" customFormat="1" ht="14" x14ac:dyDescent="0.35">
      <c r="A643" s="145"/>
      <c r="B643" s="93"/>
      <c r="C643" s="93"/>
      <c r="D643" s="93"/>
      <c r="E643" s="95"/>
      <c r="F643" s="95"/>
      <c r="G643" s="95"/>
      <c r="H643" s="93"/>
      <c r="I643" s="93"/>
      <c r="J643" s="93"/>
    </row>
    <row r="644" spans="1:10" s="65" customFormat="1" ht="14" x14ac:dyDescent="0.35">
      <c r="A644" s="145"/>
      <c r="B644" s="93"/>
      <c r="C644" s="93"/>
      <c r="D644" s="93"/>
      <c r="E644" s="95"/>
      <c r="F644" s="95"/>
      <c r="G644" s="95"/>
      <c r="H644" s="93"/>
      <c r="I644" s="93"/>
      <c r="J644" s="93"/>
    </row>
    <row r="645" spans="1:10" s="65" customFormat="1" ht="14" x14ac:dyDescent="0.35">
      <c r="A645" s="145"/>
      <c r="B645" s="93"/>
      <c r="C645" s="93"/>
      <c r="D645" s="93"/>
      <c r="E645" s="95"/>
      <c r="F645" s="95"/>
      <c r="G645" s="95"/>
      <c r="H645" s="93"/>
      <c r="I645" s="93"/>
      <c r="J645" s="93"/>
    </row>
    <row r="646" spans="1:10" s="65" customFormat="1" ht="14" x14ac:dyDescent="0.35">
      <c r="A646" s="145"/>
      <c r="B646" s="93"/>
      <c r="C646" s="93"/>
      <c r="D646" s="93"/>
      <c r="E646" s="95"/>
      <c r="F646" s="95"/>
      <c r="G646" s="95"/>
      <c r="H646" s="93"/>
      <c r="I646" s="93"/>
      <c r="J646" s="93"/>
    </row>
    <row r="647" spans="1:10" s="65" customFormat="1" ht="14" x14ac:dyDescent="0.35">
      <c r="A647" s="145"/>
      <c r="B647" s="93"/>
      <c r="C647" s="93"/>
      <c r="D647" s="93"/>
      <c r="E647" s="95"/>
      <c r="F647" s="95"/>
      <c r="G647" s="95"/>
      <c r="H647" s="93"/>
      <c r="I647" s="93"/>
      <c r="J647" s="93"/>
    </row>
    <row r="648" spans="1:10" s="65" customFormat="1" ht="14" x14ac:dyDescent="0.35">
      <c r="A648" s="145"/>
      <c r="B648" s="93"/>
      <c r="C648" s="93"/>
      <c r="D648" s="93"/>
      <c r="E648" s="95"/>
      <c r="F648" s="95"/>
      <c r="G648" s="95"/>
      <c r="H648" s="93"/>
      <c r="I648" s="93"/>
      <c r="J648" s="93"/>
    </row>
    <row r="649" spans="1:10" s="65" customFormat="1" ht="14" x14ac:dyDescent="0.35">
      <c r="A649" s="145"/>
      <c r="B649" s="93"/>
      <c r="C649" s="93"/>
      <c r="D649" s="93"/>
      <c r="E649" s="95"/>
      <c r="F649" s="95"/>
      <c r="G649" s="95"/>
      <c r="H649" s="93"/>
      <c r="I649" s="93"/>
      <c r="J649" s="93"/>
    </row>
    <row r="650" spans="1:10" s="65" customFormat="1" ht="14" x14ac:dyDescent="0.35">
      <c r="A650" s="145"/>
      <c r="B650" s="93"/>
      <c r="C650" s="93"/>
      <c r="D650" s="93"/>
      <c r="E650" s="95"/>
      <c r="F650" s="95"/>
      <c r="G650" s="95"/>
      <c r="H650" s="93"/>
      <c r="I650" s="93"/>
      <c r="J650" s="93"/>
    </row>
    <row r="651" spans="1:10" s="65" customFormat="1" ht="14" x14ac:dyDescent="0.35">
      <c r="A651" s="145"/>
      <c r="B651" s="93"/>
      <c r="C651" s="93"/>
      <c r="D651" s="93"/>
      <c r="E651" s="95"/>
      <c r="F651" s="95"/>
      <c r="G651" s="95"/>
      <c r="H651" s="93"/>
      <c r="I651" s="93"/>
      <c r="J651" s="93"/>
    </row>
    <row r="652" spans="1:10" s="65" customFormat="1" ht="14" x14ac:dyDescent="0.35">
      <c r="A652" s="145"/>
      <c r="B652" s="93"/>
      <c r="C652" s="93"/>
      <c r="D652" s="93"/>
      <c r="E652" s="95"/>
      <c r="F652" s="95"/>
      <c r="G652" s="95"/>
      <c r="H652" s="93"/>
      <c r="I652" s="93"/>
      <c r="J652" s="93"/>
    </row>
    <row r="653" spans="1:10" s="65" customFormat="1" ht="14" x14ac:dyDescent="0.35">
      <c r="A653" s="145"/>
      <c r="B653" s="93"/>
      <c r="C653" s="93"/>
      <c r="D653" s="93"/>
      <c r="E653" s="95"/>
      <c r="F653" s="95"/>
      <c r="G653" s="95"/>
      <c r="H653" s="93"/>
      <c r="I653" s="93"/>
      <c r="J653" s="93"/>
    </row>
    <row r="654" spans="1:10" s="65" customFormat="1" ht="14" x14ac:dyDescent="0.35">
      <c r="A654" s="145"/>
      <c r="B654" s="93"/>
      <c r="C654" s="93"/>
      <c r="D654" s="93"/>
      <c r="E654" s="95"/>
      <c r="F654" s="95"/>
      <c r="G654" s="95"/>
      <c r="H654" s="93"/>
      <c r="I654" s="93"/>
      <c r="J654" s="93"/>
    </row>
    <row r="655" spans="1:10" s="65" customFormat="1" ht="14" x14ac:dyDescent="0.35">
      <c r="A655" s="145"/>
      <c r="B655" s="93"/>
      <c r="C655" s="93"/>
      <c r="D655" s="93"/>
      <c r="E655" s="95"/>
      <c r="F655" s="95"/>
      <c r="G655" s="95"/>
      <c r="H655" s="93"/>
      <c r="I655" s="93"/>
      <c r="J655" s="93"/>
    </row>
    <row r="656" spans="1:10" s="65" customFormat="1" ht="14" x14ac:dyDescent="0.35">
      <c r="A656" s="145"/>
      <c r="B656" s="93"/>
      <c r="C656" s="93"/>
      <c r="D656" s="93"/>
      <c r="E656" s="95"/>
      <c r="F656" s="95"/>
      <c r="G656" s="95"/>
      <c r="H656" s="93"/>
      <c r="I656" s="93"/>
      <c r="J656" s="93"/>
    </row>
    <row r="657" spans="1:10" s="65" customFormat="1" ht="14" x14ac:dyDescent="0.35">
      <c r="A657" s="145"/>
      <c r="B657" s="93"/>
      <c r="C657" s="93"/>
      <c r="D657" s="93"/>
      <c r="E657" s="95"/>
      <c r="F657" s="95"/>
      <c r="G657" s="95"/>
      <c r="H657" s="93"/>
      <c r="I657" s="93"/>
      <c r="J657" s="93"/>
    </row>
    <row r="658" spans="1:10" s="65" customFormat="1" ht="14" x14ac:dyDescent="0.35">
      <c r="A658" s="145"/>
      <c r="B658" s="93"/>
      <c r="C658" s="93"/>
      <c r="D658" s="93"/>
      <c r="E658" s="95"/>
      <c r="F658" s="95"/>
      <c r="G658" s="95"/>
      <c r="H658" s="93"/>
      <c r="I658" s="93"/>
      <c r="J658" s="93"/>
    </row>
    <row r="659" spans="1:10" s="65" customFormat="1" ht="14" x14ac:dyDescent="0.35">
      <c r="A659" s="145"/>
      <c r="B659" s="93"/>
      <c r="C659" s="93"/>
      <c r="D659" s="93"/>
      <c r="E659" s="95"/>
      <c r="F659" s="95"/>
      <c r="G659" s="95"/>
      <c r="H659" s="93"/>
      <c r="I659" s="93"/>
      <c r="J659" s="93"/>
    </row>
    <row r="660" spans="1:10" s="65" customFormat="1" ht="14" x14ac:dyDescent="0.35">
      <c r="A660" s="145"/>
      <c r="B660" s="93"/>
      <c r="C660" s="93"/>
      <c r="D660" s="93"/>
      <c r="E660" s="95"/>
      <c r="F660" s="95"/>
      <c r="G660" s="95"/>
      <c r="H660" s="93"/>
      <c r="I660" s="93"/>
      <c r="J660" s="93"/>
    </row>
    <row r="661" spans="1:10" s="65" customFormat="1" ht="14" x14ac:dyDescent="0.35">
      <c r="A661" s="145"/>
      <c r="B661" s="93"/>
      <c r="C661" s="93"/>
      <c r="D661" s="93"/>
      <c r="E661" s="95"/>
      <c r="F661" s="95"/>
      <c r="G661" s="95"/>
      <c r="H661" s="93"/>
      <c r="I661" s="93"/>
      <c r="J661" s="93"/>
    </row>
    <row r="662" spans="1:10" s="65" customFormat="1" ht="14" x14ac:dyDescent="0.35">
      <c r="A662" s="145"/>
      <c r="B662" s="93"/>
      <c r="C662" s="93"/>
      <c r="D662" s="93"/>
      <c r="E662" s="95"/>
      <c r="F662" s="95"/>
      <c r="G662" s="95"/>
      <c r="H662" s="93"/>
      <c r="I662" s="93"/>
      <c r="J662" s="93"/>
    </row>
    <row r="663" spans="1:10" s="65" customFormat="1" ht="14" x14ac:dyDescent="0.35">
      <c r="A663" s="145"/>
      <c r="B663" s="93"/>
      <c r="C663" s="93"/>
      <c r="D663" s="93"/>
      <c r="E663" s="95"/>
      <c r="F663" s="95"/>
      <c r="G663" s="95"/>
      <c r="H663" s="93"/>
      <c r="I663" s="93"/>
      <c r="J663" s="93"/>
    </row>
    <row r="664" spans="1:10" s="65" customFormat="1" ht="14" x14ac:dyDescent="0.35">
      <c r="A664" s="145"/>
      <c r="B664" s="93"/>
      <c r="C664" s="93"/>
      <c r="D664" s="93"/>
      <c r="E664" s="95"/>
      <c r="F664" s="95"/>
      <c r="G664" s="95"/>
      <c r="H664" s="93"/>
      <c r="I664" s="93"/>
      <c r="J664" s="93"/>
    </row>
    <row r="665" spans="1:10" s="65" customFormat="1" ht="14" x14ac:dyDescent="0.35">
      <c r="A665" s="145"/>
      <c r="B665" s="93"/>
      <c r="C665" s="93"/>
      <c r="D665" s="93"/>
      <c r="E665" s="95"/>
      <c r="F665" s="95"/>
      <c r="G665" s="95"/>
      <c r="H665" s="93"/>
      <c r="I665" s="93"/>
      <c r="J665" s="93"/>
    </row>
    <row r="666" spans="1:10" s="65" customFormat="1" ht="14" x14ac:dyDescent="0.35">
      <c r="A666" s="145"/>
      <c r="B666" s="93"/>
      <c r="C666" s="93"/>
      <c r="D666" s="93"/>
      <c r="E666" s="95"/>
      <c r="F666" s="95"/>
      <c r="G666" s="95"/>
      <c r="H666" s="93"/>
      <c r="I666" s="93"/>
      <c r="J666" s="93"/>
    </row>
    <row r="667" spans="1:10" s="65" customFormat="1" ht="14" x14ac:dyDescent="0.35">
      <c r="A667" s="145"/>
      <c r="B667" s="93"/>
      <c r="C667" s="93"/>
      <c r="D667" s="93"/>
      <c r="E667" s="95"/>
      <c r="F667" s="95"/>
      <c r="G667" s="95"/>
      <c r="H667" s="93"/>
      <c r="I667" s="93"/>
      <c r="J667" s="93"/>
    </row>
    <row r="668" spans="1:10" s="65" customFormat="1" ht="14" x14ac:dyDescent="0.35">
      <c r="A668" s="145"/>
      <c r="B668" s="93"/>
      <c r="C668" s="93"/>
      <c r="D668" s="93"/>
      <c r="E668" s="95"/>
      <c r="F668" s="95"/>
      <c r="G668" s="95"/>
      <c r="H668" s="93"/>
      <c r="I668" s="93"/>
      <c r="J668" s="93"/>
    </row>
    <row r="669" spans="1:10" s="65" customFormat="1" ht="14" x14ac:dyDescent="0.35">
      <c r="A669" s="145"/>
      <c r="B669" s="93"/>
      <c r="C669" s="93"/>
      <c r="D669" s="93"/>
      <c r="E669" s="95"/>
      <c r="F669" s="95"/>
      <c r="G669" s="95"/>
      <c r="H669" s="93"/>
      <c r="I669" s="93"/>
      <c r="J669" s="93"/>
    </row>
    <row r="670" spans="1:10" s="65" customFormat="1" ht="14" x14ac:dyDescent="0.35">
      <c r="A670" s="145"/>
      <c r="B670" s="93"/>
      <c r="C670" s="93"/>
      <c r="D670" s="93"/>
      <c r="E670" s="95"/>
      <c r="F670" s="95"/>
      <c r="G670" s="95"/>
      <c r="H670" s="93"/>
      <c r="I670" s="93"/>
      <c r="J670" s="93"/>
    </row>
    <row r="671" spans="1:10" s="65" customFormat="1" ht="14" x14ac:dyDescent="0.35">
      <c r="A671" s="145"/>
      <c r="B671" s="93"/>
      <c r="C671" s="93"/>
      <c r="D671" s="93"/>
      <c r="E671" s="95"/>
      <c r="F671" s="95"/>
      <c r="G671" s="95"/>
      <c r="H671" s="93"/>
      <c r="I671" s="93"/>
      <c r="J671" s="93"/>
    </row>
    <row r="672" spans="1:10" s="65" customFormat="1" ht="14" x14ac:dyDescent="0.35">
      <c r="A672" s="145"/>
      <c r="B672" s="93"/>
      <c r="C672" s="93"/>
      <c r="D672" s="93"/>
      <c r="E672" s="95"/>
      <c r="F672" s="95"/>
      <c r="G672" s="95"/>
      <c r="H672" s="93"/>
      <c r="I672" s="93"/>
      <c r="J672" s="93"/>
    </row>
    <row r="673" spans="1:10" s="65" customFormat="1" ht="14" x14ac:dyDescent="0.35">
      <c r="A673" s="145"/>
      <c r="B673" s="93"/>
      <c r="C673" s="93"/>
      <c r="D673" s="93"/>
      <c r="E673" s="95"/>
      <c r="F673" s="95"/>
      <c r="G673" s="95"/>
      <c r="H673" s="93"/>
      <c r="I673" s="93"/>
      <c r="J673" s="93"/>
    </row>
    <row r="674" spans="1:10" s="65" customFormat="1" ht="14" x14ac:dyDescent="0.35">
      <c r="A674" s="145"/>
      <c r="B674" s="93"/>
      <c r="C674" s="93"/>
      <c r="D674" s="93"/>
      <c r="E674" s="95"/>
      <c r="F674" s="95"/>
      <c r="G674" s="95"/>
      <c r="H674" s="93"/>
      <c r="I674" s="93"/>
      <c r="J674" s="93"/>
    </row>
    <row r="675" spans="1:10" s="65" customFormat="1" ht="14" x14ac:dyDescent="0.35">
      <c r="A675" s="145"/>
      <c r="B675" s="93"/>
      <c r="C675" s="93"/>
      <c r="D675" s="93"/>
      <c r="E675" s="95"/>
      <c r="F675" s="95"/>
      <c r="G675" s="95"/>
      <c r="H675" s="93"/>
      <c r="I675" s="93"/>
      <c r="J675" s="93"/>
    </row>
    <row r="676" spans="1:10" s="65" customFormat="1" ht="14" x14ac:dyDescent="0.35">
      <c r="A676" s="145"/>
      <c r="B676" s="93"/>
      <c r="C676" s="93"/>
      <c r="D676" s="93"/>
      <c r="E676" s="95"/>
      <c r="F676" s="95"/>
      <c r="G676" s="95"/>
      <c r="H676" s="93"/>
      <c r="I676" s="93"/>
      <c r="J676" s="93"/>
    </row>
    <row r="677" spans="1:10" s="65" customFormat="1" ht="14" x14ac:dyDescent="0.35">
      <c r="A677" s="145"/>
      <c r="B677" s="93"/>
      <c r="C677" s="93"/>
      <c r="D677" s="93"/>
      <c r="E677" s="95"/>
      <c r="F677" s="95"/>
      <c r="G677" s="95"/>
      <c r="H677" s="93"/>
      <c r="I677" s="93"/>
      <c r="J677" s="93"/>
    </row>
    <row r="678" spans="1:10" s="65" customFormat="1" ht="14" x14ac:dyDescent="0.35">
      <c r="A678" s="145"/>
      <c r="B678" s="93"/>
      <c r="C678" s="93"/>
      <c r="D678" s="93"/>
      <c r="E678" s="95"/>
      <c r="F678" s="95"/>
      <c r="G678" s="95"/>
      <c r="H678" s="93"/>
      <c r="I678" s="93"/>
      <c r="J678" s="93"/>
    </row>
    <row r="679" spans="1:10" s="65" customFormat="1" ht="14" x14ac:dyDescent="0.35">
      <c r="A679" s="145"/>
      <c r="B679" s="93"/>
      <c r="C679" s="93"/>
      <c r="D679" s="93"/>
      <c r="E679" s="95"/>
      <c r="F679" s="95"/>
      <c r="G679" s="95"/>
      <c r="H679" s="93"/>
      <c r="I679" s="93"/>
      <c r="J679" s="93"/>
    </row>
    <row r="680" spans="1:10" s="65" customFormat="1" ht="14" x14ac:dyDescent="0.35">
      <c r="A680" s="145"/>
      <c r="B680" s="93"/>
      <c r="C680" s="93"/>
      <c r="D680" s="93"/>
      <c r="E680" s="95"/>
      <c r="F680" s="95"/>
      <c r="G680" s="95"/>
      <c r="H680" s="93"/>
      <c r="I680" s="93"/>
      <c r="J680" s="93"/>
    </row>
    <row r="681" spans="1:10" s="65" customFormat="1" ht="14" x14ac:dyDescent="0.35">
      <c r="A681" s="145"/>
      <c r="B681" s="93"/>
      <c r="C681" s="93"/>
      <c r="D681" s="93"/>
      <c r="E681" s="95"/>
      <c r="F681" s="95"/>
      <c r="G681" s="95"/>
      <c r="H681" s="93"/>
      <c r="I681" s="93"/>
      <c r="J681" s="93"/>
    </row>
    <row r="682" spans="1:10" s="65" customFormat="1" ht="14" x14ac:dyDescent="0.35">
      <c r="A682" s="145"/>
      <c r="B682" s="93"/>
      <c r="C682" s="93"/>
      <c r="D682" s="93"/>
      <c r="E682" s="95"/>
      <c r="F682" s="95"/>
      <c r="G682" s="95"/>
      <c r="H682" s="93"/>
      <c r="I682" s="93"/>
      <c r="J682" s="93"/>
    </row>
    <row r="683" spans="1:10" s="65" customFormat="1" ht="14" x14ac:dyDescent="0.35">
      <c r="A683" s="145"/>
      <c r="B683" s="93"/>
      <c r="C683" s="93"/>
      <c r="D683" s="93"/>
      <c r="E683" s="95"/>
      <c r="F683" s="95"/>
      <c r="G683" s="95"/>
      <c r="H683" s="93"/>
      <c r="I683" s="93"/>
      <c r="J683" s="93"/>
    </row>
    <row r="684" spans="1:10" s="65" customFormat="1" ht="14" x14ac:dyDescent="0.35">
      <c r="A684" s="145"/>
      <c r="B684" s="93"/>
      <c r="C684" s="93"/>
      <c r="D684" s="93"/>
      <c r="E684" s="95"/>
      <c r="F684" s="95"/>
      <c r="G684" s="95"/>
      <c r="H684" s="93"/>
      <c r="I684" s="93"/>
      <c r="J684" s="93"/>
    </row>
    <row r="685" spans="1:10" s="65" customFormat="1" ht="14" x14ac:dyDescent="0.35">
      <c r="A685" s="145"/>
      <c r="B685" s="93"/>
      <c r="C685" s="93"/>
      <c r="D685" s="93"/>
      <c r="E685" s="95"/>
      <c r="F685" s="95"/>
      <c r="G685" s="95"/>
      <c r="H685" s="93"/>
      <c r="I685" s="93"/>
      <c r="J685" s="93"/>
    </row>
    <row r="686" spans="1:10" s="65" customFormat="1" ht="14" x14ac:dyDescent="0.35">
      <c r="A686" s="145"/>
      <c r="B686" s="93"/>
      <c r="C686" s="93"/>
      <c r="D686" s="93"/>
      <c r="E686" s="95"/>
      <c r="F686" s="95"/>
      <c r="G686" s="95"/>
      <c r="H686" s="93"/>
      <c r="I686" s="93"/>
      <c r="J686" s="93"/>
    </row>
    <row r="687" spans="1:10" s="65" customFormat="1" ht="14" x14ac:dyDescent="0.35">
      <c r="A687" s="145"/>
      <c r="B687" s="93"/>
      <c r="C687" s="93"/>
      <c r="D687" s="93"/>
      <c r="E687" s="95"/>
      <c r="F687" s="95"/>
      <c r="G687" s="95"/>
      <c r="H687" s="93"/>
      <c r="I687" s="93"/>
      <c r="J687" s="93"/>
    </row>
    <row r="688" spans="1:10" s="65" customFormat="1" ht="14" x14ac:dyDescent="0.35">
      <c r="A688" s="145"/>
      <c r="B688" s="93"/>
      <c r="C688" s="93"/>
      <c r="D688" s="93"/>
      <c r="E688" s="95"/>
      <c r="F688" s="95"/>
      <c r="G688" s="95"/>
      <c r="H688" s="93"/>
      <c r="I688" s="93"/>
      <c r="J688" s="93"/>
    </row>
    <row r="689" spans="1:10" s="65" customFormat="1" ht="14" x14ac:dyDescent="0.35">
      <c r="A689" s="145"/>
      <c r="B689" s="93"/>
      <c r="C689" s="93"/>
      <c r="D689" s="93"/>
      <c r="E689" s="95"/>
      <c r="F689" s="95"/>
      <c r="G689" s="95"/>
      <c r="H689" s="93"/>
      <c r="I689" s="93"/>
      <c r="J689" s="93"/>
    </row>
    <row r="690" spans="1:10" s="65" customFormat="1" ht="14" x14ac:dyDescent="0.35">
      <c r="A690" s="145"/>
      <c r="B690" s="93"/>
      <c r="C690" s="93"/>
      <c r="D690" s="93"/>
      <c r="E690" s="95"/>
      <c r="F690" s="95"/>
      <c r="G690" s="95"/>
      <c r="H690" s="93"/>
      <c r="I690" s="93"/>
      <c r="J690" s="93"/>
    </row>
    <row r="691" spans="1:10" s="65" customFormat="1" ht="14" x14ac:dyDescent="0.35">
      <c r="A691" s="145"/>
      <c r="B691" s="93"/>
      <c r="C691" s="93"/>
      <c r="D691" s="93"/>
      <c r="E691" s="95"/>
      <c r="F691" s="95"/>
      <c r="G691" s="95"/>
      <c r="H691" s="93"/>
      <c r="I691" s="93"/>
      <c r="J691" s="93"/>
    </row>
    <row r="692" spans="1:10" s="65" customFormat="1" ht="14" x14ac:dyDescent="0.35">
      <c r="A692" s="145"/>
      <c r="B692" s="93"/>
      <c r="C692" s="93"/>
      <c r="D692" s="93"/>
      <c r="E692" s="95"/>
      <c r="F692" s="95"/>
      <c r="G692" s="95"/>
      <c r="H692" s="93"/>
      <c r="I692" s="93"/>
      <c r="J692" s="93"/>
    </row>
    <row r="693" spans="1:10" s="65" customFormat="1" ht="14" x14ac:dyDescent="0.35">
      <c r="A693" s="145"/>
      <c r="B693" s="93"/>
      <c r="C693" s="93"/>
      <c r="D693" s="93"/>
      <c r="E693" s="95"/>
      <c r="F693" s="95"/>
      <c r="G693" s="95"/>
      <c r="H693" s="93"/>
      <c r="I693" s="93"/>
      <c r="J693" s="93"/>
    </row>
    <row r="694" spans="1:10" s="65" customFormat="1" ht="14" x14ac:dyDescent="0.35">
      <c r="A694" s="145"/>
      <c r="B694" s="93"/>
      <c r="C694" s="93"/>
      <c r="D694" s="93"/>
      <c r="E694" s="95"/>
      <c r="F694" s="95"/>
      <c r="G694" s="95"/>
      <c r="H694" s="93"/>
      <c r="I694" s="93"/>
      <c r="J694" s="93"/>
    </row>
    <row r="695" spans="1:10" s="65" customFormat="1" ht="14" x14ac:dyDescent="0.35">
      <c r="A695" s="145"/>
      <c r="B695" s="93"/>
      <c r="C695" s="93"/>
      <c r="D695" s="93"/>
      <c r="E695" s="95"/>
      <c r="F695" s="95"/>
      <c r="G695" s="95"/>
      <c r="H695" s="93"/>
      <c r="I695" s="93"/>
      <c r="J695" s="93"/>
    </row>
    <row r="696" spans="1:10" s="65" customFormat="1" ht="14" x14ac:dyDescent="0.35">
      <c r="A696" s="145"/>
      <c r="B696" s="93"/>
      <c r="C696" s="93"/>
      <c r="D696" s="93"/>
      <c r="E696" s="95"/>
      <c r="F696" s="95"/>
      <c r="G696" s="95"/>
      <c r="H696" s="93"/>
      <c r="I696" s="93"/>
      <c r="J696" s="93"/>
    </row>
    <row r="697" spans="1:10" s="65" customFormat="1" ht="14" x14ac:dyDescent="0.35">
      <c r="A697" s="145"/>
      <c r="B697" s="93"/>
      <c r="C697" s="93"/>
      <c r="D697" s="93"/>
      <c r="E697" s="95"/>
      <c r="F697" s="95"/>
      <c r="G697" s="95"/>
      <c r="H697" s="93"/>
      <c r="I697" s="93"/>
      <c r="J697" s="93"/>
    </row>
    <row r="698" spans="1:10" s="65" customFormat="1" ht="14" x14ac:dyDescent="0.35">
      <c r="A698" s="145"/>
      <c r="B698" s="93"/>
      <c r="C698" s="93"/>
      <c r="D698" s="93"/>
      <c r="E698" s="95"/>
      <c r="F698" s="95"/>
      <c r="G698" s="95"/>
      <c r="H698" s="93"/>
      <c r="I698" s="93"/>
      <c r="J698" s="93"/>
    </row>
    <row r="699" spans="1:10" s="65" customFormat="1" ht="14" x14ac:dyDescent="0.35">
      <c r="A699" s="145"/>
      <c r="B699" s="93"/>
      <c r="C699" s="93"/>
      <c r="D699" s="93"/>
      <c r="E699" s="95"/>
      <c r="F699" s="95"/>
      <c r="G699" s="95"/>
      <c r="H699" s="93"/>
      <c r="I699" s="93"/>
      <c r="J699" s="93"/>
    </row>
    <row r="700" spans="1:10" s="65" customFormat="1" ht="14" x14ac:dyDescent="0.35">
      <c r="A700" s="145"/>
      <c r="B700" s="93"/>
      <c r="C700" s="93"/>
      <c r="D700" s="93"/>
      <c r="E700" s="95"/>
      <c r="F700" s="95"/>
      <c r="G700" s="95"/>
      <c r="H700" s="93"/>
      <c r="I700" s="93"/>
      <c r="J700" s="93"/>
    </row>
    <row r="701" spans="1:10" s="65" customFormat="1" ht="14" x14ac:dyDescent="0.35">
      <c r="A701" s="145"/>
      <c r="B701" s="93"/>
      <c r="C701" s="93"/>
      <c r="D701" s="93"/>
      <c r="E701" s="95"/>
      <c r="F701" s="95"/>
      <c r="G701" s="95"/>
      <c r="H701" s="93"/>
      <c r="I701" s="93"/>
      <c r="J701" s="93"/>
    </row>
    <row r="702" spans="1:10" s="65" customFormat="1" ht="14" x14ac:dyDescent="0.35">
      <c r="A702" s="145"/>
      <c r="B702" s="93"/>
      <c r="C702" s="93"/>
      <c r="D702" s="93"/>
      <c r="E702" s="95"/>
      <c r="F702" s="95"/>
      <c r="G702" s="95"/>
      <c r="H702" s="93"/>
      <c r="I702" s="93"/>
      <c r="J702" s="93"/>
    </row>
    <row r="703" spans="1:10" s="65" customFormat="1" ht="14" x14ac:dyDescent="0.35">
      <c r="A703" s="145"/>
      <c r="B703" s="93"/>
      <c r="C703" s="93"/>
      <c r="D703" s="93"/>
      <c r="E703" s="95"/>
      <c r="F703" s="95"/>
      <c r="G703" s="95"/>
      <c r="H703" s="93"/>
      <c r="I703" s="93"/>
      <c r="J703" s="93"/>
    </row>
    <row r="704" spans="1:10" s="65" customFormat="1" ht="14" x14ac:dyDescent="0.35">
      <c r="A704" s="145"/>
      <c r="B704" s="93"/>
      <c r="C704" s="93"/>
      <c r="D704" s="93"/>
      <c r="E704" s="95"/>
      <c r="F704" s="95"/>
      <c r="G704" s="95"/>
      <c r="H704" s="93"/>
      <c r="I704" s="93"/>
      <c r="J704" s="93"/>
    </row>
    <row r="705" spans="1:10" s="65" customFormat="1" ht="14" x14ac:dyDescent="0.35">
      <c r="A705" s="145"/>
      <c r="B705" s="93"/>
      <c r="C705" s="93"/>
      <c r="D705" s="93"/>
      <c r="E705" s="95"/>
      <c r="F705" s="95"/>
      <c r="G705" s="95"/>
      <c r="H705" s="93"/>
      <c r="I705" s="93"/>
      <c r="J705" s="93"/>
    </row>
    <row r="706" spans="1:10" s="65" customFormat="1" ht="14" x14ac:dyDescent="0.35">
      <c r="A706" s="145"/>
      <c r="B706" s="93"/>
      <c r="C706" s="93"/>
      <c r="D706" s="93"/>
      <c r="E706" s="95"/>
      <c r="F706" s="95"/>
      <c r="G706" s="95"/>
      <c r="H706" s="93"/>
      <c r="I706" s="93"/>
      <c r="J706" s="93"/>
    </row>
    <row r="707" spans="1:10" s="65" customFormat="1" ht="14" x14ac:dyDescent="0.35">
      <c r="A707" s="145"/>
      <c r="B707" s="93"/>
      <c r="C707" s="93"/>
      <c r="D707" s="93"/>
      <c r="E707" s="95"/>
      <c r="F707" s="95"/>
      <c r="G707" s="95"/>
      <c r="H707" s="93"/>
      <c r="I707" s="93"/>
      <c r="J707" s="93"/>
    </row>
    <row r="708" spans="1:10" s="65" customFormat="1" ht="14" x14ac:dyDescent="0.35">
      <c r="A708" s="145"/>
      <c r="B708" s="93"/>
      <c r="C708" s="93"/>
      <c r="D708" s="93"/>
      <c r="E708" s="95"/>
      <c r="F708" s="95"/>
      <c r="G708" s="95"/>
      <c r="H708" s="93"/>
      <c r="I708" s="93"/>
      <c r="J708" s="93"/>
    </row>
    <row r="709" spans="1:10" s="65" customFormat="1" ht="14" x14ac:dyDescent="0.35">
      <c r="A709" s="145"/>
      <c r="B709" s="93"/>
      <c r="C709" s="93"/>
      <c r="D709" s="93"/>
      <c r="E709" s="95"/>
      <c r="F709" s="95"/>
      <c r="G709" s="95"/>
      <c r="H709" s="93"/>
      <c r="I709" s="93"/>
      <c r="J709" s="93"/>
    </row>
    <row r="710" spans="1:10" s="65" customFormat="1" ht="14" x14ac:dyDescent="0.35">
      <c r="A710" s="145"/>
      <c r="B710" s="93"/>
      <c r="C710" s="93"/>
      <c r="D710" s="93"/>
      <c r="E710" s="95"/>
      <c r="F710" s="95"/>
      <c r="G710" s="95"/>
      <c r="H710" s="93"/>
      <c r="I710" s="93"/>
      <c r="J710" s="93"/>
    </row>
    <row r="711" spans="1:10" s="65" customFormat="1" ht="14" x14ac:dyDescent="0.35">
      <c r="A711" s="145"/>
      <c r="B711" s="93"/>
      <c r="C711" s="93"/>
      <c r="D711" s="93"/>
      <c r="E711" s="95"/>
      <c r="F711" s="95"/>
      <c r="G711" s="95"/>
      <c r="H711" s="93"/>
      <c r="I711" s="93"/>
      <c r="J711" s="93"/>
    </row>
    <row r="712" spans="1:10" s="65" customFormat="1" ht="14" x14ac:dyDescent="0.35">
      <c r="A712" s="145"/>
      <c r="B712" s="93"/>
      <c r="C712" s="93"/>
      <c r="D712" s="93"/>
      <c r="E712" s="95"/>
      <c r="F712" s="95"/>
      <c r="G712" s="95"/>
      <c r="H712" s="93"/>
      <c r="I712" s="93"/>
      <c r="J712" s="93"/>
    </row>
    <row r="713" spans="1:10" s="65" customFormat="1" ht="14" x14ac:dyDescent="0.35">
      <c r="A713" s="145"/>
      <c r="B713" s="93"/>
      <c r="C713" s="93"/>
      <c r="D713" s="93"/>
      <c r="E713" s="95"/>
      <c r="F713" s="95"/>
      <c r="G713" s="95"/>
      <c r="H713" s="93"/>
      <c r="I713" s="93"/>
      <c r="J713" s="93"/>
    </row>
    <row r="714" spans="1:10" s="65" customFormat="1" ht="14" x14ac:dyDescent="0.35">
      <c r="A714" s="145"/>
      <c r="B714" s="93"/>
      <c r="C714" s="93"/>
      <c r="D714" s="93"/>
      <c r="E714" s="95"/>
      <c r="F714" s="95"/>
      <c r="G714" s="95"/>
      <c r="H714" s="93"/>
      <c r="I714" s="93"/>
      <c r="J714" s="93"/>
    </row>
    <row r="715" spans="1:10" s="65" customFormat="1" ht="14" x14ac:dyDescent="0.35">
      <c r="A715" s="145"/>
      <c r="B715" s="93"/>
      <c r="C715" s="93"/>
      <c r="D715" s="93"/>
      <c r="E715" s="95"/>
      <c r="F715" s="95"/>
      <c r="G715" s="95"/>
      <c r="H715" s="93"/>
      <c r="I715" s="93"/>
      <c r="J715" s="93"/>
    </row>
    <row r="716" spans="1:10" s="65" customFormat="1" ht="14" x14ac:dyDescent="0.35">
      <c r="A716" s="145"/>
      <c r="B716" s="93"/>
      <c r="C716" s="93"/>
      <c r="D716" s="93"/>
      <c r="E716" s="95"/>
      <c r="F716" s="95"/>
      <c r="G716" s="95"/>
      <c r="H716" s="93"/>
      <c r="I716" s="93"/>
      <c r="J716" s="93"/>
    </row>
    <row r="717" spans="1:10" s="65" customFormat="1" ht="14" x14ac:dyDescent="0.35">
      <c r="A717" s="145"/>
      <c r="B717" s="93"/>
      <c r="C717" s="93"/>
      <c r="D717" s="93"/>
      <c r="E717" s="95"/>
      <c r="F717" s="95"/>
      <c r="G717" s="95"/>
      <c r="H717" s="93"/>
      <c r="I717" s="93"/>
      <c r="J717" s="93"/>
    </row>
    <row r="718" spans="1:10" s="65" customFormat="1" ht="14" x14ac:dyDescent="0.35">
      <c r="A718" s="145"/>
      <c r="B718" s="93"/>
      <c r="C718" s="93"/>
      <c r="D718" s="93"/>
      <c r="E718" s="95"/>
      <c r="F718" s="95"/>
      <c r="G718" s="95"/>
      <c r="H718" s="93"/>
      <c r="I718" s="93"/>
      <c r="J718" s="93"/>
    </row>
    <row r="719" spans="1:10" s="65" customFormat="1" ht="14" x14ac:dyDescent="0.35">
      <c r="A719" s="145"/>
      <c r="B719" s="93"/>
      <c r="C719" s="93"/>
      <c r="D719" s="93"/>
      <c r="E719" s="95"/>
      <c r="F719" s="95"/>
      <c r="G719" s="95"/>
      <c r="H719" s="93"/>
      <c r="I719" s="93"/>
      <c r="J719" s="93"/>
    </row>
    <row r="720" spans="1:10" s="65" customFormat="1" ht="14" x14ac:dyDescent="0.35">
      <c r="A720" s="145"/>
      <c r="B720" s="93"/>
      <c r="C720" s="93"/>
      <c r="D720" s="93"/>
      <c r="E720" s="95"/>
      <c r="F720" s="95"/>
      <c r="G720" s="95"/>
      <c r="H720" s="93"/>
      <c r="I720" s="93"/>
      <c r="J720" s="93"/>
    </row>
    <row r="721" spans="1:10" s="65" customFormat="1" ht="14" x14ac:dyDescent="0.35">
      <c r="A721" s="145"/>
      <c r="B721" s="93"/>
      <c r="C721" s="93"/>
      <c r="D721" s="93"/>
      <c r="E721" s="95"/>
      <c r="F721" s="95"/>
      <c r="G721" s="95"/>
      <c r="H721" s="93"/>
      <c r="I721" s="93"/>
      <c r="J721" s="93"/>
    </row>
    <row r="722" spans="1:10" s="65" customFormat="1" ht="14" x14ac:dyDescent="0.35">
      <c r="A722" s="145"/>
      <c r="B722" s="93"/>
      <c r="C722" s="93"/>
      <c r="D722" s="93"/>
      <c r="E722" s="95"/>
      <c r="F722" s="95"/>
      <c r="G722" s="95"/>
      <c r="H722" s="93"/>
      <c r="I722" s="93"/>
      <c r="J722" s="93"/>
    </row>
    <row r="723" spans="1:10" s="65" customFormat="1" ht="14" x14ac:dyDescent="0.35">
      <c r="A723" s="145"/>
      <c r="B723" s="93"/>
      <c r="C723" s="93"/>
      <c r="D723" s="93"/>
      <c r="E723" s="95"/>
      <c r="F723" s="95"/>
      <c r="G723" s="95"/>
      <c r="H723" s="93"/>
      <c r="I723" s="93"/>
      <c r="J723" s="93"/>
    </row>
    <row r="724" spans="1:10" s="65" customFormat="1" ht="14" x14ac:dyDescent="0.35">
      <c r="A724" s="145"/>
      <c r="B724" s="93"/>
      <c r="C724" s="93"/>
      <c r="D724" s="93"/>
      <c r="E724" s="95"/>
      <c r="F724" s="95"/>
      <c r="G724" s="95"/>
      <c r="H724" s="93"/>
      <c r="I724" s="93"/>
      <c r="J724" s="93"/>
    </row>
    <row r="725" spans="1:10" s="65" customFormat="1" ht="14" x14ac:dyDescent="0.35">
      <c r="A725" s="145"/>
      <c r="B725" s="93"/>
      <c r="C725" s="93"/>
      <c r="D725" s="93"/>
      <c r="E725" s="95"/>
      <c r="F725" s="95"/>
      <c r="G725" s="95"/>
      <c r="H725" s="93"/>
      <c r="I725" s="93"/>
      <c r="J725" s="93"/>
    </row>
    <row r="726" spans="1:10" s="65" customFormat="1" ht="14" x14ac:dyDescent="0.35">
      <c r="A726" s="145"/>
      <c r="B726" s="93"/>
      <c r="C726" s="93"/>
      <c r="D726" s="93"/>
      <c r="E726" s="95"/>
      <c r="F726" s="95"/>
      <c r="G726" s="95"/>
      <c r="H726" s="93"/>
      <c r="I726" s="93"/>
      <c r="J726" s="93"/>
    </row>
    <row r="727" spans="1:10" s="65" customFormat="1" ht="14" x14ac:dyDescent="0.35">
      <c r="A727" s="145"/>
      <c r="B727" s="93"/>
      <c r="C727" s="93"/>
      <c r="D727" s="93"/>
      <c r="E727" s="95"/>
      <c r="F727" s="95"/>
      <c r="G727" s="95"/>
      <c r="H727" s="93"/>
      <c r="I727" s="93"/>
      <c r="J727" s="93"/>
    </row>
    <row r="728" spans="1:10" s="65" customFormat="1" ht="14" x14ac:dyDescent="0.35">
      <c r="A728" s="145"/>
      <c r="B728" s="93"/>
      <c r="C728" s="93"/>
      <c r="D728" s="93"/>
      <c r="E728" s="95"/>
      <c r="F728" s="95"/>
      <c r="G728" s="95"/>
      <c r="H728" s="93"/>
      <c r="I728" s="93"/>
      <c r="J728" s="93"/>
    </row>
    <row r="729" spans="1:10" s="65" customFormat="1" ht="14" x14ac:dyDescent="0.35">
      <c r="A729" s="145"/>
      <c r="B729" s="93"/>
      <c r="C729" s="93"/>
      <c r="D729" s="93"/>
      <c r="E729" s="95"/>
      <c r="F729" s="95"/>
      <c r="G729" s="95"/>
      <c r="H729" s="93"/>
      <c r="I729" s="93"/>
      <c r="J729" s="93"/>
    </row>
    <row r="730" spans="1:10" s="65" customFormat="1" ht="14" x14ac:dyDescent="0.35">
      <c r="A730" s="145"/>
      <c r="B730" s="93"/>
      <c r="C730" s="93"/>
      <c r="D730" s="93"/>
      <c r="E730" s="95"/>
      <c r="F730" s="95"/>
      <c r="G730" s="95"/>
      <c r="H730" s="93"/>
      <c r="I730" s="93"/>
      <c r="J730" s="93"/>
    </row>
    <row r="731" spans="1:10" s="65" customFormat="1" ht="14" x14ac:dyDescent="0.35">
      <c r="A731" s="145"/>
      <c r="B731" s="93"/>
      <c r="C731" s="93"/>
      <c r="D731" s="93"/>
      <c r="E731" s="95"/>
      <c r="F731" s="95"/>
      <c r="G731" s="95"/>
      <c r="H731" s="93"/>
      <c r="I731" s="93"/>
      <c r="J731" s="93"/>
    </row>
    <row r="732" spans="1:10" s="65" customFormat="1" ht="14" x14ac:dyDescent="0.35">
      <c r="A732" s="145"/>
      <c r="B732" s="93"/>
      <c r="C732" s="93"/>
      <c r="D732" s="93"/>
      <c r="E732" s="95"/>
      <c r="F732" s="95"/>
      <c r="G732" s="95"/>
      <c r="H732" s="93"/>
      <c r="I732" s="93"/>
      <c r="J732" s="93"/>
    </row>
    <row r="733" spans="1:10" s="65" customFormat="1" ht="14" x14ac:dyDescent="0.35">
      <c r="A733" s="145"/>
      <c r="B733" s="93"/>
      <c r="C733" s="93"/>
      <c r="D733" s="93"/>
      <c r="E733" s="95"/>
      <c r="F733" s="95"/>
      <c r="G733" s="95"/>
      <c r="H733" s="93"/>
      <c r="I733" s="93"/>
      <c r="J733" s="93"/>
    </row>
    <row r="734" spans="1:10" s="65" customFormat="1" ht="14" x14ac:dyDescent="0.35">
      <c r="A734" s="145"/>
      <c r="B734" s="93"/>
      <c r="C734" s="93"/>
      <c r="D734" s="93"/>
      <c r="E734" s="95"/>
      <c r="F734" s="95"/>
      <c r="G734" s="95"/>
      <c r="H734" s="93"/>
      <c r="I734" s="93"/>
      <c r="J734" s="93"/>
    </row>
    <row r="735" spans="1:10" s="65" customFormat="1" ht="14" x14ac:dyDescent="0.35">
      <c r="A735" s="145"/>
      <c r="B735" s="93"/>
      <c r="C735" s="93"/>
      <c r="D735" s="93"/>
      <c r="E735" s="95"/>
      <c r="F735" s="95"/>
      <c r="G735" s="95"/>
      <c r="H735" s="93"/>
      <c r="I735" s="93"/>
      <c r="J735" s="93"/>
    </row>
    <row r="736" spans="1:10" s="65" customFormat="1" ht="14" x14ac:dyDescent="0.35">
      <c r="A736" s="145"/>
      <c r="B736" s="93"/>
      <c r="C736" s="93"/>
      <c r="D736" s="93"/>
      <c r="E736" s="95"/>
      <c r="F736" s="95"/>
      <c r="G736" s="95"/>
      <c r="H736" s="93"/>
      <c r="I736" s="93"/>
      <c r="J736" s="93"/>
    </row>
    <row r="737" spans="1:10" s="65" customFormat="1" ht="14" x14ac:dyDescent="0.35">
      <c r="A737" s="145"/>
      <c r="B737" s="93"/>
      <c r="C737" s="93"/>
      <c r="D737" s="93"/>
      <c r="E737" s="95"/>
      <c r="F737" s="95"/>
      <c r="G737" s="95"/>
      <c r="H737" s="93"/>
      <c r="I737" s="93"/>
      <c r="J737" s="93"/>
    </row>
    <row r="738" spans="1:10" s="65" customFormat="1" ht="14" x14ac:dyDescent="0.35">
      <c r="A738" s="145"/>
      <c r="B738" s="93"/>
      <c r="C738" s="93"/>
      <c r="D738" s="93"/>
      <c r="E738" s="95"/>
      <c r="F738" s="95"/>
      <c r="G738" s="95"/>
      <c r="H738" s="93"/>
      <c r="I738" s="93"/>
      <c r="J738" s="93"/>
    </row>
    <row r="739" spans="1:10" s="65" customFormat="1" ht="14" x14ac:dyDescent="0.35">
      <c r="A739" s="145"/>
      <c r="B739" s="93"/>
      <c r="C739" s="93"/>
      <c r="D739" s="93"/>
      <c r="E739" s="95"/>
      <c r="F739" s="95"/>
      <c r="G739" s="95"/>
      <c r="H739" s="93"/>
      <c r="I739" s="93"/>
      <c r="J739" s="93"/>
    </row>
    <row r="740" spans="1:10" s="65" customFormat="1" ht="14" x14ac:dyDescent="0.35">
      <c r="A740" s="145"/>
      <c r="B740" s="93"/>
      <c r="C740" s="93"/>
      <c r="D740" s="93"/>
      <c r="E740" s="95"/>
      <c r="F740" s="95"/>
      <c r="G740" s="95"/>
      <c r="H740" s="93"/>
      <c r="I740" s="93"/>
      <c r="J740" s="93"/>
    </row>
    <row r="741" spans="1:10" s="65" customFormat="1" ht="14" x14ac:dyDescent="0.35">
      <c r="A741" s="145"/>
      <c r="B741" s="93"/>
      <c r="C741" s="93"/>
      <c r="D741" s="93"/>
      <c r="E741" s="95"/>
      <c r="F741" s="95"/>
      <c r="G741" s="95"/>
      <c r="H741" s="93"/>
      <c r="I741" s="93"/>
      <c r="J741" s="93"/>
    </row>
    <row r="742" spans="1:10" s="65" customFormat="1" ht="14" x14ac:dyDescent="0.35">
      <c r="A742" s="145"/>
      <c r="B742" s="93"/>
      <c r="C742" s="93"/>
      <c r="D742" s="93"/>
      <c r="E742" s="95"/>
      <c r="F742" s="95"/>
      <c r="G742" s="95"/>
      <c r="H742" s="93"/>
      <c r="I742" s="93"/>
      <c r="J742" s="93"/>
    </row>
    <row r="743" spans="1:10" s="65" customFormat="1" ht="14" x14ac:dyDescent="0.35">
      <c r="A743" s="145"/>
      <c r="B743" s="93"/>
      <c r="C743" s="93"/>
      <c r="D743" s="93"/>
      <c r="E743" s="95"/>
      <c r="F743" s="95"/>
      <c r="G743" s="95"/>
      <c r="H743" s="93"/>
      <c r="I743" s="93"/>
      <c r="J743" s="93"/>
    </row>
    <row r="744" spans="1:10" s="65" customFormat="1" ht="14" x14ac:dyDescent="0.35">
      <c r="A744" s="145"/>
      <c r="B744" s="93"/>
      <c r="C744" s="93"/>
      <c r="D744" s="93"/>
      <c r="E744" s="95"/>
      <c r="F744" s="95"/>
      <c r="G744" s="95"/>
      <c r="H744" s="93"/>
      <c r="I744" s="93"/>
      <c r="J744" s="93"/>
    </row>
    <row r="745" spans="1:10" s="65" customFormat="1" ht="14" x14ac:dyDescent="0.35">
      <c r="A745" s="145"/>
      <c r="B745" s="93"/>
      <c r="C745" s="93"/>
      <c r="D745" s="93"/>
      <c r="E745" s="95"/>
      <c r="F745" s="95"/>
      <c r="G745" s="95"/>
      <c r="H745" s="93"/>
      <c r="I745" s="93"/>
      <c r="J745" s="93"/>
    </row>
    <row r="746" spans="1:10" s="65" customFormat="1" ht="14" x14ac:dyDescent="0.35">
      <c r="A746" s="145"/>
      <c r="B746" s="93"/>
      <c r="C746" s="93"/>
      <c r="D746" s="93"/>
      <c r="E746" s="95"/>
      <c r="F746" s="95"/>
      <c r="G746" s="95"/>
      <c r="H746" s="93"/>
      <c r="I746" s="93"/>
      <c r="J746" s="93"/>
    </row>
    <row r="747" spans="1:10" s="65" customFormat="1" ht="14" x14ac:dyDescent="0.35">
      <c r="A747" s="145"/>
      <c r="B747" s="93"/>
      <c r="C747" s="93"/>
      <c r="D747" s="93"/>
      <c r="E747" s="95"/>
      <c r="F747" s="95"/>
      <c r="G747" s="95"/>
      <c r="H747" s="93"/>
      <c r="I747" s="93"/>
      <c r="J747" s="93"/>
    </row>
    <row r="748" spans="1:10" s="65" customFormat="1" ht="14" x14ac:dyDescent="0.35">
      <c r="A748" s="145"/>
      <c r="B748" s="93"/>
      <c r="C748" s="93"/>
      <c r="D748" s="93"/>
      <c r="E748" s="95"/>
      <c r="F748" s="95"/>
      <c r="G748" s="95"/>
      <c r="H748" s="93"/>
      <c r="I748" s="93"/>
      <c r="J748" s="93"/>
    </row>
    <row r="749" spans="1:10" s="65" customFormat="1" ht="14" x14ac:dyDescent="0.35">
      <c r="A749" s="145"/>
      <c r="B749" s="93"/>
      <c r="C749" s="93"/>
      <c r="D749" s="93"/>
      <c r="E749" s="95"/>
      <c r="F749" s="95"/>
      <c r="G749" s="95"/>
      <c r="H749" s="93"/>
      <c r="I749" s="93"/>
      <c r="J749" s="93"/>
    </row>
    <row r="750" spans="1:10" s="65" customFormat="1" ht="14" x14ac:dyDescent="0.35">
      <c r="A750" s="145"/>
      <c r="B750" s="93"/>
      <c r="C750" s="93"/>
      <c r="D750" s="93"/>
      <c r="E750" s="95"/>
      <c r="F750" s="95"/>
      <c r="G750" s="95"/>
      <c r="H750" s="93"/>
      <c r="I750" s="93"/>
      <c r="J750" s="93"/>
    </row>
    <row r="751" spans="1:10" s="65" customFormat="1" ht="14" x14ac:dyDescent="0.35">
      <c r="A751" s="145"/>
      <c r="B751" s="93"/>
      <c r="C751" s="93"/>
      <c r="D751" s="93"/>
      <c r="E751" s="95"/>
      <c r="F751" s="95"/>
      <c r="G751" s="95"/>
      <c r="H751" s="93"/>
      <c r="I751" s="93"/>
      <c r="J751" s="93"/>
    </row>
    <row r="752" spans="1:10" s="65" customFormat="1" ht="14" x14ac:dyDescent="0.35">
      <c r="A752" s="145"/>
      <c r="B752" s="93"/>
      <c r="C752" s="93"/>
      <c r="D752" s="93"/>
      <c r="E752" s="95"/>
      <c r="F752" s="95"/>
      <c r="G752" s="95"/>
      <c r="H752" s="93"/>
      <c r="I752" s="93"/>
      <c r="J752" s="93"/>
    </row>
    <row r="753" spans="1:10" s="65" customFormat="1" ht="14" x14ac:dyDescent="0.35">
      <c r="A753" s="145"/>
      <c r="B753" s="93"/>
      <c r="C753" s="93"/>
      <c r="D753" s="93"/>
      <c r="E753" s="95"/>
      <c r="F753" s="95"/>
      <c r="G753" s="95"/>
      <c r="H753" s="93"/>
      <c r="I753" s="93"/>
      <c r="J753" s="93"/>
    </row>
    <row r="754" spans="1:10" s="65" customFormat="1" ht="14" x14ac:dyDescent="0.35">
      <c r="A754" s="145"/>
      <c r="B754" s="93"/>
      <c r="C754" s="93"/>
      <c r="D754" s="93"/>
      <c r="E754" s="95"/>
      <c r="F754" s="95"/>
      <c r="G754" s="95"/>
      <c r="H754" s="93"/>
      <c r="I754" s="93"/>
      <c r="J754" s="93"/>
    </row>
    <row r="755" spans="1:10" s="65" customFormat="1" ht="14" x14ac:dyDescent="0.35">
      <c r="A755" s="145"/>
      <c r="B755" s="93"/>
      <c r="C755" s="93"/>
      <c r="D755" s="93"/>
      <c r="E755" s="95"/>
      <c r="F755" s="95"/>
      <c r="G755" s="95"/>
      <c r="H755" s="93"/>
      <c r="I755" s="93"/>
      <c r="J755" s="93"/>
    </row>
    <row r="756" spans="1:10" s="65" customFormat="1" ht="14" x14ac:dyDescent="0.35">
      <c r="A756" s="145"/>
      <c r="B756" s="93"/>
      <c r="C756" s="93"/>
      <c r="D756" s="93"/>
      <c r="E756" s="95"/>
      <c r="F756" s="95"/>
      <c r="G756" s="95"/>
      <c r="H756" s="93"/>
      <c r="I756" s="93"/>
      <c r="J756" s="93"/>
    </row>
    <row r="757" spans="1:10" s="65" customFormat="1" ht="14" x14ac:dyDescent="0.35">
      <c r="A757" s="145"/>
      <c r="B757" s="93"/>
      <c r="C757" s="93"/>
      <c r="D757" s="93"/>
      <c r="E757" s="95"/>
      <c r="F757" s="95"/>
      <c r="G757" s="95"/>
      <c r="H757" s="93"/>
      <c r="I757" s="93"/>
      <c r="J757" s="93"/>
    </row>
    <row r="758" spans="1:10" s="65" customFormat="1" ht="14" x14ac:dyDescent="0.35">
      <c r="A758" s="145"/>
      <c r="B758" s="93"/>
      <c r="C758" s="93"/>
      <c r="D758" s="93"/>
      <c r="E758" s="95"/>
      <c r="F758" s="95"/>
      <c r="G758" s="95"/>
      <c r="H758" s="93"/>
      <c r="I758" s="93"/>
      <c r="J758" s="93"/>
    </row>
    <row r="759" spans="1:10" s="65" customFormat="1" ht="14" x14ac:dyDescent="0.35">
      <c r="A759" s="145"/>
      <c r="B759" s="93"/>
      <c r="C759" s="93"/>
      <c r="D759" s="93"/>
      <c r="E759" s="95"/>
      <c r="F759" s="95"/>
      <c r="G759" s="95"/>
      <c r="H759" s="93"/>
      <c r="I759" s="93"/>
      <c r="J759" s="93"/>
    </row>
    <row r="760" spans="1:10" s="65" customFormat="1" ht="14" x14ac:dyDescent="0.35">
      <c r="A760" s="145"/>
      <c r="B760" s="93"/>
      <c r="C760" s="93"/>
      <c r="D760" s="93"/>
      <c r="E760" s="95"/>
      <c r="F760" s="95"/>
      <c r="G760" s="95"/>
      <c r="H760" s="93"/>
      <c r="I760" s="93"/>
      <c r="J760" s="93"/>
    </row>
    <row r="761" spans="1:10" s="65" customFormat="1" ht="14" x14ac:dyDescent="0.35">
      <c r="A761" s="145"/>
      <c r="B761" s="93"/>
      <c r="C761" s="93"/>
      <c r="D761" s="93"/>
      <c r="E761" s="95"/>
      <c r="F761" s="95"/>
      <c r="G761" s="95"/>
      <c r="H761" s="93"/>
      <c r="I761" s="93"/>
      <c r="J761" s="93"/>
    </row>
    <row r="762" spans="1:10" s="65" customFormat="1" ht="14" x14ac:dyDescent="0.35">
      <c r="A762" s="145"/>
      <c r="B762" s="93"/>
      <c r="C762" s="93"/>
      <c r="D762" s="93"/>
      <c r="E762" s="95"/>
      <c r="F762" s="95"/>
      <c r="G762" s="95"/>
      <c r="H762" s="93"/>
      <c r="I762" s="93"/>
      <c r="J762" s="93"/>
    </row>
    <row r="763" spans="1:10" s="65" customFormat="1" ht="14" x14ac:dyDescent="0.35">
      <c r="A763" s="145"/>
      <c r="B763" s="93"/>
      <c r="C763" s="93"/>
      <c r="D763" s="93"/>
      <c r="E763" s="95"/>
      <c r="F763" s="95"/>
      <c r="G763" s="95"/>
      <c r="H763" s="93"/>
      <c r="I763" s="93"/>
      <c r="J763" s="93"/>
    </row>
    <row r="764" spans="1:10" s="65" customFormat="1" ht="14" x14ac:dyDescent="0.35">
      <c r="A764" s="145"/>
      <c r="B764" s="93"/>
      <c r="C764" s="93"/>
      <c r="D764" s="93"/>
      <c r="E764" s="95"/>
      <c r="F764" s="95"/>
      <c r="G764" s="95"/>
      <c r="H764" s="93"/>
      <c r="I764" s="93"/>
      <c r="J764" s="93"/>
    </row>
    <row r="765" spans="1:10" s="65" customFormat="1" ht="14" x14ac:dyDescent="0.35">
      <c r="A765" s="145"/>
      <c r="B765" s="93"/>
      <c r="C765" s="93"/>
      <c r="D765" s="93"/>
      <c r="E765" s="95"/>
      <c r="F765" s="95"/>
      <c r="G765" s="95"/>
      <c r="H765" s="93"/>
      <c r="I765" s="93"/>
      <c r="J765" s="93"/>
    </row>
    <row r="766" spans="1:10" s="65" customFormat="1" ht="14" x14ac:dyDescent="0.35">
      <c r="A766" s="145"/>
      <c r="B766" s="93"/>
      <c r="C766" s="93"/>
      <c r="D766" s="93"/>
      <c r="E766" s="95"/>
      <c r="F766" s="95"/>
      <c r="G766" s="95"/>
      <c r="H766" s="93"/>
      <c r="I766" s="93"/>
      <c r="J766" s="93"/>
    </row>
    <row r="767" spans="1:10" s="65" customFormat="1" ht="14" x14ac:dyDescent="0.35">
      <c r="A767" s="145"/>
      <c r="B767" s="93"/>
      <c r="C767" s="93"/>
      <c r="D767" s="93"/>
      <c r="E767" s="95"/>
      <c r="F767" s="95"/>
      <c r="G767" s="95"/>
      <c r="H767" s="93"/>
      <c r="I767" s="93"/>
      <c r="J767" s="93"/>
    </row>
    <row r="768" spans="1:10" s="65" customFormat="1" ht="14" x14ac:dyDescent="0.35">
      <c r="A768" s="145"/>
      <c r="B768" s="93"/>
      <c r="C768" s="93"/>
      <c r="D768" s="93"/>
      <c r="E768" s="95"/>
      <c r="F768" s="95"/>
      <c r="G768" s="95"/>
      <c r="H768" s="93"/>
      <c r="I768" s="93"/>
      <c r="J768" s="93"/>
    </row>
    <row r="769" spans="1:10" s="65" customFormat="1" ht="14" x14ac:dyDescent="0.35">
      <c r="A769" s="145"/>
      <c r="B769" s="93"/>
      <c r="C769" s="93"/>
      <c r="D769" s="93"/>
      <c r="E769" s="95"/>
      <c r="F769" s="95"/>
      <c r="G769" s="95"/>
      <c r="H769" s="93"/>
      <c r="I769" s="93"/>
      <c r="J769" s="93"/>
    </row>
    <row r="770" spans="1:10" s="65" customFormat="1" ht="14" x14ac:dyDescent="0.35">
      <c r="A770" s="145"/>
      <c r="B770" s="93"/>
      <c r="C770" s="93"/>
      <c r="D770" s="93"/>
      <c r="E770" s="95"/>
      <c r="F770" s="95"/>
      <c r="G770" s="95"/>
      <c r="H770" s="93"/>
      <c r="I770" s="93"/>
      <c r="J770" s="93"/>
    </row>
    <row r="771" spans="1:10" s="65" customFormat="1" ht="14" x14ac:dyDescent="0.35">
      <c r="A771" s="145"/>
      <c r="B771" s="93"/>
      <c r="C771" s="93"/>
      <c r="D771" s="93"/>
      <c r="E771" s="95"/>
      <c r="F771" s="95"/>
      <c r="G771" s="95"/>
      <c r="H771" s="93"/>
      <c r="I771" s="93"/>
      <c r="J771" s="93"/>
    </row>
    <row r="772" spans="1:10" s="65" customFormat="1" ht="14" x14ac:dyDescent="0.35">
      <c r="A772" s="145"/>
      <c r="B772" s="93"/>
      <c r="C772" s="93"/>
      <c r="D772" s="93"/>
      <c r="E772" s="95"/>
      <c r="F772" s="95"/>
      <c r="G772" s="95"/>
      <c r="H772" s="93"/>
      <c r="I772" s="93"/>
      <c r="J772" s="93"/>
    </row>
    <row r="773" spans="1:10" s="65" customFormat="1" ht="14" x14ac:dyDescent="0.35">
      <c r="A773" s="145"/>
      <c r="B773" s="93"/>
      <c r="C773" s="93"/>
      <c r="D773" s="93"/>
      <c r="E773" s="95"/>
      <c r="F773" s="95"/>
      <c r="G773" s="95"/>
      <c r="H773" s="93"/>
      <c r="I773" s="93"/>
      <c r="J773" s="93"/>
    </row>
    <row r="774" spans="1:10" s="65" customFormat="1" ht="14" x14ac:dyDescent="0.35">
      <c r="A774" s="145"/>
      <c r="B774" s="93"/>
      <c r="C774" s="93"/>
      <c r="D774" s="93"/>
      <c r="E774" s="95"/>
      <c r="F774" s="95"/>
      <c r="G774" s="95"/>
      <c r="H774" s="93"/>
      <c r="I774" s="93"/>
      <c r="J774" s="93"/>
    </row>
    <row r="775" spans="1:10" s="65" customFormat="1" ht="14" x14ac:dyDescent="0.35">
      <c r="A775" s="145"/>
      <c r="B775" s="93"/>
      <c r="C775" s="93"/>
      <c r="D775" s="93"/>
      <c r="E775" s="95"/>
      <c r="F775" s="95"/>
      <c r="G775" s="95"/>
      <c r="H775" s="93"/>
      <c r="I775" s="93"/>
      <c r="J775" s="93"/>
    </row>
    <row r="776" spans="1:10" s="65" customFormat="1" ht="14" x14ac:dyDescent="0.35">
      <c r="A776" s="145"/>
      <c r="B776" s="93"/>
      <c r="C776" s="93"/>
      <c r="D776" s="93"/>
      <c r="E776" s="95"/>
      <c r="F776" s="95"/>
      <c r="G776" s="95"/>
      <c r="H776" s="93"/>
      <c r="I776" s="93"/>
      <c r="J776" s="93"/>
    </row>
    <row r="777" spans="1:10" s="65" customFormat="1" ht="14" x14ac:dyDescent="0.35">
      <c r="A777" s="145"/>
      <c r="B777" s="93"/>
      <c r="C777" s="93"/>
      <c r="D777" s="93"/>
      <c r="E777" s="95"/>
      <c r="F777" s="95"/>
      <c r="G777" s="95"/>
      <c r="H777" s="93"/>
      <c r="I777" s="93"/>
      <c r="J777" s="93"/>
    </row>
    <row r="778" spans="1:10" s="65" customFormat="1" ht="14" x14ac:dyDescent="0.35">
      <c r="A778" s="145"/>
      <c r="B778" s="93"/>
      <c r="C778" s="93"/>
      <c r="D778" s="93"/>
      <c r="E778" s="95"/>
      <c r="F778" s="95"/>
      <c r="G778" s="95"/>
      <c r="H778" s="93"/>
      <c r="I778" s="93"/>
      <c r="J778" s="93"/>
    </row>
    <row r="779" spans="1:10" s="65" customFormat="1" ht="14" x14ac:dyDescent="0.35">
      <c r="A779" s="145"/>
      <c r="B779" s="93"/>
      <c r="C779" s="93"/>
      <c r="D779" s="93"/>
      <c r="E779" s="95"/>
      <c r="F779" s="95"/>
      <c r="G779" s="95"/>
      <c r="H779" s="93"/>
      <c r="I779" s="93"/>
      <c r="J779" s="93"/>
    </row>
    <row r="780" spans="1:10" s="65" customFormat="1" ht="14" x14ac:dyDescent="0.35">
      <c r="A780" s="145"/>
      <c r="B780" s="93"/>
      <c r="C780" s="93"/>
      <c r="D780" s="93"/>
      <c r="E780" s="95"/>
      <c r="F780" s="95"/>
      <c r="G780" s="95"/>
      <c r="H780" s="93"/>
      <c r="I780" s="93"/>
      <c r="J780" s="93"/>
    </row>
    <row r="781" spans="1:10" s="65" customFormat="1" ht="14" x14ac:dyDescent="0.35">
      <c r="A781" s="145"/>
      <c r="B781" s="93"/>
      <c r="C781" s="93"/>
      <c r="D781" s="93"/>
      <c r="E781" s="95"/>
      <c r="F781" s="95"/>
      <c r="G781" s="95"/>
      <c r="H781" s="93"/>
      <c r="I781" s="93"/>
      <c r="J781" s="93"/>
    </row>
    <row r="782" spans="1:10" s="65" customFormat="1" ht="14" x14ac:dyDescent="0.35">
      <c r="A782" s="145"/>
      <c r="B782" s="93"/>
      <c r="C782" s="93"/>
      <c r="D782" s="93"/>
      <c r="E782" s="95"/>
      <c r="F782" s="95"/>
      <c r="G782" s="95"/>
      <c r="H782" s="93"/>
      <c r="I782" s="93"/>
      <c r="J782" s="93"/>
    </row>
    <row r="783" spans="1:10" s="65" customFormat="1" ht="14" x14ac:dyDescent="0.35">
      <c r="A783" s="145"/>
      <c r="B783" s="93"/>
      <c r="C783" s="93"/>
      <c r="D783" s="93"/>
      <c r="E783" s="95"/>
      <c r="F783" s="95"/>
      <c r="G783" s="95"/>
      <c r="H783" s="93"/>
      <c r="I783" s="93"/>
      <c r="J783" s="93"/>
    </row>
    <row r="784" spans="1:10" s="65" customFormat="1" ht="14" x14ac:dyDescent="0.35">
      <c r="A784" s="145"/>
      <c r="B784" s="93"/>
      <c r="C784" s="93"/>
      <c r="D784" s="93"/>
      <c r="E784" s="95"/>
      <c r="F784" s="95"/>
      <c r="G784" s="95"/>
      <c r="H784" s="93"/>
      <c r="I784" s="93"/>
      <c r="J784" s="93"/>
    </row>
    <row r="785" spans="1:10" s="65" customFormat="1" ht="14" x14ac:dyDescent="0.35">
      <c r="A785" s="145"/>
      <c r="B785" s="93"/>
      <c r="C785" s="93"/>
      <c r="D785" s="93"/>
      <c r="E785" s="95"/>
      <c r="F785" s="95"/>
      <c r="G785" s="95"/>
      <c r="H785" s="93"/>
      <c r="I785" s="93"/>
      <c r="J785" s="93"/>
    </row>
    <row r="786" spans="1:10" s="65" customFormat="1" ht="14" x14ac:dyDescent="0.35">
      <c r="A786" s="145"/>
      <c r="B786" s="93"/>
      <c r="C786" s="93"/>
      <c r="D786" s="93"/>
      <c r="E786" s="95"/>
      <c r="F786" s="95"/>
      <c r="G786" s="95"/>
      <c r="H786" s="93"/>
      <c r="I786" s="93"/>
      <c r="J786" s="93"/>
    </row>
    <row r="787" spans="1:10" s="65" customFormat="1" ht="14" x14ac:dyDescent="0.35">
      <c r="A787" s="145"/>
      <c r="B787" s="93"/>
      <c r="C787" s="93"/>
      <c r="D787" s="93"/>
      <c r="E787" s="95"/>
      <c r="F787" s="95"/>
      <c r="G787" s="95"/>
      <c r="H787" s="93"/>
      <c r="I787" s="93"/>
      <c r="J787" s="93"/>
    </row>
    <row r="788" spans="1:10" s="65" customFormat="1" ht="14" x14ac:dyDescent="0.35">
      <c r="A788" s="145"/>
      <c r="B788" s="93"/>
      <c r="C788" s="93"/>
      <c r="D788" s="93"/>
      <c r="E788" s="95"/>
      <c r="F788" s="95"/>
      <c r="G788" s="95"/>
      <c r="H788" s="93"/>
      <c r="I788" s="93"/>
      <c r="J788" s="93"/>
    </row>
    <row r="789" spans="1:10" s="65" customFormat="1" ht="14" x14ac:dyDescent="0.35">
      <c r="A789" s="145"/>
      <c r="B789" s="93"/>
      <c r="C789" s="93"/>
      <c r="D789" s="93"/>
      <c r="E789" s="95"/>
      <c r="F789" s="95"/>
      <c r="G789" s="95"/>
      <c r="H789" s="93"/>
      <c r="I789" s="93"/>
      <c r="J789" s="93"/>
    </row>
    <row r="790" spans="1:10" s="65" customFormat="1" ht="14" x14ac:dyDescent="0.35">
      <c r="A790" s="145"/>
      <c r="B790" s="93"/>
      <c r="C790" s="93"/>
      <c r="D790" s="93"/>
      <c r="E790" s="95"/>
      <c r="F790" s="95"/>
      <c r="G790" s="95"/>
      <c r="H790" s="93"/>
      <c r="I790" s="93"/>
      <c r="J790" s="93"/>
    </row>
    <row r="791" spans="1:10" s="65" customFormat="1" ht="14" x14ac:dyDescent="0.35">
      <c r="A791" s="145"/>
      <c r="B791" s="93"/>
      <c r="C791" s="93"/>
      <c r="D791" s="93"/>
      <c r="E791" s="95"/>
      <c r="F791" s="95"/>
      <c r="G791" s="95"/>
      <c r="H791" s="93"/>
      <c r="I791" s="93"/>
      <c r="J791" s="93"/>
    </row>
    <row r="792" spans="1:10" s="65" customFormat="1" ht="14" x14ac:dyDescent="0.35">
      <c r="A792" s="145"/>
      <c r="B792" s="93"/>
      <c r="C792" s="93"/>
      <c r="D792" s="93"/>
      <c r="E792" s="95"/>
      <c r="F792" s="95"/>
      <c r="G792" s="95"/>
      <c r="H792" s="93"/>
      <c r="I792" s="93"/>
      <c r="J792" s="93"/>
    </row>
    <row r="793" spans="1:10" s="65" customFormat="1" ht="14" x14ac:dyDescent="0.35">
      <c r="A793" s="145"/>
      <c r="B793" s="93"/>
      <c r="C793" s="93"/>
      <c r="D793" s="93"/>
      <c r="E793" s="95"/>
      <c r="F793" s="95"/>
      <c r="G793" s="95"/>
      <c r="H793" s="93"/>
      <c r="I793" s="93"/>
      <c r="J793" s="93"/>
    </row>
    <row r="794" spans="1:10" s="65" customFormat="1" ht="14" x14ac:dyDescent="0.35">
      <c r="A794" s="145"/>
      <c r="B794" s="93"/>
      <c r="C794" s="93"/>
      <c r="D794" s="93"/>
      <c r="E794" s="95"/>
      <c r="F794" s="95"/>
      <c r="G794" s="95"/>
      <c r="H794" s="93"/>
      <c r="I794" s="93"/>
      <c r="J794" s="93"/>
    </row>
    <row r="795" spans="1:10" s="65" customFormat="1" ht="14" x14ac:dyDescent="0.35">
      <c r="A795" s="145"/>
      <c r="B795" s="93"/>
      <c r="C795" s="93"/>
      <c r="D795" s="93"/>
      <c r="E795" s="95"/>
      <c r="F795" s="95"/>
      <c r="G795" s="95"/>
      <c r="H795" s="93"/>
      <c r="I795" s="93"/>
      <c r="J795" s="93"/>
    </row>
    <row r="796" spans="1:10" s="65" customFormat="1" ht="14" x14ac:dyDescent="0.35">
      <c r="A796" s="145"/>
      <c r="B796" s="93"/>
      <c r="C796" s="93"/>
      <c r="D796" s="93"/>
      <c r="E796" s="95"/>
      <c r="F796" s="95"/>
      <c r="G796" s="95"/>
      <c r="H796" s="93"/>
      <c r="I796" s="93"/>
      <c r="J796" s="93"/>
    </row>
    <row r="797" spans="1:10" s="65" customFormat="1" ht="14" x14ac:dyDescent="0.35">
      <c r="A797" s="145"/>
      <c r="B797" s="93"/>
      <c r="C797" s="93"/>
      <c r="D797" s="93"/>
      <c r="E797" s="95"/>
      <c r="F797" s="95"/>
      <c r="G797" s="95"/>
      <c r="H797" s="93"/>
      <c r="I797" s="93"/>
      <c r="J797" s="93"/>
    </row>
    <row r="798" spans="1:10" s="65" customFormat="1" ht="14" x14ac:dyDescent="0.35">
      <c r="A798" s="145"/>
      <c r="B798" s="93"/>
      <c r="C798" s="93"/>
      <c r="D798" s="93"/>
      <c r="E798" s="95"/>
      <c r="F798" s="95"/>
      <c r="G798" s="95"/>
      <c r="H798" s="93"/>
      <c r="I798" s="93"/>
      <c r="J798" s="93"/>
    </row>
    <row r="799" spans="1:10" s="65" customFormat="1" ht="14" x14ac:dyDescent="0.35">
      <c r="A799" s="145"/>
      <c r="B799" s="93"/>
      <c r="C799" s="93"/>
      <c r="D799" s="93"/>
      <c r="E799" s="95"/>
      <c r="F799" s="95"/>
      <c r="G799" s="95"/>
      <c r="H799" s="93"/>
      <c r="I799" s="93"/>
      <c r="J799" s="93"/>
    </row>
    <row r="800" spans="1:10" s="65" customFormat="1" ht="14" x14ac:dyDescent="0.35">
      <c r="A800" s="145"/>
      <c r="B800" s="93"/>
      <c r="C800" s="93"/>
      <c r="D800" s="93"/>
      <c r="E800" s="95"/>
      <c r="F800" s="95"/>
      <c r="G800" s="95"/>
      <c r="H800" s="93"/>
      <c r="I800" s="93"/>
      <c r="J800" s="93"/>
    </row>
    <row r="801" spans="1:10" s="65" customFormat="1" ht="14" x14ac:dyDescent="0.35">
      <c r="A801" s="145"/>
      <c r="B801" s="93"/>
      <c r="C801" s="93"/>
      <c r="D801" s="93"/>
      <c r="E801" s="95"/>
      <c r="F801" s="95"/>
      <c r="G801" s="95"/>
      <c r="H801" s="93"/>
      <c r="I801" s="93"/>
      <c r="J801" s="93"/>
    </row>
    <row r="802" spans="1:10" s="65" customFormat="1" ht="14" x14ac:dyDescent="0.35">
      <c r="A802" s="145"/>
      <c r="B802" s="93"/>
      <c r="C802" s="93"/>
      <c r="D802" s="93"/>
      <c r="E802" s="95"/>
      <c r="F802" s="95"/>
      <c r="G802" s="95"/>
      <c r="H802" s="93"/>
      <c r="I802" s="93"/>
      <c r="J802" s="93"/>
    </row>
    <row r="803" spans="1:10" s="65" customFormat="1" ht="14" x14ac:dyDescent="0.35">
      <c r="A803" s="145"/>
      <c r="B803" s="93"/>
      <c r="C803" s="93"/>
      <c r="D803" s="93"/>
      <c r="E803" s="95"/>
      <c r="F803" s="95"/>
      <c r="G803" s="95"/>
      <c r="H803" s="93"/>
      <c r="I803" s="93"/>
      <c r="J803" s="93"/>
    </row>
    <row r="804" spans="1:10" s="65" customFormat="1" ht="14" x14ac:dyDescent="0.35">
      <c r="A804" s="145"/>
      <c r="B804" s="93"/>
      <c r="C804" s="93"/>
      <c r="D804" s="93"/>
      <c r="E804" s="95"/>
      <c r="F804" s="95"/>
      <c r="G804" s="95"/>
      <c r="H804" s="93"/>
      <c r="I804" s="93"/>
      <c r="J804" s="93"/>
    </row>
    <row r="805" spans="1:10" s="65" customFormat="1" ht="14" x14ac:dyDescent="0.35">
      <c r="A805" s="145"/>
      <c r="B805" s="93"/>
      <c r="C805" s="93"/>
      <c r="D805" s="93"/>
      <c r="E805" s="95"/>
      <c r="F805" s="95"/>
      <c r="G805" s="95"/>
      <c r="H805" s="93"/>
      <c r="I805" s="93"/>
      <c r="J805" s="93"/>
    </row>
    <row r="806" spans="1:10" s="65" customFormat="1" ht="14" x14ac:dyDescent="0.35">
      <c r="A806" s="145"/>
      <c r="B806" s="93"/>
      <c r="C806" s="93"/>
      <c r="D806" s="93"/>
      <c r="E806" s="95"/>
      <c r="F806" s="95"/>
      <c r="G806" s="95"/>
      <c r="H806" s="93"/>
      <c r="I806" s="93"/>
      <c r="J806" s="93"/>
    </row>
    <row r="807" spans="1:10" s="65" customFormat="1" ht="14" x14ac:dyDescent="0.35">
      <c r="A807" s="145"/>
      <c r="B807" s="93"/>
      <c r="C807" s="93"/>
      <c r="D807" s="93"/>
      <c r="E807" s="95"/>
      <c r="F807" s="95"/>
      <c r="G807" s="95"/>
      <c r="H807" s="93"/>
      <c r="I807" s="93"/>
      <c r="J807" s="93"/>
    </row>
    <row r="808" spans="1:10" s="65" customFormat="1" ht="14" x14ac:dyDescent="0.35">
      <c r="A808" s="145"/>
      <c r="B808" s="93"/>
      <c r="C808" s="93"/>
      <c r="D808" s="93"/>
      <c r="E808" s="95"/>
      <c r="F808" s="95"/>
      <c r="G808" s="95"/>
      <c r="H808" s="93"/>
      <c r="I808" s="93"/>
      <c r="J808" s="93"/>
    </row>
    <row r="809" spans="1:10" s="65" customFormat="1" ht="14" x14ac:dyDescent="0.35">
      <c r="A809" s="145"/>
      <c r="B809" s="93"/>
      <c r="C809" s="93"/>
      <c r="D809" s="93"/>
      <c r="E809" s="95"/>
      <c r="F809" s="95"/>
      <c r="G809" s="95"/>
      <c r="H809" s="93"/>
      <c r="I809" s="93"/>
      <c r="J809" s="93"/>
    </row>
    <row r="810" spans="1:10" s="65" customFormat="1" ht="14" x14ac:dyDescent="0.35">
      <c r="A810" s="145"/>
      <c r="B810" s="93"/>
      <c r="C810" s="93"/>
      <c r="D810" s="93"/>
      <c r="E810" s="95"/>
      <c r="F810" s="95"/>
      <c r="G810" s="95"/>
      <c r="H810" s="93"/>
      <c r="I810" s="93"/>
      <c r="J810" s="93"/>
    </row>
    <row r="811" spans="1:10" s="65" customFormat="1" ht="14" x14ac:dyDescent="0.35">
      <c r="A811" s="145"/>
      <c r="B811" s="93"/>
      <c r="C811" s="93"/>
      <c r="D811" s="93"/>
      <c r="E811" s="95"/>
      <c r="F811" s="95"/>
      <c r="G811" s="95"/>
      <c r="H811" s="93"/>
      <c r="I811" s="93"/>
      <c r="J811" s="93"/>
    </row>
    <row r="812" spans="1:10" s="65" customFormat="1" ht="14" x14ac:dyDescent="0.35">
      <c r="A812" s="145"/>
      <c r="B812" s="93"/>
      <c r="C812" s="93"/>
      <c r="D812" s="93"/>
      <c r="E812" s="95"/>
      <c r="F812" s="95"/>
      <c r="G812" s="95"/>
      <c r="H812" s="93"/>
      <c r="I812" s="93"/>
      <c r="J812" s="93"/>
    </row>
    <row r="813" spans="1:10" s="65" customFormat="1" ht="14" x14ac:dyDescent="0.35">
      <c r="A813" s="145"/>
      <c r="B813" s="93"/>
      <c r="C813" s="93"/>
      <c r="D813" s="93"/>
      <c r="E813" s="95"/>
      <c r="F813" s="95"/>
      <c r="G813" s="95"/>
      <c r="H813" s="93"/>
      <c r="I813" s="93"/>
      <c r="J813" s="93"/>
    </row>
    <row r="814" spans="1:10" s="65" customFormat="1" ht="14" x14ac:dyDescent="0.35">
      <c r="A814" s="145"/>
      <c r="B814" s="93"/>
      <c r="C814" s="93"/>
      <c r="D814" s="93"/>
      <c r="E814" s="95"/>
      <c r="F814" s="95"/>
      <c r="G814" s="95"/>
      <c r="H814" s="93"/>
      <c r="I814" s="93"/>
      <c r="J814" s="93"/>
    </row>
    <row r="815" spans="1:10" s="65" customFormat="1" ht="14" x14ac:dyDescent="0.35">
      <c r="A815" s="145"/>
      <c r="B815" s="93"/>
      <c r="C815" s="93"/>
      <c r="D815" s="93"/>
      <c r="E815" s="95"/>
      <c r="F815" s="95"/>
      <c r="G815" s="95"/>
      <c r="H815" s="93"/>
      <c r="I815" s="93"/>
      <c r="J815" s="93"/>
    </row>
    <row r="816" spans="1:10" s="65" customFormat="1" ht="14" x14ac:dyDescent="0.35">
      <c r="A816" s="145"/>
      <c r="B816" s="93"/>
      <c r="C816" s="93"/>
      <c r="D816" s="93"/>
      <c r="E816" s="95"/>
      <c r="F816" s="95"/>
      <c r="G816" s="95"/>
      <c r="H816" s="93"/>
      <c r="I816" s="93"/>
      <c r="J816" s="93"/>
    </row>
    <row r="817" spans="1:10" s="65" customFormat="1" ht="14" x14ac:dyDescent="0.35">
      <c r="A817" s="145"/>
      <c r="B817" s="93"/>
      <c r="C817" s="93"/>
      <c r="D817" s="93"/>
      <c r="E817" s="95"/>
      <c r="F817" s="95"/>
      <c r="G817" s="95"/>
      <c r="H817" s="93"/>
      <c r="I817" s="93"/>
      <c r="J817" s="93"/>
    </row>
    <row r="818" spans="1:10" s="65" customFormat="1" ht="14" x14ac:dyDescent="0.35">
      <c r="A818" s="145"/>
      <c r="B818" s="93"/>
      <c r="C818" s="93"/>
      <c r="D818" s="93"/>
      <c r="E818" s="95"/>
      <c r="F818" s="95"/>
      <c r="G818" s="95"/>
      <c r="H818" s="93"/>
      <c r="I818" s="93"/>
      <c r="J818" s="93"/>
    </row>
    <row r="819" spans="1:10" s="65" customFormat="1" ht="14" x14ac:dyDescent="0.35">
      <c r="A819" s="145"/>
      <c r="B819" s="93"/>
      <c r="C819" s="93"/>
      <c r="D819" s="93"/>
      <c r="E819" s="95"/>
      <c r="F819" s="95"/>
      <c r="G819" s="95"/>
      <c r="H819" s="93"/>
      <c r="I819" s="93"/>
      <c r="J819" s="93"/>
    </row>
    <row r="820" spans="1:10" s="65" customFormat="1" ht="14" x14ac:dyDescent="0.35">
      <c r="A820" s="145"/>
      <c r="B820" s="93"/>
      <c r="C820" s="93"/>
      <c r="D820" s="93"/>
      <c r="E820" s="95"/>
      <c r="F820" s="95"/>
      <c r="G820" s="95"/>
      <c r="H820" s="93"/>
      <c r="I820" s="93"/>
      <c r="J820" s="93"/>
    </row>
    <row r="821" spans="1:10" s="65" customFormat="1" ht="14" x14ac:dyDescent="0.35">
      <c r="A821" s="145"/>
      <c r="B821" s="93"/>
      <c r="C821" s="93"/>
      <c r="D821" s="93"/>
      <c r="E821" s="95"/>
      <c r="F821" s="95"/>
      <c r="G821" s="95"/>
      <c r="H821" s="93"/>
      <c r="I821" s="93"/>
      <c r="J821" s="93"/>
    </row>
    <row r="822" spans="1:10" s="65" customFormat="1" ht="14" x14ac:dyDescent="0.35">
      <c r="A822" s="145"/>
      <c r="B822" s="93"/>
      <c r="C822" s="93"/>
      <c r="D822" s="93"/>
      <c r="E822" s="95"/>
      <c r="F822" s="95"/>
      <c r="G822" s="95"/>
      <c r="H822" s="93"/>
      <c r="I822" s="93"/>
      <c r="J822" s="93"/>
    </row>
    <row r="823" spans="1:10" s="65" customFormat="1" ht="14" x14ac:dyDescent="0.35">
      <c r="A823" s="145"/>
      <c r="B823" s="93"/>
      <c r="C823" s="93"/>
      <c r="D823" s="93"/>
      <c r="E823" s="95"/>
      <c r="F823" s="95"/>
      <c r="G823" s="95"/>
      <c r="H823" s="93"/>
      <c r="I823" s="93"/>
      <c r="J823" s="93"/>
    </row>
    <row r="824" spans="1:10" s="65" customFormat="1" ht="14" x14ac:dyDescent="0.35">
      <c r="A824" s="145"/>
      <c r="B824" s="93"/>
      <c r="C824" s="93"/>
      <c r="D824" s="93"/>
      <c r="E824" s="95"/>
      <c r="F824" s="95"/>
      <c r="G824" s="95"/>
      <c r="H824" s="93"/>
      <c r="I824" s="93"/>
      <c r="J824" s="93"/>
    </row>
    <row r="825" spans="1:10" s="65" customFormat="1" ht="14" x14ac:dyDescent="0.35">
      <c r="A825" s="145"/>
      <c r="B825" s="93"/>
      <c r="C825" s="93"/>
      <c r="D825" s="93"/>
      <c r="E825" s="95"/>
      <c r="F825" s="95"/>
      <c r="G825" s="95"/>
      <c r="H825" s="93"/>
      <c r="I825" s="93"/>
      <c r="J825" s="93"/>
    </row>
    <row r="826" spans="1:10" s="65" customFormat="1" ht="14" x14ac:dyDescent="0.35">
      <c r="A826" s="145"/>
      <c r="B826" s="93"/>
      <c r="C826" s="93"/>
      <c r="D826" s="93"/>
      <c r="E826" s="95"/>
      <c r="F826" s="95"/>
      <c r="G826" s="95"/>
      <c r="H826" s="93"/>
      <c r="I826" s="93"/>
      <c r="J826" s="93"/>
    </row>
    <row r="827" spans="1:10" s="65" customFormat="1" ht="14" x14ac:dyDescent="0.35">
      <c r="A827" s="145"/>
      <c r="B827" s="93"/>
      <c r="C827" s="93"/>
      <c r="D827" s="93"/>
      <c r="E827" s="95"/>
      <c r="F827" s="95"/>
      <c r="G827" s="95"/>
      <c r="H827" s="93"/>
      <c r="I827" s="93"/>
      <c r="J827" s="93"/>
    </row>
    <row r="828" spans="1:10" s="65" customFormat="1" ht="14" x14ac:dyDescent="0.35">
      <c r="A828" s="145"/>
      <c r="B828" s="93"/>
      <c r="C828" s="93"/>
      <c r="D828" s="93"/>
      <c r="E828" s="95"/>
      <c r="F828" s="95"/>
      <c r="G828" s="95"/>
      <c r="H828" s="93"/>
      <c r="I828" s="93"/>
      <c r="J828" s="93"/>
    </row>
    <row r="829" spans="1:10" s="65" customFormat="1" ht="14" x14ac:dyDescent="0.35">
      <c r="A829" s="145"/>
      <c r="B829" s="93"/>
      <c r="C829" s="93"/>
      <c r="D829" s="93"/>
      <c r="E829" s="95"/>
      <c r="F829" s="95"/>
      <c r="G829" s="95"/>
      <c r="H829" s="93"/>
      <c r="I829" s="93"/>
      <c r="J829" s="93"/>
    </row>
    <row r="830" spans="1:10" s="65" customFormat="1" ht="14" x14ac:dyDescent="0.35">
      <c r="A830" s="145"/>
      <c r="B830" s="93"/>
      <c r="C830" s="93"/>
      <c r="D830" s="93"/>
      <c r="E830" s="95"/>
      <c r="F830" s="95"/>
      <c r="G830" s="95"/>
      <c r="H830" s="93"/>
      <c r="I830" s="93"/>
      <c r="J830" s="93"/>
    </row>
    <row r="831" spans="1:10" s="65" customFormat="1" ht="14" x14ac:dyDescent="0.35">
      <c r="A831" s="145"/>
      <c r="B831" s="93"/>
      <c r="C831" s="93"/>
      <c r="D831" s="93"/>
      <c r="E831" s="95"/>
      <c r="F831" s="95"/>
      <c r="G831" s="95"/>
      <c r="H831" s="93"/>
      <c r="I831" s="93"/>
      <c r="J831" s="93"/>
    </row>
    <row r="832" spans="1:10" s="65" customFormat="1" ht="14" x14ac:dyDescent="0.35">
      <c r="A832" s="145"/>
      <c r="B832" s="93"/>
      <c r="C832" s="93"/>
      <c r="D832" s="93"/>
      <c r="E832" s="95"/>
      <c r="F832" s="95"/>
      <c r="G832" s="95"/>
      <c r="H832" s="93"/>
      <c r="I832" s="93"/>
      <c r="J832" s="93"/>
    </row>
    <row r="833" spans="1:10" s="65" customFormat="1" ht="14" x14ac:dyDescent="0.35">
      <c r="A833" s="145"/>
      <c r="B833" s="93"/>
      <c r="C833" s="93"/>
      <c r="D833" s="93"/>
      <c r="E833" s="95"/>
      <c r="F833" s="95"/>
      <c r="G833" s="95"/>
      <c r="H833" s="93"/>
      <c r="I833" s="93"/>
      <c r="J833" s="93"/>
    </row>
    <row r="834" spans="1:10" s="65" customFormat="1" ht="14" x14ac:dyDescent="0.35">
      <c r="A834" s="145"/>
      <c r="B834" s="93"/>
      <c r="C834" s="93"/>
      <c r="D834" s="93"/>
      <c r="E834" s="95"/>
      <c r="F834" s="95"/>
      <c r="G834" s="95"/>
      <c r="H834" s="93"/>
      <c r="I834" s="93"/>
      <c r="J834" s="93"/>
    </row>
    <row r="835" spans="1:10" s="65" customFormat="1" ht="14" x14ac:dyDescent="0.35">
      <c r="A835" s="145"/>
      <c r="B835" s="93"/>
      <c r="C835" s="93"/>
      <c r="D835" s="93"/>
      <c r="E835" s="95"/>
      <c r="F835" s="95"/>
      <c r="G835" s="95"/>
      <c r="H835" s="93"/>
      <c r="I835" s="93"/>
      <c r="J835" s="93"/>
    </row>
    <row r="836" spans="1:10" s="65" customFormat="1" ht="14" x14ac:dyDescent="0.35">
      <c r="A836" s="145"/>
      <c r="B836" s="93"/>
      <c r="C836" s="93"/>
      <c r="D836" s="93"/>
      <c r="E836" s="95"/>
      <c r="F836" s="95"/>
      <c r="G836" s="95"/>
      <c r="H836" s="93"/>
      <c r="I836" s="93"/>
      <c r="J836" s="93"/>
    </row>
    <row r="837" spans="1:10" s="65" customFormat="1" ht="14" x14ac:dyDescent="0.35">
      <c r="A837" s="145"/>
      <c r="B837" s="93"/>
      <c r="C837" s="93"/>
      <c r="D837" s="93"/>
      <c r="E837" s="95"/>
      <c r="F837" s="95"/>
      <c r="G837" s="95"/>
      <c r="H837" s="93"/>
      <c r="I837" s="93"/>
      <c r="J837" s="93"/>
    </row>
    <row r="838" spans="1:10" s="65" customFormat="1" ht="14" x14ac:dyDescent="0.35">
      <c r="A838" s="145"/>
      <c r="B838" s="93"/>
      <c r="C838" s="93"/>
      <c r="D838" s="93"/>
      <c r="E838" s="95"/>
      <c r="F838" s="95"/>
      <c r="G838" s="95"/>
      <c r="H838" s="93"/>
      <c r="I838" s="93"/>
      <c r="J838" s="93"/>
    </row>
    <row r="839" spans="1:10" s="65" customFormat="1" ht="14" x14ac:dyDescent="0.35">
      <c r="A839" s="145"/>
      <c r="B839" s="93"/>
      <c r="C839" s="93"/>
      <c r="D839" s="93"/>
      <c r="E839" s="95"/>
      <c r="F839" s="95"/>
      <c r="G839" s="95"/>
      <c r="H839" s="93"/>
      <c r="I839" s="93"/>
      <c r="J839" s="93"/>
    </row>
    <row r="840" spans="1:10" s="65" customFormat="1" ht="14" x14ac:dyDescent="0.35">
      <c r="A840" s="145"/>
      <c r="B840" s="93"/>
      <c r="C840" s="93"/>
      <c r="D840" s="93"/>
      <c r="E840" s="95"/>
      <c r="F840" s="95"/>
      <c r="G840" s="95"/>
      <c r="H840" s="93"/>
      <c r="I840" s="93"/>
      <c r="J840" s="93"/>
    </row>
    <row r="841" spans="1:10" s="65" customFormat="1" ht="14" x14ac:dyDescent="0.35">
      <c r="A841" s="145"/>
      <c r="B841" s="93"/>
      <c r="C841" s="93"/>
      <c r="D841" s="93"/>
      <c r="E841" s="95"/>
      <c r="F841" s="95"/>
      <c r="G841" s="95"/>
      <c r="H841" s="93"/>
      <c r="I841" s="93"/>
      <c r="J841" s="93"/>
    </row>
    <row r="842" spans="1:10" s="65" customFormat="1" ht="14" x14ac:dyDescent="0.35">
      <c r="A842" s="145"/>
      <c r="B842" s="93"/>
      <c r="C842" s="93"/>
      <c r="D842" s="93"/>
      <c r="E842" s="95"/>
      <c r="F842" s="95"/>
      <c r="G842" s="95"/>
      <c r="H842" s="93"/>
      <c r="I842" s="93"/>
      <c r="J842" s="93"/>
    </row>
    <row r="843" spans="1:10" s="65" customFormat="1" ht="14" x14ac:dyDescent="0.35">
      <c r="A843" s="145"/>
      <c r="B843" s="93"/>
      <c r="C843" s="93"/>
      <c r="D843" s="93"/>
      <c r="E843" s="95"/>
      <c r="F843" s="95"/>
      <c r="G843" s="95"/>
      <c r="H843" s="93"/>
      <c r="I843" s="93"/>
      <c r="J843" s="93"/>
    </row>
    <row r="844" spans="1:10" s="65" customFormat="1" ht="14" x14ac:dyDescent="0.35">
      <c r="A844" s="145"/>
      <c r="B844" s="93"/>
      <c r="C844" s="93"/>
      <c r="D844" s="93"/>
      <c r="E844" s="95"/>
      <c r="F844" s="95"/>
      <c r="G844" s="95"/>
      <c r="H844" s="93"/>
      <c r="I844" s="93"/>
      <c r="J844" s="93"/>
    </row>
    <row r="845" spans="1:10" s="65" customFormat="1" ht="14" x14ac:dyDescent="0.35">
      <c r="A845" s="145"/>
      <c r="B845" s="93"/>
      <c r="C845" s="93"/>
      <c r="D845" s="93"/>
      <c r="E845" s="95"/>
      <c r="F845" s="95"/>
      <c r="G845" s="95"/>
      <c r="H845" s="93"/>
      <c r="I845" s="93"/>
      <c r="J845" s="93"/>
    </row>
    <row r="846" spans="1:10" s="65" customFormat="1" ht="14" x14ac:dyDescent="0.35">
      <c r="A846" s="145"/>
      <c r="B846" s="93"/>
      <c r="C846" s="93"/>
      <c r="D846" s="93"/>
      <c r="E846" s="95"/>
      <c r="F846" s="95"/>
      <c r="G846" s="95"/>
      <c r="H846" s="93"/>
      <c r="I846" s="93"/>
      <c r="J846" s="93"/>
    </row>
    <row r="847" spans="1:10" s="65" customFormat="1" ht="14" x14ac:dyDescent="0.35">
      <c r="A847" s="145"/>
      <c r="B847" s="93"/>
      <c r="C847" s="93"/>
      <c r="D847" s="93"/>
      <c r="E847" s="95"/>
      <c r="F847" s="95"/>
      <c r="G847" s="95"/>
      <c r="H847" s="93"/>
      <c r="I847" s="93"/>
      <c r="J847" s="93"/>
    </row>
    <row r="848" spans="1:10" s="65" customFormat="1" ht="14" x14ac:dyDescent="0.35">
      <c r="A848" s="145"/>
      <c r="B848" s="93"/>
      <c r="C848" s="93"/>
      <c r="D848" s="93"/>
      <c r="E848" s="95"/>
      <c r="F848" s="95"/>
      <c r="G848" s="95"/>
      <c r="H848" s="93"/>
      <c r="I848" s="93"/>
      <c r="J848" s="93"/>
    </row>
    <row r="849" spans="1:10" s="65" customFormat="1" ht="14" x14ac:dyDescent="0.35">
      <c r="A849" s="145"/>
      <c r="B849" s="93"/>
      <c r="C849" s="93"/>
      <c r="D849" s="93"/>
      <c r="E849" s="95"/>
      <c r="F849" s="95"/>
      <c r="G849" s="95"/>
      <c r="H849" s="93"/>
      <c r="I849" s="93"/>
      <c r="J849" s="93"/>
    </row>
    <row r="850" spans="1:10" s="65" customFormat="1" ht="14" x14ac:dyDescent="0.35">
      <c r="A850" s="145"/>
      <c r="B850" s="93"/>
      <c r="C850" s="93"/>
      <c r="D850" s="93"/>
      <c r="E850" s="95"/>
      <c r="F850" s="95"/>
      <c r="G850" s="95"/>
      <c r="H850" s="93"/>
      <c r="I850" s="93"/>
      <c r="J850" s="93"/>
    </row>
    <row r="851" spans="1:10" s="65" customFormat="1" ht="14" x14ac:dyDescent="0.35">
      <c r="A851" s="145"/>
      <c r="B851" s="93"/>
      <c r="C851" s="93"/>
      <c r="D851" s="93"/>
      <c r="E851" s="95"/>
      <c r="F851" s="95"/>
      <c r="G851" s="95"/>
      <c r="H851" s="93"/>
      <c r="I851" s="93"/>
      <c r="J851" s="93"/>
    </row>
    <row r="852" spans="1:10" s="65" customFormat="1" ht="14" x14ac:dyDescent="0.35">
      <c r="A852" s="145"/>
      <c r="B852" s="93"/>
      <c r="C852" s="93"/>
      <c r="D852" s="93"/>
      <c r="E852" s="95"/>
      <c r="F852" s="95"/>
      <c r="G852" s="95"/>
      <c r="H852" s="93"/>
      <c r="I852" s="93"/>
      <c r="J852" s="93"/>
    </row>
    <row r="853" spans="1:10" s="65" customFormat="1" ht="14" x14ac:dyDescent="0.35">
      <c r="A853" s="145"/>
      <c r="B853" s="93"/>
      <c r="C853" s="93"/>
      <c r="D853" s="93"/>
      <c r="E853" s="95"/>
      <c r="F853" s="95"/>
      <c r="G853" s="95"/>
      <c r="H853" s="93"/>
      <c r="I853" s="93"/>
      <c r="J853" s="93"/>
    </row>
    <row r="854" spans="1:10" s="65" customFormat="1" ht="14" x14ac:dyDescent="0.35">
      <c r="A854" s="145"/>
      <c r="B854" s="93"/>
      <c r="C854" s="93"/>
      <c r="D854" s="93"/>
      <c r="E854" s="95"/>
      <c r="F854" s="95"/>
      <c r="G854" s="95"/>
      <c r="H854" s="93"/>
      <c r="I854" s="93"/>
      <c r="J854" s="93"/>
    </row>
    <row r="855" spans="1:10" s="65" customFormat="1" ht="14" x14ac:dyDescent="0.35">
      <c r="A855" s="145"/>
      <c r="B855" s="93"/>
      <c r="C855" s="93"/>
      <c r="D855" s="93"/>
      <c r="E855" s="95"/>
      <c r="F855" s="95"/>
      <c r="G855" s="95"/>
      <c r="H855" s="93"/>
      <c r="I855" s="93"/>
      <c r="J855" s="93"/>
    </row>
    <row r="856" spans="1:10" s="65" customFormat="1" ht="14" x14ac:dyDescent="0.35">
      <c r="A856" s="145"/>
      <c r="B856" s="93"/>
      <c r="C856" s="93"/>
      <c r="D856" s="93"/>
      <c r="E856" s="95"/>
      <c r="F856" s="95"/>
      <c r="G856" s="95"/>
      <c r="H856" s="93"/>
      <c r="I856" s="93"/>
      <c r="J856" s="93"/>
    </row>
    <row r="857" spans="1:10" s="65" customFormat="1" ht="14" x14ac:dyDescent="0.35">
      <c r="A857" s="145"/>
      <c r="B857" s="93"/>
      <c r="C857" s="93"/>
      <c r="D857" s="93"/>
      <c r="E857" s="95"/>
      <c r="F857" s="95"/>
      <c r="G857" s="95"/>
      <c r="H857" s="93"/>
      <c r="I857" s="93"/>
      <c r="J857" s="93"/>
    </row>
    <row r="858" spans="1:10" s="65" customFormat="1" ht="14" x14ac:dyDescent="0.35">
      <c r="A858" s="145"/>
      <c r="B858" s="93"/>
      <c r="C858" s="93"/>
      <c r="D858" s="93"/>
      <c r="E858" s="95"/>
      <c r="F858" s="95"/>
      <c r="G858" s="95"/>
      <c r="H858" s="93"/>
      <c r="I858" s="93"/>
      <c r="J858" s="93"/>
    </row>
    <row r="859" spans="1:10" s="65" customFormat="1" ht="14" x14ac:dyDescent="0.35">
      <c r="A859" s="145"/>
      <c r="B859" s="93"/>
      <c r="C859" s="93"/>
      <c r="D859" s="93"/>
      <c r="E859" s="95"/>
      <c r="F859" s="95"/>
      <c r="G859" s="95"/>
      <c r="H859" s="93"/>
      <c r="I859" s="93"/>
      <c r="J859" s="93"/>
    </row>
    <row r="860" spans="1:10" s="65" customFormat="1" ht="14" x14ac:dyDescent="0.35">
      <c r="A860" s="145"/>
      <c r="B860" s="93"/>
      <c r="C860" s="93"/>
      <c r="D860" s="93"/>
      <c r="E860" s="95"/>
      <c r="F860" s="95"/>
      <c r="G860" s="95"/>
      <c r="H860" s="93"/>
      <c r="I860" s="93"/>
      <c r="J860" s="93"/>
    </row>
    <row r="861" spans="1:10" s="65" customFormat="1" ht="14" x14ac:dyDescent="0.35">
      <c r="A861" s="145"/>
      <c r="B861" s="93"/>
      <c r="C861" s="93"/>
      <c r="D861" s="93"/>
      <c r="E861" s="95"/>
      <c r="F861" s="95"/>
      <c r="G861" s="95"/>
      <c r="H861" s="93"/>
      <c r="I861" s="93"/>
      <c r="J861" s="93"/>
    </row>
    <row r="862" spans="1:10" s="65" customFormat="1" ht="14" x14ac:dyDescent="0.35">
      <c r="A862" s="145"/>
      <c r="B862" s="93"/>
      <c r="C862" s="93"/>
      <c r="D862" s="93"/>
      <c r="E862" s="95"/>
      <c r="F862" s="95"/>
      <c r="G862" s="95"/>
      <c r="H862" s="93"/>
      <c r="I862" s="93"/>
      <c r="J862" s="93"/>
    </row>
    <row r="863" spans="1:10" s="65" customFormat="1" ht="14" x14ac:dyDescent="0.35">
      <c r="A863" s="145"/>
      <c r="B863" s="93"/>
      <c r="C863" s="93"/>
      <c r="D863" s="93"/>
      <c r="E863" s="95"/>
      <c r="F863" s="95"/>
      <c r="G863" s="95"/>
      <c r="H863" s="93"/>
      <c r="I863" s="93"/>
      <c r="J863" s="93"/>
    </row>
    <row r="864" spans="1:10" s="65" customFormat="1" ht="14" x14ac:dyDescent="0.35">
      <c r="A864" s="145"/>
      <c r="B864" s="93"/>
      <c r="C864" s="93"/>
      <c r="D864" s="93"/>
      <c r="E864" s="95"/>
      <c r="F864" s="95"/>
      <c r="G864" s="95"/>
      <c r="H864" s="93"/>
      <c r="I864" s="93"/>
      <c r="J864" s="93"/>
    </row>
    <row r="865" spans="1:10" s="65" customFormat="1" ht="14" x14ac:dyDescent="0.35">
      <c r="A865" s="145"/>
      <c r="B865" s="93"/>
      <c r="C865" s="93"/>
      <c r="D865" s="93"/>
      <c r="E865" s="95"/>
      <c r="F865" s="95"/>
      <c r="G865" s="95"/>
      <c r="H865" s="93"/>
      <c r="I865" s="93"/>
      <c r="J865" s="93"/>
    </row>
    <row r="866" spans="1:10" s="65" customFormat="1" ht="14" x14ac:dyDescent="0.35">
      <c r="A866" s="145"/>
      <c r="B866" s="93"/>
      <c r="C866" s="93"/>
      <c r="D866" s="93"/>
      <c r="E866" s="95"/>
      <c r="F866" s="95"/>
      <c r="G866" s="95"/>
      <c r="H866" s="93"/>
      <c r="I866" s="93"/>
      <c r="J866" s="93"/>
    </row>
    <row r="867" spans="1:10" s="65" customFormat="1" ht="14" x14ac:dyDescent="0.35">
      <c r="A867" s="145"/>
      <c r="B867" s="93"/>
      <c r="C867" s="93"/>
      <c r="D867" s="93"/>
      <c r="E867" s="95"/>
      <c r="F867" s="95"/>
      <c r="G867" s="95"/>
      <c r="H867" s="93"/>
      <c r="I867" s="93"/>
      <c r="J867" s="93"/>
    </row>
    <row r="868" spans="1:10" s="65" customFormat="1" ht="14" x14ac:dyDescent="0.35">
      <c r="A868" s="145"/>
      <c r="B868" s="93"/>
      <c r="C868" s="93"/>
      <c r="D868" s="93"/>
      <c r="E868" s="95"/>
      <c r="F868" s="95"/>
      <c r="G868" s="95"/>
      <c r="H868" s="93"/>
      <c r="I868" s="93"/>
      <c r="J868" s="93"/>
    </row>
    <row r="869" spans="1:10" s="65" customFormat="1" ht="14" x14ac:dyDescent="0.35">
      <c r="A869" s="145"/>
      <c r="B869" s="93"/>
      <c r="C869" s="93"/>
      <c r="D869" s="93"/>
      <c r="E869" s="95"/>
      <c r="F869" s="95"/>
      <c r="G869" s="95"/>
      <c r="H869" s="93"/>
      <c r="I869" s="93"/>
      <c r="J869" s="93"/>
    </row>
    <row r="870" spans="1:10" s="65" customFormat="1" ht="14" x14ac:dyDescent="0.35">
      <c r="A870" s="145"/>
      <c r="B870" s="93"/>
      <c r="C870" s="93"/>
      <c r="D870" s="93"/>
      <c r="E870" s="95"/>
      <c r="F870" s="95"/>
      <c r="G870" s="95"/>
      <c r="H870" s="93"/>
      <c r="I870" s="93"/>
      <c r="J870" s="93"/>
    </row>
    <row r="871" spans="1:10" s="65" customFormat="1" ht="14" x14ac:dyDescent="0.35">
      <c r="A871" s="145"/>
      <c r="B871" s="93"/>
      <c r="C871" s="93"/>
      <c r="D871" s="93"/>
      <c r="E871" s="95"/>
      <c r="F871" s="95"/>
      <c r="G871" s="95"/>
      <c r="H871" s="93"/>
      <c r="I871" s="93"/>
      <c r="J871" s="93"/>
    </row>
    <row r="872" spans="1:10" s="65" customFormat="1" ht="14" x14ac:dyDescent="0.35">
      <c r="A872" s="145"/>
      <c r="B872" s="93"/>
      <c r="C872" s="93"/>
      <c r="D872" s="93"/>
      <c r="E872" s="95"/>
      <c r="F872" s="95"/>
      <c r="G872" s="95"/>
      <c r="H872" s="93"/>
      <c r="I872" s="93"/>
      <c r="J872" s="93"/>
    </row>
    <row r="873" spans="1:10" s="65" customFormat="1" ht="14" x14ac:dyDescent="0.35">
      <c r="A873" s="145"/>
      <c r="B873" s="93"/>
      <c r="C873" s="93"/>
      <c r="D873" s="93"/>
      <c r="E873" s="95"/>
      <c r="F873" s="95"/>
      <c r="G873" s="95"/>
      <c r="H873" s="93"/>
      <c r="I873" s="93"/>
      <c r="J873" s="93"/>
    </row>
    <row r="874" spans="1:10" s="65" customFormat="1" ht="14" x14ac:dyDescent="0.35">
      <c r="A874" s="145"/>
      <c r="B874" s="93"/>
      <c r="C874" s="93"/>
      <c r="D874" s="93"/>
      <c r="E874" s="95"/>
      <c r="F874" s="95"/>
      <c r="G874" s="95"/>
      <c r="H874" s="93"/>
      <c r="I874" s="93"/>
      <c r="J874" s="93"/>
    </row>
    <row r="875" spans="1:10" s="65" customFormat="1" ht="14" x14ac:dyDescent="0.35">
      <c r="A875" s="145"/>
      <c r="B875" s="93"/>
      <c r="C875" s="93"/>
      <c r="D875" s="93"/>
      <c r="E875" s="95"/>
      <c r="F875" s="95"/>
      <c r="G875" s="95"/>
      <c r="H875" s="93"/>
      <c r="I875" s="93"/>
      <c r="J875" s="93"/>
    </row>
    <row r="876" spans="1:10" s="65" customFormat="1" ht="14" x14ac:dyDescent="0.35">
      <c r="A876" s="145"/>
      <c r="B876" s="93"/>
      <c r="C876" s="93"/>
      <c r="D876" s="93"/>
      <c r="E876" s="95"/>
      <c r="F876" s="95"/>
      <c r="G876" s="95"/>
      <c r="H876" s="93"/>
      <c r="I876" s="93"/>
      <c r="J876" s="93"/>
    </row>
    <row r="877" spans="1:10" s="65" customFormat="1" ht="14" x14ac:dyDescent="0.35">
      <c r="A877" s="145"/>
      <c r="B877" s="93"/>
      <c r="C877" s="93"/>
      <c r="D877" s="93"/>
      <c r="E877" s="95"/>
      <c r="F877" s="95"/>
      <c r="G877" s="95"/>
      <c r="H877" s="93"/>
      <c r="I877" s="93"/>
      <c r="J877" s="93"/>
    </row>
    <row r="878" spans="1:10" s="65" customFormat="1" ht="14" x14ac:dyDescent="0.35">
      <c r="A878" s="145"/>
      <c r="B878" s="93"/>
      <c r="C878" s="93"/>
      <c r="D878" s="93"/>
      <c r="E878" s="95"/>
      <c r="F878" s="95"/>
      <c r="G878" s="95"/>
      <c r="H878" s="93"/>
      <c r="I878" s="93"/>
      <c r="J878" s="93"/>
    </row>
    <row r="879" spans="1:10" s="65" customFormat="1" ht="14" x14ac:dyDescent="0.35">
      <c r="A879" s="145"/>
      <c r="B879" s="93"/>
      <c r="C879" s="93"/>
      <c r="D879" s="93"/>
      <c r="E879" s="95"/>
      <c r="F879" s="95"/>
      <c r="G879" s="95"/>
      <c r="H879" s="93"/>
      <c r="I879" s="93"/>
      <c r="J879" s="93"/>
    </row>
    <row r="880" spans="1:10" s="65" customFormat="1" ht="14" x14ac:dyDescent="0.35">
      <c r="A880" s="145"/>
      <c r="B880" s="93"/>
      <c r="C880" s="93"/>
      <c r="D880" s="93"/>
      <c r="E880" s="95"/>
      <c r="F880" s="95"/>
      <c r="G880" s="95"/>
      <c r="H880" s="93"/>
      <c r="I880" s="93"/>
      <c r="J880" s="93"/>
    </row>
    <row r="881" spans="1:10" s="65" customFormat="1" ht="14" x14ac:dyDescent="0.35">
      <c r="A881" s="145"/>
      <c r="B881" s="93"/>
      <c r="C881" s="93"/>
      <c r="D881" s="93"/>
      <c r="E881" s="95"/>
      <c r="F881" s="95"/>
      <c r="G881" s="95"/>
      <c r="H881" s="93"/>
      <c r="I881" s="93"/>
      <c r="J881" s="93"/>
    </row>
    <row r="882" spans="1:10" s="65" customFormat="1" ht="14" x14ac:dyDescent="0.35">
      <c r="A882" s="145"/>
      <c r="B882" s="93"/>
      <c r="C882" s="93"/>
      <c r="D882" s="93"/>
      <c r="E882" s="95"/>
      <c r="F882" s="95"/>
      <c r="G882" s="95"/>
      <c r="H882" s="93"/>
      <c r="I882" s="93"/>
      <c r="J882" s="93"/>
    </row>
    <row r="883" spans="1:10" s="65" customFormat="1" ht="14" x14ac:dyDescent="0.35">
      <c r="A883" s="145"/>
      <c r="B883" s="93"/>
      <c r="C883" s="93"/>
      <c r="D883" s="93"/>
      <c r="E883" s="95"/>
      <c r="F883" s="95"/>
      <c r="G883" s="95"/>
      <c r="H883" s="93"/>
      <c r="I883" s="93"/>
      <c r="J883" s="93"/>
    </row>
    <row r="884" spans="1:10" s="65" customFormat="1" ht="14" x14ac:dyDescent="0.35">
      <c r="A884" s="145"/>
      <c r="B884" s="93"/>
      <c r="C884" s="93"/>
      <c r="D884" s="93"/>
      <c r="E884" s="95"/>
      <c r="F884" s="95"/>
      <c r="G884" s="95"/>
      <c r="H884" s="93"/>
      <c r="I884" s="93"/>
      <c r="J884" s="93"/>
    </row>
    <row r="885" spans="1:10" s="65" customFormat="1" ht="14" x14ac:dyDescent="0.35">
      <c r="A885" s="145"/>
      <c r="B885" s="93"/>
      <c r="C885" s="93"/>
      <c r="D885" s="93"/>
      <c r="E885" s="95"/>
      <c r="F885" s="95"/>
      <c r="G885" s="95"/>
      <c r="H885" s="93"/>
      <c r="I885" s="93"/>
      <c r="J885" s="93"/>
    </row>
    <row r="886" spans="1:10" s="65" customFormat="1" ht="14" x14ac:dyDescent="0.35">
      <c r="A886" s="145"/>
      <c r="B886" s="93"/>
      <c r="C886" s="93"/>
      <c r="D886" s="93"/>
      <c r="E886" s="95"/>
      <c r="F886" s="95"/>
      <c r="G886" s="95"/>
      <c r="H886" s="93"/>
      <c r="I886" s="93"/>
      <c r="J886" s="93"/>
    </row>
    <row r="887" spans="1:10" s="65" customFormat="1" ht="14" x14ac:dyDescent="0.35">
      <c r="A887" s="145"/>
      <c r="B887" s="93"/>
      <c r="C887" s="93"/>
      <c r="D887" s="93"/>
      <c r="E887" s="95"/>
      <c r="F887" s="95"/>
      <c r="G887" s="95"/>
      <c r="H887" s="93"/>
      <c r="I887" s="93"/>
      <c r="J887" s="93"/>
    </row>
    <row r="888" spans="1:10" s="65" customFormat="1" ht="14" x14ac:dyDescent="0.35">
      <c r="A888" s="145"/>
      <c r="B888" s="93"/>
      <c r="C888" s="93"/>
      <c r="D888" s="93"/>
      <c r="E888" s="95"/>
      <c r="F888" s="95"/>
      <c r="G888" s="95"/>
      <c r="H888" s="93"/>
      <c r="I888" s="93"/>
      <c r="J888" s="93"/>
    </row>
    <row r="889" spans="1:10" s="65" customFormat="1" ht="14" x14ac:dyDescent="0.35">
      <c r="A889" s="145"/>
      <c r="B889" s="93"/>
      <c r="C889" s="93"/>
      <c r="D889" s="93"/>
      <c r="E889" s="95"/>
      <c r="F889" s="95"/>
      <c r="G889" s="95"/>
      <c r="H889" s="93"/>
      <c r="I889" s="93"/>
      <c r="J889" s="93"/>
    </row>
    <row r="890" spans="1:10" s="65" customFormat="1" ht="14" x14ac:dyDescent="0.35">
      <c r="A890" s="145"/>
      <c r="B890" s="93"/>
      <c r="C890" s="93"/>
      <c r="D890" s="93"/>
      <c r="E890" s="95"/>
      <c r="F890" s="95"/>
      <c r="G890" s="95"/>
      <c r="H890" s="93"/>
      <c r="I890" s="93"/>
      <c r="J890" s="93"/>
    </row>
    <row r="891" spans="1:10" s="65" customFormat="1" ht="14" x14ac:dyDescent="0.35">
      <c r="A891" s="145"/>
      <c r="B891" s="93"/>
      <c r="C891" s="93"/>
      <c r="D891" s="93"/>
      <c r="E891" s="95"/>
      <c r="F891" s="95"/>
      <c r="G891" s="95"/>
      <c r="H891" s="93"/>
      <c r="I891" s="93"/>
      <c r="J891" s="93"/>
    </row>
    <row r="892" spans="1:10" s="65" customFormat="1" ht="14" x14ac:dyDescent="0.35">
      <c r="A892" s="145"/>
      <c r="B892" s="93"/>
      <c r="C892" s="93"/>
      <c r="D892" s="93"/>
      <c r="E892" s="95"/>
      <c r="F892" s="95"/>
      <c r="G892" s="95"/>
      <c r="H892" s="93"/>
      <c r="I892" s="93"/>
      <c r="J892" s="93"/>
    </row>
    <row r="893" spans="1:10" s="65" customFormat="1" ht="14" x14ac:dyDescent="0.35">
      <c r="A893" s="145"/>
      <c r="B893" s="93"/>
      <c r="C893" s="93"/>
      <c r="D893" s="93"/>
      <c r="E893" s="95"/>
      <c r="F893" s="95"/>
      <c r="G893" s="95"/>
      <c r="H893" s="93"/>
      <c r="I893" s="93"/>
      <c r="J893" s="93"/>
    </row>
    <row r="894" spans="1:10" s="65" customFormat="1" ht="14" x14ac:dyDescent="0.35">
      <c r="A894" s="145"/>
      <c r="B894" s="93"/>
      <c r="C894" s="93"/>
      <c r="D894" s="93"/>
      <c r="E894" s="95"/>
      <c r="F894" s="95"/>
      <c r="G894" s="95"/>
      <c r="H894" s="93"/>
      <c r="I894" s="93"/>
      <c r="J894" s="93"/>
    </row>
    <row r="895" spans="1:10" s="65" customFormat="1" ht="14" x14ac:dyDescent="0.35">
      <c r="A895" s="145"/>
      <c r="B895" s="93"/>
      <c r="C895" s="93"/>
      <c r="D895" s="93"/>
      <c r="E895" s="95"/>
      <c r="F895" s="95"/>
      <c r="G895" s="95"/>
      <c r="H895" s="93"/>
      <c r="I895" s="93"/>
      <c r="J895" s="93"/>
    </row>
    <row r="896" spans="1:10" s="65" customFormat="1" ht="14" x14ac:dyDescent="0.35">
      <c r="A896" s="145"/>
      <c r="B896" s="93"/>
      <c r="C896" s="93"/>
      <c r="D896" s="93"/>
      <c r="E896" s="95"/>
      <c r="F896" s="95"/>
      <c r="G896" s="95"/>
      <c r="H896" s="93"/>
      <c r="I896" s="93"/>
      <c r="J896" s="93"/>
    </row>
    <row r="897" spans="1:10" s="65" customFormat="1" ht="14" x14ac:dyDescent="0.35">
      <c r="A897" s="145"/>
      <c r="B897" s="93"/>
      <c r="C897" s="93"/>
      <c r="D897" s="93"/>
      <c r="E897" s="95"/>
      <c r="F897" s="95"/>
      <c r="G897" s="95"/>
      <c r="H897" s="93"/>
      <c r="I897" s="93"/>
      <c r="J897" s="93"/>
    </row>
    <row r="898" spans="1:10" s="65" customFormat="1" ht="14" x14ac:dyDescent="0.35">
      <c r="A898" s="145"/>
      <c r="B898" s="93"/>
      <c r="C898" s="93"/>
      <c r="D898" s="93"/>
      <c r="E898" s="95"/>
      <c r="F898" s="95"/>
      <c r="G898" s="95"/>
      <c r="H898" s="93"/>
      <c r="I898" s="93"/>
      <c r="J898" s="93"/>
    </row>
    <row r="899" spans="1:10" s="65" customFormat="1" ht="14" x14ac:dyDescent="0.35">
      <c r="A899" s="145"/>
      <c r="B899" s="93"/>
      <c r="C899" s="93"/>
      <c r="D899" s="93"/>
      <c r="E899" s="95"/>
      <c r="F899" s="95"/>
      <c r="G899" s="95"/>
      <c r="H899" s="93"/>
      <c r="I899" s="93"/>
      <c r="J899" s="93"/>
    </row>
    <row r="900" spans="1:10" s="65" customFormat="1" ht="14" x14ac:dyDescent="0.35">
      <c r="A900" s="145"/>
      <c r="B900" s="93"/>
      <c r="C900" s="93"/>
      <c r="D900" s="93"/>
      <c r="E900" s="95"/>
      <c r="F900" s="95"/>
      <c r="G900" s="95"/>
      <c r="H900" s="93"/>
      <c r="I900" s="93"/>
      <c r="J900" s="93"/>
    </row>
    <row r="901" spans="1:10" s="65" customFormat="1" ht="14" x14ac:dyDescent="0.35">
      <c r="A901" s="145"/>
      <c r="B901" s="93"/>
      <c r="C901" s="93"/>
      <c r="D901" s="93"/>
      <c r="E901" s="95"/>
      <c r="F901" s="95"/>
      <c r="G901" s="95"/>
      <c r="H901" s="93"/>
      <c r="I901" s="93"/>
      <c r="J901" s="93"/>
    </row>
    <row r="902" spans="1:10" s="65" customFormat="1" ht="14" x14ac:dyDescent="0.35">
      <c r="A902" s="145"/>
      <c r="B902" s="93"/>
      <c r="C902" s="93"/>
      <c r="D902" s="93"/>
      <c r="E902" s="95"/>
      <c r="F902" s="95"/>
      <c r="G902" s="95"/>
      <c r="H902" s="93"/>
      <c r="I902" s="93"/>
      <c r="J902" s="93"/>
    </row>
    <row r="903" spans="1:10" s="65" customFormat="1" ht="14" x14ac:dyDescent="0.35">
      <c r="A903" s="145"/>
      <c r="B903" s="93"/>
      <c r="C903" s="93"/>
      <c r="D903" s="93"/>
      <c r="E903" s="95"/>
      <c r="F903" s="95"/>
      <c r="G903" s="95"/>
      <c r="H903" s="93"/>
      <c r="I903" s="93"/>
      <c r="J903" s="93"/>
    </row>
    <row r="904" spans="1:10" s="65" customFormat="1" ht="14" x14ac:dyDescent="0.35">
      <c r="A904" s="145"/>
      <c r="B904" s="93"/>
      <c r="C904" s="93"/>
      <c r="D904" s="93"/>
      <c r="E904" s="95"/>
      <c r="F904" s="95"/>
      <c r="G904" s="95"/>
      <c r="H904" s="93"/>
      <c r="I904" s="93"/>
      <c r="J904" s="93"/>
    </row>
    <row r="905" spans="1:10" s="65" customFormat="1" ht="14" x14ac:dyDescent="0.35">
      <c r="A905" s="145"/>
      <c r="B905" s="93"/>
      <c r="C905" s="93"/>
      <c r="D905" s="93"/>
      <c r="E905" s="95"/>
      <c r="F905" s="95"/>
      <c r="G905" s="95"/>
      <c r="H905" s="93"/>
      <c r="I905" s="93"/>
      <c r="J905" s="93"/>
    </row>
    <row r="906" spans="1:10" s="65" customFormat="1" ht="14" x14ac:dyDescent="0.35">
      <c r="A906" s="145"/>
      <c r="B906" s="93"/>
      <c r="C906" s="93"/>
      <c r="D906" s="93"/>
      <c r="E906" s="95"/>
      <c r="F906" s="95"/>
      <c r="G906" s="95"/>
      <c r="H906" s="93"/>
      <c r="I906" s="93"/>
      <c r="J906" s="93"/>
    </row>
    <row r="907" spans="1:10" s="65" customFormat="1" ht="14" x14ac:dyDescent="0.35">
      <c r="A907" s="145"/>
      <c r="B907" s="93"/>
      <c r="C907" s="93"/>
      <c r="D907" s="93"/>
      <c r="E907" s="95"/>
      <c r="F907" s="95"/>
      <c r="G907" s="95"/>
      <c r="H907" s="93"/>
      <c r="I907" s="93"/>
      <c r="J907" s="93"/>
    </row>
    <row r="908" spans="1:10" s="65" customFormat="1" ht="14" x14ac:dyDescent="0.35">
      <c r="A908" s="145"/>
      <c r="B908" s="93"/>
      <c r="C908" s="93"/>
      <c r="D908" s="93"/>
      <c r="E908" s="95"/>
      <c r="F908" s="95"/>
      <c r="G908" s="95"/>
      <c r="H908" s="93"/>
      <c r="I908" s="93"/>
      <c r="J908" s="93"/>
    </row>
    <row r="909" spans="1:10" s="65" customFormat="1" ht="14" x14ac:dyDescent="0.35">
      <c r="A909" s="145"/>
      <c r="B909" s="93"/>
      <c r="C909" s="93"/>
      <c r="D909" s="93"/>
      <c r="E909" s="95"/>
      <c r="F909" s="95"/>
      <c r="G909" s="95"/>
      <c r="H909" s="93"/>
      <c r="I909" s="93"/>
      <c r="J909" s="93"/>
    </row>
    <row r="910" spans="1:10" s="65" customFormat="1" ht="14" x14ac:dyDescent="0.35">
      <c r="A910" s="145"/>
      <c r="B910" s="93"/>
      <c r="C910" s="93"/>
      <c r="D910" s="93"/>
      <c r="E910" s="95"/>
      <c r="F910" s="95"/>
      <c r="G910" s="95"/>
      <c r="H910" s="93"/>
      <c r="I910" s="93"/>
      <c r="J910" s="93"/>
    </row>
    <row r="911" spans="1:10" s="65" customFormat="1" ht="14" x14ac:dyDescent="0.35">
      <c r="A911" s="145"/>
      <c r="B911" s="93"/>
      <c r="C911" s="93"/>
      <c r="D911" s="93"/>
      <c r="E911" s="95"/>
      <c r="F911" s="95"/>
      <c r="G911" s="95"/>
      <c r="H911" s="93"/>
      <c r="I911" s="93"/>
      <c r="J911" s="93"/>
    </row>
    <row r="912" spans="1:10" s="65" customFormat="1" ht="14" x14ac:dyDescent="0.35">
      <c r="A912" s="145"/>
      <c r="B912" s="93"/>
      <c r="C912" s="93"/>
      <c r="D912" s="93"/>
      <c r="E912" s="95"/>
      <c r="F912" s="95"/>
      <c r="G912" s="95"/>
      <c r="H912" s="93"/>
      <c r="I912" s="93"/>
      <c r="J912" s="93"/>
    </row>
    <row r="913" spans="1:10" s="65" customFormat="1" ht="14" x14ac:dyDescent="0.35">
      <c r="A913" s="145"/>
      <c r="B913" s="93"/>
      <c r="C913" s="93"/>
      <c r="D913" s="93"/>
      <c r="E913" s="95"/>
      <c r="F913" s="95"/>
      <c r="G913" s="95"/>
      <c r="H913" s="93"/>
      <c r="I913" s="93"/>
      <c r="J913" s="93"/>
    </row>
    <row r="914" spans="1:10" s="65" customFormat="1" ht="14" x14ac:dyDescent="0.35">
      <c r="A914" s="145"/>
      <c r="B914" s="93"/>
      <c r="C914" s="93"/>
      <c r="D914" s="93"/>
      <c r="E914" s="95"/>
      <c r="F914" s="95"/>
      <c r="G914" s="95"/>
      <c r="H914" s="93"/>
      <c r="I914" s="93"/>
      <c r="J914" s="93"/>
    </row>
    <row r="915" spans="1:10" s="65" customFormat="1" ht="14" x14ac:dyDescent="0.35">
      <c r="A915" s="145"/>
      <c r="B915" s="93"/>
      <c r="C915" s="93"/>
      <c r="D915" s="93"/>
      <c r="E915" s="95"/>
      <c r="F915" s="95"/>
      <c r="G915" s="95"/>
      <c r="H915" s="93"/>
      <c r="I915" s="93"/>
      <c r="J915" s="93"/>
    </row>
    <row r="916" spans="1:10" s="65" customFormat="1" ht="14" x14ac:dyDescent="0.35">
      <c r="A916" s="145"/>
      <c r="B916" s="93"/>
      <c r="C916" s="93"/>
      <c r="D916" s="93"/>
      <c r="E916" s="95"/>
      <c r="F916" s="95"/>
      <c r="G916" s="95"/>
      <c r="H916" s="93"/>
      <c r="I916" s="93"/>
      <c r="J916" s="93"/>
    </row>
    <row r="917" spans="1:10" s="65" customFormat="1" ht="14" x14ac:dyDescent="0.35">
      <c r="A917" s="145"/>
      <c r="B917" s="93"/>
      <c r="C917" s="93"/>
      <c r="D917" s="93"/>
      <c r="E917" s="95"/>
      <c r="F917" s="95"/>
      <c r="G917" s="95"/>
      <c r="H917" s="93"/>
      <c r="I917" s="93"/>
      <c r="J917" s="93"/>
    </row>
    <row r="918" spans="1:10" s="65" customFormat="1" ht="14" x14ac:dyDescent="0.35">
      <c r="A918" s="145"/>
      <c r="B918" s="93"/>
      <c r="C918" s="93"/>
      <c r="D918" s="93"/>
      <c r="E918" s="95"/>
      <c r="F918" s="95"/>
      <c r="G918" s="95"/>
      <c r="H918" s="93"/>
      <c r="I918" s="93"/>
      <c r="J918" s="93"/>
    </row>
    <row r="919" spans="1:10" s="65" customFormat="1" ht="14" x14ac:dyDescent="0.35">
      <c r="A919" s="145"/>
      <c r="B919" s="93"/>
      <c r="C919" s="93"/>
      <c r="D919" s="93"/>
      <c r="E919" s="95"/>
      <c r="F919" s="95"/>
      <c r="G919" s="95"/>
      <c r="H919" s="93"/>
      <c r="I919" s="93"/>
      <c r="J919" s="93"/>
    </row>
    <row r="920" spans="1:10" s="65" customFormat="1" ht="14" x14ac:dyDescent="0.35">
      <c r="A920" s="145"/>
      <c r="B920" s="93"/>
      <c r="C920" s="93"/>
      <c r="D920" s="93"/>
      <c r="E920" s="95"/>
      <c r="F920" s="95"/>
      <c r="G920" s="95"/>
      <c r="H920" s="93"/>
      <c r="I920" s="93"/>
      <c r="J920" s="93"/>
    </row>
    <row r="921" spans="1:10" s="65" customFormat="1" ht="14" x14ac:dyDescent="0.35">
      <c r="A921" s="145"/>
      <c r="B921" s="93"/>
      <c r="C921" s="93"/>
      <c r="D921" s="93"/>
      <c r="E921" s="95"/>
      <c r="F921" s="95"/>
      <c r="G921" s="95"/>
      <c r="H921" s="93"/>
      <c r="I921" s="93"/>
      <c r="J921" s="93"/>
    </row>
    <row r="922" spans="1:10" s="65" customFormat="1" ht="14" x14ac:dyDescent="0.35">
      <c r="A922" s="145"/>
      <c r="B922" s="93"/>
      <c r="C922" s="93"/>
      <c r="D922" s="93"/>
      <c r="E922" s="95"/>
      <c r="F922" s="95"/>
      <c r="G922" s="95"/>
      <c r="H922" s="93"/>
      <c r="I922" s="93"/>
      <c r="J922" s="93"/>
    </row>
    <row r="923" spans="1:10" s="65" customFormat="1" ht="14" x14ac:dyDescent="0.35">
      <c r="A923" s="145"/>
      <c r="B923" s="93"/>
      <c r="C923" s="93"/>
      <c r="D923" s="93"/>
      <c r="E923" s="95"/>
      <c r="F923" s="95"/>
      <c r="G923" s="95"/>
      <c r="H923" s="93"/>
      <c r="I923" s="93"/>
      <c r="J923" s="93"/>
    </row>
    <row r="924" spans="1:10" s="65" customFormat="1" ht="14" x14ac:dyDescent="0.35">
      <c r="A924" s="145"/>
      <c r="B924" s="93"/>
      <c r="C924" s="93"/>
      <c r="D924" s="93"/>
      <c r="E924" s="95"/>
      <c r="F924" s="95"/>
      <c r="G924" s="95"/>
      <c r="H924" s="93"/>
      <c r="I924" s="93"/>
      <c r="J924" s="93"/>
    </row>
    <row r="925" spans="1:10" s="65" customFormat="1" ht="14" x14ac:dyDescent="0.35">
      <c r="A925" s="145"/>
      <c r="B925" s="93"/>
      <c r="C925" s="93"/>
      <c r="D925" s="93"/>
      <c r="E925" s="95"/>
      <c r="F925" s="95"/>
      <c r="G925" s="95"/>
      <c r="H925" s="93"/>
      <c r="I925" s="93"/>
      <c r="J925" s="93"/>
    </row>
    <row r="926" spans="1:10" s="65" customFormat="1" ht="14" x14ac:dyDescent="0.35">
      <c r="A926" s="145"/>
      <c r="B926" s="93"/>
      <c r="C926" s="93"/>
      <c r="D926" s="93"/>
      <c r="E926" s="95"/>
      <c r="F926" s="95"/>
      <c r="G926" s="95"/>
      <c r="H926" s="93"/>
      <c r="I926" s="93"/>
      <c r="J926" s="93"/>
    </row>
    <row r="927" spans="1:10" s="65" customFormat="1" ht="14" x14ac:dyDescent="0.35">
      <c r="A927" s="145"/>
      <c r="B927" s="93"/>
      <c r="C927" s="93"/>
      <c r="D927" s="93"/>
      <c r="E927" s="95"/>
      <c r="F927" s="95"/>
      <c r="G927" s="95"/>
      <c r="H927" s="93"/>
      <c r="I927" s="93"/>
      <c r="J927" s="93"/>
    </row>
    <row r="928" spans="1:10" s="65" customFormat="1" ht="14" x14ac:dyDescent="0.35">
      <c r="A928" s="145"/>
      <c r="B928" s="93"/>
      <c r="C928" s="93"/>
      <c r="D928" s="93"/>
      <c r="E928" s="95"/>
      <c r="F928" s="95"/>
      <c r="G928" s="95"/>
      <c r="H928" s="93"/>
      <c r="I928" s="93"/>
      <c r="J928" s="93"/>
    </row>
    <row r="929" spans="1:10" s="65" customFormat="1" ht="14" x14ac:dyDescent="0.35">
      <c r="A929" s="145"/>
      <c r="B929" s="93"/>
      <c r="C929" s="93"/>
      <c r="D929" s="93"/>
      <c r="E929" s="95"/>
      <c r="F929" s="95"/>
      <c r="G929" s="95"/>
      <c r="H929" s="93"/>
      <c r="I929" s="93"/>
      <c r="J929" s="93"/>
    </row>
    <row r="930" spans="1:10" s="65" customFormat="1" ht="14" x14ac:dyDescent="0.35">
      <c r="A930" s="145"/>
      <c r="B930" s="93"/>
      <c r="C930" s="93"/>
      <c r="D930" s="93"/>
      <c r="E930" s="95"/>
      <c r="F930" s="95"/>
      <c r="G930" s="95"/>
      <c r="H930" s="93"/>
      <c r="I930" s="93"/>
      <c r="J930" s="93"/>
    </row>
    <row r="931" spans="1:10" s="65" customFormat="1" ht="14" x14ac:dyDescent="0.35">
      <c r="A931" s="145"/>
      <c r="B931" s="93"/>
      <c r="C931" s="93"/>
      <c r="D931" s="93"/>
      <c r="E931" s="95"/>
      <c r="F931" s="95"/>
      <c r="G931" s="95"/>
      <c r="H931" s="93"/>
      <c r="I931" s="93"/>
      <c r="J931" s="93"/>
    </row>
    <row r="932" spans="1:10" s="65" customFormat="1" ht="14" x14ac:dyDescent="0.35">
      <c r="A932" s="145"/>
      <c r="B932" s="93"/>
      <c r="C932" s="93"/>
      <c r="D932" s="93"/>
      <c r="E932" s="95"/>
      <c r="F932" s="95"/>
      <c r="G932" s="95"/>
      <c r="H932" s="93"/>
      <c r="I932" s="93"/>
      <c r="J932" s="93"/>
    </row>
    <row r="933" spans="1:10" s="65" customFormat="1" ht="14" x14ac:dyDescent="0.35">
      <c r="A933" s="145"/>
      <c r="B933" s="93"/>
      <c r="C933" s="93"/>
      <c r="D933" s="93"/>
      <c r="E933" s="95"/>
      <c r="F933" s="95"/>
      <c r="G933" s="95"/>
      <c r="H933" s="93"/>
      <c r="I933" s="93"/>
      <c r="J933" s="93"/>
    </row>
    <row r="934" spans="1:10" s="65" customFormat="1" ht="14" x14ac:dyDescent="0.35">
      <c r="A934" s="145"/>
      <c r="B934" s="93"/>
      <c r="C934" s="93"/>
      <c r="D934" s="93"/>
      <c r="E934" s="95"/>
      <c r="F934" s="95"/>
      <c r="G934" s="95"/>
      <c r="H934" s="93"/>
      <c r="I934" s="93"/>
      <c r="J934" s="93"/>
    </row>
    <row r="935" spans="1:10" s="65" customFormat="1" ht="14" x14ac:dyDescent="0.35">
      <c r="A935" s="145"/>
      <c r="B935" s="93"/>
      <c r="C935" s="93"/>
      <c r="D935" s="93"/>
      <c r="E935" s="95"/>
      <c r="F935" s="95"/>
      <c r="G935" s="95"/>
      <c r="H935" s="93"/>
      <c r="I935" s="93"/>
      <c r="J935" s="93"/>
    </row>
    <row r="936" spans="1:10" s="65" customFormat="1" ht="14" x14ac:dyDescent="0.35">
      <c r="A936" s="145"/>
      <c r="B936" s="93"/>
      <c r="C936" s="93"/>
      <c r="D936" s="93"/>
      <c r="E936" s="95"/>
      <c r="F936" s="95"/>
      <c r="G936" s="95"/>
      <c r="H936" s="93"/>
      <c r="I936" s="93"/>
      <c r="J936" s="93"/>
    </row>
    <row r="937" spans="1:10" s="65" customFormat="1" ht="14" x14ac:dyDescent="0.35">
      <c r="A937" s="145"/>
      <c r="B937" s="93"/>
      <c r="C937" s="93"/>
      <c r="D937" s="93"/>
      <c r="E937" s="95"/>
      <c r="F937" s="95"/>
      <c r="G937" s="95"/>
      <c r="H937" s="93"/>
      <c r="I937" s="93"/>
      <c r="J937" s="93"/>
    </row>
    <row r="938" spans="1:10" s="65" customFormat="1" ht="14" x14ac:dyDescent="0.35">
      <c r="A938" s="145"/>
      <c r="B938" s="93"/>
      <c r="C938" s="93"/>
      <c r="D938" s="93"/>
      <c r="E938" s="95"/>
      <c r="F938" s="95"/>
      <c r="G938" s="95"/>
      <c r="H938" s="93"/>
      <c r="I938" s="93"/>
      <c r="J938" s="93"/>
    </row>
    <row r="939" spans="1:10" s="65" customFormat="1" ht="14" x14ac:dyDescent="0.35">
      <c r="A939" s="145"/>
      <c r="B939" s="93"/>
      <c r="C939" s="93"/>
      <c r="D939" s="93"/>
      <c r="E939" s="95"/>
      <c r="F939" s="95"/>
      <c r="G939" s="95"/>
      <c r="H939" s="93"/>
      <c r="I939" s="93"/>
      <c r="J939" s="93"/>
    </row>
    <row r="940" spans="1:10" s="65" customFormat="1" ht="14" x14ac:dyDescent="0.35">
      <c r="A940" s="145"/>
      <c r="B940" s="93"/>
      <c r="C940" s="93"/>
      <c r="D940" s="93"/>
      <c r="E940" s="95"/>
      <c r="F940" s="95"/>
      <c r="G940" s="95"/>
      <c r="H940" s="93"/>
      <c r="I940" s="93"/>
      <c r="J940" s="93"/>
    </row>
    <row r="941" spans="1:10" s="65" customFormat="1" ht="14" x14ac:dyDescent="0.35">
      <c r="A941" s="145"/>
      <c r="B941" s="93"/>
      <c r="C941" s="93"/>
      <c r="D941" s="93"/>
      <c r="E941" s="95"/>
      <c r="F941" s="95"/>
      <c r="G941" s="95"/>
      <c r="H941" s="93"/>
      <c r="I941" s="93"/>
      <c r="J941" s="93"/>
    </row>
    <row r="942" spans="1:10" s="65" customFormat="1" ht="14" x14ac:dyDescent="0.35">
      <c r="A942" s="145"/>
      <c r="B942" s="93"/>
      <c r="C942" s="93"/>
      <c r="D942" s="93"/>
      <c r="E942" s="95"/>
      <c r="F942" s="95"/>
      <c r="G942" s="95"/>
      <c r="H942" s="93"/>
      <c r="I942" s="93"/>
      <c r="J942" s="93"/>
    </row>
    <row r="943" spans="1:10" s="65" customFormat="1" ht="14" x14ac:dyDescent="0.35">
      <c r="A943" s="145"/>
      <c r="B943" s="93"/>
      <c r="C943" s="93"/>
      <c r="D943" s="93"/>
      <c r="E943" s="95"/>
      <c r="F943" s="95"/>
      <c r="G943" s="95"/>
      <c r="H943" s="93"/>
      <c r="I943" s="93"/>
      <c r="J943" s="93"/>
    </row>
    <row r="944" spans="1:10" s="65" customFormat="1" ht="14" x14ac:dyDescent="0.35">
      <c r="A944" s="145"/>
      <c r="B944" s="93"/>
      <c r="C944" s="93"/>
      <c r="D944" s="93"/>
      <c r="E944" s="95"/>
      <c r="F944" s="95"/>
      <c r="G944" s="95"/>
      <c r="H944" s="93"/>
      <c r="I944" s="93"/>
      <c r="J944" s="93"/>
    </row>
    <row r="945" spans="1:10" s="65" customFormat="1" ht="14" x14ac:dyDescent="0.35">
      <c r="A945" s="145"/>
      <c r="B945" s="93"/>
      <c r="C945" s="93"/>
      <c r="D945" s="93"/>
      <c r="E945" s="95"/>
      <c r="F945" s="95"/>
      <c r="G945" s="95"/>
      <c r="H945" s="93"/>
      <c r="I945" s="93"/>
      <c r="J945" s="93"/>
    </row>
    <row r="946" spans="1:10" s="65" customFormat="1" ht="14" x14ac:dyDescent="0.35">
      <c r="A946" s="145"/>
      <c r="B946" s="93"/>
      <c r="C946" s="93"/>
      <c r="D946" s="93"/>
      <c r="E946" s="95"/>
      <c r="F946" s="95"/>
      <c r="G946" s="95"/>
      <c r="H946" s="93"/>
      <c r="I946" s="93"/>
      <c r="J946" s="93"/>
    </row>
    <row r="947" spans="1:10" s="65" customFormat="1" ht="14" x14ac:dyDescent="0.35">
      <c r="A947" s="145"/>
      <c r="B947" s="93"/>
      <c r="C947" s="93"/>
      <c r="D947" s="93"/>
      <c r="E947" s="95"/>
      <c r="F947" s="95"/>
      <c r="G947" s="95"/>
      <c r="H947" s="93"/>
      <c r="I947" s="93"/>
      <c r="J947" s="93"/>
    </row>
    <row r="948" spans="1:10" s="65" customFormat="1" ht="14" x14ac:dyDescent="0.35">
      <c r="A948" s="145"/>
      <c r="B948" s="93"/>
      <c r="C948" s="93"/>
      <c r="D948" s="93"/>
      <c r="E948" s="95"/>
      <c r="F948" s="95"/>
      <c r="G948" s="95"/>
      <c r="H948" s="93"/>
      <c r="I948" s="93"/>
      <c r="J948" s="93"/>
    </row>
    <row r="949" spans="1:10" s="65" customFormat="1" ht="14" x14ac:dyDescent="0.35">
      <c r="A949" s="145"/>
      <c r="B949" s="93"/>
      <c r="C949" s="93"/>
      <c r="D949" s="93"/>
      <c r="E949" s="95"/>
      <c r="F949" s="95"/>
      <c r="G949" s="95"/>
      <c r="H949" s="93"/>
      <c r="I949" s="93"/>
      <c r="J949" s="93"/>
    </row>
    <row r="950" spans="1:10" s="65" customFormat="1" ht="14" x14ac:dyDescent="0.35">
      <c r="A950" s="145"/>
      <c r="B950" s="93"/>
      <c r="C950" s="93"/>
      <c r="D950" s="93"/>
      <c r="E950" s="95"/>
      <c r="F950" s="95"/>
      <c r="G950" s="95"/>
      <c r="H950" s="93"/>
      <c r="I950" s="93"/>
      <c r="J950" s="93"/>
    </row>
    <row r="951" spans="1:10" s="65" customFormat="1" ht="14" x14ac:dyDescent="0.35">
      <c r="A951" s="145"/>
      <c r="B951" s="93"/>
      <c r="C951" s="93"/>
      <c r="D951" s="93"/>
      <c r="E951" s="95"/>
      <c r="F951" s="95"/>
      <c r="G951" s="95"/>
      <c r="H951" s="93"/>
      <c r="I951" s="93"/>
      <c r="J951" s="93"/>
    </row>
    <row r="952" spans="1:10" s="65" customFormat="1" ht="14" x14ac:dyDescent="0.35">
      <c r="A952" s="145"/>
      <c r="B952" s="93"/>
      <c r="C952" s="93"/>
      <c r="D952" s="93"/>
      <c r="E952" s="95"/>
      <c r="F952" s="95"/>
      <c r="G952" s="95"/>
      <c r="H952" s="93"/>
      <c r="I952" s="93"/>
      <c r="J952" s="93"/>
    </row>
    <row r="953" spans="1:10" s="65" customFormat="1" ht="14" x14ac:dyDescent="0.35">
      <c r="A953" s="145"/>
      <c r="B953" s="93"/>
      <c r="C953" s="93"/>
      <c r="D953" s="93"/>
      <c r="E953" s="95"/>
      <c r="F953" s="95"/>
      <c r="G953" s="95"/>
      <c r="H953" s="93"/>
      <c r="I953" s="93"/>
      <c r="J953" s="93"/>
    </row>
    <row r="954" spans="1:10" s="65" customFormat="1" ht="14" x14ac:dyDescent="0.35">
      <c r="A954" s="145"/>
      <c r="B954" s="93"/>
      <c r="C954" s="93"/>
      <c r="D954" s="93"/>
      <c r="E954" s="95"/>
      <c r="F954" s="95"/>
      <c r="G954" s="95"/>
      <c r="H954" s="93"/>
      <c r="I954" s="93"/>
      <c r="J954" s="93"/>
    </row>
    <row r="955" spans="1:10" s="65" customFormat="1" ht="14" x14ac:dyDescent="0.35">
      <c r="A955" s="145"/>
      <c r="B955" s="93"/>
      <c r="C955" s="93"/>
      <c r="D955" s="93"/>
      <c r="E955" s="95"/>
      <c r="F955" s="95"/>
      <c r="G955" s="95"/>
      <c r="H955" s="93"/>
      <c r="I955" s="93"/>
      <c r="J955" s="93"/>
    </row>
    <row r="956" spans="1:10" s="65" customFormat="1" ht="14" x14ac:dyDescent="0.35">
      <c r="A956" s="145"/>
      <c r="B956" s="93"/>
      <c r="C956" s="93"/>
      <c r="D956" s="93"/>
      <c r="E956" s="95"/>
      <c r="F956" s="95"/>
      <c r="G956" s="95"/>
      <c r="H956" s="93"/>
      <c r="I956" s="93"/>
      <c r="J956" s="93"/>
    </row>
    <row r="957" spans="1:10" s="65" customFormat="1" ht="14" x14ac:dyDescent="0.35">
      <c r="A957" s="145"/>
      <c r="B957" s="93"/>
      <c r="C957" s="93"/>
      <c r="D957" s="93"/>
      <c r="E957" s="95"/>
      <c r="F957" s="95"/>
      <c r="G957" s="95"/>
      <c r="H957" s="93"/>
      <c r="I957" s="93"/>
      <c r="J957" s="93"/>
    </row>
    <row r="958" spans="1:10" s="65" customFormat="1" ht="14" x14ac:dyDescent="0.35">
      <c r="A958" s="145"/>
      <c r="B958" s="93"/>
      <c r="C958" s="93"/>
      <c r="D958" s="93"/>
      <c r="E958" s="95"/>
      <c r="F958" s="95"/>
      <c r="G958" s="95"/>
      <c r="H958" s="93"/>
      <c r="I958" s="93"/>
      <c r="J958" s="93"/>
    </row>
    <row r="959" spans="1:10" s="65" customFormat="1" ht="14" x14ac:dyDescent="0.35">
      <c r="A959" s="145"/>
      <c r="B959" s="93"/>
      <c r="C959" s="93"/>
      <c r="D959" s="93"/>
      <c r="E959" s="95"/>
      <c r="F959" s="95"/>
      <c r="G959" s="95"/>
      <c r="H959" s="93"/>
      <c r="I959" s="93"/>
      <c r="J959" s="93"/>
    </row>
    <row r="960" spans="1:10" s="65" customFormat="1" ht="14" x14ac:dyDescent="0.35">
      <c r="A960" s="145"/>
      <c r="B960" s="93"/>
      <c r="C960" s="93"/>
      <c r="D960" s="93"/>
      <c r="E960" s="95"/>
      <c r="F960" s="95"/>
      <c r="G960" s="95"/>
      <c r="H960" s="93"/>
      <c r="I960" s="93"/>
      <c r="J960" s="93"/>
    </row>
    <row r="961" spans="1:10" s="65" customFormat="1" ht="14" x14ac:dyDescent="0.35">
      <c r="A961" s="145"/>
      <c r="B961" s="93"/>
      <c r="C961" s="93"/>
      <c r="D961" s="93"/>
      <c r="E961" s="95"/>
      <c r="F961" s="95"/>
      <c r="G961" s="95"/>
      <c r="H961" s="93"/>
      <c r="I961" s="93"/>
      <c r="J961" s="93"/>
    </row>
    <row r="962" spans="1:10" s="65" customFormat="1" ht="14" x14ac:dyDescent="0.35">
      <c r="A962" s="145"/>
      <c r="B962" s="93"/>
      <c r="C962" s="93"/>
      <c r="D962" s="93"/>
      <c r="E962" s="95"/>
      <c r="F962" s="95"/>
      <c r="G962" s="95"/>
      <c r="H962" s="93"/>
      <c r="I962" s="93"/>
      <c r="J962" s="93"/>
    </row>
    <row r="963" spans="1:10" s="65" customFormat="1" ht="14" x14ac:dyDescent="0.35">
      <c r="A963" s="145"/>
      <c r="B963" s="93"/>
      <c r="C963" s="93"/>
      <c r="D963" s="93"/>
      <c r="E963" s="95"/>
      <c r="F963" s="95"/>
      <c r="G963" s="95"/>
      <c r="H963" s="93"/>
      <c r="I963" s="93"/>
      <c r="J963" s="93"/>
    </row>
    <row r="964" spans="1:10" s="65" customFormat="1" ht="14" x14ac:dyDescent="0.35">
      <c r="A964" s="145"/>
      <c r="B964" s="93"/>
      <c r="C964" s="93"/>
      <c r="D964" s="93"/>
      <c r="E964" s="95"/>
      <c r="F964" s="95"/>
      <c r="G964" s="95"/>
      <c r="H964" s="93"/>
      <c r="I964" s="93"/>
      <c r="J964" s="93"/>
    </row>
    <row r="965" spans="1:10" s="65" customFormat="1" ht="14" x14ac:dyDescent="0.35">
      <c r="A965" s="145"/>
      <c r="B965" s="93"/>
      <c r="C965" s="93"/>
      <c r="D965" s="93"/>
      <c r="E965" s="95"/>
      <c r="F965" s="95"/>
      <c r="G965" s="95"/>
      <c r="H965" s="93"/>
      <c r="I965" s="93"/>
      <c r="J965" s="93"/>
    </row>
    <row r="966" spans="1:10" s="65" customFormat="1" ht="14" x14ac:dyDescent="0.35">
      <c r="A966" s="145"/>
      <c r="B966" s="93"/>
      <c r="C966" s="93"/>
      <c r="D966" s="93"/>
      <c r="E966" s="95"/>
      <c r="F966" s="95"/>
      <c r="G966" s="95"/>
      <c r="H966" s="93"/>
      <c r="I966" s="93"/>
      <c r="J966" s="93"/>
    </row>
    <row r="967" spans="1:10" s="65" customFormat="1" ht="14" x14ac:dyDescent="0.35">
      <c r="A967" s="145"/>
      <c r="B967" s="93"/>
      <c r="C967" s="93"/>
      <c r="D967" s="93"/>
      <c r="E967" s="95"/>
      <c r="F967" s="95"/>
      <c r="G967" s="95"/>
      <c r="H967" s="93"/>
      <c r="I967" s="93"/>
      <c r="J967" s="93"/>
    </row>
    <row r="968" spans="1:10" s="65" customFormat="1" ht="14" x14ac:dyDescent="0.35">
      <c r="A968" s="145"/>
      <c r="B968" s="93"/>
      <c r="C968" s="93"/>
      <c r="D968" s="93"/>
      <c r="E968" s="95"/>
      <c r="F968" s="95"/>
      <c r="G968" s="95"/>
      <c r="H968" s="93"/>
      <c r="I968" s="93"/>
      <c r="J968" s="93"/>
    </row>
    <row r="969" spans="1:10" s="65" customFormat="1" ht="14" x14ac:dyDescent="0.35">
      <c r="A969" s="145"/>
      <c r="B969" s="93"/>
      <c r="C969" s="93"/>
      <c r="D969" s="93"/>
      <c r="E969" s="95"/>
      <c r="F969" s="95"/>
      <c r="G969" s="95"/>
      <c r="H969" s="93"/>
      <c r="I969" s="93"/>
      <c r="J969" s="93"/>
    </row>
    <row r="970" spans="1:10" s="65" customFormat="1" ht="14" x14ac:dyDescent="0.35">
      <c r="A970" s="145"/>
      <c r="B970" s="93"/>
      <c r="C970" s="93"/>
      <c r="D970" s="93"/>
      <c r="E970" s="95"/>
      <c r="F970" s="95"/>
      <c r="G970" s="95"/>
      <c r="H970" s="93"/>
      <c r="I970" s="93"/>
      <c r="J970" s="93"/>
    </row>
    <row r="971" spans="1:10" s="65" customFormat="1" ht="14" x14ac:dyDescent="0.35">
      <c r="A971" s="145"/>
      <c r="B971" s="93"/>
      <c r="C971" s="93"/>
      <c r="D971" s="93"/>
      <c r="E971" s="95"/>
      <c r="F971" s="95"/>
      <c r="G971" s="95"/>
      <c r="H971" s="93"/>
      <c r="I971" s="93"/>
      <c r="J971" s="93"/>
    </row>
    <row r="972" spans="1:10" s="65" customFormat="1" ht="14" x14ac:dyDescent="0.35">
      <c r="A972" s="145"/>
      <c r="B972" s="93"/>
      <c r="C972" s="93"/>
      <c r="D972" s="93"/>
      <c r="E972" s="95"/>
      <c r="F972" s="95"/>
      <c r="G972" s="95"/>
      <c r="H972" s="93"/>
      <c r="I972" s="93"/>
      <c r="J972" s="93"/>
    </row>
    <row r="973" spans="1:10" s="65" customFormat="1" ht="14" x14ac:dyDescent="0.35">
      <c r="A973" s="145"/>
      <c r="B973" s="93"/>
      <c r="C973" s="93"/>
      <c r="D973" s="93"/>
      <c r="E973" s="95"/>
      <c r="F973" s="95"/>
      <c r="G973" s="95"/>
      <c r="H973" s="93"/>
      <c r="I973" s="93"/>
      <c r="J973" s="93"/>
    </row>
    <row r="974" spans="1:10" s="65" customFormat="1" ht="14" x14ac:dyDescent="0.35">
      <c r="A974" s="145"/>
      <c r="B974" s="93"/>
      <c r="C974" s="93"/>
      <c r="D974" s="93"/>
      <c r="E974" s="95"/>
      <c r="F974" s="95"/>
      <c r="G974" s="95"/>
      <c r="H974" s="93"/>
      <c r="I974" s="93"/>
      <c r="J974" s="93"/>
    </row>
    <row r="975" spans="1:10" s="65" customFormat="1" ht="14" x14ac:dyDescent="0.35">
      <c r="A975" s="145"/>
      <c r="B975" s="93"/>
      <c r="C975" s="93"/>
      <c r="D975" s="93"/>
      <c r="E975" s="95"/>
      <c r="F975" s="95"/>
      <c r="G975" s="95"/>
      <c r="H975" s="93"/>
      <c r="I975" s="93"/>
      <c r="J975" s="93"/>
    </row>
    <row r="976" spans="1:10" s="65" customFormat="1" ht="14" x14ac:dyDescent="0.35">
      <c r="A976" s="145"/>
      <c r="B976" s="93"/>
      <c r="C976" s="93"/>
      <c r="D976" s="93"/>
      <c r="E976" s="95"/>
      <c r="F976" s="95"/>
      <c r="G976" s="95"/>
      <c r="H976" s="93"/>
      <c r="I976" s="93"/>
      <c r="J976" s="93"/>
    </row>
    <row r="977" spans="1:10" s="65" customFormat="1" ht="14" x14ac:dyDescent="0.35">
      <c r="A977" s="145"/>
      <c r="B977" s="93"/>
      <c r="C977" s="93"/>
      <c r="D977" s="93"/>
      <c r="E977" s="95"/>
      <c r="F977" s="95"/>
      <c r="G977" s="95"/>
      <c r="H977" s="93"/>
      <c r="I977" s="93"/>
      <c r="J977" s="93"/>
    </row>
    <row r="978" spans="1:10" s="65" customFormat="1" ht="14" x14ac:dyDescent="0.35">
      <c r="A978" s="145"/>
      <c r="B978" s="93"/>
      <c r="C978" s="93"/>
      <c r="D978" s="93"/>
      <c r="E978" s="95"/>
      <c r="F978" s="95"/>
      <c r="G978" s="95"/>
      <c r="H978" s="93"/>
      <c r="I978" s="93"/>
      <c r="J978" s="93"/>
    </row>
    <row r="979" spans="1:10" s="65" customFormat="1" ht="14" x14ac:dyDescent="0.35">
      <c r="A979" s="145"/>
      <c r="B979" s="93"/>
      <c r="C979" s="93"/>
      <c r="D979" s="93"/>
      <c r="E979" s="95"/>
      <c r="F979" s="95"/>
      <c r="G979" s="95"/>
      <c r="H979" s="93"/>
      <c r="I979" s="93"/>
      <c r="J979" s="93"/>
    </row>
    <row r="980" spans="1:10" s="65" customFormat="1" ht="14" x14ac:dyDescent="0.35">
      <c r="A980" s="145"/>
      <c r="B980" s="93"/>
      <c r="C980" s="93"/>
      <c r="D980" s="93"/>
      <c r="E980" s="95"/>
      <c r="F980" s="95"/>
      <c r="G980" s="95"/>
      <c r="H980" s="93"/>
      <c r="I980" s="93"/>
      <c r="J980" s="93"/>
    </row>
    <row r="981" spans="1:10" s="65" customFormat="1" ht="14" x14ac:dyDescent="0.35">
      <c r="A981" s="145"/>
      <c r="B981" s="93"/>
      <c r="C981" s="93"/>
      <c r="D981" s="93"/>
      <c r="E981" s="95"/>
      <c r="F981" s="95"/>
      <c r="G981" s="95"/>
      <c r="H981" s="93"/>
      <c r="I981" s="93"/>
      <c r="J981" s="93"/>
    </row>
    <row r="982" spans="1:10" s="65" customFormat="1" ht="14" x14ac:dyDescent="0.35">
      <c r="A982" s="145"/>
      <c r="B982" s="93"/>
      <c r="C982" s="93"/>
      <c r="D982" s="93"/>
      <c r="E982" s="95"/>
      <c r="F982" s="95"/>
      <c r="G982" s="95"/>
      <c r="H982" s="93"/>
      <c r="I982" s="93"/>
      <c r="J982" s="93"/>
    </row>
    <row r="983" spans="1:10" s="65" customFormat="1" ht="14" x14ac:dyDescent="0.35">
      <c r="A983" s="145"/>
      <c r="B983" s="93"/>
      <c r="C983" s="93"/>
      <c r="D983" s="93"/>
      <c r="E983" s="95"/>
      <c r="F983" s="95"/>
      <c r="G983" s="95"/>
      <c r="H983" s="93"/>
      <c r="I983" s="93"/>
      <c r="J983" s="93"/>
    </row>
    <row r="984" spans="1:10" s="65" customFormat="1" ht="14" x14ac:dyDescent="0.35">
      <c r="A984" s="145"/>
      <c r="B984" s="93"/>
      <c r="C984" s="93"/>
      <c r="D984" s="93"/>
      <c r="E984" s="95"/>
      <c r="F984" s="95"/>
      <c r="G984" s="95"/>
      <c r="H984" s="93"/>
      <c r="I984" s="93"/>
      <c r="J984" s="93"/>
    </row>
    <row r="985" spans="1:10" s="65" customFormat="1" ht="14" x14ac:dyDescent="0.35">
      <c r="A985" s="145"/>
      <c r="B985" s="93"/>
      <c r="C985" s="93"/>
      <c r="D985" s="93"/>
      <c r="E985" s="95"/>
      <c r="F985" s="95"/>
      <c r="G985" s="95"/>
      <c r="H985" s="93"/>
      <c r="I985" s="93"/>
      <c r="J985" s="93"/>
    </row>
    <row r="986" spans="1:10" s="65" customFormat="1" ht="14" x14ac:dyDescent="0.35">
      <c r="A986" s="145"/>
      <c r="B986" s="93"/>
      <c r="C986" s="93"/>
      <c r="D986" s="93"/>
      <c r="E986" s="95"/>
      <c r="F986" s="95"/>
      <c r="G986" s="95"/>
      <c r="H986" s="93"/>
      <c r="I986" s="93"/>
      <c r="J986" s="93"/>
    </row>
    <row r="987" spans="1:10" s="65" customFormat="1" ht="14" x14ac:dyDescent="0.35">
      <c r="A987" s="145"/>
      <c r="B987" s="93"/>
      <c r="C987" s="93"/>
      <c r="D987" s="93"/>
      <c r="E987" s="95"/>
      <c r="F987" s="95"/>
      <c r="G987" s="95"/>
      <c r="H987" s="93"/>
      <c r="I987" s="93"/>
      <c r="J987" s="93"/>
    </row>
    <row r="988" spans="1:10" s="65" customFormat="1" ht="14" x14ac:dyDescent="0.35">
      <c r="A988" s="145"/>
      <c r="B988" s="93"/>
      <c r="C988" s="93"/>
      <c r="D988" s="93"/>
      <c r="E988" s="95"/>
      <c r="F988" s="95"/>
      <c r="G988" s="95"/>
      <c r="H988" s="93"/>
      <c r="I988" s="93"/>
      <c r="J988" s="93"/>
    </row>
    <row r="989" spans="1:10" s="65" customFormat="1" ht="14" x14ac:dyDescent="0.35">
      <c r="A989" s="145"/>
      <c r="B989" s="93"/>
      <c r="C989" s="93"/>
      <c r="D989" s="93"/>
      <c r="E989" s="95"/>
      <c r="F989" s="95"/>
      <c r="G989" s="95"/>
      <c r="H989" s="93"/>
      <c r="I989" s="93"/>
      <c r="J989" s="93"/>
    </row>
    <row r="990" spans="1:10" s="65" customFormat="1" ht="14" x14ac:dyDescent="0.35">
      <c r="A990" s="145"/>
      <c r="B990" s="93"/>
      <c r="C990" s="93"/>
      <c r="D990" s="93"/>
      <c r="E990" s="95"/>
      <c r="F990" s="95"/>
      <c r="G990" s="95"/>
      <c r="H990" s="93"/>
      <c r="I990" s="93"/>
      <c r="J990" s="93"/>
    </row>
    <row r="991" spans="1:10" s="65" customFormat="1" ht="14" x14ac:dyDescent="0.35">
      <c r="A991" s="145"/>
      <c r="B991" s="93"/>
      <c r="C991" s="93"/>
      <c r="D991" s="93"/>
      <c r="E991" s="95"/>
      <c r="F991" s="95"/>
      <c r="G991" s="95"/>
      <c r="H991" s="93"/>
      <c r="I991" s="93"/>
      <c r="J991" s="93"/>
    </row>
    <row r="992" spans="1:10" s="65" customFormat="1" ht="14" x14ac:dyDescent="0.35">
      <c r="A992" s="145"/>
      <c r="B992" s="93"/>
      <c r="C992" s="93"/>
      <c r="D992" s="93"/>
      <c r="E992" s="95"/>
      <c r="F992" s="95"/>
      <c r="G992" s="95"/>
      <c r="H992" s="93"/>
      <c r="I992" s="93"/>
      <c r="J992" s="93"/>
    </row>
    <row r="993" spans="1:10" s="65" customFormat="1" ht="14" x14ac:dyDescent="0.35">
      <c r="A993" s="145"/>
      <c r="B993" s="93"/>
      <c r="C993" s="93"/>
      <c r="D993" s="93"/>
      <c r="E993" s="95"/>
      <c r="F993" s="95"/>
      <c r="G993" s="95"/>
      <c r="H993" s="93"/>
      <c r="I993" s="93"/>
      <c r="J993" s="93"/>
    </row>
    <row r="994" spans="1:10" s="65" customFormat="1" ht="14" x14ac:dyDescent="0.35">
      <c r="A994" s="145"/>
      <c r="B994" s="93"/>
      <c r="C994" s="93"/>
      <c r="D994" s="93"/>
      <c r="E994" s="95"/>
      <c r="F994" s="95"/>
      <c r="G994" s="95"/>
      <c r="H994" s="93"/>
      <c r="I994" s="93"/>
      <c r="J994" s="93"/>
    </row>
    <row r="995" spans="1:10" s="65" customFormat="1" ht="14" x14ac:dyDescent="0.35">
      <c r="A995" s="145"/>
      <c r="B995" s="93"/>
      <c r="C995" s="93"/>
      <c r="D995" s="93"/>
      <c r="E995" s="95"/>
      <c r="F995" s="95"/>
      <c r="G995" s="95"/>
      <c r="H995" s="93"/>
      <c r="I995" s="93"/>
      <c r="J995" s="93"/>
    </row>
    <row r="996" spans="1:10" s="65" customFormat="1" ht="14" x14ac:dyDescent="0.35">
      <c r="A996" s="145"/>
      <c r="B996" s="93"/>
      <c r="C996" s="93"/>
      <c r="D996" s="93"/>
      <c r="E996" s="95"/>
      <c r="F996" s="95"/>
      <c r="G996" s="95"/>
      <c r="H996" s="93"/>
      <c r="I996" s="93"/>
      <c r="J996" s="93"/>
    </row>
    <row r="997" spans="1:10" s="65" customFormat="1" ht="14" x14ac:dyDescent="0.35">
      <c r="A997" s="145"/>
      <c r="B997" s="93"/>
      <c r="C997" s="93"/>
      <c r="D997" s="93"/>
      <c r="E997" s="95"/>
      <c r="F997" s="95"/>
      <c r="G997" s="95"/>
      <c r="H997" s="93"/>
      <c r="I997" s="93"/>
      <c r="J997" s="93"/>
    </row>
    <row r="998" spans="1:10" s="65" customFormat="1" ht="14" x14ac:dyDescent="0.35">
      <c r="A998" s="145"/>
      <c r="B998" s="93"/>
      <c r="C998" s="93"/>
      <c r="D998" s="93"/>
      <c r="E998" s="95"/>
      <c r="F998" s="95"/>
      <c r="G998" s="95"/>
      <c r="H998" s="93"/>
      <c r="I998" s="93"/>
      <c r="J998" s="93"/>
    </row>
    <row r="999" spans="1:10" s="65" customFormat="1" ht="14" x14ac:dyDescent="0.35">
      <c r="A999" s="145"/>
      <c r="B999" s="93"/>
      <c r="C999" s="93"/>
      <c r="D999" s="93"/>
      <c r="E999" s="95"/>
      <c r="F999" s="95"/>
      <c r="G999" s="95"/>
      <c r="H999" s="93"/>
      <c r="I999" s="93"/>
      <c r="J999" s="93"/>
    </row>
    <row r="1000" spans="1:10" s="65" customFormat="1" ht="14" x14ac:dyDescent="0.35">
      <c r="A1000" s="145"/>
      <c r="B1000" s="93"/>
      <c r="C1000" s="93"/>
      <c r="D1000" s="93"/>
      <c r="E1000" s="95"/>
      <c r="F1000" s="95"/>
      <c r="G1000" s="95"/>
      <c r="H1000" s="93"/>
      <c r="I1000" s="93"/>
      <c r="J1000" s="93"/>
    </row>
    <row r="1001" spans="1:10" s="65" customFormat="1" ht="14" x14ac:dyDescent="0.35">
      <c r="A1001" s="145"/>
      <c r="B1001" s="93"/>
      <c r="C1001" s="93"/>
      <c r="D1001" s="93"/>
      <c r="E1001" s="95"/>
      <c r="F1001" s="95"/>
      <c r="G1001" s="95"/>
      <c r="H1001" s="93"/>
      <c r="I1001" s="93"/>
      <c r="J1001" s="93"/>
    </row>
    <row r="1002" spans="1:10" s="65" customFormat="1" ht="14" x14ac:dyDescent="0.35">
      <c r="A1002" s="145"/>
      <c r="B1002" s="93"/>
      <c r="C1002" s="93"/>
      <c r="D1002" s="93"/>
      <c r="E1002" s="95"/>
      <c r="F1002" s="95"/>
      <c r="G1002" s="95"/>
      <c r="H1002" s="93"/>
      <c r="I1002" s="93"/>
      <c r="J1002" s="93"/>
    </row>
    <row r="1003" spans="1:10" s="65" customFormat="1" ht="14" x14ac:dyDescent="0.35">
      <c r="A1003" s="145"/>
      <c r="B1003" s="93"/>
      <c r="C1003" s="93"/>
      <c r="D1003" s="93"/>
      <c r="E1003" s="95"/>
      <c r="F1003" s="95"/>
      <c r="G1003" s="95"/>
      <c r="H1003" s="93"/>
      <c r="I1003" s="93"/>
      <c r="J1003" s="93"/>
    </row>
    <row r="1004" spans="1:10" s="65" customFormat="1" ht="14" x14ac:dyDescent="0.35">
      <c r="A1004" s="145"/>
      <c r="B1004" s="93"/>
      <c r="C1004" s="93"/>
      <c r="D1004" s="93"/>
      <c r="E1004" s="95"/>
      <c r="F1004" s="95"/>
      <c r="G1004" s="95"/>
      <c r="H1004" s="93"/>
      <c r="I1004" s="93"/>
      <c r="J1004" s="93"/>
    </row>
    <row r="1005" spans="1:10" s="65" customFormat="1" ht="14" x14ac:dyDescent="0.35">
      <c r="A1005" s="145"/>
      <c r="B1005" s="93"/>
      <c r="C1005" s="93"/>
      <c r="D1005" s="93"/>
      <c r="E1005" s="95"/>
      <c r="F1005" s="95"/>
      <c r="G1005" s="95"/>
      <c r="H1005" s="93"/>
      <c r="I1005" s="93"/>
      <c r="J1005" s="93"/>
    </row>
    <row r="1006" spans="1:10" s="65" customFormat="1" ht="14" x14ac:dyDescent="0.35">
      <c r="A1006" s="145"/>
      <c r="B1006" s="93"/>
      <c r="C1006" s="93"/>
      <c r="D1006" s="93"/>
      <c r="E1006" s="95"/>
      <c r="F1006" s="95"/>
      <c r="G1006" s="95"/>
      <c r="H1006" s="93"/>
      <c r="I1006" s="93"/>
      <c r="J1006" s="93"/>
    </row>
    <row r="1007" spans="1:10" s="65" customFormat="1" ht="14" x14ac:dyDescent="0.35">
      <c r="A1007" s="145"/>
      <c r="B1007" s="93"/>
      <c r="C1007" s="93"/>
      <c r="D1007" s="93"/>
      <c r="E1007" s="95"/>
      <c r="F1007" s="95"/>
      <c r="G1007" s="95"/>
      <c r="H1007" s="93"/>
      <c r="I1007" s="93"/>
      <c r="J1007" s="93"/>
    </row>
    <row r="1008" spans="1:10" s="65" customFormat="1" ht="14" x14ac:dyDescent="0.35">
      <c r="A1008" s="145"/>
      <c r="B1008" s="93"/>
      <c r="C1008" s="93"/>
      <c r="D1008" s="93"/>
      <c r="E1008" s="95"/>
      <c r="F1008" s="95"/>
      <c r="G1008" s="95"/>
      <c r="H1008" s="93"/>
      <c r="I1008" s="93"/>
      <c r="J1008" s="93"/>
    </row>
    <row r="1009" spans="1:10" s="65" customFormat="1" ht="14" x14ac:dyDescent="0.35">
      <c r="A1009" s="145"/>
      <c r="B1009" s="93"/>
      <c r="C1009" s="93"/>
      <c r="D1009" s="93"/>
      <c r="E1009" s="95"/>
      <c r="F1009" s="95"/>
      <c r="G1009" s="95"/>
      <c r="H1009" s="93"/>
      <c r="I1009" s="93"/>
      <c r="J1009" s="93"/>
    </row>
    <row r="1010" spans="1:10" s="65" customFormat="1" ht="14" x14ac:dyDescent="0.35">
      <c r="A1010" s="145"/>
      <c r="B1010" s="93"/>
      <c r="C1010" s="93"/>
      <c r="D1010" s="93"/>
      <c r="E1010" s="95"/>
      <c r="F1010" s="95"/>
      <c r="G1010" s="95"/>
      <c r="H1010" s="93"/>
      <c r="I1010" s="93"/>
      <c r="J1010" s="93"/>
    </row>
    <row r="1011" spans="1:10" s="65" customFormat="1" ht="14" x14ac:dyDescent="0.35">
      <c r="A1011" s="145"/>
      <c r="B1011" s="93"/>
      <c r="C1011" s="93"/>
      <c r="D1011" s="93"/>
      <c r="E1011" s="95"/>
      <c r="F1011" s="95"/>
      <c r="G1011" s="95"/>
      <c r="H1011" s="93"/>
      <c r="I1011" s="93"/>
      <c r="J1011" s="93"/>
    </row>
    <row r="1012" spans="1:10" s="65" customFormat="1" ht="14" x14ac:dyDescent="0.35">
      <c r="A1012" s="145"/>
      <c r="B1012" s="93"/>
      <c r="C1012" s="93"/>
      <c r="D1012" s="93"/>
      <c r="E1012" s="95"/>
      <c r="F1012" s="95"/>
      <c r="G1012" s="95"/>
      <c r="H1012" s="93"/>
      <c r="I1012" s="93"/>
      <c r="J1012" s="93"/>
    </row>
    <row r="1013" spans="1:10" s="65" customFormat="1" ht="14" x14ac:dyDescent="0.35">
      <c r="A1013" s="145"/>
      <c r="B1013" s="93"/>
      <c r="C1013" s="93"/>
      <c r="D1013" s="93"/>
      <c r="E1013" s="95"/>
      <c r="F1013" s="95"/>
      <c r="G1013" s="95"/>
      <c r="H1013" s="93"/>
      <c r="I1013" s="93"/>
      <c r="J1013" s="93"/>
    </row>
    <row r="1014" spans="1:10" s="65" customFormat="1" ht="14" x14ac:dyDescent="0.35">
      <c r="A1014" s="145"/>
      <c r="B1014" s="93"/>
      <c r="C1014" s="93"/>
      <c r="D1014" s="93"/>
      <c r="E1014" s="95"/>
      <c r="F1014" s="95"/>
      <c r="G1014" s="95"/>
      <c r="H1014" s="93"/>
      <c r="I1014" s="93"/>
      <c r="J1014" s="93"/>
    </row>
    <row r="1015" spans="1:10" s="65" customFormat="1" ht="14" x14ac:dyDescent="0.35">
      <c r="A1015" s="145"/>
      <c r="B1015" s="93"/>
      <c r="C1015" s="93"/>
      <c r="D1015" s="93"/>
      <c r="E1015" s="95"/>
      <c r="F1015" s="95"/>
      <c r="G1015" s="95"/>
      <c r="H1015" s="93"/>
      <c r="I1015" s="93"/>
      <c r="J1015" s="93"/>
    </row>
    <row r="1016" spans="1:10" s="65" customFormat="1" ht="14" x14ac:dyDescent="0.35">
      <c r="A1016" s="145"/>
      <c r="B1016" s="93"/>
      <c r="C1016" s="93"/>
      <c r="D1016" s="93"/>
      <c r="E1016" s="95"/>
      <c r="F1016" s="95"/>
      <c r="G1016" s="95"/>
      <c r="H1016" s="93"/>
      <c r="I1016" s="93"/>
      <c r="J1016" s="93"/>
    </row>
    <row r="1017" spans="1:10" s="65" customFormat="1" ht="14" x14ac:dyDescent="0.35">
      <c r="A1017" s="145"/>
      <c r="B1017" s="93"/>
      <c r="C1017" s="93"/>
      <c r="D1017" s="93"/>
      <c r="E1017" s="95"/>
      <c r="F1017" s="95"/>
      <c r="G1017" s="95"/>
      <c r="H1017" s="93"/>
      <c r="I1017" s="93"/>
      <c r="J1017" s="93"/>
    </row>
    <row r="1018" spans="1:10" s="65" customFormat="1" ht="14" x14ac:dyDescent="0.35">
      <c r="A1018" s="145"/>
      <c r="B1018" s="93"/>
      <c r="C1018" s="93"/>
      <c r="D1018" s="93"/>
      <c r="E1018" s="95"/>
      <c r="F1018" s="95"/>
      <c r="G1018" s="95"/>
      <c r="H1018" s="93"/>
      <c r="I1018" s="93"/>
      <c r="J1018" s="93"/>
    </row>
    <row r="1019" spans="1:10" s="65" customFormat="1" ht="14" x14ac:dyDescent="0.35">
      <c r="A1019" s="145"/>
      <c r="B1019" s="93"/>
      <c r="C1019" s="93"/>
      <c r="D1019" s="93"/>
      <c r="E1019" s="95"/>
      <c r="F1019" s="95"/>
      <c r="G1019" s="95"/>
      <c r="H1019" s="93"/>
      <c r="I1019" s="93"/>
      <c r="J1019" s="93"/>
    </row>
    <row r="1020" spans="1:10" s="65" customFormat="1" ht="14" x14ac:dyDescent="0.35">
      <c r="A1020" s="145"/>
      <c r="B1020" s="93"/>
      <c r="C1020" s="93"/>
      <c r="D1020" s="93"/>
      <c r="E1020" s="95"/>
      <c r="F1020" s="95"/>
      <c r="G1020" s="95"/>
      <c r="H1020" s="93"/>
      <c r="I1020" s="93"/>
      <c r="J1020" s="93"/>
    </row>
    <row r="1021" spans="1:10" s="65" customFormat="1" ht="14" x14ac:dyDescent="0.35">
      <c r="A1021" s="145"/>
      <c r="B1021" s="93"/>
      <c r="C1021" s="93"/>
      <c r="D1021" s="93"/>
      <c r="E1021" s="95"/>
      <c r="F1021" s="95"/>
      <c r="G1021" s="95"/>
      <c r="H1021" s="93"/>
      <c r="I1021" s="93"/>
      <c r="J1021" s="93"/>
    </row>
    <row r="1022" spans="1:10" s="65" customFormat="1" ht="14" x14ac:dyDescent="0.35">
      <c r="A1022" s="145"/>
      <c r="B1022" s="93"/>
      <c r="C1022" s="93"/>
      <c r="D1022" s="93"/>
      <c r="E1022" s="95"/>
      <c r="F1022" s="95"/>
      <c r="G1022" s="95"/>
      <c r="H1022" s="93"/>
      <c r="I1022" s="93"/>
      <c r="J1022" s="93"/>
    </row>
    <row r="1023" spans="1:10" s="65" customFormat="1" ht="14" x14ac:dyDescent="0.35">
      <c r="A1023" s="145"/>
      <c r="B1023" s="93"/>
      <c r="C1023" s="93"/>
      <c r="D1023" s="93"/>
      <c r="E1023" s="95"/>
      <c r="F1023" s="95"/>
      <c r="G1023" s="95"/>
      <c r="H1023" s="93"/>
      <c r="I1023" s="93"/>
      <c r="J1023" s="93"/>
    </row>
    <row r="1024" spans="1:10" s="65" customFormat="1" ht="14" x14ac:dyDescent="0.35">
      <c r="A1024" s="145"/>
      <c r="B1024" s="93"/>
      <c r="C1024" s="93"/>
      <c r="D1024" s="93"/>
      <c r="E1024" s="95"/>
      <c r="F1024" s="95"/>
      <c r="G1024" s="95"/>
      <c r="H1024" s="93"/>
      <c r="I1024" s="93"/>
      <c r="J1024" s="93"/>
    </row>
    <row r="1025" spans="1:10" s="65" customFormat="1" ht="14" x14ac:dyDescent="0.35">
      <c r="A1025" s="145"/>
      <c r="B1025" s="93"/>
      <c r="C1025" s="93"/>
      <c r="D1025" s="93"/>
      <c r="E1025" s="95"/>
      <c r="F1025" s="95"/>
      <c r="G1025" s="95"/>
      <c r="H1025" s="93"/>
      <c r="I1025" s="93"/>
      <c r="J1025" s="93"/>
    </row>
    <row r="1026" spans="1:10" s="65" customFormat="1" ht="14" x14ac:dyDescent="0.35">
      <c r="A1026" s="145"/>
      <c r="B1026" s="93"/>
      <c r="C1026" s="93"/>
      <c r="D1026" s="93"/>
      <c r="E1026" s="95"/>
      <c r="F1026" s="95"/>
      <c r="G1026" s="95"/>
      <c r="H1026" s="93"/>
      <c r="I1026" s="93"/>
      <c r="J1026" s="93"/>
    </row>
    <row r="1027" spans="1:10" s="65" customFormat="1" ht="14" x14ac:dyDescent="0.35">
      <c r="A1027" s="145"/>
      <c r="B1027" s="93"/>
      <c r="C1027" s="93"/>
      <c r="D1027" s="93"/>
      <c r="E1027" s="95"/>
      <c r="F1027" s="95"/>
      <c r="G1027" s="95"/>
      <c r="H1027" s="93"/>
      <c r="I1027" s="93"/>
      <c r="J1027" s="93"/>
    </row>
    <row r="1028" spans="1:10" s="65" customFormat="1" ht="14" x14ac:dyDescent="0.35">
      <c r="A1028" s="145"/>
      <c r="B1028" s="93"/>
      <c r="C1028" s="93"/>
      <c r="D1028" s="93"/>
      <c r="E1028" s="95"/>
      <c r="F1028" s="95"/>
      <c r="G1028" s="95"/>
      <c r="H1028" s="93"/>
      <c r="I1028" s="93"/>
      <c r="J1028" s="93"/>
    </row>
    <row r="1029" spans="1:10" s="65" customFormat="1" ht="14" x14ac:dyDescent="0.35">
      <c r="A1029" s="145"/>
      <c r="B1029" s="93"/>
      <c r="C1029" s="93"/>
      <c r="D1029" s="93"/>
      <c r="E1029" s="95"/>
      <c r="F1029" s="95"/>
      <c r="G1029" s="95"/>
      <c r="H1029" s="93"/>
      <c r="I1029" s="93"/>
      <c r="J1029" s="93"/>
    </row>
    <row r="1030" spans="1:10" s="65" customFormat="1" ht="14" x14ac:dyDescent="0.35">
      <c r="A1030" s="145"/>
      <c r="B1030" s="93"/>
      <c r="C1030" s="93"/>
      <c r="D1030" s="93"/>
      <c r="E1030" s="95"/>
      <c r="F1030" s="95"/>
      <c r="G1030" s="95"/>
      <c r="H1030" s="93"/>
      <c r="I1030" s="93"/>
      <c r="J1030" s="93"/>
    </row>
    <row r="1031" spans="1:10" s="65" customFormat="1" ht="14" x14ac:dyDescent="0.35">
      <c r="A1031" s="145"/>
      <c r="B1031" s="93"/>
      <c r="C1031" s="93"/>
      <c r="D1031" s="93"/>
      <c r="E1031" s="95"/>
      <c r="F1031" s="95"/>
      <c r="G1031" s="95"/>
      <c r="H1031" s="93"/>
      <c r="I1031" s="93"/>
      <c r="J1031" s="93"/>
    </row>
    <row r="1032" spans="1:10" s="65" customFormat="1" ht="14" x14ac:dyDescent="0.35">
      <c r="A1032" s="145"/>
      <c r="B1032" s="93"/>
      <c r="C1032" s="93"/>
      <c r="D1032" s="93"/>
      <c r="E1032" s="95"/>
      <c r="F1032" s="95"/>
      <c r="G1032" s="95"/>
      <c r="H1032" s="93"/>
      <c r="I1032" s="93"/>
      <c r="J1032" s="93"/>
    </row>
    <row r="1033" spans="1:10" s="65" customFormat="1" ht="14" x14ac:dyDescent="0.35">
      <c r="A1033" s="145"/>
      <c r="B1033" s="93"/>
      <c r="C1033" s="93"/>
      <c r="D1033" s="93"/>
      <c r="E1033" s="95"/>
      <c r="F1033" s="95"/>
      <c r="G1033" s="95"/>
      <c r="H1033" s="93"/>
      <c r="I1033" s="93"/>
      <c r="J1033" s="93"/>
    </row>
    <row r="1034" spans="1:10" s="65" customFormat="1" ht="14" x14ac:dyDescent="0.35">
      <c r="A1034" s="145"/>
      <c r="B1034" s="93"/>
      <c r="C1034" s="93"/>
      <c r="D1034" s="93"/>
      <c r="E1034" s="95"/>
      <c r="F1034" s="95"/>
      <c r="G1034" s="95"/>
      <c r="H1034" s="93"/>
      <c r="I1034" s="93"/>
      <c r="J1034" s="93"/>
    </row>
    <row r="1035" spans="1:10" s="65" customFormat="1" ht="14" x14ac:dyDescent="0.35">
      <c r="A1035" s="145"/>
      <c r="B1035" s="93"/>
      <c r="C1035" s="93"/>
      <c r="D1035" s="93"/>
      <c r="E1035" s="95"/>
      <c r="F1035" s="95"/>
      <c r="G1035" s="95"/>
      <c r="H1035" s="93"/>
      <c r="I1035" s="93"/>
      <c r="J1035" s="93"/>
    </row>
    <row r="1036" spans="1:10" s="65" customFormat="1" ht="14" x14ac:dyDescent="0.35">
      <c r="A1036" s="145"/>
      <c r="B1036" s="93"/>
      <c r="C1036" s="93"/>
      <c r="D1036" s="93"/>
      <c r="E1036" s="95"/>
      <c r="F1036" s="95"/>
      <c r="G1036" s="95"/>
      <c r="H1036" s="93"/>
      <c r="I1036" s="93"/>
      <c r="J1036" s="93"/>
    </row>
    <row r="1037" spans="1:10" s="65" customFormat="1" ht="14" x14ac:dyDescent="0.35">
      <c r="A1037" s="145"/>
      <c r="B1037" s="93"/>
      <c r="C1037" s="93"/>
      <c r="D1037" s="93"/>
      <c r="E1037" s="95"/>
      <c r="F1037" s="95"/>
      <c r="G1037" s="95"/>
      <c r="H1037" s="93"/>
      <c r="I1037" s="93"/>
      <c r="J1037" s="93"/>
    </row>
    <row r="1038" spans="1:10" s="65" customFormat="1" ht="14" x14ac:dyDescent="0.35">
      <c r="A1038" s="145"/>
      <c r="B1038" s="93"/>
      <c r="C1038" s="93"/>
      <c r="D1038" s="93"/>
      <c r="E1038" s="95"/>
      <c r="F1038" s="95"/>
      <c r="G1038" s="95"/>
      <c r="H1038" s="93"/>
      <c r="I1038" s="93"/>
      <c r="J1038" s="93"/>
    </row>
    <row r="1039" spans="1:10" s="65" customFormat="1" ht="14" x14ac:dyDescent="0.35">
      <c r="A1039" s="145"/>
      <c r="B1039" s="93"/>
      <c r="C1039" s="93"/>
      <c r="D1039" s="93"/>
      <c r="E1039" s="95"/>
      <c r="F1039" s="95"/>
      <c r="G1039" s="95"/>
      <c r="H1039" s="93"/>
      <c r="I1039" s="93"/>
      <c r="J1039" s="93"/>
    </row>
    <row r="1040" spans="1:10" s="65" customFormat="1" ht="14" x14ac:dyDescent="0.35">
      <c r="A1040" s="145"/>
      <c r="B1040" s="93"/>
      <c r="C1040" s="93"/>
      <c r="D1040" s="93"/>
      <c r="E1040" s="95"/>
      <c r="F1040" s="95"/>
      <c r="G1040" s="95"/>
      <c r="H1040" s="93"/>
      <c r="I1040" s="93"/>
      <c r="J1040" s="93"/>
    </row>
    <row r="1041" spans="1:10" s="65" customFormat="1" ht="14" x14ac:dyDescent="0.35">
      <c r="A1041" s="145"/>
      <c r="B1041" s="93"/>
      <c r="C1041" s="93"/>
      <c r="D1041" s="93"/>
      <c r="E1041" s="95"/>
      <c r="F1041" s="95"/>
      <c r="G1041" s="95"/>
      <c r="H1041" s="93"/>
      <c r="I1041" s="93"/>
      <c r="J1041" s="93"/>
    </row>
    <row r="1042" spans="1:10" s="65" customFormat="1" ht="14" x14ac:dyDescent="0.35">
      <c r="A1042" s="145"/>
      <c r="B1042" s="93"/>
      <c r="C1042" s="93"/>
      <c r="D1042" s="93"/>
      <c r="E1042" s="95"/>
      <c r="F1042" s="95"/>
      <c r="G1042" s="95"/>
      <c r="H1042" s="93"/>
      <c r="I1042" s="93"/>
      <c r="J1042" s="93"/>
    </row>
    <row r="1043" spans="1:10" s="65" customFormat="1" ht="14" x14ac:dyDescent="0.35">
      <c r="A1043" s="145"/>
      <c r="B1043" s="93"/>
      <c r="C1043" s="93"/>
      <c r="D1043" s="93"/>
      <c r="E1043" s="95"/>
      <c r="F1043" s="95"/>
      <c r="G1043" s="95"/>
      <c r="H1043" s="93"/>
      <c r="I1043" s="93"/>
      <c r="J1043" s="93"/>
    </row>
    <row r="1044" spans="1:10" s="65" customFormat="1" ht="14" x14ac:dyDescent="0.35">
      <c r="A1044" s="145"/>
      <c r="B1044" s="93"/>
      <c r="C1044" s="93"/>
      <c r="D1044" s="93"/>
      <c r="E1044" s="95"/>
      <c r="F1044" s="95"/>
      <c r="G1044" s="95"/>
      <c r="H1044" s="93"/>
      <c r="I1044" s="93"/>
      <c r="J1044" s="93"/>
    </row>
    <row r="1045" spans="1:10" s="65" customFormat="1" ht="14" x14ac:dyDescent="0.35">
      <c r="A1045" s="145"/>
      <c r="B1045" s="93"/>
      <c r="C1045" s="93"/>
      <c r="D1045" s="93"/>
      <c r="E1045" s="95"/>
      <c r="F1045" s="95"/>
      <c r="G1045" s="95"/>
      <c r="H1045" s="93"/>
      <c r="I1045" s="93"/>
      <c r="J1045" s="93"/>
    </row>
    <row r="1046" spans="1:10" s="65" customFormat="1" ht="14" x14ac:dyDescent="0.35">
      <c r="A1046" s="145"/>
      <c r="B1046" s="93"/>
      <c r="C1046" s="93"/>
      <c r="D1046" s="93"/>
      <c r="E1046" s="95"/>
      <c r="F1046" s="95"/>
      <c r="G1046" s="95"/>
      <c r="H1046" s="93"/>
      <c r="I1046" s="93"/>
      <c r="J1046" s="93"/>
    </row>
    <row r="1047" spans="1:10" s="65" customFormat="1" ht="14" x14ac:dyDescent="0.35">
      <c r="A1047" s="145"/>
      <c r="B1047" s="93"/>
      <c r="C1047" s="93"/>
      <c r="D1047" s="93"/>
      <c r="E1047" s="95"/>
      <c r="F1047" s="95"/>
      <c r="G1047" s="95"/>
      <c r="H1047" s="93"/>
      <c r="I1047" s="93"/>
      <c r="J1047" s="93"/>
    </row>
    <row r="1048" spans="1:10" s="65" customFormat="1" ht="14" x14ac:dyDescent="0.35">
      <c r="A1048" s="145"/>
      <c r="B1048" s="93"/>
      <c r="C1048" s="93"/>
      <c r="D1048" s="93"/>
      <c r="E1048" s="95"/>
      <c r="F1048" s="95"/>
      <c r="G1048" s="95"/>
      <c r="H1048" s="93"/>
      <c r="I1048" s="93"/>
      <c r="J1048" s="93"/>
    </row>
    <row r="1049" spans="1:10" s="65" customFormat="1" ht="14" x14ac:dyDescent="0.35">
      <c r="A1049" s="145"/>
      <c r="B1049" s="93"/>
      <c r="C1049" s="93"/>
      <c r="D1049" s="93"/>
      <c r="E1049" s="95"/>
      <c r="F1049" s="95"/>
      <c r="G1049" s="95"/>
      <c r="H1049" s="93"/>
      <c r="I1049" s="93"/>
      <c r="J1049" s="93"/>
    </row>
    <row r="1050" spans="1:10" s="65" customFormat="1" ht="14" x14ac:dyDescent="0.35">
      <c r="A1050" s="145"/>
      <c r="B1050" s="93"/>
      <c r="C1050" s="93"/>
      <c r="D1050" s="93"/>
      <c r="E1050" s="95"/>
      <c r="F1050" s="95"/>
      <c r="G1050" s="95"/>
      <c r="H1050" s="93"/>
      <c r="I1050" s="93"/>
      <c r="J1050" s="93"/>
    </row>
    <row r="1051" spans="1:10" s="65" customFormat="1" ht="14" x14ac:dyDescent="0.35">
      <c r="A1051" s="145"/>
      <c r="B1051" s="93"/>
      <c r="C1051" s="93"/>
      <c r="D1051" s="93"/>
      <c r="E1051" s="95"/>
      <c r="F1051" s="95"/>
      <c r="G1051" s="95"/>
      <c r="H1051" s="93"/>
      <c r="I1051" s="93"/>
      <c r="J1051" s="93"/>
    </row>
    <row r="1052" spans="1:10" s="65" customFormat="1" ht="14" x14ac:dyDescent="0.35">
      <c r="A1052" s="145"/>
      <c r="B1052" s="93"/>
      <c r="C1052" s="93"/>
      <c r="D1052" s="93"/>
      <c r="E1052" s="95"/>
      <c r="F1052" s="95"/>
      <c r="G1052" s="95"/>
      <c r="H1052" s="93"/>
      <c r="I1052" s="93"/>
      <c r="J1052" s="93"/>
    </row>
    <row r="1053" spans="1:10" s="65" customFormat="1" ht="14" x14ac:dyDescent="0.35">
      <c r="A1053" s="145"/>
      <c r="B1053" s="93"/>
      <c r="C1053" s="93"/>
      <c r="D1053" s="93"/>
      <c r="E1053" s="95"/>
      <c r="F1053" s="95"/>
      <c r="G1053" s="95"/>
      <c r="H1053" s="93"/>
      <c r="I1053" s="93"/>
      <c r="J1053" s="93"/>
    </row>
    <row r="1054" spans="1:10" s="65" customFormat="1" ht="14" x14ac:dyDescent="0.35">
      <c r="A1054" s="145"/>
      <c r="B1054" s="93"/>
      <c r="C1054" s="93"/>
      <c r="D1054" s="93"/>
      <c r="E1054" s="95"/>
      <c r="F1054" s="95"/>
      <c r="G1054" s="95"/>
      <c r="H1054" s="93"/>
      <c r="I1054" s="93"/>
      <c r="J1054" s="93"/>
    </row>
    <row r="1055" spans="1:10" s="65" customFormat="1" ht="14" x14ac:dyDescent="0.35">
      <c r="A1055" s="145"/>
      <c r="B1055" s="93"/>
      <c r="C1055" s="93"/>
      <c r="D1055" s="93"/>
      <c r="E1055" s="95"/>
      <c r="F1055" s="95"/>
      <c r="G1055" s="95"/>
      <c r="H1055" s="93"/>
      <c r="I1055" s="93"/>
      <c r="J1055" s="93"/>
    </row>
    <row r="1056" spans="1:10" s="65" customFormat="1" ht="14" x14ac:dyDescent="0.35">
      <c r="A1056" s="145"/>
      <c r="B1056" s="93"/>
      <c r="C1056" s="93"/>
      <c r="D1056" s="93"/>
      <c r="E1056" s="95"/>
      <c r="F1056" s="95"/>
      <c r="G1056" s="95"/>
      <c r="H1056" s="93"/>
      <c r="I1056" s="93"/>
      <c r="J1056" s="93"/>
    </row>
    <row r="1057" spans="1:10" s="65" customFormat="1" ht="14" x14ac:dyDescent="0.35">
      <c r="A1057" s="145"/>
      <c r="B1057" s="93"/>
      <c r="C1057" s="93"/>
      <c r="D1057" s="93"/>
      <c r="E1057" s="95"/>
      <c r="F1057" s="95"/>
      <c r="G1057" s="95"/>
      <c r="H1057" s="93"/>
      <c r="I1057" s="93"/>
      <c r="J1057" s="93"/>
    </row>
    <row r="1058" spans="1:10" s="65" customFormat="1" ht="14" x14ac:dyDescent="0.35">
      <c r="A1058" s="145"/>
      <c r="B1058" s="93"/>
      <c r="C1058" s="93"/>
      <c r="D1058" s="93"/>
      <c r="E1058" s="95"/>
      <c r="F1058" s="95"/>
      <c r="G1058" s="95"/>
      <c r="H1058" s="93"/>
      <c r="I1058" s="93"/>
      <c r="J1058" s="93"/>
    </row>
    <row r="1059" spans="1:10" s="65" customFormat="1" ht="14" x14ac:dyDescent="0.35">
      <c r="A1059" s="145"/>
      <c r="B1059" s="93"/>
      <c r="C1059" s="93"/>
      <c r="D1059" s="93"/>
      <c r="E1059" s="95"/>
      <c r="F1059" s="95"/>
      <c r="G1059" s="95"/>
      <c r="H1059" s="93"/>
      <c r="I1059" s="93"/>
      <c r="J1059" s="93"/>
    </row>
    <row r="1060" spans="1:10" s="65" customFormat="1" ht="14" x14ac:dyDescent="0.35">
      <c r="A1060" s="145"/>
      <c r="B1060" s="93"/>
      <c r="C1060" s="93"/>
      <c r="D1060" s="93"/>
      <c r="E1060" s="95"/>
      <c r="F1060" s="95"/>
      <c r="G1060" s="95"/>
      <c r="H1060" s="93"/>
      <c r="I1060" s="93"/>
      <c r="J1060" s="93"/>
    </row>
    <row r="1061" spans="1:10" s="65" customFormat="1" ht="14" x14ac:dyDescent="0.35">
      <c r="A1061" s="145"/>
      <c r="B1061" s="93"/>
      <c r="C1061" s="93"/>
      <c r="D1061" s="93"/>
      <c r="E1061" s="95"/>
      <c r="F1061" s="95"/>
      <c r="G1061" s="95"/>
      <c r="H1061" s="93"/>
      <c r="I1061" s="93"/>
      <c r="J1061" s="93"/>
    </row>
    <row r="1062" spans="1:10" s="65" customFormat="1" ht="14" x14ac:dyDescent="0.35">
      <c r="A1062" s="145"/>
      <c r="B1062" s="93"/>
      <c r="C1062" s="93"/>
      <c r="D1062" s="93"/>
      <c r="E1062" s="95"/>
      <c r="F1062" s="95"/>
      <c r="G1062" s="95"/>
      <c r="H1062" s="93"/>
      <c r="I1062" s="93"/>
      <c r="J1062" s="93"/>
    </row>
    <row r="1063" spans="1:10" s="65" customFormat="1" ht="14" x14ac:dyDescent="0.35">
      <c r="A1063" s="145"/>
      <c r="B1063" s="93"/>
      <c r="C1063" s="93"/>
      <c r="D1063" s="93"/>
      <c r="E1063" s="95"/>
      <c r="F1063" s="95"/>
      <c r="G1063" s="95"/>
      <c r="H1063" s="93"/>
      <c r="I1063" s="93"/>
      <c r="J1063" s="93"/>
    </row>
    <row r="1064" spans="1:10" s="65" customFormat="1" ht="14" x14ac:dyDescent="0.35">
      <c r="A1064" s="145"/>
      <c r="B1064" s="93"/>
      <c r="C1064" s="93"/>
      <c r="D1064" s="93"/>
      <c r="E1064" s="95"/>
      <c r="F1064" s="95"/>
      <c r="G1064" s="95"/>
      <c r="H1064" s="93"/>
      <c r="I1064" s="93"/>
      <c r="J1064" s="93"/>
    </row>
    <row r="1065" spans="1:10" s="65" customFormat="1" ht="14" x14ac:dyDescent="0.35">
      <c r="A1065" s="145"/>
      <c r="B1065" s="93"/>
      <c r="C1065" s="93"/>
      <c r="D1065" s="93"/>
      <c r="E1065" s="95"/>
      <c r="F1065" s="95"/>
      <c r="G1065" s="95"/>
      <c r="H1065" s="93"/>
      <c r="I1065" s="93"/>
      <c r="J1065" s="93"/>
    </row>
    <row r="1066" spans="1:10" s="65" customFormat="1" ht="14" x14ac:dyDescent="0.35">
      <c r="A1066" s="145"/>
      <c r="B1066" s="93"/>
      <c r="C1066" s="93"/>
      <c r="D1066" s="93"/>
      <c r="E1066" s="95"/>
      <c r="F1066" s="95"/>
      <c r="G1066" s="95"/>
      <c r="H1066" s="93"/>
      <c r="I1066" s="93"/>
      <c r="J1066" s="93"/>
    </row>
    <row r="1067" spans="1:10" s="65" customFormat="1" ht="14" x14ac:dyDescent="0.35">
      <c r="A1067" s="145"/>
      <c r="B1067" s="93"/>
      <c r="C1067" s="93"/>
      <c r="D1067" s="93"/>
      <c r="E1067" s="95"/>
      <c r="F1067" s="95"/>
      <c r="G1067" s="95"/>
      <c r="H1067" s="93"/>
      <c r="I1067" s="93"/>
      <c r="J1067" s="93"/>
    </row>
    <row r="1068" spans="1:10" s="65" customFormat="1" ht="14" x14ac:dyDescent="0.35">
      <c r="A1068" s="145"/>
      <c r="B1068" s="93"/>
      <c r="C1068" s="93"/>
      <c r="D1068" s="93"/>
      <c r="E1068" s="95"/>
      <c r="F1068" s="95"/>
      <c r="G1068" s="95"/>
      <c r="H1068" s="93"/>
      <c r="I1068" s="93"/>
      <c r="J1068" s="93"/>
    </row>
    <row r="1069" spans="1:10" s="65" customFormat="1" ht="14" x14ac:dyDescent="0.35">
      <c r="A1069" s="145"/>
      <c r="B1069" s="93"/>
      <c r="C1069" s="93"/>
      <c r="D1069" s="93"/>
      <c r="E1069" s="95"/>
      <c r="F1069" s="95"/>
      <c r="G1069" s="95"/>
      <c r="H1069" s="93"/>
      <c r="I1069" s="93"/>
      <c r="J1069" s="93"/>
    </row>
    <row r="1070" spans="1:10" s="65" customFormat="1" ht="14" x14ac:dyDescent="0.35">
      <c r="A1070" s="145"/>
      <c r="B1070" s="93"/>
      <c r="C1070" s="93"/>
      <c r="D1070" s="93"/>
      <c r="E1070" s="95"/>
      <c r="F1070" s="95"/>
      <c r="G1070" s="95"/>
      <c r="H1070" s="93"/>
      <c r="I1070" s="93"/>
      <c r="J1070" s="93"/>
    </row>
    <row r="1071" spans="1:10" s="65" customFormat="1" ht="14" x14ac:dyDescent="0.35">
      <c r="A1071" s="145"/>
      <c r="B1071" s="93"/>
      <c r="C1071" s="93"/>
      <c r="D1071" s="93"/>
      <c r="E1071" s="95"/>
      <c r="F1071" s="95"/>
      <c r="G1071" s="95"/>
      <c r="H1071" s="93"/>
      <c r="I1071" s="93"/>
      <c r="J1071" s="93"/>
    </row>
    <row r="1072" spans="1:10" s="65" customFormat="1" ht="14" x14ac:dyDescent="0.35">
      <c r="A1072" s="145"/>
      <c r="B1072" s="93"/>
      <c r="C1072" s="93"/>
      <c r="D1072" s="93"/>
      <c r="E1072" s="95"/>
      <c r="F1072" s="95"/>
      <c r="G1072" s="95"/>
      <c r="H1072" s="93"/>
      <c r="I1072" s="93"/>
      <c r="J1072" s="93"/>
    </row>
    <row r="1073" spans="1:10" s="65" customFormat="1" ht="14" x14ac:dyDescent="0.35">
      <c r="A1073" s="145"/>
      <c r="B1073" s="93"/>
      <c r="C1073" s="93"/>
      <c r="D1073" s="93"/>
      <c r="E1073" s="95"/>
      <c r="F1073" s="95"/>
      <c r="G1073" s="95"/>
      <c r="H1073" s="93"/>
      <c r="I1073" s="93"/>
      <c r="J1073" s="93"/>
    </row>
    <row r="1074" spans="1:10" s="65" customFormat="1" ht="14" x14ac:dyDescent="0.35">
      <c r="A1074" s="145"/>
      <c r="B1074" s="93"/>
      <c r="C1074" s="93"/>
      <c r="D1074" s="93"/>
      <c r="E1074" s="95"/>
      <c r="F1074" s="95"/>
      <c r="G1074" s="95"/>
      <c r="H1074" s="93"/>
      <c r="I1074" s="93"/>
      <c r="J1074" s="93"/>
    </row>
    <row r="1075" spans="1:10" s="65" customFormat="1" ht="14" x14ac:dyDescent="0.35">
      <c r="A1075" s="145"/>
      <c r="B1075" s="93"/>
      <c r="C1075" s="93"/>
      <c r="D1075" s="93"/>
      <c r="E1075" s="95"/>
      <c r="F1075" s="95"/>
      <c r="G1075" s="95"/>
      <c r="H1075" s="93"/>
      <c r="I1075" s="93"/>
      <c r="J1075" s="93"/>
    </row>
    <row r="1076" spans="1:10" s="65" customFormat="1" ht="14" x14ac:dyDescent="0.35">
      <c r="A1076" s="145"/>
      <c r="B1076" s="93"/>
      <c r="C1076" s="93"/>
      <c r="D1076" s="93"/>
      <c r="E1076" s="95"/>
      <c r="F1076" s="95"/>
      <c r="G1076" s="95"/>
      <c r="H1076" s="93"/>
      <c r="I1076" s="93"/>
      <c r="J1076" s="93"/>
    </row>
    <row r="1077" spans="1:10" s="65" customFormat="1" ht="14" x14ac:dyDescent="0.35">
      <c r="A1077" s="145"/>
      <c r="B1077" s="93"/>
      <c r="C1077" s="93"/>
      <c r="D1077" s="93"/>
      <c r="E1077" s="95"/>
      <c r="F1077" s="95"/>
      <c r="G1077" s="95"/>
      <c r="H1077" s="93"/>
      <c r="I1077" s="93"/>
      <c r="J1077" s="93"/>
    </row>
    <row r="1078" spans="1:10" s="65" customFormat="1" ht="14" x14ac:dyDescent="0.35">
      <c r="A1078" s="145"/>
      <c r="B1078" s="93"/>
      <c r="C1078" s="93"/>
      <c r="D1078" s="93"/>
      <c r="E1078" s="95"/>
      <c r="F1078" s="95"/>
      <c r="G1078" s="95"/>
      <c r="H1078" s="93"/>
      <c r="I1078" s="93"/>
      <c r="J1078" s="93"/>
    </row>
    <row r="1079" spans="1:10" s="65" customFormat="1" ht="14" x14ac:dyDescent="0.35">
      <c r="A1079" s="145"/>
      <c r="B1079" s="93"/>
      <c r="C1079" s="93"/>
      <c r="D1079" s="93"/>
      <c r="E1079" s="95"/>
      <c r="F1079" s="95"/>
      <c r="G1079" s="95"/>
      <c r="H1079" s="93"/>
      <c r="I1079" s="93"/>
      <c r="J1079" s="93"/>
    </row>
    <row r="1080" spans="1:10" s="65" customFormat="1" ht="14" x14ac:dyDescent="0.35">
      <c r="A1080" s="145"/>
      <c r="B1080" s="93"/>
      <c r="C1080" s="93"/>
      <c r="D1080" s="93"/>
      <c r="E1080" s="95"/>
      <c r="F1080" s="95"/>
      <c r="G1080" s="95"/>
      <c r="H1080" s="93"/>
      <c r="I1080" s="93"/>
      <c r="J1080" s="93"/>
    </row>
    <row r="1081" spans="1:10" s="65" customFormat="1" ht="14" x14ac:dyDescent="0.35">
      <c r="A1081" s="145"/>
      <c r="B1081" s="93"/>
      <c r="C1081" s="93"/>
      <c r="D1081" s="93"/>
      <c r="E1081" s="95"/>
      <c r="F1081" s="95"/>
      <c r="G1081" s="95"/>
      <c r="H1081" s="93"/>
      <c r="I1081" s="93"/>
      <c r="J1081" s="93"/>
    </row>
    <row r="1082" spans="1:10" s="65" customFormat="1" ht="14" x14ac:dyDescent="0.35">
      <c r="A1082" s="145"/>
      <c r="B1082" s="93"/>
      <c r="C1082" s="93"/>
      <c r="D1082" s="93"/>
      <c r="E1082" s="95"/>
      <c r="F1082" s="95"/>
      <c r="G1082" s="95"/>
      <c r="H1082" s="93"/>
      <c r="I1082" s="93"/>
      <c r="J1082" s="93"/>
    </row>
    <row r="1083" spans="1:10" s="65" customFormat="1" ht="14" x14ac:dyDescent="0.35">
      <c r="A1083" s="145"/>
      <c r="B1083" s="93"/>
      <c r="C1083" s="93"/>
      <c r="D1083" s="93"/>
      <c r="E1083" s="95"/>
      <c r="F1083" s="95"/>
      <c r="G1083" s="95"/>
      <c r="H1083" s="93"/>
      <c r="I1083" s="93"/>
      <c r="J1083" s="93"/>
    </row>
    <row r="1084" spans="1:10" s="65" customFormat="1" ht="14" x14ac:dyDescent="0.35">
      <c r="A1084" s="145"/>
      <c r="B1084" s="93"/>
      <c r="C1084" s="93"/>
      <c r="D1084" s="93"/>
      <c r="E1084" s="95"/>
      <c r="F1084" s="95"/>
      <c r="G1084" s="95"/>
      <c r="H1084" s="93"/>
      <c r="I1084" s="93"/>
      <c r="J1084" s="93"/>
    </row>
    <row r="1085" spans="1:10" s="65" customFormat="1" ht="14" x14ac:dyDescent="0.35">
      <c r="A1085" s="145"/>
      <c r="B1085" s="93"/>
      <c r="C1085" s="93"/>
      <c r="D1085" s="93"/>
      <c r="E1085" s="95"/>
      <c r="F1085" s="95"/>
      <c r="G1085" s="95"/>
      <c r="H1085" s="93"/>
      <c r="I1085" s="93"/>
      <c r="J1085" s="93"/>
    </row>
    <row r="1086" spans="1:10" s="65" customFormat="1" ht="14" x14ac:dyDescent="0.35">
      <c r="A1086" s="145"/>
      <c r="B1086" s="93"/>
      <c r="C1086" s="93"/>
      <c r="D1086" s="93"/>
      <c r="E1086" s="95"/>
      <c r="F1086" s="95"/>
      <c r="G1086" s="95"/>
      <c r="H1086" s="93"/>
      <c r="I1086" s="93"/>
      <c r="J1086" s="93"/>
    </row>
    <row r="1087" spans="1:10" s="65" customFormat="1" ht="14" x14ac:dyDescent="0.35">
      <c r="A1087" s="145"/>
      <c r="B1087" s="93"/>
      <c r="C1087" s="93"/>
      <c r="D1087" s="93"/>
      <c r="E1087" s="95"/>
      <c r="F1087" s="95"/>
      <c r="G1087" s="95"/>
      <c r="H1087" s="93"/>
      <c r="I1087" s="93"/>
      <c r="J1087" s="93"/>
    </row>
    <row r="1088" spans="1:10" s="65" customFormat="1" ht="14" x14ac:dyDescent="0.35">
      <c r="A1088" s="145"/>
      <c r="B1088" s="93"/>
      <c r="C1088" s="93"/>
      <c r="D1088" s="93"/>
      <c r="E1088" s="95"/>
      <c r="F1088" s="95"/>
      <c r="G1088" s="95"/>
      <c r="H1088" s="93"/>
      <c r="I1088" s="93"/>
      <c r="J1088" s="93"/>
    </row>
    <row r="1089" spans="1:10" s="65" customFormat="1" ht="14" x14ac:dyDescent="0.35">
      <c r="A1089" s="145"/>
      <c r="B1089" s="93"/>
      <c r="C1089" s="93"/>
      <c r="D1089" s="93"/>
      <c r="E1089" s="95"/>
      <c r="F1089" s="95"/>
      <c r="G1089" s="95"/>
      <c r="H1089" s="93"/>
      <c r="I1089" s="93"/>
      <c r="J1089" s="93"/>
    </row>
    <row r="1090" spans="1:10" s="65" customFormat="1" ht="14" x14ac:dyDescent="0.35">
      <c r="A1090" s="145"/>
      <c r="B1090" s="93"/>
      <c r="C1090" s="93"/>
      <c r="D1090" s="93"/>
      <c r="E1090" s="95"/>
      <c r="F1090" s="95"/>
      <c r="G1090" s="95"/>
      <c r="H1090" s="93"/>
      <c r="I1090" s="93"/>
      <c r="J1090" s="93"/>
    </row>
    <row r="1091" spans="1:10" s="65" customFormat="1" ht="14" x14ac:dyDescent="0.35">
      <c r="A1091" s="145"/>
      <c r="B1091" s="93"/>
      <c r="C1091" s="93"/>
      <c r="D1091" s="93"/>
      <c r="E1091" s="95"/>
      <c r="F1091" s="95"/>
      <c r="G1091" s="95"/>
      <c r="H1091" s="93"/>
      <c r="I1091" s="93"/>
      <c r="J1091" s="93"/>
    </row>
    <row r="1092" spans="1:10" s="65" customFormat="1" ht="14" x14ac:dyDescent="0.35">
      <c r="A1092" s="145"/>
      <c r="B1092" s="93"/>
      <c r="C1092" s="93"/>
      <c r="D1092" s="93"/>
      <c r="E1092" s="95"/>
      <c r="F1092" s="95"/>
      <c r="G1092" s="95"/>
      <c r="H1092" s="93"/>
      <c r="I1092" s="93"/>
      <c r="J1092" s="93"/>
    </row>
    <row r="1093" spans="1:10" s="65" customFormat="1" ht="14" x14ac:dyDescent="0.35">
      <c r="A1093" s="145"/>
      <c r="B1093" s="93"/>
      <c r="C1093" s="93"/>
      <c r="D1093" s="93"/>
      <c r="E1093" s="95"/>
      <c r="F1093" s="95"/>
      <c r="G1093" s="95"/>
      <c r="H1093" s="93"/>
      <c r="I1093" s="93"/>
      <c r="J1093" s="93"/>
    </row>
    <row r="1094" spans="1:10" s="65" customFormat="1" ht="14" x14ac:dyDescent="0.35">
      <c r="A1094" s="145"/>
      <c r="B1094" s="93"/>
      <c r="C1094" s="93"/>
      <c r="D1094" s="93"/>
      <c r="E1094" s="95"/>
      <c r="F1094" s="95"/>
      <c r="G1094" s="95"/>
      <c r="H1094" s="93"/>
      <c r="I1094" s="93"/>
      <c r="J1094" s="93"/>
    </row>
    <row r="1095" spans="1:10" s="65" customFormat="1" ht="14" x14ac:dyDescent="0.35">
      <c r="A1095" s="145"/>
      <c r="B1095" s="93"/>
      <c r="C1095" s="93"/>
      <c r="D1095" s="93"/>
      <c r="E1095" s="95"/>
      <c r="F1095" s="95"/>
      <c r="G1095" s="95"/>
      <c r="H1095" s="93"/>
      <c r="I1095" s="93"/>
      <c r="J1095" s="93"/>
    </row>
    <row r="1096" spans="1:10" s="65" customFormat="1" ht="14" x14ac:dyDescent="0.35">
      <c r="A1096" s="145"/>
      <c r="B1096" s="93"/>
      <c r="C1096" s="93"/>
      <c r="D1096" s="93"/>
      <c r="E1096" s="95"/>
      <c r="F1096" s="95"/>
      <c r="G1096" s="95"/>
      <c r="H1096" s="93"/>
      <c r="I1096" s="93"/>
      <c r="J1096" s="93"/>
    </row>
    <row r="1097" spans="1:10" s="65" customFormat="1" ht="14" x14ac:dyDescent="0.35">
      <c r="A1097" s="145"/>
      <c r="B1097" s="93"/>
      <c r="C1097" s="93"/>
      <c r="D1097" s="93"/>
      <c r="E1097" s="95"/>
      <c r="F1097" s="95"/>
      <c r="G1097" s="95"/>
      <c r="H1097" s="93"/>
      <c r="I1097" s="93"/>
      <c r="J1097" s="93"/>
    </row>
    <row r="1098" spans="1:10" s="65" customFormat="1" ht="14" x14ac:dyDescent="0.35">
      <c r="A1098" s="145"/>
      <c r="B1098" s="93"/>
      <c r="C1098" s="93"/>
      <c r="D1098" s="93"/>
      <c r="E1098" s="95"/>
      <c r="F1098" s="95"/>
      <c r="G1098" s="95"/>
      <c r="H1098" s="93"/>
      <c r="I1098" s="93"/>
      <c r="J1098" s="93"/>
    </row>
    <row r="1099" spans="1:10" s="65" customFormat="1" ht="14" x14ac:dyDescent="0.35">
      <c r="A1099" s="145"/>
      <c r="B1099" s="93"/>
      <c r="C1099" s="93"/>
      <c r="D1099" s="93"/>
      <c r="E1099" s="95"/>
      <c r="F1099" s="95"/>
      <c r="G1099" s="95"/>
      <c r="H1099" s="93"/>
      <c r="I1099" s="93"/>
      <c r="J1099" s="93"/>
    </row>
    <row r="1100" spans="1:10" s="65" customFormat="1" ht="14" x14ac:dyDescent="0.35">
      <c r="A1100" s="145"/>
      <c r="B1100" s="93"/>
      <c r="C1100" s="93"/>
      <c r="D1100" s="93"/>
      <c r="E1100" s="95"/>
      <c r="F1100" s="95"/>
      <c r="G1100" s="95"/>
      <c r="H1100" s="93"/>
      <c r="I1100" s="93"/>
      <c r="J1100" s="93"/>
    </row>
    <row r="1101" spans="1:10" s="65" customFormat="1" ht="14" x14ac:dyDescent="0.35">
      <c r="A1101" s="145"/>
      <c r="B1101" s="93"/>
      <c r="C1101" s="93"/>
      <c r="D1101" s="93"/>
      <c r="E1101" s="95"/>
      <c r="F1101" s="95"/>
      <c r="G1101" s="95"/>
      <c r="H1101" s="93"/>
      <c r="I1101" s="93"/>
      <c r="J1101" s="93"/>
    </row>
    <row r="1102" spans="1:10" s="65" customFormat="1" ht="14" x14ac:dyDescent="0.35">
      <c r="A1102" s="145"/>
      <c r="B1102" s="93"/>
      <c r="C1102" s="93"/>
      <c r="D1102" s="93"/>
      <c r="E1102" s="95"/>
      <c r="F1102" s="95"/>
      <c r="G1102" s="95"/>
      <c r="H1102" s="93"/>
      <c r="I1102" s="93"/>
      <c r="J1102" s="93"/>
    </row>
    <row r="1103" spans="1:10" s="65" customFormat="1" ht="14" x14ac:dyDescent="0.35">
      <c r="A1103" s="145"/>
      <c r="B1103" s="93"/>
      <c r="C1103" s="93"/>
      <c r="D1103" s="93"/>
      <c r="E1103" s="95"/>
      <c r="F1103" s="95"/>
      <c r="G1103" s="95"/>
      <c r="H1103" s="93"/>
      <c r="I1103" s="93"/>
      <c r="J1103" s="93"/>
    </row>
    <row r="1104" spans="1:10" s="65" customFormat="1" ht="14" x14ac:dyDescent="0.35">
      <c r="A1104" s="145"/>
      <c r="B1104" s="93"/>
      <c r="C1104" s="93"/>
      <c r="D1104" s="93"/>
      <c r="E1104" s="95"/>
      <c r="F1104" s="95"/>
      <c r="G1104" s="95"/>
      <c r="H1104" s="93"/>
      <c r="I1104" s="93"/>
      <c r="J1104" s="93"/>
    </row>
    <row r="1105" spans="1:10" s="65" customFormat="1" ht="14" x14ac:dyDescent="0.35">
      <c r="A1105" s="145"/>
      <c r="B1105" s="93"/>
      <c r="C1105" s="93"/>
      <c r="D1105" s="93"/>
      <c r="E1105" s="95"/>
      <c r="F1105" s="95"/>
      <c r="G1105" s="95"/>
      <c r="H1105" s="93"/>
      <c r="I1105" s="93"/>
      <c r="J1105" s="93"/>
    </row>
    <row r="1106" spans="1:10" s="65" customFormat="1" ht="14" x14ac:dyDescent="0.35">
      <c r="A1106" s="145"/>
      <c r="B1106" s="93"/>
      <c r="C1106" s="93"/>
      <c r="D1106" s="93"/>
      <c r="E1106" s="95"/>
      <c r="F1106" s="95"/>
      <c r="G1106" s="95"/>
      <c r="H1106" s="93"/>
      <c r="I1106" s="93"/>
      <c r="J1106" s="93"/>
    </row>
    <row r="1107" spans="1:10" s="65" customFormat="1" ht="14" x14ac:dyDescent="0.35">
      <c r="A1107" s="145"/>
      <c r="B1107" s="93"/>
      <c r="C1107" s="93"/>
      <c r="D1107" s="93"/>
      <c r="E1107" s="95"/>
      <c r="F1107" s="95"/>
      <c r="G1107" s="95"/>
      <c r="H1107" s="93"/>
      <c r="I1107" s="93"/>
      <c r="J1107" s="93"/>
    </row>
    <row r="1108" spans="1:10" s="65" customFormat="1" ht="14" x14ac:dyDescent="0.35">
      <c r="A1108" s="145"/>
      <c r="B1108" s="93"/>
      <c r="C1108" s="93"/>
      <c r="D1108" s="93"/>
      <c r="E1108" s="95"/>
      <c r="F1108" s="95"/>
      <c r="G1108" s="95"/>
      <c r="H1108" s="93"/>
      <c r="I1108" s="93"/>
      <c r="J1108" s="93"/>
    </row>
    <row r="1109" spans="1:10" s="65" customFormat="1" ht="14" x14ac:dyDescent="0.35">
      <c r="A1109" s="145"/>
      <c r="B1109" s="93"/>
      <c r="C1109" s="93"/>
      <c r="D1109" s="93"/>
      <c r="E1109" s="95"/>
      <c r="F1109" s="95"/>
      <c r="G1109" s="95"/>
      <c r="H1109" s="93"/>
      <c r="I1109" s="93"/>
      <c r="J1109" s="93"/>
    </row>
    <row r="1110" spans="1:10" s="65" customFormat="1" ht="14" x14ac:dyDescent="0.35">
      <c r="A1110" s="145"/>
      <c r="B1110" s="93"/>
      <c r="C1110" s="93"/>
      <c r="D1110" s="93"/>
      <c r="E1110" s="95"/>
      <c r="F1110" s="95"/>
      <c r="G1110" s="95"/>
      <c r="H1110" s="93"/>
      <c r="I1110" s="93"/>
      <c r="J1110" s="93"/>
    </row>
    <row r="1111" spans="1:10" s="65" customFormat="1" ht="14" x14ac:dyDescent="0.35">
      <c r="A1111" s="145"/>
      <c r="B1111" s="93"/>
      <c r="C1111" s="93"/>
      <c r="D1111" s="93"/>
      <c r="E1111" s="95"/>
      <c r="F1111" s="95"/>
      <c r="G1111" s="95"/>
      <c r="H1111" s="93"/>
      <c r="I1111" s="93"/>
      <c r="J1111" s="93"/>
    </row>
    <row r="1112" spans="1:10" s="65" customFormat="1" ht="14" x14ac:dyDescent="0.35">
      <c r="A1112" s="145"/>
      <c r="B1112" s="93"/>
      <c r="C1112" s="93"/>
      <c r="D1112" s="93"/>
      <c r="E1112" s="95"/>
      <c r="F1112" s="95"/>
      <c r="G1112" s="95"/>
      <c r="H1112" s="93"/>
      <c r="I1112" s="93"/>
      <c r="J1112" s="93"/>
    </row>
    <row r="1113" spans="1:10" s="65" customFormat="1" ht="14" x14ac:dyDescent="0.35">
      <c r="A1113" s="145"/>
      <c r="B1113" s="93"/>
      <c r="C1113" s="93"/>
      <c r="D1113" s="93"/>
      <c r="E1113" s="95"/>
      <c r="F1113" s="95"/>
      <c r="G1113" s="95"/>
      <c r="H1113" s="93"/>
      <c r="I1113" s="93"/>
      <c r="J1113" s="93"/>
    </row>
    <row r="1114" spans="1:10" s="65" customFormat="1" ht="14" x14ac:dyDescent="0.35">
      <c r="A1114" s="145"/>
      <c r="B1114" s="93"/>
      <c r="C1114" s="93"/>
      <c r="D1114" s="93"/>
      <c r="E1114" s="95"/>
      <c r="F1114" s="95"/>
      <c r="G1114" s="95"/>
      <c r="H1114" s="93"/>
      <c r="I1114" s="93"/>
      <c r="J1114" s="93"/>
    </row>
    <row r="1115" spans="1:10" s="65" customFormat="1" ht="14" x14ac:dyDescent="0.35">
      <c r="A1115" s="145"/>
      <c r="B1115" s="93"/>
      <c r="C1115" s="93"/>
      <c r="D1115" s="93"/>
      <c r="E1115" s="95"/>
      <c r="F1115" s="95"/>
      <c r="G1115" s="95"/>
      <c r="H1115" s="93"/>
      <c r="I1115" s="93"/>
      <c r="J1115" s="93"/>
    </row>
    <row r="1116" spans="1:10" s="65" customFormat="1" ht="14" x14ac:dyDescent="0.35">
      <c r="A1116" s="145"/>
      <c r="B1116" s="93"/>
      <c r="C1116" s="93"/>
      <c r="D1116" s="93"/>
      <c r="E1116" s="95"/>
      <c r="F1116" s="95"/>
      <c r="G1116" s="95"/>
      <c r="H1116" s="93"/>
      <c r="I1116" s="93"/>
      <c r="J1116" s="93"/>
    </row>
    <row r="1117" spans="1:10" s="65" customFormat="1" ht="14" x14ac:dyDescent="0.35">
      <c r="A1117" s="145"/>
      <c r="B1117" s="93"/>
      <c r="C1117" s="93"/>
      <c r="D1117" s="93"/>
      <c r="E1117" s="95"/>
      <c r="F1117" s="95"/>
      <c r="G1117" s="95"/>
      <c r="H1117" s="93"/>
      <c r="I1117" s="93"/>
      <c r="J1117" s="93"/>
    </row>
    <row r="1118" spans="1:10" s="65" customFormat="1" ht="14" x14ac:dyDescent="0.35">
      <c r="A1118" s="145"/>
      <c r="B1118" s="93"/>
      <c r="C1118" s="93"/>
      <c r="D1118" s="93"/>
      <c r="E1118" s="95"/>
      <c r="F1118" s="95"/>
      <c r="G1118" s="95"/>
      <c r="H1118" s="93"/>
      <c r="I1118" s="93"/>
      <c r="J1118" s="93"/>
    </row>
    <row r="1119" spans="1:10" s="65" customFormat="1" ht="14" x14ac:dyDescent="0.35">
      <c r="A1119" s="145"/>
      <c r="B1119" s="93"/>
      <c r="C1119" s="93"/>
      <c r="D1119" s="93"/>
      <c r="E1119" s="95"/>
      <c r="F1119" s="95"/>
      <c r="G1119" s="95"/>
      <c r="H1119" s="93"/>
      <c r="I1119" s="93"/>
      <c r="J1119" s="93"/>
    </row>
    <row r="1120" spans="1:10" s="65" customFormat="1" ht="14" x14ac:dyDescent="0.35">
      <c r="A1120" s="145"/>
      <c r="B1120" s="93"/>
      <c r="C1120" s="93"/>
      <c r="D1120" s="93"/>
      <c r="E1120" s="95"/>
      <c r="F1120" s="95"/>
      <c r="G1120" s="95"/>
      <c r="H1120" s="93"/>
      <c r="I1120" s="93"/>
      <c r="J1120" s="93"/>
    </row>
    <row r="1121" spans="1:10" s="65" customFormat="1" ht="14" x14ac:dyDescent="0.35">
      <c r="A1121" s="145"/>
      <c r="B1121" s="93"/>
      <c r="C1121" s="93"/>
      <c r="D1121" s="93"/>
      <c r="E1121" s="95"/>
      <c r="F1121" s="95"/>
      <c r="G1121" s="95"/>
      <c r="H1121" s="93"/>
      <c r="I1121" s="93"/>
      <c r="J1121" s="93"/>
    </row>
    <row r="1122" spans="1:10" s="65" customFormat="1" ht="14" x14ac:dyDescent="0.35">
      <c r="A1122" s="145"/>
      <c r="B1122" s="93"/>
      <c r="C1122" s="93"/>
      <c r="D1122" s="93"/>
      <c r="E1122" s="95"/>
      <c r="F1122" s="95"/>
      <c r="G1122" s="95"/>
      <c r="H1122" s="93"/>
      <c r="I1122" s="93"/>
      <c r="J1122" s="93"/>
    </row>
    <row r="1123" spans="1:10" s="65" customFormat="1" ht="14" x14ac:dyDescent="0.35">
      <c r="A1123" s="145"/>
      <c r="B1123" s="93"/>
      <c r="C1123" s="93"/>
      <c r="D1123" s="93"/>
      <c r="E1123" s="95"/>
      <c r="F1123" s="95"/>
      <c r="G1123" s="95"/>
      <c r="H1123" s="93"/>
      <c r="I1123" s="93"/>
      <c r="J1123" s="93"/>
    </row>
    <row r="1124" spans="1:10" s="65" customFormat="1" ht="14" x14ac:dyDescent="0.35">
      <c r="A1124" s="145"/>
      <c r="B1124" s="93"/>
      <c r="C1124" s="93"/>
      <c r="D1124" s="93"/>
      <c r="E1124" s="95"/>
      <c r="F1124" s="95"/>
      <c r="G1124" s="95"/>
      <c r="H1124" s="93"/>
      <c r="I1124" s="93"/>
      <c r="J1124" s="93"/>
    </row>
    <row r="1125" spans="1:10" s="65" customFormat="1" ht="14" x14ac:dyDescent="0.35">
      <c r="A1125" s="145"/>
      <c r="B1125" s="93"/>
      <c r="C1125" s="93"/>
      <c r="D1125" s="93"/>
      <c r="E1125" s="95"/>
      <c r="F1125" s="95"/>
      <c r="G1125" s="95"/>
      <c r="H1125" s="93"/>
      <c r="I1125" s="93"/>
      <c r="J1125" s="93"/>
    </row>
    <row r="1126" spans="1:10" s="65" customFormat="1" ht="14" x14ac:dyDescent="0.35">
      <c r="A1126" s="145"/>
      <c r="B1126" s="93"/>
      <c r="C1126" s="93"/>
      <c r="D1126" s="93"/>
      <c r="E1126" s="95"/>
      <c r="F1126" s="95"/>
      <c r="G1126" s="95"/>
      <c r="H1126" s="93"/>
      <c r="I1126" s="93"/>
      <c r="J1126" s="93"/>
    </row>
    <row r="1127" spans="1:10" s="65" customFormat="1" ht="14" x14ac:dyDescent="0.35">
      <c r="A1127" s="145"/>
      <c r="B1127" s="93"/>
      <c r="C1127" s="93"/>
      <c r="D1127" s="93"/>
      <c r="E1127" s="95"/>
      <c r="F1127" s="95"/>
      <c r="G1127" s="95"/>
      <c r="H1127" s="93"/>
      <c r="I1127" s="93"/>
      <c r="J1127" s="93"/>
    </row>
    <row r="1128" spans="1:10" s="65" customFormat="1" ht="14" x14ac:dyDescent="0.35">
      <c r="A1128" s="145"/>
      <c r="B1128" s="93"/>
      <c r="C1128" s="93"/>
      <c r="D1128" s="93"/>
      <c r="E1128" s="95"/>
      <c r="F1128" s="95"/>
      <c r="G1128" s="95"/>
      <c r="H1128" s="93"/>
      <c r="I1128" s="93"/>
      <c r="J1128" s="93"/>
    </row>
    <row r="1129" spans="1:10" s="65" customFormat="1" ht="14" x14ac:dyDescent="0.35">
      <c r="A1129" s="145"/>
      <c r="B1129" s="93"/>
      <c r="C1129" s="93"/>
      <c r="D1129" s="93"/>
      <c r="E1129" s="95"/>
      <c r="F1129" s="95"/>
      <c r="G1129" s="95"/>
      <c r="H1129" s="93"/>
      <c r="I1129" s="93"/>
      <c r="J1129" s="93"/>
    </row>
    <row r="1130" spans="1:10" s="65" customFormat="1" ht="14" x14ac:dyDescent="0.35">
      <c r="A1130" s="145"/>
      <c r="B1130" s="93"/>
      <c r="C1130" s="93"/>
      <c r="D1130" s="93"/>
      <c r="E1130" s="95"/>
      <c r="F1130" s="95"/>
      <c r="G1130" s="95"/>
      <c r="H1130" s="93"/>
      <c r="I1130" s="93"/>
      <c r="J1130" s="93"/>
    </row>
    <row r="1131" spans="1:10" s="65" customFormat="1" ht="14" x14ac:dyDescent="0.35">
      <c r="A1131" s="145"/>
      <c r="B1131" s="93"/>
      <c r="C1131" s="93"/>
      <c r="D1131" s="93"/>
      <c r="E1131" s="95"/>
      <c r="F1131" s="95"/>
      <c r="G1131" s="95"/>
      <c r="H1131" s="93"/>
      <c r="I1131" s="93"/>
      <c r="J1131" s="93"/>
    </row>
    <row r="1132" spans="1:10" s="65" customFormat="1" ht="14" x14ac:dyDescent="0.35">
      <c r="A1132" s="145"/>
      <c r="B1132" s="93"/>
      <c r="C1132" s="93"/>
      <c r="D1132" s="93"/>
      <c r="E1132" s="95"/>
      <c r="F1132" s="95"/>
      <c r="G1132" s="95"/>
      <c r="H1132" s="93"/>
      <c r="I1132" s="93"/>
      <c r="J1132" s="93"/>
    </row>
    <row r="1133" spans="1:10" s="65" customFormat="1" ht="14" x14ac:dyDescent="0.35">
      <c r="A1133" s="145"/>
      <c r="B1133" s="93"/>
      <c r="C1133" s="93"/>
      <c r="D1133" s="93"/>
      <c r="E1133" s="95"/>
      <c r="F1133" s="95"/>
      <c r="G1133" s="95"/>
      <c r="H1133" s="93"/>
      <c r="I1133" s="93"/>
      <c r="J1133" s="93"/>
    </row>
    <row r="1134" spans="1:10" s="65" customFormat="1" ht="14" x14ac:dyDescent="0.35">
      <c r="A1134" s="145"/>
      <c r="B1134" s="93"/>
      <c r="C1134" s="93"/>
      <c r="D1134" s="93"/>
      <c r="E1134" s="95"/>
      <c r="F1134" s="95"/>
      <c r="G1134" s="95"/>
      <c r="H1134" s="93"/>
      <c r="I1134" s="93"/>
      <c r="J1134" s="93"/>
    </row>
    <row r="1135" spans="1:10" s="65" customFormat="1" ht="14" x14ac:dyDescent="0.35">
      <c r="A1135" s="145"/>
      <c r="B1135" s="93"/>
      <c r="C1135" s="93"/>
      <c r="D1135" s="93"/>
      <c r="E1135" s="95"/>
      <c r="F1135" s="95"/>
      <c r="G1135" s="95"/>
      <c r="H1135" s="93"/>
      <c r="I1135" s="93"/>
      <c r="J1135" s="93"/>
    </row>
    <row r="1136" spans="1:10" s="65" customFormat="1" ht="14" x14ac:dyDescent="0.35">
      <c r="A1136" s="145"/>
      <c r="B1136" s="93"/>
      <c r="C1136" s="93"/>
      <c r="D1136" s="93"/>
      <c r="E1136" s="95"/>
      <c r="F1136" s="95"/>
      <c r="G1136" s="95"/>
      <c r="H1136" s="93"/>
      <c r="I1136" s="93"/>
      <c r="J1136" s="93"/>
    </row>
    <row r="1137" spans="1:10" s="65" customFormat="1" ht="14" x14ac:dyDescent="0.35">
      <c r="A1137" s="145"/>
      <c r="B1137" s="93"/>
      <c r="C1137" s="93"/>
      <c r="D1137" s="93"/>
      <c r="E1137" s="95"/>
      <c r="F1137" s="95"/>
      <c r="G1137" s="95"/>
      <c r="H1137" s="93"/>
      <c r="I1137" s="93"/>
      <c r="J1137" s="93"/>
    </row>
    <row r="1138" spans="1:10" s="65" customFormat="1" ht="14" x14ac:dyDescent="0.35">
      <c r="A1138" s="145"/>
      <c r="B1138" s="93"/>
      <c r="C1138" s="93"/>
      <c r="D1138" s="93"/>
      <c r="E1138" s="95"/>
      <c r="F1138" s="95"/>
      <c r="G1138" s="95"/>
      <c r="H1138" s="93"/>
      <c r="I1138" s="93"/>
      <c r="J1138" s="93"/>
    </row>
    <row r="1139" spans="1:10" s="65" customFormat="1" ht="14" x14ac:dyDescent="0.35">
      <c r="A1139" s="145"/>
      <c r="B1139" s="93"/>
      <c r="C1139" s="93"/>
      <c r="D1139" s="93"/>
      <c r="E1139" s="95"/>
      <c r="F1139" s="95"/>
      <c r="G1139" s="95"/>
      <c r="H1139" s="93"/>
      <c r="I1139" s="93"/>
      <c r="J1139" s="93"/>
    </row>
    <row r="1140" spans="1:10" s="65" customFormat="1" ht="14" x14ac:dyDescent="0.35">
      <c r="A1140" s="145"/>
      <c r="B1140" s="93"/>
      <c r="C1140" s="93"/>
      <c r="D1140" s="93"/>
      <c r="E1140" s="95"/>
      <c r="F1140" s="95"/>
      <c r="G1140" s="95"/>
      <c r="H1140" s="93"/>
      <c r="I1140" s="93"/>
      <c r="J1140" s="93"/>
    </row>
    <row r="1141" spans="1:10" s="65" customFormat="1" ht="14" x14ac:dyDescent="0.35">
      <c r="A1141" s="145"/>
      <c r="B1141" s="93"/>
      <c r="C1141" s="93"/>
      <c r="D1141" s="93"/>
      <c r="E1141" s="95"/>
      <c r="F1141" s="95"/>
      <c r="G1141" s="95"/>
      <c r="H1141" s="93"/>
      <c r="I1141" s="93"/>
      <c r="J1141" s="93"/>
    </row>
    <row r="1142" spans="1:10" s="65" customFormat="1" ht="14" x14ac:dyDescent="0.35">
      <c r="A1142" s="145"/>
      <c r="B1142" s="93"/>
      <c r="C1142" s="93"/>
      <c r="D1142" s="93"/>
      <c r="E1142" s="95"/>
      <c r="F1142" s="95"/>
      <c r="G1142" s="95"/>
      <c r="H1142" s="93"/>
      <c r="I1142" s="93"/>
      <c r="J1142" s="93"/>
    </row>
    <row r="1143" spans="1:10" s="65" customFormat="1" ht="14" x14ac:dyDescent="0.35">
      <c r="A1143" s="145"/>
      <c r="B1143" s="93"/>
      <c r="C1143" s="93"/>
      <c r="D1143" s="93"/>
      <c r="E1143" s="95"/>
      <c r="F1143" s="95"/>
      <c r="G1143" s="95"/>
      <c r="H1143" s="93"/>
      <c r="I1143" s="93"/>
      <c r="J1143" s="93"/>
    </row>
    <row r="1144" spans="1:10" s="65" customFormat="1" ht="14" x14ac:dyDescent="0.35">
      <c r="A1144" s="145"/>
      <c r="B1144" s="93"/>
      <c r="C1144" s="93"/>
      <c r="D1144" s="93"/>
      <c r="E1144" s="95"/>
      <c r="F1144" s="95"/>
      <c r="G1144" s="95"/>
      <c r="H1144" s="93"/>
      <c r="I1144" s="93"/>
      <c r="J1144" s="93"/>
    </row>
    <row r="1145" spans="1:10" s="65" customFormat="1" ht="14" x14ac:dyDescent="0.35">
      <c r="A1145" s="145"/>
      <c r="B1145" s="93"/>
      <c r="C1145" s="93"/>
      <c r="D1145" s="93"/>
      <c r="E1145" s="95"/>
      <c r="F1145" s="95"/>
      <c r="G1145" s="95"/>
      <c r="H1145" s="93"/>
      <c r="I1145" s="93"/>
      <c r="J1145" s="93"/>
    </row>
    <row r="1146" spans="1:10" s="65" customFormat="1" ht="14" x14ac:dyDescent="0.35">
      <c r="A1146" s="145"/>
      <c r="B1146" s="93"/>
      <c r="C1146" s="93"/>
      <c r="D1146" s="93"/>
      <c r="E1146" s="95"/>
      <c r="F1146" s="95"/>
      <c r="G1146" s="95"/>
      <c r="H1146" s="93"/>
      <c r="I1146" s="93"/>
      <c r="J1146" s="93"/>
    </row>
    <row r="1147" spans="1:10" s="65" customFormat="1" ht="14" x14ac:dyDescent="0.35">
      <c r="A1147" s="145"/>
      <c r="B1147" s="93"/>
      <c r="C1147" s="93"/>
      <c r="D1147" s="93"/>
      <c r="E1147" s="95"/>
      <c r="F1147" s="95"/>
      <c r="G1147" s="95"/>
      <c r="H1147" s="93"/>
      <c r="I1147" s="93"/>
      <c r="J1147" s="93"/>
    </row>
    <row r="1148" spans="1:10" s="65" customFormat="1" ht="14" x14ac:dyDescent="0.35">
      <c r="A1148" s="145"/>
      <c r="B1148" s="93"/>
      <c r="C1148" s="93"/>
      <c r="D1148" s="93"/>
      <c r="E1148" s="95"/>
      <c r="F1148" s="95"/>
      <c r="G1148" s="95"/>
      <c r="H1148" s="93"/>
      <c r="I1148" s="93"/>
      <c r="J1148" s="93"/>
    </row>
    <row r="1149" spans="1:10" s="65" customFormat="1" ht="14" x14ac:dyDescent="0.35">
      <c r="A1149" s="145"/>
      <c r="B1149" s="93"/>
      <c r="C1149" s="93"/>
      <c r="D1149" s="93"/>
      <c r="E1149" s="95"/>
      <c r="F1149" s="95"/>
      <c r="G1149" s="95"/>
      <c r="H1149" s="93"/>
      <c r="I1149" s="93"/>
      <c r="J1149" s="93"/>
    </row>
    <row r="1150" spans="1:10" s="65" customFormat="1" ht="14" x14ac:dyDescent="0.35">
      <c r="A1150" s="145"/>
      <c r="B1150" s="93"/>
      <c r="C1150" s="93"/>
      <c r="D1150" s="93"/>
      <c r="E1150" s="95"/>
      <c r="F1150" s="95"/>
      <c r="G1150" s="95"/>
      <c r="H1150" s="93"/>
      <c r="I1150" s="93"/>
      <c r="J1150" s="93"/>
    </row>
    <row r="1151" spans="1:10" s="65" customFormat="1" ht="14" x14ac:dyDescent="0.35">
      <c r="A1151" s="145"/>
      <c r="B1151" s="93"/>
      <c r="C1151" s="93"/>
      <c r="D1151" s="93"/>
      <c r="E1151" s="95"/>
      <c r="F1151" s="95"/>
      <c r="G1151" s="95"/>
      <c r="H1151" s="93"/>
      <c r="I1151" s="93"/>
      <c r="J1151" s="93"/>
    </row>
    <row r="1152" spans="1:10" s="65" customFormat="1" ht="14" x14ac:dyDescent="0.35">
      <c r="A1152" s="145"/>
      <c r="B1152" s="93"/>
      <c r="C1152" s="93"/>
      <c r="D1152" s="93"/>
      <c r="E1152" s="95"/>
      <c r="F1152" s="95"/>
      <c r="G1152" s="95"/>
      <c r="H1152" s="93"/>
      <c r="I1152" s="93"/>
      <c r="J1152" s="93"/>
    </row>
    <row r="1153" spans="1:10" s="65" customFormat="1" ht="14" x14ac:dyDescent="0.35">
      <c r="A1153" s="145"/>
      <c r="B1153" s="93"/>
      <c r="C1153" s="93"/>
      <c r="D1153" s="93"/>
      <c r="E1153" s="95"/>
      <c r="F1153" s="95"/>
      <c r="G1153" s="95"/>
      <c r="H1153" s="93"/>
      <c r="I1153" s="93"/>
      <c r="J1153" s="93"/>
    </row>
    <row r="1154" spans="1:10" s="65" customFormat="1" ht="14" x14ac:dyDescent="0.35">
      <c r="A1154" s="145"/>
      <c r="B1154" s="93"/>
      <c r="C1154" s="93"/>
      <c r="D1154" s="93"/>
      <c r="E1154" s="95"/>
      <c r="F1154" s="95"/>
      <c r="G1154" s="95"/>
      <c r="H1154" s="93"/>
      <c r="I1154" s="93"/>
      <c r="J1154" s="93"/>
    </row>
    <row r="1155" spans="1:10" s="65" customFormat="1" ht="14" x14ac:dyDescent="0.35">
      <c r="A1155" s="145"/>
      <c r="B1155" s="93"/>
      <c r="C1155" s="93"/>
      <c r="D1155" s="93"/>
      <c r="E1155" s="95"/>
      <c r="F1155" s="95"/>
      <c r="G1155" s="95"/>
      <c r="H1155" s="93"/>
      <c r="I1155" s="93"/>
      <c r="J1155" s="93"/>
    </row>
    <row r="1156" spans="1:10" s="65" customFormat="1" ht="14" x14ac:dyDescent="0.35">
      <c r="A1156" s="145"/>
      <c r="B1156" s="93"/>
      <c r="C1156" s="93"/>
      <c r="D1156" s="93"/>
      <c r="E1156" s="95"/>
      <c r="F1156" s="95"/>
      <c r="G1156" s="95"/>
      <c r="H1156" s="93"/>
      <c r="I1156" s="93"/>
      <c r="J1156" s="93"/>
    </row>
    <row r="1157" spans="1:10" s="65" customFormat="1" ht="14" x14ac:dyDescent="0.35">
      <c r="A1157" s="145"/>
      <c r="B1157" s="93"/>
      <c r="C1157" s="93"/>
      <c r="D1157" s="93"/>
      <c r="E1157" s="95"/>
      <c r="F1157" s="95"/>
      <c r="G1157" s="95"/>
      <c r="H1157" s="93"/>
      <c r="I1157" s="93"/>
      <c r="J1157" s="93"/>
    </row>
    <row r="1158" spans="1:10" s="65" customFormat="1" ht="14" x14ac:dyDescent="0.35">
      <c r="A1158" s="145"/>
      <c r="B1158" s="93"/>
      <c r="C1158" s="93"/>
      <c r="D1158" s="93"/>
      <c r="E1158" s="95"/>
      <c r="F1158" s="95"/>
      <c r="G1158" s="95"/>
      <c r="H1158" s="93"/>
      <c r="I1158" s="93"/>
      <c r="J1158" s="93"/>
    </row>
    <row r="1159" spans="1:10" s="65" customFormat="1" ht="14" x14ac:dyDescent="0.35">
      <c r="A1159" s="145"/>
      <c r="B1159" s="93"/>
      <c r="C1159" s="93"/>
      <c r="D1159" s="93"/>
      <c r="E1159" s="95"/>
      <c r="F1159" s="95"/>
      <c r="G1159" s="95"/>
      <c r="H1159" s="93"/>
      <c r="I1159" s="93"/>
      <c r="J1159" s="93"/>
    </row>
    <row r="1160" spans="1:10" s="65" customFormat="1" ht="14" x14ac:dyDescent="0.35">
      <c r="A1160" s="145"/>
      <c r="B1160" s="93"/>
      <c r="C1160" s="93"/>
      <c r="D1160" s="93"/>
      <c r="E1160" s="95"/>
      <c r="F1160" s="95"/>
      <c r="G1160" s="95"/>
      <c r="H1160" s="93"/>
      <c r="I1160" s="93"/>
      <c r="J1160" s="93"/>
    </row>
    <row r="1161" spans="1:10" s="65" customFormat="1" ht="14" x14ac:dyDescent="0.35">
      <c r="A1161" s="145"/>
      <c r="B1161" s="93"/>
      <c r="C1161" s="93"/>
      <c r="D1161" s="93"/>
      <c r="E1161" s="95"/>
      <c r="F1161" s="95"/>
      <c r="G1161" s="95"/>
      <c r="H1161" s="93"/>
      <c r="I1161" s="93"/>
      <c r="J1161" s="93"/>
    </row>
    <row r="1162" spans="1:10" s="65" customFormat="1" ht="14" x14ac:dyDescent="0.35">
      <c r="A1162" s="145"/>
      <c r="B1162" s="93"/>
      <c r="C1162" s="93"/>
      <c r="D1162" s="93"/>
      <c r="E1162" s="95"/>
      <c r="F1162" s="95"/>
      <c r="G1162" s="95"/>
      <c r="H1162" s="93"/>
      <c r="I1162" s="93"/>
      <c r="J1162" s="93"/>
    </row>
    <row r="1163" spans="1:10" s="65" customFormat="1" ht="14" x14ac:dyDescent="0.35">
      <c r="A1163" s="145"/>
      <c r="B1163" s="93"/>
      <c r="C1163" s="93"/>
      <c r="D1163" s="93"/>
      <c r="E1163" s="95"/>
      <c r="F1163" s="95"/>
      <c r="G1163" s="95"/>
      <c r="H1163" s="93"/>
      <c r="I1163" s="93"/>
      <c r="J1163" s="93"/>
    </row>
    <row r="1164" spans="1:10" s="65" customFormat="1" ht="14" x14ac:dyDescent="0.35">
      <c r="A1164" s="145"/>
      <c r="B1164" s="93"/>
      <c r="C1164" s="93"/>
      <c r="D1164" s="93"/>
      <c r="E1164" s="95"/>
      <c r="F1164" s="95"/>
      <c r="G1164" s="95"/>
      <c r="H1164" s="93"/>
      <c r="I1164" s="93"/>
      <c r="J1164" s="93"/>
    </row>
    <row r="1165" spans="1:10" s="65" customFormat="1" ht="14" x14ac:dyDescent="0.35">
      <c r="A1165" s="145"/>
      <c r="B1165" s="93"/>
      <c r="C1165" s="93"/>
      <c r="D1165" s="93"/>
      <c r="E1165" s="95"/>
      <c r="F1165" s="95"/>
      <c r="G1165" s="95"/>
      <c r="H1165" s="93"/>
      <c r="I1165" s="93"/>
      <c r="J1165" s="93"/>
    </row>
    <row r="1166" spans="1:10" s="65" customFormat="1" ht="14" x14ac:dyDescent="0.35">
      <c r="A1166" s="145"/>
      <c r="B1166" s="93"/>
      <c r="C1166" s="93"/>
      <c r="D1166" s="93"/>
      <c r="E1166" s="95"/>
      <c r="F1166" s="95"/>
      <c r="G1166" s="95"/>
      <c r="H1166" s="93"/>
      <c r="I1166" s="93"/>
      <c r="J1166" s="93"/>
    </row>
    <row r="1167" spans="1:10" s="65" customFormat="1" ht="14" x14ac:dyDescent="0.35">
      <c r="A1167" s="145"/>
      <c r="B1167" s="93"/>
      <c r="C1167" s="93"/>
      <c r="D1167" s="93"/>
      <c r="E1167" s="95"/>
      <c r="F1167" s="95"/>
      <c r="G1167" s="95"/>
      <c r="H1167" s="93"/>
      <c r="I1167" s="93"/>
      <c r="J1167" s="93"/>
    </row>
    <row r="1168" spans="1:10" s="65" customFormat="1" ht="14" x14ac:dyDescent="0.35">
      <c r="A1168" s="145"/>
      <c r="B1168" s="93"/>
      <c r="C1168" s="93"/>
      <c r="D1168" s="93"/>
      <c r="E1168" s="95"/>
      <c r="F1168" s="95"/>
      <c r="G1168" s="95"/>
      <c r="H1168" s="93"/>
      <c r="I1168" s="93"/>
      <c r="J1168" s="93"/>
    </row>
    <row r="1169" spans="1:10" s="65" customFormat="1" ht="14" x14ac:dyDescent="0.35">
      <c r="A1169" s="145"/>
      <c r="B1169" s="93"/>
      <c r="C1169" s="93"/>
      <c r="D1169" s="93"/>
      <c r="E1169" s="95"/>
      <c r="F1169" s="95"/>
      <c r="G1169" s="95"/>
      <c r="H1169" s="93"/>
      <c r="I1169" s="93"/>
      <c r="J1169" s="93"/>
    </row>
    <row r="1170" spans="1:10" s="65" customFormat="1" ht="14" x14ac:dyDescent="0.35">
      <c r="A1170" s="145"/>
      <c r="B1170" s="93"/>
      <c r="C1170" s="93"/>
      <c r="D1170" s="93"/>
      <c r="E1170" s="95"/>
      <c r="F1170" s="95"/>
      <c r="G1170" s="95"/>
      <c r="H1170" s="93"/>
      <c r="I1170" s="93"/>
      <c r="J1170" s="93"/>
    </row>
    <row r="1171" spans="1:10" s="65" customFormat="1" ht="14" x14ac:dyDescent="0.35">
      <c r="A1171" s="145"/>
      <c r="B1171" s="93"/>
      <c r="C1171" s="93"/>
      <c r="D1171" s="93"/>
      <c r="E1171" s="95"/>
      <c r="F1171" s="95"/>
      <c r="G1171" s="95"/>
      <c r="H1171" s="93"/>
      <c r="I1171" s="93"/>
      <c r="J1171" s="93"/>
    </row>
    <row r="1172" spans="1:10" s="65" customFormat="1" ht="14" x14ac:dyDescent="0.35">
      <c r="A1172" s="145"/>
      <c r="B1172" s="93"/>
      <c r="C1172" s="93"/>
      <c r="D1172" s="93"/>
      <c r="E1172" s="95"/>
      <c r="F1172" s="95"/>
      <c r="G1172" s="95"/>
      <c r="H1172" s="93"/>
      <c r="I1172" s="93"/>
      <c r="J1172" s="93"/>
    </row>
    <row r="1173" spans="1:10" s="65" customFormat="1" ht="14" x14ac:dyDescent="0.35">
      <c r="A1173" s="145"/>
      <c r="B1173" s="93"/>
      <c r="C1173" s="93"/>
      <c r="D1173" s="93"/>
      <c r="E1173" s="95"/>
      <c r="F1173" s="95"/>
      <c r="G1173" s="95"/>
      <c r="H1173" s="93"/>
      <c r="I1173" s="93"/>
      <c r="J1173" s="93"/>
    </row>
    <row r="1174" spans="1:10" s="65" customFormat="1" ht="14" x14ac:dyDescent="0.35">
      <c r="A1174" s="145"/>
      <c r="B1174" s="93"/>
      <c r="C1174" s="93"/>
      <c r="D1174" s="93"/>
      <c r="E1174" s="95"/>
      <c r="F1174" s="95"/>
      <c r="G1174" s="95"/>
      <c r="H1174" s="93"/>
      <c r="I1174" s="93"/>
      <c r="J1174" s="93"/>
    </row>
    <row r="1175" spans="1:10" s="65" customFormat="1" ht="14" x14ac:dyDescent="0.35">
      <c r="A1175" s="145"/>
      <c r="B1175" s="93"/>
      <c r="C1175" s="93"/>
      <c r="D1175" s="93"/>
      <c r="E1175" s="95"/>
      <c r="F1175" s="95"/>
      <c r="G1175" s="95"/>
      <c r="H1175" s="93"/>
      <c r="I1175" s="93"/>
      <c r="J1175" s="93"/>
    </row>
    <row r="1176" spans="1:10" s="65" customFormat="1" ht="14" x14ac:dyDescent="0.35">
      <c r="A1176" s="145"/>
      <c r="B1176" s="93"/>
      <c r="C1176" s="93"/>
      <c r="D1176" s="93"/>
      <c r="E1176" s="95"/>
      <c r="F1176" s="95"/>
      <c r="G1176" s="95"/>
      <c r="H1176" s="93"/>
      <c r="I1176" s="93"/>
      <c r="J1176" s="93"/>
    </row>
    <row r="1177" spans="1:10" s="65" customFormat="1" ht="14" x14ac:dyDescent="0.35">
      <c r="A1177" s="145"/>
      <c r="B1177" s="93"/>
      <c r="C1177" s="93"/>
      <c r="D1177" s="93"/>
      <c r="E1177" s="95"/>
      <c r="F1177" s="95"/>
      <c r="G1177" s="95"/>
      <c r="H1177" s="93"/>
      <c r="I1177" s="93"/>
      <c r="J1177" s="93"/>
    </row>
    <row r="1178" spans="1:10" s="65" customFormat="1" ht="14" x14ac:dyDescent="0.35">
      <c r="A1178" s="145"/>
      <c r="B1178" s="93"/>
      <c r="C1178" s="93"/>
      <c r="D1178" s="93"/>
      <c r="E1178" s="95"/>
      <c r="F1178" s="95"/>
      <c r="G1178" s="95"/>
      <c r="H1178" s="93"/>
      <c r="I1178" s="93"/>
      <c r="J1178" s="93"/>
    </row>
    <row r="1179" spans="1:10" s="65" customFormat="1" ht="14" x14ac:dyDescent="0.35">
      <c r="A1179" s="145"/>
      <c r="B1179" s="93"/>
      <c r="C1179" s="93"/>
      <c r="D1179" s="93"/>
      <c r="E1179" s="95"/>
      <c r="F1179" s="95"/>
      <c r="G1179" s="95"/>
      <c r="H1179" s="93"/>
      <c r="I1179" s="93"/>
      <c r="J1179" s="93"/>
    </row>
    <row r="1180" spans="1:10" s="65" customFormat="1" ht="14" x14ac:dyDescent="0.35">
      <c r="A1180" s="145"/>
      <c r="B1180" s="93"/>
      <c r="C1180" s="93"/>
      <c r="D1180" s="93"/>
      <c r="E1180" s="95"/>
      <c r="F1180" s="95"/>
      <c r="G1180" s="95"/>
      <c r="H1180" s="93"/>
      <c r="I1180" s="93"/>
      <c r="J1180" s="93"/>
    </row>
    <row r="1181" spans="1:10" s="65" customFormat="1" ht="14" x14ac:dyDescent="0.35">
      <c r="A1181" s="145"/>
      <c r="B1181" s="93"/>
      <c r="C1181" s="93"/>
      <c r="D1181" s="93"/>
      <c r="E1181" s="95"/>
      <c r="F1181" s="95"/>
      <c r="G1181" s="95"/>
      <c r="H1181" s="93"/>
      <c r="I1181" s="93"/>
      <c r="J1181" s="93"/>
    </row>
    <row r="1182" spans="1:10" s="65" customFormat="1" ht="14" x14ac:dyDescent="0.35">
      <c r="A1182" s="145"/>
      <c r="B1182" s="93"/>
      <c r="C1182" s="93"/>
      <c r="D1182" s="93"/>
      <c r="E1182" s="95"/>
      <c r="F1182" s="95"/>
      <c r="G1182" s="95"/>
      <c r="H1182" s="93"/>
      <c r="I1182" s="93"/>
      <c r="J1182" s="93"/>
    </row>
    <row r="1183" spans="1:10" s="65" customFormat="1" ht="14" x14ac:dyDescent="0.35">
      <c r="A1183" s="145"/>
      <c r="B1183" s="93"/>
      <c r="C1183" s="93"/>
      <c r="D1183" s="93"/>
      <c r="E1183" s="95"/>
      <c r="F1183" s="95"/>
      <c r="G1183" s="95"/>
      <c r="H1183" s="93"/>
      <c r="I1183" s="93"/>
      <c r="J1183" s="93"/>
    </row>
    <row r="1184" spans="1:10" s="65" customFormat="1" ht="14" x14ac:dyDescent="0.35">
      <c r="A1184" s="145"/>
      <c r="B1184" s="93"/>
      <c r="C1184" s="93"/>
      <c r="D1184" s="93"/>
      <c r="E1184" s="95"/>
      <c r="F1184" s="95"/>
      <c r="G1184" s="95"/>
      <c r="H1184" s="93"/>
      <c r="I1184" s="93"/>
      <c r="J1184" s="93"/>
    </row>
    <row r="1185" spans="1:10" s="65" customFormat="1" ht="14" x14ac:dyDescent="0.35">
      <c r="A1185" s="145"/>
      <c r="B1185" s="93"/>
      <c r="C1185" s="93"/>
      <c r="D1185" s="93"/>
      <c r="E1185" s="95"/>
      <c r="F1185" s="95"/>
      <c r="G1185" s="95"/>
      <c r="H1185" s="93"/>
      <c r="I1185" s="93"/>
      <c r="J1185" s="93"/>
    </row>
    <row r="1186" spans="1:10" s="65" customFormat="1" ht="14" x14ac:dyDescent="0.35">
      <c r="A1186" s="145"/>
      <c r="B1186" s="93"/>
      <c r="C1186" s="93"/>
      <c r="D1186" s="93"/>
      <c r="E1186" s="95"/>
      <c r="F1186" s="95"/>
      <c r="G1186" s="95"/>
      <c r="H1186" s="93"/>
      <c r="I1186" s="93"/>
      <c r="J1186" s="93"/>
    </row>
    <row r="1187" spans="1:10" s="65" customFormat="1" ht="14" x14ac:dyDescent="0.35">
      <c r="A1187" s="145"/>
      <c r="B1187" s="93"/>
      <c r="C1187" s="93"/>
      <c r="D1187" s="93"/>
      <c r="E1187" s="95"/>
      <c r="F1187" s="95"/>
      <c r="G1187" s="95"/>
      <c r="H1187" s="93"/>
      <c r="I1187" s="93"/>
      <c r="J1187" s="93"/>
    </row>
    <row r="1188" spans="1:10" s="65" customFormat="1" ht="14" x14ac:dyDescent="0.35">
      <c r="A1188" s="145"/>
      <c r="B1188" s="93"/>
      <c r="C1188" s="93"/>
      <c r="D1188" s="93"/>
      <c r="E1188" s="95"/>
      <c r="F1188" s="95"/>
      <c r="G1188" s="95"/>
      <c r="H1188" s="93"/>
      <c r="I1188" s="93"/>
      <c r="J1188" s="93"/>
    </row>
    <row r="1189" spans="1:10" s="65" customFormat="1" ht="14" x14ac:dyDescent="0.35">
      <c r="A1189" s="145"/>
      <c r="B1189" s="93"/>
      <c r="C1189" s="93"/>
      <c r="D1189" s="93"/>
      <c r="E1189" s="95"/>
      <c r="F1189" s="95"/>
      <c r="G1189" s="95"/>
      <c r="H1189" s="93"/>
      <c r="I1189" s="93"/>
      <c r="J1189" s="93"/>
    </row>
    <row r="1190" spans="1:10" s="65" customFormat="1" ht="14" x14ac:dyDescent="0.35">
      <c r="A1190" s="145"/>
      <c r="B1190" s="93"/>
      <c r="C1190" s="93"/>
      <c r="D1190" s="93"/>
      <c r="E1190" s="95"/>
      <c r="F1190" s="95"/>
      <c r="G1190" s="95"/>
      <c r="H1190" s="93"/>
      <c r="I1190" s="93"/>
      <c r="J1190" s="93"/>
    </row>
    <row r="1191" spans="1:10" s="65" customFormat="1" ht="14" x14ac:dyDescent="0.35">
      <c r="A1191" s="145"/>
      <c r="B1191" s="93"/>
      <c r="C1191" s="93"/>
      <c r="D1191" s="93"/>
      <c r="E1191" s="95"/>
      <c r="F1191" s="95"/>
      <c r="G1191" s="95"/>
      <c r="H1191" s="93"/>
      <c r="I1191" s="93"/>
      <c r="J1191" s="93"/>
    </row>
    <row r="1192" spans="1:10" s="65" customFormat="1" ht="14" x14ac:dyDescent="0.35">
      <c r="A1192" s="145"/>
      <c r="B1192" s="93"/>
      <c r="C1192" s="93"/>
      <c r="D1192" s="93"/>
      <c r="E1192" s="95"/>
      <c r="F1192" s="95"/>
      <c r="G1192" s="95"/>
      <c r="H1192" s="93"/>
      <c r="I1192" s="93"/>
      <c r="J1192" s="93"/>
    </row>
    <row r="1193" spans="1:10" s="65" customFormat="1" ht="14" x14ac:dyDescent="0.35">
      <c r="A1193" s="145"/>
      <c r="B1193" s="93"/>
      <c r="C1193" s="93"/>
      <c r="D1193" s="93"/>
      <c r="E1193" s="95"/>
      <c r="F1193" s="95"/>
      <c r="G1193" s="95"/>
      <c r="H1193" s="93"/>
      <c r="I1193" s="93"/>
      <c r="J1193" s="93"/>
    </row>
    <row r="1194" spans="1:10" s="65" customFormat="1" ht="14" x14ac:dyDescent="0.35">
      <c r="A1194" s="145"/>
      <c r="B1194" s="93"/>
      <c r="C1194" s="93"/>
      <c r="D1194" s="93"/>
      <c r="E1194" s="95"/>
      <c r="F1194" s="95"/>
      <c r="G1194" s="95"/>
      <c r="H1194" s="93"/>
      <c r="I1194" s="93"/>
      <c r="J1194" s="93"/>
    </row>
    <row r="1195" spans="1:10" s="65" customFormat="1" ht="14" x14ac:dyDescent="0.35">
      <c r="A1195" s="145"/>
      <c r="B1195" s="93"/>
      <c r="C1195" s="93"/>
      <c r="D1195" s="93"/>
      <c r="E1195" s="95"/>
      <c r="F1195" s="95"/>
      <c r="G1195" s="95"/>
      <c r="H1195" s="93"/>
      <c r="I1195" s="93"/>
      <c r="J1195" s="93"/>
    </row>
    <row r="1196" spans="1:10" s="65" customFormat="1" ht="14" x14ac:dyDescent="0.35">
      <c r="A1196" s="145"/>
      <c r="B1196" s="93"/>
      <c r="C1196" s="93"/>
      <c r="D1196" s="93"/>
      <c r="E1196" s="95"/>
      <c r="F1196" s="95"/>
      <c r="G1196" s="95"/>
      <c r="H1196" s="93"/>
      <c r="I1196" s="93"/>
      <c r="J1196" s="93"/>
    </row>
    <row r="1197" spans="1:10" s="65" customFormat="1" ht="14" x14ac:dyDescent="0.35">
      <c r="A1197" s="145"/>
      <c r="B1197" s="93"/>
      <c r="C1197" s="93"/>
      <c r="D1197" s="93"/>
      <c r="E1197" s="95"/>
      <c r="F1197" s="95"/>
      <c r="G1197" s="95"/>
      <c r="H1197" s="93"/>
      <c r="I1197" s="93"/>
      <c r="J1197" s="93"/>
    </row>
    <row r="1198" spans="1:10" s="65" customFormat="1" ht="14" x14ac:dyDescent="0.35">
      <c r="A1198" s="145"/>
      <c r="B1198" s="93"/>
      <c r="C1198" s="93"/>
      <c r="D1198" s="93"/>
      <c r="E1198" s="95"/>
      <c r="F1198" s="95"/>
      <c r="G1198" s="95"/>
      <c r="H1198" s="93"/>
      <c r="I1198" s="93"/>
      <c r="J1198" s="93"/>
    </row>
    <row r="1199" spans="1:10" s="65" customFormat="1" ht="14" x14ac:dyDescent="0.35">
      <c r="A1199" s="145"/>
      <c r="B1199" s="93"/>
      <c r="C1199" s="93"/>
      <c r="D1199" s="93"/>
      <c r="E1199" s="95"/>
      <c r="F1199" s="95"/>
      <c r="G1199" s="95"/>
      <c r="H1199" s="93"/>
      <c r="I1199" s="93"/>
      <c r="J1199" s="93"/>
    </row>
    <row r="1200" spans="1:10" s="65" customFormat="1" ht="14" x14ac:dyDescent="0.35">
      <c r="A1200" s="145"/>
      <c r="B1200" s="93"/>
      <c r="C1200" s="93"/>
      <c r="D1200" s="93"/>
      <c r="E1200" s="95"/>
      <c r="F1200" s="95"/>
      <c r="G1200" s="95"/>
      <c r="H1200" s="93"/>
      <c r="I1200" s="93"/>
      <c r="J1200" s="93"/>
    </row>
    <row r="1201" spans="1:10" s="65" customFormat="1" ht="14" x14ac:dyDescent="0.35">
      <c r="A1201" s="145"/>
      <c r="B1201" s="93"/>
      <c r="C1201" s="93"/>
      <c r="D1201" s="93"/>
      <c r="E1201" s="95"/>
      <c r="F1201" s="95"/>
      <c r="G1201" s="95"/>
      <c r="H1201" s="93"/>
      <c r="I1201" s="93"/>
      <c r="J1201" s="93"/>
    </row>
    <row r="1202" spans="1:10" s="65" customFormat="1" ht="14" x14ac:dyDescent="0.35">
      <c r="A1202" s="145"/>
      <c r="B1202" s="93"/>
      <c r="C1202" s="93"/>
      <c r="D1202" s="93"/>
      <c r="E1202" s="95"/>
      <c r="F1202" s="95"/>
      <c r="G1202" s="95"/>
      <c r="H1202" s="93"/>
      <c r="I1202" s="93"/>
      <c r="J1202" s="93"/>
    </row>
    <row r="1203" spans="1:10" s="65" customFormat="1" ht="14" x14ac:dyDescent="0.35">
      <c r="A1203" s="145"/>
      <c r="B1203" s="93"/>
      <c r="C1203" s="93"/>
      <c r="D1203" s="93"/>
      <c r="E1203" s="95"/>
      <c r="F1203" s="95"/>
      <c r="G1203" s="95"/>
      <c r="H1203" s="93"/>
      <c r="I1203" s="93"/>
      <c r="J1203" s="93"/>
    </row>
    <row r="1204" spans="1:10" s="65" customFormat="1" ht="14" x14ac:dyDescent="0.35">
      <c r="A1204" s="145"/>
      <c r="B1204" s="93"/>
      <c r="C1204" s="93"/>
      <c r="D1204" s="93"/>
      <c r="E1204" s="95"/>
      <c r="F1204" s="95"/>
      <c r="G1204" s="95"/>
      <c r="H1204" s="93"/>
      <c r="I1204" s="93"/>
      <c r="J1204" s="93"/>
    </row>
    <row r="1205" spans="1:10" s="65" customFormat="1" ht="14" x14ac:dyDescent="0.35">
      <c r="A1205" s="145"/>
      <c r="B1205" s="93"/>
      <c r="C1205" s="93"/>
      <c r="D1205" s="93"/>
      <c r="E1205" s="95"/>
      <c r="F1205" s="95"/>
      <c r="G1205" s="95"/>
      <c r="H1205" s="93"/>
      <c r="I1205" s="93"/>
      <c r="J1205" s="93"/>
    </row>
    <row r="1206" spans="1:10" s="65" customFormat="1" ht="14" x14ac:dyDescent="0.35">
      <c r="A1206" s="145"/>
      <c r="B1206" s="93"/>
      <c r="C1206" s="93"/>
      <c r="D1206" s="93"/>
      <c r="E1206" s="95"/>
      <c r="F1206" s="95"/>
      <c r="G1206" s="95"/>
      <c r="H1206" s="93"/>
      <c r="I1206" s="93"/>
      <c r="J1206" s="93"/>
    </row>
    <row r="1207" spans="1:10" s="65" customFormat="1" ht="14" x14ac:dyDescent="0.35">
      <c r="A1207" s="145"/>
      <c r="B1207" s="93"/>
      <c r="C1207" s="93"/>
      <c r="D1207" s="93"/>
      <c r="E1207" s="95"/>
      <c r="F1207" s="95"/>
      <c r="G1207" s="95"/>
      <c r="H1207" s="93"/>
      <c r="I1207" s="93"/>
      <c r="J1207" s="93"/>
    </row>
    <row r="1208" spans="1:10" s="65" customFormat="1" ht="14" x14ac:dyDescent="0.35">
      <c r="A1208" s="145"/>
      <c r="B1208" s="93"/>
      <c r="C1208" s="93"/>
      <c r="D1208" s="93"/>
      <c r="E1208" s="95"/>
      <c r="F1208" s="95"/>
      <c r="G1208" s="95"/>
      <c r="H1208" s="93"/>
      <c r="I1208" s="93"/>
      <c r="J1208" s="93"/>
    </row>
    <row r="1209" spans="1:10" s="65" customFormat="1" ht="14" x14ac:dyDescent="0.35">
      <c r="A1209" s="145"/>
      <c r="B1209" s="93"/>
      <c r="C1209" s="93"/>
      <c r="D1209" s="93"/>
      <c r="E1209" s="95"/>
      <c r="F1209" s="95"/>
      <c r="G1209" s="95"/>
      <c r="H1209" s="93"/>
      <c r="I1209" s="93"/>
      <c r="J1209" s="93"/>
    </row>
    <row r="1210" spans="1:10" s="65" customFormat="1" ht="14" x14ac:dyDescent="0.35">
      <c r="A1210" s="145"/>
      <c r="B1210" s="93"/>
      <c r="C1210" s="93"/>
      <c r="D1210" s="93"/>
      <c r="E1210" s="95"/>
      <c r="F1210" s="95"/>
      <c r="G1210" s="95"/>
      <c r="H1210" s="93"/>
      <c r="I1210" s="93"/>
      <c r="J1210" s="93"/>
    </row>
    <row r="1211" spans="1:10" s="65" customFormat="1" ht="14" x14ac:dyDescent="0.35">
      <c r="A1211" s="145"/>
      <c r="B1211" s="93"/>
      <c r="C1211" s="93"/>
      <c r="D1211" s="93"/>
      <c r="E1211" s="95"/>
      <c r="F1211" s="95"/>
      <c r="G1211" s="95"/>
      <c r="H1211" s="93"/>
      <c r="I1211" s="93"/>
      <c r="J1211" s="93"/>
    </row>
    <row r="1212" spans="1:10" s="65" customFormat="1" ht="14" x14ac:dyDescent="0.35">
      <c r="A1212" s="145"/>
      <c r="B1212" s="93"/>
      <c r="C1212" s="93"/>
      <c r="D1212" s="93"/>
      <c r="E1212" s="95"/>
      <c r="F1212" s="95"/>
      <c r="G1212" s="95"/>
      <c r="H1212" s="93"/>
      <c r="I1212" s="93"/>
      <c r="J1212" s="93"/>
    </row>
    <row r="1213" spans="1:10" s="65" customFormat="1" ht="14" x14ac:dyDescent="0.35">
      <c r="A1213" s="145"/>
      <c r="B1213" s="93"/>
      <c r="C1213" s="93"/>
      <c r="D1213" s="93"/>
      <c r="E1213" s="95"/>
      <c r="F1213" s="95"/>
      <c r="G1213" s="95"/>
      <c r="H1213" s="93"/>
      <c r="I1213" s="93"/>
      <c r="J1213" s="93"/>
    </row>
    <row r="1214" spans="1:10" s="65" customFormat="1" ht="14" x14ac:dyDescent="0.35">
      <c r="A1214" s="145"/>
      <c r="B1214" s="93"/>
      <c r="C1214" s="93"/>
      <c r="D1214" s="93"/>
      <c r="E1214" s="95"/>
      <c r="F1214" s="95"/>
      <c r="G1214" s="95"/>
      <c r="H1214" s="93"/>
      <c r="I1214" s="93"/>
      <c r="J1214" s="93"/>
    </row>
    <row r="1215" spans="1:10" s="65" customFormat="1" ht="14" x14ac:dyDescent="0.35">
      <c r="A1215" s="145"/>
      <c r="B1215" s="93"/>
      <c r="C1215" s="93"/>
      <c r="D1215" s="93"/>
      <c r="E1215" s="95"/>
      <c r="F1215" s="95"/>
      <c r="G1215" s="95"/>
      <c r="H1215" s="93"/>
      <c r="I1215" s="93"/>
      <c r="J1215" s="93"/>
    </row>
    <row r="1216" spans="1:10" s="65" customFormat="1" ht="14" x14ac:dyDescent="0.35">
      <c r="A1216" s="145"/>
      <c r="B1216" s="93"/>
      <c r="C1216" s="93"/>
      <c r="D1216" s="93"/>
      <c r="E1216" s="95"/>
      <c r="F1216" s="95"/>
      <c r="G1216" s="95"/>
      <c r="H1216" s="93"/>
      <c r="I1216" s="93"/>
      <c r="J1216" s="93"/>
    </row>
    <row r="1217" spans="1:10" s="65" customFormat="1" ht="14" x14ac:dyDescent="0.35">
      <c r="A1217" s="145"/>
      <c r="B1217" s="93"/>
      <c r="C1217" s="93"/>
      <c r="D1217" s="93"/>
      <c r="E1217" s="95"/>
      <c r="F1217" s="95"/>
      <c r="G1217" s="95"/>
      <c r="H1217" s="93"/>
      <c r="I1217" s="93"/>
      <c r="J1217" s="93"/>
    </row>
    <row r="1218" spans="1:10" s="65" customFormat="1" ht="14" x14ac:dyDescent="0.35">
      <c r="A1218" s="145"/>
      <c r="B1218" s="93"/>
      <c r="C1218" s="93"/>
      <c r="D1218" s="93"/>
      <c r="E1218" s="95"/>
      <c r="F1218" s="95"/>
      <c r="G1218" s="95"/>
      <c r="H1218" s="93"/>
      <c r="I1218" s="93"/>
      <c r="J1218" s="93"/>
    </row>
    <row r="1219" spans="1:10" s="65" customFormat="1" ht="14" x14ac:dyDescent="0.35">
      <c r="A1219" s="145"/>
      <c r="B1219" s="93"/>
      <c r="C1219" s="93"/>
      <c r="D1219" s="93"/>
      <c r="E1219" s="95"/>
      <c r="F1219" s="95"/>
      <c r="G1219" s="95"/>
      <c r="H1219" s="93"/>
      <c r="I1219" s="93"/>
      <c r="J1219" s="93"/>
    </row>
    <row r="1220" spans="1:10" s="65" customFormat="1" ht="14" x14ac:dyDescent="0.35">
      <c r="A1220" s="145"/>
      <c r="B1220" s="93"/>
      <c r="C1220" s="93"/>
      <c r="D1220" s="93"/>
      <c r="E1220" s="95"/>
      <c r="F1220" s="95"/>
      <c r="G1220" s="95"/>
      <c r="H1220" s="93"/>
      <c r="I1220" s="93"/>
      <c r="J1220" s="93"/>
    </row>
    <row r="1221" spans="1:10" s="65" customFormat="1" ht="14" x14ac:dyDescent="0.35">
      <c r="A1221" s="145"/>
      <c r="B1221" s="93"/>
      <c r="C1221" s="93"/>
      <c r="D1221" s="93"/>
      <c r="E1221" s="95"/>
      <c r="F1221" s="95"/>
      <c r="G1221" s="95"/>
      <c r="H1221" s="93"/>
      <c r="I1221" s="93"/>
      <c r="J1221" s="93"/>
    </row>
    <row r="1222" spans="1:10" s="65" customFormat="1" ht="14" x14ac:dyDescent="0.35">
      <c r="A1222" s="145"/>
      <c r="B1222" s="93"/>
      <c r="C1222" s="93"/>
      <c r="D1222" s="93"/>
      <c r="E1222" s="95"/>
      <c r="F1222" s="95"/>
      <c r="G1222" s="95"/>
      <c r="H1222" s="93"/>
      <c r="I1222" s="93"/>
      <c r="J1222" s="93"/>
    </row>
    <row r="1223" spans="1:10" s="65" customFormat="1" ht="14" x14ac:dyDescent="0.35">
      <c r="A1223" s="145"/>
      <c r="B1223" s="93"/>
      <c r="C1223" s="93"/>
      <c r="D1223" s="93"/>
      <c r="E1223" s="95"/>
      <c r="F1223" s="95"/>
      <c r="G1223" s="95"/>
      <c r="H1223" s="93"/>
      <c r="I1223" s="93"/>
      <c r="J1223" s="93"/>
    </row>
    <row r="1224" spans="1:10" s="65" customFormat="1" ht="14" x14ac:dyDescent="0.35">
      <c r="A1224" s="145"/>
      <c r="B1224" s="93"/>
      <c r="C1224" s="93"/>
      <c r="D1224" s="93"/>
      <c r="E1224" s="95"/>
      <c r="F1224" s="95"/>
      <c r="G1224" s="95"/>
      <c r="H1224" s="93"/>
      <c r="I1224" s="93"/>
      <c r="J1224" s="93"/>
    </row>
    <row r="1225" spans="1:10" s="65" customFormat="1" ht="14" x14ac:dyDescent="0.35">
      <c r="A1225" s="145"/>
      <c r="B1225" s="93"/>
      <c r="C1225" s="93"/>
      <c r="D1225" s="93"/>
      <c r="E1225" s="95"/>
      <c r="F1225" s="95"/>
      <c r="G1225" s="95"/>
      <c r="H1225" s="93"/>
      <c r="I1225" s="93"/>
      <c r="J1225" s="93"/>
    </row>
    <row r="1226" spans="1:10" s="65" customFormat="1" ht="14" x14ac:dyDescent="0.35">
      <c r="A1226" s="145"/>
      <c r="B1226" s="93"/>
      <c r="C1226" s="93"/>
      <c r="D1226" s="93"/>
      <c r="E1226" s="95"/>
      <c r="F1226" s="95"/>
      <c r="G1226" s="95"/>
      <c r="H1226" s="93"/>
      <c r="I1226" s="93"/>
      <c r="J1226" s="93"/>
    </row>
    <row r="1227" spans="1:10" s="65" customFormat="1" ht="14" x14ac:dyDescent="0.35">
      <c r="A1227" s="145"/>
      <c r="B1227" s="93"/>
      <c r="C1227" s="93"/>
      <c r="D1227" s="93"/>
      <c r="E1227" s="95"/>
      <c r="F1227" s="95"/>
      <c r="G1227" s="95"/>
      <c r="H1227" s="93"/>
      <c r="I1227" s="93"/>
      <c r="J1227" s="93"/>
    </row>
    <row r="1228" spans="1:10" s="65" customFormat="1" ht="14" x14ac:dyDescent="0.35">
      <c r="A1228" s="145"/>
      <c r="B1228" s="93"/>
      <c r="C1228" s="93"/>
      <c r="D1228" s="93"/>
      <c r="E1228" s="95"/>
      <c r="F1228" s="95"/>
      <c r="G1228" s="95"/>
      <c r="H1228" s="93"/>
      <c r="I1228" s="93"/>
      <c r="J1228" s="93"/>
    </row>
    <row r="1229" spans="1:10" s="65" customFormat="1" ht="14" x14ac:dyDescent="0.35">
      <c r="A1229" s="145"/>
      <c r="B1229" s="93"/>
      <c r="C1229" s="93"/>
      <c r="D1229" s="93"/>
      <c r="E1229" s="95"/>
      <c r="F1229" s="95"/>
      <c r="G1229" s="95"/>
      <c r="H1229" s="93"/>
      <c r="I1229" s="93"/>
      <c r="J1229" s="93"/>
    </row>
    <row r="1230" spans="1:10" s="65" customFormat="1" ht="14" x14ac:dyDescent="0.35">
      <c r="A1230" s="145"/>
      <c r="B1230" s="93"/>
      <c r="C1230" s="93"/>
      <c r="D1230" s="93"/>
      <c r="E1230" s="95"/>
      <c r="F1230" s="95"/>
      <c r="G1230" s="95"/>
      <c r="H1230" s="93"/>
      <c r="I1230" s="93"/>
      <c r="J1230" s="93"/>
    </row>
    <row r="1231" spans="1:10" s="65" customFormat="1" ht="14" x14ac:dyDescent="0.35">
      <c r="A1231" s="145"/>
      <c r="B1231" s="93"/>
      <c r="C1231" s="93"/>
      <c r="D1231" s="93"/>
      <c r="E1231" s="95"/>
      <c r="F1231" s="95"/>
      <c r="G1231" s="95"/>
      <c r="H1231" s="93"/>
      <c r="I1231" s="93"/>
      <c r="J1231" s="93"/>
    </row>
    <row r="1232" spans="1:10" s="65" customFormat="1" ht="14" x14ac:dyDescent="0.35">
      <c r="A1232" s="145"/>
      <c r="B1232" s="93"/>
      <c r="C1232" s="93"/>
      <c r="D1232" s="93"/>
      <c r="E1232" s="95"/>
      <c r="F1232" s="95"/>
      <c r="G1232" s="95"/>
      <c r="H1232" s="93"/>
      <c r="I1232" s="93"/>
      <c r="J1232" s="93"/>
    </row>
    <row r="1233" spans="1:10" s="65" customFormat="1" ht="14" x14ac:dyDescent="0.35">
      <c r="A1233" s="145"/>
      <c r="B1233" s="93"/>
      <c r="C1233" s="93"/>
      <c r="D1233" s="93"/>
      <c r="E1233" s="95"/>
      <c r="F1233" s="95"/>
      <c r="G1233" s="95"/>
      <c r="H1233" s="93"/>
      <c r="I1233" s="93"/>
      <c r="J1233" s="93"/>
    </row>
    <row r="1234" spans="1:10" s="65" customFormat="1" ht="14" x14ac:dyDescent="0.35">
      <c r="A1234" s="145"/>
      <c r="B1234" s="93"/>
      <c r="C1234" s="93"/>
      <c r="D1234" s="93"/>
      <c r="E1234" s="95"/>
      <c r="F1234" s="95"/>
      <c r="G1234" s="95"/>
      <c r="H1234" s="93"/>
      <c r="I1234" s="93"/>
      <c r="J1234" s="93"/>
    </row>
    <row r="1235" spans="1:10" s="65" customFormat="1" ht="14" x14ac:dyDescent="0.35">
      <c r="A1235" s="145"/>
      <c r="B1235" s="93"/>
      <c r="C1235" s="93"/>
      <c r="D1235" s="93"/>
      <c r="E1235" s="95"/>
      <c r="F1235" s="95"/>
      <c r="G1235" s="95"/>
      <c r="H1235" s="93"/>
      <c r="I1235" s="93"/>
      <c r="J1235" s="93"/>
    </row>
    <row r="1236" spans="1:10" s="65" customFormat="1" ht="14" x14ac:dyDescent="0.35">
      <c r="A1236" s="145"/>
      <c r="B1236" s="93"/>
      <c r="C1236" s="93"/>
      <c r="D1236" s="93"/>
      <c r="E1236" s="95"/>
      <c r="F1236" s="95"/>
      <c r="G1236" s="95"/>
      <c r="H1236" s="93"/>
      <c r="I1236" s="93"/>
      <c r="J1236" s="93"/>
    </row>
    <row r="1237" spans="1:10" s="65" customFormat="1" ht="14" x14ac:dyDescent="0.35">
      <c r="A1237" s="145"/>
      <c r="B1237" s="93"/>
      <c r="C1237" s="93"/>
      <c r="D1237" s="93"/>
      <c r="E1237" s="95"/>
      <c r="F1237" s="95"/>
      <c r="G1237" s="95"/>
      <c r="H1237" s="93"/>
      <c r="I1237" s="93"/>
      <c r="J1237" s="93"/>
    </row>
    <row r="1238" spans="1:10" s="65" customFormat="1" ht="14" x14ac:dyDescent="0.35">
      <c r="A1238" s="145"/>
      <c r="B1238" s="93"/>
      <c r="C1238" s="93"/>
      <c r="D1238" s="93"/>
      <c r="E1238" s="95"/>
      <c r="F1238" s="95"/>
      <c r="G1238" s="95"/>
      <c r="H1238" s="93"/>
      <c r="I1238" s="93"/>
      <c r="J1238" s="93"/>
    </row>
    <row r="1239" spans="1:10" s="65" customFormat="1" ht="14" x14ac:dyDescent="0.35">
      <c r="A1239" s="145"/>
      <c r="B1239" s="93"/>
      <c r="C1239" s="93"/>
      <c r="D1239" s="93"/>
      <c r="E1239" s="95"/>
      <c r="F1239" s="95"/>
      <c r="G1239" s="95"/>
      <c r="H1239" s="93"/>
      <c r="I1239" s="93"/>
      <c r="J1239" s="93"/>
    </row>
    <row r="1240" spans="1:10" s="65" customFormat="1" ht="14" x14ac:dyDescent="0.35">
      <c r="A1240" s="145"/>
      <c r="B1240" s="93"/>
      <c r="C1240" s="93"/>
      <c r="D1240" s="93"/>
      <c r="E1240" s="95"/>
      <c r="F1240" s="95"/>
      <c r="G1240" s="95"/>
      <c r="H1240" s="93"/>
      <c r="I1240" s="93"/>
      <c r="J1240" s="93"/>
    </row>
    <row r="1241" spans="1:10" s="65" customFormat="1" ht="14" x14ac:dyDescent="0.35">
      <c r="A1241" s="145"/>
      <c r="B1241" s="93"/>
      <c r="C1241" s="93"/>
      <c r="D1241" s="93"/>
      <c r="E1241" s="95"/>
      <c r="F1241" s="95"/>
      <c r="G1241" s="95"/>
      <c r="H1241" s="93"/>
      <c r="I1241" s="93"/>
      <c r="J1241" s="93"/>
    </row>
    <row r="1242" spans="1:10" s="65" customFormat="1" ht="14" x14ac:dyDescent="0.35">
      <c r="A1242" s="145"/>
      <c r="B1242" s="93"/>
      <c r="C1242" s="93"/>
      <c r="D1242" s="93"/>
      <c r="E1242" s="95"/>
      <c r="F1242" s="95"/>
      <c r="G1242" s="95"/>
      <c r="H1242" s="93"/>
      <c r="I1242" s="93"/>
      <c r="J1242" s="93"/>
    </row>
    <row r="1243" spans="1:10" s="65" customFormat="1" ht="14" x14ac:dyDescent="0.35">
      <c r="A1243" s="145"/>
      <c r="B1243" s="93"/>
      <c r="C1243" s="93"/>
      <c r="D1243" s="93"/>
      <c r="E1243" s="95"/>
      <c r="F1243" s="95"/>
      <c r="G1243" s="95"/>
      <c r="H1243" s="93"/>
      <c r="I1243" s="93"/>
      <c r="J1243" s="93"/>
    </row>
    <row r="1244" spans="1:10" s="65" customFormat="1" ht="14" x14ac:dyDescent="0.35">
      <c r="A1244" s="145"/>
      <c r="B1244" s="93"/>
      <c r="C1244" s="93"/>
      <c r="D1244" s="93"/>
      <c r="E1244" s="95"/>
      <c r="F1244" s="95"/>
      <c r="G1244" s="95"/>
      <c r="H1244" s="93"/>
      <c r="I1244" s="93"/>
      <c r="J1244" s="93"/>
    </row>
    <row r="1245" spans="1:10" s="65" customFormat="1" ht="14" x14ac:dyDescent="0.35">
      <c r="A1245" s="145"/>
      <c r="B1245" s="93"/>
      <c r="C1245" s="93"/>
      <c r="D1245" s="93"/>
      <c r="E1245" s="95"/>
      <c r="F1245" s="95"/>
      <c r="G1245" s="95"/>
      <c r="H1245" s="93"/>
      <c r="I1245" s="93"/>
      <c r="J1245" s="93"/>
    </row>
    <row r="1246" spans="1:10" s="65" customFormat="1" ht="14" x14ac:dyDescent="0.35">
      <c r="A1246" s="145"/>
      <c r="B1246" s="93"/>
      <c r="C1246" s="93"/>
      <c r="D1246" s="93"/>
      <c r="E1246" s="95"/>
      <c r="F1246" s="95"/>
      <c r="G1246" s="95"/>
      <c r="H1246" s="93"/>
      <c r="I1246" s="93"/>
      <c r="J1246" s="93"/>
    </row>
    <row r="1247" spans="1:10" s="65" customFormat="1" ht="14" x14ac:dyDescent="0.35">
      <c r="A1247" s="145"/>
      <c r="B1247" s="93"/>
      <c r="C1247" s="93"/>
      <c r="D1247" s="93"/>
      <c r="E1247" s="95"/>
      <c r="F1247" s="95"/>
      <c r="G1247" s="95"/>
      <c r="H1247" s="93"/>
      <c r="I1247" s="93"/>
      <c r="J1247" s="93"/>
    </row>
    <row r="1248" spans="1:10" s="65" customFormat="1" ht="14" x14ac:dyDescent="0.35">
      <c r="A1248" s="145"/>
      <c r="B1248" s="93"/>
      <c r="C1248" s="93"/>
      <c r="D1248" s="93"/>
      <c r="E1248" s="95"/>
      <c r="F1248" s="95"/>
      <c r="G1248" s="95"/>
      <c r="H1248" s="93"/>
      <c r="I1248" s="93"/>
      <c r="J1248" s="93"/>
    </row>
    <row r="1249" spans="1:10" s="65" customFormat="1" ht="14" x14ac:dyDescent="0.35">
      <c r="A1249" s="145"/>
      <c r="B1249" s="93"/>
      <c r="C1249" s="93"/>
      <c r="D1249" s="93"/>
      <c r="E1249" s="95"/>
      <c r="F1249" s="95"/>
      <c r="G1249" s="95"/>
      <c r="H1249" s="93"/>
      <c r="I1249" s="93"/>
      <c r="J1249" s="93"/>
    </row>
    <row r="1250" spans="1:10" s="65" customFormat="1" ht="14" x14ac:dyDescent="0.35">
      <c r="A1250" s="145"/>
      <c r="B1250" s="93"/>
      <c r="C1250" s="93"/>
      <c r="D1250" s="93"/>
      <c r="E1250" s="95"/>
      <c r="F1250" s="95"/>
      <c r="G1250" s="95"/>
      <c r="H1250" s="93"/>
      <c r="I1250" s="93"/>
      <c r="J1250" s="93"/>
    </row>
    <row r="1251" spans="1:10" s="65" customFormat="1" ht="14" x14ac:dyDescent="0.35">
      <c r="A1251" s="145"/>
      <c r="B1251" s="93"/>
      <c r="C1251" s="93"/>
      <c r="D1251" s="93"/>
      <c r="E1251" s="95"/>
      <c r="F1251" s="95"/>
      <c r="G1251" s="95"/>
      <c r="H1251" s="93"/>
      <c r="I1251" s="93"/>
      <c r="J1251" s="93"/>
    </row>
    <row r="1252" spans="1:10" s="65" customFormat="1" ht="14" x14ac:dyDescent="0.35">
      <c r="A1252" s="145"/>
      <c r="B1252" s="93"/>
      <c r="C1252" s="93"/>
      <c r="D1252" s="93"/>
      <c r="E1252" s="95"/>
      <c r="F1252" s="95"/>
      <c r="G1252" s="95"/>
      <c r="H1252" s="93"/>
      <c r="I1252" s="93"/>
      <c r="J1252" s="93"/>
    </row>
    <row r="1253" spans="1:10" s="65" customFormat="1" ht="14" x14ac:dyDescent="0.35">
      <c r="A1253" s="145"/>
      <c r="B1253" s="93"/>
      <c r="C1253" s="93"/>
      <c r="D1253" s="93"/>
      <c r="E1253" s="95"/>
      <c r="F1253" s="95"/>
      <c r="G1253" s="95"/>
      <c r="H1253" s="93"/>
      <c r="I1253" s="93"/>
      <c r="J1253" s="93"/>
    </row>
    <row r="1254" spans="1:10" s="65" customFormat="1" ht="14" x14ac:dyDescent="0.35">
      <c r="A1254" s="145"/>
      <c r="B1254" s="93"/>
      <c r="C1254" s="93"/>
      <c r="D1254" s="93"/>
      <c r="E1254" s="95"/>
      <c r="F1254" s="95"/>
      <c r="G1254" s="95"/>
      <c r="H1254" s="93"/>
      <c r="I1254" s="93"/>
      <c r="J1254" s="93"/>
    </row>
    <row r="1255" spans="1:10" s="65" customFormat="1" ht="14" x14ac:dyDescent="0.35">
      <c r="A1255" s="145"/>
      <c r="B1255" s="93"/>
      <c r="C1255" s="93"/>
      <c r="D1255" s="93"/>
      <c r="E1255" s="95"/>
      <c r="F1255" s="95"/>
      <c r="G1255" s="95"/>
      <c r="H1255" s="93"/>
      <c r="I1255" s="93"/>
      <c r="J1255" s="93"/>
    </row>
    <row r="1256" spans="1:10" s="65" customFormat="1" ht="14" x14ac:dyDescent="0.35">
      <c r="A1256" s="145"/>
      <c r="B1256" s="93"/>
      <c r="C1256" s="93"/>
      <c r="D1256" s="93"/>
      <c r="E1256" s="95"/>
      <c r="F1256" s="95"/>
      <c r="G1256" s="95"/>
      <c r="H1256" s="93"/>
      <c r="I1256" s="93"/>
      <c r="J1256" s="93"/>
    </row>
    <row r="1257" spans="1:10" s="65" customFormat="1" ht="14" x14ac:dyDescent="0.35">
      <c r="A1257" s="145"/>
      <c r="B1257" s="93"/>
      <c r="C1257" s="93"/>
      <c r="D1257" s="93"/>
      <c r="E1257" s="95"/>
      <c r="F1257" s="95"/>
      <c r="G1257" s="95"/>
      <c r="H1257" s="93"/>
      <c r="I1257" s="93"/>
      <c r="J1257" s="93"/>
    </row>
    <row r="1258" spans="1:10" s="65" customFormat="1" ht="14" x14ac:dyDescent="0.35">
      <c r="A1258" s="145"/>
      <c r="B1258" s="93"/>
      <c r="C1258" s="93"/>
      <c r="D1258" s="93"/>
      <c r="E1258" s="95"/>
      <c r="F1258" s="95"/>
      <c r="G1258" s="95"/>
      <c r="H1258" s="93"/>
      <c r="I1258" s="93"/>
      <c r="J1258" s="93"/>
    </row>
    <row r="1259" spans="1:10" s="65" customFormat="1" ht="14" x14ac:dyDescent="0.35">
      <c r="A1259" s="145"/>
      <c r="B1259" s="93"/>
      <c r="C1259" s="93"/>
      <c r="D1259" s="93"/>
      <c r="E1259" s="95"/>
      <c r="F1259" s="95"/>
      <c r="G1259" s="95"/>
      <c r="H1259" s="93"/>
      <c r="I1259" s="93"/>
      <c r="J1259" s="93"/>
    </row>
    <row r="1260" spans="1:10" s="65" customFormat="1" ht="14" x14ac:dyDescent="0.35">
      <c r="A1260" s="145"/>
      <c r="B1260" s="93"/>
      <c r="C1260" s="93"/>
      <c r="D1260" s="93"/>
      <c r="E1260" s="95"/>
      <c r="F1260" s="95"/>
      <c r="G1260" s="95"/>
      <c r="H1260" s="93"/>
      <c r="I1260" s="93"/>
      <c r="J1260" s="93"/>
    </row>
    <row r="1261" spans="1:10" s="65" customFormat="1" ht="14" x14ac:dyDescent="0.35">
      <c r="A1261" s="145"/>
      <c r="B1261" s="93"/>
      <c r="C1261" s="93"/>
      <c r="D1261" s="93"/>
      <c r="E1261" s="95"/>
      <c r="F1261" s="95"/>
      <c r="G1261" s="95"/>
      <c r="H1261" s="93"/>
      <c r="I1261" s="93"/>
      <c r="J1261" s="93"/>
    </row>
    <row r="1262" spans="1:10" s="65" customFormat="1" ht="14" x14ac:dyDescent="0.35">
      <c r="A1262" s="145"/>
      <c r="B1262" s="93"/>
      <c r="C1262" s="93"/>
      <c r="D1262" s="93"/>
      <c r="E1262" s="95"/>
      <c r="F1262" s="95"/>
      <c r="G1262" s="95"/>
      <c r="H1262" s="93"/>
      <c r="I1262" s="93"/>
      <c r="J1262" s="93"/>
    </row>
    <row r="1263" spans="1:10" s="65" customFormat="1" ht="14" x14ac:dyDescent="0.35">
      <c r="A1263" s="145"/>
      <c r="B1263" s="93"/>
      <c r="C1263" s="93"/>
      <c r="D1263" s="93"/>
      <c r="E1263" s="95"/>
      <c r="F1263" s="95"/>
      <c r="G1263" s="95"/>
      <c r="H1263" s="93"/>
      <c r="I1263" s="93"/>
      <c r="J1263" s="93"/>
    </row>
    <row r="1264" spans="1:10" s="65" customFormat="1" ht="14" x14ac:dyDescent="0.35">
      <c r="A1264" s="145"/>
      <c r="B1264" s="93"/>
      <c r="C1264" s="93"/>
      <c r="D1264" s="93"/>
      <c r="E1264" s="95"/>
      <c r="F1264" s="95"/>
      <c r="G1264" s="95"/>
      <c r="H1264" s="93"/>
      <c r="I1264" s="93"/>
      <c r="J1264" s="93"/>
    </row>
    <row r="1265" spans="1:10" s="65" customFormat="1" ht="14" x14ac:dyDescent="0.35">
      <c r="A1265" s="145"/>
      <c r="E1265" s="102"/>
      <c r="F1265" s="102"/>
      <c r="G1265" s="102"/>
      <c r="I1265" s="93"/>
      <c r="J1265" s="93"/>
    </row>
    <row r="1266" spans="1:10" s="65" customFormat="1" ht="14" x14ac:dyDescent="0.35">
      <c r="A1266" s="145"/>
      <c r="E1266" s="102"/>
      <c r="F1266" s="102"/>
      <c r="G1266" s="102"/>
      <c r="I1266" s="93"/>
      <c r="J1266" s="93"/>
    </row>
    <row r="1267" spans="1:10" s="65" customFormat="1" ht="14" x14ac:dyDescent="0.35">
      <c r="A1267" s="145"/>
      <c r="E1267" s="102"/>
      <c r="F1267" s="102"/>
      <c r="G1267" s="102"/>
      <c r="I1267" s="93"/>
      <c r="J1267" s="93"/>
    </row>
    <row r="1268" spans="1:10" s="65" customFormat="1" ht="14" x14ac:dyDescent="0.35">
      <c r="A1268" s="145"/>
      <c r="E1268" s="102"/>
      <c r="F1268" s="102"/>
      <c r="G1268" s="102"/>
      <c r="I1268" s="93"/>
      <c r="J1268" s="93"/>
    </row>
    <row r="1269" spans="1:10" s="65" customFormat="1" ht="14" x14ac:dyDescent="0.35">
      <c r="A1269" s="145"/>
      <c r="E1269" s="102"/>
      <c r="F1269" s="102"/>
      <c r="G1269" s="102"/>
      <c r="I1269" s="93"/>
      <c r="J1269" s="93"/>
    </row>
    <row r="1270" spans="1:10" s="65" customFormat="1" ht="14" x14ac:dyDescent="0.35">
      <c r="A1270" s="145"/>
      <c r="E1270" s="102"/>
      <c r="F1270" s="102"/>
      <c r="G1270" s="102"/>
      <c r="I1270" s="93"/>
      <c r="J1270" s="93"/>
    </row>
    <row r="1271" spans="1:10" s="65" customFormat="1" ht="14" x14ac:dyDescent="0.35">
      <c r="A1271" s="145"/>
      <c r="E1271" s="102"/>
      <c r="F1271" s="102"/>
      <c r="G1271" s="102"/>
      <c r="I1271" s="93"/>
      <c r="J1271" s="93"/>
    </row>
    <row r="1272" spans="1:10" s="65" customFormat="1" ht="14" x14ac:dyDescent="0.35">
      <c r="A1272" s="145"/>
      <c r="E1272" s="102"/>
      <c r="F1272" s="102"/>
      <c r="G1272" s="102"/>
      <c r="I1272" s="93"/>
      <c r="J1272" s="93"/>
    </row>
    <row r="1273" spans="1:10" s="65" customFormat="1" ht="14" x14ac:dyDescent="0.35">
      <c r="A1273" s="145"/>
      <c r="E1273" s="102"/>
      <c r="F1273" s="102"/>
      <c r="G1273" s="102"/>
      <c r="I1273" s="93"/>
      <c r="J1273" s="93"/>
    </row>
    <row r="1274" spans="1:10" s="65" customFormat="1" ht="14" x14ac:dyDescent="0.35">
      <c r="A1274" s="145"/>
      <c r="E1274" s="102"/>
      <c r="F1274" s="102"/>
      <c r="G1274" s="102"/>
      <c r="I1274" s="93"/>
      <c r="J1274" s="93"/>
    </row>
    <row r="1275" spans="1:10" s="65" customFormat="1" ht="14" x14ac:dyDescent="0.35">
      <c r="A1275" s="145"/>
      <c r="E1275" s="102"/>
      <c r="F1275" s="102"/>
      <c r="G1275" s="102"/>
      <c r="I1275" s="93"/>
      <c r="J1275" s="93"/>
    </row>
    <row r="1276" spans="1:10" s="65" customFormat="1" ht="14" x14ac:dyDescent="0.35">
      <c r="A1276" s="145"/>
      <c r="E1276" s="102"/>
      <c r="F1276" s="102"/>
      <c r="G1276" s="102"/>
      <c r="I1276" s="93"/>
      <c r="J1276" s="93"/>
    </row>
    <row r="1277" spans="1:10" s="65" customFormat="1" ht="14" x14ac:dyDescent="0.35">
      <c r="A1277" s="145"/>
      <c r="E1277" s="102"/>
      <c r="F1277" s="102"/>
      <c r="G1277" s="102"/>
      <c r="I1277" s="93"/>
      <c r="J1277" s="93"/>
    </row>
    <row r="1278" spans="1:10" s="65" customFormat="1" ht="14" x14ac:dyDescent="0.35">
      <c r="A1278" s="145"/>
      <c r="E1278" s="102"/>
      <c r="F1278" s="102"/>
      <c r="G1278" s="102"/>
      <c r="I1278" s="93"/>
      <c r="J1278" s="93"/>
    </row>
    <row r="1279" spans="1:10" s="65" customFormat="1" ht="14" x14ac:dyDescent="0.35">
      <c r="A1279" s="145"/>
      <c r="E1279" s="102"/>
      <c r="F1279" s="102"/>
      <c r="G1279" s="102"/>
      <c r="I1279" s="93"/>
      <c r="J1279" s="93"/>
    </row>
    <row r="1280" spans="1:10" s="65" customFormat="1" ht="14" x14ac:dyDescent="0.35">
      <c r="A1280" s="145"/>
      <c r="E1280" s="102"/>
      <c r="F1280" s="102"/>
      <c r="G1280" s="102"/>
      <c r="I1280" s="93"/>
      <c r="J1280" s="93"/>
    </row>
    <row r="1281" spans="1:10" s="65" customFormat="1" ht="14" x14ac:dyDescent="0.35">
      <c r="A1281" s="145"/>
      <c r="E1281" s="102"/>
      <c r="F1281" s="102"/>
      <c r="G1281" s="102"/>
      <c r="I1281" s="93"/>
      <c r="J1281" s="93"/>
    </row>
    <row r="1282" spans="1:10" s="65" customFormat="1" ht="14" x14ac:dyDescent="0.35">
      <c r="A1282" s="145"/>
      <c r="E1282" s="102"/>
      <c r="F1282" s="102"/>
      <c r="G1282" s="102"/>
      <c r="I1282" s="93"/>
      <c r="J1282" s="93"/>
    </row>
    <row r="1283" spans="1:10" s="65" customFormat="1" ht="14" x14ac:dyDescent="0.35">
      <c r="A1283" s="145"/>
      <c r="E1283" s="102"/>
      <c r="F1283" s="102"/>
      <c r="G1283" s="102"/>
      <c r="I1283" s="93"/>
      <c r="J1283" s="93"/>
    </row>
    <row r="1284" spans="1:10" s="65" customFormat="1" ht="14" x14ac:dyDescent="0.35">
      <c r="A1284" s="145"/>
      <c r="E1284" s="102"/>
      <c r="F1284" s="102"/>
      <c r="G1284" s="102"/>
      <c r="I1284" s="93"/>
      <c r="J1284" s="93"/>
    </row>
    <row r="1285" spans="1:10" s="65" customFormat="1" ht="14" x14ac:dyDescent="0.35">
      <c r="A1285" s="145"/>
      <c r="E1285" s="102"/>
      <c r="F1285" s="102"/>
      <c r="G1285" s="102"/>
      <c r="I1285" s="93"/>
      <c r="J1285" s="93"/>
    </row>
    <row r="1286" spans="1:10" s="65" customFormat="1" ht="14" x14ac:dyDescent="0.35">
      <c r="A1286" s="145"/>
      <c r="E1286" s="102"/>
      <c r="F1286" s="102"/>
      <c r="G1286" s="102"/>
      <c r="I1286" s="93"/>
      <c r="J1286" s="93"/>
    </row>
    <row r="1287" spans="1:10" s="65" customFormat="1" ht="14" x14ac:dyDescent="0.35">
      <c r="A1287" s="145"/>
      <c r="E1287" s="102"/>
      <c r="F1287" s="102"/>
      <c r="G1287" s="102"/>
      <c r="I1287" s="93"/>
      <c r="J1287" s="93"/>
    </row>
    <row r="1288" spans="1:10" s="65" customFormat="1" ht="14" x14ac:dyDescent="0.35">
      <c r="A1288" s="145"/>
      <c r="E1288" s="102"/>
      <c r="F1288" s="102"/>
      <c r="G1288" s="102"/>
      <c r="I1288" s="93"/>
      <c r="J1288" s="93"/>
    </row>
    <row r="1289" spans="1:10" s="65" customFormat="1" ht="14" x14ac:dyDescent="0.35">
      <c r="A1289" s="145"/>
      <c r="E1289" s="102"/>
      <c r="F1289" s="102"/>
      <c r="G1289" s="102"/>
      <c r="I1289" s="93"/>
      <c r="J1289" s="93"/>
    </row>
    <row r="1290" spans="1:10" s="65" customFormat="1" ht="14" x14ac:dyDescent="0.35">
      <c r="A1290" s="145"/>
      <c r="E1290" s="102"/>
      <c r="F1290" s="102"/>
      <c r="G1290" s="102"/>
      <c r="I1290" s="93"/>
      <c r="J1290" s="93"/>
    </row>
    <row r="1291" spans="1:10" s="65" customFormat="1" ht="14" x14ac:dyDescent="0.35">
      <c r="A1291" s="145"/>
      <c r="E1291" s="102"/>
      <c r="F1291" s="102"/>
      <c r="G1291" s="102"/>
      <c r="I1291" s="93"/>
      <c r="J1291" s="93"/>
    </row>
    <row r="1292" spans="1:10" s="65" customFormat="1" ht="14" x14ac:dyDescent="0.35">
      <c r="A1292" s="145"/>
      <c r="E1292" s="102"/>
      <c r="F1292" s="102"/>
      <c r="G1292" s="102"/>
      <c r="I1292" s="93"/>
      <c r="J1292" s="93"/>
    </row>
    <row r="1293" spans="1:10" s="65" customFormat="1" ht="14" x14ac:dyDescent="0.35">
      <c r="A1293" s="145"/>
      <c r="E1293" s="102"/>
      <c r="F1293" s="102"/>
      <c r="G1293" s="102"/>
      <c r="I1293" s="93"/>
      <c r="J1293" s="93"/>
    </row>
    <row r="1294" spans="1:10" s="65" customFormat="1" ht="14" x14ac:dyDescent="0.35">
      <c r="A1294" s="145"/>
      <c r="E1294" s="102"/>
      <c r="F1294" s="102"/>
      <c r="G1294" s="102"/>
      <c r="I1294" s="93"/>
      <c r="J1294" s="93"/>
    </row>
    <row r="1295" spans="1:10" s="65" customFormat="1" ht="14" x14ac:dyDescent="0.35">
      <c r="A1295" s="145"/>
      <c r="E1295" s="102"/>
      <c r="F1295" s="102"/>
      <c r="G1295" s="102"/>
      <c r="I1295" s="93"/>
      <c r="J1295" s="93"/>
    </row>
    <row r="1296" spans="1:10" s="65" customFormat="1" ht="14" x14ac:dyDescent="0.35">
      <c r="A1296" s="145"/>
      <c r="E1296" s="102"/>
      <c r="F1296" s="102"/>
      <c r="G1296" s="102"/>
      <c r="I1296" s="93"/>
      <c r="J1296" s="93"/>
    </row>
    <row r="1297" spans="1:10" s="65" customFormat="1" ht="14" x14ac:dyDescent="0.35">
      <c r="A1297" s="145"/>
      <c r="E1297" s="102"/>
      <c r="F1297" s="102"/>
      <c r="G1297" s="102"/>
      <c r="I1297" s="93"/>
      <c r="J1297" s="93"/>
    </row>
    <row r="1298" spans="1:10" s="65" customFormat="1" ht="14" x14ac:dyDescent="0.35">
      <c r="A1298" s="145"/>
      <c r="E1298" s="102"/>
      <c r="F1298" s="102"/>
      <c r="G1298" s="102"/>
      <c r="I1298" s="93"/>
      <c r="J1298" s="93"/>
    </row>
    <row r="1299" spans="1:10" s="65" customFormat="1" ht="14" x14ac:dyDescent="0.35">
      <c r="A1299" s="145"/>
      <c r="E1299" s="102"/>
      <c r="F1299" s="102"/>
      <c r="G1299" s="102"/>
      <c r="I1299" s="93"/>
      <c r="J1299" s="93"/>
    </row>
    <row r="1300" spans="1:10" s="65" customFormat="1" ht="14" x14ac:dyDescent="0.35">
      <c r="A1300" s="145"/>
      <c r="E1300" s="102"/>
      <c r="F1300" s="102"/>
      <c r="G1300" s="102"/>
      <c r="I1300" s="93"/>
      <c r="J1300" s="93"/>
    </row>
    <row r="1301" spans="1:10" s="65" customFormat="1" ht="14" x14ac:dyDescent="0.35">
      <c r="A1301" s="145"/>
      <c r="E1301" s="102"/>
      <c r="F1301" s="102"/>
      <c r="G1301" s="102"/>
      <c r="I1301" s="93"/>
      <c r="J1301" s="93"/>
    </row>
    <row r="1302" spans="1:10" s="65" customFormat="1" ht="14" x14ac:dyDescent="0.35">
      <c r="A1302" s="145"/>
      <c r="E1302" s="102"/>
      <c r="F1302" s="102"/>
      <c r="G1302" s="102"/>
      <c r="I1302" s="93"/>
      <c r="J1302" s="93"/>
    </row>
    <row r="1303" spans="1:10" s="65" customFormat="1" ht="14" x14ac:dyDescent="0.35">
      <c r="A1303" s="145"/>
      <c r="E1303" s="102"/>
      <c r="F1303" s="102"/>
      <c r="G1303" s="102"/>
      <c r="I1303" s="93"/>
      <c r="J1303" s="93"/>
    </row>
    <row r="1304" spans="1:10" s="65" customFormat="1" ht="14" x14ac:dyDescent="0.35">
      <c r="A1304" s="145"/>
      <c r="E1304" s="102"/>
      <c r="F1304" s="102"/>
      <c r="G1304" s="102"/>
      <c r="I1304" s="93"/>
      <c r="J1304" s="93"/>
    </row>
    <row r="1305" spans="1:10" s="65" customFormat="1" ht="14" x14ac:dyDescent="0.35">
      <c r="A1305" s="145"/>
      <c r="E1305" s="102"/>
      <c r="F1305" s="102"/>
      <c r="G1305" s="102"/>
      <c r="I1305" s="93"/>
      <c r="J1305" s="93"/>
    </row>
    <row r="1306" spans="1:10" s="65" customFormat="1" ht="14" x14ac:dyDescent="0.35">
      <c r="A1306" s="145"/>
      <c r="E1306" s="102"/>
      <c r="F1306" s="102"/>
      <c r="G1306" s="102"/>
      <c r="I1306" s="93"/>
      <c r="J1306" s="93"/>
    </row>
    <row r="1307" spans="1:10" s="65" customFormat="1" ht="14" x14ac:dyDescent="0.35">
      <c r="A1307" s="145"/>
      <c r="E1307" s="102"/>
      <c r="F1307" s="102"/>
      <c r="G1307" s="102"/>
      <c r="I1307" s="93"/>
      <c r="J1307" s="93"/>
    </row>
    <row r="1308" spans="1:10" s="65" customFormat="1" ht="14" x14ac:dyDescent="0.35">
      <c r="A1308" s="145"/>
      <c r="E1308" s="102"/>
      <c r="F1308" s="102"/>
      <c r="G1308" s="102"/>
      <c r="I1308" s="93"/>
      <c r="J1308" s="93"/>
    </row>
    <row r="1309" spans="1:10" s="65" customFormat="1" ht="14" x14ac:dyDescent="0.35">
      <c r="A1309" s="145"/>
      <c r="E1309" s="102"/>
      <c r="F1309" s="102"/>
      <c r="G1309" s="102"/>
      <c r="I1309" s="93"/>
      <c r="J1309" s="93"/>
    </row>
    <row r="1310" spans="1:10" s="65" customFormat="1" ht="14" x14ac:dyDescent="0.35">
      <c r="A1310" s="145"/>
      <c r="E1310" s="102"/>
      <c r="F1310" s="102"/>
      <c r="G1310" s="102"/>
      <c r="I1310" s="93"/>
      <c r="J1310" s="93"/>
    </row>
    <row r="1311" spans="1:10" s="65" customFormat="1" ht="14" x14ac:dyDescent="0.35">
      <c r="A1311" s="145"/>
      <c r="E1311" s="102"/>
      <c r="F1311" s="102"/>
      <c r="G1311" s="102"/>
      <c r="I1311" s="93"/>
      <c r="J1311" s="93"/>
    </row>
    <row r="1312" spans="1:10" s="65" customFormat="1" ht="14" x14ac:dyDescent="0.35">
      <c r="A1312" s="145"/>
      <c r="E1312" s="102"/>
      <c r="F1312" s="102"/>
      <c r="G1312" s="102"/>
      <c r="I1312" s="93"/>
      <c r="J1312" s="93"/>
    </row>
    <row r="1313" spans="1:10" s="65" customFormat="1" ht="14" x14ac:dyDescent="0.35">
      <c r="A1313" s="145"/>
      <c r="E1313" s="102"/>
      <c r="F1313" s="102"/>
      <c r="G1313" s="102"/>
      <c r="I1313" s="93"/>
      <c r="J1313" s="93"/>
    </row>
    <row r="1314" spans="1:10" s="65" customFormat="1" ht="14" x14ac:dyDescent="0.35">
      <c r="A1314" s="145"/>
      <c r="E1314" s="102"/>
      <c r="F1314" s="102"/>
      <c r="G1314" s="102"/>
      <c r="I1314" s="93"/>
      <c r="J1314" s="93"/>
    </row>
    <row r="1315" spans="1:10" s="65" customFormat="1" ht="14" x14ac:dyDescent="0.35">
      <c r="A1315" s="145"/>
      <c r="E1315" s="102"/>
      <c r="F1315" s="102"/>
      <c r="G1315" s="102"/>
      <c r="I1315" s="93"/>
      <c r="J1315" s="93"/>
    </row>
    <row r="1316" spans="1:10" s="65" customFormat="1" ht="14" x14ac:dyDescent="0.35">
      <c r="A1316" s="145"/>
      <c r="E1316" s="102"/>
      <c r="F1316" s="102"/>
      <c r="G1316" s="102"/>
      <c r="I1316" s="93"/>
      <c r="J1316" s="93"/>
    </row>
    <row r="1317" spans="1:10" s="65" customFormat="1" ht="14" x14ac:dyDescent="0.35">
      <c r="A1317" s="145"/>
      <c r="E1317" s="102"/>
      <c r="F1317" s="102"/>
      <c r="G1317" s="102"/>
      <c r="I1317" s="93"/>
      <c r="J1317" s="93"/>
    </row>
    <row r="1318" spans="1:10" s="65" customFormat="1" ht="14" x14ac:dyDescent="0.35">
      <c r="A1318" s="145"/>
      <c r="E1318" s="102"/>
      <c r="F1318" s="102"/>
      <c r="G1318" s="102"/>
      <c r="I1318" s="93"/>
      <c r="J1318" s="93"/>
    </row>
    <row r="1319" spans="1:10" s="65" customFormat="1" ht="14" x14ac:dyDescent="0.35">
      <c r="A1319" s="145"/>
      <c r="E1319" s="102"/>
      <c r="F1319" s="102"/>
      <c r="G1319" s="102"/>
      <c r="I1319" s="93"/>
      <c r="J1319" s="93"/>
    </row>
    <row r="1320" spans="1:10" s="65" customFormat="1" ht="14" x14ac:dyDescent="0.35">
      <c r="A1320" s="145"/>
      <c r="E1320" s="102"/>
      <c r="F1320" s="102"/>
      <c r="G1320" s="102"/>
      <c r="I1320" s="93"/>
      <c r="J1320" s="93"/>
    </row>
    <row r="1321" spans="1:10" s="65" customFormat="1" ht="14" x14ac:dyDescent="0.35">
      <c r="A1321" s="145"/>
      <c r="E1321" s="102"/>
      <c r="F1321" s="102"/>
      <c r="G1321" s="102"/>
      <c r="I1321" s="93"/>
      <c r="J1321" s="93"/>
    </row>
    <row r="1322" spans="1:10" s="65" customFormat="1" ht="14" x14ac:dyDescent="0.35">
      <c r="A1322" s="145"/>
      <c r="E1322" s="102"/>
      <c r="F1322" s="102"/>
      <c r="G1322" s="102"/>
      <c r="I1322" s="93"/>
      <c r="J1322" s="93"/>
    </row>
    <row r="1323" spans="1:10" s="65" customFormat="1" ht="14" x14ac:dyDescent="0.35">
      <c r="A1323" s="145"/>
      <c r="E1323" s="102"/>
      <c r="F1323" s="102"/>
      <c r="G1323" s="102"/>
      <c r="I1323" s="93"/>
      <c r="J1323" s="93"/>
    </row>
    <row r="1324" spans="1:10" s="65" customFormat="1" ht="14" x14ac:dyDescent="0.35">
      <c r="A1324" s="145"/>
      <c r="E1324" s="102"/>
      <c r="F1324" s="102"/>
      <c r="G1324" s="102"/>
      <c r="I1324" s="93"/>
      <c r="J1324" s="93"/>
    </row>
    <row r="1325" spans="1:10" s="65" customFormat="1" ht="14" x14ac:dyDescent="0.35">
      <c r="A1325" s="145"/>
      <c r="E1325" s="102"/>
      <c r="F1325" s="102"/>
      <c r="G1325" s="102"/>
      <c r="I1325" s="93"/>
      <c r="J1325" s="93"/>
    </row>
    <row r="1326" spans="1:10" s="65" customFormat="1" ht="14" x14ac:dyDescent="0.35">
      <c r="A1326" s="145"/>
      <c r="E1326" s="102"/>
      <c r="F1326" s="102"/>
      <c r="G1326" s="102"/>
      <c r="I1326" s="93"/>
      <c r="J1326" s="93"/>
    </row>
    <row r="1327" spans="1:10" s="65" customFormat="1" ht="14" x14ac:dyDescent="0.35">
      <c r="A1327" s="145"/>
      <c r="E1327" s="102"/>
      <c r="F1327" s="102"/>
      <c r="G1327" s="102"/>
      <c r="I1327" s="93"/>
      <c r="J1327" s="93"/>
    </row>
    <row r="1328" spans="1:10" s="65" customFormat="1" ht="14" x14ac:dyDescent="0.35">
      <c r="A1328" s="145"/>
      <c r="E1328" s="102"/>
      <c r="F1328" s="102"/>
      <c r="G1328" s="102"/>
      <c r="I1328" s="93"/>
      <c r="J1328" s="93"/>
    </row>
    <row r="1329" spans="1:10" s="65" customFormat="1" ht="14" x14ac:dyDescent="0.35">
      <c r="A1329" s="145"/>
      <c r="E1329" s="102"/>
      <c r="F1329" s="102"/>
      <c r="G1329" s="102"/>
      <c r="I1329" s="93"/>
      <c r="J1329" s="93"/>
    </row>
    <row r="1330" spans="1:10" s="65" customFormat="1" ht="14" x14ac:dyDescent="0.35">
      <c r="A1330" s="145"/>
      <c r="E1330" s="102"/>
      <c r="F1330" s="102"/>
      <c r="G1330" s="102"/>
      <c r="I1330" s="93"/>
      <c r="J1330" s="93"/>
    </row>
    <row r="1331" spans="1:10" s="65" customFormat="1" ht="14" x14ac:dyDescent="0.35">
      <c r="A1331" s="145"/>
      <c r="E1331" s="102"/>
      <c r="F1331" s="102"/>
      <c r="G1331" s="102"/>
      <c r="I1331" s="93"/>
      <c r="J1331" s="93"/>
    </row>
    <row r="1332" spans="1:10" s="65" customFormat="1" ht="14" x14ac:dyDescent="0.35">
      <c r="A1332" s="145"/>
      <c r="E1332" s="102"/>
      <c r="F1332" s="102"/>
      <c r="G1332" s="102"/>
      <c r="I1332" s="93"/>
      <c r="J1332" s="93"/>
    </row>
    <row r="1333" spans="1:10" s="65" customFormat="1" ht="14" x14ac:dyDescent="0.35">
      <c r="A1333" s="145"/>
      <c r="E1333" s="102"/>
      <c r="F1333" s="102"/>
      <c r="G1333" s="102"/>
      <c r="I1333" s="93"/>
      <c r="J1333" s="93"/>
    </row>
    <row r="1334" spans="1:10" s="65" customFormat="1" ht="14" x14ac:dyDescent="0.35">
      <c r="A1334" s="145"/>
      <c r="E1334" s="102"/>
      <c r="F1334" s="102"/>
      <c r="G1334" s="102"/>
      <c r="I1334" s="93"/>
      <c r="J1334" s="93"/>
    </row>
    <row r="1335" spans="1:10" s="65" customFormat="1" ht="14" x14ac:dyDescent="0.35">
      <c r="A1335" s="145"/>
      <c r="E1335" s="102"/>
      <c r="F1335" s="102"/>
      <c r="G1335" s="102"/>
      <c r="I1335" s="93"/>
      <c r="J1335" s="93"/>
    </row>
    <row r="1336" spans="1:10" s="65" customFormat="1" ht="14" x14ac:dyDescent="0.35">
      <c r="A1336" s="145"/>
      <c r="E1336" s="102"/>
      <c r="F1336" s="102"/>
      <c r="G1336" s="102"/>
      <c r="I1336" s="93"/>
      <c r="J1336" s="93"/>
    </row>
    <row r="1337" spans="1:10" s="65" customFormat="1" ht="14" x14ac:dyDescent="0.35">
      <c r="A1337" s="145"/>
      <c r="E1337" s="102"/>
      <c r="F1337" s="102"/>
      <c r="G1337" s="102"/>
      <c r="I1337" s="93"/>
      <c r="J1337" s="93"/>
    </row>
    <row r="1338" spans="1:10" s="65" customFormat="1" ht="14" x14ac:dyDescent="0.35">
      <c r="A1338" s="145"/>
      <c r="E1338" s="102"/>
      <c r="F1338" s="102"/>
      <c r="G1338" s="102"/>
      <c r="I1338" s="93"/>
      <c r="J1338" s="93"/>
    </row>
    <row r="1339" spans="1:10" s="65" customFormat="1" ht="14" x14ac:dyDescent="0.35">
      <c r="A1339" s="145"/>
      <c r="E1339" s="102"/>
      <c r="F1339" s="102"/>
      <c r="G1339" s="102"/>
      <c r="I1339" s="93"/>
      <c r="J1339" s="93"/>
    </row>
    <row r="1340" spans="1:10" s="65" customFormat="1" ht="14" x14ac:dyDescent="0.35">
      <c r="A1340" s="145"/>
      <c r="E1340" s="102"/>
      <c r="F1340" s="102"/>
      <c r="G1340" s="102"/>
      <c r="I1340" s="93"/>
      <c r="J1340" s="93"/>
    </row>
    <row r="1341" spans="1:10" s="65" customFormat="1" ht="14" x14ac:dyDescent="0.35">
      <c r="A1341" s="145"/>
      <c r="E1341" s="102"/>
      <c r="F1341" s="102"/>
      <c r="G1341" s="102"/>
      <c r="I1341" s="93"/>
      <c r="J1341" s="93"/>
    </row>
    <row r="1342" spans="1:10" s="65" customFormat="1" ht="14" x14ac:dyDescent="0.35">
      <c r="A1342" s="145"/>
      <c r="E1342" s="102"/>
      <c r="F1342" s="102"/>
      <c r="G1342" s="102"/>
      <c r="I1342" s="93"/>
      <c r="J1342" s="93"/>
    </row>
    <row r="1343" spans="1:10" s="65" customFormat="1" ht="14" x14ac:dyDescent="0.35">
      <c r="A1343" s="145"/>
      <c r="E1343" s="102"/>
      <c r="F1343" s="102"/>
      <c r="G1343" s="102"/>
      <c r="I1343" s="93"/>
      <c r="J1343" s="93"/>
    </row>
    <row r="1344" spans="1:10" s="65" customFormat="1" ht="14" x14ac:dyDescent="0.35">
      <c r="A1344" s="145"/>
      <c r="E1344" s="102"/>
      <c r="F1344" s="102"/>
      <c r="G1344" s="102"/>
      <c r="I1344" s="93"/>
      <c r="J1344" s="93"/>
    </row>
    <row r="1345" spans="1:10" s="65" customFormat="1" ht="14" x14ac:dyDescent="0.35">
      <c r="A1345" s="145"/>
      <c r="E1345" s="102"/>
      <c r="F1345" s="102"/>
      <c r="G1345" s="102"/>
      <c r="I1345" s="93"/>
      <c r="J1345" s="93"/>
    </row>
    <row r="1346" spans="1:10" s="65" customFormat="1" ht="14" x14ac:dyDescent="0.35">
      <c r="A1346" s="145"/>
      <c r="E1346" s="102"/>
      <c r="F1346" s="102"/>
      <c r="G1346" s="102"/>
      <c r="I1346" s="93"/>
      <c r="J1346" s="93"/>
    </row>
    <row r="1347" spans="1:10" s="65" customFormat="1" ht="14" x14ac:dyDescent="0.35">
      <c r="A1347" s="145"/>
      <c r="E1347" s="102"/>
      <c r="F1347" s="102"/>
      <c r="G1347" s="102"/>
      <c r="I1347" s="93"/>
      <c r="J1347" s="93"/>
    </row>
    <row r="1348" spans="1:10" s="65" customFormat="1" ht="14" x14ac:dyDescent="0.35">
      <c r="A1348" s="145"/>
      <c r="E1348" s="102"/>
      <c r="F1348" s="102"/>
      <c r="G1348" s="102"/>
      <c r="I1348" s="93"/>
      <c r="J1348" s="93"/>
    </row>
    <row r="1349" spans="1:10" s="65" customFormat="1" ht="14" x14ac:dyDescent="0.35">
      <c r="A1349" s="145"/>
      <c r="E1349" s="102"/>
      <c r="F1349" s="102"/>
      <c r="G1349" s="102"/>
      <c r="I1349" s="93"/>
      <c r="J1349" s="93"/>
    </row>
    <row r="1350" spans="1:10" s="65" customFormat="1" ht="14" x14ac:dyDescent="0.35">
      <c r="A1350" s="145"/>
      <c r="E1350" s="102"/>
      <c r="F1350" s="102"/>
      <c r="G1350" s="102"/>
      <c r="I1350" s="93"/>
      <c r="J1350" s="93"/>
    </row>
    <row r="1351" spans="1:10" s="65" customFormat="1" ht="14" x14ac:dyDescent="0.35">
      <c r="A1351" s="145"/>
      <c r="E1351" s="102"/>
      <c r="F1351" s="102"/>
      <c r="G1351" s="102"/>
      <c r="I1351" s="93"/>
      <c r="J1351" s="93"/>
    </row>
    <row r="1352" spans="1:10" s="65" customFormat="1" ht="14" x14ac:dyDescent="0.35">
      <c r="A1352" s="145"/>
      <c r="E1352" s="102"/>
      <c r="F1352" s="102"/>
      <c r="G1352" s="102"/>
      <c r="I1352" s="93"/>
      <c r="J1352" s="93"/>
    </row>
    <row r="1353" spans="1:10" s="65" customFormat="1" ht="14" x14ac:dyDescent="0.35">
      <c r="A1353" s="145"/>
      <c r="E1353" s="102"/>
      <c r="F1353" s="102"/>
      <c r="G1353" s="102"/>
      <c r="I1353" s="93"/>
      <c r="J1353" s="93"/>
    </row>
    <row r="1354" spans="1:10" s="65" customFormat="1" ht="14" x14ac:dyDescent="0.35">
      <c r="A1354" s="145"/>
      <c r="E1354" s="102"/>
      <c r="F1354" s="102"/>
      <c r="G1354" s="102"/>
      <c r="I1354" s="93"/>
      <c r="J1354" s="93"/>
    </row>
    <row r="1355" spans="1:10" s="65" customFormat="1" ht="14" x14ac:dyDescent="0.35">
      <c r="A1355" s="145"/>
      <c r="E1355" s="102"/>
      <c r="F1355" s="102"/>
      <c r="G1355" s="102"/>
      <c r="I1355" s="93"/>
      <c r="J1355" s="93"/>
    </row>
    <row r="1356" spans="1:10" s="65" customFormat="1" ht="14" x14ac:dyDescent="0.35">
      <c r="A1356" s="145"/>
      <c r="E1356" s="102"/>
      <c r="F1356" s="102"/>
      <c r="G1356" s="102"/>
      <c r="I1356" s="93"/>
      <c r="J1356" s="93"/>
    </row>
    <row r="1357" spans="1:10" s="65" customFormat="1" ht="14" x14ac:dyDescent="0.35">
      <c r="A1357" s="145"/>
      <c r="E1357" s="102"/>
      <c r="F1357" s="102"/>
      <c r="G1357" s="102"/>
      <c r="I1357" s="93"/>
      <c r="J1357" s="93"/>
    </row>
    <row r="1358" spans="1:10" s="65" customFormat="1" ht="14" x14ac:dyDescent="0.35">
      <c r="A1358" s="145"/>
      <c r="E1358" s="102"/>
      <c r="F1358" s="102"/>
      <c r="G1358" s="102"/>
      <c r="I1358" s="93"/>
      <c r="J1358" s="93"/>
    </row>
    <row r="1359" spans="1:10" s="65" customFormat="1" ht="14" x14ac:dyDescent="0.35">
      <c r="A1359" s="145"/>
      <c r="E1359" s="102"/>
      <c r="F1359" s="102"/>
      <c r="G1359" s="102"/>
      <c r="I1359" s="93"/>
      <c r="J1359" s="93"/>
    </row>
    <row r="1360" spans="1:10" s="65" customFormat="1" ht="14" x14ac:dyDescent="0.35">
      <c r="A1360" s="145"/>
      <c r="E1360" s="102"/>
      <c r="F1360" s="102"/>
      <c r="G1360" s="102"/>
      <c r="I1360" s="93"/>
      <c r="J1360" s="93"/>
    </row>
    <row r="1361" spans="1:10" s="65" customFormat="1" ht="14" x14ac:dyDescent="0.35">
      <c r="A1361" s="145"/>
      <c r="E1361" s="102"/>
      <c r="F1361" s="102"/>
      <c r="G1361" s="102"/>
      <c r="I1361" s="93"/>
      <c r="J1361" s="93"/>
    </row>
    <row r="1362" spans="1:10" s="65" customFormat="1" ht="14" x14ac:dyDescent="0.35">
      <c r="A1362" s="145"/>
      <c r="E1362" s="102"/>
      <c r="F1362" s="102"/>
      <c r="G1362" s="102"/>
      <c r="I1362" s="93"/>
      <c r="J1362" s="93"/>
    </row>
    <row r="1363" spans="1:10" s="65" customFormat="1" ht="14" x14ac:dyDescent="0.35">
      <c r="A1363" s="145"/>
      <c r="E1363" s="102"/>
      <c r="F1363" s="102"/>
      <c r="G1363" s="102"/>
      <c r="I1363" s="93"/>
      <c r="J1363" s="93"/>
    </row>
    <row r="1364" spans="1:10" s="65" customFormat="1" ht="14" x14ac:dyDescent="0.35">
      <c r="A1364" s="145"/>
      <c r="E1364" s="102"/>
      <c r="F1364" s="102"/>
      <c r="G1364" s="102"/>
      <c r="I1364" s="93"/>
      <c r="J1364" s="93"/>
    </row>
    <row r="1365" spans="1:10" s="65" customFormat="1" ht="14" x14ac:dyDescent="0.35">
      <c r="A1365" s="145"/>
      <c r="E1365" s="102"/>
      <c r="F1365" s="102"/>
      <c r="G1365" s="102"/>
      <c r="I1365" s="93"/>
      <c r="J1365" s="93"/>
    </row>
    <row r="1366" spans="1:10" s="65" customFormat="1" ht="14" x14ac:dyDescent="0.35">
      <c r="A1366" s="145"/>
      <c r="E1366" s="102"/>
      <c r="F1366" s="102"/>
      <c r="G1366" s="102"/>
      <c r="I1366" s="93"/>
      <c r="J1366" s="93"/>
    </row>
    <row r="1367" spans="1:10" s="65" customFormat="1" ht="14" x14ac:dyDescent="0.35">
      <c r="A1367" s="145"/>
      <c r="E1367" s="102"/>
      <c r="F1367" s="102"/>
      <c r="G1367" s="102"/>
      <c r="I1367" s="93"/>
      <c r="J1367" s="93"/>
    </row>
    <row r="1368" spans="1:10" s="65" customFormat="1" ht="14" x14ac:dyDescent="0.35">
      <c r="A1368" s="145"/>
      <c r="E1368" s="102"/>
      <c r="F1368" s="102"/>
      <c r="G1368" s="102"/>
      <c r="I1368" s="93"/>
      <c r="J1368" s="93"/>
    </row>
    <row r="1369" spans="1:10" s="65" customFormat="1" ht="14" x14ac:dyDescent="0.35">
      <c r="A1369" s="145"/>
      <c r="E1369" s="102"/>
      <c r="F1369" s="102"/>
      <c r="G1369" s="102"/>
      <c r="I1369" s="93"/>
      <c r="J1369" s="93"/>
    </row>
    <row r="1370" spans="1:10" s="65" customFormat="1" ht="14" x14ac:dyDescent="0.35">
      <c r="A1370" s="145"/>
      <c r="E1370" s="102"/>
      <c r="F1370" s="102"/>
      <c r="G1370" s="102"/>
      <c r="I1370" s="93"/>
      <c r="J1370" s="93"/>
    </row>
    <row r="1371" spans="1:10" s="65" customFormat="1" ht="14" x14ac:dyDescent="0.35">
      <c r="A1371" s="145"/>
      <c r="E1371" s="102"/>
      <c r="F1371" s="102"/>
      <c r="G1371" s="102"/>
      <c r="I1371" s="93"/>
      <c r="J1371" s="93"/>
    </row>
    <row r="1372" spans="1:10" s="65" customFormat="1" ht="14" x14ac:dyDescent="0.35">
      <c r="A1372" s="145"/>
      <c r="E1372" s="102"/>
      <c r="F1372" s="102"/>
      <c r="G1372" s="102"/>
      <c r="I1372" s="93"/>
      <c r="J1372" s="93"/>
    </row>
    <row r="1373" spans="1:10" s="65" customFormat="1" ht="14" x14ac:dyDescent="0.35">
      <c r="A1373" s="145"/>
      <c r="E1373" s="102"/>
      <c r="F1373" s="102"/>
      <c r="G1373" s="102"/>
      <c r="I1373" s="93"/>
      <c r="J1373" s="93"/>
    </row>
    <row r="1374" spans="1:10" s="65" customFormat="1" ht="14" x14ac:dyDescent="0.35">
      <c r="A1374" s="145"/>
      <c r="E1374" s="102"/>
      <c r="F1374" s="102"/>
      <c r="G1374" s="102"/>
      <c r="I1374" s="93"/>
      <c r="J1374" s="93"/>
    </row>
    <row r="1375" spans="1:10" s="65" customFormat="1" ht="14" x14ac:dyDescent="0.35">
      <c r="A1375" s="145"/>
      <c r="E1375" s="102"/>
      <c r="F1375" s="102"/>
      <c r="G1375" s="102"/>
      <c r="I1375" s="93"/>
      <c r="J1375" s="93"/>
    </row>
    <row r="1376" spans="1:10" s="65" customFormat="1" ht="14" x14ac:dyDescent="0.35">
      <c r="A1376" s="145"/>
      <c r="E1376" s="102"/>
      <c r="F1376" s="102"/>
      <c r="G1376" s="102"/>
      <c r="I1376" s="93"/>
      <c r="J1376" s="93"/>
    </row>
    <row r="1377" spans="1:10" s="65" customFormat="1" ht="14" x14ac:dyDescent="0.35">
      <c r="A1377" s="145"/>
      <c r="E1377" s="102"/>
      <c r="F1377" s="102"/>
      <c r="G1377" s="102"/>
      <c r="I1377" s="93"/>
      <c r="J1377" s="93"/>
    </row>
    <row r="1378" spans="1:10" s="65" customFormat="1" ht="14" x14ac:dyDescent="0.35">
      <c r="A1378" s="145"/>
      <c r="E1378" s="102"/>
      <c r="F1378" s="102"/>
      <c r="G1378" s="102"/>
      <c r="I1378" s="93"/>
      <c r="J1378" s="93"/>
    </row>
    <row r="1379" spans="1:10" s="65" customFormat="1" ht="14" x14ac:dyDescent="0.35">
      <c r="A1379" s="145"/>
      <c r="E1379" s="102"/>
      <c r="F1379" s="102"/>
      <c r="G1379" s="102"/>
      <c r="I1379" s="93"/>
      <c r="J1379" s="93"/>
    </row>
    <row r="1380" spans="1:10" s="65" customFormat="1" ht="14" x14ac:dyDescent="0.35">
      <c r="A1380" s="145"/>
      <c r="E1380" s="102"/>
      <c r="F1380" s="102"/>
      <c r="G1380" s="102"/>
      <c r="I1380" s="93"/>
      <c r="J1380" s="93"/>
    </row>
    <row r="1381" spans="1:10" s="65" customFormat="1" ht="14" x14ac:dyDescent="0.35">
      <c r="A1381" s="145"/>
      <c r="E1381" s="102"/>
      <c r="F1381" s="102"/>
      <c r="G1381" s="102"/>
      <c r="I1381" s="93"/>
      <c r="J1381" s="93"/>
    </row>
    <row r="1382" spans="1:10" s="65" customFormat="1" ht="14" x14ac:dyDescent="0.35">
      <c r="A1382" s="145"/>
      <c r="E1382" s="102"/>
      <c r="F1382" s="102"/>
      <c r="G1382" s="102"/>
      <c r="I1382" s="93"/>
      <c r="J1382" s="93"/>
    </row>
    <row r="1383" spans="1:10" s="65" customFormat="1" ht="14" x14ac:dyDescent="0.35">
      <c r="A1383" s="145"/>
      <c r="E1383" s="102"/>
      <c r="F1383" s="102"/>
      <c r="G1383" s="102"/>
      <c r="I1383" s="93"/>
      <c r="J1383" s="93"/>
    </row>
    <row r="1384" spans="1:10" s="65" customFormat="1" ht="14" x14ac:dyDescent="0.35">
      <c r="A1384" s="145"/>
      <c r="E1384" s="102"/>
      <c r="F1384" s="102"/>
      <c r="G1384" s="102"/>
      <c r="I1384" s="93"/>
      <c r="J1384" s="93"/>
    </row>
    <row r="1385" spans="1:10" s="65" customFormat="1" ht="14" x14ac:dyDescent="0.35">
      <c r="A1385" s="145"/>
      <c r="E1385" s="102"/>
      <c r="F1385" s="102"/>
      <c r="G1385" s="102"/>
      <c r="I1385" s="93"/>
      <c r="J1385" s="93"/>
    </row>
    <row r="1386" spans="1:10" s="65" customFormat="1" ht="14" x14ac:dyDescent="0.35">
      <c r="A1386" s="145"/>
      <c r="E1386" s="102"/>
      <c r="F1386" s="102"/>
      <c r="G1386" s="102"/>
      <c r="I1386" s="93"/>
      <c r="J1386" s="93"/>
    </row>
    <row r="1387" spans="1:10" s="65" customFormat="1" ht="14" x14ac:dyDescent="0.35">
      <c r="A1387" s="145"/>
      <c r="E1387" s="102"/>
      <c r="F1387" s="102"/>
      <c r="G1387" s="102"/>
      <c r="I1387" s="93"/>
      <c r="J1387" s="93"/>
    </row>
    <row r="1388" spans="1:10" s="65" customFormat="1" ht="14" x14ac:dyDescent="0.35">
      <c r="A1388" s="145"/>
      <c r="E1388" s="102"/>
      <c r="F1388" s="102"/>
      <c r="G1388" s="102"/>
      <c r="I1388" s="93"/>
      <c r="J1388" s="93"/>
    </row>
    <row r="1389" spans="1:10" s="65" customFormat="1" ht="14" x14ac:dyDescent="0.35">
      <c r="A1389" s="145"/>
      <c r="E1389" s="102"/>
      <c r="F1389" s="102"/>
      <c r="G1389" s="102"/>
      <c r="I1389" s="93"/>
      <c r="J1389" s="93"/>
    </row>
    <row r="1390" spans="1:10" s="65" customFormat="1" ht="14" x14ac:dyDescent="0.35">
      <c r="A1390" s="145"/>
      <c r="E1390" s="102"/>
      <c r="F1390" s="102"/>
      <c r="G1390" s="102"/>
      <c r="I1390" s="93"/>
      <c r="J1390" s="93"/>
    </row>
    <row r="1391" spans="1:10" s="65" customFormat="1" ht="14" x14ac:dyDescent="0.35">
      <c r="A1391" s="145"/>
      <c r="E1391" s="102"/>
      <c r="F1391" s="102"/>
      <c r="G1391" s="102"/>
      <c r="I1391" s="93"/>
      <c r="J1391" s="93"/>
    </row>
    <row r="1392" spans="1:10" s="65" customFormat="1" ht="14" x14ac:dyDescent="0.35">
      <c r="A1392" s="145"/>
      <c r="E1392" s="102"/>
      <c r="F1392" s="102"/>
      <c r="G1392" s="102"/>
      <c r="I1392" s="93"/>
      <c r="J1392" s="93"/>
    </row>
    <row r="1393" spans="1:10" s="65" customFormat="1" ht="14" x14ac:dyDescent="0.35">
      <c r="A1393" s="145"/>
      <c r="E1393" s="102"/>
      <c r="F1393" s="102"/>
      <c r="G1393" s="102"/>
      <c r="I1393" s="93"/>
      <c r="J1393" s="93"/>
    </row>
    <row r="1394" spans="1:10" s="65" customFormat="1" ht="14" x14ac:dyDescent="0.35">
      <c r="A1394" s="145"/>
      <c r="E1394" s="102"/>
      <c r="F1394" s="102"/>
      <c r="G1394" s="102"/>
      <c r="I1394" s="93"/>
      <c r="J1394" s="93"/>
    </row>
    <row r="1395" spans="1:10" s="65" customFormat="1" ht="14" x14ac:dyDescent="0.35">
      <c r="A1395" s="145"/>
      <c r="E1395" s="102"/>
      <c r="F1395" s="102"/>
      <c r="G1395" s="102"/>
      <c r="I1395" s="93"/>
      <c r="J1395" s="93"/>
    </row>
    <row r="1396" spans="1:10" s="65" customFormat="1" ht="14" x14ac:dyDescent="0.35">
      <c r="A1396" s="145"/>
      <c r="E1396" s="102"/>
      <c r="F1396" s="102"/>
      <c r="G1396" s="102"/>
      <c r="I1396" s="93"/>
      <c r="J1396" s="93"/>
    </row>
    <row r="1397" spans="1:10" s="65" customFormat="1" ht="14" x14ac:dyDescent="0.35">
      <c r="A1397" s="145"/>
      <c r="E1397" s="102"/>
      <c r="F1397" s="102"/>
      <c r="G1397" s="102"/>
      <c r="I1397" s="93"/>
      <c r="J1397" s="93"/>
    </row>
    <row r="1398" spans="1:10" s="65" customFormat="1" ht="14" x14ac:dyDescent="0.35">
      <c r="A1398" s="145"/>
      <c r="E1398" s="102"/>
      <c r="F1398" s="102"/>
      <c r="G1398" s="102"/>
      <c r="I1398" s="93"/>
      <c r="J1398" s="93"/>
    </row>
    <row r="1399" spans="1:10" s="65" customFormat="1" ht="14" x14ac:dyDescent="0.35">
      <c r="A1399" s="145"/>
      <c r="E1399" s="102"/>
      <c r="F1399" s="102"/>
      <c r="G1399" s="102"/>
      <c r="I1399" s="93"/>
      <c r="J1399" s="93"/>
    </row>
    <row r="1400" spans="1:10" s="65" customFormat="1" ht="14" x14ac:dyDescent="0.35">
      <c r="A1400" s="145"/>
      <c r="E1400" s="102"/>
      <c r="F1400" s="102"/>
      <c r="G1400" s="102"/>
      <c r="I1400" s="93"/>
      <c r="J1400" s="93"/>
    </row>
    <row r="1401" spans="1:10" s="65" customFormat="1" ht="14" x14ac:dyDescent="0.35">
      <c r="A1401" s="145"/>
      <c r="E1401" s="102"/>
      <c r="F1401" s="102"/>
      <c r="G1401" s="102"/>
      <c r="I1401" s="93"/>
      <c r="J1401" s="93"/>
    </row>
    <row r="1402" spans="1:10" s="65" customFormat="1" ht="14" x14ac:dyDescent="0.35">
      <c r="A1402" s="145"/>
      <c r="E1402" s="102"/>
      <c r="F1402" s="102"/>
      <c r="G1402" s="102"/>
      <c r="I1402" s="93"/>
      <c r="J1402" s="93"/>
    </row>
    <row r="1403" spans="1:10" s="65" customFormat="1" ht="14" x14ac:dyDescent="0.35">
      <c r="A1403" s="145"/>
      <c r="E1403" s="102"/>
      <c r="F1403" s="102"/>
      <c r="G1403" s="102"/>
      <c r="I1403" s="93"/>
      <c r="J1403" s="93"/>
    </row>
    <row r="1404" spans="1:10" s="65" customFormat="1" ht="14" x14ac:dyDescent="0.35">
      <c r="A1404" s="145"/>
      <c r="E1404" s="102"/>
      <c r="F1404" s="102"/>
      <c r="G1404" s="102"/>
      <c r="I1404" s="93"/>
      <c r="J1404" s="93"/>
    </row>
    <row r="1405" spans="1:10" s="65" customFormat="1" ht="14" x14ac:dyDescent="0.35">
      <c r="A1405" s="145"/>
      <c r="E1405" s="102"/>
      <c r="F1405" s="102"/>
      <c r="G1405" s="102"/>
      <c r="I1405" s="93"/>
      <c r="J1405" s="93"/>
    </row>
    <row r="1406" spans="1:10" s="65" customFormat="1" ht="14" x14ac:dyDescent="0.35">
      <c r="A1406" s="145"/>
      <c r="E1406" s="102"/>
      <c r="F1406" s="102"/>
      <c r="G1406" s="102"/>
      <c r="I1406" s="93"/>
      <c r="J1406" s="93"/>
    </row>
    <row r="1407" spans="1:10" s="65" customFormat="1" ht="14" x14ac:dyDescent="0.35">
      <c r="A1407" s="145"/>
      <c r="E1407" s="102"/>
      <c r="F1407" s="102"/>
      <c r="G1407" s="102"/>
      <c r="I1407" s="93"/>
      <c r="J1407" s="93"/>
    </row>
    <row r="1408" spans="1:10" s="65" customFormat="1" ht="14" x14ac:dyDescent="0.35">
      <c r="A1408" s="145"/>
      <c r="E1408" s="102"/>
      <c r="F1408" s="102"/>
      <c r="G1408" s="102"/>
      <c r="I1408" s="93"/>
      <c r="J1408" s="93"/>
    </row>
    <row r="1409" spans="1:10" s="65" customFormat="1" ht="14" x14ac:dyDescent="0.35">
      <c r="A1409" s="145"/>
      <c r="E1409" s="102"/>
      <c r="F1409" s="102"/>
      <c r="G1409" s="102"/>
      <c r="I1409" s="93"/>
      <c r="J1409" s="93"/>
    </row>
    <row r="1410" spans="1:10" s="65" customFormat="1" ht="14" x14ac:dyDescent="0.35">
      <c r="A1410" s="145"/>
      <c r="E1410" s="102"/>
      <c r="F1410" s="102"/>
      <c r="G1410" s="102"/>
      <c r="I1410" s="93"/>
      <c r="J1410" s="93"/>
    </row>
    <row r="1411" spans="1:10" s="65" customFormat="1" ht="14" x14ac:dyDescent="0.35">
      <c r="A1411" s="145"/>
      <c r="E1411" s="102"/>
      <c r="F1411" s="102"/>
      <c r="G1411" s="102"/>
      <c r="I1411" s="93"/>
      <c r="J1411" s="93"/>
    </row>
    <row r="1412" spans="1:10" s="65" customFormat="1" ht="14" x14ac:dyDescent="0.35">
      <c r="A1412" s="145"/>
      <c r="E1412" s="102"/>
      <c r="F1412" s="102"/>
      <c r="G1412" s="102"/>
      <c r="I1412" s="93"/>
      <c r="J1412" s="93"/>
    </row>
    <row r="1413" spans="1:10" s="65" customFormat="1" ht="14" x14ac:dyDescent="0.35">
      <c r="A1413" s="145"/>
      <c r="E1413" s="102"/>
      <c r="F1413" s="102"/>
      <c r="G1413" s="102"/>
      <c r="I1413" s="93"/>
      <c r="J1413" s="93"/>
    </row>
    <row r="1414" spans="1:10" s="65" customFormat="1" ht="14" x14ac:dyDescent="0.35">
      <c r="A1414" s="145"/>
      <c r="E1414" s="102"/>
      <c r="F1414" s="102"/>
      <c r="G1414" s="102"/>
      <c r="I1414" s="93"/>
      <c r="J1414" s="93"/>
    </row>
    <row r="1415" spans="1:10" s="65" customFormat="1" ht="14" x14ac:dyDescent="0.35">
      <c r="A1415" s="145"/>
      <c r="E1415" s="102"/>
      <c r="F1415" s="102"/>
      <c r="G1415" s="102"/>
      <c r="I1415" s="93"/>
      <c r="J1415" s="93"/>
    </row>
    <row r="1416" spans="1:10" s="65" customFormat="1" ht="14" x14ac:dyDescent="0.35">
      <c r="A1416" s="145"/>
      <c r="E1416" s="102"/>
      <c r="F1416" s="102"/>
      <c r="G1416" s="102"/>
      <c r="I1416" s="93"/>
      <c r="J1416" s="93"/>
    </row>
    <row r="1417" spans="1:10" s="65" customFormat="1" ht="14" x14ac:dyDescent="0.35">
      <c r="A1417" s="145"/>
      <c r="E1417" s="102"/>
      <c r="F1417" s="102"/>
      <c r="G1417" s="102"/>
      <c r="I1417" s="93"/>
      <c r="J1417" s="93"/>
    </row>
    <row r="1418" spans="1:10" s="65" customFormat="1" ht="14" x14ac:dyDescent="0.35">
      <c r="A1418" s="145"/>
      <c r="E1418" s="102"/>
      <c r="F1418" s="102"/>
      <c r="G1418" s="102"/>
      <c r="I1418" s="93"/>
      <c r="J1418" s="93"/>
    </row>
    <row r="1419" spans="1:10" s="65" customFormat="1" ht="14" x14ac:dyDescent="0.35">
      <c r="A1419" s="145"/>
      <c r="E1419" s="102"/>
      <c r="F1419" s="102"/>
      <c r="G1419" s="102"/>
      <c r="I1419" s="93"/>
      <c r="J1419" s="93"/>
    </row>
    <row r="1420" spans="1:10" s="65" customFormat="1" ht="14" x14ac:dyDescent="0.35">
      <c r="A1420" s="145"/>
      <c r="E1420" s="102"/>
      <c r="F1420" s="102"/>
      <c r="G1420" s="102"/>
      <c r="I1420" s="93"/>
      <c r="J1420" s="93"/>
    </row>
    <row r="1421" spans="1:10" s="65" customFormat="1" ht="14" x14ac:dyDescent="0.35">
      <c r="A1421" s="145"/>
      <c r="E1421" s="102"/>
      <c r="F1421" s="102"/>
      <c r="G1421" s="102"/>
      <c r="I1421" s="93"/>
      <c r="J1421" s="93"/>
    </row>
    <row r="1422" spans="1:10" s="65" customFormat="1" ht="14" x14ac:dyDescent="0.35">
      <c r="A1422" s="145"/>
      <c r="E1422" s="102"/>
      <c r="F1422" s="102"/>
      <c r="G1422" s="102"/>
      <c r="I1422" s="93"/>
      <c r="J1422" s="93"/>
    </row>
    <row r="1423" spans="1:10" s="65" customFormat="1" ht="14" x14ac:dyDescent="0.35">
      <c r="A1423" s="145"/>
      <c r="E1423" s="102"/>
      <c r="F1423" s="102"/>
      <c r="G1423" s="102"/>
      <c r="I1423" s="93"/>
      <c r="J1423" s="93"/>
    </row>
    <row r="1424" spans="1:10" s="65" customFormat="1" ht="14" x14ac:dyDescent="0.35">
      <c r="A1424" s="145"/>
      <c r="E1424" s="102"/>
      <c r="F1424" s="102"/>
      <c r="G1424" s="102"/>
      <c r="I1424" s="93"/>
      <c r="J1424" s="93"/>
    </row>
    <row r="1425" spans="1:10" s="65" customFormat="1" ht="14" x14ac:dyDescent="0.35">
      <c r="A1425" s="145"/>
      <c r="E1425" s="102"/>
      <c r="F1425" s="102"/>
      <c r="G1425" s="102"/>
      <c r="I1425" s="93"/>
      <c r="J1425" s="93"/>
    </row>
    <row r="1426" spans="1:10" s="65" customFormat="1" ht="14" x14ac:dyDescent="0.35">
      <c r="A1426" s="145"/>
      <c r="E1426" s="102"/>
      <c r="F1426" s="102"/>
      <c r="G1426" s="102"/>
      <c r="I1426" s="93"/>
      <c r="J1426" s="93"/>
    </row>
    <row r="1427" spans="1:10" s="65" customFormat="1" ht="14" x14ac:dyDescent="0.35">
      <c r="A1427" s="145"/>
      <c r="E1427" s="102"/>
      <c r="F1427" s="102"/>
      <c r="G1427" s="102"/>
      <c r="I1427" s="93"/>
      <c r="J1427" s="93"/>
    </row>
    <row r="1428" spans="1:10" s="65" customFormat="1" ht="14" x14ac:dyDescent="0.35">
      <c r="A1428" s="145"/>
      <c r="E1428" s="102"/>
      <c r="F1428" s="102"/>
      <c r="G1428" s="102"/>
      <c r="I1428" s="93"/>
      <c r="J1428" s="93"/>
    </row>
    <row r="1429" spans="1:10" s="65" customFormat="1" ht="14" x14ac:dyDescent="0.35">
      <c r="A1429" s="145"/>
      <c r="E1429" s="102"/>
      <c r="F1429" s="102"/>
      <c r="G1429" s="102"/>
      <c r="I1429" s="93"/>
      <c r="J1429" s="93"/>
    </row>
    <row r="1430" spans="1:10" s="65" customFormat="1" ht="14" x14ac:dyDescent="0.35">
      <c r="A1430" s="145"/>
      <c r="E1430" s="102"/>
      <c r="F1430" s="102"/>
      <c r="G1430" s="102"/>
      <c r="I1430" s="93"/>
      <c r="J1430" s="93"/>
    </row>
    <row r="1431" spans="1:10" s="65" customFormat="1" ht="14" x14ac:dyDescent="0.35">
      <c r="A1431" s="145"/>
      <c r="E1431" s="102"/>
      <c r="F1431" s="102"/>
      <c r="G1431" s="102"/>
      <c r="I1431" s="93"/>
      <c r="J1431" s="93"/>
    </row>
    <row r="1432" spans="1:10" s="65" customFormat="1" ht="14" x14ac:dyDescent="0.35">
      <c r="A1432" s="145"/>
      <c r="E1432" s="102"/>
      <c r="F1432" s="102"/>
      <c r="G1432" s="102"/>
      <c r="I1432" s="93"/>
      <c r="J1432" s="93"/>
    </row>
    <row r="1433" spans="1:10" s="65" customFormat="1" ht="14" x14ac:dyDescent="0.35">
      <c r="A1433" s="145"/>
      <c r="E1433" s="102"/>
      <c r="F1433" s="102"/>
      <c r="G1433" s="102"/>
      <c r="I1433" s="93"/>
      <c r="J1433" s="93"/>
    </row>
    <row r="1434" spans="1:10" s="65" customFormat="1" ht="14" x14ac:dyDescent="0.35">
      <c r="A1434" s="145"/>
      <c r="E1434" s="102"/>
      <c r="F1434" s="102"/>
      <c r="G1434" s="102"/>
      <c r="I1434" s="93"/>
      <c r="J1434" s="93"/>
    </row>
    <row r="1435" spans="1:10" s="65" customFormat="1" ht="14" x14ac:dyDescent="0.35">
      <c r="A1435" s="145"/>
      <c r="E1435" s="102"/>
      <c r="F1435" s="102"/>
      <c r="G1435" s="102"/>
      <c r="I1435" s="93"/>
      <c r="J1435" s="93"/>
    </row>
    <row r="1436" spans="1:10" s="65" customFormat="1" ht="14" x14ac:dyDescent="0.35">
      <c r="A1436" s="145"/>
      <c r="E1436" s="102"/>
      <c r="F1436" s="102"/>
      <c r="G1436" s="102"/>
      <c r="I1436" s="93"/>
      <c r="J1436" s="93"/>
    </row>
    <row r="1437" spans="1:10" s="65" customFormat="1" ht="14" x14ac:dyDescent="0.35">
      <c r="A1437" s="145"/>
      <c r="E1437" s="102"/>
      <c r="F1437" s="102"/>
      <c r="G1437" s="102"/>
      <c r="I1437" s="93"/>
      <c r="J1437" s="93"/>
    </row>
    <row r="1438" spans="1:10" s="65" customFormat="1" ht="14" x14ac:dyDescent="0.35">
      <c r="A1438" s="145"/>
      <c r="E1438" s="102"/>
      <c r="F1438" s="102"/>
      <c r="G1438" s="102"/>
      <c r="I1438" s="93"/>
      <c r="J1438" s="93"/>
    </row>
    <row r="1439" spans="1:10" s="65" customFormat="1" ht="14" x14ac:dyDescent="0.35">
      <c r="A1439" s="145"/>
      <c r="E1439" s="102"/>
      <c r="F1439" s="102"/>
      <c r="G1439" s="102"/>
      <c r="I1439" s="93"/>
      <c r="J1439" s="93"/>
    </row>
    <row r="1440" spans="1:10" s="65" customFormat="1" ht="14" x14ac:dyDescent="0.35">
      <c r="A1440" s="145"/>
      <c r="E1440" s="102"/>
      <c r="F1440" s="102"/>
      <c r="G1440" s="102"/>
      <c r="I1440" s="93"/>
      <c r="J1440" s="93"/>
    </row>
    <row r="1441" spans="1:10" s="65" customFormat="1" ht="14" x14ac:dyDescent="0.35">
      <c r="A1441" s="145"/>
      <c r="E1441" s="102"/>
      <c r="F1441" s="102"/>
      <c r="G1441" s="102"/>
      <c r="I1441" s="93"/>
      <c r="J1441" s="93"/>
    </row>
    <row r="1442" spans="1:10" s="65" customFormat="1" ht="14" x14ac:dyDescent="0.35">
      <c r="A1442" s="145"/>
      <c r="E1442" s="102"/>
      <c r="F1442" s="102"/>
      <c r="G1442" s="102"/>
      <c r="I1442" s="93"/>
      <c r="J1442" s="93"/>
    </row>
    <row r="1443" spans="1:10" s="65" customFormat="1" ht="14" x14ac:dyDescent="0.35">
      <c r="A1443" s="145"/>
      <c r="E1443" s="102"/>
      <c r="F1443" s="102"/>
      <c r="G1443" s="102"/>
      <c r="I1443" s="93"/>
      <c r="J1443" s="93"/>
    </row>
    <row r="1444" spans="1:10" s="65" customFormat="1" ht="14" x14ac:dyDescent="0.35">
      <c r="A1444" s="145"/>
      <c r="E1444" s="102"/>
      <c r="F1444" s="102"/>
      <c r="G1444" s="102"/>
      <c r="I1444" s="93"/>
      <c r="J1444" s="93"/>
    </row>
    <row r="1445" spans="1:10" s="65" customFormat="1" ht="14" x14ac:dyDescent="0.35">
      <c r="A1445" s="145"/>
      <c r="E1445" s="102"/>
      <c r="F1445" s="102"/>
      <c r="G1445" s="102"/>
      <c r="I1445" s="93"/>
      <c r="J1445" s="93"/>
    </row>
    <row r="1446" spans="1:10" s="65" customFormat="1" ht="14" x14ac:dyDescent="0.35">
      <c r="A1446" s="145"/>
      <c r="E1446" s="102"/>
      <c r="F1446" s="102"/>
      <c r="G1446" s="102"/>
      <c r="I1446" s="93"/>
      <c r="J1446" s="93"/>
    </row>
    <row r="1447" spans="1:10" s="65" customFormat="1" ht="14" x14ac:dyDescent="0.35">
      <c r="A1447" s="145"/>
      <c r="E1447" s="102"/>
      <c r="F1447" s="102"/>
      <c r="G1447" s="102"/>
      <c r="I1447" s="93"/>
      <c r="J1447" s="93"/>
    </row>
    <row r="1448" spans="1:10" s="65" customFormat="1" ht="14" x14ac:dyDescent="0.35">
      <c r="A1448" s="145"/>
      <c r="E1448" s="102"/>
      <c r="F1448" s="102"/>
      <c r="G1448" s="102"/>
      <c r="I1448" s="93"/>
      <c r="J1448" s="93"/>
    </row>
    <row r="1449" spans="1:10" s="65" customFormat="1" ht="14" x14ac:dyDescent="0.35">
      <c r="A1449" s="145"/>
      <c r="E1449" s="102"/>
      <c r="F1449" s="102"/>
      <c r="G1449" s="102"/>
      <c r="I1449" s="93"/>
      <c r="J1449" s="93"/>
    </row>
    <row r="1450" spans="1:10" s="65" customFormat="1" ht="14" x14ac:dyDescent="0.35">
      <c r="A1450" s="145"/>
      <c r="E1450" s="102"/>
      <c r="F1450" s="102"/>
      <c r="G1450" s="102"/>
      <c r="I1450" s="93"/>
      <c r="J1450" s="93"/>
    </row>
    <row r="1451" spans="1:10" s="65" customFormat="1" ht="14" x14ac:dyDescent="0.35">
      <c r="A1451" s="145"/>
      <c r="E1451" s="102"/>
      <c r="F1451" s="102"/>
      <c r="G1451" s="102"/>
      <c r="I1451" s="93"/>
      <c r="J1451" s="93"/>
    </row>
    <row r="1452" spans="1:10" s="65" customFormat="1" ht="14" x14ac:dyDescent="0.35">
      <c r="A1452" s="145"/>
      <c r="E1452" s="102"/>
      <c r="F1452" s="102"/>
      <c r="G1452" s="102"/>
      <c r="I1452" s="93"/>
      <c r="J1452" s="93"/>
    </row>
    <row r="1453" spans="1:10" s="65" customFormat="1" ht="14" x14ac:dyDescent="0.35">
      <c r="A1453" s="145"/>
      <c r="E1453" s="102"/>
      <c r="F1453" s="102"/>
      <c r="G1453" s="102"/>
      <c r="I1453" s="93"/>
      <c r="J1453" s="93"/>
    </row>
    <row r="1454" spans="1:10" s="65" customFormat="1" ht="14" x14ac:dyDescent="0.35">
      <c r="A1454" s="145"/>
      <c r="E1454" s="102"/>
      <c r="F1454" s="102"/>
      <c r="G1454" s="102"/>
      <c r="I1454" s="93"/>
      <c r="J1454" s="93"/>
    </row>
    <row r="1455" spans="1:10" s="65" customFormat="1" ht="14" x14ac:dyDescent="0.35">
      <c r="A1455" s="145"/>
      <c r="E1455" s="102"/>
      <c r="F1455" s="102"/>
      <c r="G1455" s="102"/>
      <c r="I1455" s="93"/>
      <c r="J1455" s="93"/>
    </row>
    <row r="1456" spans="1:10" s="65" customFormat="1" ht="14" x14ac:dyDescent="0.35">
      <c r="A1456" s="145"/>
      <c r="E1456" s="102"/>
      <c r="F1456" s="102"/>
      <c r="G1456" s="102"/>
      <c r="I1456" s="93"/>
      <c r="J1456" s="93"/>
    </row>
    <row r="1457" spans="1:10" s="65" customFormat="1" ht="14" x14ac:dyDescent="0.35">
      <c r="A1457" s="145"/>
      <c r="E1457" s="102"/>
      <c r="F1457" s="102"/>
      <c r="G1457" s="102"/>
      <c r="I1457" s="93"/>
      <c r="J1457" s="93"/>
    </row>
    <row r="1458" spans="1:10" s="65" customFormat="1" ht="14" x14ac:dyDescent="0.35">
      <c r="A1458" s="145"/>
      <c r="E1458" s="102"/>
      <c r="F1458" s="102"/>
      <c r="G1458" s="102"/>
      <c r="I1458" s="93"/>
      <c r="J1458" s="93"/>
    </row>
    <row r="1459" spans="1:10" s="65" customFormat="1" ht="14" x14ac:dyDescent="0.35">
      <c r="A1459" s="145"/>
      <c r="E1459" s="102"/>
      <c r="F1459" s="102"/>
      <c r="G1459" s="102"/>
      <c r="I1459" s="93"/>
      <c r="J1459" s="93"/>
    </row>
    <row r="1460" spans="1:10" s="65" customFormat="1" ht="14" x14ac:dyDescent="0.35">
      <c r="A1460" s="145"/>
      <c r="E1460" s="102"/>
      <c r="F1460" s="102"/>
      <c r="G1460" s="102"/>
      <c r="I1460" s="93"/>
      <c r="J1460" s="93"/>
    </row>
    <row r="1461" spans="1:10" s="65" customFormat="1" ht="14" x14ac:dyDescent="0.35">
      <c r="A1461" s="145"/>
      <c r="E1461" s="102"/>
      <c r="F1461" s="102"/>
      <c r="G1461" s="102"/>
      <c r="I1461" s="93"/>
      <c r="J1461" s="93"/>
    </row>
    <row r="1462" spans="1:10" s="65" customFormat="1" ht="14" x14ac:dyDescent="0.35">
      <c r="A1462" s="145"/>
      <c r="E1462" s="102"/>
      <c r="F1462" s="102"/>
      <c r="G1462" s="102"/>
      <c r="I1462" s="93"/>
      <c r="J1462" s="93"/>
    </row>
    <row r="1463" spans="1:10" s="65" customFormat="1" ht="14" x14ac:dyDescent="0.35">
      <c r="A1463" s="145"/>
      <c r="E1463" s="102"/>
      <c r="F1463" s="102"/>
      <c r="G1463" s="102"/>
      <c r="I1463" s="93"/>
      <c r="J1463" s="93"/>
    </row>
    <row r="1464" spans="1:10" s="65" customFormat="1" ht="14" x14ac:dyDescent="0.35">
      <c r="A1464" s="145"/>
      <c r="E1464" s="102"/>
      <c r="F1464" s="102"/>
      <c r="G1464" s="102"/>
      <c r="I1464" s="93"/>
      <c r="J1464" s="93"/>
    </row>
    <row r="1465" spans="1:10" s="65" customFormat="1" ht="14" x14ac:dyDescent="0.35">
      <c r="A1465" s="145"/>
      <c r="E1465" s="102"/>
      <c r="F1465" s="102"/>
      <c r="G1465" s="102"/>
      <c r="I1465" s="93"/>
      <c r="J1465" s="93"/>
    </row>
    <row r="1466" spans="1:10" s="65" customFormat="1" ht="14" x14ac:dyDescent="0.35">
      <c r="A1466" s="145"/>
      <c r="E1466" s="102"/>
      <c r="F1466" s="102"/>
      <c r="G1466" s="102"/>
      <c r="I1466" s="93"/>
      <c r="J1466" s="93"/>
    </row>
    <row r="1467" spans="1:10" s="65" customFormat="1" ht="14" x14ac:dyDescent="0.35">
      <c r="A1467" s="145"/>
      <c r="E1467" s="102"/>
      <c r="F1467" s="102"/>
      <c r="G1467" s="102"/>
      <c r="I1467" s="93"/>
      <c r="J1467" s="93"/>
    </row>
    <row r="1468" spans="1:10" s="65" customFormat="1" ht="14" x14ac:dyDescent="0.35">
      <c r="A1468" s="145"/>
      <c r="E1468" s="102"/>
      <c r="F1468" s="102"/>
      <c r="G1468" s="102"/>
      <c r="I1468" s="93"/>
      <c r="J1468" s="93"/>
    </row>
    <row r="1469" spans="1:10" s="65" customFormat="1" ht="14" x14ac:dyDescent="0.35">
      <c r="A1469" s="145"/>
      <c r="E1469" s="102"/>
      <c r="F1469" s="102"/>
      <c r="G1469" s="102"/>
      <c r="I1469" s="93"/>
      <c r="J1469" s="93"/>
    </row>
    <row r="1470" spans="1:10" s="65" customFormat="1" ht="14" x14ac:dyDescent="0.35">
      <c r="A1470" s="145"/>
      <c r="E1470" s="102"/>
      <c r="F1470" s="102"/>
      <c r="G1470" s="102"/>
      <c r="I1470" s="93"/>
      <c r="J1470" s="93"/>
    </row>
    <row r="1471" spans="1:10" s="65" customFormat="1" ht="14" x14ac:dyDescent="0.35">
      <c r="A1471" s="145"/>
      <c r="E1471" s="102"/>
      <c r="F1471" s="102"/>
      <c r="G1471" s="102"/>
      <c r="I1471" s="93"/>
      <c r="J1471" s="93"/>
    </row>
    <row r="1472" spans="1:10" s="65" customFormat="1" ht="14" x14ac:dyDescent="0.35">
      <c r="A1472" s="145"/>
      <c r="E1472" s="102"/>
      <c r="F1472" s="102"/>
      <c r="G1472" s="102"/>
      <c r="I1472" s="93"/>
      <c r="J1472" s="93"/>
    </row>
    <row r="1473" spans="1:10" s="65" customFormat="1" ht="14" x14ac:dyDescent="0.35">
      <c r="A1473" s="145"/>
      <c r="E1473" s="102"/>
      <c r="F1473" s="102"/>
      <c r="G1473" s="102"/>
      <c r="I1473" s="93"/>
      <c r="J1473" s="93"/>
    </row>
    <row r="1474" spans="1:10" s="65" customFormat="1" ht="14" x14ac:dyDescent="0.35">
      <c r="A1474" s="145"/>
      <c r="E1474" s="102"/>
      <c r="F1474" s="102"/>
      <c r="G1474" s="102"/>
      <c r="I1474" s="93"/>
      <c r="J1474" s="93"/>
    </row>
    <row r="1475" spans="1:10" s="65" customFormat="1" ht="14" x14ac:dyDescent="0.35">
      <c r="A1475" s="145"/>
      <c r="E1475" s="102"/>
      <c r="F1475" s="102"/>
      <c r="G1475" s="102"/>
      <c r="I1475" s="93"/>
      <c r="J1475" s="93"/>
    </row>
    <row r="1476" spans="1:10" s="65" customFormat="1" ht="14" x14ac:dyDescent="0.35">
      <c r="A1476" s="145"/>
      <c r="E1476" s="102"/>
      <c r="F1476" s="102"/>
      <c r="G1476" s="102"/>
      <c r="I1476" s="93"/>
      <c r="J1476" s="93"/>
    </row>
    <row r="1477" spans="1:10" s="65" customFormat="1" ht="14" x14ac:dyDescent="0.35">
      <c r="A1477" s="145"/>
      <c r="E1477" s="102"/>
      <c r="F1477" s="102"/>
      <c r="G1477" s="102"/>
      <c r="I1477" s="93"/>
      <c r="J1477" s="93"/>
    </row>
    <row r="1478" spans="1:10" s="65" customFormat="1" ht="14" x14ac:dyDescent="0.35">
      <c r="A1478" s="145"/>
      <c r="E1478" s="102"/>
      <c r="F1478" s="102"/>
      <c r="G1478" s="102"/>
      <c r="I1478" s="93"/>
      <c r="J1478" s="93"/>
    </row>
    <row r="1479" spans="1:10" s="65" customFormat="1" ht="14" x14ac:dyDescent="0.35">
      <c r="A1479" s="145"/>
      <c r="E1479" s="102"/>
      <c r="F1479" s="102"/>
      <c r="G1479" s="102"/>
      <c r="I1479" s="93"/>
      <c r="J1479" s="93"/>
    </row>
    <row r="1480" spans="1:10" s="65" customFormat="1" ht="14" x14ac:dyDescent="0.35">
      <c r="A1480" s="145"/>
      <c r="E1480" s="102"/>
      <c r="F1480" s="102"/>
      <c r="G1480" s="102"/>
      <c r="I1480" s="93"/>
      <c r="J1480" s="93"/>
    </row>
    <row r="1481" spans="1:10" s="65" customFormat="1" ht="14" x14ac:dyDescent="0.35">
      <c r="A1481" s="145"/>
      <c r="E1481" s="102"/>
      <c r="F1481" s="102"/>
      <c r="G1481" s="102"/>
      <c r="I1481" s="93"/>
      <c r="J1481" s="93"/>
    </row>
    <row r="1482" spans="1:10" s="65" customFormat="1" ht="14" x14ac:dyDescent="0.35">
      <c r="A1482" s="145"/>
      <c r="E1482" s="102"/>
      <c r="F1482" s="102"/>
      <c r="G1482" s="102"/>
      <c r="I1482" s="93"/>
      <c r="J1482" s="93"/>
    </row>
    <row r="1483" spans="1:10" s="65" customFormat="1" ht="14" x14ac:dyDescent="0.35">
      <c r="A1483" s="145"/>
      <c r="E1483" s="102"/>
      <c r="F1483" s="102"/>
      <c r="G1483" s="102"/>
      <c r="I1483" s="93"/>
      <c r="J1483" s="93"/>
    </row>
    <row r="1484" spans="1:10" s="65" customFormat="1" ht="14" x14ac:dyDescent="0.35">
      <c r="A1484" s="145"/>
      <c r="E1484" s="102"/>
      <c r="F1484" s="102"/>
      <c r="G1484" s="102"/>
      <c r="I1484" s="93"/>
      <c r="J1484" s="93"/>
    </row>
    <row r="1485" spans="1:10" s="65" customFormat="1" ht="14" x14ac:dyDescent="0.35">
      <c r="A1485" s="145"/>
      <c r="E1485" s="102"/>
      <c r="F1485" s="102"/>
      <c r="G1485" s="102"/>
      <c r="I1485" s="93"/>
      <c r="J1485" s="93"/>
    </row>
    <row r="1486" spans="1:10" s="65" customFormat="1" ht="14" x14ac:dyDescent="0.35">
      <c r="A1486" s="145"/>
      <c r="E1486" s="102"/>
      <c r="F1486" s="102"/>
      <c r="G1486" s="102"/>
      <c r="I1486" s="93"/>
      <c r="J1486" s="93"/>
    </row>
    <row r="1487" spans="1:10" s="65" customFormat="1" ht="14" x14ac:dyDescent="0.35">
      <c r="A1487" s="145"/>
      <c r="E1487" s="102"/>
      <c r="F1487" s="102"/>
      <c r="G1487" s="102"/>
      <c r="I1487" s="93"/>
      <c r="J1487" s="93"/>
    </row>
    <row r="1488" spans="1:10" s="65" customFormat="1" ht="14" x14ac:dyDescent="0.35">
      <c r="A1488" s="145"/>
      <c r="E1488" s="102"/>
      <c r="F1488" s="102"/>
      <c r="G1488" s="102"/>
      <c r="I1488" s="93"/>
      <c r="J1488" s="93"/>
    </row>
    <row r="1489" spans="1:10" s="65" customFormat="1" ht="14" x14ac:dyDescent="0.35">
      <c r="A1489" s="145"/>
      <c r="E1489" s="102"/>
      <c r="F1489" s="102"/>
      <c r="G1489" s="102"/>
      <c r="I1489" s="93"/>
      <c r="J1489" s="93"/>
    </row>
    <row r="1490" spans="1:10" s="65" customFormat="1" ht="14" x14ac:dyDescent="0.35">
      <c r="A1490" s="145"/>
      <c r="E1490" s="102"/>
      <c r="F1490" s="102"/>
      <c r="G1490" s="102"/>
      <c r="I1490" s="93"/>
      <c r="J1490" s="93"/>
    </row>
    <row r="1491" spans="1:10" s="65" customFormat="1" ht="14" x14ac:dyDescent="0.35">
      <c r="A1491" s="145"/>
      <c r="E1491" s="102"/>
      <c r="F1491" s="102"/>
      <c r="G1491" s="102"/>
      <c r="I1491" s="93"/>
      <c r="J1491" s="93"/>
    </row>
    <row r="1492" spans="1:10" s="65" customFormat="1" ht="14" x14ac:dyDescent="0.35">
      <c r="A1492" s="145"/>
      <c r="E1492" s="102"/>
      <c r="F1492" s="102"/>
      <c r="G1492" s="102"/>
      <c r="I1492" s="93"/>
      <c r="J1492" s="93"/>
    </row>
    <row r="1493" spans="1:10" s="65" customFormat="1" ht="14" x14ac:dyDescent="0.35">
      <c r="A1493" s="145"/>
      <c r="E1493" s="102"/>
      <c r="F1493" s="102"/>
      <c r="G1493" s="102"/>
      <c r="I1493" s="93"/>
      <c r="J1493" s="93"/>
    </row>
    <row r="1494" spans="1:10" s="65" customFormat="1" ht="14" x14ac:dyDescent="0.35">
      <c r="A1494" s="145"/>
      <c r="E1494" s="102"/>
      <c r="F1494" s="102"/>
      <c r="G1494" s="102"/>
      <c r="I1494" s="93"/>
      <c r="J1494" s="93"/>
    </row>
    <row r="1495" spans="1:10" s="65" customFormat="1" ht="14" x14ac:dyDescent="0.35">
      <c r="A1495" s="145"/>
      <c r="E1495" s="102"/>
      <c r="F1495" s="102"/>
      <c r="G1495" s="102"/>
      <c r="I1495" s="93"/>
      <c r="J1495" s="93"/>
    </row>
    <row r="1496" spans="1:10" s="65" customFormat="1" ht="14" x14ac:dyDescent="0.35">
      <c r="A1496" s="145"/>
      <c r="E1496" s="102"/>
      <c r="F1496" s="102"/>
      <c r="G1496" s="102"/>
      <c r="I1496" s="93"/>
      <c r="J1496" s="93"/>
    </row>
    <row r="1497" spans="1:10" s="65" customFormat="1" ht="14" x14ac:dyDescent="0.35">
      <c r="A1497" s="145"/>
      <c r="E1497" s="102"/>
      <c r="F1497" s="102"/>
      <c r="G1497" s="102"/>
      <c r="I1497" s="93"/>
      <c r="J1497" s="93"/>
    </row>
    <row r="1498" spans="1:10" s="65" customFormat="1" ht="14" x14ac:dyDescent="0.35">
      <c r="A1498" s="145"/>
      <c r="E1498" s="102"/>
      <c r="F1498" s="102"/>
      <c r="G1498" s="102"/>
      <c r="I1498" s="93"/>
      <c r="J1498" s="93"/>
    </row>
    <row r="1499" spans="1:10" s="65" customFormat="1" ht="14" x14ac:dyDescent="0.35">
      <c r="A1499" s="145"/>
      <c r="E1499" s="102"/>
      <c r="F1499" s="102"/>
      <c r="G1499" s="102"/>
      <c r="I1499" s="93"/>
      <c r="J1499" s="93"/>
    </row>
    <row r="1500" spans="1:10" s="65" customFormat="1" ht="14" x14ac:dyDescent="0.35">
      <c r="A1500" s="145"/>
      <c r="E1500" s="102"/>
      <c r="F1500" s="102"/>
      <c r="G1500" s="102"/>
      <c r="I1500" s="93"/>
      <c r="J1500" s="93"/>
    </row>
    <row r="1501" spans="1:10" s="65" customFormat="1" ht="14" x14ac:dyDescent="0.35">
      <c r="A1501" s="145"/>
      <c r="E1501" s="102"/>
      <c r="F1501" s="102"/>
      <c r="G1501" s="102"/>
      <c r="I1501" s="93"/>
      <c r="J1501" s="93"/>
    </row>
    <row r="1502" spans="1:10" s="65" customFormat="1" ht="14" x14ac:dyDescent="0.35">
      <c r="A1502" s="145"/>
      <c r="E1502" s="102"/>
      <c r="F1502" s="102"/>
      <c r="G1502" s="102"/>
      <c r="I1502" s="93"/>
      <c r="J1502" s="93"/>
    </row>
    <row r="1503" spans="1:10" s="65" customFormat="1" ht="14" x14ac:dyDescent="0.35">
      <c r="A1503" s="145"/>
      <c r="E1503" s="102"/>
      <c r="F1503" s="102"/>
      <c r="G1503" s="102"/>
      <c r="I1503" s="93"/>
      <c r="J1503" s="93"/>
    </row>
    <row r="1504" spans="1:10" s="65" customFormat="1" ht="14" x14ac:dyDescent="0.35">
      <c r="A1504" s="145"/>
      <c r="E1504" s="102"/>
      <c r="F1504" s="102"/>
      <c r="G1504" s="102"/>
      <c r="I1504" s="93"/>
      <c r="J1504" s="93"/>
    </row>
    <row r="1505" spans="1:10" s="65" customFormat="1" ht="14" x14ac:dyDescent="0.35">
      <c r="A1505" s="145"/>
      <c r="E1505" s="102"/>
      <c r="F1505" s="102"/>
      <c r="G1505" s="102"/>
      <c r="I1505" s="93"/>
      <c r="J1505" s="93"/>
    </row>
    <row r="1506" spans="1:10" s="65" customFormat="1" ht="14" x14ac:dyDescent="0.35">
      <c r="A1506" s="145"/>
      <c r="E1506" s="102"/>
      <c r="F1506" s="102"/>
      <c r="G1506" s="102"/>
      <c r="I1506" s="93"/>
      <c r="J1506" s="93"/>
    </row>
    <row r="1507" spans="1:10" s="65" customFormat="1" ht="14" x14ac:dyDescent="0.35">
      <c r="A1507" s="145"/>
      <c r="E1507" s="102"/>
      <c r="F1507" s="102"/>
      <c r="G1507" s="102"/>
      <c r="I1507" s="93"/>
      <c r="J1507" s="93"/>
    </row>
    <row r="1508" spans="1:10" s="65" customFormat="1" ht="14" x14ac:dyDescent="0.35">
      <c r="A1508" s="145"/>
      <c r="E1508" s="102"/>
      <c r="F1508" s="102"/>
      <c r="G1508" s="102"/>
      <c r="I1508" s="93"/>
      <c r="J1508" s="93"/>
    </row>
    <row r="1509" spans="1:10" s="65" customFormat="1" ht="14" x14ac:dyDescent="0.35">
      <c r="A1509" s="145"/>
      <c r="E1509" s="102"/>
      <c r="F1509" s="102"/>
      <c r="G1509" s="102"/>
      <c r="I1509" s="93"/>
      <c r="J1509" s="93"/>
    </row>
    <row r="1510" spans="1:10" s="65" customFormat="1" ht="14" x14ac:dyDescent="0.35">
      <c r="A1510" s="145"/>
      <c r="E1510" s="102"/>
      <c r="F1510" s="102"/>
      <c r="G1510" s="102"/>
      <c r="I1510" s="93"/>
      <c r="J1510" s="93"/>
    </row>
    <row r="1511" spans="1:10" s="65" customFormat="1" ht="14" x14ac:dyDescent="0.35">
      <c r="A1511" s="145"/>
      <c r="E1511" s="102"/>
      <c r="F1511" s="102"/>
      <c r="G1511" s="102"/>
      <c r="I1511" s="93"/>
      <c r="J1511" s="93"/>
    </row>
    <row r="1512" spans="1:10" s="65" customFormat="1" ht="14" x14ac:dyDescent="0.35">
      <c r="A1512" s="145"/>
      <c r="E1512" s="102"/>
      <c r="F1512" s="102"/>
      <c r="G1512" s="102"/>
      <c r="I1512" s="93"/>
      <c r="J1512" s="93"/>
    </row>
    <row r="1513" spans="1:10" s="65" customFormat="1" ht="14" x14ac:dyDescent="0.35">
      <c r="A1513" s="145"/>
      <c r="E1513" s="102"/>
      <c r="F1513" s="102"/>
      <c r="G1513" s="102"/>
      <c r="I1513" s="93"/>
      <c r="J1513" s="93"/>
    </row>
    <row r="1514" spans="1:10" s="65" customFormat="1" ht="14" x14ac:dyDescent="0.35">
      <c r="A1514" s="145"/>
      <c r="E1514" s="102"/>
      <c r="F1514" s="102"/>
      <c r="G1514" s="102"/>
      <c r="I1514" s="93"/>
      <c r="J1514" s="93"/>
    </row>
    <row r="1515" spans="1:10" s="65" customFormat="1" ht="14" x14ac:dyDescent="0.35">
      <c r="A1515" s="145"/>
      <c r="E1515" s="102"/>
      <c r="F1515" s="102"/>
      <c r="G1515" s="102"/>
      <c r="I1515" s="93"/>
      <c r="J1515" s="93"/>
    </row>
    <row r="1516" spans="1:10" s="65" customFormat="1" ht="14" x14ac:dyDescent="0.35">
      <c r="A1516" s="145"/>
      <c r="E1516" s="102"/>
      <c r="F1516" s="102"/>
      <c r="G1516" s="102"/>
      <c r="I1516" s="93"/>
      <c r="J1516" s="93"/>
    </row>
    <row r="1517" spans="1:10" s="65" customFormat="1" ht="14" x14ac:dyDescent="0.35">
      <c r="A1517" s="145"/>
      <c r="E1517" s="102"/>
      <c r="F1517" s="102"/>
      <c r="G1517" s="102"/>
      <c r="I1517" s="93"/>
      <c r="J1517" s="93"/>
    </row>
    <row r="1518" spans="1:10" s="65" customFormat="1" ht="14" x14ac:dyDescent="0.35">
      <c r="A1518" s="145"/>
      <c r="E1518" s="102"/>
      <c r="F1518" s="102"/>
      <c r="G1518" s="102"/>
      <c r="I1518" s="93"/>
      <c r="J1518" s="93"/>
    </row>
    <row r="1519" spans="1:10" s="65" customFormat="1" ht="14" x14ac:dyDescent="0.35">
      <c r="A1519" s="145"/>
      <c r="E1519" s="102"/>
      <c r="F1519" s="102"/>
      <c r="G1519" s="102"/>
      <c r="I1519" s="93"/>
      <c r="J1519" s="93"/>
    </row>
    <row r="1520" spans="1:10" s="65" customFormat="1" ht="14" x14ac:dyDescent="0.35">
      <c r="A1520" s="145"/>
      <c r="E1520" s="102"/>
      <c r="F1520" s="102"/>
      <c r="G1520" s="102"/>
      <c r="I1520" s="93"/>
      <c r="J1520" s="93"/>
    </row>
    <row r="1521" spans="1:10" s="65" customFormat="1" ht="14" x14ac:dyDescent="0.35">
      <c r="A1521" s="145"/>
      <c r="E1521" s="102"/>
      <c r="F1521" s="102"/>
      <c r="G1521" s="102"/>
      <c r="I1521" s="93"/>
      <c r="J1521" s="93"/>
    </row>
    <row r="1522" spans="1:10" s="65" customFormat="1" ht="14" x14ac:dyDescent="0.35">
      <c r="A1522" s="145"/>
      <c r="E1522" s="102"/>
      <c r="F1522" s="102"/>
      <c r="G1522" s="102"/>
      <c r="I1522" s="93"/>
      <c r="J1522" s="93"/>
    </row>
    <row r="1523" spans="1:10" s="65" customFormat="1" ht="14" x14ac:dyDescent="0.35">
      <c r="A1523" s="145"/>
      <c r="E1523" s="102"/>
      <c r="F1523" s="102"/>
      <c r="G1523" s="102"/>
      <c r="I1523" s="93"/>
      <c r="J1523" s="93"/>
    </row>
    <row r="1524" spans="1:10" s="65" customFormat="1" ht="14" x14ac:dyDescent="0.35">
      <c r="A1524" s="145"/>
      <c r="E1524" s="102"/>
      <c r="F1524" s="102"/>
      <c r="G1524" s="102"/>
      <c r="I1524" s="93"/>
      <c r="J1524" s="93"/>
    </row>
    <row r="1525" spans="1:10" s="65" customFormat="1" ht="14" x14ac:dyDescent="0.35">
      <c r="A1525" s="145"/>
      <c r="E1525" s="102"/>
      <c r="F1525" s="102"/>
      <c r="G1525" s="102"/>
      <c r="I1525" s="93"/>
      <c r="J1525" s="93"/>
    </row>
    <row r="1526" spans="1:10" s="65" customFormat="1" ht="14" x14ac:dyDescent="0.35">
      <c r="A1526" s="145"/>
      <c r="E1526" s="102"/>
      <c r="F1526" s="102"/>
      <c r="G1526" s="102"/>
      <c r="I1526" s="93"/>
      <c r="J1526" s="93"/>
    </row>
    <row r="1527" spans="1:10" s="65" customFormat="1" ht="14" x14ac:dyDescent="0.35">
      <c r="A1527" s="145"/>
      <c r="E1527" s="102"/>
      <c r="F1527" s="102"/>
      <c r="G1527" s="102"/>
      <c r="I1527" s="93"/>
      <c r="J1527" s="93"/>
    </row>
    <row r="1528" spans="1:10" s="65" customFormat="1" ht="14" x14ac:dyDescent="0.35">
      <c r="A1528" s="145"/>
      <c r="E1528" s="102"/>
      <c r="F1528" s="102"/>
      <c r="G1528" s="102"/>
      <c r="I1528" s="93"/>
      <c r="J1528" s="93"/>
    </row>
    <row r="1529" spans="1:10" s="65" customFormat="1" ht="14" x14ac:dyDescent="0.35">
      <c r="A1529" s="145"/>
      <c r="E1529" s="102"/>
      <c r="F1529" s="102"/>
      <c r="G1529" s="102"/>
      <c r="I1529" s="93"/>
      <c r="J1529" s="93"/>
    </row>
    <row r="1530" spans="1:10" s="65" customFormat="1" ht="14" x14ac:dyDescent="0.35">
      <c r="A1530" s="145"/>
      <c r="E1530" s="102"/>
      <c r="F1530" s="102"/>
      <c r="G1530" s="102"/>
      <c r="I1530" s="93"/>
      <c r="J1530" s="93"/>
    </row>
    <row r="1531" spans="1:10" s="65" customFormat="1" ht="14" x14ac:dyDescent="0.35">
      <c r="A1531" s="145"/>
      <c r="E1531" s="102"/>
      <c r="F1531" s="102"/>
      <c r="G1531" s="102"/>
      <c r="I1531" s="93"/>
      <c r="J1531" s="93"/>
    </row>
    <row r="1532" spans="1:10" s="65" customFormat="1" ht="14" x14ac:dyDescent="0.35">
      <c r="A1532" s="145"/>
      <c r="E1532" s="102"/>
      <c r="F1532" s="102"/>
      <c r="G1532" s="102"/>
      <c r="I1532" s="93"/>
      <c r="J1532" s="93"/>
    </row>
    <row r="1533" spans="1:10" s="65" customFormat="1" ht="14" x14ac:dyDescent="0.35">
      <c r="A1533" s="145"/>
      <c r="E1533" s="102"/>
      <c r="F1533" s="102"/>
      <c r="G1533" s="102"/>
      <c r="I1533" s="93"/>
      <c r="J1533" s="93"/>
    </row>
    <row r="1534" spans="1:10" s="65" customFormat="1" ht="14" x14ac:dyDescent="0.35">
      <c r="A1534" s="145"/>
      <c r="E1534" s="102"/>
      <c r="F1534" s="102"/>
      <c r="G1534" s="102"/>
      <c r="I1534" s="93"/>
      <c r="J1534" s="93"/>
    </row>
    <row r="1535" spans="1:10" s="65" customFormat="1" ht="14" x14ac:dyDescent="0.35">
      <c r="A1535" s="145"/>
      <c r="E1535" s="102"/>
      <c r="F1535" s="102"/>
      <c r="G1535" s="102"/>
      <c r="I1535" s="93"/>
      <c r="J1535" s="93"/>
    </row>
    <row r="1536" spans="1:10" s="65" customFormat="1" ht="14" x14ac:dyDescent="0.35">
      <c r="A1536" s="145"/>
      <c r="E1536" s="102"/>
      <c r="F1536" s="102"/>
      <c r="G1536" s="102"/>
      <c r="I1536" s="93"/>
      <c r="J1536" s="93"/>
    </row>
    <row r="1537" spans="1:10" s="65" customFormat="1" ht="14" x14ac:dyDescent="0.35">
      <c r="A1537" s="145"/>
      <c r="E1537" s="102"/>
      <c r="F1537" s="102"/>
      <c r="G1537" s="102"/>
      <c r="I1537" s="93"/>
      <c r="J1537" s="93"/>
    </row>
    <row r="1538" spans="1:10" s="65" customFormat="1" ht="14" x14ac:dyDescent="0.35">
      <c r="A1538" s="145"/>
      <c r="E1538" s="102"/>
      <c r="F1538" s="102"/>
      <c r="G1538" s="102"/>
      <c r="I1538" s="93"/>
      <c r="J1538" s="93"/>
    </row>
    <row r="1539" spans="1:10" s="65" customFormat="1" ht="14" x14ac:dyDescent="0.35">
      <c r="A1539" s="145"/>
      <c r="E1539" s="102"/>
      <c r="F1539" s="102"/>
      <c r="G1539" s="102"/>
      <c r="I1539" s="93"/>
      <c r="J1539" s="93"/>
    </row>
    <row r="1540" spans="1:10" s="65" customFormat="1" ht="14" x14ac:dyDescent="0.35">
      <c r="A1540" s="145"/>
      <c r="E1540" s="102"/>
      <c r="F1540" s="102"/>
      <c r="G1540" s="102"/>
      <c r="I1540" s="93"/>
      <c r="J1540" s="93"/>
    </row>
    <row r="1541" spans="1:10" s="65" customFormat="1" ht="14" x14ac:dyDescent="0.35">
      <c r="A1541" s="145"/>
      <c r="E1541" s="102"/>
      <c r="F1541" s="102"/>
      <c r="G1541" s="102"/>
      <c r="I1541" s="93"/>
      <c r="J1541" s="93"/>
    </row>
    <row r="1542" spans="1:10" s="65" customFormat="1" ht="14" x14ac:dyDescent="0.35">
      <c r="A1542" s="145"/>
      <c r="E1542" s="102"/>
      <c r="F1542" s="102"/>
      <c r="G1542" s="102"/>
      <c r="I1542" s="93"/>
      <c r="J1542" s="93"/>
    </row>
    <row r="1543" spans="1:10" s="65" customFormat="1" ht="14" x14ac:dyDescent="0.35">
      <c r="A1543" s="145"/>
      <c r="E1543" s="102"/>
      <c r="F1543" s="102"/>
      <c r="G1543" s="102"/>
      <c r="I1543" s="93"/>
      <c r="J1543" s="93"/>
    </row>
    <row r="1544" spans="1:10" s="65" customFormat="1" ht="14" x14ac:dyDescent="0.35">
      <c r="A1544" s="145"/>
      <c r="E1544" s="102"/>
      <c r="F1544" s="102"/>
      <c r="G1544" s="102"/>
      <c r="I1544" s="93"/>
      <c r="J1544" s="93"/>
    </row>
    <row r="1545" spans="1:10" s="65" customFormat="1" ht="14" x14ac:dyDescent="0.35">
      <c r="A1545" s="145"/>
      <c r="E1545" s="102"/>
      <c r="F1545" s="102"/>
      <c r="G1545" s="102"/>
      <c r="I1545" s="93"/>
      <c r="J1545" s="93"/>
    </row>
    <row r="1546" spans="1:10" s="65" customFormat="1" ht="14" x14ac:dyDescent="0.35">
      <c r="A1546" s="145"/>
      <c r="E1546" s="102"/>
      <c r="F1546" s="102"/>
      <c r="G1546" s="102"/>
      <c r="I1546" s="93"/>
      <c r="J1546" s="93"/>
    </row>
    <row r="1547" spans="1:10" s="65" customFormat="1" ht="14" x14ac:dyDescent="0.35">
      <c r="A1547" s="145"/>
      <c r="E1547" s="102"/>
      <c r="F1547" s="102"/>
      <c r="G1547" s="102"/>
      <c r="I1547" s="93"/>
      <c r="J1547" s="93"/>
    </row>
    <row r="1548" spans="1:10" s="65" customFormat="1" ht="14" x14ac:dyDescent="0.35">
      <c r="A1548" s="145"/>
      <c r="E1548" s="102"/>
      <c r="F1548" s="102"/>
      <c r="G1548" s="102"/>
      <c r="I1548" s="93"/>
      <c r="J1548" s="93"/>
    </row>
    <row r="1549" spans="1:10" s="65" customFormat="1" ht="14" x14ac:dyDescent="0.35">
      <c r="A1549" s="145"/>
      <c r="E1549" s="102"/>
      <c r="F1549" s="102"/>
      <c r="G1549" s="102"/>
      <c r="I1549" s="93"/>
      <c r="J1549" s="93"/>
    </row>
    <row r="1550" spans="1:10" s="65" customFormat="1" ht="14" x14ac:dyDescent="0.35">
      <c r="A1550" s="145"/>
      <c r="E1550" s="102"/>
      <c r="F1550" s="102"/>
      <c r="G1550" s="102"/>
      <c r="I1550" s="93"/>
      <c r="J1550" s="93"/>
    </row>
    <row r="1551" spans="1:10" s="65" customFormat="1" ht="14" x14ac:dyDescent="0.35">
      <c r="A1551" s="145"/>
      <c r="E1551" s="102"/>
      <c r="F1551" s="102"/>
      <c r="G1551" s="102"/>
      <c r="I1551" s="93"/>
      <c r="J1551" s="93"/>
    </row>
    <row r="1552" spans="1:10" s="65" customFormat="1" ht="14" x14ac:dyDescent="0.35">
      <c r="A1552" s="145"/>
      <c r="E1552" s="102"/>
      <c r="F1552" s="102"/>
      <c r="G1552" s="102"/>
      <c r="I1552" s="93"/>
      <c r="J1552" s="93"/>
    </row>
    <row r="1553" spans="1:10" s="65" customFormat="1" ht="14" x14ac:dyDescent="0.35">
      <c r="A1553" s="145"/>
      <c r="E1553" s="102"/>
      <c r="F1553" s="102"/>
      <c r="G1553" s="102"/>
      <c r="I1553" s="93"/>
      <c r="J1553" s="93"/>
    </row>
    <row r="1554" spans="1:10" s="65" customFormat="1" ht="14" x14ac:dyDescent="0.35">
      <c r="A1554" s="145"/>
      <c r="E1554" s="102"/>
      <c r="F1554" s="102"/>
      <c r="G1554" s="102"/>
      <c r="I1554" s="93"/>
      <c r="J1554" s="93"/>
    </row>
    <row r="1555" spans="1:10" s="65" customFormat="1" ht="14" x14ac:dyDescent="0.35">
      <c r="A1555" s="145"/>
      <c r="E1555" s="102"/>
      <c r="F1555" s="102"/>
      <c r="G1555" s="102"/>
      <c r="I1555" s="93"/>
      <c r="J1555" s="93"/>
    </row>
    <row r="1556" spans="1:10" s="65" customFormat="1" ht="14" x14ac:dyDescent="0.35">
      <c r="A1556" s="145"/>
      <c r="E1556" s="102"/>
      <c r="F1556" s="102"/>
      <c r="G1556" s="102"/>
      <c r="I1556" s="93"/>
      <c r="J1556" s="93"/>
    </row>
    <row r="1557" spans="1:10" s="65" customFormat="1" ht="14" x14ac:dyDescent="0.35">
      <c r="A1557" s="145"/>
      <c r="E1557" s="102"/>
      <c r="F1557" s="102"/>
      <c r="G1557" s="102"/>
      <c r="I1557" s="93"/>
      <c r="J1557" s="93"/>
    </row>
    <row r="1558" spans="1:10" s="65" customFormat="1" ht="14" x14ac:dyDescent="0.35">
      <c r="A1558" s="145"/>
      <c r="E1558" s="102"/>
      <c r="F1558" s="102"/>
      <c r="G1558" s="102"/>
      <c r="I1558" s="93"/>
      <c r="J1558" s="93"/>
    </row>
    <row r="1559" spans="1:10" s="65" customFormat="1" ht="14" x14ac:dyDescent="0.35">
      <c r="A1559" s="145"/>
      <c r="E1559" s="102"/>
      <c r="F1559" s="102"/>
      <c r="G1559" s="102"/>
      <c r="I1559" s="93"/>
      <c r="J1559" s="93"/>
    </row>
    <row r="1560" spans="1:10" s="65" customFormat="1" ht="14" x14ac:dyDescent="0.35">
      <c r="A1560" s="145"/>
      <c r="E1560" s="102"/>
      <c r="F1560" s="102"/>
      <c r="G1560" s="102"/>
      <c r="I1560" s="93"/>
      <c r="J1560" s="93"/>
    </row>
    <row r="1561" spans="1:10" s="65" customFormat="1" ht="14" x14ac:dyDescent="0.35">
      <c r="A1561" s="145"/>
      <c r="E1561" s="102"/>
      <c r="F1561" s="102"/>
      <c r="G1561" s="102"/>
      <c r="I1561" s="93"/>
      <c r="J1561" s="93"/>
    </row>
    <row r="1562" spans="1:10" s="65" customFormat="1" ht="14" x14ac:dyDescent="0.35">
      <c r="A1562" s="145"/>
      <c r="E1562" s="102"/>
      <c r="F1562" s="102"/>
      <c r="G1562" s="102"/>
      <c r="I1562" s="93"/>
      <c r="J1562" s="93"/>
    </row>
    <row r="1563" spans="1:10" s="65" customFormat="1" ht="14" x14ac:dyDescent="0.35">
      <c r="A1563" s="145"/>
      <c r="E1563" s="102"/>
      <c r="F1563" s="102"/>
      <c r="G1563" s="102"/>
      <c r="I1563" s="93"/>
      <c r="J1563" s="93"/>
    </row>
    <row r="1564" spans="1:10" s="65" customFormat="1" ht="14" x14ac:dyDescent="0.35">
      <c r="A1564" s="145"/>
      <c r="E1564" s="102"/>
      <c r="F1564" s="102"/>
      <c r="G1564" s="102"/>
      <c r="I1564" s="93"/>
      <c r="J1564" s="93"/>
    </row>
    <row r="1565" spans="1:10" s="65" customFormat="1" ht="14" x14ac:dyDescent="0.35">
      <c r="A1565" s="145"/>
      <c r="E1565" s="102"/>
      <c r="F1565" s="102"/>
      <c r="G1565" s="102"/>
      <c r="I1565" s="93"/>
      <c r="J1565" s="93"/>
    </row>
    <row r="1566" spans="1:10" s="65" customFormat="1" ht="14" x14ac:dyDescent="0.35">
      <c r="A1566" s="145"/>
      <c r="E1566" s="102"/>
      <c r="F1566" s="102"/>
      <c r="G1566" s="102"/>
      <c r="I1566" s="93"/>
      <c r="J1566" s="93"/>
    </row>
    <row r="1567" spans="1:10" s="65" customFormat="1" ht="14" x14ac:dyDescent="0.35">
      <c r="A1567" s="145"/>
      <c r="E1567" s="102"/>
      <c r="F1567" s="102"/>
      <c r="G1567" s="102"/>
      <c r="I1567" s="93"/>
      <c r="J1567" s="93"/>
    </row>
    <row r="1568" spans="1:10" s="65" customFormat="1" ht="14" x14ac:dyDescent="0.35">
      <c r="A1568" s="145"/>
      <c r="E1568" s="102"/>
      <c r="F1568" s="102"/>
      <c r="G1568" s="102"/>
      <c r="I1568" s="93"/>
      <c r="J1568" s="93"/>
    </row>
    <row r="1569" spans="1:10" s="65" customFormat="1" ht="14" x14ac:dyDescent="0.35">
      <c r="A1569" s="145"/>
      <c r="E1569" s="102"/>
      <c r="F1569" s="102"/>
      <c r="G1569" s="102"/>
      <c r="I1569" s="93"/>
      <c r="J1569" s="93"/>
    </row>
    <row r="1570" spans="1:10" s="65" customFormat="1" ht="14" x14ac:dyDescent="0.35">
      <c r="A1570" s="145"/>
      <c r="E1570" s="102"/>
      <c r="F1570" s="102"/>
      <c r="G1570" s="102"/>
      <c r="I1570" s="93"/>
      <c r="J1570" s="93"/>
    </row>
    <row r="1571" spans="1:10" s="65" customFormat="1" ht="14" x14ac:dyDescent="0.35">
      <c r="A1571" s="145"/>
      <c r="E1571" s="102"/>
      <c r="F1571" s="102"/>
      <c r="G1571" s="102"/>
      <c r="I1571" s="93"/>
      <c r="J1571" s="93"/>
    </row>
    <row r="1572" spans="1:10" s="65" customFormat="1" ht="14" x14ac:dyDescent="0.35">
      <c r="A1572" s="145"/>
      <c r="E1572" s="102"/>
      <c r="F1572" s="102"/>
      <c r="G1572" s="102"/>
      <c r="I1572" s="93"/>
      <c r="J1572" s="93"/>
    </row>
    <row r="1573" spans="1:10" s="65" customFormat="1" ht="14" x14ac:dyDescent="0.35">
      <c r="A1573" s="145"/>
      <c r="E1573" s="102"/>
      <c r="F1573" s="102"/>
      <c r="G1573" s="102"/>
      <c r="I1573" s="93"/>
      <c r="J1573" s="93"/>
    </row>
    <row r="1574" spans="1:10" s="65" customFormat="1" ht="14" x14ac:dyDescent="0.35">
      <c r="A1574" s="145"/>
      <c r="E1574" s="102"/>
      <c r="F1574" s="102"/>
      <c r="G1574" s="102"/>
      <c r="I1574" s="93"/>
      <c r="J1574" s="93"/>
    </row>
    <row r="1575" spans="1:10" s="65" customFormat="1" ht="14" x14ac:dyDescent="0.35">
      <c r="A1575" s="145"/>
      <c r="E1575" s="102"/>
      <c r="F1575" s="102"/>
      <c r="G1575" s="102"/>
      <c r="I1575" s="93"/>
      <c r="J1575" s="93"/>
    </row>
    <row r="1576" spans="1:10" s="65" customFormat="1" ht="14" x14ac:dyDescent="0.35">
      <c r="A1576" s="145"/>
      <c r="E1576" s="102"/>
      <c r="F1576" s="102"/>
      <c r="G1576" s="102"/>
      <c r="I1576" s="93"/>
      <c r="J1576" s="93"/>
    </row>
    <row r="1577" spans="1:10" s="65" customFormat="1" ht="14" x14ac:dyDescent="0.35">
      <c r="A1577" s="145"/>
      <c r="E1577" s="102"/>
      <c r="F1577" s="102"/>
      <c r="G1577" s="102"/>
      <c r="I1577" s="93"/>
      <c r="J1577" s="93"/>
    </row>
    <row r="1578" spans="1:10" s="65" customFormat="1" ht="14" x14ac:dyDescent="0.35">
      <c r="A1578" s="145"/>
      <c r="E1578" s="102"/>
      <c r="F1578" s="102"/>
      <c r="G1578" s="102"/>
      <c r="I1578" s="93"/>
      <c r="J1578" s="93"/>
    </row>
    <row r="1579" spans="1:10" s="65" customFormat="1" ht="14" x14ac:dyDescent="0.35">
      <c r="A1579" s="145"/>
      <c r="E1579" s="102"/>
      <c r="F1579" s="102"/>
      <c r="G1579" s="102"/>
      <c r="I1579" s="93"/>
      <c r="J1579" s="93"/>
    </row>
    <row r="1580" spans="1:10" s="65" customFormat="1" ht="14" x14ac:dyDescent="0.35">
      <c r="A1580" s="145"/>
      <c r="E1580" s="102"/>
      <c r="F1580" s="102"/>
      <c r="G1580" s="102"/>
      <c r="I1580" s="93"/>
      <c r="J1580" s="93"/>
    </row>
    <row r="1581" spans="1:10" s="65" customFormat="1" ht="14" x14ac:dyDescent="0.35">
      <c r="A1581" s="145"/>
      <c r="E1581" s="102"/>
      <c r="F1581" s="102"/>
      <c r="G1581" s="102"/>
      <c r="I1581" s="93"/>
      <c r="J1581" s="93"/>
    </row>
    <row r="1582" spans="1:10" s="65" customFormat="1" ht="14" x14ac:dyDescent="0.35">
      <c r="A1582" s="145"/>
      <c r="E1582" s="102"/>
      <c r="F1582" s="102"/>
      <c r="G1582" s="102"/>
      <c r="I1582" s="93"/>
      <c r="J1582" s="93"/>
    </row>
    <row r="1583" spans="1:10" s="65" customFormat="1" ht="14" x14ac:dyDescent="0.35">
      <c r="A1583" s="145"/>
      <c r="E1583" s="102"/>
      <c r="F1583" s="102"/>
      <c r="G1583" s="102"/>
      <c r="I1583" s="93"/>
      <c r="J1583" s="93"/>
    </row>
    <row r="1584" spans="1:10" s="65" customFormat="1" ht="14" x14ac:dyDescent="0.35">
      <c r="A1584" s="145"/>
      <c r="E1584" s="102"/>
      <c r="F1584" s="102"/>
      <c r="G1584" s="102"/>
      <c r="I1584" s="93"/>
      <c r="J1584" s="93"/>
    </row>
    <row r="1585" spans="1:10" s="65" customFormat="1" ht="14" x14ac:dyDescent="0.35">
      <c r="A1585" s="145"/>
      <c r="E1585" s="102"/>
      <c r="F1585" s="102"/>
      <c r="G1585" s="102"/>
      <c r="I1585" s="93"/>
      <c r="J1585" s="93"/>
    </row>
    <row r="1586" spans="1:10" s="65" customFormat="1" ht="14" x14ac:dyDescent="0.35">
      <c r="A1586" s="145"/>
      <c r="E1586" s="102"/>
      <c r="F1586" s="102"/>
      <c r="G1586" s="102"/>
      <c r="I1586" s="93"/>
      <c r="J1586" s="93"/>
    </row>
    <row r="1587" spans="1:10" s="65" customFormat="1" ht="14" x14ac:dyDescent="0.35">
      <c r="A1587" s="145"/>
      <c r="E1587" s="102"/>
      <c r="F1587" s="102"/>
      <c r="G1587" s="102"/>
      <c r="I1587" s="93"/>
      <c r="J1587" s="93"/>
    </row>
    <row r="1588" spans="1:10" s="65" customFormat="1" ht="14" x14ac:dyDescent="0.35">
      <c r="A1588" s="145"/>
      <c r="E1588" s="102"/>
      <c r="F1588" s="102"/>
      <c r="G1588" s="102"/>
      <c r="I1588" s="93"/>
      <c r="J1588" s="93"/>
    </row>
    <row r="1589" spans="1:10" s="65" customFormat="1" ht="14" x14ac:dyDescent="0.35">
      <c r="A1589" s="145"/>
      <c r="E1589" s="102"/>
      <c r="F1589" s="102"/>
      <c r="G1589" s="102"/>
      <c r="I1589" s="93"/>
      <c r="J1589" s="93"/>
    </row>
    <row r="1590" spans="1:10" s="65" customFormat="1" ht="14" x14ac:dyDescent="0.35">
      <c r="A1590" s="145"/>
      <c r="E1590" s="102"/>
      <c r="F1590" s="102"/>
      <c r="G1590" s="102"/>
      <c r="I1590" s="93"/>
      <c r="J1590" s="93"/>
    </row>
    <row r="1591" spans="1:10" s="65" customFormat="1" ht="14" x14ac:dyDescent="0.35">
      <c r="A1591" s="145"/>
      <c r="E1591" s="102"/>
      <c r="F1591" s="102"/>
      <c r="G1591" s="102"/>
      <c r="I1591" s="93"/>
      <c r="J1591" s="93"/>
    </row>
    <row r="1592" spans="1:10" s="65" customFormat="1" ht="14" x14ac:dyDescent="0.35">
      <c r="A1592" s="145"/>
      <c r="E1592" s="102"/>
      <c r="F1592" s="102"/>
      <c r="G1592" s="102"/>
      <c r="I1592" s="93"/>
      <c r="J1592" s="93"/>
    </row>
    <row r="1593" spans="1:10" s="65" customFormat="1" ht="14" x14ac:dyDescent="0.35">
      <c r="A1593" s="145"/>
      <c r="E1593" s="102"/>
      <c r="F1593" s="102"/>
      <c r="G1593" s="102"/>
      <c r="I1593" s="93"/>
      <c r="J1593" s="93"/>
    </row>
    <row r="1594" spans="1:10" s="65" customFormat="1" ht="14" x14ac:dyDescent="0.35">
      <c r="A1594" s="145"/>
      <c r="E1594" s="102"/>
      <c r="F1594" s="102"/>
      <c r="G1594" s="102"/>
      <c r="I1594" s="93"/>
      <c r="J1594" s="93"/>
    </row>
    <row r="1595" spans="1:10" s="65" customFormat="1" ht="14" x14ac:dyDescent="0.35">
      <c r="A1595" s="145"/>
      <c r="E1595" s="102"/>
      <c r="F1595" s="102"/>
      <c r="G1595" s="102"/>
      <c r="I1595" s="93"/>
      <c r="J1595" s="93"/>
    </row>
    <row r="1596" spans="1:10" s="65" customFormat="1" ht="14" x14ac:dyDescent="0.35">
      <c r="A1596" s="145"/>
      <c r="E1596" s="102"/>
      <c r="F1596" s="102"/>
      <c r="G1596" s="102"/>
      <c r="I1596" s="93"/>
      <c r="J1596" s="93"/>
    </row>
    <row r="1597" spans="1:10" s="65" customFormat="1" ht="14" x14ac:dyDescent="0.35">
      <c r="A1597" s="145"/>
      <c r="E1597" s="102"/>
      <c r="F1597" s="102"/>
      <c r="G1597" s="102"/>
      <c r="I1597" s="93"/>
      <c r="J1597" s="93"/>
    </row>
    <row r="1598" spans="1:10" s="65" customFormat="1" ht="14" x14ac:dyDescent="0.35">
      <c r="A1598" s="145"/>
      <c r="E1598" s="102"/>
      <c r="F1598" s="102"/>
      <c r="G1598" s="102"/>
      <c r="I1598" s="93"/>
      <c r="J1598" s="93"/>
    </row>
    <row r="1599" spans="1:10" s="65" customFormat="1" ht="14" x14ac:dyDescent="0.35">
      <c r="A1599" s="145"/>
      <c r="E1599" s="102"/>
      <c r="F1599" s="102"/>
      <c r="G1599" s="102"/>
      <c r="I1599" s="93"/>
      <c r="J1599" s="93"/>
    </row>
    <row r="1600" spans="1:10" s="65" customFormat="1" ht="14" x14ac:dyDescent="0.35">
      <c r="A1600" s="145"/>
      <c r="E1600" s="102"/>
      <c r="F1600" s="102"/>
      <c r="G1600" s="102"/>
      <c r="I1600" s="93"/>
      <c r="J1600" s="93"/>
    </row>
    <row r="1601" spans="1:10" s="65" customFormat="1" ht="14" x14ac:dyDescent="0.35">
      <c r="A1601" s="145"/>
      <c r="E1601" s="102"/>
      <c r="F1601" s="102"/>
      <c r="G1601" s="102"/>
      <c r="I1601" s="93"/>
      <c r="J1601" s="93"/>
    </row>
    <row r="1602" spans="1:10" s="65" customFormat="1" ht="14" x14ac:dyDescent="0.35">
      <c r="A1602" s="145"/>
      <c r="E1602" s="102"/>
      <c r="F1602" s="102"/>
      <c r="G1602" s="102"/>
      <c r="I1602" s="93"/>
      <c r="J1602" s="93"/>
    </row>
    <row r="1603" spans="1:10" s="65" customFormat="1" ht="14" x14ac:dyDescent="0.35">
      <c r="A1603" s="145"/>
      <c r="E1603" s="102"/>
      <c r="F1603" s="102"/>
      <c r="G1603" s="102"/>
      <c r="I1603" s="93"/>
      <c r="J1603" s="93"/>
    </row>
    <row r="1604" spans="1:10" s="65" customFormat="1" ht="14" x14ac:dyDescent="0.35">
      <c r="A1604" s="145"/>
      <c r="E1604" s="102"/>
      <c r="F1604" s="102"/>
      <c r="G1604" s="102"/>
      <c r="I1604" s="93"/>
      <c r="J1604" s="93"/>
    </row>
    <row r="1605" spans="1:10" s="65" customFormat="1" ht="14" x14ac:dyDescent="0.35">
      <c r="A1605" s="145"/>
      <c r="E1605" s="102"/>
      <c r="F1605" s="102"/>
      <c r="G1605" s="102"/>
      <c r="I1605" s="93"/>
      <c r="J1605" s="93"/>
    </row>
    <row r="1606" spans="1:10" s="65" customFormat="1" ht="14" x14ac:dyDescent="0.35">
      <c r="A1606" s="145"/>
      <c r="E1606" s="102"/>
      <c r="F1606" s="102"/>
      <c r="G1606" s="102"/>
      <c r="I1606" s="93"/>
      <c r="J1606" s="93"/>
    </row>
    <row r="1607" spans="1:10" s="65" customFormat="1" ht="14" x14ac:dyDescent="0.35">
      <c r="A1607" s="145"/>
      <c r="E1607" s="102"/>
      <c r="F1607" s="102"/>
      <c r="G1607" s="102"/>
      <c r="I1607" s="93"/>
      <c r="J1607" s="93"/>
    </row>
    <row r="1608" spans="1:10" s="65" customFormat="1" ht="14" x14ac:dyDescent="0.35">
      <c r="A1608" s="145"/>
      <c r="E1608" s="102"/>
      <c r="F1608" s="102"/>
      <c r="G1608" s="102"/>
      <c r="I1608" s="93"/>
      <c r="J1608" s="93"/>
    </row>
    <row r="1609" spans="1:10" s="65" customFormat="1" ht="14" x14ac:dyDescent="0.35">
      <c r="A1609" s="145"/>
      <c r="E1609" s="102"/>
      <c r="F1609" s="102"/>
      <c r="G1609" s="102"/>
      <c r="I1609" s="93"/>
      <c r="J1609" s="93"/>
    </row>
    <row r="1610" spans="1:10" s="65" customFormat="1" ht="14" x14ac:dyDescent="0.35">
      <c r="A1610" s="145"/>
      <c r="E1610" s="102"/>
      <c r="F1610" s="102"/>
      <c r="G1610" s="102"/>
      <c r="I1610" s="93"/>
      <c r="J1610" s="93"/>
    </row>
    <row r="1611" spans="1:10" s="65" customFormat="1" ht="14" x14ac:dyDescent="0.35">
      <c r="A1611" s="145"/>
      <c r="E1611" s="102"/>
      <c r="F1611" s="102"/>
      <c r="G1611" s="102"/>
      <c r="I1611" s="93"/>
      <c r="J1611" s="93"/>
    </row>
    <row r="1612" spans="1:10" s="65" customFormat="1" ht="14" x14ac:dyDescent="0.35">
      <c r="A1612" s="145"/>
      <c r="E1612" s="102"/>
      <c r="F1612" s="102"/>
      <c r="G1612" s="102"/>
      <c r="I1612" s="93"/>
      <c r="J1612" s="93"/>
    </row>
    <row r="1613" spans="1:10" s="65" customFormat="1" ht="14" x14ac:dyDescent="0.35">
      <c r="A1613" s="145"/>
      <c r="E1613" s="102"/>
      <c r="F1613" s="102"/>
      <c r="G1613" s="102"/>
      <c r="I1613" s="93"/>
      <c r="J1613" s="93"/>
    </row>
    <row r="1614" spans="1:10" s="65" customFormat="1" ht="14" x14ac:dyDescent="0.35">
      <c r="A1614" s="145"/>
      <c r="E1614" s="102"/>
      <c r="F1614" s="102"/>
      <c r="G1614" s="102"/>
      <c r="I1614" s="93"/>
      <c r="J1614" s="93"/>
    </row>
    <row r="1615" spans="1:10" s="65" customFormat="1" ht="14" x14ac:dyDescent="0.35">
      <c r="A1615" s="145"/>
      <c r="E1615" s="102"/>
      <c r="F1615" s="102"/>
      <c r="G1615" s="102"/>
      <c r="I1615" s="93"/>
      <c r="J1615" s="93"/>
    </row>
    <row r="1616" spans="1:10" s="65" customFormat="1" ht="14" x14ac:dyDescent="0.35">
      <c r="A1616" s="145"/>
      <c r="E1616" s="102"/>
      <c r="F1616" s="102"/>
      <c r="G1616" s="102"/>
      <c r="I1616" s="93"/>
      <c r="J1616" s="93"/>
    </row>
    <row r="1617" spans="1:10" s="65" customFormat="1" ht="14" x14ac:dyDescent="0.35">
      <c r="A1617" s="145"/>
      <c r="E1617" s="102"/>
      <c r="F1617" s="102"/>
      <c r="G1617" s="102"/>
      <c r="I1617" s="93"/>
      <c r="J1617" s="93"/>
    </row>
    <row r="1618" spans="1:10" s="65" customFormat="1" ht="14" x14ac:dyDescent="0.35">
      <c r="A1618" s="145"/>
      <c r="E1618" s="102"/>
      <c r="F1618" s="102"/>
      <c r="G1618" s="102"/>
      <c r="I1618" s="93"/>
      <c r="J1618" s="93"/>
    </row>
    <row r="1619" spans="1:10" s="65" customFormat="1" ht="14" x14ac:dyDescent="0.35">
      <c r="A1619" s="145"/>
      <c r="E1619" s="102"/>
      <c r="F1619" s="102"/>
      <c r="G1619" s="102"/>
      <c r="I1619" s="93"/>
      <c r="J1619" s="93"/>
    </row>
    <row r="1620" spans="1:10" s="65" customFormat="1" ht="14" x14ac:dyDescent="0.35">
      <c r="A1620" s="145"/>
      <c r="E1620" s="102"/>
      <c r="F1620" s="102"/>
      <c r="G1620" s="102"/>
      <c r="I1620" s="93"/>
      <c r="J1620" s="93"/>
    </row>
    <row r="1621" spans="1:10" s="65" customFormat="1" ht="14" x14ac:dyDescent="0.35">
      <c r="A1621" s="145"/>
      <c r="E1621" s="102"/>
      <c r="F1621" s="102"/>
      <c r="G1621" s="102"/>
      <c r="I1621" s="93"/>
      <c r="J1621" s="93"/>
    </row>
    <row r="1622" spans="1:10" s="65" customFormat="1" ht="14" x14ac:dyDescent="0.35">
      <c r="A1622" s="145"/>
      <c r="E1622" s="102"/>
      <c r="F1622" s="102"/>
      <c r="G1622" s="102"/>
      <c r="I1622" s="93"/>
      <c r="J1622" s="93"/>
    </row>
    <row r="1623" spans="1:10" s="65" customFormat="1" ht="14" x14ac:dyDescent="0.35">
      <c r="A1623" s="145"/>
      <c r="E1623" s="102"/>
      <c r="F1623" s="102"/>
      <c r="G1623" s="102"/>
      <c r="I1623" s="93"/>
      <c r="J1623" s="93"/>
    </row>
    <row r="1624" spans="1:10" s="65" customFormat="1" ht="14" x14ac:dyDescent="0.35">
      <c r="A1624" s="145"/>
      <c r="E1624" s="102"/>
      <c r="F1624" s="102"/>
      <c r="G1624" s="102"/>
      <c r="I1624" s="93"/>
      <c r="J1624" s="93"/>
    </row>
    <row r="1625" spans="1:10" s="65" customFormat="1" ht="14" x14ac:dyDescent="0.35">
      <c r="A1625" s="145"/>
      <c r="E1625" s="102"/>
      <c r="F1625" s="102"/>
      <c r="G1625" s="102"/>
      <c r="I1625" s="93"/>
      <c r="J1625" s="93"/>
    </row>
    <row r="1626" spans="1:10" s="65" customFormat="1" ht="14" x14ac:dyDescent="0.35">
      <c r="A1626" s="145"/>
      <c r="E1626" s="102"/>
      <c r="F1626" s="102"/>
      <c r="G1626" s="102"/>
      <c r="I1626" s="93"/>
      <c r="J1626" s="93"/>
    </row>
    <row r="1627" spans="1:10" s="65" customFormat="1" ht="14" x14ac:dyDescent="0.35">
      <c r="A1627" s="145"/>
      <c r="E1627" s="102"/>
      <c r="F1627" s="102"/>
      <c r="G1627" s="102"/>
      <c r="I1627" s="93"/>
      <c r="J1627" s="93"/>
    </row>
    <row r="1628" spans="1:10" s="65" customFormat="1" ht="14" x14ac:dyDescent="0.35">
      <c r="A1628" s="145"/>
      <c r="E1628" s="102"/>
      <c r="F1628" s="102"/>
      <c r="G1628" s="102"/>
      <c r="I1628" s="93"/>
      <c r="J1628" s="93"/>
    </row>
    <row r="1629" spans="1:10" s="65" customFormat="1" ht="14" x14ac:dyDescent="0.35">
      <c r="A1629" s="145"/>
      <c r="E1629" s="102"/>
      <c r="F1629" s="102"/>
      <c r="G1629" s="102"/>
      <c r="I1629" s="93"/>
      <c r="J1629" s="93"/>
    </row>
    <row r="1630" spans="1:10" s="65" customFormat="1" ht="14" x14ac:dyDescent="0.35">
      <c r="A1630" s="145"/>
      <c r="E1630" s="102"/>
      <c r="F1630" s="102"/>
      <c r="G1630" s="102"/>
      <c r="I1630" s="93"/>
      <c r="J1630" s="93"/>
    </row>
    <row r="1631" spans="1:10" s="65" customFormat="1" ht="14" x14ac:dyDescent="0.35">
      <c r="A1631" s="145"/>
      <c r="E1631" s="102"/>
      <c r="F1631" s="102"/>
      <c r="G1631" s="102"/>
      <c r="I1631" s="93"/>
      <c r="J1631" s="93"/>
    </row>
    <row r="1632" spans="1:10" s="65" customFormat="1" ht="14" x14ac:dyDescent="0.35">
      <c r="A1632" s="145"/>
      <c r="E1632" s="102"/>
      <c r="F1632" s="102"/>
      <c r="G1632" s="102"/>
      <c r="I1632" s="93"/>
      <c r="J1632" s="93"/>
    </row>
    <row r="1633" spans="1:10" s="65" customFormat="1" ht="14" x14ac:dyDescent="0.35">
      <c r="A1633" s="145"/>
      <c r="E1633" s="102"/>
      <c r="F1633" s="102"/>
      <c r="G1633" s="102"/>
      <c r="I1633" s="93"/>
      <c r="J1633" s="93"/>
    </row>
    <row r="1634" spans="1:10" s="65" customFormat="1" ht="14" x14ac:dyDescent="0.35">
      <c r="A1634" s="145"/>
      <c r="E1634" s="102"/>
      <c r="F1634" s="102"/>
      <c r="G1634" s="102"/>
      <c r="I1634" s="93"/>
      <c r="J1634" s="93"/>
    </row>
    <row r="1635" spans="1:10" s="65" customFormat="1" ht="14" x14ac:dyDescent="0.35">
      <c r="A1635" s="145"/>
      <c r="E1635" s="102"/>
      <c r="F1635" s="102"/>
      <c r="G1635" s="102"/>
      <c r="I1635" s="93"/>
      <c r="J1635" s="93"/>
    </row>
    <row r="1636" spans="1:10" s="65" customFormat="1" ht="14" x14ac:dyDescent="0.35">
      <c r="A1636" s="145"/>
      <c r="E1636" s="102"/>
      <c r="F1636" s="102"/>
      <c r="G1636" s="102"/>
      <c r="I1636" s="93"/>
      <c r="J1636" s="93"/>
    </row>
    <row r="1637" spans="1:10" s="65" customFormat="1" ht="14" x14ac:dyDescent="0.35">
      <c r="A1637" s="145"/>
      <c r="E1637" s="102"/>
      <c r="F1637" s="102"/>
      <c r="G1637" s="102"/>
      <c r="I1637" s="93"/>
      <c r="J1637" s="93"/>
    </row>
    <row r="1638" spans="1:10" s="65" customFormat="1" ht="14" x14ac:dyDescent="0.35">
      <c r="A1638" s="145"/>
      <c r="E1638" s="102"/>
      <c r="F1638" s="102"/>
      <c r="G1638" s="102"/>
      <c r="I1638" s="93"/>
      <c r="J1638" s="93"/>
    </row>
    <row r="1639" spans="1:10" s="65" customFormat="1" ht="14" x14ac:dyDescent="0.35">
      <c r="A1639" s="145"/>
      <c r="E1639" s="102"/>
      <c r="F1639" s="102"/>
      <c r="G1639" s="102"/>
      <c r="I1639" s="93"/>
      <c r="J1639" s="93"/>
    </row>
    <row r="1640" spans="1:10" s="65" customFormat="1" ht="14" x14ac:dyDescent="0.35">
      <c r="A1640" s="145"/>
      <c r="E1640" s="102"/>
      <c r="F1640" s="102"/>
      <c r="G1640" s="102"/>
      <c r="I1640" s="93"/>
      <c r="J1640" s="93"/>
    </row>
    <row r="1641" spans="1:10" s="65" customFormat="1" ht="14" x14ac:dyDescent="0.35">
      <c r="A1641" s="145"/>
      <c r="E1641" s="102"/>
      <c r="F1641" s="102"/>
      <c r="G1641" s="102"/>
      <c r="I1641" s="93"/>
      <c r="J1641" s="93"/>
    </row>
    <row r="1642" spans="1:10" s="65" customFormat="1" ht="14" x14ac:dyDescent="0.35">
      <c r="A1642" s="145"/>
      <c r="E1642" s="102"/>
      <c r="F1642" s="102"/>
      <c r="G1642" s="102"/>
      <c r="I1642" s="93"/>
      <c r="J1642" s="93"/>
    </row>
    <row r="1643" spans="1:10" s="65" customFormat="1" ht="14" x14ac:dyDescent="0.35">
      <c r="A1643" s="145"/>
      <c r="E1643" s="102"/>
      <c r="F1643" s="102"/>
      <c r="G1643" s="102"/>
      <c r="I1643" s="93"/>
      <c r="J1643" s="93"/>
    </row>
    <row r="1644" spans="1:10" s="65" customFormat="1" ht="14" x14ac:dyDescent="0.35">
      <c r="A1644" s="145"/>
      <c r="E1644" s="102"/>
      <c r="F1644" s="102"/>
      <c r="G1644" s="102"/>
      <c r="I1644" s="93"/>
      <c r="J1644" s="93"/>
    </row>
    <row r="1645" spans="1:10" s="65" customFormat="1" ht="14" x14ac:dyDescent="0.35">
      <c r="A1645" s="145"/>
      <c r="E1645" s="102"/>
      <c r="F1645" s="102"/>
      <c r="G1645" s="102"/>
      <c r="I1645" s="93"/>
      <c r="J1645" s="93"/>
    </row>
    <row r="1646" spans="1:10" s="65" customFormat="1" ht="14" x14ac:dyDescent="0.35">
      <c r="A1646" s="145"/>
      <c r="E1646" s="102"/>
      <c r="F1646" s="102"/>
      <c r="G1646" s="102"/>
      <c r="I1646" s="93"/>
      <c r="J1646" s="93"/>
    </row>
    <row r="1647" spans="1:10" s="65" customFormat="1" ht="14" x14ac:dyDescent="0.35">
      <c r="A1647" s="145"/>
      <c r="E1647" s="102"/>
      <c r="F1647" s="102"/>
      <c r="G1647" s="102"/>
      <c r="I1647" s="93"/>
      <c r="J1647" s="93"/>
    </row>
    <row r="1648" spans="1:10" s="65" customFormat="1" ht="14" x14ac:dyDescent="0.35">
      <c r="A1648" s="145"/>
      <c r="E1648" s="102"/>
      <c r="F1648" s="102"/>
      <c r="G1648" s="102"/>
      <c r="I1648" s="93"/>
      <c r="J1648" s="93"/>
    </row>
    <row r="1649" spans="1:10" s="65" customFormat="1" ht="14" x14ac:dyDescent="0.35">
      <c r="A1649" s="145"/>
      <c r="E1649" s="102"/>
      <c r="F1649" s="102"/>
      <c r="G1649" s="102"/>
      <c r="I1649" s="93"/>
      <c r="J1649" s="93"/>
    </row>
    <row r="1650" spans="1:10" s="65" customFormat="1" ht="14" x14ac:dyDescent="0.35">
      <c r="A1650" s="145"/>
      <c r="E1650" s="102"/>
      <c r="F1650" s="102"/>
      <c r="G1650" s="102"/>
      <c r="I1650" s="93"/>
      <c r="J1650" s="93"/>
    </row>
    <row r="1651" spans="1:10" s="65" customFormat="1" ht="14" x14ac:dyDescent="0.35">
      <c r="A1651" s="145"/>
      <c r="E1651" s="102"/>
      <c r="F1651" s="102"/>
      <c r="G1651" s="102"/>
      <c r="I1651" s="93"/>
      <c r="J1651" s="93"/>
    </row>
    <row r="1652" spans="1:10" s="65" customFormat="1" ht="14" x14ac:dyDescent="0.35">
      <c r="A1652" s="145"/>
      <c r="E1652" s="102"/>
      <c r="F1652" s="102"/>
      <c r="G1652" s="102"/>
      <c r="I1652" s="93"/>
      <c r="J1652" s="93"/>
    </row>
    <row r="1653" spans="1:10" s="65" customFormat="1" ht="14" x14ac:dyDescent="0.35">
      <c r="A1653" s="145"/>
      <c r="E1653" s="102"/>
      <c r="F1653" s="102"/>
      <c r="G1653" s="102"/>
      <c r="I1653" s="93"/>
      <c r="J1653" s="93"/>
    </row>
    <row r="1654" spans="1:10" s="65" customFormat="1" ht="14" x14ac:dyDescent="0.35">
      <c r="A1654" s="145"/>
      <c r="E1654" s="102"/>
      <c r="F1654" s="102"/>
      <c r="G1654" s="102"/>
      <c r="I1654" s="93"/>
      <c r="J1654" s="93"/>
    </row>
    <row r="1655" spans="1:10" s="65" customFormat="1" ht="14" x14ac:dyDescent="0.35">
      <c r="A1655" s="145"/>
      <c r="E1655" s="102"/>
      <c r="F1655" s="102"/>
      <c r="G1655" s="102"/>
      <c r="I1655" s="93"/>
      <c r="J1655" s="93"/>
    </row>
    <row r="1656" spans="1:10" s="65" customFormat="1" ht="14" x14ac:dyDescent="0.35">
      <c r="A1656" s="145"/>
      <c r="E1656" s="102"/>
      <c r="F1656" s="102"/>
      <c r="G1656" s="102"/>
      <c r="I1656" s="93"/>
      <c r="J1656" s="93"/>
    </row>
    <row r="1657" spans="1:10" s="65" customFormat="1" ht="14" x14ac:dyDescent="0.35">
      <c r="A1657" s="145"/>
      <c r="E1657" s="102"/>
      <c r="F1657" s="102"/>
      <c r="G1657" s="102"/>
      <c r="I1657" s="93"/>
      <c r="J1657" s="93"/>
    </row>
    <row r="1658" spans="1:10" s="65" customFormat="1" ht="14" x14ac:dyDescent="0.35">
      <c r="A1658" s="145"/>
      <c r="E1658" s="102"/>
      <c r="F1658" s="102"/>
      <c r="G1658" s="102"/>
      <c r="I1658" s="93"/>
      <c r="J1658" s="93"/>
    </row>
    <row r="1659" spans="1:10" s="65" customFormat="1" ht="14" x14ac:dyDescent="0.35">
      <c r="A1659" s="145"/>
      <c r="E1659" s="102"/>
      <c r="F1659" s="102"/>
      <c r="G1659" s="102"/>
      <c r="I1659" s="93"/>
      <c r="J1659" s="93"/>
    </row>
    <row r="1660" spans="1:10" s="65" customFormat="1" ht="14" x14ac:dyDescent="0.35">
      <c r="A1660" s="145"/>
      <c r="E1660" s="102"/>
      <c r="F1660" s="102"/>
      <c r="G1660" s="102"/>
      <c r="I1660" s="93"/>
      <c r="J1660" s="93"/>
    </row>
    <row r="1661" spans="1:10" s="65" customFormat="1" ht="14" x14ac:dyDescent="0.35">
      <c r="A1661" s="145"/>
      <c r="E1661" s="102"/>
      <c r="F1661" s="102"/>
      <c r="G1661" s="102"/>
      <c r="I1661" s="93"/>
      <c r="J1661" s="93"/>
    </row>
    <row r="1662" spans="1:10" s="65" customFormat="1" ht="14" x14ac:dyDescent="0.35">
      <c r="A1662" s="145"/>
      <c r="E1662" s="102"/>
      <c r="F1662" s="102"/>
      <c r="G1662" s="102"/>
      <c r="I1662" s="93"/>
      <c r="J1662" s="93"/>
    </row>
    <row r="1663" spans="1:10" s="65" customFormat="1" ht="14" x14ac:dyDescent="0.35">
      <c r="A1663" s="145"/>
      <c r="E1663" s="102"/>
      <c r="F1663" s="102"/>
      <c r="G1663" s="102"/>
      <c r="I1663" s="93"/>
      <c r="J1663" s="93"/>
    </row>
    <row r="1664" spans="1:10" s="65" customFormat="1" ht="14" x14ac:dyDescent="0.35">
      <c r="A1664" s="145"/>
      <c r="E1664" s="102"/>
      <c r="F1664" s="102"/>
      <c r="G1664" s="102"/>
      <c r="I1664" s="93"/>
      <c r="J1664" s="93"/>
    </row>
    <row r="1665" spans="1:10" s="65" customFormat="1" ht="14" x14ac:dyDescent="0.35">
      <c r="A1665" s="145"/>
      <c r="E1665" s="102"/>
      <c r="F1665" s="102"/>
      <c r="G1665" s="102"/>
      <c r="I1665" s="93"/>
      <c r="J1665" s="93"/>
    </row>
    <row r="1666" spans="1:10" s="65" customFormat="1" ht="14" x14ac:dyDescent="0.35">
      <c r="A1666" s="145"/>
      <c r="E1666" s="102"/>
      <c r="F1666" s="102"/>
      <c r="G1666" s="102"/>
      <c r="I1666" s="93"/>
      <c r="J1666" s="93"/>
    </row>
    <row r="1667" spans="1:10" s="65" customFormat="1" ht="14" x14ac:dyDescent="0.35">
      <c r="A1667" s="145"/>
      <c r="E1667" s="102"/>
      <c r="F1667" s="102"/>
      <c r="G1667" s="102"/>
      <c r="I1667" s="93"/>
      <c r="J1667" s="93"/>
    </row>
    <row r="1668" spans="1:10" s="65" customFormat="1" ht="14" x14ac:dyDescent="0.35">
      <c r="A1668" s="145"/>
      <c r="E1668" s="102"/>
      <c r="F1668" s="102"/>
      <c r="G1668" s="102"/>
      <c r="I1668" s="93"/>
      <c r="J1668" s="93"/>
    </row>
    <row r="1669" spans="1:10" s="65" customFormat="1" ht="14" x14ac:dyDescent="0.35">
      <c r="A1669" s="145"/>
      <c r="E1669" s="102"/>
      <c r="F1669" s="102"/>
      <c r="G1669" s="102"/>
      <c r="I1669" s="93"/>
      <c r="J1669" s="93"/>
    </row>
    <row r="1670" spans="1:10" s="65" customFormat="1" ht="14" x14ac:dyDescent="0.35">
      <c r="A1670" s="145"/>
      <c r="E1670" s="102"/>
      <c r="F1670" s="102"/>
      <c r="G1670" s="102"/>
      <c r="I1670" s="93"/>
      <c r="J1670" s="93"/>
    </row>
    <row r="1671" spans="1:10" s="65" customFormat="1" ht="14" x14ac:dyDescent="0.35">
      <c r="A1671" s="145"/>
      <c r="E1671" s="102"/>
      <c r="F1671" s="102"/>
      <c r="G1671" s="102"/>
      <c r="I1671" s="93"/>
      <c r="J1671" s="93"/>
    </row>
    <row r="1672" spans="1:10" s="65" customFormat="1" ht="14" x14ac:dyDescent="0.35">
      <c r="A1672" s="145"/>
      <c r="E1672" s="102"/>
      <c r="F1672" s="102"/>
      <c r="G1672" s="102"/>
      <c r="I1672" s="93"/>
      <c r="J1672" s="93"/>
    </row>
    <row r="1673" spans="1:10" s="65" customFormat="1" ht="14" x14ac:dyDescent="0.35">
      <c r="A1673" s="145"/>
      <c r="E1673" s="102"/>
      <c r="F1673" s="102"/>
      <c r="G1673" s="102"/>
      <c r="I1673" s="93"/>
      <c r="J1673" s="93"/>
    </row>
    <row r="1674" spans="1:10" s="65" customFormat="1" ht="14" x14ac:dyDescent="0.35">
      <c r="A1674" s="145"/>
      <c r="E1674" s="102"/>
      <c r="F1674" s="102"/>
      <c r="G1674" s="102"/>
      <c r="I1674" s="93"/>
      <c r="J1674" s="93"/>
    </row>
    <row r="1675" spans="1:10" s="65" customFormat="1" ht="14" x14ac:dyDescent="0.35">
      <c r="A1675" s="145"/>
      <c r="E1675" s="102"/>
      <c r="F1675" s="102"/>
      <c r="G1675" s="102"/>
      <c r="I1675" s="93"/>
      <c r="J1675" s="93"/>
    </row>
    <row r="1676" spans="1:10" s="65" customFormat="1" ht="14" x14ac:dyDescent="0.35">
      <c r="A1676" s="145"/>
      <c r="E1676" s="102"/>
      <c r="F1676" s="102"/>
      <c r="G1676" s="102"/>
      <c r="I1676" s="93"/>
      <c r="J1676" s="93"/>
    </row>
    <row r="1677" spans="1:10" s="65" customFormat="1" ht="14" x14ac:dyDescent="0.35">
      <c r="A1677" s="145"/>
      <c r="E1677" s="102"/>
      <c r="F1677" s="102"/>
      <c r="G1677" s="102"/>
      <c r="I1677" s="93"/>
      <c r="J1677" s="93"/>
    </row>
    <row r="1678" spans="1:10" s="65" customFormat="1" ht="14" x14ac:dyDescent="0.35">
      <c r="A1678" s="145"/>
      <c r="E1678" s="102"/>
      <c r="F1678" s="102"/>
      <c r="G1678" s="102"/>
      <c r="I1678" s="93"/>
      <c r="J1678" s="93"/>
    </row>
    <row r="1679" spans="1:10" s="65" customFormat="1" ht="14" x14ac:dyDescent="0.35">
      <c r="A1679" s="145"/>
      <c r="E1679" s="102"/>
      <c r="F1679" s="102"/>
      <c r="G1679" s="102"/>
      <c r="I1679" s="93"/>
      <c r="J1679" s="93"/>
    </row>
    <row r="1680" spans="1:10" s="65" customFormat="1" ht="14" x14ac:dyDescent="0.35">
      <c r="A1680" s="145"/>
      <c r="E1680" s="102"/>
      <c r="F1680" s="102"/>
      <c r="G1680" s="102"/>
      <c r="I1680" s="93"/>
      <c r="J1680" s="93"/>
    </row>
    <row r="1681" spans="1:10" s="65" customFormat="1" ht="14" x14ac:dyDescent="0.35">
      <c r="A1681" s="145"/>
      <c r="E1681" s="102"/>
      <c r="F1681" s="102"/>
      <c r="G1681" s="102"/>
      <c r="I1681" s="93"/>
      <c r="J1681" s="93"/>
    </row>
    <row r="1682" spans="1:10" s="65" customFormat="1" ht="14" x14ac:dyDescent="0.35">
      <c r="A1682" s="145"/>
      <c r="E1682" s="102"/>
      <c r="F1682" s="102"/>
      <c r="G1682" s="102"/>
      <c r="I1682" s="93"/>
      <c r="J1682" s="93"/>
    </row>
    <row r="1683" spans="1:10" s="65" customFormat="1" ht="14" x14ac:dyDescent="0.35">
      <c r="A1683" s="145"/>
      <c r="E1683" s="102"/>
      <c r="F1683" s="102"/>
      <c r="G1683" s="102"/>
      <c r="I1683" s="93"/>
      <c r="J1683" s="93"/>
    </row>
    <row r="1684" spans="1:10" s="65" customFormat="1" ht="14" x14ac:dyDescent="0.35">
      <c r="A1684" s="145"/>
      <c r="E1684" s="102"/>
      <c r="F1684" s="102"/>
      <c r="G1684" s="102"/>
      <c r="I1684" s="93"/>
      <c r="J1684" s="93"/>
    </row>
    <row r="1685" spans="1:10" s="65" customFormat="1" ht="14" x14ac:dyDescent="0.35">
      <c r="A1685" s="145"/>
      <c r="E1685" s="102"/>
      <c r="F1685" s="102"/>
      <c r="G1685" s="102"/>
      <c r="I1685" s="93"/>
      <c r="J1685" s="93"/>
    </row>
    <row r="1686" spans="1:10" s="65" customFormat="1" ht="14" x14ac:dyDescent="0.35">
      <c r="A1686" s="145"/>
      <c r="E1686" s="102"/>
      <c r="F1686" s="102"/>
      <c r="G1686" s="102"/>
      <c r="I1686" s="93"/>
      <c r="J1686" s="93"/>
    </row>
    <row r="1687" spans="1:10" s="65" customFormat="1" ht="14" x14ac:dyDescent="0.35">
      <c r="A1687" s="145"/>
      <c r="E1687" s="102"/>
      <c r="F1687" s="102"/>
      <c r="G1687" s="102"/>
      <c r="I1687" s="93"/>
      <c r="J1687" s="93"/>
    </row>
    <row r="1688" spans="1:10" s="65" customFormat="1" ht="14" x14ac:dyDescent="0.35">
      <c r="A1688" s="145"/>
      <c r="E1688" s="102"/>
      <c r="F1688" s="102"/>
      <c r="G1688" s="102"/>
      <c r="I1688" s="93"/>
      <c r="J1688" s="93"/>
    </row>
    <row r="1689" spans="1:10" s="65" customFormat="1" ht="14" x14ac:dyDescent="0.35">
      <c r="A1689" s="145"/>
      <c r="E1689" s="102"/>
      <c r="F1689" s="102"/>
      <c r="G1689" s="102"/>
      <c r="I1689" s="93"/>
      <c r="J1689" s="93"/>
    </row>
    <row r="1690" spans="1:10" s="65" customFormat="1" ht="14" x14ac:dyDescent="0.35">
      <c r="A1690" s="145"/>
      <c r="E1690" s="102"/>
      <c r="F1690" s="102"/>
      <c r="G1690" s="102"/>
      <c r="I1690" s="93"/>
      <c r="J1690" s="93"/>
    </row>
    <row r="1691" spans="1:10" s="65" customFormat="1" ht="14" x14ac:dyDescent="0.35">
      <c r="A1691" s="145"/>
      <c r="E1691" s="102"/>
      <c r="F1691" s="102"/>
      <c r="G1691" s="102"/>
      <c r="I1691" s="93"/>
      <c r="J1691" s="93"/>
    </row>
    <row r="1692" spans="1:10" s="65" customFormat="1" ht="14" x14ac:dyDescent="0.35">
      <c r="A1692" s="145"/>
      <c r="E1692" s="102"/>
      <c r="F1692" s="102"/>
      <c r="G1692" s="102"/>
      <c r="I1692" s="93"/>
      <c r="J1692" s="93"/>
    </row>
    <row r="1693" spans="1:10" s="65" customFormat="1" ht="14" x14ac:dyDescent="0.35">
      <c r="A1693" s="145"/>
      <c r="E1693" s="102"/>
      <c r="F1693" s="102"/>
      <c r="G1693" s="102"/>
      <c r="I1693" s="93"/>
      <c r="J1693" s="93"/>
    </row>
    <row r="1694" spans="1:10" s="65" customFormat="1" ht="14" x14ac:dyDescent="0.35">
      <c r="A1694" s="145"/>
      <c r="E1694" s="102"/>
      <c r="F1694" s="102"/>
      <c r="G1694" s="102"/>
      <c r="I1694" s="93"/>
      <c r="J1694" s="93"/>
    </row>
    <row r="1695" spans="1:10" s="65" customFormat="1" ht="14" x14ac:dyDescent="0.35">
      <c r="A1695" s="145"/>
      <c r="E1695" s="102"/>
      <c r="F1695" s="102"/>
      <c r="G1695" s="102"/>
      <c r="I1695" s="93"/>
      <c r="J1695" s="93"/>
    </row>
    <row r="1696" spans="1:10" s="65" customFormat="1" ht="14" x14ac:dyDescent="0.35">
      <c r="A1696" s="145"/>
      <c r="E1696" s="102"/>
      <c r="F1696" s="102"/>
      <c r="G1696" s="102"/>
      <c r="I1696" s="93"/>
      <c r="J1696" s="93"/>
    </row>
    <row r="1697" spans="1:10" s="65" customFormat="1" ht="14" x14ac:dyDescent="0.35">
      <c r="A1697" s="145"/>
      <c r="E1697" s="102"/>
      <c r="F1697" s="102"/>
      <c r="G1697" s="102"/>
      <c r="I1697" s="93"/>
      <c r="J1697" s="93"/>
    </row>
    <row r="1698" spans="1:10" s="65" customFormat="1" ht="14" x14ac:dyDescent="0.35">
      <c r="A1698" s="145"/>
      <c r="E1698" s="102"/>
      <c r="F1698" s="102"/>
      <c r="G1698" s="102"/>
      <c r="I1698" s="93"/>
      <c r="J1698" s="93"/>
    </row>
    <row r="1699" spans="1:10" s="65" customFormat="1" ht="14" x14ac:dyDescent="0.35">
      <c r="A1699" s="145"/>
      <c r="E1699" s="102"/>
      <c r="F1699" s="102"/>
      <c r="G1699" s="102"/>
      <c r="I1699" s="93"/>
      <c r="J1699" s="93"/>
    </row>
    <row r="1700" spans="1:10" s="65" customFormat="1" ht="14" x14ac:dyDescent="0.35">
      <c r="A1700" s="145"/>
      <c r="E1700" s="102"/>
      <c r="F1700" s="102"/>
      <c r="G1700" s="102"/>
      <c r="I1700" s="93"/>
      <c r="J1700" s="93"/>
    </row>
    <row r="1701" spans="1:10" s="65" customFormat="1" ht="14" x14ac:dyDescent="0.35">
      <c r="A1701" s="145"/>
      <c r="E1701" s="102"/>
      <c r="F1701" s="102"/>
      <c r="G1701" s="102"/>
      <c r="I1701" s="93"/>
      <c r="J1701" s="93"/>
    </row>
    <row r="1702" spans="1:10" s="65" customFormat="1" ht="14" x14ac:dyDescent="0.35">
      <c r="A1702" s="145"/>
      <c r="E1702" s="102"/>
      <c r="F1702" s="102"/>
      <c r="G1702" s="102"/>
      <c r="I1702" s="93"/>
      <c r="J1702" s="93"/>
    </row>
    <row r="1703" spans="1:10" s="65" customFormat="1" ht="14" x14ac:dyDescent="0.35">
      <c r="A1703" s="145"/>
      <c r="E1703" s="102"/>
      <c r="F1703" s="102"/>
      <c r="G1703" s="102"/>
      <c r="I1703" s="93"/>
      <c r="J1703" s="93"/>
    </row>
    <row r="1704" spans="1:10" s="65" customFormat="1" ht="14" x14ac:dyDescent="0.35">
      <c r="A1704" s="145"/>
      <c r="E1704" s="102"/>
      <c r="F1704" s="102"/>
      <c r="G1704" s="102"/>
      <c r="I1704" s="93"/>
      <c r="J1704" s="93"/>
    </row>
    <row r="1705" spans="1:10" s="65" customFormat="1" ht="14" x14ac:dyDescent="0.35">
      <c r="A1705" s="145"/>
      <c r="E1705" s="102"/>
      <c r="F1705" s="102"/>
      <c r="G1705" s="102"/>
      <c r="I1705" s="93"/>
      <c r="J1705" s="93"/>
    </row>
    <row r="1706" spans="1:10" s="65" customFormat="1" ht="14" x14ac:dyDescent="0.35">
      <c r="A1706" s="145"/>
      <c r="E1706" s="102"/>
      <c r="F1706" s="102"/>
      <c r="G1706" s="102"/>
      <c r="I1706" s="93"/>
      <c r="J1706" s="93"/>
    </row>
    <row r="1707" spans="1:10" s="65" customFormat="1" ht="14" x14ac:dyDescent="0.35">
      <c r="A1707" s="145"/>
      <c r="E1707" s="102"/>
      <c r="F1707" s="102"/>
      <c r="G1707" s="102"/>
      <c r="I1707" s="93"/>
      <c r="J1707" s="93"/>
    </row>
    <row r="1708" spans="1:10" s="65" customFormat="1" ht="14" x14ac:dyDescent="0.35">
      <c r="A1708" s="145"/>
      <c r="E1708" s="102"/>
      <c r="F1708" s="102"/>
      <c r="G1708" s="102"/>
      <c r="I1708" s="93"/>
      <c r="J1708" s="93"/>
    </row>
    <row r="1709" spans="1:10" s="65" customFormat="1" ht="14" x14ac:dyDescent="0.35">
      <c r="A1709" s="145"/>
      <c r="E1709" s="102"/>
      <c r="F1709" s="102"/>
      <c r="G1709" s="102"/>
      <c r="I1709" s="93"/>
      <c r="J1709" s="93"/>
    </row>
    <row r="1710" spans="1:10" s="65" customFormat="1" ht="14" x14ac:dyDescent="0.35">
      <c r="A1710" s="145"/>
      <c r="E1710" s="102"/>
      <c r="F1710" s="102"/>
      <c r="G1710" s="102"/>
      <c r="I1710" s="93"/>
      <c r="J1710" s="93"/>
    </row>
    <row r="1711" spans="1:10" s="65" customFormat="1" ht="14" x14ac:dyDescent="0.35">
      <c r="A1711" s="145"/>
      <c r="E1711" s="102"/>
      <c r="F1711" s="102"/>
      <c r="G1711" s="102"/>
      <c r="I1711" s="93"/>
      <c r="J1711" s="93"/>
    </row>
    <row r="1712" spans="1:10" s="65" customFormat="1" ht="14" x14ac:dyDescent="0.35">
      <c r="A1712" s="145"/>
      <c r="E1712" s="102"/>
      <c r="F1712" s="102"/>
      <c r="G1712" s="102"/>
      <c r="I1712" s="93"/>
      <c r="J1712" s="93"/>
    </row>
    <row r="1713" spans="1:10" s="65" customFormat="1" ht="14" x14ac:dyDescent="0.35">
      <c r="A1713" s="145"/>
      <c r="E1713" s="102"/>
      <c r="F1713" s="102"/>
      <c r="G1713" s="102"/>
      <c r="I1713" s="93"/>
      <c r="J1713" s="93"/>
    </row>
    <row r="1714" spans="1:10" s="65" customFormat="1" ht="14" x14ac:dyDescent="0.35">
      <c r="A1714" s="145"/>
      <c r="E1714" s="102"/>
      <c r="F1714" s="102"/>
      <c r="G1714" s="102"/>
      <c r="I1714" s="93"/>
      <c r="J1714" s="93"/>
    </row>
    <row r="1715" spans="1:10" s="65" customFormat="1" ht="14" x14ac:dyDescent="0.35">
      <c r="A1715" s="145"/>
      <c r="E1715" s="102"/>
      <c r="F1715" s="102"/>
      <c r="G1715" s="102"/>
      <c r="I1715" s="93"/>
      <c r="J1715" s="93"/>
    </row>
    <row r="1716" spans="1:10" s="65" customFormat="1" ht="14" x14ac:dyDescent="0.35">
      <c r="A1716" s="145"/>
      <c r="E1716" s="102"/>
      <c r="F1716" s="102"/>
      <c r="G1716" s="102"/>
      <c r="I1716" s="93"/>
      <c r="J1716" s="93"/>
    </row>
    <row r="1717" spans="1:10" s="65" customFormat="1" ht="14" x14ac:dyDescent="0.35">
      <c r="A1717" s="145"/>
      <c r="E1717" s="102"/>
      <c r="F1717" s="102"/>
      <c r="G1717" s="102"/>
      <c r="I1717" s="93"/>
      <c r="J1717" s="93"/>
    </row>
    <row r="1718" spans="1:10" s="65" customFormat="1" ht="14" x14ac:dyDescent="0.35">
      <c r="A1718" s="145"/>
      <c r="E1718" s="102"/>
      <c r="F1718" s="102"/>
      <c r="G1718" s="102"/>
      <c r="I1718" s="93"/>
      <c r="J1718" s="93"/>
    </row>
    <row r="1719" spans="1:10" s="65" customFormat="1" ht="14" x14ac:dyDescent="0.35">
      <c r="A1719" s="145"/>
      <c r="E1719" s="102"/>
      <c r="F1719" s="102"/>
      <c r="G1719" s="102"/>
      <c r="I1719" s="93"/>
      <c r="J1719" s="93"/>
    </row>
    <row r="1720" spans="1:10" s="65" customFormat="1" ht="14" x14ac:dyDescent="0.35">
      <c r="A1720" s="145"/>
      <c r="E1720" s="102"/>
      <c r="F1720" s="102"/>
      <c r="G1720" s="102"/>
      <c r="I1720" s="93"/>
      <c r="J1720" s="93"/>
    </row>
    <row r="1721" spans="1:10" s="65" customFormat="1" ht="14" x14ac:dyDescent="0.35">
      <c r="A1721" s="145"/>
      <c r="E1721" s="102"/>
      <c r="F1721" s="102"/>
      <c r="G1721" s="102"/>
      <c r="I1721" s="93"/>
      <c r="J1721" s="93"/>
    </row>
    <row r="1722" spans="1:10" s="65" customFormat="1" ht="14" x14ac:dyDescent="0.35">
      <c r="A1722" s="145"/>
      <c r="E1722" s="102"/>
      <c r="F1722" s="102"/>
      <c r="G1722" s="102"/>
      <c r="I1722" s="93"/>
      <c r="J1722" s="93"/>
    </row>
    <row r="1723" spans="1:10" s="65" customFormat="1" ht="14" x14ac:dyDescent="0.35">
      <c r="A1723" s="145"/>
      <c r="E1723" s="102"/>
      <c r="F1723" s="102"/>
      <c r="G1723" s="102"/>
      <c r="I1723" s="93"/>
      <c r="J1723" s="93"/>
    </row>
    <row r="1724" spans="1:10" s="65" customFormat="1" ht="14" x14ac:dyDescent="0.35">
      <c r="A1724" s="145"/>
      <c r="E1724" s="102"/>
      <c r="F1724" s="102"/>
      <c r="G1724" s="102"/>
      <c r="I1724" s="93"/>
      <c r="J1724" s="93"/>
    </row>
    <row r="1725" spans="1:10" s="65" customFormat="1" ht="14" x14ac:dyDescent="0.35">
      <c r="A1725" s="145"/>
      <c r="E1725" s="102"/>
      <c r="F1725" s="102"/>
      <c r="G1725" s="102"/>
      <c r="I1725" s="93"/>
      <c r="J1725" s="93"/>
    </row>
    <row r="1726" spans="1:10" s="65" customFormat="1" ht="14" x14ac:dyDescent="0.35">
      <c r="A1726" s="145"/>
      <c r="E1726" s="102"/>
      <c r="F1726" s="102"/>
      <c r="G1726" s="102"/>
      <c r="I1726" s="93"/>
      <c r="J1726" s="93"/>
    </row>
    <row r="1727" spans="1:10" s="65" customFormat="1" ht="14" x14ac:dyDescent="0.35">
      <c r="A1727" s="145"/>
      <c r="E1727" s="102"/>
      <c r="F1727" s="102"/>
      <c r="G1727" s="102"/>
      <c r="I1727" s="93"/>
      <c r="J1727" s="93"/>
    </row>
    <row r="1728" spans="1:10" s="65" customFormat="1" ht="14" x14ac:dyDescent="0.35">
      <c r="A1728" s="145"/>
      <c r="E1728" s="102"/>
      <c r="F1728" s="102"/>
      <c r="G1728" s="102"/>
      <c r="I1728" s="93"/>
      <c r="J1728" s="93"/>
    </row>
    <row r="1729" spans="1:10" s="65" customFormat="1" ht="14" x14ac:dyDescent="0.35">
      <c r="A1729" s="145"/>
      <c r="E1729" s="102"/>
      <c r="F1729" s="102"/>
      <c r="G1729" s="102"/>
      <c r="I1729" s="93"/>
      <c r="J1729" s="93"/>
    </row>
    <row r="1730" spans="1:10" s="65" customFormat="1" ht="14" x14ac:dyDescent="0.35">
      <c r="A1730" s="145"/>
      <c r="E1730" s="102"/>
      <c r="F1730" s="102"/>
      <c r="G1730" s="102"/>
      <c r="I1730" s="93"/>
      <c r="J1730" s="93"/>
    </row>
    <row r="1731" spans="1:10" s="65" customFormat="1" ht="14" x14ac:dyDescent="0.35">
      <c r="A1731" s="145"/>
      <c r="E1731" s="102"/>
      <c r="F1731" s="102"/>
      <c r="G1731" s="102"/>
      <c r="I1731" s="93"/>
      <c r="J1731" s="93"/>
    </row>
    <row r="1732" spans="1:10" s="65" customFormat="1" ht="14" x14ac:dyDescent="0.35">
      <c r="A1732" s="145"/>
      <c r="E1732" s="102"/>
      <c r="F1732" s="102"/>
      <c r="G1732" s="102"/>
      <c r="I1732" s="93"/>
      <c r="J1732" s="93"/>
    </row>
    <row r="1733" spans="1:10" s="65" customFormat="1" ht="14" x14ac:dyDescent="0.35">
      <c r="A1733" s="145"/>
      <c r="E1733" s="102"/>
      <c r="F1733" s="102"/>
      <c r="G1733" s="102"/>
      <c r="I1733" s="93"/>
      <c r="J1733" s="93"/>
    </row>
    <row r="1734" spans="1:10" s="65" customFormat="1" ht="14" x14ac:dyDescent="0.35">
      <c r="A1734" s="145"/>
      <c r="E1734" s="102"/>
      <c r="F1734" s="102"/>
      <c r="G1734" s="102"/>
      <c r="I1734" s="93"/>
      <c r="J1734" s="93"/>
    </row>
    <row r="1735" spans="1:10" s="65" customFormat="1" ht="14" x14ac:dyDescent="0.35">
      <c r="A1735" s="145"/>
      <c r="E1735" s="102"/>
      <c r="F1735" s="102"/>
      <c r="G1735" s="102"/>
      <c r="I1735" s="93"/>
      <c r="J1735" s="93"/>
    </row>
    <row r="1736" spans="1:10" s="65" customFormat="1" ht="14" x14ac:dyDescent="0.35">
      <c r="A1736" s="145"/>
      <c r="E1736" s="102"/>
      <c r="F1736" s="102"/>
      <c r="G1736" s="102"/>
      <c r="I1736" s="93"/>
      <c r="J1736" s="93"/>
    </row>
    <row r="1737" spans="1:10" s="65" customFormat="1" ht="14" x14ac:dyDescent="0.35">
      <c r="A1737" s="145"/>
      <c r="E1737" s="102"/>
      <c r="F1737" s="102"/>
      <c r="G1737" s="102"/>
      <c r="I1737" s="93"/>
      <c r="J1737" s="93"/>
    </row>
    <row r="1738" spans="1:10" s="65" customFormat="1" ht="14" x14ac:dyDescent="0.35">
      <c r="A1738" s="145"/>
      <c r="E1738" s="102"/>
      <c r="F1738" s="102"/>
      <c r="G1738" s="102"/>
      <c r="I1738" s="93"/>
      <c r="J1738" s="93"/>
    </row>
    <row r="1739" spans="1:10" s="65" customFormat="1" ht="14" x14ac:dyDescent="0.35">
      <c r="A1739" s="145"/>
      <c r="E1739" s="102"/>
      <c r="F1739" s="102"/>
      <c r="G1739" s="102"/>
      <c r="I1739" s="93"/>
      <c r="J1739" s="93"/>
    </row>
    <row r="1740" spans="1:10" s="65" customFormat="1" ht="14" x14ac:dyDescent="0.35">
      <c r="A1740" s="145"/>
      <c r="E1740" s="102"/>
      <c r="F1740" s="102"/>
      <c r="G1740" s="102"/>
      <c r="I1740" s="93"/>
      <c r="J1740" s="93"/>
    </row>
    <row r="1741" spans="1:10" s="65" customFormat="1" ht="14" x14ac:dyDescent="0.35">
      <c r="A1741" s="145"/>
      <c r="E1741" s="102"/>
      <c r="F1741" s="102"/>
      <c r="G1741" s="102"/>
      <c r="I1741" s="93"/>
      <c r="J1741" s="93"/>
    </row>
    <row r="1742" spans="1:10" s="65" customFormat="1" ht="14" x14ac:dyDescent="0.35">
      <c r="A1742" s="145"/>
      <c r="E1742" s="102"/>
      <c r="F1742" s="102"/>
      <c r="G1742" s="102"/>
      <c r="I1742" s="93"/>
      <c r="J1742" s="93"/>
    </row>
    <row r="1743" spans="1:10" s="65" customFormat="1" ht="14" x14ac:dyDescent="0.35">
      <c r="A1743" s="145"/>
      <c r="E1743" s="102"/>
      <c r="F1743" s="102"/>
      <c r="G1743" s="102"/>
      <c r="I1743" s="93"/>
      <c r="J1743" s="93"/>
    </row>
    <row r="1744" spans="1:10" s="65" customFormat="1" ht="14" x14ac:dyDescent="0.35">
      <c r="A1744" s="145"/>
      <c r="E1744" s="102"/>
      <c r="F1744" s="102"/>
      <c r="G1744" s="102"/>
      <c r="I1744" s="93"/>
      <c r="J1744" s="93"/>
    </row>
    <row r="1745" spans="1:10" s="65" customFormat="1" ht="14" x14ac:dyDescent="0.35">
      <c r="A1745" s="145"/>
      <c r="E1745" s="102"/>
      <c r="F1745" s="102"/>
      <c r="G1745" s="102"/>
      <c r="I1745" s="93"/>
      <c r="J1745" s="93"/>
    </row>
    <row r="1746" spans="1:10" s="65" customFormat="1" ht="14" x14ac:dyDescent="0.35">
      <c r="A1746" s="145"/>
      <c r="E1746" s="102"/>
      <c r="F1746" s="102"/>
      <c r="G1746" s="102"/>
      <c r="I1746" s="93"/>
      <c r="J1746" s="93"/>
    </row>
    <row r="1747" spans="1:10" s="65" customFormat="1" ht="14" x14ac:dyDescent="0.35">
      <c r="A1747" s="145"/>
      <c r="E1747" s="102"/>
      <c r="F1747" s="102"/>
      <c r="G1747" s="102"/>
      <c r="I1747" s="93"/>
      <c r="J1747" s="93"/>
    </row>
    <row r="1748" spans="1:10" s="65" customFormat="1" ht="14" x14ac:dyDescent="0.35">
      <c r="A1748" s="145"/>
      <c r="E1748" s="102"/>
      <c r="F1748" s="102"/>
      <c r="G1748" s="102"/>
      <c r="I1748" s="93"/>
      <c r="J1748" s="93"/>
    </row>
    <row r="1749" spans="1:10" s="65" customFormat="1" ht="14" x14ac:dyDescent="0.35">
      <c r="A1749" s="145"/>
      <c r="E1749" s="102"/>
      <c r="F1749" s="102"/>
      <c r="G1749" s="102"/>
      <c r="I1749" s="93"/>
      <c r="J1749" s="93"/>
    </row>
    <row r="1750" spans="1:10" s="65" customFormat="1" ht="14" x14ac:dyDescent="0.35">
      <c r="A1750" s="145"/>
      <c r="E1750" s="102"/>
      <c r="F1750" s="102"/>
      <c r="G1750" s="102"/>
      <c r="I1750" s="93"/>
      <c r="J1750" s="93"/>
    </row>
    <row r="1751" spans="1:10" s="65" customFormat="1" ht="14" x14ac:dyDescent="0.35">
      <c r="A1751" s="145"/>
      <c r="E1751" s="102"/>
      <c r="F1751" s="102"/>
      <c r="G1751" s="102"/>
      <c r="I1751" s="93"/>
      <c r="J1751" s="93"/>
    </row>
    <row r="1752" spans="1:10" s="65" customFormat="1" ht="14" x14ac:dyDescent="0.35">
      <c r="A1752" s="145"/>
      <c r="E1752" s="102"/>
      <c r="F1752" s="102"/>
      <c r="G1752" s="102"/>
      <c r="I1752" s="93"/>
      <c r="J1752" s="93"/>
    </row>
    <row r="1753" spans="1:10" s="65" customFormat="1" ht="14" x14ac:dyDescent="0.35">
      <c r="A1753" s="145"/>
      <c r="E1753" s="102"/>
      <c r="F1753" s="102"/>
      <c r="G1753" s="102"/>
      <c r="I1753" s="93"/>
      <c r="J1753" s="93"/>
    </row>
    <row r="1754" spans="1:10" s="65" customFormat="1" ht="14" x14ac:dyDescent="0.35">
      <c r="A1754" s="145"/>
      <c r="E1754" s="102"/>
      <c r="F1754" s="102"/>
      <c r="G1754" s="102"/>
      <c r="I1754" s="93"/>
      <c r="J1754" s="93"/>
    </row>
    <row r="1755" spans="1:10" s="65" customFormat="1" ht="14" x14ac:dyDescent="0.35">
      <c r="A1755" s="145"/>
      <c r="E1755" s="102"/>
      <c r="F1755" s="102"/>
      <c r="G1755" s="102"/>
      <c r="I1755" s="93"/>
      <c r="J1755" s="93"/>
    </row>
    <row r="1756" spans="1:10" s="65" customFormat="1" ht="14" x14ac:dyDescent="0.35">
      <c r="A1756" s="145"/>
      <c r="E1756" s="102"/>
      <c r="F1756" s="102"/>
      <c r="G1756" s="102"/>
      <c r="I1756" s="93"/>
      <c r="J1756" s="93"/>
    </row>
    <row r="1757" spans="1:10" s="65" customFormat="1" ht="14" x14ac:dyDescent="0.35">
      <c r="A1757" s="145"/>
      <c r="E1757" s="102"/>
      <c r="F1757" s="102"/>
      <c r="G1757" s="102"/>
      <c r="I1757" s="93"/>
      <c r="J1757" s="93"/>
    </row>
    <row r="1758" spans="1:10" s="65" customFormat="1" ht="14" x14ac:dyDescent="0.35">
      <c r="A1758" s="145"/>
      <c r="E1758" s="102"/>
      <c r="F1758" s="102"/>
      <c r="G1758" s="102"/>
      <c r="I1758" s="93"/>
      <c r="J1758" s="93"/>
    </row>
    <row r="1759" spans="1:10" s="65" customFormat="1" ht="14" x14ac:dyDescent="0.35">
      <c r="A1759" s="145"/>
      <c r="E1759" s="102"/>
      <c r="F1759" s="102"/>
      <c r="G1759" s="102"/>
      <c r="I1759" s="93"/>
      <c r="J1759" s="93"/>
    </row>
    <row r="1760" spans="1:10" s="65" customFormat="1" ht="14" x14ac:dyDescent="0.35">
      <c r="A1760" s="145"/>
      <c r="E1760" s="102"/>
      <c r="F1760" s="102"/>
      <c r="G1760" s="102"/>
      <c r="I1760" s="93"/>
      <c r="J1760" s="93"/>
    </row>
    <row r="1761" spans="1:10" s="65" customFormat="1" ht="14" x14ac:dyDescent="0.35">
      <c r="A1761" s="145"/>
      <c r="E1761" s="102"/>
      <c r="F1761" s="102"/>
      <c r="G1761" s="102"/>
      <c r="I1761" s="93"/>
      <c r="J1761" s="93"/>
    </row>
    <row r="1762" spans="1:10" s="65" customFormat="1" ht="14" x14ac:dyDescent="0.35">
      <c r="A1762" s="145"/>
      <c r="E1762" s="102"/>
      <c r="F1762" s="102"/>
      <c r="G1762" s="102"/>
      <c r="I1762" s="93"/>
      <c r="J1762" s="93"/>
    </row>
    <row r="1763" spans="1:10" s="65" customFormat="1" ht="14" x14ac:dyDescent="0.35">
      <c r="A1763" s="145"/>
      <c r="E1763" s="102"/>
      <c r="F1763" s="102"/>
      <c r="G1763" s="102"/>
      <c r="I1763" s="93"/>
      <c r="J1763" s="93"/>
    </row>
    <row r="1764" spans="1:10" s="65" customFormat="1" ht="14" x14ac:dyDescent="0.35">
      <c r="A1764" s="145"/>
      <c r="E1764" s="102"/>
      <c r="F1764" s="102"/>
      <c r="G1764" s="102"/>
      <c r="I1764" s="93"/>
      <c r="J1764" s="93"/>
    </row>
    <row r="1765" spans="1:10" s="65" customFormat="1" ht="14" x14ac:dyDescent="0.35">
      <c r="A1765" s="145"/>
      <c r="E1765" s="102"/>
      <c r="F1765" s="102"/>
      <c r="G1765" s="102"/>
      <c r="I1765" s="93"/>
      <c r="J1765" s="93"/>
    </row>
    <row r="1766" spans="1:10" s="65" customFormat="1" ht="14" x14ac:dyDescent="0.35">
      <c r="A1766" s="145"/>
      <c r="E1766" s="102"/>
      <c r="F1766" s="102"/>
      <c r="G1766" s="102"/>
      <c r="I1766" s="93"/>
      <c r="J1766" s="93"/>
    </row>
    <row r="1767" spans="1:10" s="65" customFormat="1" ht="14" x14ac:dyDescent="0.35">
      <c r="A1767" s="145"/>
      <c r="E1767" s="102"/>
      <c r="F1767" s="102"/>
      <c r="G1767" s="102"/>
      <c r="I1767" s="93"/>
      <c r="J1767" s="93"/>
    </row>
    <row r="1768" spans="1:10" s="65" customFormat="1" ht="14" x14ac:dyDescent="0.35">
      <c r="A1768" s="145"/>
      <c r="E1768" s="102"/>
      <c r="F1768" s="102"/>
      <c r="G1768" s="102"/>
      <c r="I1768" s="93"/>
      <c r="J1768" s="93"/>
    </row>
    <row r="1769" spans="1:10" s="65" customFormat="1" ht="14" x14ac:dyDescent="0.35">
      <c r="A1769" s="145"/>
      <c r="E1769" s="102"/>
      <c r="F1769" s="102"/>
      <c r="G1769" s="102"/>
      <c r="I1769" s="93"/>
      <c r="J1769" s="93"/>
    </row>
    <row r="1770" spans="1:10" s="65" customFormat="1" ht="14" x14ac:dyDescent="0.35">
      <c r="A1770" s="145"/>
      <c r="E1770" s="102"/>
      <c r="F1770" s="102"/>
      <c r="G1770" s="102"/>
      <c r="I1770" s="93"/>
      <c r="J1770" s="93"/>
    </row>
    <row r="1771" spans="1:10" s="65" customFormat="1" ht="14" x14ac:dyDescent="0.35">
      <c r="A1771" s="145"/>
      <c r="E1771" s="102"/>
      <c r="F1771" s="102"/>
      <c r="G1771" s="102"/>
      <c r="I1771" s="93"/>
      <c r="J1771" s="93"/>
    </row>
    <row r="1772" spans="1:10" s="65" customFormat="1" ht="14" x14ac:dyDescent="0.35">
      <c r="A1772" s="145"/>
      <c r="E1772" s="102"/>
      <c r="F1772" s="102"/>
      <c r="G1772" s="102"/>
      <c r="I1772" s="93"/>
      <c r="J1772" s="93"/>
    </row>
    <row r="1773" spans="1:10" s="65" customFormat="1" ht="14" x14ac:dyDescent="0.35">
      <c r="A1773" s="145"/>
      <c r="E1773" s="102"/>
      <c r="F1773" s="102"/>
      <c r="G1773" s="102"/>
      <c r="I1773" s="93"/>
      <c r="J1773" s="93"/>
    </row>
    <row r="1774" spans="1:10" s="65" customFormat="1" ht="14" x14ac:dyDescent="0.35">
      <c r="A1774" s="145"/>
      <c r="E1774" s="102"/>
      <c r="F1774" s="102"/>
      <c r="G1774" s="102"/>
      <c r="I1774" s="93"/>
      <c r="J1774" s="93"/>
    </row>
    <row r="1775" spans="1:10" s="65" customFormat="1" ht="14" x14ac:dyDescent="0.35">
      <c r="A1775" s="145"/>
      <c r="E1775" s="102"/>
      <c r="F1775" s="102"/>
      <c r="G1775" s="102"/>
      <c r="I1775" s="93"/>
      <c r="J1775" s="93"/>
    </row>
    <row r="1776" spans="1:10" s="65" customFormat="1" ht="14" x14ac:dyDescent="0.35">
      <c r="A1776" s="145"/>
      <c r="E1776" s="102"/>
      <c r="F1776" s="102"/>
      <c r="G1776" s="102"/>
      <c r="I1776" s="93"/>
      <c r="J1776" s="93"/>
    </row>
    <row r="1777" spans="1:10" s="65" customFormat="1" ht="14" x14ac:dyDescent="0.35">
      <c r="A1777" s="145"/>
      <c r="E1777" s="102"/>
      <c r="F1777" s="102"/>
      <c r="G1777" s="102"/>
      <c r="I1777" s="93"/>
      <c r="J1777" s="93"/>
    </row>
    <row r="1778" spans="1:10" s="65" customFormat="1" ht="14" x14ac:dyDescent="0.35">
      <c r="A1778" s="145"/>
      <c r="E1778" s="102"/>
      <c r="F1778" s="102"/>
      <c r="G1778" s="102"/>
      <c r="I1778" s="93"/>
      <c r="J1778" s="93"/>
    </row>
    <row r="1779" spans="1:10" s="65" customFormat="1" ht="14" x14ac:dyDescent="0.35">
      <c r="A1779" s="145"/>
      <c r="E1779" s="102"/>
      <c r="F1779" s="102"/>
      <c r="G1779" s="102"/>
      <c r="I1779" s="93"/>
      <c r="J1779" s="93"/>
    </row>
    <row r="1780" spans="1:10" s="65" customFormat="1" ht="14" x14ac:dyDescent="0.35">
      <c r="A1780" s="145"/>
      <c r="E1780" s="102"/>
      <c r="F1780" s="102"/>
      <c r="G1780" s="102"/>
      <c r="I1780" s="93"/>
      <c r="J1780" s="93"/>
    </row>
    <row r="1781" spans="1:10" s="65" customFormat="1" ht="14" x14ac:dyDescent="0.35">
      <c r="A1781" s="145"/>
      <c r="E1781" s="102"/>
      <c r="F1781" s="102"/>
      <c r="G1781" s="102"/>
      <c r="I1781" s="93"/>
      <c r="J1781" s="93"/>
    </row>
    <row r="1782" spans="1:10" s="65" customFormat="1" ht="14" x14ac:dyDescent="0.35">
      <c r="A1782" s="145"/>
      <c r="E1782" s="102"/>
      <c r="F1782" s="102"/>
      <c r="G1782" s="102"/>
      <c r="I1782" s="93"/>
      <c r="J1782" s="93"/>
    </row>
    <row r="1783" spans="1:10" s="65" customFormat="1" ht="14" x14ac:dyDescent="0.35">
      <c r="A1783" s="145"/>
      <c r="E1783" s="102"/>
      <c r="F1783" s="102"/>
      <c r="G1783" s="102"/>
      <c r="I1783" s="93"/>
      <c r="J1783" s="93"/>
    </row>
    <row r="1784" spans="1:10" s="65" customFormat="1" ht="14" x14ac:dyDescent="0.35">
      <c r="A1784" s="145"/>
      <c r="E1784" s="102"/>
      <c r="F1784" s="102"/>
      <c r="G1784" s="102"/>
      <c r="I1784" s="93"/>
      <c r="J1784" s="93"/>
    </row>
    <row r="1785" spans="1:10" s="65" customFormat="1" ht="14" x14ac:dyDescent="0.35">
      <c r="A1785" s="145"/>
      <c r="E1785" s="102"/>
      <c r="F1785" s="102"/>
      <c r="G1785" s="102"/>
      <c r="I1785" s="93"/>
      <c r="J1785" s="93"/>
    </row>
    <row r="1786" spans="1:10" s="65" customFormat="1" ht="14" x14ac:dyDescent="0.35">
      <c r="A1786" s="145"/>
      <c r="E1786" s="102"/>
      <c r="F1786" s="102"/>
      <c r="G1786" s="102"/>
      <c r="I1786" s="93"/>
      <c r="J1786" s="93"/>
    </row>
    <row r="1787" spans="1:10" s="65" customFormat="1" ht="14" x14ac:dyDescent="0.35">
      <c r="A1787" s="145"/>
      <c r="E1787" s="102"/>
      <c r="F1787" s="102"/>
      <c r="G1787" s="102"/>
      <c r="I1787" s="93"/>
      <c r="J1787" s="93"/>
    </row>
    <row r="1788" spans="1:10" s="65" customFormat="1" ht="14" x14ac:dyDescent="0.35">
      <c r="A1788" s="145"/>
      <c r="E1788" s="102"/>
      <c r="F1788" s="102"/>
      <c r="G1788" s="102"/>
      <c r="I1788" s="93"/>
      <c r="J1788" s="93"/>
    </row>
    <row r="1789" spans="1:10" s="65" customFormat="1" ht="14" x14ac:dyDescent="0.35">
      <c r="A1789" s="145"/>
      <c r="E1789" s="102"/>
      <c r="F1789" s="102"/>
      <c r="G1789" s="102"/>
      <c r="I1789" s="93"/>
      <c r="J1789" s="93"/>
    </row>
    <row r="1790" spans="1:10" s="65" customFormat="1" ht="14" x14ac:dyDescent="0.35">
      <c r="A1790" s="145"/>
      <c r="E1790" s="102"/>
      <c r="F1790" s="102"/>
      <c r="G1790" s="102"/>
      <c r="I1790" s="93"/>
      <c r="J1790" s="93"/>
    </row>
    <row r="1791" spans="1:10" s="65" customFormat="1" ht="14" x14ac:dyDescent="0.35">
      <c r="A1791" s="145"/>
      <c r="E1791" s="102"/>
      <c r="F1791" s="102"/>
      <c r="G1791" s="102"/>
      <c r="I1791" s="93"/>
      <c r="J1791" s="93"/>
    </row>
    <row r="1792" spans="1:10" s="65" customFormat="1" ht="14" x14ac:dyDescent="0.35">
      <c r="A1792" s="145"/>
      <c r="E1792" s="102"/>
      <c r="F1792" s="102"/>
      <c r="G1792" s="102"/>
      <c r="I1792" s="93"/>
      <c r="J1792" s="93"/>
    </row>
    <row r="1793" spans="1:10" s="65" customFormat="1" ht="14" x14ac:dyDescent="0.35">
      <c r="A1793" s="145"/>
      <c r="E1793" s="102"/>
      <c r="F1793" s="102"/>
      <c r="G1793" s="102"/>
      <c r="I1793" s="93"/>
      <c r="J1793" s="93"/>
    </row>
    <row r="1794" spans="1:10" s="65" customFormat="1" ht="14" x14ac:dyDescent="0.35">
      <c r="A1794" s="145"/>
      <c r="E1794" s="102"/>
      <c r="F1794" s="102"/>
      <c r="G1794" s="102"/>
      <c r="I1794" s="93"/>
      <c r="J1794" s="93"/>
    </row>
    <row r="1795" spans="1:10" s="65" customFormat="1" ht="14" x14ac:dyDescent="0.35">
      <c r="A1795" s="145"/>
      <c r="E1795" s="102"/>
      <c r="F1795" s="102"/>
      <c r="G1795" s="102"/>
      <c r="I1795" s="93"/>
      <c r="J1795" s="93"/>
    </row>
    <row r="1796" spans="1:10" s="65" customFormat="1" ht="14" x14ac:dyDescent="0.35">
      <c r="A1796" s="145"/>
      <c r="E1796" s="102"/>
      <c r="F1796" s="102"/>
      <c r="G1796" s="102"/>
      <c r="I1796" s="93"/>
      <c r="J1796" s="93"/>
    </row>
    <row r="1797" spans="1:10" s="65" customFormat="1" ht="14" x14ac:dyDescent="0.35">
      <c r="A1797" s="145"/>
      <c r="E1797" s="102"/>
      <c r="F1797" s="102"/>
      <c r="G1797" s="102"/>
      <c r="I1797" s="93"/>
      <c r="J1797" s="93"/>
    </row>
    <row r="1798" spans="1:10" s="65" customFormat="1" ht="14" x14ac:dyDescent="0.35">
      <c r="A1798" s="145"/>
      <c r="E1798" s="102"/>
      <c r="F1798" s="102"/>
      <c r="G1798" s="102"/>
      <c r="I1798" s="93"/>
      <c r="J1798" s="93"/>
    </row>
    <row r="1799" spans="1:10" s="65" customFormat="1" ht="14" x14ac:dyDescent="0.35">
      <c r="A1799" s="145"/>
      <c r="E1799" s="102"/>
      <c r="F1799" s="102"/>
      <c r="G1799" s="102"/>
      <c r="I1799" s="93"/>
      <c r="J1799" s="93"/>
    </row>
    <row r="1800" spans="1:10" s="65" customFormat="1" ht="14" x14ac:dyDescent="0.35">
      <c r="A1800" s="145"/>
      <c r="E1800" s="102"/>
      <c r="F1800" s="102"/>
      <c r="G1800" s="102"/>
      <c r="I1800" s="93"/>
      <c r="J1800" s="93"/>
    </row>
    <row r="1801" spans="1:10" s="65" customFormat="1" ht="14" x14ac:dyDescent="0.35">
      <c r="A1801" s="145"/>
      <c r="E1801" s="102"/>
      <c r="F1801" s="102"/>
      <c r="G1801" s="102"/>
      <c r="I1801" s="93"/>
      <c r="J1801" s="93"/>
    </row>
    <row r="1802" spans="1:10" s="65" customFormat="1" ht="14" x14ac:dyDescent="0.35">
      <c r="A1802" s="145"/>
      <c r="E1802" s="102"/>
      <c r="F1802" s="102"/>
      <c r="G1802" s="102"/>
      <c r="I1802" s="93"/>
      <c r="J1802" s="93"/>
    </row>
    <row r="1803" spans="1:10" s="65" customFormat="1" ht="14" x14ac:dyDescent="0.35">
      <c r="A1803" s="145"/>
      <c r="E1803" s="102"/>
      <c r="F1803" s="102"/>
      <c r="G1803" s="102"/>
      <c r="I1803" s="93"/>
      <c r="J1803" s="93"/>
    </row>
    <row r="1804" spans="1:10" s="65" customFormat="1" ht="14" x14ac:dyDescent="0.35">
      <c r="A1804" s="145"/>
      <c r="E1804" s="102"/>
      <c r="F1804" s="102"/>
      <c r="G1804" s="102"/>
      <c r="I1804" s="93"/>
      <c r="J1804" s="93"/>
    </row>
    <row r="1805" spans="1:10" s="65" customFormat="1" ht="14" x14ac:dyDescent="0.35">
      <c r="A1805" s="145"/>
      <c r="E1805" s="102"/>
      <c r="F1805" s="102"/>
      <c r="G1805" s="102"/>
      <c r="I1805" s="93"/>
      <c r="J1805" s="93"/>
    </row>
    <row r="1806" spans="1:10" s="65" customFormat="1" ht="14" x14ac:dyDescent="0.35">
      <c r="A1806" s="145"/>
      <c r="E1806" s="102"/>
      <c r="F1806" s="102"/>
      <c r="G1806" s="102"/>
      <c r="I1806" s="93"/>
      <c r="J1806" s="93"/>
    </row>
    <row r="1807" spans="1:10" s="65" customFormat="1" ht="14" x14ac:dyDescent="0.35">
      <c r="A1807" s="145"/>
      <c r="E1807" s="102"/>
      <c r="F1807" s="102"/>
      <c r="G1807" s="102"/>
      <c r="I1807" s="93"/>
      <c r="J1807" s="93"/>
    </row>
    <row r="1808" spans="1:10" s="65" customFormat="1" ht="14" x14ac:dyDescent="0.35">
      <c r="A1808" s="145"/>
      <c r="E1808" s="102"/>
      <c r="F1808" s="102"/>
      <c r="G1808" s="102"/>
      <c r="I1808" s="93"/>
      <c r="J1808" s="93"/>
    </row>
    <row r="1809" spans="1:10" s="65" customFormat="1" ht="14" x14ac:dyDescent="0.35">
      <c r="A1809" s="145"/>
      <c r="E1809" s="102"/>
      <c r="F1809" s="102"/>
      <c r="G1809" s="102"/>
      <c r="I1809" s="93"/>
      <c r="J1809" s="93"/>
    </row>
    <row r="1810" spans="1:10" s="65" customFormat="1" ht="14" x14ac:dyDescent="0.35">
      <c r="A1810" s="145"/>
      <c r="E1810" s="102"/>
      <c r="F1810" s="102"/>
      <c r="G1810" s="102"/>
      <c r="I1810" s="93"/>
      <c r="J1810" s="93"/>
    </row>
    <row r="1811" spans="1:10" s="65" customFormat="1" ht="14" x14ac:dyDescent="0.35">
      <c r="A1811" s="145"/>
      <c r="E1811" s="102"/>
      <c r="F1811" s="102"/>
      <c r="G1811" s="102"/>
      <c r="I1811" s="93"/>
      <c r="J1811" s="93"/>
    </row>
    <row r="1812" spans="1:10" s="65" customFormat="1" ht="14" x14ac:dyDescent="0.35">
      <c r="A1812" s="145"/>
      <c r="E1812" s="102"/>
      <c r="F1812" s="102"/>
      <c r="G1812" s="102"/>
      <c r="I1812" s="93"/>
      <c r="J1812" s="93"/>
    </row>
    <row r="1813" spans="1:10" s="65" customFormat="1" ht="14" x14ac:dyDescent="0.35">
      <c r="A1813" s="145"/>
      <c r="E1813" s="102"/>
      <c r="F1813" s="102"/>
      <c r="G1813" s="102"/>
      <c r="I1813" s="93"/>
      <c r="J1813" s="93"/>
    </row>
    <row r="1814" spans="1:10" s="65" customFormat="1" ht="14" x14ac:dyDescent="0.35">
      <c r="A1814" s="145"/>
      <c r="E1814" s="102"/>
      <c r="F1814" s="102"/>
      <c r="G1814" s="102"/>
      <c r="I1814" s="93"/>
      <c r="J1814" s="93"/>
    </row>
    <row r="1815" spans="1:10" s="65" customFormat="1" ht="14" x14ac:dyDescent="0.35">
      <c r="A1815" s="145"/>
      <c r="E1815" s="102"/>
      <c r="F1815" s="102"/>
      <c r="G1815" s="102"/>
      <c r="I1815" s="93"/>
      <c r="J1815" s="93"/>
    </row>
    <row r="1816" spans="1:10" s="65" customFormat="1" ht="14" x14ac:dyDescent="0.35">
      <c r="A1816" s="145"/>
      <c r="E1816" s="102"/>
      <c r="F1816" s="102"/>
      <c r="G1816" s="102"/>
      <c r="I1816" s="93"/>
      <c r="J1816" s="93"/>
    </row>
    <row r="1817" spans="1:10" s="65" customFormat="1" ht="14" x14ac:dyDescent="0.35">
      <c r="A1817" s="145"/>
      <c r="E1817" s="102"/>
      <c r="F1817" s="102"/>
      <c r="G1817" s="102"/>
      <c r="I1817" s="93"/>
      <c r="J1817" s="93"/>
    </row>
    <row r="1818" spans="1:10" s="65" customFormat="1" ht="14" x14ac:dyDescent="0.35">
      <c r="A1818" s="145"/>
      <c r="E1818" s="102"/>
      <c r="F1818" s="102"/>
      <c r="G1818" s="102"/>
      <c r="I1818" s="93"/>
      <c r="J1818" s="93"/>
    </row>
    <row r="1819" spans="1:10" s="65" customFormat="1" ht="14" x14ac:dyDescent="0.35">
      <c r="A1819" s="145"/>
      <c r="E1819" s="102"/>
      <c r="F1819" s="102"/>
      <c r="G1819" s="102"/>
      <c r="I1819" s="93"/>
      <c r="J1819" s="93"/>
    </row>
    <row r="1820" spans="1:10" s="65" customFormat="1" ht="14" x14ac:dyDescent="0.35">
      <c r="A1820" s="145"/>
      <c r="E1820" s="102"/>
      <c r="F1820" s="102"/>
      <c r="G1820" s="102"/>
      <c r="I1820" s="93"/>
      <c r="J1820" s="93"/>
    </row>
    <row r="1821" spans="1:10" s="65" customFormat="1" ht="14" x14ac:dyDescent="0.35">
      <c r="A1821" s="145"/>
      <c r="E1821" s="102"/>
      <c r="F1821" s="102"/>
      <c r="G1821" s="102"/>
      <c r="I1821" s="93"/>
      <c r="J1821" s="93"/>
    </row>
    <row r="1822" spans="1:10" s="65" customFormat="1" ht="14" x14ac:dyDescent="0.35">
      <c r="A1822" s="145"/>
      <c r="E1822" s="102"/>
      <c r="F1822" s="102"/>
      <c r="G1822" s="102"/>
      <c r="I1822" s="93"/>
      <c r="J1822" s="93"/>
    </row>
    <row r="1823" spans="1:10" s="65" customFormat="1" ht="14" x14ac:dyDescent="0.35">
      <c r="A1823" s="145"/>
      <c r="E1823" s="102"/>
      <c r="F1823" s="102"/>
      <c r="G1823" s="102"/>
      <c r="I1823" s="93"/>
      <c r="J1823" s="93"/>
    </row>
    <row r="1824" spans="1:10" s="65" customFormat="1" ht="14" x14ac:dyDescent="0.35">
      <c r="A1824" s="145"/>
      <c r="E1824" s="102"/>
      <c r="F1824" s="102"/>
      <c r="G1824" s="102"/>
      <c r="I1824" s="93"/>
      <c r="J1824" s="93"/>
    </row>
    <row r="1825" spans="1:10" s="65" customFormat="1" ht="14" x14ac:dyDescent="0.35">
      <c r="A1825" s="145"/>
      <c r="E1825" s="102"/>
      <c r="F1825" s="102"/>
      <c r="G1825" s="102"/>
      <c r="I1825" s="93"/>
      <c r="J1825" s="93"/>
    </row>
    <row r="1826" spans="1:10" s="65" customFormat="1" ht="14" x14ac:dyDescent="0.35">
      <c r="A1826" s="145"/>
      <c r="E1826" s="102"/>
      <c r="F1826" s="102"/>
      <c r="G1826" s="102"/>
      <c r="I1826" s="93"/>
      <c r="J1826" s="93"/>
    </row>
    <row r="1827" spans="1:10" s="65" customFormat="1" ht="14" x14ac:dyDescent="0.35">
      <c r="A1827" s="145"/>
      <c r="E1827" s="102"/>
      <c r="F1827" s="102"/>
      <c r="G1827" s="102"/>
      <c r="I1827" s="93"/>
      <c r="J1827" s="93"/>
    </row>
    <row r="1828" spans="1:10" s="65" customFormat="1" ht="14" x14ac:dyDescent="0.35">
      <c r="A1828" s="145"/>
      <c r="E1828" s="102"/>
      <c r="F1828" s="102"/>
      <c r="G1828" s="102"/>
      <c r="I1828" s="93"/>
      <c r="J1828" s="93"/>
    </row>
    <row r="1829" spans="1:10" s="65" customFormat="1" ht="14" x14ac:dyDescent="0.35">
      <c r="A1829" s="145"/>
      <c r="E1829" s="102"/>
      <c r="F1829" s="102"/>
      <c r="G1829" s="102"/>
      <c r="I1829" s="93"/>
      <c r="J1829" s="93"/>
    </row>
    <row r="1830" spans="1:10" s="65" customFormat="1" ht="14" x14ac:dyDescent="0.35">
      <c r="A1830" s="145"/>
      <c r="E1830" s="102"/>
      <c r="F1830" s="102"/>
      <c r="G1830" s="102"/>
      <c r="I1830" s="93"/>
      <c r="J1830" s="93"/>
    </row>
    <row r="1831" spans="1:10" s="65" customFormat="1" ht="14" x14ac:dyDescent="0.35">
      <c r="A1831" s="145"/>
      <c r="E1831" s="102"/>
      <c r="F1831" s="102"/>
      <c r="G1831" s="102"/>
      <c r="I1831" s="93"/>
      <c r="J1831" s="93"/>
    </row>
    <row r="1832" spans="1:10" s="65" customFormat="1" ht="14" x14ac:dyDescent="0.35">
      <c r="A1832" s="145"/>
      <c r="E1832" s="102"/>
      <c r="F1832" s="102"/>
      <c r="G1832" s="102"/>
      <c r="I1832" s="93"/>
      <c r="J1832" s="93"/>
    </row>
    <row r="1833" spans="1:10" s="65" customFormat="1" ht="14" x14ac:dyDescent="0.35">
      <c r="A1833" s="145"/>
      <c r="E1833" s="102"/>
      <c r="F1833" s="102"/>
      <c r="G1833" s="102"/>
      <c r="I1833" s="93"/>
      <c r="J1833" s="93"/>
    </row>
    <row r="1834" spans="1:10" s="65" customFormat="1" ht="14" x14ac:dyDescent="0.35">
      <c r="A1834" s="145"/>
      <c r="E1834" s="102"/>
      <c r="F1834" s="102"/>
      <c r="G1834" s="102"/>
      <c r="I1834" s="93"/>
      <c r="J1834" s="93"/>
    </row>
    <row r="1835" spans="1:10" s="65" customFormat="1" ht="14" x14ac:dyDescent="0.35">
      <c r="A1835" s="145"/>
      <c r="E1835" s="102"/>
      <c r="F1835" s="102"/>
      <c r="G1835" s="102"/>
      <c r="I1835" s="93"/>
      <c r="J1835" s="93"/>
    </row>
    <row r="1836" spans="1:10" s="65" customFormat="1" ht="14" x14ac:dyDescent="0.35">
      <c r="A1836" s="145"/>
      <c r="E1836" s="102"/>
      <c r="F1836" s="102"/>
      <c r="G1836" s="102"/>
      <c r="I1836" s="93"/>
      <c r="J1836" s="93"/>
    </row>
    <row r="1837" spans="1:10" s="65" customFormat="1" ht="14" x14ac:dyDescent="0.35">
      <c r="A1837" s="145"/>
      <c r="E1837" s="102"/>
      <c r="F1837" s="102"/>
      <c r="G1837" s="102"/>
      <c r="I1837" s="93"/>
      <c r="J1837" s="93"/>
    </row>
    <row r="1838" spans="1:10" s="65" customFormat="1" ht="14" x14ac:dyDescent="0.35">
      <c r="A1838" s="145"/>
      <c r="E1838" s="102"/>
      <c r="F1838" s="102"/>
      <c r="G1838" s="102"/>
      <c r="I1838" s="93"/>
      <c r="J1838" s="93"/>
    </row>
    <row r="1839" spans="1:10" s="65" customFormat="1" ht="14" x14ac:dyDescent="0.35">
      <c r="A1839" s="145"/>
      <c r="E1839" s="102"/>
      <c r="F1839" s="102"/>
      <c r="G1839" s="102"/>
      <c r="I1839" s="93"/>
      <c r="J1839" s="93"/>
    </row>
    <row r="1840" spans="1:10" s="65" customFormat="1" ht="14" x14ac:dyDescent="0.35">
      <c r="A1840" s="145"/>
      <c r="E1840" s="102"/>
      <c r="F1840" s="102"/>
      <c r="G1840" s="102"/>
      <c r="I1840" s="93"/>
      <c r="J1840" s="93"/>
    </row>
    <row r="1841" spans="1:10" s="65" customFormat="1" ht="14" x14ac:dyDescent="0.35">
      <c r="A1841" s="145"/>
      <c r="E1841" s="102"/>
      <c r="F1841" s="102"/>
      <c r="G1841" s="102"/>
      <c r="I1841" s="93"/>
      <c r="J1841" s="93"/>
    </row>
    <row r="1842" spans="1:10" s="65" customFormat="1" ht="14" x14ac:dyDescent="0.35">
      <c r="A1842" s="145"/>
      <c r="E1842" s="102"/>
      <c r="F1842" s="102"/>
      <c r="G1842" s="102"/>
      <c r="I1842" s="93"/>
      <c r="J1842" s="93"/>
    </row>
    <row r="1843" spans="1:10" s="65" customFormat="1" ht="14" x14ac:dyDescent="0.35">
      <c r="A1843" s="145"/>
      <c r="E1843" s="102"/>
      <c r="F1843" s="102"/>
      <c r="G1843" s="102"/>
      <c r="I1843" s="93"/>
      <c r="J1843" s="93"/>
    </row>
    <row r="1844" spans="1:10" s="65" customFormat="1" ht="14" x14ac:dyDescent="0.35">
      <c r="A1844" s="145"/>
      <c r="E1844" s="102"/>
      <c r="F1844" s="102"/>
      <c r="G1844" s="102"/>
      <c r="I1844" s="93"/>
      <c r="J1844" s="93"/>
    </row>
    <row r="1845" spans="1:10" s="65" customFormat="1" ht="14" x14ac:dyDescent="0.35">
      <c r="A1845" s="145"/>
      <c r="E1845" s="102"/>
      <c r="F1845" s="102"/>
      <c r="G1845" s="102"/>
      <c r="I1845" s="93"/>
      <c r="J1845" s="93"/>
    </row>
    <row r="1846" spans="1:10" s="65" customFormat="1" ht="14" x14ac:dyDescent="0.35">
      <c r="A1846" s="145"/>
      <c r="E1846" s="102"/>
      <c r="F1846" s="102"/>
      <c r="G1846" s="102"/>
      <c r="I1846" s="93"/>
      <c r="J1846" s="93"/>
    </row>
    <row r="1847" spans="1:10" s="65" customFormat="1" ht="14" x14ac:dyDescent="0.35">
      <c r="A1847" s="145"/>
      <c r="E1847" s="102"/>
      <c r="F1847" s="102"/>
      <c r="G1847" s="102"/>
      <c r="I1847" s="93"/>
      <c r="J1847" s="93"/>
    </row>
    <row r="1848" spans="1:10" s="65" customFormat="1" ht="14" x14ac:dyDescent="0.35">
      <c r="A1848" s="145"/>
      <c r="E1848" s="102"/>
      <c r="F1848" s="102"/>
      <c r="G1848" s="102"/>
      <c r="I1848" s="93"/>
      <c r="J1848" s="93"/>
    </row>
    <row r="1849" spans="1:10" s="65" customFormat="1" ht="14" x14ac:dyDescent="0.35">
      <c r="A1849" s="145"/>
      <c r="E1849" s="102"/>
      <c r="F1849" s="102"/>
      <c r="G1849" s="102"/>
      <c r="I1849" s="93"/>
      <c r="J1849" s="93"/>
    </row>
    <row r="1850" spans="1:10" s="65" customFormat="1" ht="14" x14ac:dyDescent="0.35">
      <c r="A1850" s="145"/>
      <c r="E1850" s="102"/>
      <c r="F1850" s="102"/>
      <c r="G1850" s="102"/>
      <c r="I1850" s="93"/>
      <c r="J1850" s="93"/>
    </row>
    <row r="1851" spans="1:10" s="65" customFormat="1" ht="14" x14ac:dyDescent="0.35">
      <c r="A1851" s="145"/>
      <c r="E1851" s="102"/>
      <c r="F1851" s="102"/>
      <c r="G1851" s="102"/>
      <c r="I1851" s="93"/>
      <c r="J1851" s="93"/>
    </row>
    <row r="1852" spans="1:10" s="65" customFormat="1" ht="14" x14ac:dyDescent="0.35">
      <c r="A1852" s="145"/>
      <c r="E1852" s="102"/>
      <c r="F1852" s="102"/>
      <c r="G1852" s="102"/>
      <c r="I1852" s="93"/>
      <c r="J1852" s="93"/>
    </row>
    <row r="1853" spans="1:10" s="65" customFormat="1" ht="14" x14ac:dyDescent="0.35">
      <c r="A1853" s="145"/>
      <c r="E1853" s="102"/>
      <c r="F1853" s="102"/>
      <c r="G1853" s="102"/>
      <c r="I1853" s="93"/>
      <c r="J1853" s="93"/>
    </row>
    <row r="1854" spans="1:10" s="65" customFormat="1" ht="14" x14ac:dyDescent="0.35">
      <c r="A1854" s="145"/>
      <c r="E1854" s="102"/>
      <c r="F1854" s="102"/>
      <c r="G1854" s="102"/>
      <c r="I1854" s="93"/>
      <c r="J1854" s="93"/>
    </row>
    <row r="1855" spans="1:10" s="65" customFormat="1" ht="14" x14ac:dyDescent="0.35">
      <c r="A1855" s="145"/>
      <c r="E1855" s="102"/>
      <c r="F1855" s="102"/>
      <c r="G1855" s="102"/>
      <c r="I1855" s="93"/>
      <c r="J1855" s="93"/>
    </row>
    <row r="1856" spans="1:10" s="65" customFormat="1" ht="14" x14ac:dyDescent="0.35">
      <c r="A1856" s="145"/>
      <c r="E1856" s="102"/>
      <c r="F1856" s="102"/>
      <c r="G1856" s="102"/>
      <c r="I1856" s="93"/>
      <c r="J1856" s="93"/>
    </row>
    <row r="1857" spans="1:10" s="65" customFormat="1" ht="14" x14ac:dyDescent="0.35">
      <c r="A1857" s="145"/>
      <c r="E1857" s="102"/>
      <c r="F1857" s="102"/>
      <c r="G1857" s="102"/>
      <c r="I1857" s="93"/>
      <c r="J1857" s="93"/>
    </row>
    <row r="1858" spans="1:10" s="65" customFormat="1" ht="14" x14ac:dyDescent="0.35">
      <c r="A1858" s="145"/>
      <c r="E1858" s="102"/>
      <c r="F1858" s="102"/>
      <c r="G1858" s="102"/>
      <c r="I1858" s="93"/>
      <c r="J1858" s="93"/>
    </row>
    <row r="1859" spans="1:10" s="65" customFormat="1" ht="14" x14ac:dyDescent="0.35">
      <c r="A1859" s="145"/>
      <c r="E1859" s="102"/>
      <c r="F1859" s="102"/>
      <c r="G1859" s="102"/>
      <c r="I1859" s="93"/>
      <c r="J1859" s="93"/>
    </row>
    <row r="1860" spans="1:10" s="65" customFormat="1" ht="14" x14ac:dyDescent="0.35">
      <c r="A1860" s="145"/>
      <c r="E1860" s="102"/>
      <c r="F1860" s="102"/>
      <c r="G1860" s="102"/>
      <c r="I1860" s="93"/>
      <c r="J1860" s="93"/>
    </row>
    <row r="1861" spans="1:10" s="65" customFormat="1" ht="14" x14ac:dyDescent="0.35">
      <c r="A1861" s="145"/>
      <c r="E1861" s="102"/>
      <c r="F1861" s="102"/>
      <c r="G1861" s="102"/>
      <c r="I1861" s="93"/>
      <c r="J1861" s="93"/>
    </row>
    <row r="1862" spans="1:10" s="65" customFormat="1" ht="14" x14ac:dyDescent="0.35">
      <c r="A1862" s="145"/>
      <c r="E1862" s="102"/>
      <c r="F1862" s="102"/>
      <c r="G1862" s="102"/>
      <c r="I1862" s="93"/>
      <c r="J1862" s="93"/>
    </row>
    <row r="1863" spans="1:10" s="65" customFormat="1" ht="14" x14ac:dyDescent="0.35">
      <c r="A1863" s="145"/>
      <c r="E1863" s="102"/>
      <c r="F1863" s="102"/>
      <c r="G1863" s="102"/>
      <c r="I1863" s="93"/>
      <c r="J1863" s="93"/>
    </row>
    <row r="1864" spans="1:10" s="65" customFormat="1" ht="14" x14ac:dyDescent="0.35">
      <c r="A1864" s="145"/>
      <c r="E1864" s="102"/>
      <c r="F1864" s="102"/>
      <c r="G1864" s="102"/>
      <c r="I1864" s="93"/>
      <c r="J1864" s="93"/>
    </row>
    <row r="1865" spans="1:10" s="65" customFormat="1" ht="14" x14ac:dyDescent="0.35">
      <c r="A1865" s="145"/>
      <c r="E1865" s="102"/>
      <c r="F1865" s="102"/>
      <c r="G1865" s="102"/>
      <c r="I1865" s="93"/>
      <c r="J1865" s="93"/>
    </row>
    <row r="1866" spans="1:10" s="65" customFormat="1" ht="14" x14ac:dyDescent="0.35">
      <c r="A1866" s="145"/>
      <c r="E1866" s="102"/>
      <c r="F1866" s="102"/>
      <c r="G1866" s="102"/>
      <c r="I1866" s="93"/>
      <c r="J1866" s="93"/>
    </row>
    <row r="1867" spans="1:10" s="65" customFormat="1" ht="14" x14ac:dyDescent="0.35">
      <c r="A1867" s="145"/>
      <c r="E1867" s="102"/>
      <c r="F1867" s="102"/>
      <c r="G1867" s="102"/>
      <c r="I1867" s="93"/>
      <c r="J1867" s="93"/>
    </row>
    <row r="1868" spans="1:10" s="65" customFormat="1" ht="14" x14ac:dyDescent="0.35">
      <c r="A1868" s="145"/>
      <c r="E1868" s="102"/>
      <c r="F1868" s="102"/>
      <c r="G1868" s="102"/>
      <c r="I1868" s="93"/>
      <c r="J1868" s="93"/>
    </row>
    <row r="1869" spans="1:10" s="65" customFormat="1" ht="14" x14ac:dyDescent="0.35">
      <c r="A1869" s="145"/>
      <c r="E1869" s="102"/>
      <c r="F1869" s="102"/>
      <c r="G1869" s="102"/>
      <c r="I1869" s="93"/>
      <c r="J1869" s="93"/>
    </row>
    <row r="1870" spans="1:10" s="65" customFormat="1" ht="14" x14ac:dyDescent="0.35">
      <c r="A1870" s="145"/>
      <c r="E1870" s="102"/>
      <c r="F1870" s="102"/>
      <c r="G1870" s="102"/>
      <c r="I1870" s="93"/>
      <c r="J1870" s="93"/>
    </row>
    <row r="1871" spans="1:10" s="65" customFormat="1" ht="14" x14ac:dyDescent="0.35">
      <c r="A1871" s="145"/>
      <c r="E1871" s="102"/>
      <c r="F1871" s="102"/>
      <c r="G1871" s="102"/>
      <c r="I1871" s="93"/>
      <c r="J1871" s="93"/>
    </row>
    <row r="1872" spans="1:10" s="65" customFormat="1" ht="14" x14ac:dyDescent="0.35">
      <c r="A1872" s="145"/>
      <c r="E1872" s="102"/>
      <c r="F1872" s="102"/>
      <c r="G1872" s="102"/>
      <c r="I1872" s="93"/>
      <c r="J1872" s="93"/>
    </row>
    <row r="1873" spans="1:10" s="65" customFormat="1" ht="14" x14ac:dyDescent="0.35">
      <c r="A1873" s="145"/>
      <c r="E1873" s="102"/>
      <c r="F1873" s="102"/>
      <c r="G1873" s="102"/>
      <c r="I1873" s="93"/>
      <c r="J1873" s="93"/>
    </row>
    <row r="1874" spans="1:10" s="65" customFormat="1" ht="14" x14ac:dyDescent="0.35">
      <c r="A1874" s="145"/>
      <c r="E1874" s="102"/>
      <c r="F1874" s="102"/>
      <c r="G1874" s="102"/>
      <c r="I1874" s="93"/>
      <c r="J1874" s="93"/>
    </row>
    <row r="1875" spans="1:10" s="65" customFormat="1" ht="14" x14ac:dyDescent="0.35">
      <c r="A1875" s="145"/>
      <c r="E1875" s="102"/>
      <c r="F1875" s="102"/>
      <c r="G1875" s="102"/>
      <c r="I1875" s="93"/>
      <c r="J1875" s="93"/>
    </row>
    <row r="1876" spans="1:10" s="65" customFormat="1" ht="14" x14ac:dyDescent="0.35">
      <c r="A1876" s="145"/>
      <c r="E1876" s="102"/>
      <c r="F1876" s="102"/>
      <c r="G1876" s="102"/>
      <c r="I1876" s="93"/>
      <c r="J1876" s="93"/>
    </row>
    <row r="1877" spans="1:10" s="65" customFormat="1" ht="14" x14ac:dyDescent="0.35">
      <c r="A1877" s="145"/>
      <c r="E1877" s="102"/>
      <c r="F1877" s="102"/>
      <c r="G1877" s="102"/>
      <c r="I1877" s="93"/>
      <c r="J1877" s="93"/>
    </row>
    <row r="1878" spans="1:10" s="65" customFormat="1" ht="14" x14ac:dyDescent="0.35">
      <c r="A1878" s="145"/>
      <c r="E1878" s="102"/>
      <c r="F1878" s="102"/>
      <c r="G1878" s="102"/>
      <c r="I1878" s="93"/>
      <c r="J1878" s="93"/>
    </row>
    <row r="1879" spans="1:10" s="65" customFormat="1" ht="14" x14ac:dyDescent="0.35">
      <c r="A1879" s="145"/>
      <c r="E1879" s="102"/>
      <c r="F1879" s="102"/>
      <c r="G1879" s="102"/>
      <c r="I1879" s="93"/>
      <c r="J1879" s="93"/>
    </row>
    <row r="1880" spans="1:10" s="65" customFormat="1" ht="14" x14ac:dyDescent="0.35">
      <c r="A1880" s="145"/>
      <c r="E1880" s="102"/>
      <c r="F1880" s="102"/>
      <c r="G1880" s="102"/>
      <c r="I1880" s="93"/>
      <c r="J1880" s="93"/>
    </row>
    <row r="1881" spans="1:10" s="65" customFormat="1" ht="14" x14ac:dyDescent="0.35">
      <c r="A1881" s="145"/>
      <c r="E1881" s="102"/>
      <c r="F1881" s="102"/>
      <c r="G1881" s="102"/>
      <c r="I1881" s="93"/>
      <c r="J1881" s="93"/>
    </row>
    <row r="1882" spans="1:10" s="65" customFormat="1" ht="14" x14ac:dyDescent="0.35">
      <c r="A1882" s="145"/>
      <c r="E1882" s="102"/>
      <c r="F1882" s="102"/>
      <c r="G1882" s="102"/>
      <c r="I1882" s="93"/>
      <c r="J1882" s="93"/>
    </row>
    <row r="1883" spans="1:10" s="65" customFormat="1" ht="14" x14ac:dyDescent="0.35">
      <c r="A1883" s="145"/>
      <c r="E1883" s="102"/>
      <c r="F1883" s="102"/>
      <c r="G1883" s="102"/>
      <c r="I1883" s="93"/>
      <c r="J1883" s="93"/>
    </row>
    <row r="1884" spans="1:10" s="65" customFormat="1" ht="14" x14ac:dyDescent="0.35">
      <c r="A1884" s="145"/>
      <c r="E1884" s="102"/>
      <c r="F1884" s="102"/>
      <c r="G1884" s="102"/>
      <c r="I1884" s="93"/>
      <c r="J1884" s="93"/>
    </row>
    <row r="1885" spans="1:10" s="65" customFormat="1" ht="14" x14ac:dyDescent="0.35">
      <c r="A1885" s="145"/>
      <c r="E1885" s="102"/>
      <c r="F1885" s="102"/>
      <c r="G1885" s="102"/>
      <c r="I1885" s="93"/>
      <c r="J1885" s="93"/>
    </row>
    <row r="1886" spans="1:10" s="65" customFormat="1" ht="14" x14ac:dyDescent="0.35">
      <c r="A1886" s="145"/>
      <c r="E1886" s="102"/>
      <c r="F1886" s="102"/>
      <c r="G1886" s="102"/>
      <c r="I1886" s="93"/>
      <c r="J1886" s="93"/>
    </row>
    <row r="1887" spans="1:10" s="65" customFormat="1" ht="14" x14ac:dyDescent="0.35">
      <c r="A1887" s="145"/>
      <c r="E1887" s="102"/>
      <c r="F1887" s="102"/>
      <c r="G1887" s="102"/>
      <c r="I1887" s="93"/>
      <c r="J1887" s="93"/>
    </row>
    <row r="1888" spans="1:10" s="65" customFormat="1" ht="14" x14ac:dyDescent="0.35">
      <c r="A1888" s="145"/>
      <c r="E1888" s="102"/>
      <c r="F1888" s="102"/>
      <c r="G1888" s="102"/>
      <c r="I1888" s="93"/>
      <c r="J1888" s="93"/>
    </row>
    <row r="1889" spans="1:10" s="65" customFormat="1" ht="14" x14ac:dyDescent="0.35">
      <c r="A1889" s="145"/>
      <c r="E1889" s="102"/>
      <c r="F1889" s="102"/>
      <c r="G1889" s="102"/>
      <c r="I1889" s="93"/>
      <c r="J1889" s="93"/>
    </row>
    <row r="1890" spans="1:10" s="65" customFormat="1" ht="14" x14ac:dyDescent="0.35">
      <c r="A1890" s="145"/>
      <c r="E1890" s="102"/>
      <c r="F1890" s="102"/>
      <c r="G1890" s="102"/>
      <c r="I1890" s="93"/>
      <c r="J1890" s="93"/>
    </row>
    <row r="1891" spans="1:10" s="65" customFormat="1" ht="14" x14ac:dyDescent="0.35">
      <c r="A1891" s="145"/>
      <c r="E1891" s="102"/>
      <c r="F1891" s="102"/>
      <c r="G1891" s="102"/>
      <c r="I1891" s="93"/>
      <c r="J1891" s="93"/>
    </row>
    <row r="1892" spans="1:10" s="65" customFormat="1" ht="14" x14ac:dyDescent="0.35">
      <c r="A1892" s="145"/>
      <c r="E1892" s="102"/>
      <c r="F1892" s="102"/>
      <c r="G1892" s="102"/>
      <c r="I1892" s="93"/>
      <c r="J1892" s="93"/>
    </row>
    <row r="1893" spans="1:10" s="65" customFormat="1" ht="14" x14ac:dyDescent="0.35">
      <c r="A1893" s="145"/>
      <c r="E1893" s="102"/>
      <c r="F1893" s="102"/>
      <c r="G1893" s="102"/>
      <c r="I1893" s="93"/>
      <c r="J1893" s="93"/>
    </row>
    <row r="1894" spans="1:10" s="65" customFormat="1" ht="14" x14ac:dyDescent="0.35">
      <c r="A1894" s="145"/>
      <c r="E1894" s="102"/>
      <c r="F1894" s="102"/>
      <c r="G1894" s="102"/>
      <c r="I1894" s="93"/>
      <c r="J1894" s="93"/>
    </row>
    <row r="1895" spans="1:10" s="65" customFormat="1" ht="14" x14ac:dyDescent="0.35">
      <c r="A1895" s="145"/>
      <c r="E1895" s="102"/>
      <c r="F1895" s="102"/>
      <c r="G1895" s="102"/>
      <c r="I1895" s="93"/>
      <c r="J1895" s="93"/>
    </row>
    <row r="1896" spans="1:10" s="65" customFormat="1" ht="14" x14ac:dyDescent="0.35">
      <c r="A1896" s="145"/>
      <c r="E1896" s="102"/>
      <c r="F1896" s="102"/>
      <c r="G1896" s="102"/>
      <c r="I1896" s="93"/>
      <c r="J1896" s="93"/>
    </row>
    <row r="1897" spans="1:10" s="65" customFormat="1" ht="14" x14ac:dyDescent="0.35">
      <c r="A1897" s="145"/>
      <c r="E1897" s="102"/>
      <c r="F1897" s="102"/>
      <c r="G1897" s="102"/>
      <c r="I1897" s="93"/>
      <c r="J1897" s="93"/>
    </row>
    <row r="1898" spans="1:10" s="65" customFormat="1" ht="14" x14ac:dyDescent="0.35">
      <c r="A1898" s="145"/>
      <c r="E1898" s="102"/>
      <c r="F1898" s="102"/>
      <c r="G1898" s="102"/>
      <c r="I1898" s="93"/>
      <c r="J1898" s="93"/>
    </row>
    <row r="1899" spans="1:10" s="65" customFormat="1" ht="14" x14ac:dyDescent="0.35">
      <c r="A1899" s="145"/>
      <c r="E1899" s="102"/>
      <c r="F1899" s="102"/>
      <c r="G1899" s="102"/>
      <c r="I1899" s="93"/>
      <c r="J1899" s="93"/>
    </row>
    <row r="1900" spans="1:10" s="65" customFormat="1" ht="14" x14ac:dyDescent="0.35">
      <c r="A1900" s="145"/>
      <c r="E1900" s="102"/>
      <c r="F1900" s="102"/>
      <c r="G1900" s="102"/>
      <c r="I1900" s="93"/>
      <c r="J1900" s="93"/>
    </row>
    <row r="1901" spans="1:10" s="65" customFormat="1" ht="14" x14ac:dyDescent="0.35">
      <c r="A1901" s="145"/>
      <c r="E1901" s="102"/>
      <c r="F1901" s="102"/>
      <c r="G1901" s="102"/>
      <c r="I1901" s="93"/>
      <c r="J1901" s="93"/>
    </row>
    <row r="1902" spans="1:10" s="65" customFormat="1" ht="14" x14ac:dyDescent="0.35">
      <c r="A1902" s="145"/>
      <c r="E1902" s="102"/>
      <c r="F1902" s="102"/>
      <c r="G1902" s="102"/>
      <c r="I1902" s="93"/>
      <c r="J1902" s="93"/>
    </row>
    <row r="1903" spans="1:10" s="65" customFormat="1" ht="14" x14ac:dyDescent="0.35">
      <c r="A1903" s="145"/>
      <c r="E1903" s="102"/>
      <c r="F1903" s="102"/>
      <c r="G1903" s="102"/>
      <c r="I1903" s="93"/>
      <c r="J1903" s="93"/>
    </row>
    <row r="1904" spans="1:10" s="65" customFormat="1" ht="14" x14ac:dyDescent="0.35">
      <c r="A1904" s="145"/>
      <c r="E1904" s="102"/>
      <c r="F1904" s="102"/>
      <c r="G1904" s="102"/>
      <c r="I1904" s="93"/>
      <c r="J1904" s="93"/>
    </row>
    <row r="1905" spans="1:10" s="65" customFormat="1" ht="14" x14ac:dyDescent="0.35">
      <c r="A1905" s="145"/>
      <c r="E1905" s="102"/>
      <c r="F1905" s="102"/>
      <c r="G1905" s="102"/>
      <c r="I1905" s="93"/>
      <c r="J1905" s="93"/>
    </row>
    <row r="1906" spans="1:10" s="65" customFormat="1" ht="14" x14ac:dyDescent="0.35">
      <c r="A1906" s="145"/>
      <c r="E1906" s="102"/>
      <c r="F1906" s="102"/>
      <c r="G1906" s="102"/>
      <c r="I1906" s="93"/>
      <c r="J1906" s="93"/>
    </row>
    <row r="1907" spans="1:10" s="65" customFormat="1" ht="14" x14ac:dyDescent="0.35">
      <c r="A1907" s="145"/>
      <c r="E1907" s="102"/>
      <c r="F1907" s="102"/>
      <c r="G1907" s="102"/>
      <c r="I1907" s="93"/>
      <c r="J1907" s="93"/>
    </row>
    <row r="1908" spans="1:10" s="65" customFormat="1" ht="14" x14ac:dyDescent="0.35">
      <c r="A1908" s="145"/>
      <c r="E1908" s="102"/>
      <c r="F1908" s="102"/>
      <c r="G1908" s="102"/>
      <c r="I1908" s="93"/>
      <c r="J1908" s="93"/>
    </row>
    <row r="1909" spans="1:10" s="65" customFormat="1" ht="14" x14ac:dyDescent="0.35">
      <c r="A1909" s="145"/>
      <c r="E1909" s="102"/>
      <c r="F1909" s="102"/>
      <c r="G1909" s="102"/>
      <c r="I1909" s="93"/>
      <c r="J1909" s="93"/>
    </row>
    <row r="1910" spans="1:10" s="65" customFormat="1" ht="14" x14ac:dyDescent="0.35">
      <c r="A1910" s="145"/>
      <c r="E1910" s="102"/>
      <c r="F1910" s="102"/>
      <c r="G1910" s="102"/>
      <c r="I1910" s="93"/>
      <c r="J1910" s="93"/>
    </row>
    <row r="1911" spans="1:10" s="65" customFormat="1" ht="14" x14ac:dyDescent="0.35">
      <c r="A1911" s="145"/>
      <c r="E1911" s="102"/>
      <c r="F1911" s="102"/>
      <c r="G1911" s="102"/>
      <c r="I1911" s="93"/>
      <c r="J1911" s="93"/>
    </row>
    <row r="1912" spans="1:10" s="65" customFormat="1" ht="14" x14ac:dyDescent="0.35">
      <c r="A1912" s="145"/>
      <c r="E1912" s="102"/>
      <c r="F1912" s="102"/>
      <c r="G1912" s="102"/>
      <c r="I1912" s="93"/>
      <c r="J1912" s="93"/>
    </row>
    <row r="1913" spans="1:10" s="65" customFormat="1" ht="14" x14ac:dyDescent="0.35">
      <c r="A1913" s="145"/>
      <c r="E1913" s="102"/>
      <c r="F1913" s="102"/>
      <c r="G1913" s="102"/>
      <c r="I1913" s="93"/>
      <c r="J1913" s="93"/>
    </row>
    <row r="1914" spans="1:10" s="65" customFormat="1" ht="14" x14ac:dyDescent="0.35">
      <c r="A1914" s="145"/>
      <c r="E1914" s="102"/>
      <c r="F1914" s="102"/>
      <c r="G1914" s="102"/>
      <c r="I1914" s="93"/>
      <c r="J1914" s="93"/>
    </row>
    <row r="1915" spans="1:10" s="65" customFormat="1" ht="14" x14ac:dyDescent="0.35">
      <c r="A1915" s="145"/>
      <c r="E1915" s="102"/>
      <c r="F1915" s="102"/>
      <c r="G1915" s="102"/>
      <c r="I1915" s="93"/>
      <c r="J1915" s="93"/>
    </row>
    <row r="1916" spans="1:10" s="65" customFormat="1" ht="14" x14ac:dyDescent="0.35">
      <c r="A1916" s="145"/>
      <c r="E1916" s="102"/>
      <c r="F1916" s="102"/>
      <c r="G1916" s="102"/>
      <c r="I1916" s="93"/>
      <c r="J1916" s="93"/>
    </row>
    <row r="1917" spans="1:10" s="65" customFormat="1" ht="14" x14ac:dyDescent="0.35">
      <c r="A1917" s="145"/>
      <c r="E1917" s="102"/>
      <c r="F1917" s="102"/>
      <c r="G1917" s="102"/>
      <c r="I1917" s="93"/>
      <c r="J1917" s="93"/>
    </row>
    <row r="1918" spans="1:10" s="65" customFormat="1" ht="14" x14ac:dyDescent="0.35">
      <c r="A1918" s="145"/>
      <c r="E1918" s="102"/>
      <c r="F1918" s="102"/>
      <c r="G1918" s="102"/>
      <c r="I1918" s="93"/>
      <c r="J1918" s="93"/>
    </row>
    <row r="1919" spans="1:10" s="65" customFormat="1" ht="14" x14ac:dyDescent="0.35">
      <c r="A1919" s="145"/>
      <c r="E1919" s="102"/>
      <c r="F1919" s="102"/>
      <c r="G1919" s="102"/>
      <c r="I1919" s="93"/>
      <c r="J1919" s="93"/>
    </row>
    <row r="1920" spans="1:10" s="65" customFormat="1" ht="14" x14ac:dyDescent="0.35">
      <c r="A1920" s="145"/>
      <c r="E1920" s="102"/>
      <c r="F1920" s="102"/>
      <c r="G1920" s="102"/>
      <c r="I1920" s="93"/>
      <c r="J1920" s="93"/>
    </row>
    <row r="1921" spans="1:10" s="65" customFormat="1" ht="14" x14ac:dyDescent="0.35">
      <c r="A1921" s="145"/>
      <c r="E1921" s="102"/>
      <c r="F1921" s="102"/>
      <c r="G1921" s="102"/>
      <c r="I1921" s="93"/>
      <c r="J1921" s="93"/>
    </row>
    <row r="1922" spans="1:10" s="65" customFormat="1" ht="14" x14ac:dyDescent="0.35">
      <c r="A1922" s="145"/>
      <c r="E1922" s="102"/>
      <c r="F1922" s="102"/>
      <c r="G1922" s="102"/>
      <c r="I1922" s="93"/>
      <c r="J1922" s="93"/>
    </row>
    <row r="1923" spans="1:10" s="65" customFormat="1" ht="14" x14ac:dyDescent="0.35">
      <c r="A1923" s="145"/>
      <c r="E1923" s="102"/>
      <c r="F1923" s="102"/>
      <c r="G1923" s="102"/>
      <c r="I1923" s="93"/>
      <c r="J1923" s="93"/>
    </row>
    <row r="1924" spans="1:10" s="65" customFormat="1" ht="14" x14ac:dyDescent="0.35">
      <c r="A1924" s="145"/>
      <c r="E1924" s="102"/>
      <c r="F1924" s="102"/>
      <c r="G1924" s="102"/>
      <c r="I1924" s="93"/>
      <c r="J1924" s="93"/>
    </row>
    <row r="1925" spans="1:10" s="65" customFormat="1" ht="14" x14ac:dyDescent="0.35">
      <c r="A1925" s="145"/>
      <c r="E1925" s="102"/>
      <c r="F1925" s="102"/>
      <c r="G1925" s="102"/>
      <c r="I1925" s="93"/>
      <c r="J1925" s="93"/>
    </row>
    <row r="1926" spans="1:10" s="65" customFormat="1" ht="14" x14ac:dyDescent="0.35">
      <c r="A1926" s="145"/>
      <c r="E1926" s="102"/>
      <c r="F1926" s="102"/>
      <c r="G1926" s="102"/>
      <c r="I1926" s="93"/>
      <c r="J1926" s="93"/>
    </row>
    <row r="1927" spans="1:10" s="65" customFormat="1" ht="14" x14ac:dyDescent="0.35">
      <c r="A1927" s="145"/>
      <c r="E1927" s="102"/>
      <c r="F1927" s="102"/>
      <c r="G1927" s="102"/>
      <c r="I1927" s="93"/>
      <c r="J1927" s="93"/>
    </row>
    <row r="1928" spans="1:10" s="65" customFormat="1" ht="14" x14ac:dyDescent="0.35">
      <c r="A1928" s="145"/>
      <c r="E1928" s="102"/>
      <c r="F1928" s="102"/>
      <c r="G1928" s="102"/>
      <c r="I1928" s="93"/>
      <c r="J1928" s="93"/>
    </row>
    <row r="1929" spans="1:10" s="65" customFormat="1" ht="14" x14ac:dyDescent="0.35">
      <c r="A1929" s="145"/>
      <c r="E1929" s="102"/>
      <c r="F1929" s="102"/>
      <c r="G1929" s="102"/>
      <c r="I1929" s="93"/>
      <c r="J1929" s="93"/>
    </row>
    <row r="1930" spans="1:10" s="65" customFormat="1" ht="14" x14ac:dyDescent="0.35">
      <c r="A1930" s="145"/>
      <c r="E1930" s="102"/>
      <c r="F1930" s="102"/>
      <c r="G1930" s="102"/>
      <c r="I1930" s="93"/>
      <c r="J1930" s="93"/>
    </row>
    <row r="1931" spans="1:10" s="65" customFormat="1" ht="14" x14ac:dyDescent="0.35">
      <c r="A1931" s="145"/>
      <c r="E1931" s="102"/>
      <c r="F1931" s="102"/>
      <c r="G1931" s="102"/>
      <c r="I1931" s="93"/>
      <c r="J1931" s="93"/>
    </row>
    <row r="1932" spans="1:10" s="65" customFormat="1" ht="14" x14ac:dyDescent="0.35">
      <c r="A1932" s="145"/>
      <c r="E1932" s="102"/>
      <c r="F1932" s="102"/>
      <c r="G1932" s="102"/>
      <c r="I1932" s="93"/>
      <c r="J1932" s="93"/>
    </row>
    <row r="1933" spans="1:10" s="65" customFormat="1" ht="14" x14ac:dyDescent="0.35">
      <c r="A1933" s="145"/>
      <c r="E1933" s="102"/>
      <c r="F1933" s="102"/>
      <c r="G1933" s="102"/>
      <c r="I1933" s="93"/>
      <c r="J1933" s="93"/>
    </row>
    <row r="1934" spans="1:10" s="65" customFormat="1" ht="14" x14ac:dyDescent="0.35">
      <c r="A1934" s="145"/>
      <c r="E1934" s="102"/>
      <c r="F1934" s="102"/>
      <c r="G1934" s="102"/>
      <c r="I1934" s="93"/>
      <c r="J1934" s="93"/>
    </row>
    <row r="1935" spans="1:10" s="65" customFormat="1" ht="14" x14ac:dyDescent="0.35">
      <c r="A1935" s="145"/>
      <c r="E1935" s="102"/>
      <c r="F1935" s="102"/>
      <c r="G1935" s="102"/>
      <c r="I1935" s="93"/>
      <c r="J1935" s="93"/>
    </row>
    <row r="1936" spans="1:10" s="65" customFormat="1" ht="14" x14ac:dyDescent="0.35">
      <c r="A1936" s="145"/>
      <c r="E1936" s="102"/>
      <c r="F1936" s="102"/>
      <c r="G1936" s="102"/>
      <c r="I1936" s="93"/>
      <c r="J1936" s="93"/>
    </row>
    <row r="1937" spans="1:10" s="65" customFormat="1" ht="14" x14ac:dyDescent="0.35">
      <c r="A1937" s="145"/>
      <c r="E1937" s="102"/>
      <c r="F1937" s="102"/>
      <c r="G1937" s="102"/>
      <c r="I1937" s="93"/>
      <c r="J1937" s="93"/>
    </row>
    <row r="1938" spans="1:10" s="65" customFormat="1" ht="14" x14ac:dyDescent="0.35">
      <c r="A1938" s="145"/>
      <c r="E1938" s="102"/>
      <c r="F1938" s="102"/>
      <c r="G1938" s="102"/>
      <c r="I1938" s="93"/>
      <c r="J1938" s="93"/>
    </row>
    <row r="1939" spans="1:10" s="65" customFormat="1" ht="14" x14ac:dyDescent="0.35">
      <c r="A1939" s="145"/>
      <c r="E1939" s="102"/>
      <c r="F1939" s="102"/>
      <c r="G1939" s="102"/>
      <c r="I1939" s="93"/>
      <c r="J1939" s="93"/>
    </row>
    <row r="1940" spans="1:10" s="65" customFormat="1" ht="14" x14ac:dyDescent="0.35">
      <c r="A1940" s="145"/>
      <c r="E1940" s="102"/>
      <c r="F1940" s="102"/>
      <c r="G1940" s="102"/>
      <c r="I1940" s="93"/>
      <c r="J1940" s="93"/>
    </row>
    <row r="1941" spans="1:10" s="65" customFormat="1" ht="14" x14ac:dyDescent="0.35">
      <c r="A1941" s="145"/>
      <c r="E1941" s="102"/>
      <c r="F1941" s="102"/>
      <c r="G1941" s="102"/>
      <c r="I1941" s="93"/>
      <c r="J1941" s="93"/>
    </row>
    <row r="1942" spans="1:10" s="65" customFormat="1" ht="14" x14ac:dyDescent="0.35">
      <c r="A1942" s="145"/>
      <c r="E1942" s="102"/>
      <c r="F1942" s="102"/>
      <c r="G1942" s="102"/>
      <c r="I1942" s="93"/>
      <c r="J1942" s="93"/>
    </row>
    <row r="1943" spans="1:10" s="65" customFormat="1" ht="14" x14ac:dyDescent="0.35">
      <c r="A1943" s="145"/>
      <c r="E1943" s="102"/>
      <c r="F1943" s="102"/>
      <c r="G1943" s="102"/>
      <c r="I1943" s="93"/>
      <c r="J1943" s="93"/>
    </row>
    <row r="1944" spans="1:10" s="65" customFormat="1" ht="14" x14ac:dyDescent="0.35">
      <c r="A1944" s="145"/>
      <c r="E1944" s="102"/>
      <c r="F1944" s="102"/>
      <c r="G1944" s="102"/>
      <c r="I1944" s="93"/>
      <c r="J1944" s="93"/>
    </row>
    <row r="1945" spans="1:10" s="65" customFormat="1" ht="14" x14ac:dyDescent="0.35">
      <c r="A1945" s="145"/>
      <c r="E1945" s="102"/>
      <c r="F1945" s="102"/>
      <c r="G1945" s="102"/>
      <c r="I1945" s="93"/>
      <c r="J1945" s="93"/>
    </row>
    <row r="1946" spans="1:10" s="65" customFormat="1" ht="14" x14ac:dyDescent="0.35">
      <c r="A1946" s="145"/>
      <c r="E1946" s="102"/>
      <c r="F1946" s="102"/>
      <c r="G1946" s="102"/>
      <c r="I1946" s="93"/>
      <c r="J1946" s="93"/>
    </row>
    <row r="1947" spans="1:10" s="65" customFormat="1" ht="14" x14ac:dyDescent="0.35">
      <c r="A1947" s="145"/>
      <c r="E1947" s="102"/>
      <c r="F1947" s="102"/>
      <c r="G1947" s="102"/>
      <c r="I1947" s="93"/>
      <c r="J1947" s="93"/>
    </row>
    <row r="1948" spans="1:10" s="65" customFormat="1" ht="14" x14ac:dyDescent="0.35">
      <c r="A1948" s="145"/>
      <c r="E1948" s="102"/>
      <c r="F1948" s="102"/>
      <c r="G1948" s="102"/>
      <c r="I1948" s="93"/>
      <c r="J1948" s="93"/>
    </row>
    <row r="1949" spans="1:10" s="65" customFormat="1" ht="14" x14ac:dyDescent="0.35">
      <c r="A1949" s="145"/>
      <c r="E1949" s="102"/>
      <c r="F1949" s="102"/>
      <c r="G1949" s="102"/>
      <c r="I1949" s="93"/>
      <c r="J1949" s="93"/>
    </row>
    <row r="1950" spans="1:10" s="65" customFormat="1" ht="14" x14ac:dyDescent="0.35">
      <c r="A1950" s="145"/>
      <c r="E1950" s="102"/>
      <c r="F1950" s="102"/>
      <c r="G1950" s="102"/>
      <c r="I1950" s="93"/>
      <c r="J1950" s="93"/>
    </row>
    <row r="1951" spans="1:10" s="65" customFormat="1" ht="14" x14ac:dyDescent="0.35">
      <c r="A1951" s="145"/>
      <c r="E1951" s="102"/>
      <c r="F1951" s="102"/>
      <c r="G1951" s="102"/>
      <c r="I1951" s="93"/>
      <c r="J1951" s="93"/>
    </row>
    <row r="1952" spans="1:10" s="65" customFormat="1" ht="14" x14ac:dyDescent="0.35">
      <c r="A1952" s="145"/>
      <c r="E1952" s="102"/>
      <c r="F1952" s="102"/>
      <c r="G1952" s="102"/>
      <c r="I1952" s="93"/>
      <c r="J1952" s="93"/>
    </row>
    <row r="1953" spans="1:10" s="65" customFormat="1" ht="14" x14ac:dyDescent="0.35">
      <c r="A1953" s="145"/>
      <c r="E1953" s="102"/>
      <c r="F1953" s="102"/>
      <c r="G1953" s="102"/>
      <c r="I1953" s="93"/>
      <c r="J1953" s="93"/>
    </row>
    <row r="1954" spans="1:10" s="65" customFormat="1" ht="14" x14ac:dyDescent="0.35">
      <c r="A1954" s="145"/>
      <c r="E1954" s="102"/>
      <c r="F1954" s="102"/>
      <c r="G1954" s="102"/>
      <c r="I1954" s="93"/>
      <c r="J1954" s="93"/>
    </row>
    <row r="1955" spans="1:10" s="65" customFormat="1" ht="14" x14ac:dyDescent="0.35">
      <c r="A1955" s="145"/>
      <c r="E1955" s="102"/>
      <c r="F1955" s="102"/>
      <c r="G1955" s="102"/>
      <c r="I1955" s="93"/>
      <c r="J1955" s="93"/>
    </row>
    <row r="1956" spans="1:10" s="65" customFormat="1" ht="14" x14ac:dyDescent="0.35">
      <c r="A1956" s="145"/>
      <c r="E1956" s="102"/>
      <c r="F1956" s="102"/>
      <c r="G1956" s="102"/>
      <c r="I1956" s="93"/>
      <c r="J1956" s="93"/>
    </row>
    <row r="1957" spans="1:10" s="65" customFormat="1" ht="14" x14ac:dyDescent="0.35">
      <c r="A1957" s="145"/>
      <c r="E1957" s="102"/>
      <c r="F1957" s="102"/>
      <c r="G1957" s="102"/>
      <c r="I1957" s="93"/>
      <c r="J1957" s="93"/>
    </row>
    <row r="1958" spans="1:10" s="65" customFormat="1" ht="14" x14ac:dyDescent="0.35">
      <c r="A1958" s="145"/>
      <c r="E1958" s="102"/>
      <c r="F1958" s="102"/>
      <c r="G1958" s="102"/>
      <c r="I1958" s="93"/>
      <c r="J1958" s="93"/>
    </row>
    <row r="1959" spans="1:10" s="65" customFormat="1" ht="14" x14ac:dyDescent="0.35">
      <c r="A1959" s="145"/>
      <c r="E1959" s="102"/>
      <c r="F1959" s="102"/>
      <c r="G1959" s="102"/>
      <c r="I1959" s="93"/>
      <c r="J1959" s="93"/>
    </row>
    <row r="1960" spans="1:10" s="65" customFormat="1" ht="14" x14ac:dyDescent="0.35">
      <c r="A1960" s="145"/>
      <c r="E1960" s="102"/>
      <c r="F1960" s="102"/>
      <c r="G1960" s="102"/>
      <c r="I1960" s="93"/>
      <c r="J1960" s="93"/>
    </row>
    <row r="1961" spans="1:10" s="65" customFormat="1" ht="14" x14ac:dyDescent="0.35">
      <c r="A1961" s="145"/>
      <c r="E1961" s="102"/>
      <c r="F1961" s="102"/>
      <c r="G1961" s="102"/>
      <c r="I1961" s="93"/>
      <c r="J1961" s="93"/>
    </row>
    <row r="1962" spans="1:10" s="65" customFormat="1" ht="14" x14ac:dyDescent="0.35">
      <c r="A1962" s="145"/>
      <c r="E1962" s="102"/>
      <c r="F1962" s="102"/>
      <c r="G1962" s="102"/>
      <c r="I1962" s="93"/>
      <c r="J1962" s="93"/>
    </row>
    <row r="1963" spans="1:10" s="65" customFormat="1" ht="14" x14ac:dyDescent="0.35">
      <c r="A1963" s="145"/>
      <c r="E1963" s="102"/>
      <c r="F1963" s="102"/>
      <c r="G1963" s="102"/>
      <c r="I1963" s="93"/>
      <c r="J1963" s="93"/>
    </row>
    <row r="1964" spans="1:10" s="65" customFormat="1" ht="14" x14ac:dyDescent="0.35">
      <c r="A1964" s="145"/>
      <c r="E1964" s="102"/>
      <c r="F1964" s="102"/>
      <c r="G1964" s="102"/>
      <c r="I1964" s="93"/>
      <c r="J1964" s="93"/>
    </row>
    <row r="1965" spans="1:10" s="65" customFormat="1" ht="14" x14ac:dyDescent="0.35">
      <c r="A1965" s="145"/>
      <c r="E1965" s="102"/>
      <c r="F1965" s="102"/>
      <c r="G1965" s="102"/>
      <c r="I1965" s="93"/>
      <c r="J1965" s="93"/>
    </row>
    <row r="1966" spans="1:10" s="65" customFormat="1" ht="14" x14ac:dyDescent="0.35">
      <c r="A1966" s="145"/>
      <c r="E1966" s="102"/>
      <c r="F1966" s="102"/>
      <c r="G1966" s="102"/>
      <c r="I1966" s="93"/>
      <c r="J1966" s="93"/>
    </row>
    <row r="1967" spans="1:10" s="65" customFormat="1" ht="14" x14ac:dyDescent="0.35">
      <c r="A1967" s="145"/>
      <c r="E1967" s="102"/>
      <c r="F1967" s="102"/>
      <c r="G1967" s="102"/>
      <c r="I1967" s="93"/>
      <c r="J1967" s="93"/>
    </row>
    <row r="1968" spans="1:10" s="65" customFormat="1" ht="14" x14ac:dyDescent="0.35">
      <c r="A1968" s="145"/>
      <c r="E1968" s="102"/>
      <c r="F1968" s="102"/>
      <c r="G1968" s="102"/>
      <c r="I1968" s="93"/>
      <c r="J1968" s="93"/>
    </row>
    <row r="1969" spans="1:10" s="65" customFormat="1" ht="14" x14ac:dyDescent="0.35">
      <c r="A1969" s="145"/>
      <c r="E1969" s="102"/>
      <c r="F1969" s="102"/>
      <c r="G1969" s="102"/>
      <c r="I1969" s="93"/>
      <c r="J1969" s="93"/>
    </row>
    <row r="1970" spans="1:10" s="65" customFormat="1" ht="14" x14ac:dyDescent="0.35">
      <c r="A1970" s="145"/>
      <c r="E1970" s="102"/>
      <c r="F1970" s="102"/>
      <c r="G1970" s="102"/>
      <c r="I1970" s="93"/>
      <c r="J1970" s="93"/>
    </row>
    <row r="1971" spans="1:10" s="65" customFormat="1" ht="14" x14ac:dyDescent="0.35">
      <c r="A1971" s="145"/>
      <c r="E1971" s="102"/>
      <c r="F1971" s="102"/>
      <c r="G1971" s="102"/>
      <c r="I1971" s="93"/>
      <c r="J1971" s="93"/>
    </row>
    <row r="1972" spans="1:10" s="65" customFormat="1" ht="14" x14ac:dyDescent="0.35">
      <c r="A1972" s="145"/>
      <c r="E1972" s="102"/>
      <c r="F1972" s="102"/>
      <c r="G1972" s="102"/>
      <c r="I1972" s="93"/>
      <c r="J1972" s="93"/>
    </row>
    <row r="1973" spans="1:10" s="65" customFormat="1" ht="14" x14ac:dyDescent="0.35">
      <c r="A1973" s="145"/>
      <c r="E1973" s="102"/>
      <c r="F1973" s="102"/>
      <c r="G1973" s="102"/>
      <c r="I1973" s="93"/>
      <c r="J1973" s="93"/>
    </row>
    <row r="1974" spans="1:10" s="65" customFormat="1" ht="14" x14ac:dyDescent="0.35">
      <c r="A1974" s="145"/>
      <c r="E1974" s="102"/>
      <c r="F1974" s="102"/>
      <c r="G1974" s="102"/>
      <c r="I1974" s="93"/>
      <c r="J1974" s="93"/>
    </row>
    <row r="1975" spans="1:10" s="65" customFormat="1" ht="14" x14ac:dyDescent="0.35">
      <c r="A1975" s="145"/>
      <c r="E1975" s="102"/>
      <c r="F1975" s="102"/>
      <c r="G1975" s="102"/>
      <c r="I1975" s="93"/>
      <c r="J1975" s="93"/>
    </row>
    <row r="1976" spans="1:10" s="65" customFormat="1" ht="14" x14ac:dyDescent="0.35">
      <c r="A1976" s="145"/>
      <c r="E1976" s="102"/>
      <c r="F1976" s="102"/>
      <c r="G1976" s="102"/>
      <c r="I1976" s="93"/>
      <c r="J1976" s="93"/>
    </row>
    <row r="1977" spans="1:10" s="65" customFormat="1" ht="14" x14ac:dyDescent="0.35">
      <c r="A1977" s="145"/>
      <c r="E1977" s="102"/>
      <c r="F1977" s="102"/>
      <c r="G1977" s="102"/>
      <c r="I1977" s="93"/>
      <c r="J1977" s="93"/>
    </row>
    <row r="1978" spans="1:10" s="65" customFormat="1" ht="14" x14ac:dyDescent="0.35">
      <c r="A1978" s="145"/>
      <c r="E1978" s="102"/>
      <c r="F1978" s="102"/>
      <c r="G1978" s="102"/>
      <c r="I1978" s="93"/>
      <c r="J1978" s="93"/>
    </row>
    <row r="1979" spans="1:10" s="65" customFormat="1" ht="14" x14ac:dyDescent="0.35">
      <c r="A1979" s="145"/>
      <c r="E1979" s="102"/>
      <c r="F1979" s="102"/>
      <c r="G1979" s="102"/>
      <c r="I1979" s="93"/>
      <c r="J1979" s="93"/>
    </row>
    <row r="1980" spans="1:10" s="65" customFormat="1" ht="14" x14ac:dyDescent="0.35">
      <c r="A1980" s="145"/>
      <c r="E1980" s="102"/>
      <c r="F1980" s="102"/>
      <c r="G1980" s="102"/>
      <c r="I1980" s="93"/>
      <c r="J1980" s="93"/>
    </row>
    <row r="1981" spans="1:10" s="65" customFormat="1" ht="14" x14ac:dyDescent="0.35">
      <c r="A1981" s="145"/>
      <c r="E1981" s="102"/>
      <c r="F1981" s="102"/>
      <c r="G1981" s="102"/>
      <c r="I1981" s="93"/>
      <c r="J1981" s="93"/>
    </row>
    <row r="1982" spans="1:10" s="65" customFormat="1" ht="14" x14ac:dyDescent="0.35">
      <c r="A1982" s="145"/>
      <c r="E1982" s="102"/>
      <c r="F1982" s="102"/>
      <c r="G1982" s="102"/>
      <c r="I1982" s="93"/>
      <c r="J1982" s="93"/>
    </row>
    <row r="1983" spans="1:10" s="65" customFormat="1" ht="14" x14ac:dyDescent="0.35">
      <c r="A1983" s="145"/>
      <c r="E1983" s="102"/>
      <c r="F1983" s="102"/>
      <c r="G1983" s="102"/>
      <c r="I1983" s="93"/>
      <c r="J1983" s="93"/>
    </row>
    <row r="1984" spans="1:10" s="65" customFormat="1" ht="14" x14ac:dyDescent="0.35">
      <c r="A1984" s="145"/>
      <c r="E1984" s="102"/>
      <c r="F1984" s="102"/>
      <c r="G1984" s="102"/>
      <c r="I1984" s="93"/>
      <c r="J1984" s="93"/>
    </row>
    <row r="1985" spans="1:10" s="65" customFormat="1" ht="14" x14ac:dyDescent="0.35">
      <c r="A1985" s="145"/>
      <c r="E1985" s="102"/>
      <c r="F1985" s="102"/>
      <c r="G1985" s="102"/>
      <c r="I1985" s="93"/>
      <c r="J1985" s="93"/>
    </row>
    <row r="1986" spans="1:10" s="65" customFormat="1" ht="14" x14ac:dyDescent="0.35">
      <c r="A1986" s="145"/>
      <c r="E1986" s="102"/>
      <c r="F1986" s="102"/>
      <c r="G1986" s="102"/>
      <c r="I1986" s="93"/>
      <c r="J1986" s="93"/>
    </row>
    <row r="1987" spans="1:10" s="65" customFormat="1" ht="14" x14ac:dyDescent="0.35">
      <c r="A1987" s="145"/>
      <c r="E1987" s="102"/>
      <c r="F1987" s="102"/>
      <c r="G1987" s="102"/>
      <c r="I1987" s="93"/>
      <c r="J1987" s="93"/>
    </row>
    <row r="1988" spans="1:10" s="65" customFormat="1" ht="14" x14ac:dyDescent="0.35">
      <c r="A1988" s="145"/>
      <c r="E1988" s="102"/>
      <c r="F1988" s="102"/>
      <c r="G1988" s="102"/>
      <c r="I1988" s="93"/>
      <c r="J1988" s="93"/>
    </row>
    <row r="1989" spans="1:10" s="65" customFormat="1" ht="14" x14ac:dyDescent="0.35">
      <c r="A1989" s="145"/>
      <c r="E1989" s="102"/>
      <c r="F1989" s="102"/>
      <c r="G1989" s="102"/>
      <c r="I1989" s="93"/>
      <c r="J1989" s="93"/>
    </row>
    <row r="1990" spans="1:10" s="65" customFormat="1" ht="14" x14ac:dyDescent="0.35">
      <c r="A1990" s="145"/>
      <c r="E1990" s="102"/>
      <c r="F1990" s="102"/>
      <c r="G1990" s="102"/>
      <c r="I1990" s="93"/>
      <c r="J1990" s="93"/>
    </row>
    <row r="1991" spans="1:10" s="65" customFormat="1" ht="14" x14ac:dyDescent="0.35">
      <c r="A1991" s="145"/>
      <c r="E1991" s="102"/>
      <c r="F1991" s="102"/>
      <c r="G1991" s="102"/>
      <c r="I1991" s="93"/>
      <c r="J1991" s="93"/>
    </row>
    <row r="1992" spans="1:10" s="65" customFormat="1" ht="14" x14ac:dyDescent="0.35">
      <c r="A1992" s="145"/>
      <c r="E1992" s="102"/>
      <c r="F1992" s="102"/>
      <c r="G1992" s="102"/>
      <c r="I1992" s="93"/>
      <c r="J1992" s="93"/>
    </row>
    <row r="1993" spans="1:10" s="65" customFormat="1" ht="14" x14ac:dyDescent="0.35">
      <c r="A1993" s="145"/>
      <c r="E1993" s="102"/>
      <c r="F1993" s="102"/>
      <c r="G1993" s="102"/>
      <c r="I1993" s="93"/>
      <c r="J1993" s="93"/>
    </row>
    <row r="1994" spans="1:10" s="65" customFormat="1" ht="14" x14ac:dyDescent="0.35">
      <c r="A1994" s="145"/>
      <c r="E1994" s="102"/>
      <c r="F1994" s="102"/>
      <c r="G1994" s="102"/>
      <c r="I1994" s="93"/>
      <c r="J1994" s="93"/>
    </row>
    <row r="1995" spans="1:10" s="65" customFormat="1" ht="14" x14ac:dyDescent="0.35">
      <c r="A1995" s="145"/>
      <c r="E1995" s="102"/>
      <c r="F1995" s="102"/>
      <c r="G1995" s="102"/>
      <c r="I1995" s="93"/>
      <c r="J1995" s="93"/>
    </row>
    <row r="1996" spans="1:10" s="65" customFormat="1" ht="14" x14ac:dyDescent="0.35">
      <c r="A1996" s="145"/>
      <c r="E1996" s="102"/>
      <c r="F1996" s="102"/>
      <c r="G1996" s="102"/>
      <c r="I1996" s="93"/>
      <c r="J1996" s="93"/>
    </row>
    <row r="1997" spans="1:10" s="65" customFormat="1" ht="14" x14ac:dyDescent="0.35">
      <c r="A1997" s="145"/>
      <c r="E1997" s="102"/>
      <c r="F1997" s="102"/>
      <c r="G1997" s="102"/>
      <c r="I1997" s="93"/>
      <c r="J1997" s="93"/>
    </row>
    <row r="1998" spans="1:10" s="65" customFormat="1" ht="14" x14ac:dyDescent="0.35">
      <c r="A1998" s="145"/>
      <c r="E1998" s="102"/>
      <c r="F1998" s="102"/>
      <c r="G1998" s="102"/>
      <c r="I1998" s="93"/>
      <c r="J1998" s="93"/>
    </row>
    <row r="1999" spans="1:10" s="65" customFormat="1" ht="14" x14ac:dyDescent="0.35">
      <c r="A1999" s="145"/>
      <c r="E1999" s="102"/>
      <c r="F1999" s="102"/>
      <c r="G1999" s="102"/>
      <c r="I1999" s="93"/>
      <c r="J1999" s="93"/>
    </row>
    <row r="2000" spans="1:10" s="65" customFormat="1" ht="14" x14ac:dyDescent="0.35">
      <c r="A2000" s="145"/>
      <c r="E2000" s="102"/>
      <c r="F2000" s="102"/>
      <c r="G2000" s="102"/>
      <c r="I2000" s="93"/>
      <c r="J2000" s="93"/>
    </row>
    <row r="2001" spans="1:10" s="65" customFormat="1" ht="14" x14ac:dyDescent="0.35">
      <c r="A2001" s="145"/>
      <c r="E2001" s="102"/>
      <c r="F2001" s="102"/>
      <c r="G2001" s="102"/>
      <c r="I2001" s="93"/>
      <c r="J2001" s="93"/>
    </row>
    <row r="2002" spans="1:10" s="65" customFormat="1" ht="14" x14ac:dyDescent="0.35">
      <c r="A2002" s="145"/>
      <c r="E2002" s="102"/>
      <c r="F2002" s="102"/>
      <c r="G2002" s="102"/>
      <c r="I2002" s="93"/>
      <c r="J2002" s="93"/>
    </row>
    <row r="2003" spans="1:10" s="65" customFormat="1" ht="14" x14ac:dyDescent="0.35">
      <c r="A2003" s="145"/>
      <c r="E2003" s="102"/>
      <c r="F2003" s="102"/>
      <c r="G2003" s="102"/>
      <c r="I2003" s="93"/>
      <c r="J2003" s="93"/>
    </row>
    <row r="2004" spans="1:10" s="65" customFormat="1" ht="14" x14ac:dyDescent="0.35">
      <c r="A2004" s="145"/>
      <c r="E2004" s="102"/>
      <c r="F2004" s="102"/>
      <c r="G2004" s="102"/>
      <c r="I2004" s="93"/>
      <c r="J2004" s="93"/>
    </row>
    <row r="2005" spans="1:10" s="65" customFormat="1" ht="14" x14ac:dyDescent="0.35">
      <c r="A2005" s="145"/>
      <c r="E2005" s="102"/>
      <c r="F2005" s="102"/>
      <c r="G2005" s="102"/>
      <c r="I2005" s="93"/>
      <c r="J2005" s="93"/>
    </row>
    <row r="2006" spans="1:10" s="65" customFormat="1" ht="14" x14ac:dyDescent="0.35">
      <c r="A2006" s="145"/>
      <c r="E2006" s="102"/>
      <c r="F2006" s="102"/>
      <c r="G2006" s="102"/>
      <c r="I2006" s="93"/>
      <c r="J2006" s="93"/>
    </row>
    <row r="2007" spans="1:10" s="65" customFormat="1" ht="14" x14ac:dyDescent="0.35">
      <c r="A2007" s="145"/>
      <c r="E2007" s="102"/>
      <c r="F2007" s="102"/>
      <c r="G2007" s="102"/>
      <c r="I2007" s="93"/>
      <c r="J2007" s="93"/>
    </row>
    <row r="2008" spans="1:10" s="65" customFormat="1" ht="14" x14ac:dyDescent="0.35">
      <c r="A2008" s="145"/>
      <c r="E2008" s="102"/>
      <c r="F2008" s="102"/>
      <c r="G2008" s="102"/>
      <c r="I2008" s="93"/>
      <c r="J2008" s="93"/>
    </row>
    <row r="2009" spans="1:10" s="65" customFormat="1" ht="14" x14ac:dyDescent="0.35">
      <c r="A2009" s="145"/>
      <c r="E2009" s="102"/>
      <c r="F2009" s="102"/>
      <c r="G2009" s="102"/>
      <c r="I2009" s="93"/>
      <c r="J2009" s="93"/>
    </row>
    <row r="2010" spans="1:10" s="65" customFormat="1" ht="14" x14ac:dyDescent="0.35">
      <c r="A2010" s="145"/>
      <c r="E2010" s="102"/>
      <c r="F2010" s="102"/>
      <c r="G2010" s="102"/>
      <c r="I2010" s="93"/>
      <c r="J2010" s="93"/>
    </row>
    <row r="2011" spans="1:10" s="65" customFormat="1" ht="14" x14ac:dyDescent="0.35">
      <c r="A2011" s="145"/>
      <c r="E2011" s="102"/>
      <c r="F2011" s="102"/>
      <c r="G2011" s="102"/>
      <c r="I2011" s="93"/>
      <c r="J2011" s="93"/>
    </row>
    <row r="2012" spans="1:10" s="65" customFormat="1" ht="14" x14ac:dyDescent="0.35">
      <c r="A2012" s="145"/>
      <c r="E2012" s="102"/>
      <c r="F2012" s="102"/>
      <c r="G2012" s="102"/>
      <c r="I2012" s="93"/>
      <c r="J2012" s="93"/>
    </row>
    <row r="2013" spans="1:10" s="65" customFormat="1" ht="14" x14ac:dyDescent="0.35">
      <c r="A2013" s="145"/>
      <c r="E2013" s="102"/>
      <c r="F2013" s="102"/>
      <c r="G2013" s="102"/>
      <c r="I2013" s="93"/>
      <c r="J2013" s="93"/>
    </row>
    <row r="2014" spans="1:10" s="65" customFormat="1" ht="14" x14ac:dyDescent="0.35">
      <c r="A2014" s="145"/>
      <c r="E2014" s="102"/>
      <c r="F2014" s="102"/>
      <c r="G2014" s="102"/>
      <c r="I2014" s="93"/>
      <c r="J2014" s="93"/>
    </row>
    <row r="2015" spans="1:10" s="65" customFormat="1" ht="14" x14ac:dyDescent="0.35">
      <c r="A2015" s="145"/>
      <c r="E2015" s="102"/>
      <c r="F2015" s="102"/>
      <c r="G2015" s="102"/>
      <c r="I2015" s="93"/>
      <c r="J2015" s="93"/>
    </row>
    <row r="2016" spans="1:10" s="65" customFormat="1" ht="14" x14ac:dyDescent="0.35">
      <c r="A2016" s="145"/>
      <c r="E2016" s="102"/>
      <c r="F2016" s="102"/>
      <c r="G2016" s="102"/>
      <c r="I2016" s="93"/>
      <c r="J2016" s="93"/>
    </row>
    <row r="2017" spans="1:10" s="65" customFormat="1" ht="14" x14ac:dyDescent="0.35">
      <c r="A2017" s="145"/>
      <c r="E2017" s="102"/>
      <c r="F2017" s="102"/>
      <c r="G2017" s="102"/>
      <c r="I2017" s="93"/>
      <c r="J2017" s="93"/>
    </row>
    <row r="2018" spans="1:10" s="65" customFormat="1" ht="14" x14ac:dyDescent="0.35">
      <c r="A2018" s="145"/>
      <c r="E2018" s="102"/>
      <c r="F2018" s="102"/>
      <c r="G2018" s="102"/>
      <c r="I2018" s="93"/>
      <c r="J2018" s="93"/>
    </row>
    <row r="2019" spans="1:10" s="65" customFormat="1" ht="14" x14ac:dyDescent="0.35">
      <c r="A2019" s="145"/>
      <c r="E2019" s="102"/>
      <c r="F2019" s="102"/>
      <c r="G2019" s="102"/>
      <c r="I2019" s="93"/>
      <c r="J2019" s="93"/>
    </row>
    <row r="2020" spans="1:10" s="65" customFormat="1" ht="14" x14ac:dyDescent="0.35">
      <c r="A2020" s="145"/>
      <c r="E2020" s="102"/>
      <c r="F2020" s="102"/>
      <c r="G2020" s="102"/>
      <c r="I2020" s="93"/>
      <c r="J2020" s="93"/>
    </row>
    <row r="2021" spans="1:10" s="65" customFormat="1" ht="14" x14ac:dyDescent="0.35">
      <c r="A2021" s="145"/>
      <c r="E2021" s="102"/>
      <c r="F2021" s="102"/>
      <c r="G2021" s="102"/>
      <c r="I2021" s="93"/>
      <c r="J2021" s="93"/>
    </row>
    <row r="2022" spans="1:10" s="65" customFormat="1" ht="14" x14ac:dyDescent="0.35">
      <c r="A2022" s="145"/>
      <c r="E2022" s="102"/>
      <c r="F2022" s="102"/>
      <c r="G2022" s="102"/>
      <c r="I2022" s="93"/>
      <c r="J2022" s="93"/>
    </row>
    <row r="2023" spans="1:10" s="65" customFormat="1" ht="14" x14ac:dyDescent="0.35">
      <c r="A2023" s="145"/>
      <c r="E2023" s="102"/>
      <c r="F2023" s="102"/>
      <c r="G2023" s="102"/>
      <c r="I2023" s="93"/>
      <c r="J2023" s="93"/>
    </row>
    <row r="2024" spans="1:10" s="65" customFormat="1" ht="14" x14ac:dyDescent="0.35">
      <c r="A2024" s="145"/>
      <c r="E2024" s="102"/>
      <c r="F2024" s="102"/>
      <c r="G2024" s="102"/>
      <c r="I2024" s="93"/>
      <c r="J2024" s="93"/>
    </row>
    <row r="2025" spans="1:10" s="65" customFormat="1" ht="14" x14ac:dyDescent="0.35">
      <c r="A2025" s="145"/>
      <c r="E2025" s="102"/>
      <c r="F2025" s="102"/>
      <c r="G2025" s="102"/>
      <c r="I2025" s="93"/>
      <c r="J2025" s="93"/>
    </row>
    <row r="2026" spans="1:10" s="65" customFormat="1" ht="14" x14ac:dyDescent="0.35">
      <c r="A2026" s="145"/>
      <c r="E2026" s="102"/>
      <c r="F2026" s="102"/>
      <c r="G2026" s="102"/>
      <c r="I2026" s="93"/>
      <c r="J2026" s="93"/>
    </row>
    <row r="2027" spans="1:10" s="65" customFormat="1" ht="14" x14ac:dyDescent="0.35">
      <c r="A2027" s="145"/>
      <c r="E2027" s="102"/>
      <c r="F2027" s="102"/>
      <c r="G2027" s="102"/>
      <c r="I2027" s="93"/>
      <c r="J2027" s="93"/>
    </row>
    <row r="2028" spans="1:10" s="65" customFormat="1" ht="14" x14ac:dyDescent="0.35">
      <c r="A2028" s="145"/>
      <c r="E2028" s="102"/>
      <c r="F2028" s="102"/>
      <c r="G2028" s="102"/>
      <c r="I2028" s="93"/>
      <c r="J2028" s="93"/>
    </row>
    <row r="2029" spans="1:10" s="65" customFormat="1" ht="14" x14ac:dyDescent="0.35">
      <c r="A2029" s="145"/>
      <c r="E2029" s="102"/>
      <c r="F2029" s="102"/>
      <c r="G2029" s="102"/>
      <c r="I2029" s="93"/>
      <c r="J2029" s="93"/>
    </row>
    <row r="2030" spans="1:10" s="65" customFormat="1" ht="14" x14ac:dyDescent="0.35">
      <c r="A2030" s="145"/>
      <c r="E2030" s="102"/>
      <c r="F2030" s="102"/>
      <c r="G2030" s="102"/>
      <c r="I2030" s="93"/>
      <c r="J2030" s="93"/>
    </row>
    <row r="2031" spans="1:10" s="65" customFormat="1" ht="14" x14ac:dyDescent="0.35">
      <c r="A2031" s="145"/>
      <c r="E2031" s="102"/>
      <c r="F2031" s="102"/>
      <c r="G2031" s="102"/>
      <c r="I2031" s="93"/>
      <c r="J2031" s="93"/>
    </row>
    <row r="2032" spans="1:10" s="65" customFormat="1" ht="14" x14ac:dyDescent="0.35">
      <c r="A2032" s="145"/>
      <c r="E2032" s="102"/>
      <c r="F2032" s="102"/>
      <c r="G2032" s="102"/>
      <c r="I2032" s="93"/>
      <c r="J2032" s="93"/>
    </row>
    <row r="2033" spans="1:10" s="65" customFormat="1" ht="14" x14ac:dyDescent="0.35">
      <c r="A2033" s="145"/>
      <c r="E2033" s="102"/>
      <c r="F2033" s="102"/>
      <c r="G2033" s="102"/>
      <c r="I2033" s="93"/>
      <c r="J2033" s="93"/>
    </row>
    <row r="2034" spans="1:10" s="65" customFormat="1" ht="14" x14ac:dyDescent="0.35">
      <c r="A2034" s="145"/>
      <c r="E2034" s="102"/>
      <c r="F2034" s="102"/>
      <c r="G2034" s="102"/>
      <c r="I2034" s="93"/>
      <c r="J2034" s="93"/>
    </row>
    <row r="2035" spans="1:10" s="65" customFormat="1" ht="14" x14ac:dyDescent="0.35">
      <c r="A2035" s="145"/>
      <c r="E2035" s="102"/>
      <c r="F2035" s="102"/>
      <c r="G2035" s="102"/>
      <c r="I2035" s="93"/>
      <c r="J2035" s="93"/>
    </row>
    <row r="2036" spans="1:10" s="65" customFormat="1" ht="14" x14ac:dyDescent="0.35">
      <c r="A2036" s="145"/>
      <c r="E2036" s="102"/>
      <c r="F2036" s="102"/>
      <c r="G2036" s="102"/>
      <c r="I2036" s="93"/>
      <c r="J2036" s="93"/>
    </row>
    <row r="2037" spans="1:10" s="65" customFormat="1" ht="14" x14ac:dyDescent="0.35">
      <c r="A2037" s="145"/>
      <c r="E2037" s="102"/>
      <c r="F2037" s="102"/>
      <c r="G2037" s="102"/>
      <c r="I2037" s="93"/>
      <c r="J2037" s="93"/>
    </row>
    <row r="2038" spans="1:10" s="65" customFormat="1" ht="14" x14ac:dyDescent="0.35">
      <c r="A2038" s="145"/>
      <c r="E2038" s="102"/>
      <c r="F2038" s="102"/>
      <c r="G2038" s="102"/>
      <c r="I2038" s="93"/>
      <c r="J2038" s="93"/>
    </row>
    <row r="2039" spans="1:10" s="65" customFormat="1" ht="14" x14ac:dyDescent="0.35">
      <c r="A2039" s="145"/>
      <c r="E2039" s="102"/>
      <c r="F2039" s="102"/>
      <c r="G2039" s="102"/>
      <c r="I2039" s="93"/>
      <c r="J2039" s="93"/>
    </row>
    <row r="2040" spans="1:10" s="65" customFormat="1" ht="14" x14ac:dyDescent="0.35">
      <c r="A2040" s="145"/>
      <c r="E2040" s="102"/>
      <c r="F2040" s="102"/>
      <c r="G2040" s="102"/>
      <c r="I2040" s="93"/>
      <c r="J2040" s="93"/>
    </row>
    <row r="2041" spans="1:10" s="65" customFormat="1" ht="14" x14ac:dyDescent="0.35">
      <c r="A2041" s="145"/>
      <c r="E2041" s="102"/>
      <c r="F2041" s="102"/>
      <c r="G2041" s="102"/>
      <c r="I2041" s="93"/>
      <c r="J2041" s="93"/>
    </row>
    <row r="2042" spans="1:10" s="65" customFormat="1" ht="14" x14ac:dyDescent="0.35">
      <c r="A2042" s="145"/>
      <c r="E2042" s="102"/>
      <c r="F2042" s="102"/>
      <c r="G2042" s="102"/>
      <c r="I2042" s="93"/>
      <c r="J2042" s="93"/>
    </row>
    <row r="2043" spans="1:10" s="65" customFormat="1" ht="14" x14ac:dyDescent="0.35">
      <c r="A2043" s="145"/>
      <c r="E2043" s="102"/>
      <c r="F2043" s="102"/>
      <c r="G2043" s="102"/>
      <c r="I2043" s="93"/>
      <c r="J2043" s="93"/>
    </row>
    <row r="2044" spans="1:10" s="65" customFormat="1" ht="14" x14ac:dyDescent="0.35">
      <c r="A2044" s="145"/>
      <c r="E2044" s="102"/>
      <c r="F2044" s="102"/>
      <c r="G2044" s="102"/>
      <c r="I2044" s="93"/>
      <c r="J2044" s="93"/>
    </row>
    <row r="2045" spans="1:10" s="65" customFormat="1" ht="14" x14ac:dyDescent="0.35">
      <c r="A2045" s="145"/>
      <c r="E2045" s="102"/>
      <c r="F2045" s="102"/>
      <c r="G2045" s="102"/>
      <c r="I2045" s="93"/>
      <c r="J2045" s="93"/>
    </row>
    <row r="2046" spans="1:10" s="65" customFormat="1" ht="14" x14ac:dyDescent="0.35">
      <c r="A2046" s="145"/>
      <c r="E2046" s="102"/>
      <c r="F2046" s="102"/>
      <c r="G2046" s="102"/>
      <c r="I2046" s="93"/>
      <c r="J2046" s="93"/>
    </row>
    <row r="2047" spans="1:10" s="65" customFormat="1" ht="14" x14ac:dyDescent="0.35">
      <c r="A2047" s="145"/>
      <c r="E2047" s="102"/>
      <c r="F2047" s="102"/>
      <c r="G2047" s="102"/>
      <c r="I2047" s="93"/>
      <c r="J2047" s="93"/>
    </row>
    <row r="2048" spans="1:10" s="65" customFormat="1" ht="14" x14ac:dyDescent="0.35">
      <c r="A2048" s="145"/>
      <c r="E2048" s="102"/>
      <c r="F2048" s="102"/>
      <c r="G2048" s="102"/>
      <c r="I2048" s="93"/>
      <c r="J2048" s="93"/>
    </row>
    <row r="2049" spans="1:10" s="65" customFormat="1" ht="14" x14ac:dyDescent="0.35">
      <c r="A2049" s="145"/>
      <c r="E2049" s="102"/>
      <c r="F2049" s="102"/>
      <c r="G2049" s="102"/>
      <c r="I2049" s="93"/>
      <c r="J2049" s="93"/>
    </row>
    <row r="2050" spans="1:10" s="65" customFormat="1" ht="14" x14ac:dyDescent="0.35">
      <c r="A2050" s="145"/>
      <c r="E2050" s="102"/>
      <c r="F2050" s="102"/>
      <c r="G2050" s="102"/>
      <c r="I2050" s="93"/>
      <c r="J2050" s="93"/>
    </row>
    <row r="2051" spans="1:10" s="65" customFormat="1" ht="14" x14ac:dyDescent="0.35">
      <c r="A2051" s="145"/>
      <c r="E2051" s="102"/>
      <c r="F2051" s="102"/>
      <c r="G2051" s="102"/>
      <c r="I2051" s="93"/>
      <c r="J2051" s="93"/>
    </row>
    <row r="2052" spans="1:10" s="65" customFormat="1" ht="14" x14ac:dyDescent="0.35">
      <c r="A2052" s="145"/>
      <c r="E2052" s="102"/>
      <c r="F2052" s="102"/>
      <c r="G2052" s="102"/>
      <c r="I2052" s="93"/>
      <c r="J2052" s="93"/>
    </row>
    <row r="2053" spans="1:10" s="65" customFormat="1" ht="14" x14ac:dyDescent="0.35">
      <c r="A2053" s="145"/>
      <c r="E2053" s="102"/>
      <c r="F2053" s="102"/>
      <c r="G2053" s="102"/>
      <c r="I2053" s="93"/>
      <c r="J2053" s="93"/>
    </row>
    <row r="2054" spans="1:10" s="65" customFormat="1" ht="14" x14ac:dyDescent="0.35">
      <c r="A2054" s="145"/>
      <c r="E2054" s="102"/>
      <c r="F2054" s="102"/>
      <c r="G2054" s="102"/>
      <c r="I2054" s="93"/>
      <c r="J2054" s="93"/>
    </row>
    <row r="2055" spans="1:10" s="65" customFormat="1" ht="14" x14ac:dyDescent="0.35">
      <c r="A2055" s="145"/>
      <c r="E2055" s="102"/>
      <c r="F2055" s="102"/>
      <c r="G2055" s="102"/>
      <c r="I2055" s="93"/>
      <c r="J2055" s="93"/>
    </row>
    <row r="2056" spans="1:10" s="65" customFormat="1" ht="14" x14ac:dyDescent="0.35">
      <c r="A2056" s="145"/>
      <c r="E2056" s="102"/>
      <c r="F2056" s="102"/>
      <c r="G2056" s="102"/>
      <c r="I2056" s="93"/>
      <c r="J2056" s="93"/>
    </row>
    <row r="2057" spans="1:10" s="65" customFormat="1" ht="14" x14ac:dyDescent="0.35">
      <c r="A2057" s="145"/>
      <c r="E2057" s="102"/>
      <c r="F2057" s="102"/>
      <c r="G2057" s="102"/>
      <c r="I2057" s="93"/>
      <c r="J2057" s="93"/>
    </row>
    <row r="2058" spans="1:10" s="65" customFormat="1" ht="14" x14ac:dyDescent="0.35">
      <c r="A2058" s="145"/>
      <c r="E2058" s="102"/>
      <c r="F2058" s="102"/>
      <c r="G2058" s="102"/>
      <c r="I2058" s="93"/>
      <c r="J2058" s="93"/>
    </row>
    <row r="2059" spans="1:10" s="65" customFormat="1" ht="14" x14ac:dyDescent="0.35">
      <c r="A2059" s="145"/>
      <c r="E2059" s="102"/>
      <c r="F2059" s="102"/>
      <c r="G2059" s="102"/>
      <c r="I2059" s="93"/>
      <c r="J2059" s="93"/>
    </row>
    <row r="2060" spans="1:10" s="65" customFormat="1" ht="14" x14ac:dyDescent="0.35">
      <c r="A2060" s="145"/>
      <c r="E2060" s="102"/>
      <c r="F2060" s="102"/>
      <c r="G2060" s="102"/>
      <c r="I2060" s="93"/>
      <c r="J2060" s="93"/>
    </row>
    <row r="2061" spans="1:10" s="65" customFormat="1" ht="14" x14ac:dyDescent="0.35">
      <c r="A2061" s="145"/>
      <c r="E2061" s="102"/>
      <c r="F2061" s="102"/>
      <c r="G2061" s="102"/>
      <c r="I2061" s="93"/>
      <c r="J2061" s="93"/>
    </row>
    <row r="2062" spans="1:10" s="65" customFormat="1" ht="14" x14ac:dyDescent="0.35">
      <c r="A2062" s="145"/>
      <c r="E2062" s="102"/>
      <c r="F2062" s="102"/>
      <c r="G2062" s="102"/>
      <c r="I2062" s="93"/>
      <c r="J2062" s="93"/>
    </row>
    <row r="2063" spans="1:10" s="65" customFormat="1" ht="14" x14ac:dyDescent="0.35">
      <c r="A2063" s="145"/>
      <c r="E2063" s="102"/>
      <c r="F2063" s="102"/>
      <c r="G2063" s="102"/>
      <c r="I2063" s="93"/>
      <c r="J2063" s="93"/>
    </row>
    <row r="2064" spans="1:10" s="65" customFormat="1" ht="14" x14ac:dyDescent="0.35">
      <c r="A2064" s="145"/>
      <c r="E2064" s="102"/>
      <c r="F2064" s="102"/>
      <c r="G2064" s="102"/>
      <c r="I2064" s="93"/>
      <c r="J2064" s="93"/>
    </row>
    <row r="2065" spans="1:10" s="65" customFormat="1" ht="14" x14ac:dyDescent="0.35">
      <c r="A2065" s="145"/>
      <c r="E2065" s="102"/>
      <c r="F2065" s="102"/>
      <c r="G2065" s="102"/>
      <c r="I2065" s="93"/>
      <c r="J2065" s="93"/>
    </row>
    <row r="2066" spans="1:10" s="65" customFormat="1" ht="14" x14ac:dyDescent="0.35">
      <c r="A2066" s="145"/>
      <c r="E2066" s="102"/>
      <c r="F2066" s="102"/>
      <c r="G2066" s="102"/>
      <c r="I2066" s="93"/>
      <c r="J2066" s="93"/>
    </row>
    <row r="2067" spans="1:10" s="65" customFormat="1" ht="14" x14ac:dyDescent="0.35">
      <c r="A2067" s="145"/>
      <c r="E2067" s="102"/>
      <c r="F2067" s="102"/>
      <c r="G2067" s="102"/>
      <c r="I2067" s="93"/>
      <c r="J2067" s="93"/>
    </row>
    <row r="2068" spans="1:10" s="65" customFormat="1" ht="14" x14ac:dyDescent="0.35">
      <c r="A2068" s="145"/>
      <c r="E2068" s="102"/>
      <c r="F2068" s="102"/>
      <c r="G2068" s="102"/>
      <c r="I2068" s="93"/>
      <c r="J2068" s="93"/>
    </row>
    <row r="2069" spans="1:10" s="65" customFormat="1" ht="14" x14ac:dyDescent="0.35">
      <c r="A2069" s="145"/>
      <c r="E2069" s="102"/>
      <c r="F2069" s="102"/>
      <c r="G2069" s="102"/>
      <c r="I2069" s="93"/>
      <c r="J2069" s="93"/>
    </row>
    <row r="2070" spans="1:10" s="65" customFormat="1" ht="14" x14ac:dyDescent="0.35">
      <c r="A2070" s="145"/>
      <c r="E2070" s="102"/>
      <c r="F2070" s="102"/>
      <c r="G2070" s="102"/>
      <c r="I2070" s="93"/>
      <c r="J2070" s="93"/>
    </row>
    <row r="2071" spans="1:10" s="65" customFormat="1" ht="14" x14ac:dyDescent="0.35">
      <c r="A2071" s="145"/>
      <c r="E2071" s="102"/>
      <c r="F2071" s="102"/>
      <c r="G2071" s="102"/>
      <c r="I2071" s="93"/>
      <c r="J2071" s="93"/>
    </row>
    <row r="2072" spans="1:10" s="65" customFormat="1" ht="14" x14ac:dyDescent="0.35">
      <c r="A2072" s="145"/>
      <c r="E2072" s="102"/>
      <c r="F2072" s="102"/>
      <c r="G2072" s="102"/>
      <c r="I2072" s="93"/>
      <c r="J2072" s="93"/>
    </row>
    <row r="2073" spans="1:10" s="65" customFormat="1" ht="14" x14ac:dyDescent="0.35">
      <c r="A2073" s="145"/>
      <c r="E2073" s="102"/>
      <c r="F2073" s="102"/>
      <c r="G2073" s="102"/>
      <c r="I2073" s="93"/>
      <c r="J2073" s="93"/>
    </row>
    <row r="2074" spans="1:10" s="65" customFormat="1" ht="14" x14ac:dyDescent="0.35">
      <c r="A2074" s="145"/>
      <c r="E2074" s="102"/>
      <c r="F2074" s="102"/>
      <c r="G2074" s="102"/>
      <c r="I2074" s="93"/>
      <c r="J2074" s="93"/>
    </row>
    <row r="2075" spans="1:10" s="65" customFormat="1" ht="14" x14ac:dyDescent="0.35">
      <c r="A2075" s="145"/>
      <c r="E2075" s="102"/>
      <c r="F2075" s="102"/>
      <c r="G2075" s="102"/>
      <c r="I2075" s="93"/>
      <c r="J2075" s="93"/>
    </row>
    <row r="2076" spans="1:10" s="65" customFormat="1" ht="14" x14ac:dyDescent="0.35">
      <c r="A2076" s="145"/>
      <c r="E2076" s="102"/>
      <c r="F2076" s="102"/>
      <c r="G2076" s="102"/>
      <c r="I2076" s="93"/>
      <c r="J2076" s="93"/>
    </row>
    <row r="2077" spans="1:10" s="65" customFormat="1" ht="14" x14ac:dyDescent="0.35">
      <c r="A2077" s="145"/>
      <c r="E2077" s="102"/>
      <c r="F2077" s="102"/>
      <c r="G2077" s="102"/>
      <c r="I2077" s="93"/>
      <c r="J2077" s="93"/>
    </row>
    <row r="2078" spans="1:10" s="65" customFormat="1" ht="14" x14ac:dyDescent="0.35">
      <c r="A2078" s="145"/>
      <c r="E2078" s="102"/>
      <c r="F2078" s="102"/>
      <c r="G2078" s="102"/>
      <c r="I2078" s="93"/>
      <c r="J2078" s="93"/>
    </row>
    <row r="2079" spans="1:10" s="65" customFormat="1" ht="14" x14ac:dyDescent="0.35">
      <c r="A2079" s="145"/>
      <c r="E2079" s="102"/>
      <c r="F2079" s="102"/>
      <c r="G2079" s="102"/>
      <c r="I2079" s="93"/>
      <c r="J2079" s="93"/>
    </row>
    <row r="2080" spans="1:10" s="65" customFormat="1" ht="14" x14ac:dyDescent="0.35">
      <c r="A2080" s="145"/>
      <c r="E2080" s="102"/>
      <c r="F2080" s="102"/>
      <c r="G2080" s="102"/>
      <c r="I2080" s="93"/>
      <c r="J2080" s="93"/>
    </row>
    <row r="2081" spans="1:10" s="65" customFormat="1" ht="14" x14ac:dyDescent="0.35">
      <c r="A2081" s="145"/>
      <c r="E2081" s="102"/>
      <c r="F2081" s="102"/>
      <c r="G2081" s="102"/>
      <c r="I2081" s="93"/>
      <c r="J2081" s="93"/>
    </row>
    <row r="2082" spans="1:10" s="65" customFormat="1" ht="14" x14ac:dyDescent="0.35">
      <c r="A2082" s="145"/>
      <c r="E2082" s="102"/>
      <c r="F2082" s="102"/>
      <c r="G2082" s="102"/>
      <c r="I2082" s="93"/>
      <c r="J2082" s="93"/>
    </row>
    <row r="2083" spans="1:10" s="65" customFormat="1" ht="14" x14ac:dyDescent="0.35">
      <c r="A2083" s="145"/>
      <c r="E2083" s="102"/>
      <c r="F2083" s="102"/>
      <c r="G2083" s="102"/>
      <c r="I2083" s="93"/>
      <c r="J2083" s="93"/>
    </row>
    <row r="2084" spans="1:10" s="65" customFormat="1" ht="14" x14ac:dyDescent="0.35">
      <c r="A2084" s="145"/>
      <c r="E2084" s="102"/>
      <c r="F2084" s="102"/>
      <c r="G2084" s="102"/>
      <c r="I2084" s="93"/>
      <c r="J2084" s="93"/>
    </row>
    <row r="2085" spans="1:10" s="65" customFormat="1" ht="14" x14ac:dyDescent="0.35">
      <c r="A2085" s="145"/>
      <c r="E2085" s="102"/>
      <c r="F2085" s="102"/>
      <c r="G2085" s="102"/>
      <c r="I2085" s="93"/>
      <c r="J2085" s="93"/>
    </row>
    <row r="2086" spans="1:10" s="65" customFormat="1" ht="14" x14ac:dyDescent="0.35">
      <c r="A2086" s="145"/>
      <c r="E2086" s="102"/>
      <c r="F2086" s="102"/>
      <c r="G2086" s="102"/>
      <c r="I2086" s="93"/>
      <c r="J2086" s="93"/>
    </row>
    <row r="2087" spans="1:10" s="65" customFormat="1" ht="14" x14ac:dyDescent="0.35">
      <c r="A2087" s="145"/>
      <c r="E2087" s="102"/>
      <c r="F2087" s="102"/>
      <c r="G2087" s="102"/>
      <c r="I2087" s="93"/>
      <c r="J2087" s="93"/>
    </row>
    <row r="2088" spans="1:10" s="65" customFormat="1" ht="14" x14ac:dyDescent="0.35">
      <c r="A2088" s="145"/>
      <c r="E2088" s="102"/>
      <c r="F2088" s="102"/>
      <c r="G2088" s="102"/>
      <c r="I2088" s="93"/>
      <c r="J2088" s="93"/>
    </row>
    <row r="2089" spans="1:10" s="65" customFormat="1" ht="14" x14ac:dyDescent="0.35">
      <c r="A2089" s="145"/>
      <c r="E2089" s="102"/>
      <c r="F2089" s="102"/>
      <c r="G2089" s="102"/>
      <c r="I2089" s="93"/>
      <c r="J2089" s="93"/>
    </row>
    <row r="2090" spans="1:10" s="65" customFormat="1" ht="14" x14ac:dyDescent="0.35">
      <c r="A2090" s="145"/>
      <c r="E2090" s="102"/>
      <c r="F2090" s="102"/>
      <c r="G2090" s="102"/>
      <c r="I2090" s="93"/>
      <c r="J2090" s="93"/>
    </row>
    <row r="2091" spans="1:10" s="65" customFormat="1" ht="14" x14ac:dyDescent="0.35">
      <c r="A2091" s="145"/>
      <c r="E2091" s="102"/>
      <c r="F2091" s="102"/>
      <c r="G2091" s="102"/>
      <c r="I2091" s="93"/>
      <c r="J2091" s="93"/>
    </row>
    <row r="2092" spans="1:10" s="65" customFormat="1" ht="14" x14ac:dyDescent="0.35">
      <c r="A2092" s="145"/>
      <c r="E2092" s="102"/>
      <c r="F2092" s="102"/>
      <c r="G2092" s="102"/>
      <c r="I2092" s="93"/>
      <c r="J2092" s="93"/>
    </row>
    <row r="2093" spans="1:10" s="65" customFormat="1" ht="14" x14ac:dyDescent="0.35">
      <c r="A2093" s="145"/>
      <c r="E2093" s="102"/>
      <c r="F2093" s="102"/>
      <c r="G2093" s="102"/>
      <c r="I2093" s="93"/>
      <c r="J2093" s="93"/>
    </row>
    <row r="2094" spans="1:10" s="65" customFormat="1" ht="14" x14ac:dyDescent="0.35">
      <c r="A2094" s="145"/>
      <c r="E2094" s="102"/>
      <c r="F2094" s="102"/>
      <c r="G2094" s="102"/>
      <c r="I2094" s="93"/>
      <c r="J2094" s="93"/>
    </row>
    <row r="2095" spans="1:10" s="65" customFormat="1" ht="14" x14ac:dyDescent="0.35">
      <c r="A2095" s="145"/>
      <c r="E2095" s="102"/>
      <c r="F2095" s="102"/>
      <c r="G2095" s="102"/>
      <c r="I2095" s="93"/>
      <c r="J2095" s="93"/>
    </row>
    <row r="2096" spans="1:10" s="65" customFormat="1" ht="14" x14ac:dyDescent="0.35">
      <c r="A2096" s="145"/>
      <c r="E2096" s="102"/>
      <c r="F2096" s="102"/>
      <c r="G2096" s="102"/>
      <c r="I2096" s="93"/>
      <c r="J2096" s="93"/>
    </row>
    <row r="2097" spans="1:10" s="65" customFormat="1" ht="14" x14ac:dyDescent="0.35">
      <c r="A2097" s="145"/>
      <c r="E2097" s="102"/>
      <c r="F2097" s="102"/>
      <c r="G2097" s="102"/>
      <c r="I2097" s="93"/>
      <c r="J2097" s="93"/>
    </row>
    <row r="2098" spans="1:10" s="65" customFormat="1" ht="14" x14ac:dyDescent="0.35">
      <c r="A2098" s="145"/>
      <c r="E2098" s="102"/>
      <c r="F2098" s="102"/>
      <c r="G2098" s="102"/>
      <c r="I2098" s="93"/>
      <c r="J2098" s="93"/>
    </row>
    <row r="2099" spans="1:10" s="65" customFormat="1" ht="14" x14ac:dyDescent="0.35">
      <c r="A2099" s="145"/>
      <c r="E2099" s="102"/>
      <c r="F2099" s="102"/>
      <c r="G2099" s="102"/>
      <c r="I2099" s="93"/>
      <c r="J2099" s="93"/>
    </row>
    <row r="2100" spans="1:10" s="65" customFormat="1" ht="14" x14ac:dyDescent="0.35">
      <c r="A2100" s="145"/>
      <c r="E2100" s="102"/>
      <c r="F2100" s="102"/>
      <c r="G2100" s="102"/>
      <c r="I2100" s="93"/>
      <c r="J2100" s="93"/>
    </row>
    <row r="2101" spans="1:10" s="65" customFormat="1" ht="14" x14ac:dyDescent="0.35">
      <c r="A2101" s="145"/>
      <c r="E2101" s="102"/>
      <c r="F2101" s="102"/>
      <c r="G2101" s="102"/>
      <c r="I2101" s="93"/>
      <c r="J2101" s="93"/>
    </row>
    <row r="2102" spans="1:10" s="65" customFormat="1" ht="14" x14ac:dyDescent="0.35">
      <c r="A2102" s="145"/>
      <c r="E2102" s="102"/>
      <c r="F2102" s="102"/>
      <c r="G2102" s="102"/>
      <c r="I2102" s="93"/>
      <c r="J2102" s="93"/>
    </row>
    <row r="2103" spans="1:10" s="65" customFormat="1" ht="14" x14ac:dyDescent="0.35">
      <c r="A2103" s="145"/>
      <c r="E2103" s="102"/>
      <c r="F2103" s="102"/>
      <c r="G2103" s="102"/>
      <c r="I2103" s="93"/>
      <c r="J2103" s="93"/>
    </row>
    <row r="2104" spans="1:10" s="65" customFormat="1" ht="14" x14ac:dyDescent="0.35">
      <c r="A2104" s="145"/>
      <c r="E2104" s="102"/>
      <c r="F2104" s="102"/>
      <c r="G2104" s="102"/>
      <c r="I2104" s="93"/>
      <c r="J2104" s="93"/>
    </row>
    <row r="2105" spans="1:10" s="65" customFormat="1" ht="14" x14ac:dyDescent="0.35">
      <c r="A2105" s="145"/>
      <c r="E2105" s="102"/>
      <c r="F2105" s="102"/>
      <c r="G2105" s="102"/>
      <c r="I2105" s="93"/>
      <c r="J2105" s="93"/>
    </row>
    <row r="2106" spans="1:10" s="65" customFormat="1" ht="14" x14ac:dyDescent="0.35">
      <c r="A2106" s="145"/>
      <c r="E2106" s="102"/>
      <c r="F2106" s="102"/>
      <c r="G2106" s="102"/>
      <c r="I2106" s="93"/>
      <c r="J2106" s="93"/>
    </row>
    <row r="2107" spans="1:10" s="65" customFormat="1" ht="14" x14ac:dyDescent="0.35">
      <c r="A2107" s="145"/>
      <c r="E2107" s="102"/>
      <c r="F2107" s="102"/>
      <c r="G2107" s="102"/>
      <c r="I2107" s="93"/>
      <c r="J2107" s="93"/>
    </row>
    <row r="2108" spans="1:10" s="65" customFormat="1" ht="14" x14ac:dyDescent="0.35">
      <c r="A2108" s="145"/>
      <c r="E2108" s="102"/>
      <c r="F2108" s="102"/>
      <c r="G2108" s="102"/>
      <c r="I2108" s="93"/>
      <c r="J2108" s="93"/>
    </row>
    <row r="2109" spans="1:10" s="65" customFormat="1" ht="14" x14ac:dyDescent="0.35">
      <c r="A2109" s="145"/>
      <c r="E2109" s="102"/>
      <c r="F2109" s="102"/>
      <c r="G2109" s="102"/>
      <c r="I2109" s="93"/>
      <c r="J2109" s="93"/>
    </row>
    <row r="2110" spans="1:10" s="65" customFormat="1" ht="14" x14ac:dyDescent="0.35">
      <c r="A2110" s="145"/>
      <c r="E2110" s="102"/>
      <c r="F2110" s="102"/>
      <c r="G2110" s="102"/>
      <c r="I2110" s="93"/>
      <c r="J2110" s="93"/>
    </row>
    <row r="2111" spans="1:10" s="65" customFormat="1" ht="14" x14ac:dyDescent="0.35">
      <c r="A2111" s="145"/>
      <c r="E2111" s="102"/>
      <c r="F2111" s="102"/>
      <c r="G2111" s="102"/>
      <c r="I2111" s="93"/>
      <c r="J2111" s="93"/>
    </row>
    <row r="2112" spans="1:10" s="65" customFormat="1" ht="14" x14ac:dyDescent="0.35">
      <c r="A2112" s="145"/>
      <c r="E2112" s="102"/>
      <c r="F2112" s="102"/>
      <c r="G2112" s="102"/>
      <c r="I2112" s="93"/>
      <c r="J2112" s="93"/>
    </row>
    <row r="2113" spans="1:10" s="65" customFormat="1" ht="14" x14ac:dyDescent="0.35">
      <c r="A2113" s="145"/>
      <c r="E2113" s="102"/>
      <c r="F2113" s="102"/>
      <c r="G2113" s="102"/>
      <c r="I2113" s="93"/>
      <c r="J2113" s="93"/>
    </row>
    <row r="2114" spans="1:10" s="65" customFormat="1" ht="14" x14ac:dyDescent="0.35">
      <c r="A2114" s="145"/>
      <c r="E2114" s="102"/>
      <c r="F2114" s="102"/>
      <c r="G2114" s="102"/>
      <c r="I2114" s="93"/>
      <c r="J2114" s="93"/>
    </row>
    <row r="2115" spans="1:10" s="65" customFormat="1" ht="14" x14ac:dyDescent="0.35">
      <c r="A2115" s="145"/>
      <c r="E2115" s="102"/>
      <c r="F2115" s="102"/>
      <c r="G2115" s="102"/>
      <c r="I2115" s="93"/>
      <c r="J2115" s="93"/>
    </row>
    <row r="2116" spans="1:10" s="65" customFormat="1" ht="14" x14ac:dyDescent="0.35">
      <c r="A2116" s="145"/>
      <c r="E2116" s="102"/>
      <c r="F2116" s="102"/>
      <c r="G2116" s="102"/>
      <c r="I2116" s="93"/>
      <c r="J2116" s="93"/>
    </row>
    <row r="2117" spans="1:10" s="65" customFormat="1" ht="14" x14ac:dyDescent="0.35">
      <c r="A2117" s="145"/>
      <c r="E2117" s="102"/>
      <c r="F2117" s="102"/>
      <c r="G2117" s="102"/>
      <c r="I2117" s="93"/>
      <c r="J2117" s="93"/>
    </row>
    <row r="2118" spans="1:10" s="65" customFormat="1" ht="14" x14ac:dyDescent="0.35">
      <c r="A2118" s="145"/>
      <c r="E2118" s="102"/>
      <c r="F2118" s="102"/>
      <c r="G2118" s="102"/>
      <c r="I2118" s="93"/>
      <c r="J2118" s="93"/>
    </row>
    <row r="2119" spans="1:10" s="65" customFormat="1" ht="14" x14ac:dyDescent="0.35">
      <c r="A2119" s="145"/>
      <c r="E2119" s="102"/>
      <c r="F2119" s="102"/>
      <c r="G2119" s="102"/>
      <c r="I2119" s="93"/>
      <c r="J2119" s="93"/>
    </row>
    <row r="2120" spans="1:10" s="65" customFormat="1" ht="14" x14ac:dyDescent="0.35">
      <c r="A2120" s="145"/>
      <c r="E2120" s="102"/>
      <c r="F2120" s="102"/>
      <c r="G2120" s="102"/>
      <c r="I2120" s="93"/>
      <c r="J2120" s="93"/>
    </row>
    <row r="2121" spans="1:10" s="65" customFormat="1" ht="14" x14ac:dyDescent="0.35">
      <c r="A2121" s="145"/>
      <c r="E2121" s="102"/>
      <c r="F2121" s="102"/>
      <c r="G2121" s="102"/>
      <c r="I2121" s="93"/>
      <c r="J2121" s="93"/>
    </row>
    <row r="2122" spans="1:10" s="65" customFormat="1" ht="14" x14ac:dyDescent="0.35">
      <c r="A2122" s="145"/>
      <c r="E2122" s="102"/>
      <c r="F2122" s="102"/>
      <c r="G2122" s="102"/>
      <c r="I2122" s="93"/>
      <c r="J2122" s="93"/>
    </row>
    <row r="2123" spans="1:10" s="65" customFormat="1" ht="14" x14ac:dyDescent="0.35">
      <c r="A2123" s="145"/>
      <c r="E2123" s="102"/>
      <c r="F2123" s="102"/>
      <c r="G2123" s="102"/>
      <c r="I2123" s="93"/>
      <c r="J2123" s="93"/>
    </row>
    <row r="2124" spans="1:10" s="65" customFormat="1" ht="14" x14ac:dyDescent="0.35">
      <c r="A2124" s="145"/>
      <c r="E2124" s="102"/>
      <c r="F2124" s="102"/>
      <c r="G2124" s="102"/>
      <c r="I2124" s="93"/>
      <c r="J2124" s="93"/>
    </row>
    <row r="2125" spans="1:10" s="65" customFormat="1" ht="14" x14ac:dyDescent="0.35">
      <c r="A2125" s="145"/>
      <c r="E2125" s="102"/>
      <c r="F2125" s="102"/>
      <c r="G2125" s="102"/>
      <c r="I2125" s="93"/>
      <c r="J2125" s="93"/>
    </row>
    <row r="2126" spans="1:10" s="65" customFormat="1" ht="14" x14ac:dyDescent="0.35">
      <c r="A2126" s="145"/>
      <c r="E2126" s="102"/>
      <c r="F2126" s="102"/>
      <c r="G2126" s="102"/>
      <c r="I2126" s="93"/>
      <c r="J2126" s="93"/>
    </row>
    <row r="2127" spans="1:10" s="65" customFormat="1" ht="14" x14ac:dyDescent="0.35">
      <c r="A2127" s="145"/>
      <c r="E2127" s="102"/>
      <c r="F2127" s="102"/>
      <c r="G2127" s="102"/>
      <c r="I2127" s="93"/>
      <c r="J2127" s="93"/>
    </row>
    <row r="2128" spans="1:10" s="65" customFormat="1" ht="14" x14ac:dyDescent="0.35">
      <c r="A2128" s="145"/>
      <c r="E2128" s="102"/>
      <c r="F2128" s="102"/>
      <c r="G2128" s="102"/>
      <c r="I2128" s="93"/>
      <c r="J2128" s="93"/>
    </row>
    <row r="2129" spans="1:10" s="65" customFormat="1" ht="14" x14ac:dyDescent="0.35">
      <c r="A2129" s="145"/>
      <c r="E2129" s="102"/>
      <c r="F2129" s="102"/>
      <c r="G2129" s="102"/>
      <c r="I2129" s="93"/>
      <c r="J2129" s="93"/>
    </row>
    <row r="2130" spans="1:10" s="65" customFormat="1" ht="14" x14ac:dyDescent="0.35">
      <c r="A2130" s="145"/>
      <c r="E2130" s="102"/>
      <c r="F2130" s="102"/>
      <c r="G2130" s="102"/>
      <c r="I2130" s="93"/>
      <c r="J2130" s="93"/>
    </row>
    <row r="2131" spans="1:10" s="65" customFormat="1" ht="14" x14ac:dyDescent="0.35">
      <c r="A2131" s="145"/>
      <c r="E2131" s="102"/>
      <c r="F2131" s="102"/>
      <c r="G2131" s="102"/>
      <c r="I2131" s="93"/>
      <c r="J2131" s="93"/>
    </row>
    <row r="2132" spans="1:10" s="65" customFormat="1" ht="14" x14ac:dyDescent="0.35">
      <c r="A2132" s="145"/>
      <c r="E2132" s="102"/>
      <c r="F2132" s="102"/>
      <c r="G2132" s="102"/>
      <c r="I2132" s="93"/>
      <c r="J2132" s="93"/>
    </row>
    <row r="2133" spans="1:10" s="65" customFormat="1" ht="14" x14ac:dyDescent="0.35">
      <c r="A2133" s="145"/>
      <c r="E2133" s="102"/>
      <c r="F2133" s="102"/>
      <c r="G2133" s="102"/>
      <c r="I2133" s="93"/>
      <c r="J2133" s="93"/>
    </row>
    <row r="2134" spans="1:10" s="65" customFormat="1" ht="14" x14ac:dyDescent="0.35">
      <c r="A2134" s="145"/>
      <c r="E2134" s="102"/>
      <c r="F2134" s="102"/>
      <c r="G2134" s="102"/>
      <c r="I2134" s="93"/>
      <c r="J2134" s="93"/>
    </row>
    <row r="2135" spans="1:10" s="65" customFormat="1" ht="14" x14ac:dyDescent="0.35">
      <c r="A2135" s="145"/>
      <c r="E2135" s="102"/>
      <c r="F2135" s="102"/>
      <c r="G2135" s="102"/>
      <c r="I2135" s="93"/>
      <c r="J2135" s="93"/>
    </row>
    <row r="2136" spans="1:10" s="65" customFormat="1" ht="14" x14ac:dyDescent="0.35">
      <c r="A2136" s="145"/>
      <c r="E2136" s="102"/>
      <c r="F2136" s="102"/>
      <c r="G2136" s="102"/>
      <c r="I2136" s="93"/>
      <c r="J2136" s="93"/>
    </row>
    <row r="2137" spans="1:10" s="65" customFormat="1" ht="14" x14ac:dyDescent="0.35">
      <c r="A2137" s="145"/>
      <c r="E2137" s="102"/>
      <c r="F2137" s="102"/>
      <c r="G2137" s="102"/>
      <c r="I2137" s="93"/>
      <c r="J2137" s="93"/>
    </row>
    <row r="2138" spans="1:10" s="65" customFormat="1" ht="14" x14ac:dyDescent="0.35">
      <c r="A2138" s="145"/>
      <c r="E2138" s="102"/>
      <c r="F2138" s="102"/>
      <c r="G2138" s="102"/>
      <c r="I2138" s="93"/>
      <c r="J2138" s="93"/>
    </row>
    <row r="2139" spans="1:10" s="65" customFormat="1" ht="14" x14ac:dyDescent="0.35">
      <c r="A2139" s="145"/>
      <c r="E2139" s="102"/>
      <c r="F2139" s="102"/>
      <c r="G2139" s="102"/>
      <c r="I2139" s="93"/>
      <c r="J2139" s="93"/>
    </row>
    <row r="2140" spans="1:10" s="65" customFormat="1" ht="14" x14ac:dyDescent="0.35">
      <c r="A2140" s="145"/>
      <c r="E2140" s="102"/>
      <c r="F2140" s="102"/>
      <c r="G2140" s="102"/>
      <c r="I2140" s="93"/>
      <c r="J2140" s="93"/>
    </row>
    <row r="2141" spans="1:10" s="65" customFormat="1" ht="14" x14ac:dyDescent="0.35">
      <c r="A2141" s="145"/>
      <c r="E2141" s="102"/>
      <c r="F2141" s="102"/>
      <c r="G2141" s="102"/>
      <c r="I2141" s="93"/>
      <c r="J2141" s="93"/>
    </row>
    <row r="2142" spans="1:10" s="65" customFormat="1" ht="14" x14ac:dyDescent="0.35">
      <c r="A2142" s="145"/>
      <c r="E2142" s="102"/>
      <c r="F2142" s="102"/>
      <c r="G2142" s="102"/>
      <c r="I2142" s="93"/>
      <c r="J2142" s="93"/>
    </row>
    <row r="2143" spans="1:10" s="65" customFormat="1" ht="14" x14ac:dyDescent="0.35">
      <c r="A2143" s="145"/>
      <c r="E2143" s="102"/>
      <c r="F2143" s="102"/>
      <c r="G2143" s="102"/>
      <c r="I2143" s="93"/>
      <c r="J2143" s="93"/>
    </row>
    <row r="2144" spans="1:10" s="65" customFormat="1" ht="14" x14ac:dyDescent="0.35">
      <c r="A2144" s="145"/>
      <c r="E2144" s="102"/>
      <c r="F2144" s="102"/>
      <c r="G2144" s="102"/>
      <c r="I2144" s="93"/>
      <c r="J2144" s="93"/>
    </row>
    <row r="2145" spans="1:10" s="65" customFormat="1" ht="14" x14ac:dyDescent="0.35">
      <c r="A2145" s="145"/>
      <c r="E2145" s="102"/>
      <c r="F2145" s="102"/>
      <c r="G2145" s="102"/>
      <c r="I2145" s="93"/>
      <c r="J2145" s="93"/>
    </row>
    <row r="2146" spans="1:10" s="65" customFormat="1" ht="14" x14ac:dyDescent="0.35">
      <c r="A2146" s="145"/>
      <c r="E2146" s="102"/>
      <c r="F2146" s="102"/>
      <c r="G2146" s="102"/>
      <c r="I2146" s="93"/>
      <c r="J2146" s="93"/>
    </row>
    <row r="2147" spans="1:10" s="65" customFormat="1" ht="14" x14ac:dyDescent="0.35">
      <c r="A2147" s="145"/>
      <c r="E2147" s="102"/>
      <c r="F2147" s="102"/>
      <c r="G2147" s="102"/>
      <c r="I2147" s="93"/>
      <c r="J2147" s="93"/>
    </row>
    <row r="2148" spans="1:10" s="65" customFormat="1" ht="14" x14ac:dyDescent="0.35">
      <c r="A2148" s="145"/>
      <c r="E2148" s="102"/>
      <c r="F2148" s="102"/>
      <c r="G2148" s="102"/>
      <c r="I2148" s="93"/>
      <c r="J2148" s="93"/>
    </row>
    <row r="2149" spans="1:10" s="65" customFormat="1" ht="14" x14ac:dyDescent="0.35">
      <c r="A2149" s="145"/>
      <c r="E2149" s="102"/>
      <c r="F2149" s="102"/>
      <c r="G2149" s="102"/>
      <c r="I2149" s="93"/>
      <c r="J2149" s="93"/>
    </row>
    <row r="2150" spans="1:10" s="65" customFormat="1" ht="14" x14ac:dyDescent="0.35">
      <c r="A2150" s="145"/>
      <c r="E2150" s="102"/>
      <c r="F2150" s="102"/>
      <c r="G2150" s="102"/>
      <c r="I2150" s="93"/>
      <c r="J2150" s="93"/>
    </row>
    <row r="2151" spans="1:10" s="65" customFormat="1" ht="14" x14ac:dyDescent="0.35">
      <c r="A2151" s="145"/>
      <c r="E2151" s="102"/>
      <c r="F2151" s="102"/>
      <c r="G2151" s="102"/>
      <c r="I2151" s="93"/>
      <c r="J2151" s="93"/>
    </row>
    <row r="2152" spans="1:10" s="65" customFormat="1" ht="14" x14ac:dyDescent="0.35">
      <c r="A2152" s="145"/>
      <c r="E2152" s="102"/>
      <c r="F2152" s="102"/>
      <c r="G2152" s="102"/>
      <c r="I2152" s="93"/>
      <c r="J2152" s="93"/>
    </row>
    <row r="2153" spans="1:10" s="65" customFormat="1" ht="14" x14ac:dyDescent="0.35">
      <c r="A2153" s="145"/>
      <c r="E2153" s="102"/>
      <c r="F2153" s="102"/>
      <c r="G2153" s="102"/>
      <c r="I2153" s="93"/>
      <c r="J2153" s="93"/>
    </row>
    <row r="2154" spans="1:10" s="65" customFormat="1" ht="14" x14ac:dyDescent="0.35">
      <c r="A2154" s="145"/>
      <c r="E2154" s="102"/>
      <c r="F2154" s="102"/>
      <c r="G2154" s="102"/>
      <c r="I2154" s="93"/>
      <c r="J2154" s="93"/>
    </row>
    <row r="2155" spans="1:10" s="65" customFormat="1" ht="14" x14ac:dyDescent="0.35">
      <c r="A2155" s="145"/>
      <c r="E2155" s="102"/>
      <c r="F2155" s="102"/>
      <c r="G2155" s="102"/>
      <c r="I2155" s="93"/>
      <c r="J2155" s="93"/>
    </row>
    <row r="2156" spans="1:10" s="65" customFormat="1" ht="14" x14ac:dyDescent="0.35">
      <c r="A2156" s="145"/>
      <c r="E2156" s="102"/>
      <c r="F2156" s="102"/>
      <c r="G2156" s="102"/>
      <c r="I2156" s="93"/>
      <c r="J2156" s="93"/>
    </row>
    <row r="2157" spans="1:10" s="65" customFormat="1" ht="14" x14ac:dyDescent="0.35">
      <c r="A2157" s="145"/>
      <c r="E2157" s="102"/>
      <c r="F2157" s="102"/>
      <c r="G2157" s="102"/>
      <c r="I2157" s="93"/>
      <c r="J2157" s="93"/>
    </row>
    <row r="2158" spans="1:10" s="65" customFormat="1" ht="14" x14ac:dyDescent="0.35">
      <c r="A2158" s="145"/>
      <c r="E2158" s="102"/>
      <c r="F2158" s="102"/>
      <c r="G2158" s="102"/>
      <c r="I2158" s="93"/>
      <c r="J2158" s="93"/>
    </row>
    <row r="2159" spans="1:10" s="65" customFormat="1" ht="14" x14ac:dyDescent="0.35">
      <c r="A2159" s="145"/>
      <c r="E2159" s="102"/>
      <c r="F2159" s="102"/>
      <c r="G2159" s="102"/>
      <c r="I2159" s="93"/>
      <c r="J2159" s="93"/>
    </row>
    <row r="2160" spans="1:10" s="65" customFormat="1" ht="14" x14ac:dyDescent="0.35">
      <c r="A2160" s="145"/>
      <c r="E2160" s="102"/>
      <c r="F2160" s="102"/>
      <c r="G2160" s="102"/>
      <c r="I2160" s="93"/>
      <c r="J2160" s="93"/>
    </row>
    <row r="2161" spans="1:10" s="65" customFormat="1" ht="14" x14ac:dyDescent="0.35">
      <c r="A2161" s="145"/>
      <c r="E2161" s="102"/>
      <c r="F2161" s="102"/>
      <c r="G2161" s="102"/>
      <c r="I2161" s="93"/>
      <c r="J2161" s="93"/>
    </row>
    <row r="2162" spans="1:10" s="65" customFormat="1" ht="14" x14ac:dyDescent="0.35">
      <c r="A2162" s="145"/>
      <c r="E2162" s="102"/>
      <c r="F2162" s="102"/>
      <c r="G2162" s="102"/>
      <c r="I2162" s="93"/>
      <c r="J2162" s="93"/>
    </row>
    <row r="2163" spans="1:10" s="65" customFormat="1" ht="14" x14ac:dyDescent="0.35">
      <c r="A2163" s="145"/>
      <c r="E2163" s="102"/>
      <c r="F2163" s="102"/>
      <c r="G2163" s="102"/>
      <c r="I2163" s="93"/>
      <c r="J2163" s="93"/>
    </row>
    <row r="2164" spans="1:10" s="65" customFormat="1" ht="14" x14ac:dyDescent="0.35">
      <c r="A2164" s="145"/>
      <c r="E2164" s="102"/>
      <c r="F2164" s="102"/>
      <c r="G2164" s="102"/>
      <c r="I2164" s="93"/>
      <c r="J2164" s="93"/>
    </row>
    <row r="2165" spans="1:10" s="65" customFormat="1" ht="14" x14ac:dyDescent="0.35">
      <c r="A2165" s="145"/>
      <c r="E2165" s="102"/>
      <c r="F2165" s="102"/>
      <c r="G2165" s="102"/>
      <c r="I2165" s="93"/>
      <c r="J2165" s="93"/>
    </row>
    <row r="2166" spans="1:10" s="65" customFormat="1" ht="14" x14ac:dyDescent="0.35">
      <c r="A2166" s="145"/>
      <c r="E2166" s="102"/>
      <c r="F2166" s="102"/>
      <c r="G2166" s="102"/>
      <c r="I2166" s="93"/>
      <c r="J2166" s="93"/>
    </row>
    <row r="2167" spans="1:10" s="65" customFormat="1" ht="14" x14ac:dyDescent="0.35">
      <c r="A2167" s="145"/>
      <c r="E2167" s="102"/>
      <c r="F2167" s="102"/>
      <c r="G2167" s="102"/>
      <c r="I2167" s="93"/>
      <c r="J2167" s="93"/>
    </row>
    <row r="2168" spans="1:10" s="65" customFormat="1" ht="14" x14ac:dyDescent="0.35">
      <c r="A2168" s="145"/>
      <c r="E2168" s="102"/>
      <c r="F2168" s="102"/>
      <c r="G2168" s="102"/>
      <c r="I2168" s="93"/>
      <c r="J2168" s="93"/>
    </row>
    <row r="2169" spans="1:10" s="65" customFormat="1" ht="14" x14ac:dyDescent="0.35">
      <c r="A2169" s="145"/>
      <c r="E2169" s="102"/>
      <c r="F2169" s="102"/>
      <c r="G2169" s="102"/>
      <c r="I2169" s="93"/>
      <c r="J2169" s="93"/>
    </row>
    <row r="2170" spans="1:10" s="65" customFormat="1" ht="14" x14ac:dyDescent="0.35">
      <c r="A2170" s="145"/>
      <c r="E2170" s="102"/>
      <c r="F2170" s="102"/>
      <c r="G2170" s="102"/>
      <c r="I2170" s="93"/>
      <c r="J2170" s="93"/>
    </row>
    <row r="2171" spans="1:10" s="65" customFormat="1" ht="14" x14ac:dyDescent="0.35">
      <c r="A2171" s="145"/>
      <c r="E2171" s="102"/>
      <c r="F2171" s="102"/>
      <c r="G2171" s="102"/>
      <c r="I2171" s="93"/>
      <c r="J2171" s="93"/>
    </row>
    <row r="2172" spans="1:10" s="65" customFormat="1" ht="14" x14ac:dyDescent="0.35">
      <c r="A2172" s="145"/>
      <c r="E2172" s="102"/>
      <c r="F2172" s="102"/>
      <c r="G2172" s="102"/>
      <c r="I2172" s="93"/>
      <c r="J2172" s="93"/>
    </row>
    <row r="2173" spans="1:10" s="65" customFormat="1" ht="14" x14ac:dyDescent="0.35">
      <c r="A2173" s="145"/>
      <c r="E2173" s="102"/>
      <c r="F2173" s="102"/>
      <c r="G2173" s="102"/>
      <c r="I2173" s="93"/>
      <c r="J2173" s="93"/>
    </row>
    <row r="2174" spans="1:10" s="65" customFormat="1" ht="14" x14ac:dyDescent="0.35">
      <c r="A2174" s="145"/>
      <c r="E2174" s="102"/>
      <c r="F2174" s="102"/>
      <c r="G2174" s="102"/>
      <c r="I2174" s="93"/>
      <c r="J2174" s="93"/>
    </row>
    <row r="2175" spans="1:10" s="65" customFormat="1" ht="14" x14ac:dyDescent="0.35">
      <c r="A2175" s="145"/>
      <c r="E2175" s="102"/>
      <c r="F2175" s="102"/>
      <c r="G2175" s="102"/>
      <c r="I2175" s="93"/>
      <c r="J2175" s="93"/>
    </row>
    <row r="2176" spans="1:10" s="65" customFormat="1" ht="14" x14ac:dyDescent="0.35">
      <c r="A2176" s="145"/>
      <c r="E2176" s="102"/>
      <c r="F2176" s="102"/>
      <c r="G2176" s="102"/>
      <c r="I2176" s="93"/>
      <c r="J2176" s="93"/>
    </row>
    <row r="2177" spans="1:10" s="65" customFormat="1" ht="14" x14ac:dyDescent="0.35">
      <c r="A2177" s="145"/>
      <c r="E2177" s="102"/>
      <c r="F2177" s="102"/>
      <c r="G2177" s="102"/>
      <c r="I2177" s="93"/>
      <c r="J2177" s="93"/>
    </row>
    <row r="2178" spans="1:10" s="65" customFormat="1" ht="14" x14ac:dyDescent="0.35">
      <c r="A2178" s="145"/>
      <c r="E2178" s="102"/>
      <c r="F2178" s="102"/>
      <c r="G2178" s="102"/>
      <c r="I2178" s="93"/>
      <c r="J2178" s="93"/>
    </row>
    <row r="2179" spans="1:10" s="65" customFormat="1" ht="14" x14ac:dyDescent="0.35">
      <c r="A2179" s="145"/>
      <c r="E2179" s="102"/>
      <c r="F2179" s="102"/>
      <c r="G2179" s="102"/>
      <c r="I2179" s="93"/>
      <c r="J2179" s="93"/>
    </row>
    <row r="2180" spans="1:10" s="65" customFormat="1" ht="14" x14ac:dyDescent="0.35">
      <c r="A2180" s="145"/>
      <c r="E2180" s="102"/>
      <c r="F2180" s="102"/>
      <c r="G2180" s="102"/>
      <c r="I2180" s="93"/>
      <c r="J2180" s="93"/>
    </row>
    <row r="2181" spans="1:10" s="65" customFormat="1" ht="14" x14ac:dyDescent="0.35">
      <c r="A2181" s="145"/>
      <c r="E2181" s="102"/>
      <c r="F2181" s="102"/>
      <c r="G2181" s="102"/>
      <c r="I2181" s="93"/>
      <c r="J2181" s="93"/>
    </row>
    <row r="2182" spans="1:10" s="65" customFormat="1" ht="14" x14ac:dyDescent="0.35">
      <c r="A2182" s="145"/>
      <c r="E2182" s="102"/>
      <c r="F2182" s="102"/>
      <c r="G2182" s="102"/>
      <c r="I2182" s="93"/>
      <c r="J2182" s="93"/>
    </row>
    <row r="2183" spans="1:10" s="65" customFormat="1" ht="14" x14ac:dyDescent="0.35">
      <c r="A2183" s="145"/>
      <c r="E2183" s="102"/>
      <c r="F2183" s="102"/>
      <c r="G2183" s="102"/>
      <c r="I2183" s="93"/>
      <c r="J2183" s="93"/>
    </row>
    <row r="2184" spans="1:10" s="65" customFormat="1" ht="14" x14ac:dyDescent="0.35">
      <c r="A2184" s="145"/>
      <c r="E2184" s="102"/>
      <c r="F2184" s="102"/>
      <c r="G2184" s="102"/>
      <c r="I2184" s="93"/>
      <c r="J2184" s="93"/>
    </row>
    <row r="2185" spans="1:10" s="65" customFormat="1" ht="14" x14ac:dyDescent="0.35">
      <c r="A2185" s="145"/>
      <c r="E2185" s="102"/>
      <c r="F2185" s="102"/>
      <c r="G2185" s="102"/>
      <c r="I2185" s="93"/>
      <c r="J2185" s="93"/>
    </row>
    <row r="2186" spans="1:10" s="65" customFormat="1" ht="14" x14ac:dyDescent="0.35">
      <c r="A2186" s="145"/>
      <c r="E2186" s="102"/>
      <c r="F2186" s="102"/>
      <c r="G2186" s="102"/>
      <c r="I2186" s="93"/>
      <c r="J2186" s="93"/>
    </row>
    <row r="2187" spans="1:10" s="65" customFormat="1" ht="14" x14ac:dyDescent="0.35">
      <c r="A2187" s="145"/>
      <c r="E2187" s="102"/>
      <c r="F2187" s="102"/>
      <c r="G2187" s="102"/>
      <c r="I2187" s="93"/>
      <c r="J2187" s="93"/>
    </row>
    <row r="2188" spans="1:10" s="65" customFormat="1" ht="14" x14ac:dyDescent="0.35">
      <c r="A2188" s="145"/>
      <c r="E2188" s="102"/>
      <c r="F2188" s="102"/>
      <c r="G2188" s="102"/>
      <c r="I2188" s="93"/>
      <c r="J2188" s="93"/>
    </row>
    <row r="2189" spans="1:10" s="65" customFormat="1" ht="14" x14ac:dyDescent="0.35">
      <c r="A2189" s="145"/>
      <c r="E2189" s="102"/>
      <c r="F2189" s="102"/>
      <c r="G2189" s="102"/>
      <c r="I2189" s="93"/>
      <c r="J2189" s="93"/>
    </row>
    <row r="2190" spans="1:10" s="65" customFormat="1" ht="14" x14ac:dyDescent="0.35">
      <c r="A2190" s="145"/>
      <c r="E2190" s="102"/>
      <c r="F2190" s="102"/>
      <c r="G2190" s="102"/>
      <c r="I2190" s="93"/>
      <c r="J2190" s="93"/>
    </row>
    <row r="2191" spans="1:10" s="65" customFormat="1" ht="14" x14ac:dyDescent="0.35">
      <c r="A2191" s="145"/>
      <c r="E2191" s="102"/>
      <c r="F2191" s="102"/>
      <c r="G2191" s="102"/>
      <c r="I2191" s="93"/>
      <c r="J2191" s="93"/>
    </row>
    <row r="2192" spans="1:10" s="65" customFormat="1" ht="14" x14ac:dyDescent="0.35">
      <c r="A2192" s="145"/>
      <c r="E2192" s="102"/>
      <c r="F2192" s="102"/>
      <c r="G2192" s="102"/>
      <c r="I2192" s="93"/>
      <c r="J2192" s="93"/>
    </row>
    <row r="2193" spans="1:10" s="65" customFormat="1" ht="14" x14ac:dyDescent="0.35">
      <c r="A2193" s="145"/>
      <c r="E2193" s="102"/>
      <c r="F2193" s="102"/>
      <c r="G2193" s="102"/>
      <c r="I2193" s="93"/>
      <c r="J2193" s="93"/>
    </row>
    <row r="2194" spans="1:10" s="65" customFormat="1" ht="14" x14ac:dyDescent="0.35">
      <c r="A2194" s="145"/>
      <c r="E2194" s="102"/>
      <c r="F2194" s="102"/>
      <c r="G2194" s="102"/>
      <c r="I2194" s="93"/>
      <c r="J2194" s="93"/>
    </row>
    <row r="2195" spans="1:10" s="65" customFormat="1" ht="14" x14ac:dyDescent="0.35">
      <c r="A2195" s="145"/>
      <c r="E2195" s="102"/>
      <c r="F2195" s="102"/>
      <c r="G2195" s="102"/>
      <c r="I2195" s="93"/>
      <c r="J2195" s="93"/>
    </row>
    <row r="2196" spans="1:10" s="65" customFormat="1" ht="14" x14ac:dyDescent="0.35">
      <c r="A2196" s="145"/>
      <c r="E2196" s="102"/>
      <c r="F2196" s="102"/>
      <c r="G2196" s="102"/>
      <c r="I2196" s="93"/>
      <c r="J2196" s="93"/>
    </row>
    <row r="2197" spans="1:10" s="65" customFormat="1" ht="14" x14ac:dyDescent="0.35">
      <c r="A2197" s="145"/>
      <c r="E2197" s="102"/>
      <c r="F2197" s="102"/>
      <c r="G2197" s="102"/>
      <c r="I2197" s="93"/>
      <c r="J2197" s="93"/>
    </row>
    <row r="2198" spans="1:10" s="65" customFormat="1" ht="14" x14ac:dyDescent="0.35">
      <c r="A2198" s="145"/>
      <c r="E2198" s="102"/>
      <c r="F2198" s="102"/>
      <c r="G2198" s="102"/>
      <c r="I2198" s="93"/>
      <c r="J2198" s="93"/>
    </row>
    <row r="2199" spans="1:10" s="65" customFormat="1" ht="14" x14ac:dyDescent="0.35">
      <c r="A2199" s="145"/>
      <c r="E2199" s="102"/>
      <c r="F2199" s="102"/>
      <c r="G2199" s="102"/>
      <c r="I2199" s="93"/>
      <c r="J2199" s="93"/>
    </row>
    <row r="2200" spans="1:10" s="65" customFormat="1" ht="14" x14ac:dyDescent="0.35">
      <c r="A2200" s="145"/>
      <c r="E2200" s="102"/>
      <c r="F2200" s="102"/>
      <c r="G2200" s="102"/>
      <c r="I2200" s="93"/>
      <c r="J2200" s="93"/>
    </row>
    <row r="2201" spans="1:10" s="65" customFormat="1" ht="14" x14ac:dyDescent="0.35">
      <c r="A2201" s="145"/>
      <c r="E2201" s="102"/>
      <c r="F2201" s="102"/>
      <c r="G2201" s="102"/>
      <c r="I2201" s="93"/>
      <c r="J2201" s="93"/>
    </row>
    <row r="2202" spans="1:10" s="65" customFormat="1" ht="14" x14ac:dyDescent="0.35">
      <c r="A2202" s="145"/>
      <c r="E2202" s="102"/>
      <c r="F2202" s="102"/>
      <c r="G2202" s="102"/>
      <c r="I2202" s="93"/>
      <c r="J2202" s="93"/>
    </row>
    <row r="2203" spans="1:10" s="65" customFormat="1" ht="14" x14ac:dyDescent="0.35">
      <c r="A2203" s="145"/>
      <c r="E2203" s="102"/>
      <c r="F2203" s="102"/>
      <c r="G2203" s="102"/>
      <c r="I2203" s="93"/>
      <c r="J2203" s="93"/>
    </row>
    <row r="2204" spans="1:10" s="65" customFormat="1" ht="14" x14ac:dyDescent="0.35">
      <c r="A2204" s="145"/>
      <c r="E2204" s="102"/>
      <c r="F2204" s="102"/>
      <c r="G2204" s="102"/>
      <c r="I2204" s="93"/>
      <c r="J2204" s="93"/>
    </row>
    <row r="2205" spans="1:10" s="65" customFormat="1" ht="14" x14ac:dyDescent="0.35">
      <c r="A2205" s="145"/>
      <c r="E2205" s="102"/>
      <c r="F2205" s="102"/>
      <c r="G2205" s="102"/>
      <c r="I2205" s="93"/>
      <c r="J2205" s="93"/>
    </row>
    <row r="2206" spans="1:10" s="65" customFormat="1" ht="14" x14ac:dyDescent="0.35">
      <c r="A2206" s="145"/>
      <c r="E2206" s="102"/>
      <c r="F2206" s="102"/>
      <c r="G2206" s="102"/>
      <c r="I2206" s="93"/>
      <c r="J2206" s="93"/>
    </row>
    <row r="2207" spans="1:10" s="65" customFormat="1" ht="14" x14ac:dyDescent="0.35">
      <c r="A2207" s="145"/>
      <c r="E2207" s="102"/>
      <c r="F2207" s="102"/>
      <c r="G2207" s="102"/>
      <c r="I2207" s="93"/>
      <c r="J2207" s="93"/>
    </row>
    <row r="2208" spans="1:10" s="65" customFormat="1" ht="14" x14ac:dyDescent="0.35">
      <c r="A2208" s="145"/>
      <c r="E2208" s="102"/>
      <c r="F2208" s="102"/>
      <c r="G2208" s="102"/>
      <c r="I2208" s="93"/>
      <c r="J2208" s="93"/>
    </row>
    <row r="2209" spans="1:10" s="65" customFormat="1" ht="14" x14ac:dyDescent="0.35">
      <c r="A2209" s="145"/>
      <c r="E2209" s="102"/>
      <c r="F2209" s="102"/>
      <c r="G2209" s="102"/>
      <c r="I2209" s="93"/>
      <c r="J2209" s="93"/>
    </row>
    <row r="2210" spans="1:10" s="65" customFormat="1" ht="14" x14ac:dyDescent="0.35">
      <c r="A2210" s="145"/>
      <c r="E2210" s="102"/>
      <c r="F2210" s="102"/>
      <c r="G2210" s="102"/>
      <c r="I2210" s="93"/>
      <c r="J2210" s="93"/>
    </row>
    <row r="2211" spans="1:10" s="65" customFormat="1" ht="14" x14ac:dyDescent="0.35">
      <c r="A2211" s="145"/>
      <c r="E2211" s="102"/>
      <c r="F2211" s="102"/>
      <c r="G2211" s="102"/>
      <c r="I2211" s="93"/>
      <c r="J2211" s="93"/>
    </row>
    <row r="2212" spans="1:10" s="65" customFormat="1" ht="14" x14ac:dyDescent="0.35">
      <c r="A2212" s="145"/>
      <c r="E2212" s="102"/>
      <c r="F2212" s="102"/>
      <c r="G2212" s="102"/>
      <c r="I2212" s="93"/>
      <c r="J2212" s="93"/>
    </row>
    <row r="2213" spans="1:10" s="65" customFormat="1" ht="14" x14ac:dyDescent="0.35">
      <c r="A2213" s="145"/>
      <c r="E2213" s="102"/>
      <c r="F2213" s="102"/>
      <c r="G2213" s="102"/>
      <c r="I2213" s="93"/>
      <c r="J2213" s="93"/>
    </row>
    <row r="2214" spans="1:10" s="65" customFormat="1" ht="14" x14ac:dyDescent="0.35">
      <c r="A2214" s="145"/>
      <c r="E2214" s="102"/>
      <c r="F2214" s="102"/>
      <c r="G2214" s="102"/>
      <c r="I2214" s="93"/>
      <c r="J2214" s="93"/>
    </row>
    <row r="2215" spans="1:10" s="65" customFormat="1" ht="14" x14ac:dyDescent="0.35">
      <c r="A2215" s="145"/>
      <c r="E2215" s="102"/>
      <c r="F2215" s="102"/>
      <c r="G2215" s="102"/>
      <c r="I2215" s="93"/>
      <c r="J2215" s="93"/>
    </row>
    <row r="2216" spans="1:10" s="65" customFormat="1" ht="14" x14ac:dyDescent="0.35">
      <c r="A2216" s="145"/>
      <c r="E2216" s="102"/>
      <c r="F2216" s="102"/>
      <c r="G2216" s="102"/>
      <c r="I2216" s="93"/>
      <c r="J2216" s="93"/>
    </row>
    <row r="2217" spans="1:10" s="65" customFormat="1" ht="14" x14ac:dyDescent="0.35">
      <c r="A2217" s="145"/>
      <c r="E2217" s="102"/>
      <c r="F2217" s="102"/>
      <c r="G2217" s="102"/>
      <c r="I2217" s="93"/>
      <c r="J2217" s="93"/>
    </row>
    <row r="2218" spans="1:10" s="65" customFormat="1" ht="14" x14ac:dyDescent="0.35">
      <c r="A2218" s="145"/>
      <c r="E2218" s="102"/>
      <c r="F2218" s="102"/>
      <c r="G2218" s="102"/>
      <c r="I2218" s="93"/>
      <c r="J2218" s="93"/>
    </row>
    <row r="2219" spans="1:10" s="65" customFormat="1" ht="14" x14ac:dyDescent="0.35">
      <c r="A2219" s="145"/>
      <c r="E2219" s="102"/>
      <c r="F2219" s="102"/>
      <c r="G2219" s="102"/>
      <c r="I2219" s="93"/>
      <c r="J2219" s="93"/>
    </row>
    <row r="2220" spans="1:10" s="65" customFormat="1" ht="14" x14ac:dyDescent="0.35">
      <c r="A2220" s="145"/>
      <c r="E2220" s="102"/>
      <c r="F2220" s="102"/>
      <c r="G2220" s="102"/>
      <c r="I2220" s="93"/>
      <c r="J2220" s="93"/>
    </row>
    <row r="2221" spans="1:10" s="65" customFormat="1" ht="14" x14ac:dyDescent="0.35">
      <c r="A2221" s="145"/>
      <c r="E2221" s="102"/>
      <c r="F2221" s="102"/>
      <c r="G2221" s="102"/>
      <c r="I2221" s="93"/>
      <c r="J2221" s="93"/>
    </row>
    <row r="2222" spans="1:10" s="65" customFormat="1" ht="14" x14ac:dyDescent="0.35">
      <c r="A2222" s="145"/>
      <c r="E2222" s="102"/>
      <c r="F2222" s="102"/>
      <c r="G2222" s="102"/>
      <c r="I2222" s="93"/>
      <c r="J2222" s="93"/>
    </row>
    <row r="2223" spans="1:10" s="65" customFormat="1" ht="14" x14ac:dyDescent="0.35">
      <c r="A2223" s="145"/>
      <c r="E2223" s="102"/>
      <c r="F2223" s="102"/>
      <c r="G2223" s="102"/>
      <c r="I2223" s="93"/>
      <c r="J2223" s="93"/>
    </row>
    <row r="2224" spans="1:10" s="65" customFormat="1" ht="14" x14ac:dyDescent="0.35">
      <c r="A2224" s="145"/>
      <c r="E2224" s="102"/>
      <c r="F2224" s="102"/>
      <c r="G2224" s="102"/>
      <c r="I2224" s="93"/>
      <c r="J2224" s="93"/>
    </row>
    <row r="2225" spans="1:10" s="65" customFormat="1" ht="14" x14ac:dyDescent="0.35">
      <c r="A2225" s="145"/>
      <c r="E2225" s="102"/>
      <c r="F2225" s="102"/>
      <c r="G2225" s="102"/>
      <c r="I2225" s="93"/>
      <c r="J2225" s="93"/>
    </row>
    <row r="2226" spans="1:10" s="65" customFormat="1" ht="14" x14ac:dyDescent="0.35">
      <c r="A2226" s="145"/>
      <c r="E2226" s="102"/>
      <c r="F2226" s="102"/>
      <c r="G2226" s="102"/>
      <c r="I2226" s="93"/>
      <c r="J2226" s="93"/>
    </row>
    <row r="2227" spans="1:10" s="65" customFormat="1" ht="14" x14ac:dyDescent="0.35">
      <c r="A2227" s="145"/>
      <c r="E2227" s="102"/>
      <c r="F2227" s="102"/>
      <c r="G2227" s="102"/>
      <c r="I2227" s="93"/>
      <c r="J2227" s="93"/>
    </row>
    <row r="2228" spans="1:10" s="65" customFormat="1" ht="14" x14ac:dyDescent="0.35">
      <c r="A2228" s="145"/>
      <c r="E2228" s="102"/>
      <c r="F2228" s="102"/>
      <c r="G2228" s="102"/>
      <c r="I2228" s="93"/>
      <c r="J2228" s="93"/>
    </row>
    <row r="2229" spans="1:10" s="65" customFormat="1" ht="14" x14ac:dyDescent="0.35">
      <c r="A2229" s="145"/>
      <c r="E2229" s="102"/>
      <c r="F2229" s="102"/>
      <c r="G2229" s="102"/>
      <c r="I2229" s="93"/>
      <c r="J2229" s="93"/>
    </row>
    <row r="2230" spans="1:10" s="65" customFormat="1" ht="14" x14ac:dyDescent="0.35">
      <c r="A2230" s="145"/>
      <c r="E2230" s="102"/>
      <c r="F2230" s="102"/>
      <c r="G2230" s="102"/>
      <c r="I2230" s="93"/>
      <c r="J2230" s="93"/>
    </row>
    <row r="2231" spans="1:10" s="65" customFormat="1" ht="14" x14ac:dyDescent="0.35">
      <c r="A2231" s="145"/>
      <c r="E2231" s="102"/>
      <c r="F2231" s="102"/>
      <c r="G2231" s="102"/>
      <c r="I2231" s="93"/>
      <c r="J2231" s="93"/>
    </row>
    <row r="2232" spans="1:10" s="65" customFormat="1" ht="14" x14ac:dyDescent="0.35">
      <c r="A2232" s="145"/>
      <c r="E2232" s="102"/>
      <c r="F2232" s="102"/>
      <c r="G2232" s="102"/>
      <c r="I2232" s="93"/>
      <c r="J2232" s="93"/>
    </row>
    <row r="2233" spans="1:10" s="65" customFormat="1" ht="14" x14ac:dyDescent="0.35">
      <c r="A2233" s="145"/>
      <c r="E2233" s="102"/>
      <c r="F2233" s="102"/>
      <c r="G2233" s="102"/>
      <c r="I2233" s="93"/>
      <c r="J2233" s="93"/>
    </row>
    <row r="2234" spans="1:10" s="65" customFormat="1" ht="14" x14ac:dyDescent="0.35">
      <c r="A2234" s="145"/>
      <c r="E2234" s="102"/>
      <c r="F2234" s="102"/>
      <c r="G2234" s="102"/>
      <c r="I2234" s="93"/>
      <c r="J2234" s="93"/>
    </row>
    <row r="2235" spans="1:10" s="65" customFormat="1" ht="14" x14ac:dyDescent="0.35">
      <c r="A2235" s="145"/>
      <c r="E2235" s="102"/>
      <c r="F2235" s="102"/>
      <c r="G2235" s="102"/>
      <c r="I2235" s="93"/>
      <c r="J2235" s="93"/>
    </row>
    <row r="2236" spans="1:10" s="65" customFormat="1" ht="14" x14ac:dyDescent="0.35">
      <c r="A2236" s="145"/>
      <c r="E2236" s="102"/>
      <c r="F2236" s="102"/>
      <c r="G2236" s="102"/>
      <c r="I2236" s="93"/>
      <c r="J2236" s="93"/>
    </row>
    <row r="2237" spans="1:10" s="65" customFormat="1" ht="14" x14ac:dyDescent="0.35">
      <c r="A2237" s="145"/>
      <c r="E2237" s="102"/>
      <c r="F2237" s="102"/>
      <c r="G2237" s="102"/>
      <c r="I2237" s="93"/>
      <c r="J2237" s="93"/>
    </row>
    <row r="2238" spans="1:10" s="65" customFormat="1" ht="14" x14ac:dyDescent="0.35">
      <c r="A2238" s="145"/>
      <c r="E2238" s="102"/>
      <c r="F2238" s="102"/>
      <c r="G2238" s="102"/>
      <c r="I2238" s="93"/>
      <c r="J2238" s="93"/>
    </row>
    <row r="2239" spans="1:10" s="65" customFormat="1" ht="14" x14ac:dyDescent="0.35">
      <c r="A2239" s="145"/>
      <c r="E2239" s="102"/>
      <c r="F2239" s="102"/>
      <c r="G2239" s="102"/>
      <c r="I2239" s="93"/>
      <c r="J2239" s="93"/>
    </row>
    <row r="2240" spans="1:10" s="65" customFormat="1" ht="14" x14ac:dyDescent="0.35">
      <c r="A2240" s="145"/>
      <c r="E2240" s="102"/>
      <c r="F2240" s="102"/>
      <c r="G2240" s="102"/>
      <c r="I2240" s="93"/>
      <c r="J2240" s="93"/>
    </row>
    <row r="2241" spans="1:10" s="65" customFormat="1" ht="14" x14ac:dyDescent="0.35">
      <c r="A2241" s="145"/>
      <c r="E2241" s="102"/>
      <c r="F2241" s="102"/>
      <c r="G2241" s="102"/>
      <c r="I2241" s="93"/>
      <c r="J2241" s="93"/>
    </row>
    <row r="2242" spans="1:10" s="65" customFormat="1" ht="14" x14ac:dyDescent="0.35">
      <c r="A2242" s="145"/>
      <c r="E2242" s="102"/>
      <c r="F2242" s="102"/>
      <c r="G2242" s="102"/>
      <c r="I2242" s="93"/>
      <c r="J2242" s="93"/>
    </row>
    <row r="2243" spans="1:10" s="65" customFormat="1" ht="14" x14ac:dyDescent="0.35">
      <c r="A2243" s="145"/>
      <c r="E2243" s="102"/>
      <c r="F2243" s="102"/>
      <c r="G2243" s="102"/>
      <c r="I2243" s="93"/>
      <c r="J2243" s="93"/>
    </row>
    <row r="2244" spans="1:10" s="65" customFormat="1" ht="14" x14ac:dyDescent="0.35">
      <c r="A2244" s="145"/>
      <c r="E2244" s="102"/>
      <c r="F2244" s="102"/>
      <c r="G2244" s="102"/>
      <c r="I2244" s="93"/>
      <c r="J2244" s="93"/>
    </row>
    <row r="2245" spans="1:10" s="65" customFormat="1" ht="14" x14ac:dyDescent="0.35">
      <c r="A2245" s="145"/>
      <c r="E2245" s="102"/>
      <c r="F2245" s="102"/>
      <c r="G2245" s="102"/>
      <c r="I2245" s="93"/>
      <c r="J2245" s="93"/>
    </row>
    <row r="2246" spans="1:10" s="65" customFormat="1" ht="14" x14ac:dyDescent="0.35">
      <c r="A2246" s="145"/>
      <c r="E2246" s="102"/>
      <c r="F2246" s="102"/>
      <c r="G2246" s="102"/>
      <c r="I2246" s="93"/>
      <c r="J2246" s="93"/>
    </row>
    <row r="2247" spans="1:10" s="65" customFormat="1" ht="14" x14ac:dyDescent="0.35">
      <c r="A2247" s="145"/>
      <c r="E2247" s="102"/>
      <c r="F2247" s="102"/>
      <c r="G2247" s="102"/>
      <c r="I2247" s="93"/>
      <c r="J2247" s="93"/>
    </row>
    <row r="2248" spans="1:10" s="65" customFormat="1" ht="14" x14ac:dyDescent="0.35">
      <c r="A2248" s="145"/>
      <c r="E2248" s="102"/>
      <c r="F2248" s="102"/>
      <c r="G2248" s="102"/>
      <c r="I2248" s="93"/>
      <c r="J2248" s="93"/>
    </row>
    <row r="2249" spans="1:10" s="65" customFormat="1" ht="14" x14ac:dyDescent="0.35">
      <c r="A2249" s="145"/>
      <c r="E2249" s="102"/>
      <c r="F2249" s="102"/>
      <c r="G2249" s="102"/>
      <c r="I2249" s="93"/>
      <c r="J2249" s="93"/>
    </row>
    <row r="2250" spans="1:10" s="65" customFormat="1" ht="14" x14ac:dyDescent="0.35">
      <c r="A2250" s="145"/>
      <c r="E2250" s="102"/>
      <c r="F2250" s="102"/>
      <c r="G2250" s="102"/>
      <c r="I2250" s="93"/>
      <c r="J2250" s="93"/>
    </row>
    <row r="2251" spans="1:10" s="65" customFormat="1" ht="14" x14ac:dyDescent="0.35">
      <c r="A2251" s="145"/>
      <c r="E2251" s="102"/>
      <c r="F2251" s="102"/>
      <c r="G2251" s="102"/>
      <c r="I2251" s="93"/>
      <c r="J2251" s="93"/>
    </row>
    <row r="2252" spans="1:10" s="65" customFormat="1" ht="14" x14ac:dyDescent="0.35">
      <c r="A2252" s="145"/>
      <c r="E2252" s="102"/>
      <c r="F2252" s="102"/>
      <c r="G2252" s="102"/>
      <c r="I2252" s="93"/>
      <c r="J2252" s="93"/>
    </row>
    <row r="2253" spans="1:10" s="65" customFormat="1" ht="14" x14ac:dyDescent="0.35">
      <c r="A2253" s="145"/>
      <c r="E2253" s="102"/>
      <c r="F2253" s="102"/>
      <c r="G2253" s="102"/>
      <c r="I2253" s="93"/>
      <c r="J2253" s="93"/>
    </row>
    <row r="2254" spans="1:10" s="65" customFormat="1" ht="14" x14ac:dyDescent="0.35">
      <c r="A2254" s="145"/>
      <c r="E2254" s="102"/>
      <c r="F2254" s="102"/>
      <c r="G2254" s="102"/>
      <c r="I2254" s="93"/>
      <c r="J2254" s="93"/>
    </row>
    <row r="2255" spans="1:10" s="65" customFormat="1" ht="14" x14ac:dyDescent="0.35">
      <c r="A2255" s="145"/>
      <c r="E2255" s="102"/>
      <c r="F2255" s="102"/>
      <c r="G2255" s="102"/>
      <c r="I2255" s="93"/>
      <c r="J2255" s="93"/>
    </row>
    <row r="2256" spans="1:10" s="65" customFormat="1" ht="14" x14ac:dyDescent="0.35">
      <c r="A2256" s="145"/>
      <c r="E2256" s="102"/>
      <c r="F2256" s="102"/>
      <c r="G2256" s="102"/>
      <c r="I2256" s="93"/>
      <c r="J2256" s="93"/>
    </row>
    <row r="2257" spans="1:10" s="65" customFormat="1" ht="14" x14ac:dyDescent="0.35">
      <c r="A2257" s="145"/>
      <c r="E2257" s="102"/>
      <c r="F2257" s="102"/>
      <c r="G2257" s="102"/>
      <c r="I2257" s="93"/>
      <c r="J2257" s="93"/>
    </row>
    <row r="2258" spans="1:10" s="65" customFormat="1" ht="14" x14ac:dyDescent="0.35">
      <c r="A2258" s="145"/>
      <c r="E2258" s="102"/>
      <c r="F2258" s="102"/>
      <c r="G2258" s="102"/>
      <c r="I2258" s="93"/>
      <c r="J2258" s="93"/>
    </row>
    <row r="2259" spans="1:10" s="65" customFormat="1" ht="14" x14ac:dyDescent="0.35">
      <c r="A2259" s="145"/>
      <c r="E2259" s="102"/>
      <c r="F2259" s="102"/>
      <c r="G2259" s="102"/>
      <c r="I2259" s="93"/>
      <c r="J2259" s="93"/>
    </row>
    <row r="2260" spans="1:10" s="65" customFormat="1" ht="14" x14ac:dyDescent="0.35">
      <c r="A2260" s="145"/>
      <c r="E2260" s="102"/>
      <c r="F2260" s="102"/>
      <c r="G2260" s="102"/>
      <c r="I2260" s="93"/>
      <c r="J2260" s="93"/>
    </row>
    <row r="2261" spans="1:10" s="65" customFormat="1" ht="14" x14ac:dyDescent="0.35">
      <c r="A2261" s="145"/>
      <c r="E2261" s="102"/>
      <c r="F2261" s="102"/>
      <c r="G2261" s="102"/>
      <c r="I2261" s="93"/>
      <c r="J2261" s="93"/>
    </row>
    <row r="2262" spans="1:10" s="65" customFormat="1" ht="14" x14ac:dyDescent="0.35">
      <c r="A2262" s="145"/>
      <c r="E2262" s="102"/>
      <c r="F2262" s="102"/>
      <c r="G2262" s="102"/>
      <c r="I2262" s="93"/>
      <c r="J2262" s="93"/>
    </row>
    <row r="2263" spans="1:10" s="65" customFormat="1" ht="14" x14ac:dyDescent="0.35">
      <c r="A2263" s="145"/>
      <c r="E2263" s="102"/>
      <c r="F2263" s="102"/>
      <c r="G2263" s="102"/>
      <c r="I2263" s="93"/>
      <c r="J2263" s="93"/>
    </row>
    <row r="2264" spans="1:10" s="65" customFormat="1" ht="14" x14ac:dyDescent="0.35">
      <c r="A2264" s="145"/>
      <c r="E2264" s="102"/>
      <c r="F2264" s="102"/>
      <c r="G2264" s="102"/>
      <c r="I2264" s="93"/>
      <c r="J2264" s="93"/>
    </row>
    <row r="2265" spans="1:10" s="65" customFormat="1" ht="14" x14ac:dyDescent="0.35">
      <c r="A2265" s="145"/>
      <c r="E2265" s="102"/>
      <c r="F2265" s="102"/>
      <c r="G2265" s="102"/>
      <c r="I2265" s="93"/>
      <c r="J2265" s="93"/>
    </row>
    <row r="2266" spans="1:10" s="65" customFormat="1" ht="14" x14ac:dyDescent="0.35">
      <c r="A2266" s="145"/>
      <c r="E2266" s="102"/>
      <c r="F2266" s="102"/>
      <c r="G2266" s="102"/>
      <c r="I2266" s="93"/>
      <c r="J2266" s="93"/>
    </row>
    <row r="2267" spans="1:10" s="65" customFormat="1" ht="14" x14ac:dyDescent="0.35">
      <c r="A2267" s="145"/>
      <c r="E2267" s="102"/>
      <c r="F2267" s="102"/>
      <c r="G2267" s="102"/>
      <c r="I2267" s="93"/>
      <c r="J2267" s="93"/>
    </row>
    <row r="2268" spans="1:10" s="65" customFormat="1" ht="14" x14ac:dyDescent="0.35">
      <c r="A2268" s="145"/>
      <c r="E2268" s="102"/>
      <c r="F2268" s="102"/>
      <c r="G2268" s="102"/>
      <c r="I2268" s="93"/>
      <c r="J2268" s="93"/>
    </row>
    <row r="2269" spans="1:10" s="65" customFormat="1" ht="14" x14ac:dyDescent="0.35">
      <c r="A2269" s="145"/>
      <c r="E2269" s="102"/>
      <c r="F2269" s="102"/>
      <c r="G2269" s="102"/>
      <c r="I2269" s="93"/>
      <c r="J2269" s="93"/>
    </row>
    <row r="2270" spans="1:10" s="65" customFormat="1" ht="14" x14ac:dyDescent="0.35">
      <c r="A2270" s="145"/>
      <c r="E2270" s="102"/>
      <c r="F2270" s="102"/>
      <c r="G2270" s="102"/>
      <c r="I2270" s="93"/>
      <c r="J2270" s="93"/>
    </row>
    <row r="2271" spans="1:10" s="65" customFormat="1" ht="14" x14ac:dyDescent="0.35">
      <c r="A2271" s="145"/>
      <c r="E2271" s="102"/>
      <c r="F2271" s="102"/>
      <c r="G2271" s="102"/>
      <c r="I2271" s="93"/>
      <c r="J2271" s="93"/>
    </row>
    <row r="2272" spans="1:10" s="65" customFormat="1" ht="14" x14ac:dyDescent="0.35">
      <c r="A2272" s="145"/>
      <c r="E2272" s="102"/>
      <c r="F2272" s="102"/>
      <c r="G2272" s="102"/>
      <c r="I2272" s="93"/>
      <c r="J2272" s="93"/>
    </row>
    <row r="2273" spans="1:10" s="65" customFormat="1" ht="14" x14ac:dyDescent="0.35">
      <c r="A2273" s="145"/>
      <c r="E2273" s="102"/>
      <c r="F2273" s="102"/>
      <c r="G2273" s="102"/>
      <c r="I2273" s="93"/>
      <c r="J2273" s="93"/>
    </row>
    <row r="2274" spans="1:10" s="65" customFormat="1" ht="14" x14ac:dyDescent="0.35">
      <c r="A2274" s="145"/>
      <c r="E2274" s="102"/>
      <c r="F2274" s="102"/>
      <c r="G2274" s="102"/>
      <c r="I2274" s="93"/>
      <c r="J2274" s="93"/>
    </row>
    <row r="2275" spans="1:10" s="65" customFormat="1" ht="14" x14ac:dyDescent="0.35">
      <c r="A2275" s="145"/>
      <c r="E2275" s="102"/>
      <c r="F2275" s="102"/>
      <c r="G2275" s="102"/>
      <c r="I2275" s="93"/>
      <c r="J2275" s="93"/>
    </row>
    <row r="2276" spans="1:10" s="65" customFormat="1" ht="14" x14ac:dyDescent="0.35">
      <c r="A2276" s="145"/>
      <c r="E2276" s="102"/>
      <c r="F2276" s="102"/>
      <c r="G2276" s="102"/>
      <c r="I2276" s="93"/>
      <c r="J2276" s="93"/>
    </row>
    <row r="2277" spans="1:10" s="65" customFormat="1" ht="14" x14ac:dyDescent="0.35">
      <c r="A2277" s="145"/>
      <c r="E2277" s="102"/>
      <c r="F2277" s="102"/>
      <c r="G2277" s="102"/>
      <c r="I2277" s="93"/>
      <c r="J2277" s="93"/>
    </row>
    <row r="2278" spans="1:10" s="65" customFormat="1" ht="14" x14ac:dyDescent="0.35">
      <c r="A2278" s="145"/>
      <c r="E2278" s="102"/>
      <c r="F2278" s="102"/>
      <c r="G2278" s="102"/>
      <c r="I2278" s="93"/>
      <c r="J2278" s="93"/>
    </row>
    <row r="2279" spans="1:10" s="65" customFormat="1" ht="14" x14ac:dyDescent="0.35">
      <c r="A2279" s="145"/>
      <c r="E2279" s="102"/>
      <c r="F2279" s="102"/>
      <c r="G2279" s="102"/>
      <c r="I2279" s="93"/>
      <c r="J2279" s="93"/>
    </row>
    <row r="2280" spans="1:10" s="65" customFormat="1" ht="14" x14ac:dyDescent="0.35">
      <c r="A2280" s="145"/>
      <c r="E2280" s="102"/>
      <c r="F2280" s="102"/>
      <c r="G2280" s="102"/>
      <c r="I2280" s="93"/>
      <c r="J2280" s="93"/>
    </row>
    <row r="2281" spans="1:10" s="65" customFormat="1" ht="14" x14ac:dyDescent="0.35">
      <c r="A2281" s="145"/>
      <c r="E2281" s="102"/>
      <c r="F2281" s="102"/>
      <c r="G2281" s="102"/>
      <c r="I2281" s="93"/>
      <c r="J2281" s="93"/>
    </row>
    <row r="2282" spans="1:10" s="65" customFormat="1" ht="14" x14ac:dyDescent="0.35">
      <c r="A2282" s="145"/>
      <c r="E2282" s="102"/>
      <c r="F2282" s="102"/>
      <c r="G2282" s="102"/>
      <c r="I2282" s="93"/>
      <c r="J2282" s="93"/>
    </row>
    <row r="2283" spans="1:10" s="65" customFormat="1" ht="14" x14ac:dyDescent="0.35">
      <c r="A2283" s="145"/>
      <c r="E2283" s="102"/>
      <c r="F2283" s="102"/>
      <c r="G2283" s="102"/>
      <c r="I2283" s="93"/>
      <c r="J2283" s="93"/>
    </row>
    <row r="2284" spans="1:10" s="65" customFormat="1" ht="14" x14ac:dyDescent="0.35">
      <c r="A2284" s="145"/>
      <c r="E2284" s="102"/>
      <c r="F2284" s="102"/>
      <c r="G2284" s="102"/>
      <c r="I2284" s="93"/>
      <c r="J2284" s="93"/>
    </row>
    <row r="2285" spans="1:10" s="65" customFormat="1" ht="14" x14ac:dyDescent="0.35">
      <c r="A2285" s="145"/>
      <c r="E2285" s="102"/>
      <c r="F2285" s="102"/>
      <c r="G2285" s="102"/>
      <c r="I2285" s="93"/>
      <c r="J2285" s="93"/>
    </row>
    <row r="2286" spans="1:10" s="65" customFormat="1" ht="14" x14ac:dyDescent="0.35">
      <c r="A2286" s="145"/>
      <c r="E2286" s="102"/>
      <c r="F2286" s="102"/>
      <c r="G2286" s="102"/>
      <c r="I2286" s="93"/>
      <c r="J2286" s="93"/>
    </row>
    <row r="2287" spans="1:10" s="65" customFormat="1" ht="14" x14ac:dyDescent="0.35">
      <c r="A2287" s="145"/>
      <c r="E2287" s="102"/>
      <c r="F2287" s="102"/>
      <c r="G2287" s="102"/>
      <c r="I2287" s="93"/>
      <c r="J2287" s="93"/>
    </row>
    <row r="2288" spans="1:10" s="65" customFormat="1" ht="14" x14ac:dyDescent="0.35">
      <c r="A2288" s="145"/>
      <c r="E2288" s="102"/>
      <c r="F2288" s="102"/>
      <c r="G2288" s="102"/>
      <c r="I2288" s="93"/>
      <c r="J2288" s="93"/>
    </row>
    <row r="2289" spans="1:10" s="65" customFormat="1" ht="14" x14ac:dyDescent="0.35">
      <c r="A2289" s="145"/>
      <c r="E2289" s="102"/>
      <c r="F2289" s="102"/>
      <c r="G2289" s="102"/>
      <c r="I2289" s="93"/>
      <c r="J2289" s="93"/>
    </row>
    <row r="2290" spans="1:10" s="65" customFormat="1" ht="14" x14ac:dyDescent="0.35">
      <c r="A2290" s="145"/>
      <c r="E2290" s="102"/>
      <c r="F2290" s="102"/>
      <c r="G2290" s="102"/>
      <c r="I2290" s="93"/>
      <c r="J2290" s="93"/>
    </row>
    <row r="2291" spans="1:10" s="65" customFormat="1" ht="14" x14ac:dyDescent="0.35">
      <c r="A2291" s="145"/>
      <c r="E2291" s="102"/>
      <c r="F2291" s="102"/>
      <c r="G2291" s="102"/>
      <c r="I2291" s="93"/>
      <c r="J2291" s="93"/>
    </row>
    <row r="2292" spans="1:10" s="65" customFormat="1" ht="14" x14ac:dyDescent="0.35">
      <c r="A2292" s="145"/>
      <c r="E2292" s="102"/>
      <c r="F2292" s="102"/>
      <c r="G2292" s="102"/>
      <c r="I2292" s="93"/>
      <c r="J2292" s="93"/>
    </row>
    <row r="2293" spans="1:10" s="65" customFormat="1" ht="14" x14ac:dyDescent="0.35">
      <c r="A2293" s="145"/>
      <c r="E2293" s="102"/>
      <c r="F2293" s="102"/>
      <c r="G2293" s="102"/>
      <c r="I2293" s="93"/>
      <c r="J2293" s="93"/>
    </row>
    <row r="2294" spans="1:10" s="65" customFormat="1" ht="14" x14ac:dyDescent="0.35">
      <c r="A2294" s="145"/>
      <c r="E2294" s="102"/>
      <c r="F2294" s="102"/>
      <c r="G2294" s="102"/>
      <c r="I2294" s="93"/>
      <c r="J2294" s="93"/>
    </row>
    <row r="2295" spans="1:10" s="65" customFormat="1" ht="14" x14ac:dyDescent="0.35">
      <c r="A2295" s="145"/>
      <c r="E2295" s="102"/>
      <c r="F2295" s="102"/>
      <c r="G2295" s="102"/>
      <c r="I2295" s="93"/>
      <c r="J2295" s="93"/>
    </row>
    <row r="2296" spans="1:10" s="65" customFormat="1" ht="14" x14ac:dyDescent="0.35">
      <c r="A2296" s="145"/>
      <c r="E2296" s="102"/>
      <c r="F2296" s="102"/>
      <c r="G2296" s="102"/>
      <c r="I2296" s="93"/>
      <c r="J2296" s="93"/>
    </row>
    <row r="2297" spans="1:10" s="65" customFormat="1" ht="14" x14ac:dyDescent="0.35">
      <c r="A2297" s="145"/>
      <c r="E2297" s="102"/>
      <c r="F2297" s="102"/>
      <c r="G2297" s="102"/>
      <c r="I2297" s="93"/>
      <c r="J2297" s="93"/>
    </row>
    <row r="2298" spans="1:10" s="65" customFormat="1" ht="14" x14ac:dyDescent="0.35">
      <c r="A2298" s="145"/>
      <c r="E2298" s="102"/>
      <c r="F2298" s="102"/>
      <c r="G2298" s="102"/>
      <c r="I2298" s="93"/>
      <c r="J2298" s="93"/>
    </row>
    <row r="2299" spans="1:10" s="65" customFormat="1" ht="14" x14ac:dyDescent="0.35">
      <c r="A2299" s="145"/>
      <c r="E2299" s="102"/>
      <c r="F2299" s="102"/>
      <c r="G2299" s="102"/>
      <c r="I2299" s="93"/>
      <c r="J2299" s="93"/>
    </row>
    <row r="2300" spans="1:10" s="65" customFormat="1" ht="14" x14ac:dyDescent="0.35">
      <c r="A2300" s="145"/>
      <c r="E2300" s="102"/>
      <c r="F2300" s="102"/>
      <c r="G2300" s="102"/>
      <c r="I2300" s="93"/>
      <c r="J2300" s="93"/>
    </row>
    <row r="2301" spans="1:10" s="65" customFormat="1" ht="14" x14ac:dyDescent="0.35">
      <c r="A2301" s="145"/>
      <c r="E2301" s="102"/>
      <c r="F2301" s="102"/>
      <c r="G2301" s="102"/>
      <c r="I2301" s="93"/>
      <c r="J2301" s="93"/>
    </row>
    <row r="2302" spans="1:10" s="65" customFormat="1" ht="14" x14ac:dyDescent="0.35">
      <c r="A2302" s="145"/>
      <c r="E2302" s="102"/>
      <c r="F2302" s="102"/>
      <c r="G2302" s="102"/>
      <c r="I2302" s="93"/>
      <c r="J2302" s="93"/>
    </row>
    <row r="2303" spans="1:10" s="65" customFormat="1" ht="14" x14ac:dyDescent="0.35">
      <c r="A2303" s="145"/>
      <c r="E2303" s="102"/>
      <c r="F2303" s="102"/>
      <c r="G2303" s="102"/>
      <c r="I2303" s="93"/>
      <c r="J2303" s="93"/>
    </row>
    <row r="2304" spans="1:10" s="65" customFormat="1" ht="14" x14ac:dyDescent="0.35">
      <c r="A2304" s="145"/>
      <c r="E2304" s="102"/>
      <c r="F2304" s="102"/>
      <c r="G2304" s="102"/>
      <c r="I2304" s="93"/>
      <c r="J2304" s="93"/>
    </row>
    <row r="2305" spans="1:10" s="65" customFormat="1" ht="14" x14ac:dyDescent="0.35">
      <c r="A2305" s="145"/>
      <c r="E2305" s="102"/>
      <c r="F2305" s="102"/>
      <c r="G2305" s="102"/>
      <c r="I2305" s="93"/>
      <c r="J2305" s="93"/>
    </row>
    <row r="2306" spans="1:10" s="65" customFormat="1" ht="14" x14ac:dyDescent="0.35">
      <c r="A2306" s="145"/>
      <c r="E2306" s="102"/>
      <c r="F2306" s="102"/>
      <c r="G2306" s="102"/>
      <c r="I2306" s="93"/>
      <c r="J2306" s="93"/>
    </row>
    <row r="2307" spans="1:10" s="65" customFormat="1" ht="14" x14ac:dyDescent="0.35">
      <c r="A2307" s="145"/>
      <c r="E2307" s="102"/>
      <c r="F2307" s="102"/>
      <c r="G2307" s="102"/>
      <c r="I2307" s="93"/>
      <c r="J2307" s="93"/>
    </row>
    <row r="2308" spans="1:10" s="65" customFormat="1" ht="14" x14ac:dyDescent="0.35">
      <c r="A2308" s="145"/>
      <c r="E2308" s="102"/>
      <c r="F2308" s="102"/>
      <c r="G2308" s="102"/>
      <c r="I2308" s="93"/>
      <c r="J2308" s="93"/>
    </row>
    <row r="2309" spans="1:10" s="65" customFormat="1" ht="14" x14ac:dyDescent="0.35">
      <c r="A2309" s="145"/>
      <c r="E2309" s="102"/>
      <c r="F2309" s="102"/>
      <c r="G2309" s="102"/>
      <c r="I2309" s="93"/>
      <c r="J2309" s="93"/>
    </row>
    <row r="2310" spans="1:10" s="65" customFormat="1" ht="14" x14ac:dyDescent="0.35">
      <c r="A2310" s="145"/>
      <c r="E2310" s="102"/>
      <c r="F2310" s="102"/>
      <c r="G2310" s="102"/>
      <c r="I2310" s="93"/>
      <c r="J2310" s="93"/>
    </row>
    <row r="2311" spans="1:10" s="65" customFormat="1" ht="14" x14ac:dyDescent="0.35">
      <c r="A2311" s="145"/>
      <c r="E2311" s="102"/>
      <c r="F2311" s="102"/>
      <c r="G2311" s="102"/>
      <c r="I2311" s="93"/>
      <c r="J2311" s="93"/>
    </row>
    <row r="2312" spans="1:10" s="65" customFormat="1" ht="14" x14ac:dyDescent="0.35">
      <c r="A2312" s="145"/>
      <c r="E2312" s="102"/>
      <c r="F2312" s="102"/>
      <c r="G2312" s="102"/>
      <c r="I2312" s="93"/>
      <c r="J2312" s="93"/>
    </row>
    <row r="2313" spans="1:10" s="65" customFormat="1" ht="14" x14ac:dyDescent="0.35">
      <c r="A2313" s="145"/>
      <c r="E2313" s="102"/>
      <c r="F2313" s="102"/>
      <c r="G2313" s="102"/>
      <c r="I2313" s="93"/>
      <c r="J2313" s="93"/>
    </row>
    <row r="2314" spans="1:10" s="65" customFormat="1" ht="14" x14ac:dyDescent="0.35">
      <c r="A2314" s="145"/>
      <c r="E2314" s="102"/>
      <c r="F2314" s="102"/>
      <c r="G2314" s="102"/>
      <c r="I2314" s="93"/>
      <c r="J2314" s="93"/>
    </row>
    <row r="2315" spans="1:10" s="65" customFormat="1" ht="14" x14ac:dyDescent="0.35">
      <c r="A2315" s="145"/>
      <c r="E2315" s="102"/>
      <c r="F2315" s="102"/>
      <c r="G2315" s="102"/>
      <c r="I2315" s="93"/>
      <c r="J2315" s="93"/>
    </row>
    <row r="2316" spans="1:10" s="65" customFormat="1" ht="14" x14ac:dyDescent="0.35">
      <c r="A2316" s="145"/>
      <c r="E2316" s="102"/>
      <c r="F2316" s="102"/>
      <c r="G2316" s="102"/>
      <c r="I2316" s="93"/>
      <c r="J2316" s="93"/>
    </row>
    <row r="2317" spans="1:10" s="65" customFormat="1" ht="14" x14ac:dyDescent="0.35">
      <c r="A2317" s="145"/>
      <c r="E2317" s="102"/>
      <c r="F2317" s="102"/>
      <c r="G2317" s="102"/>
      <c r="I2317" s="93"/>
      <c r="J2317" s="93"/>
    </row>
    <row r="2318" spans="1:10" s="65" customFormat="1" ht="14" x14ac:dyDescent="0.35">
      <c r="A2318" s="145"/>
      <c r="E2318" s="102"/>
      <c r="F2318" s="102"/>
      <c r="G2318" s="102"/>
      <c r="I2318" s="93"/>
      <c r="J2318" s="93"/>
    </row>
    <row r="2319" spans="1:10" s="65" customFormat="1" ht="14" x14ac:dyDescent="0.35">
      <c r="A2319" s="145"/>
      <c r="E2319" s="102"/>
      <c r="F2319" s="102"/>
      <c r="G2319" s="102"/>
      <c r="I2319" s="93"/>
      <c r="J2319" s="93"/>
    </row>
    <row r="2320" spans="1:10" s="65" customFormat="1" ht="14" x14ac:dyDescent="0.35">
      <c r="A2320" s="145"/>
      <c r="E2320" s="102"/>
      <c r="F2320" s="102"/>
      <c r="G2320" s="102"/>
      <c r="I2320" s="93"/>
      <c r="J2320" s="93"/>
    </row>
    <row r="2321" spans="1:10" s="65" customFormat="1" ht="14" x14ac:dyDescent="0.35">
      <c r="A2321" s="145"/>
      <c r="E2321" s="102"/>
      <c r="F2321" s="102"/>
      <c r="G2321" s="102"/>
      <c r="I2321" s="93"/>
      <c r="J2321" s="93"/>
    </row>
    <row r="2322" spans="1:10" s="65" customFormat="1" ht="14" x14ac:dyDescent="0.35">
      <c r="A2322" s="145"/>
      <c r="E2322" s="102"/>
      <c r="F2322" s="102"/>
      <c r="G2322" s="102"/>
      <c r="I2322" s="93"/>
      <c r="J2322" s="93"/>
    </row>
    <row r="2323" spans="1:10" s="65" customFormat="1" ht="14" x14ac:dyDescent="0.35">
      <c r="A2323" s="145"/>
      <c r="E2323" s="102"/>
      <c r="F2323" s="102"/>
      <c r="G2323" s="102"/>
      <c r="I2323" s="93"/>
      <c r="J2323" s="93"/>
    </row>
    <row r="2324" spans="1:10" s="65" customFormat="1" ht="14" x14ac:dyDescent="0.35">
      <c r="A2324" s="145"/>
      <c r="E2324" s="102"/>
      <c r="F2324" s="102"/>
      <c r="G2324" s="102"/>
      <c r="I2324" s="93"/>
      <c r="J2324" s="93"/>
    </row>
    <row r="2325" spans="1:10" s="65" customFormat="1" ht="14" x14ac:dyDescent="0.35">
      <c r="A2325" s="145"/>
      <c r="E2325" s="102"/>
      <c r="F2325" s="102"/>
      <c r="G2325" s="102"/>
      <c r="I2325" s="93"/>
      <c r="J2325" s="93"/>
    </row>
    <row r="2326" spans="1:10" s="65" customFormat="1" ht="14" x14ac:dyDescent="0.35">
      <c r="A2326" s="145"/>
      <c r="E2326" s="102"/>
      <c r="F2326" s="102"/>
      <c r="G2326" s="102"/>
      <c r="I2326" s="93"/>
      <c r="J2326" s="93"/>
    </row>
    <row r="2327" spans="1:10" s="65" customFormat="1" ht="14" x14ac:dyDescent="0.35">
      <c r="A2327" s="145"/>
      <c r="E2327" s="102"/>
      <c r="F2327" s="102"/>
      <c r="G2327" s="102"/>
      <c r="I2327" s="93"/>
      <c r="J2327" s="93"/>
    </row>
    <row r="2328" spans="1:10" s="65" customFormat="1" ht="14" x14ac:dyDescent="0.35">
      <c r="A2328" s="145"/>
      <c r="E2328" s="102"/>
      <c r="F2328" s="102"/>
      <c r="G2328" s="102"/>
      <c r="I2328" s="93"/>
      <c r="J2328" s="93"/>
    </row>
    <row r="2329" spans="1:10" s="65" customFormat="1" ht="14" x14ac:dyDescent="0.35">
      <c r="A2329" s="145"/>
      <c r="E2329" s="102"/>
      <c r="F2329" s="102"/>
      <c r="G2329" s="102"/>
      <c r="I2329" s="93"/>
      <c r="J2329" s="93"/>
    </row>
    <row r="2330" spans="1:10" s="65" customFormat="1" ht="14" x14ac:dyDescent="0.35">
      <c r="A2330" s="145"/>
      <c r="E2330" s="102"/>
      <c r="F2330" s="102"/>
      <c r="G2330" s="102"/>
      <c r="I2330" s="93"/>
      <c r="J2330" s="93"/>
    </row>
    <row r="2331" spans="1:10" s="65" customFormat="1" ht="14" x14ac:dyDescent="0.35">
      <c r="A2331" s="145"/>
      <c r="E2331" s="102"/>
      <c r="F2331" s="102"/>
      <c r="G2331" s="102"/>
      <c r="I2331" s="93"/>
      <c r="J2331" s="93"/>
    </row>
    <row r="2332" spans="1:10" s="65" customFormat="1" ht="14" x14ac:dyDescent="0.35">
      <c r="A2332" s="145"/>
      <c r="E2332" s="102"/>
      <c r="F2332" s="102"/>
      <c r="G2332" s="102"/>
      <c r="I2332" s="93"/>
      <c r="J2332" s="93"/>
    </row>
    <row r="2333" spans="1:10" s="65" customFormat="1" ht="14" x14ac:dyDescent="0.35">
      <c r="A2333" s="145"/>
      <c r="E2333" s="102"/>
      <c r="F2333" s="102"/>
      <c r="G2333" s="102"/>
      <c r="I2333" s="93"/>
      <c r="J2333" s="93"/>
    </row>
    <row r="2334" spans="1:10" s="65" customFormat="1" ht="14" x14ac:dyDescent="0.35">
      <c r="A2334" s="145"/>
      <c r="E2334" s="102"/>
      <c r="F2334" s="102"/>
      <c r="G2334" s="102"/>
      <c r="I2334" s="93"/>
      <c r="J2334" s="93"/>
    </row>
    <row r="2335" spans="1:10" s="65" customFormat="1" ht="14" x14ac:dyDescent="0.35">
      <c r="A2335" s="145"/>
      <c r="E2335" s="102"/>
      <c r="F2335" s="102"/>
      <c r="G2335" s="102"/>
      <c r="I2335" s="93"/>
      <c r="J2335" s="93"/>
    </row>
    <row r="2336" spans="1:10" s="65" customFormat="1" ht="14" x14ac:dyDescent="0.35">
      <c r="A2336" s="145"/>
      <c r="E2336" s="102"/>
      <c r="F2336" s="102"/>
      <c r="G2336" s="102"/>
      <c r="I2336" s="93"/>
      <c r="J2336" s="93"/>
    </row>
    <row r="2337" spans="1:10" s="65" customFormat="1" ht="14" x14ac:dyDescent="0.35">
      <c r="A2337" s="145"/>
      <c r="E2337" s="102"/>
      <c r="F2337" s="102"/>
      <c r="G2337" s="102"/>
      <c r="I2337" s="93"/>
      <c r="J2337" s="93"/>
    </row>
    <row r="2338" spans="1:10" s="65" customFormat="1" ht="14" x14ac:dyDescent="0.35">
      <c r="A2338" s="145"/>
      <c r="E2338" s="102"/>
      <c r="F2338" s="102"/>
      <c r="G2338" s="102"/>
      <c r="I2338" s="93"/>
      <c r="J2338" s="93"/>
    </row>
    <row r="2339" spans="1:10" s="65" customFormat="1" ht="14" x14ac:dyDescent="0.35">
      <c r="A2339" s="145"/>
      <c r="E2339" s="102"/>
      <c r="F2339" s="102"/>
      <c r="G2339" s="102"/>
      <c r="I2339" s="93"/>
      <c r="J2339" s="93"/>
    </row>
    <row r="2340" spans="1:10" s="65" customFormat="1" ht="14" x14ac:dyDescent="0.35">
      <c r="A2340" s="145"/>
      <c r="E2340" s="102"/>
      <c r="F2340" s="102"/>
      <c r="G2340" s="102"/>
      <c r="I2340" s="93"/>
      <c r="J2340" s="93"/>
    </row>
    <row r="2341" spans="1:10" s="65" customFormat="1" ht="14" x14ac:dyDescent="0.35">
      <c r="A2341" s="145"/>
      <c r="E2341" s="102"/>
      <c r="F2341" s="102"/>
      <c r="G2341" s="102"/>
      <c r="I2341" s="93"/>
      <c r="J2341" s="93"/>
    </row>
    <row r="2342" spans="1:10" s="65" customFormat="1" ht="14" x14ac:dyDescent="0.35">
      <c r="A2342" s="145"/>
      <c r="E2342" s="102"/>
      <c r="F2342" s="102"/>
      <c r="G2342" s="102"/>
      <c r="I2342" s="93"/>
      <c r="J2342" s="93"/>
    </row>
    <row r="2343" spans="1:10" s="65" customFormat="1" ht="14" x14ac:dyDescent="0.35">
      <c r="A2343" s="145"/>
      <c r="E2343" s="102"/>
      <c r="F2343" s="102"/>
      <c r="G2343" s="102"/>
      <c r="I2343" s="93"/>
      <c r="J2343" s="93"/>
    </row>
    <row r="2344" spans="1:10" s="65" customFormat="1" ht="14" x14ac:dyDescent="0.35">
      <c r="A2344" s="145"/>
      <c r="E2344" s="102"/>
      <c r="F2344" s="102"/>
      <c r="G2344" s="102"/>
      <c r="I2344" s="93"/>
      <c r="J2344" s="93"/>
    </row>
    <row r="2345" spans="1:10" s="65" customFormat="1" ht="14" x14ac:dyDescent="0.35">
      <c r="A2345" s="145"/>
      <c r="E2345" s="102"/>
      <c r="F2345" s="102"/>
      <c r="G2345" s="102"/>
      <c r="I2345" s="93"/>
      <c r="J2345" s="93"/>
    </row>
    <row r="2346" spans="1:10" s="65" customFormat="1" ht="14" x14ac:dyDescent="0.35">
      <c r="A2346" s="145"/>
      <c r="E2346" s="102"/>
      <c r="F2346" s="102"/>
      <c r="G2346" s="102"/>
      <c r="I2346" s="93"/>
      <c r="J2346" s="93"/>
    </row>
    <row r="2347" spans="1:10" s="65" customFormat="1" ht="14" x14ac:dyDescent="0.35">
      <c r="A2347" s="145"/>
      <c r="E2347" s="102"/>
      <c r="F2347" s="102"/>
      <c r="G2347" s="102"/>
      <c r="I2347" s="93"/>
      <c r="J2347" s="93"/>
    </row>
    <row r="2348" spans="1:10" s="65" customFormat="1" ht="14" x14ac:dyDescent="0.35">
      <c r="A2348" s="145"/>
      <c r="E2348" s="102"/>
      <c r="F2348" s="102"/>
      <c r="G2348" s="102"/>
      <c r="I2348" s="93"/>
      <c r="J2348" s="93"/>
    </row>
    <row r="2349" spans="1:10" s="65" customFormat="1" ht="14" x14ac:dyDescent="0.35">
      <c r="A2349" s="145"/>
      <c r="E2349" s="102"/>
      <c r="F2349" s="102"/>
      <c r="G2349" s="102"/>
      <c r="I2349" s="93"/>
      <c r="J2349" s="93"/>
    </row>
    <row r="2350" spans="1:10" s="65" customFormat="1" ht="14" x14ac:dyDescent="0.35">
      <c r="A2350" s="145"/>
      <c r="E2350" s="102"/>
      <c r="F2350" s="102"/>
      <c r="G2350" s="102"/>
      <c r="I2350" s="93"/>
      <c r="J2350" s="93"/>
    </row>
    <row r="2351" spans="1:10" s="65" customFormat="1" ht="14" x14ac:dyDescent="0.35">
      <c r="A2351" s="145"/>
      <c r="E2351" s="102"/>
      <c r="F2351" s="102"/>
      <c r="G2351" s="102"/>
      <c r="I2351" s="93"/>
      <c r="J2351" s="93"/>
    </row>
    <row r="2352" spans="1:10" s="65" customFormat="1" ht="14" x14ac:dyDescent="0.35">
      <c r="A2352" s="145"/>
      <c r="E2352" s="102"/>
      <c r="F2352" s="102"/>
      <c r="G2352" s="102"/>
      <c r="I2352" s="93"/>
      <c r="J2352" s="93"/>
    </row>
    <row r="2353" spans="1:10" s="65" customFormat="1" ht="14" x14ac:dyDescent="0.35">
      <c r="A2353" s="145"/>
      <c r="E2353" s="102"/>
      <c r="F2353" s="102"/>
      <c r="G2353" s="102"/>
      <c r="I2353" s="93"/>
      <c r="J2353" s="93"/>
    </row>
    <row r="2354" spans="1:10" s="65" customFormat="1" ht="14" x14ac:dyDescent="0.35">
      <c r="A2354" s="145"/>
      <c r="E2354" s="102"/>
      <c r="F2354" s="102"/>
      <c r="G2354" s="102"/>
      <c r="I2354" s="93"/>
      <c r="J2354" s="93"/>
    </row>
    <row r="2355" spans="1:10" s="65" customFormat="1" ht="14" x14ac:dyDescent="0.35">
      <c r="A2355" s="145"/>
      <c r="E2355" s="102"/>
      <c r="F2355" s="102"/>
      <c r="G2355" s="102"/>
      <c r="I2355" s="93"/>
      <c r="J2355" s="93"/>
    </row>
    <row r="2356" spans="1:10" s="65" customFormat="1" ht="14" x14ac:dyDescent="0.35">
      <c r="A2356" s="145"/>
      <c r="E2356" s="102"/>
      <c r="F2356" s="102"/>
      <c r="G2356" s="102"/>
      <c r="I2356" s="93"/>
      <c r="J2356" s="93"/>
    </row>
    <row r="2357" spans="1:10" s="65" customFormat="1" ht="14" x14ac:dyDescent="0.35">
      <c r="A2357" s="145"/>
      <c r="E2357" s="102"/>
      <c r="F2357" s="102"/>
      <c r="G2357" s="102"/>
      <c r="I2357" s="93"/>
      <c r="J2357" s="93"/>
    </row>
    <row r="2358" spans="1:10" s="65" customFormat="1" ht="14" x14ac:dyDescent="0.35">
      <c r="A2358" s="145"/>
      <c r="E2358" s="102"/>
      <c r="F2358" s="102"/>
      <c r="G2358" s="102"/>
      <c r="I2358" s="93"/>
      <c r="J2358" s="93"/>
    </row>
    <row r="2359" spans="1:10" s="65" customFormat="1" ht="14" x14ac:dyDescent="0.35">
      <c r="A2359" s="145"/>
      <c r="E2359" s="102"/>
      <c r="F2359" s="102"/>
      <c r="G2359" s="102"/>
      <c r="I2359" s="93"/>
      <c r="J2359" s="93"/>
    </row>
    <row r="2360" spans="1:10" s="65" customFormat="1" ht="14" x14ac:dyDescent="0.35">
      <c r="A2360" s="145"/>
      <c r="E2360" s="102"/>
      <c r="F2360" s="102"/>
      <c r="G2360" s="102"/>
      <c r="I2360" s="93"/>
      <c r="J2360" s="93"/>
    </row>
    <row r="2361" spans="1:10" s="65" customFormat="1" ht="14" x14ac:dyDescent="0.35">
      <c r="A2361" s="145"/>
      <c r="E2361" s="102"/>
      <c r="F2361" s="102"/>
      <c r="G2361" s="102"/>
      <c r="I2361" s="93"/>
      <c r="J2361" s="93"/>
    </row>
    <row r="2362" spans="1:10" s="65" customFormat="1" ht="14" x14ac:dyDescent="0.35">
      <c r="A2362" s="145"/>
      <c r="E2362" s="102"/>
      <c r="F2362" s="102"/>
      <c r="G2362" s="102"/>
      <c r="I2362" s="93"/>
      <c r="J2362" s="93"/>
    </row>
    <row r="2363" spans="1:10" s="65" customFormat="1" ht="14" x14ac:dyDescent="0.35">
      <c r="A2363" s="145"/>
      <c r="E2363" s="102"/>
      <c r="F2363" s="102"/>
      <c r="G2363" s="102"/>
      <c r="I2363" s="93"/>
      <c r="J2363" s="93"/>
    </row>
    <row r="2364" spans="1:10" s="65" customFormat="1" ht="14" x14ac:dyDescent="0.35">
      <c r="A2364" s="145"/>
      <c r="E2364" s="102"/>
      <c r="F2364" s="102"/>
      <c r="G2364" s="102"/>
      <c r="I2364" s="93"/>
      <c r="J2364" s="93"/>
    </row>
    <row r="2365" spans="1:10" s="65" customFormat="1" ht="14" x14ac:dyDescent="0.35">
      <c r="A2365" s="145"/>
      <c r="E2365" s="102"/>
      <c r="F2365" s="102"/>
      <c r="G2365" s="102"/>
      <c r="I2365" s="93"/>
      <c r="J2365" s="93"/>
    </row>
    <row r="2366" spans="1:10" s="65" customFormat="1" ht="14" x14ac:dyDescent="0.35">
      <c r="A2366" s="145"/>
      <c r="E2366" s="102"/>
      <c r="F2366" s="102"/>
      <c r="G2366" s="102"/>
      <c r="I2366" s="93"/>
      <c r="J2366" s="93"/>
    </row>
    <row r="2367" spans="1:10" s="65" customFormat="1" ht="14" x14ac:dyDescent="0.35">
      <c r="A2367" s="145"/>
      <c r="E2367" s="102"/>
      <c r="F2367" s="102"/>
      <c r="G2367" s="102"/>
      <c r="I2367" s="93"/>
      <c r="J2367" s="93"/>
    </row>
    <row r="2368" spans="1:10" s="65" customFormat="1" ht="14" x14ac:dyDescent="0.35">
      <c r="A2368" s="145"/>
      <c r="E2368" s="102"/>
      <c r="F2368" s="102"/>
      <c r="G2368" s="102"/>
      <c r="I2368" s="93"/>
      <c r="J2368" s="93"/>
    </row>
    <row r="2369" spans="1:10" s="65" customFormat="1" ht="14" x14ac:dyDescent="0.35">
      <c r="A2369" s="145"/>
      <c r="E2369" s="102"/>
      <c r="F2369" s="102"/>
      <c r="G2369" s="102"/>
      <c r="I2369" s="93"/>
      <c r="J2369" s="93"/>
    </row>
    <row r="2370" spans="1:10" s="65" customFormat="1" ht="14" x14ac:dyDescent="0.35">
      <c r="A2370" s="145"/>
      <c r="E2370" s="102"/>
      <c r="F2370" s="102"/>
      <c r="G2370" s="102"/>
      <c r="I2370" s="93"/>
      <c r="J2370" s="93"/>
    </row>
    <row r="2371" spans="1:10" s="65" customFormat="1" ht="14" x14ac:dyDescent="0.35">
      <c r="A2371" s="145"/>
      <c r="E2371" s="102"/>
      <c r="F2371" s="102"/>
      <c r="G2371" s="102"/>
      <c r="I2371" s="93"/>
      <c r="J2371" s="93"/>
    </row>
    <row r="2372" spans="1:10" s="65" customFormat="1" ht="14" x14ac:dyDescent="0.35">
      <c r="A2372" s="145"/>
      <c r="E2372" s="102"/>
      <c r="F2372" s="102"/>
      <c r="G2372" s="102"/>
      <c r="I2372" s="93"/>
      <c r="J2372" s="93"/>
    </row>
    <row r="2373" spans="1:10" s="65" customFormat="1" ht="14" x14ac:dyDescent="0.35">
      <c r="A2373" s="145"/>
      <c r="E2373" s="102"/>
      <c r="F2373" s="102"/>
      <c r="G2373" s="102"/>
      <c r="I2373" s="93"/>
      <c r="J2373" s="93"/>
    </row>
    <row r="2374" spans="1:10" s="65" customFormat="1" ht="14" x14ac:dyDescent="0.35">
      <c r="A2374" s="145"/>
      <c r="E2374" s="102"/>
      <c r="F2374" s="102"/>
      <c r="G2374" s="102"/>
      <c r="I2374" s="93"/>
      <c r="J2374" s="93"/>
    </row>
    <row r="2375" spans="1:10" s="65" customFormat="1" ht="14" x14ac:dyDescent="0.35">
      <c r="A2375" s="145"/>
      <c r="E2375" s="102"/>
      <c r="F2375" s="102"/>
      <c r="G2375" s="102"/>
      <c r="I2375" s="93"/>
      <c r="J2375" s="93"/>
    </row>
    <row r="2376" spans="1:10" s="65" customFormat="1" ht="14" x14ac:dyDescent="0.35">
      <c r="A2376" s="145"/>
      <c r="E2376" s="102"/>
      <c r="F2376" s="102"/>
      <c r="G2376" s="102"/>
      <c r="I2376" s="93"/>
      <c r="J2376" s="93"/>
    </row>
    <row r="2377" spans="1:10" s="65" customFormat="1" ht="14" x14ac:dyDescent="0.35">
      <c r="A2377" s="145"/>
      <c r="E2377" s="102"/>
      <c r="F2377" s="102"/>
      <c r="G2377" s="102"/>
      <c r="I2377" s="93"/>
      <c r="J2377" s="93"/>
    </row>
    <row r="2378" spans="1:10" s="65" customFormat="1" ht="14" x14ac:dyDescent="0.35">
      <c r="A2378" s="145"/>
      <c r="E2378" s="102"/>
      <c r="F2378" s="102"/>
      <c r="G2378" s="102"/>
      <c r="I2378" s="93"/>
      <c r="J2378" s="93"/>
    </row>
    <row r="2379" spans="1:10" s="65" customFormat="1" ht="14" x14ac:dyDescent="0.35">
      <c r="A2379" s="145"/>
      <c r="E2379" s="102"/>
      <c r="F2379" s="102"/>
      <c r="G2379" s="102"/>
      <c r="I2379" s="93"/>
      <c r="J2379" s="93"/>
    </row>
    <row r="2380" spans="1:10" s="65" customFormat="1" ht="14" x14ac:dyDescent="0.35">
      <c r="A2380" s="145"/>
      <c r="E2380" s="102"/>
      <c r="F2380" s="102"/>
      <c r="G2380" s="102"/>
      <c r="I2380" s="93"/>
      <c r="J2380" s="93"/>
    </row>
    <row r="2381" spans="1:10" s="65" customFormat="1" ht="14" x14ac:dyDescent="0.35">
      <c r="A2381" s="145"/>
      <c r="E2381" s="102"/>
      <c r="F2381" s="102"/>
      <c r="G2381" s="102"/>
      <c r="I2381" s="93"/>
      <c r="J2381" s="93"/>
    </row>
    <row r="2382" spans="1:10" s="65" customFormat="1" ht="14" x14ac:dyDescent="0.35">
      <c r="A2382" s="145"/>
      <c r="E2382" s="102"/>
      <c r="F2382" s="102"/>
      <c r="G2382" s="102"/>
      <c r="I2382" s="93"/>
      <c r="J2382" s="93"/>
    </row>
    <row r="2383" spans="1:10" s="65" customFormat="1" ht="14" x14ac:dyDescent="0.35">
      <c r="A2383" s="145"/>
      <c r="E2383" s="102"/>
      <c r="F2383" s="102"/>
      <c r="G2383" s="102"/>
      <c r="I2383" s="93"/>
      <c r="J2383" s="93"/>
    </row>
    <row r="2384" spans="1:10" s="65" customFormat="1" ht="14" x14ac:dyDescent="0.35">
      <c r="A2384" s="145"/>
      <c r="E2384" s="102"/>
      <c r="F2384" s="102"/>
      <c r="G2384" s="102"/>
      <c r="I2384" s="93"/>
      <c r="J2384" s="93"/>
    </row>
    <row r="2385" spans="1:10" s="65" customFormat="1" ht="14" x14ac:dyDescent="0.35">
      <c r="A2385" s="145"/>
      <c r="E2385" s="102"/>
      <c r="F2385" s="102"/>
      <c r="G2385" s="102"/>
      <c r="I2385" s="93"/>
      <c r="J2385" s="93"/>
    </row>
    <row r="2386" spans="1:10" s="65" customFormat="1" ht="14" x14ac:dyDescent="0.35">
      <c r="A2386" s="145"/>
      <c r="E2386" s="102"/>
      <c r="F2386" s="102"/>
      <c r="G2386" s="102"/>
      <c r="I2386" s="93"/>
      <c r="J2386" s="93"/>
    </row>
    <row r="2387" spans="1:10" s="65" customFormat="1" ht="14" x14ac:dyDescent="0.35">
      <c r="A2387" s="145"/>
      <c r="E2387" s="102"/>
      <c r="F2387" s="102"/>
      <c r="G2387" s="102"/>
      <c r="I2387" s="93"/>
      <c r="J2387" s="93"/>
    </row>
    <row r="2388" spans="1:10" s="65" customFormat="1" ht="14" x14ac:dyDescent="0.35">
      <c r="A2388" s="145"/>
      <c r="E2388" s="102"/>
      <c r="F2388" s="102"/>
      <c r="G2388" s="102"/>
      <c r="I2388" s="93"/>
      <c r="J2388" s="93"/>
    </row>
    <row r="2389" spans="1:10" s="65" customFormat="1" ht="14" x14ac:dyDescent="0.35">
      <c r="A2389" s="145"/>
      <c r="E2389" s="102"/>
      <c r="F2389" s="102"/>
      <c r="G2389" s="102"/>
      <c r="I2389" s="93"/>
      <c r="J2389" s="93"/>
    </row>
    <row r="2390" spans="1:10" s="65" customFormat="1" ht="14" x14ac:dyDescent="0.35">
      <c r="A2390" s="145"/>
      <c r="E2390" s="102"/>
      <c r="F2390" s="102"/>
      <c r="G2390" s="102"/>
      <c r="I2390" s="93"/>
      <c r="J2390" s="93"/>
    </row>
    <row r="2391" spans="1:10" s="65" customFormat="1" ht="14" x14ac:dyDescent="0.35">
      <c r="A2391" s="145"/>
      <c r="E2391" s="102"/>
      <c r="F2391" s="102"/>
      <c r="G2391" s="102"/>
      <c r="I2391" s="93"/>
      <c r="J2391" s="93"/>
    </row>
    <row r="2392" spans="1:10" s="65" customFormat="1" ht="14" x14ac:dyDescent="0.35">
      <c r="A2392" s="145"/>
      <c r="E2392" s="102"/>
      <c r="F2392" s="102"/>
      <c r="G2392" s="102"/>
      <c r="I2392" s="93"/>
      <c r="J2392" s="93"/>
    </row>
    <row r="2393" spans="1:10" s="65" customFormat="1" ht="14" x14ac:dyDescent="0.35">
      <c r="A2393" s="145"/>
      <c r="E2393" s="102"/>
      <c r="F2393" s="102"/>
      <c r="G2393" s="102"/>
      <c r="I2393" s="93"/>
      <c r="J2393" s="93"/>
    </row>
    <row r="2394" spans="1:10" s="65" customFormat="1" ht="14" x14ac:dyDescent="0.35">
      <c r="A2394" s="145"/>
      <c r="E2394" s="102"/>
      <c r="F2394" s="102"/>
      <c r="G2394" s="102"/>
      <c r="I2394" s="93"/>
      <c r="J2394" s="93"/>
    </row>
    <row r="2395" spans="1:10" s="65" customFormat="1" ht="14" x14ac:dyDescent="0.35">
      <c r="A2395" s="145"/>
      <c r="E2395" s="102"/>
      <c r="F2395" s="102"/>
      <c r="G2395" s="102"/>
      <c r="I2395" s="93"/>
      <c r="J2395" s="93"/>
    </row>
    <row r="2396" spans="1:10" s="65" customFormat="1" ht="14" x14ac:dyDescent="0.35">
      <c r="A2396" s="145"/>
      <c r="E2396" s="102"/>
      <c r="F2396" s="102"/>
      <c r="G2396" s="102"/>
      <c r="I2396" s="93"/>
      <c r="J2396" s="93"/>
    </row>
    <row r="2397" spans="1:10" s="65" customFormat="1" ht="14" x14ac:dyDescent="0.35">
      <c r="A2397" s="145"/>
      <c r="E2397" s="102"/>
      <c r="F2397" s="102"/>
      <c r="G2397" s="102"/>
      <c r="I2397" s="93"/>
      <c r="J2397" s="93"/>
    </row>
    <row r="2398" spans="1:10" s="65" customFormat="1" ht="14" x14ac:dyDescent="0.35">
      <c r="A2398" s="145"/>
      <c r="E2398" s="102"/>
      <c r="F2398" s="102"/>
      <c r="G2398" s="102"/>
      <c r="I2398" s="93"/>
      <c r="J2398" s="93"/>
    </row>
    <row r="2399" spans="1:10" s="65" customFormat="1" ht="14" x14ac:dyDescent="0.35">
      <c r="A2399" s="145"/>
      <c r="E2399" s="102"/>
      <c r="F2399" s="102"/>
      <c r="G2399" s="102"/>
      <c r="I2399" s="93"/>
      <c r="J2399" s="93"/>
    </row>
    <row r="2400" spans="1:10" s="65" customFormat="1" ht="14" x14ac:dyDescent="0.35">
      <c r="A2400" s="145"/>
      <c r="E2400" s="102"/>
      <c r="F2400" s="102"/>
      <c r="G2400" s="102"/>
      <c r="I2400" s="93"/>
      <c r="J2400" s="93"/>
    </row>
    <row r="2401" spans="1:10" s="65" customFormat="1" ht="14" x14ac:dyDescent="0.35">
      <c r="A2401" s="145"/>
      <c r="E2401" s="102"/>
      <c r="F2401" s="102"/>
      <c r="G2401" s="102"/>
      <c r="I2401" s="93"/>
      <c r="J2401" s="93"/>
    </row>
    <row r="2402" spans="1:10" s="65" customFormat="1" ht="14" x14ac:dyDescent="0.35">
      <c r="A2402" s="145"/>
      <c r="E2402" s="102"/>
      <c r="F2402" s="102"/>
      <c r="G2402" s="102"/>
      <c r="I2402" s="93"/>
      <c r="J2402" s="93"/>
    </row>
    <row r="2403" spans="1:10" s="65" customFormat="1" ht="14" x14ac:dyDescent="0.35">
      <c r="A2403" s="145"/>
      <c r="E2403" s="102"/>
      <c r="F2403" s="102"/>
      <c r="G2403" s="102"/>
      <c r="I2403" s="93"/>
      <c r="J2403" s="93"/>
    </row>
    <row r="2404" spans="1:10" s="65" customFormat="1" ht="14" x14ac:dyDescent="0.35">
      <c r="A2404" s="145"/>
      <c r="E2404" s="102"/>
      <c r="F2404" s="102"/>
      <c r="G2404" s="102"/>
      <c r="I2404" s="93"/>
      <c r="J2404" s="93"/>
    </row>
    <row r="2405" spans="1:10" s="65" customFormat="1" ht="14" x14ac:dyDescent="0.35">
      <c r="A2405" s="145"/>
      <c r="E2405" s="102"/>
      <c r="F2405" s="102"/>
      <c r="G2405" s="102"/>
      <c r="I2405" s="93"/>
      <c r="J2405" s="93"/>
    </row>
    <row r="2406" spans="1:10" s="65" customFormat="1" ht="14" x14ac:dyDescent="0.35">
      <c r="A2406" s="145"/>
      <c r="E2406" s="102"/>
      <c r="F2406" s="102"/>
      <c r="G2406" s="102"/>
      <c r="I2406" s="93"/>
      <c r="J2406" s="93"/>
    </row>
    <row r="2407" spans="1:10" s="65" customFormat="1" ht="14" x14ac:dyDescent="0.35">
      <c r="A2407" s="145"/>
      <c r="E2407" s="102"/>
      <c r="F2407" s="102"/>
      <c r="G2407" s="102"/>
      <c r="I2407" s="93"/>
      <c r="J2407" s="93"/>
    </row>
    <row r="2408" spans="1:10" s="65" customFormat="1" ht="14" x14ac:dyDescent="0.35">
      <c r="A2408" s="145"/>
      <c r="E2408" s="102"/>
      <c r="F2408" s="102"/>
      <c r="G2408" s="102"/>
      <c r="I2408" s="93"/>
      <c r="J2408" s="93"/>
    </row>
    <row r="2409" spans="1:10" s="65" customFormat="1" ht="14" x14ac:dyDescent="0.35">
      <c r="A2409" s="145"/>
      <c r="E2409" s="102"/>
      <c r="F2409" s="102"/>
      <c r="G2409" s="102"/>
      <c r="I2409" s="93"/>
      <c r="J2409" s="93"/>
    </row>
    <row r="2410" spans="1:10" s="65" customFormat="1" ht="14" x14ac:dyDescent="0.35">
      <c r="A2410" s="145"/>
      <c r="E2410" s="102"/>
      <c r="F2410" s="102"/>
      <c r="G2410" s="102"/>
      <c r="I2410" s="93"/>
      <c r="J2410" s="93"/>
    </row>
    <row r="2411" spans="1:10" s="65" customFormat="1" ht="14" x14ac:dyDescent="0.35">
      <c r="A2411" s="145"/>
      <c r="E2411" s="102"/>
      <c r="F2411" s="102"/>
      <c r="G2411" s="102"/>
      <c r="I2411" s="93"/>
      <c r="J2411" s="93"/>
    </row>
    <row r="2412" spans="1:10" s="65" customFormat="1" ht="14" x14ac:dyDescent="0.35">
      <c r="A2412" s="145"/>
      <c r="E2412" s="102"/>
      <c r="F2412" s="102"/>
      <c r="G2412" s="102"/>
      <c r="I2412" s="93"/>
      <c r="J2412" s="93"/>
    </row>
    <row r="2413" spans="1:10" s="65" customFormat="1" ht="14" x14ac:dyDescent="0.35">
      <c r="A2413" s="145"/>
      <c r="E2413" s="102"/>
      <c r="F2413" s="102"/>
      <c r="G2413" s="102"/>
      <c r="I2413" s="93"/>
      <c r="J2413" s="93"/>
    </row>
    <row r="2414" spans="1:10" s="65" customFormat="1" ht="14" x14ac:dyDescent="0.35">
      <c r="A2414" s="145"/>
      <c r="E2414" s="102"/>
      <c r="F2414" s="102"/>
      <c r="G2414" s="102"/>
      <c r="I2414" s="93"/>
      <c r="J2414" s="93"/>
    </row>
    <row r="2415" spans="1:10" s="65" customFormat="1" ht="14" x14ac:dyDescent="0.35">
      <c r="A2415" s="145"/>
      <c r="E2415" s="102"/>
      <c r="F2415" s="102"/>
      <c r="G2415" s="102"/>
      <c r="I2415" s="93"/>
      <c r="J2415" s="93"/>
    </row>
    <row r="2416" spans="1:10" s="65" customFormat="1" ht="14" x14ac:dyDescent="0.35">
      <c r="A2416" s="145"/>
      <c r="E2416" s="102"/>
      <c r="F2416" s="102"/>
      <c r="G2416" s="102"/>
      <c r="I2416" s="93"/>
      <c r="J2416" s="93"/>
    </row>
    <row r="2417" spans="1:10" s="65" customFormat="1" ht="14" x14ac:dyDescent="0.35">
      <c r="A2417" s="145"/>
      <c r="E2417" s="102"/>
      <c r="F2417" s="102"/>
      <c r="G2417" s="102"/>
      <c r="I2417" s="93"/>
      <c r="J2417" s="93"/>
    </row>
    <row r="2418" spans="1:10" s="65" customFormat="1" ht="14" x14ac:dyDescent="0.35">
      <c r="A2418" s="145"/>
      <c r="E2418" s="102"/>
      <c r="F2418" s="102"/>
      <c r="G2418" s="102"/>
      <c r="I2418" s="93"/>
      <c r="J2418" s="93"/>
    </row>
    <row r="2419" spans="1:10" s="65" customFormat="1" ht="14" x14ac:dyDescent="0.35">
      <c r="A2419" s="145"/>
      <c r="E2419" s="102"/>
      <c r="F2419" s="102"/>
      <c r="G2419" s="102"/>
      <c r="I2419" s="93"/>
      <c r="J2419" s="93"/>
    </row>
    <row r="2420" spans="1:10" s="65" customFormat="1" ht="14" x14ac:dyDescent="0.35">
      <c r="A2420" s="145"/>
      <c r="E2420" s="102"/>
      <c r="F2420" s="102"/>
      <c r="G2420" s="102"/>
      <c r="I2420" s="93"/>
      <c r="J2420" s="93"/>
    </row>
    <row r="2421" spans="1:10" s="65" customFormat="1" ht="14" x14ac:dyDescent="0.35">
      <c r="A2421" s="145"/>
      <c r="E2421" s="102"/>
      <c r="F2421" s="102"/>
      <c r="G2421" s="102"/>
      <c r="I2421" s="93"/>
      <c r="J2421" s="93"/>
    </row>
    <row r="2422" spans="1:10" s="65" customFormat="1" ht="14" x14ac:dyDescent="0.35">
      <c r="A2422" s="145"/>
      <c r="E2422" s="102"/>
      <c r="F2422" s="102"/>
      <c r="G2422" s="102"/>
      <c r="I2422" s="93"/>
      <c r="J2422" s="93"/>
    </row>
    <row r="2423" spans="1:10" s="65" customFormat="1" ht="14" x14ac:dyDescent="0.35">
      <c r="A2423" s="145"/>
      <c r="E2423" s="102"/>
      <c r="F2423" s="102"/>
      <c r="G2423" s="102"/>
      <c r="I2423" s="93"/>
      <c r="J2423" s="93"/>
    </row>
    <row r="2424" spans="1:10" s="65" customFormat="1" ht="14" x14ac:dyDescent="0.35">
      <c r="A2424" s="145"/>
      <c r="E2424" s="102"/>
      <c r="F2424" s="102"/>
      <c r="G2424" s="102"/>
      <c r="I2424" s="93"/>
      <c r="J2424" s="93"/>
    </row>
    <row r="2425" spans="1:10" s="65" customFormat="1" ht="14" x14ac:dyDescent="0.35">
      <c r="A2425" s="145"/>
      <c r="E2425" s="102"/>
      <c r="F2425" s="102"/>
      <c r="G2425" s="102"/>
      <c r="I2425" s="93"/>
      <c r="J2425" s="93"/>
    </row>
    <row r="2426" spans="1:10" s="65" customFormat="1" ht="14" x14ac:dyDescent="0.35">
      <c r="A2426" s="145"/>
      <c r="E2426" s="102"/>
      <c r="F2426" s="102"/>
      <c r="G2426" s="102"/>
      <c r="I2426" s="93"/>
      <c r="J2426" s="93"/>
    </row>
    <row r="2427" spans="1:10" s="65" customFormat="1" ht="14" x14ac:dyDescent="0.35">
      <c r="A2427" s="145"/>
      <c r="E2427" s="102"/>
      <c r="F2427" s="102"/>
      <c r="G2427" s="102"/>
      <c r="I2427" s="93"/>
      <c r="J2427" s="93"/>
    </row>
    <row r="2428" spans="1:10" s="65" customFormat="1" ht="14" x14ac:dyDescent="0.35">
      <c r="A2428" s="145"/>
      <c r="E2428" s="102"/>
      <c r="F2428" s="102"/>
      <c r="G2428" s="102"/>
      <c r="I2428" s="93"/>
      <c r="J2428" s="93"/>
    </row>
    <row r="2429" spans="1:10" s="65" customFormat="1" ht="14" x14ac:dyDescent="0.35">
      <c r="A2429" s="145"/>
      <c r="E2429" s="102"/>
      <c r="F2429" s="102"/>
      <c r="G2429" s="102"/>
      <c r="I2429" s="93"/>
      <c r="J2429" s="93"/>
    </row>
    <row r="2430" spans="1:10" s="65" customFormat="1" ht="14" x14ac:dyDescent="0.35">
      <c r="A2430" s="145"/>
      <c r="E2430" s="102"/>
      <c r="F2430" s="102"/>
      <c r="G2430" s="102"/>
      <c r="I2430" s="93"/>
      <c r="J2430" s="93"/>
    </row>
    <row r="2431" spans="1:10" s="65" customFormat="1" ht="14" x14ac:dyDescent="0.35">
      <c r="A2431" s="145"/>
      <c r="E2431" s="102"/>
      <c r="F2431" s="102"/>
      <c r="G2431" s="102"/>
      <c r="I2431" s="93"/>
      <c r="J2431" s="93"/>
    </row>
    <row r="2432" spans="1:10" s="65" customFormat="1" ht="14" x14ac:dyDescent="0.35">
      <c r="A2432" s="145"/>
      <c r="E2432" s="102"/>
      <c r="F2432" s="102"/>
      <c r="G2432" s="102"/>
      <c r="I2432" s="93"/>
      <c r="J2432" s="93"/>
    </row>
    <row r="2433" spans="1:10" s="65" customFormat="1" ht="14" x14ac:dyDescent="0.35">
      <c r="A2433" s="145"/>
      <c r="E2433" s="102"/>
      <c r="F2433" s="102"/>
      <c r="G2433" s="102"/>
      <c r="I2433" s="93"/>
      <c r="J2433" s="93"/>
    </row>
    <row r="2434" spans="1:10" s="65" customFormat="1" ht="14" x14ac:dyDescent="0.35">
      <c r="A2434" s="145"/>
      <c r="E2434" s="102"/>
      <c r="F2434" s="102"/>
      <c r="G2434" s="102"/>
      <c r="I2434" s="93"/>
      <c r="J2434" s="93"/>
    </row>
    <row r="2435" spans="1:10" s="65" customFormat="1" ht="14" x14ac:dyDescent="0.35">
      <c r="A2435" s="145"/>
      <c r="E2435" s="102"/>
      <c r="F2435" s="102"/>
      <c r="G2435" s="102"/>
      <c r="I2435" s="93"/>
      <c r="J2435" s="93"/>
    </row>
    <row r="2436" spans="1:10" s="65" customFormat="1" ht="14" x14ac:dyDescent="0.35">
      <c r="A2436" s="145"/>
      <c r="E2436" s="102"/>
      <c r="F2436" s="102"/>
      <c r="G2436" s="102"/>
      <c r="I2436" s="93"/>
      <c r="J2436" s="93"/>
    </row>
    <row r="2437" spans="1:10" s="65" customFormat="1" ht="14" x14ac:dyDescent="0.35">
      <c r="A2437" s="145"/>
      <c r="E2437" s="102"/>
      <c r="F2437" s="102"/>
      <c r="G2437" s="102"/>
      <c r="I2437" s="93"/>
      <c r="J2437" s="93"/>
    </row>
    <row r="2438" spans="1:10" s="65" customFormat="1" ht="14" x14ac:dyDescent="0.35">
      <c r="A2438" s="145"/>
      <c r="E2438" s="102"/>
      <c r="F2438" s="102"/>
      <c r="G2438" s="102"/>
      <c r="I2438" s="93"/>
      <c r="J2438" s="93"/>
    </row>
    <row r="2439" spans="1:10" s="65" customFormat="1" ht="14" x14ac:dyDescent="0.35">
      <c r="A2439" s="145"/>
      <c r="E2439" s="102"/>
      <c r="F2439" s="102"/>
      <c r="G2439" s="102"/>
      <c r="I2439" s="93"/>
      <c r="J2439" s="93"/>
    </row>
    <row r="2440" spans="1:10" s="65" customFormat="1" ht="14" x14ac:dyDescent="0.35">
      <c r="A2440" s="145"/>
      <c r="E2440" s="102"/>
      <c r="F2440" s="102"/>
      <c r="G2440" s="102"/>
      <c r="I2440" s="93"/>
      <c r="J2440" s="93"/>
    </row>
    <row r="2441" spans="1:10" s="65" customFormat="1" ht="14" x14ac:dyDescent="0.35">
      <c r="A2441" s="145"/>
      <c r="E2441" s="102"/>
      <c r="F2441" s="102"/>
      <c r="G2441" s="102"/>
      <c r="I2441" s="93"/>
      <c r="J2441" s="93"/>
    </row>
    <row r="2442" spans="1:10" s="65" customFormat="1" ht="14" x14ac:dyDescent="0.35">
      <c r="A2442" s="145"/>
      <c r="E2442" s="102"/>
      <c r="F2442" s="102"/>
      <c r="G2442" s="102"/>
      <c r="I2442" s="93"/>
      <c r="J2442" s="93"/>
    </row>
    <row r="2443" spans="1:10" s="65" customFormat="1" ht="14" x14ac:dyDescent="0.35">
      <c r="A2443" s="145"/>
      <c r="E2443" s="102"/>
      <c r="F2443" s="102"/>
      <c r="G2443" s="102"/>
      <c r="I2443" s="93"/>
      <c r="J2443" s="93"/>
    </row>
    <row r="2444" spans="1:10" s="65" customFormat="1" ht="14" x14ac:dyDescent="0.35">
      <c r="A2444" s="145"/>
      <c r="E2444" s="102"/>
      <c r="F2444" s="102"/>
      <c r="G2444" s="102"/>
      <c r="I2444" s="93"/>
      <c r="J2444" s="93"/>
    </row>
    <row r="2445" spans="1:10" s="65" customFormat="1" ht="14" x14ac:dyDescent="0.35">
      <c r="A2445" s="145"/>
      <c r="E2445" s="102"/>
      <c r="F2445" s="102"/>
      <c r="G2445" s="102"/>
      <c r="I2445" s="93"/>
      <c r="J2445" s="93"/>
    </row>
    <row r="2446" spans="1:10" s="65" customFormat="1" ht="14" x14ac:dyDescent="0.35">
      <c r="A2446" s="145"/>
      <c r="E2446" s="102"/>
      <c r="F2446" s="102"/>
      <c r="G2446" s="102"/>
      <c r="I2446" s="93"/>
      <c r="J2446" s="93"/>
    </row>
    <row r="2447" spans="1:10" s="65" customFormat="1" ht="14" x14ac:dyDescent="0.35">
      <c r="A2447" s="145"/>
      <c r="E2447" s="102"/>
      <c r="F2447" s="102"/>
      <c r="G2447" s="102"/>
      <c r="I2447" s="93"/>
      <c r="J2447" s="93"/>
    </row>
    <row r="2448" spans="1:10" s="65" customFormat="1" ht="14" x14ac:dyDescent="0.35">
      <c r="A2448" s="145"/>
      <c r="E2448" s="102"/>
      <c r="F2448" s="102"/>
      <c r="G2448" s="102"/>
      <c r="I2448" s="93"/>
      <c r="J2448" s="93"/>
    </row>
    <row r="2449" spans="1:10" s="65" customFormat="1" ht="14" x14ac:dyDescent="0.35">
      <c r="A2449" s="145"/>
      <c r="E2449" s="102"/>
      <c r="F2449" s="102"/>
      <c r="G2449" s="102"/>
      <c r="I2449" s="93"/>
      <c r="J2449" s="93"/>
    </row>
    <row r="2450" spans="1:10" s="65" customFormat="1" ht="14" x14ac:dyDescent="0.35">
      <c r="A2450" s="145"/>
      <c r="E2450" s="102"/>
      <c r="F2450" s="102"/>
      <c r="G2450" s="102"/>
      <c r="I2450" s="93"/>
      <c r="J2450" s="93"/>
    </row>
    <row r="2451" spans="1:10" s="65" customFormat="1" ht="14" x14ac:dyDescent="0.35">
      <c r="A2451" s="145"/>
      <c r="E2451" s="102"/>
      <c r="F2451" s="102"/>
      <c r="G2451" s="102"/>
      <c r="I2451" s="93"/>
      <c r="J2451" s="93"/>
    </row>
    <row r="2452" spans="1:10" s="65" customFormat="1" ht="14" x14ac:dyDescent="0.35">
      <c r="A2452" s="145"/>
      <c r="E2452" s="102"/>
      <c r="F2452" s="102"/>
      <c r="G2452" s="102"/>
      <c r="I2452" s="93"/>
      <c r="J2452" s="93"/>
    </row>
    <row r="2453" spans="1:10" s="65" customFormat="1" ht="14" x14ac:dyDescent="0.35">
      <c r="A2453" s="145"/>
      <c r="E2453" s="102"/>
      <c r="F2453" s="102"/>
      <c r="G2453" s="102"/>
      <c r="I2453" s="93"/>
      <c r="J2453" s="93"/>
    </row>
    <row r="2454" spans="1:10" s="65" customFormat="1" ht="14" x14ac:dyDescent="0.35">
      <c r="A2454" s="145"/>
      <c r="E2454" s="102"/>
      <c r="F2454" s="102"/>
      <c r="G2454" s="102"/>
      <c r="I2454" s="93"/>
      <c r="J2454" s="93"/>
    </row>
    <row r="2455" spans="1:10" s="65" customFormat="1" ht="14" x14ac:dyDescent="0.35">
      <c r="A2455" s="145"/>
      <c r="E2455" s="102"/>
      <c r="F2455" s="102"/>
      <c r="G2455" s="102"/>
      <c r="I2455" s="93"/>
      <c r="J2455" s="93"/>
    </row>
    <row r="2456" spans="1:10" s="65" customFormat="1" ht="14" x14ac:dyDescent="0.35">
      <c r="A2456" s="145"/>
      <c r="E2456" s="102"/>
      <c r="F2456" s="102"/>
      <c r="G2456" s="102"/>
      <c r="I2456" s="93"/>
      <c r="J2456" s="93"/>
    </row>
    <row r="2457" spans="1:10" s="65" customFormat="1" ht="14" x14ac:dyDescent="0.35">
      <c r="A2457" s="145"/>
      <c r="E2457" s="102"/>
      <c r="F2457" s="102"/>
      <c r="G2457" s="102"/>
      <c r="I2457" s="93"/>
      <c r="J2457" s="93"/>
    </row>
    <row r="2458" spans="1:10" s="65" customFormat="1" ht="14" x14ac:dyDescent="0.35">
      <c r="A2458" s="145"/>
      <c r="E2458" s="102"/>
      <c r="F2458" s="102"/>
      <c r="G2458" s="102"/>
      <c r="I2458" s="93"/>
      <c r="J2458" s="93"/>
    </row>
    <row r="2459" spans="1:10" s="65" customFormat="1" ht="14" x14ac:dyDescent="0.35">
      <c r="A2459" s="145"/>
      <c r="E2459" s="102"/>
      <c r="F2459" s="102"/>
      <c r="G2459" s="102"/>
      <c r="I2459" s="93"/>
      <c r="J2459" s="93"/>
    </row>
    <row r="2460" spans="1:10" s="65" customFormat="1" ht="14" x14ac:dyDescent="0.35">
      <c r="A2460" s="145"/>
      <c r="E2460" s="102"/>
      <c r="F2460" s="102"/>
      <c r="G2460" s="102"/>
      <c r="I2460" s="93"/>
      <c r="J2460" s="93"/>
    </row>
    <row r="2461" spans="1:10" s="65" customFormat="1" ht="14" x14ac:dyDescent="0.35">
      <c r="A2461" s="145"/>
      <c r="E2461" s="102"/>
      <c r="F2461" s="102"/>
      <c r="G2461" s="102"/>
      <c r="I2461" s="93"/>
      <c r="J2461" s="93"/>
    </row>
    <row r="2462" spans="1:10" s="65" customFormat="1" ht="14" x14ac:dyDescent="0.35">
      <c r="A2462" s="145"/>
      <c r="E2462" s="102"/>
      <c r="F2462" s="102"/>
      <c r="G2462" s="102"/>
      <c r="I2462" s="93"/>
      <c r="J2462" s="93"/>
    </row>
    <row r="2463" spans="1:10" s="65" customFormat="1" ht="14" x14ac:dyDescent="0.35">
      <c r="A2463" s="145"/>
      <c r="E2463" s="102"/>
      <c r="F2463" s="102"/>
      <c r="G2463" s="102"/>
      <c r="I2463" s="93"/>
      <c r="J2463" s="93"/>
    </row>
    <row r="2464" spans="1:10" s="65" customFormat="1" ht="14" x14ac:dyDescent="0.35">
      <c r="A2464" s="145"/>
      <c r="E2464" s="102"/>
      <c r="F2464" s="102"/>
      <c r="G2464" s="102"/>
      <c r="I2464" s="93"/>
      <c r="J2464" s="93"/>
    </row>
    <row r="2465" spans="1:10" s="65" customFormat="1" ht="14" x14ac:dyDescent="0.35">
      <c r="A2465" s="145"/>
      <c r="E2465" s="102"/>
      <c r="F2465" s="102"/>
      <c r="G2465" s="102"/>
      <c r="I2465" s="93"/>
      <c r="J2465" s="93"/>
    </row>
    <row r="2466" spans="1:10" s="65" customFormat="1" ht="14" x14ac:dyDescent="0.35">
      <c r="A2466" s="145"/>
      <c r="E2466" s="102"/>
      <c r="F2466" s="102"/>
      <c r="G2466" s="102"/>
      <c r="I2466" s="93"/>
      <c r="J2466" s="93"/>
    </row>
    <row r="2467" spans="1:10" s="65" customFormat="1" ht="14" x14ac:dyDescent="0.35">
      <c r="A2467" s="145"/>
      <c r="E2467" s="102"/>
      <c r="F2467" s="102"/>
      <c r="G2467" s="102"/>
      <c r="I2467" s="93"/>
      <c r="J2467" s="93"/>
    </row>
    <row r="2468" spans="1:10" s="65" customFormat="1" ht="14" x14ac:dyDescent="0.35">
      <c r="A2468" s="145"/>
      <c r="E2468" s="102"/>
      <c r="F2468" s="102"/>
      <c r="G2468" s="102"/>
      <c r="I2468" s="93"/>
      <c r="J2468" s="93"/>
    </row>
    <row r="2469" spans="1:10" s="65" customFormat="1" ht="14" x14ac:dyDescent="0.35">
      <c r="A2469" s="145"/>
      <c r="E2469" s="102"/>
      <c r="F2469" s="102"/>
      <c r="G2469" s="102"/>
      <c r="I2469" s="93"/>
      <c r="J2469" s="93"/>
    </row>
    <row r="2470" spans="1:10" s="65" customFormat="1" ht="14" x14ac:dyDescent="0.35">
      <c r="A2470" s="145"/>
      <c r="E2470" s="102"/>
      <c r="F2470" s="102"/>
      <c r="G2470" s="102"/>
      <c r="I2470" s="93"/>
      <c r="J2470" s="93"/>
    </row>
    <row r="2471" spans="1:10" s="65" customFormat="1" ht="14" x14ac:dyDescent="0.35">
      <c r="A2471" s="145"/>
      <c r="E2471" s="102"/>
      <c r="F2471" s="102"/>
      <c r="G2471" s="102"/>
      <c r="I2471" s="93"/>
      <c r="J2471" s="93"/>
    </row>
    <row r="2472" spans="1:10" s="65" customFormat="1" ht="14" x14ac:dyDescent="0.35">
      <c r="A2472" s="145"/>
      <c r="E2472" s="102"/>
      <c r="F2472" s="102"/>
      <c r="G2472" s="102"/>
      <c r="I2472" s="93"/>
      <c r="J2472" s="93"/>
    </row>
    <row r="2473" spans="1:10" s="65" customFormat="1" ht="14" x14ac:dyDescent="0.35">
      <c r="A2473" s="145"/>
      <c r="E2473" s="102"/>
      <c r="F2473" s="102"/>
      <c r="G2473" s="102"/>
      <c r="I2473" s="93"/>
      <c r="J2473" s="93"/>
    </row>
    <row r="2474" spans="1:10" s="65" customFormat="1" ht="14" x14ac:dyDescent="0.35">
      <c r="A2474" s="145"/>
      <c r="E2474" s="102"/>
      <c r="F2474" s="102"/>
      <c r="G2474" s="102"/>
      <c r="I2474" s="93"/>
      <c r="J2474" s="93"/>
    </row>
    <row r="2475" spans="1:10" s="65" customFormat="1" ht="14" x14ac:dyDescent="0.35">
      <c r="A2475" s="145"/>
      <c r="E2475" s="102"/>
      <c r="F2475" s="102"/>
      <c r="G2475" s="102"/>
      <c r="I2475" s="93"/>
      <c r="J2475" s="93"/>
    </row>
    <row r="2476" spans="1:10" s="65" customFormat="1" ht="14" x14ac:dyDescent="0.35">
      <c r="A2476" s="145"/>
      <c r="E2476" s="102"/>
      <c r="F2476" s="102"/>
      <c r="G2476" s="102"/>
      <c r="I2476" s="93"/>
      <c r="J2476" s="93"/>
    </row>
    <row r="2477" spans="1:10" s="65" customFormat="1" ht="14" x14ac:dyDescent="0.35">
      <c r="A2477" s="145"/>
      <c r="E2477" s="102"/>
      <c r="F2477" s="102"/>
      <c r="G2477" s="102"/>
      <c r="I2477" s="93"/>
      <c r="J2477" s="93"/>
    </row>
    <row r="2478" spans="1:10" s="65" customFormat="1" ht="14" x14ac:dyDescent="0.35">
      <c r="A2478" s="145"/>
      <c r="E2478" s="102"/>
      <c r="F2478" s="102"/>
      <c r="G2478" s="102"/>
      <c r="I2478" s="93"/>
      <c r="J2478" s="93"/>
    </row>
    <row r="2479" spans="1:10" s="65" customFormat="1" ht="14" x14ac:dyDescent="0.35">
      <c r="A2479" s="145"/>
      <c r="E2479" s="102"/>
      <c r="F2479" s="102"/>
      <c r="G2479" s="102"/>
      <c r="I2479" s="93"/>
      <c r="J2479" s="93"/>
    </row>
    <row r="2480" spans="1:10" s="65" customFormat="1" ht="14" x14ac:dyDescent="0.35">
      <c r="A2480" s="145"/>
      <c r="E2480" s="102"/>
      <c r="F2480" s="102"/>
      <c r="G2480" s="102"/>
      <c r="I2480" s="93"/>
      <c r="J2480" s="93"/>
    </row>
    <row r="2481" spans="1:10" s="65" customFormat="1" ht="14" x14ac:dyDescent="0.35">
      <c r="A2481" s="145"/>
      <c r="E2481" s="102"/>
      <c r="F2481" s="102"/>
      <c r="G2481" s="102"/>
      <c r="I2481" s="93"/>
      <c r="J2481" s="93"/>
    </row>
    <row r="2482" spans="1:10" s="65" customFormat="1" ht="14" x14ac:dyDescent="0.35">
      <c r="A2482" s="145"/>
      <c r="E2482" s="102"/>
      <c r="F2482" s="102"/>
      <c r="G2482" s="102"/>
      <c r="I2482" s="93"/>
      <c r="J2482" s="93"/>
    </row>
    <row r="2483" spans="1:10" s="65" customFormat="1" ht="14" x14ac:dyDescent="0.35">
      <c r="A2483" s="145"/>
      <c r="E2483" s="102"/>
      <c r="F2483" s="102"/>
      <c r="G2483" s="102"/>
      <c r="I2483" s="93"/>
      <c r="J2483" s="93"/>
    </row>
    <row r="2484" spans="1:10" s="65" customFormat="1" ht="14" x14ac:dyDescent="0.35">
      <c r="A2484" s="145"/>
      <c r="E2484" s="102"/>
      <c r="F2484" s="102"/>
      <c r="G2484" s="102"/>
      <c r="I2484" s="93"/>
      <c r="J2484" s="93"/>
    </row>
    <row r="2485" spans="1:10" s="65" customFormat="1" ht="14" x14ac:dyDescent="0.35">
      <c r="A2485" s="145"/>
      <c r="E2485" s="102"/>
      <c r="F2485" s="102"/>
      <c r="G2485" s="102"/>
      <c r="I2485" s="93"/>
      <c r="J2485" s="93"/>
    </row>
    <row r="2486" spans="1:10" s="65" customFormat="1" ht="14" x14ac:dyDescent="0.35">
      <c r="A2486" s="145"/>
      <c r="E2486" s="102"/>
      <c r="F2486" s="102"/>
      <c r="G2486" s="102"/>
      <c r="I2486" s="93"/>
      <c r="J2486" s="93"/>
    </row>
    <row r="2487" spans="1:10" s="65" customFormat="1" ht="14" x14ac:dyDescent="0.35">
      <c r="A2487" s="145"/>
      <c r="E2487" s="102"/>
      <c r="F2487" s="102"/>
      <c r="G2487" s="102"/>
      <c r="I2487" s="93"/>
      <c r="J2487" s="93"/>
    </row>
    <row r="2488" spans="1:10" s="65" customFormat="1" ht="14" x14ac:dyDescent="0.35">
      <c r="A2488" s="145"/>
      <c r="E2488" s="102"/>
      <c r="F2488" s="102"/>
      <c r="G2488" s="102"/>
      <c r="I2488" s="93"/>
      <c r="J2488" s="93"/>
    </row>
    <row r="2489" spans="1:10" s="65" customFormat="1" ht="14" x14ac:dyDescent="0.35">
      <c r="A2489" s="145"/>
      <c r="E2489" s="102"/>
      <c r="F2489" s="102"/>
      <c r="G2489" s="102"/>
      <c r="I2489" s="93"/>
      <c r="J2489" s="93"/>
    </row>
    <row r="2490" spans="1:10" s="65" customFormat="1" ht="14" x14ac:dyDescent="0.35">
      <c r="A2490" s="145"/>
      <c r="E2490" s="102"/>
      <c r="F2490" s="102"/>
      <c r="G2490" s="102"/>
      <c r="I2490" s="93"/>
      <c r="J2490" s="93"/>
    </row>
    <row r="2491" spans="1:10" s="65" customFormat="1" ht="14" x14ac:dyDescent="0.35">
      <c r="A2491" s="145"/>
      <c r="E2491" s="102"/>
      <c r="F2491" s="102"/>
      <c r="G2491" s="102"/>
      <c r="I2491" s="93"/>
      <c r="J2491" s="93"/>
    </row>
    <row r="2492" spans="1:10" s="65" customFormat="1" ht="14" x14ac:dyDescent="0.35">
      <c r="A2492" s="145"/>
      <c r="E2492" s="102"/>
      <c r="F2492" s="102"/>
      <c r="G2492" s="102"/>
      <c r="I2492" s="93"/>
      <c r="J2492" s="93"/>
    </row>
    <row r="2493" spans="1:10" s="65" customFormat="1" ht="14" x14ac:dyDescent="0.35">
      <c r="A2493" s="145"/>
      <c r="E2493" s="102"/>
      <c r="F2493" s="102"/>
      <c r="G2493" s="102"/>
      <c r="I2493" s="93"/>
      <c r="J2493" s="93"/>
    </row>
    <row r="2494" spans="1:10" s="65" customFormat="1" ht="14" x14ac:dyDescent="0.35">
      <c r="A2494" s="145"/>
      <c r="E2494" s="102"/>
      <c r="F2494" s="102"/>
      <c r="G2494" s="102"/>
      <c r="I2494" s="93"/>
      <c r="J2494" s="93"/>
    </row>
    <row r="2495" spans="1:10" s="65" customFormat="1" ht="14" x14ac:dyDescent="0.35">
      <c r="A2495" s="145"/>
      <c r="E2495" s="102"/>
      <c r="F2495" s="102"/>
      <c r="G2495" s="102"/>
      <c r="I2495" s="93"/>
      <c r="J2495" s="93"/>
    </row>
    <row r="2496" spans="1:10" s="65" customFormat="1" ht="14" x14ac:dyDescent="0.35">
      <c r="A2496" s="145"/>
      <c r="E2496" s="102"/>
      <c r="F2496" s="102"/>
      <c r="G2496" s="102"/>
      <c r="I2496" s="93"/>
      <c r="J2496" s="93"/>
    </row>
    <row r="2497" spans="1:10" s="65" customFormat="1" ht="14" x14ac:dyDescent="0.35">
      <c r="A2497" s="145"/>
      <c r="E2497" s="102"/>
      <c r="F2497" s="102"/>
      <c r="G2497" s="102"/>
      <c r="I2497" s="93"/>
      <c r="J2497" s="93"/>
    </row>
    <row r="2498" spans="1:10" s="65" customFormat="1" ht="14" x14ac:dyDescent="0.35">
      <c r="A2498" s="145"/>
      <c r="E2498" s="102"/>
      <c r="F2498" s="102"/>
      <c r="G2498" s="102"/>
      <c r="I2498" s="93"/>
      <c r="J2498" s="93"/>
    </row>
    <row r="2499" spans="1:10" s="65" customFormat="1" ht="14" x14ac:dyDescent="0.35">
      <c r="A2499" s="145"/>
      <c r="E2499" s="102"/>
      <c r="F2499" s="102"/>
      <c r="G2499" s="102"/>
      <c r="I2499" s="93"/>
      <c r="J2499" s="93"/>
    </row>
    <row r="2500" spans="1:10" s="65" customFormat="1" ht="14" x14ac:dyDescent="0.35">
      <c r="A2500" s="145"/>
      <c r="E2500" s="102"/>
      <c r="F2500" s="102"/>
      <c r="G2500" s="102"/>
      <c r="I2500" s="93"/>
      <c r="J2500" s="93"/>
    </row>
    <row r="2501" spans="1:10" s="65" customFormat="1" ht="14" x14ac:dyDescent="0.35">
      <c r="A2501" s="145"/>
      <c r="E2501" s="102"/>
      <c r="F2501" s="102"/>
      <c r="G2501" s="102"/>
      <c r="I2501" s="93"/>
      <c r="J2501" s="93"/>
    </row>
    <row r="2502" spans="1:10" s="65" customFormat="1" ht="14" x14ac:dyDescent="0.35">
      <c r="A2502" s="145"/>
      <c r="E2502" s="102"/>
      <c r="F2502" s="102"/>
      <c r="G2502" s="102"/>
      <c r="I2502" s="93"/>
      <c r="J2502" s="93"/>
    </row>
    <row r="2503" spans="1:10" s="65" customFormat="1" ht="14" x14ac:dyDescent="0.35">
      <c r="A2503" s="145"/>
      <c r="E2503" s="102"/>
      <c r="F2503" s="102"/>
      <c r="G2503" s="102"/>
      <c r="I2503" s="93"/>
      <c r="J2503" s="93"/>
    </row>
    <row r="2504" spans="1:10" s="65" customFormat="1" ht="14" x14ac:dyDescent="0.35">
      <c r="A2504" s="145"/>
      <c r="E2504" s="102"/>
      <c r="F2504" s="102"/>
      <c r="G2504" s="102"/>
      <c r="I2504" s="93"/>
      <c r="J2504" s="93"/>
    </row>
    <row r="2505" spans="1:10" s="65" customFormat="1" ht="14" x14ac:dyDescent="0.35">
      <c r="A2505" s="145"/>
      <c r="E2505" s="102"/>
      <c r="F2505" s="102"/>
      <c r="G2505" s="102"/>
      <c r="I2505" s="93"/>
      <c r="J2505" s="93"/>
    </row>
    <row r="2506" spans="1:10" s="65" customFormat="1" ht="14" x14ac:dyDescent="0.35">
      <c r="A2506" s="145"/>
      <c r="E2506" s="102"/>
      <c r="F2506" s="102"/>
      <c r="G2506" s="102"/>
      <c r="I2506" s="93"/>
      <c r="J2506" s="93"/>
    </row>
    <row r="2507" spans="1:10" s="65" customFormat="1" ht="14" x14ac:dyDescent="0.35">
      <c r="A2507" s="145"/>
      <c r="E2507" s="102"/>
      <c r="F2507" s="102"/>
      <c r="G2507" s="102"/>
      <c r="I2507" s="93"/>
      <c r="J2507" s="93"/>
    </row>
    <row r="2508" spans="1:10" s="65" customFormat="1" ht="14" x14ac:dyDescent="0.35">
      <c r="A2508" s="145"/>
      <c r="E2508" s="102"/>
      <c r="F2508" s="102"/>
      <c r="G2508" s="102"/>
      <c r="I2508" s="93"/>
      <c r="J2508" s="93"/>
    </row>
    <row r="2509" spans="1:10" s="65" customFormat="1" ht="14" x14ac:dyDescent="0.35">
      <c r="A2509" s="145"/>
      <c r="E2509" s="102"/>
      <c r="F2509" s="102"/>
      <c r="G2509" s="102"/>
      <c r="I2509" s="93"/>
      <c r="J2509" s="93"/>
    </row>
    <row r="2510" spans="1:10" s="65" customFormat="1" ht="14" x14ac:dyDescent="0.35">
      <c r="A2510" s="145"/>
      <c r="E2510" s="102"/>
      <c r="F2510" s="102"/>
      <c r="G2510" s="102"/>
      <c r="I2510" s="93"/>
      <c r="J2510" s="93"/>
    </row>
    <row r="2511" spans="1:10" s="65" customFormat="1" ht="14" x14ac:dyDescent="0.35">
      <c r="A2511" s="145"/>
      <c r="E2511" s="102"/>
      <c r="F2511" s="102"/>
      <c r="G2511" s="102"/>
      <c r="I2511" s="93"/>
      <c r="J2511" s="93"/>
    </row>
    <row r="2512" spans="1:10" s="65" customFormat="1" ht="14" x14ac:dyDescent="0.35">
      <c r="A2512" s="145"/>
      <c r="E2512" s="102"/>
      <c r="F2512" s="102"/>
      <c r="G2512" s="102"/>
      <c r="I2512" s="93"/>
      <c r="J2512" s="93"/>
    </row>
    <row r="2513" spans="1:10" s="65" customFormat="1" ht="14" x14ac:dyDescent="0.35">
      <c r="A2513" s="145"/>
      <c r="E2513" s="102"/>
      <c r="F2513" s="102"/>
      <c r="G2513" s="102"/>
      <c r="I2513" s="93"/>
      <c r="J2513" s="93"/>
    </row>
    <row r="2514" spans="1:10" s="65" customFormat="1" ht="14" x14ac:dyDescent="0.35">
      <c r="A2514" s="145"/>
      <c r="E2514" s="102"/>
      <c r="F2514" s="102"/>
      <c r="G2514" s="102"/>
      <c r="I2514" s="93"/>
      <c r="J2514" s="93"/>
    </row>
    <row r="2515" spans="1:10" s="65" customFormat="1" ht="14" x14ac:dyDescent="0.35">
      <c r="A2515" s="145"/>
      <c r="E2515" s="102"/>
      <c r="F2515" s="102"/>
      <c r="G2515" s="102"/>
      <c r="I2515" s="93"/>
      <c r="J2515" s="93"/>
    </row>
    <row r="2516" spans="1:10" s="65" customFormat="1" ht="14" x14ac:dyDescent="0.35">
      <c r="A2516" s="145"/>
      <c r="E2516" s="102"/>
      <c r="F2516" s="102"/>
      <c r="G2516" s="102"/>
      <c r="I2516" s="93"/>
      <c r="J2516" s="93"/>
    </row>
    <row r="2517" spans="1:10" s="65" customFormat="1" ht="14" x14ac:dyDescent="0.35">
      <c r="A2517" s="145"/>
      <c r="E2517" s="102"/>
      <c r="F2517" s="102"/>
      <c r="G2517" s="102"/>
      <c r="I2517" s="93"/>
      <c r="J2517" s="93"/>
    </row>
    <row r="2518" spans="1:10" s="65" customFormat="1" ht="14" x14ac:dyDescent="0.35">
      <c r="A2518" s="145"/>
      <c r="E2518" s="102"/>
      <c r="F2518" s="102"/>
      <c r="G2518" s="102"/>
      <c r="I2518" s="93"/>
      <c r="J2518" s="93"/>
    </row>
    <row r="2519" spans="1:10" s="65" customFormat="1" ht="14" x14ac:dyDescent="0.35">
      <c r="A2519" s="145"/>
      <c r="E2519" s="102"/>
      <c r="F2519" s="102"/>
      <c r="G2519" s="102"/>
      <c r="I2519" s="93"/>
      <c r="J2519" s="93"/>
    </row>
    <row r="2520" spans="1:10" s="65" customFormat="1" ht="14" x14ac:dyDescent="0.35">
      <c r="A2520" s="145"/>
      <c r="E2520" s="102"/>
      <c r="F2520" s="102"/>
      <c r="G2520" s="102"/>
      <c r="I2520" s="93"/>
      <c r="J2520" s="93"/>
    </row>
    <row r="2521" spans="1:10" s="65" customFormat="1" ht="14" x14ac:dyDescent="0.35">
      <c r="A2521" s="145"/>
      <c r="E2521" s="102"/>
      <c r="F2521" s="102"/>
      <c r="G2521" s="102"/>
      <c r="I2521" s="93"/>
      <c r="J2521" s="93"/>
    </row>
    <row r="2522" spans="1:10" s="65" customFormat="1" ht="14" x14ac:dyDescent="0.35">
      <c r="A2522" s="145"/>
      <c r="E2522" s="102"/>
      <c r="F2522" s="102"/>
      <c r="G2522" s="102"/>
      <c r="I2522" s="93"/>
      <c r="J2522" s="93"/>
    </row>
    <row r="2523" spans="1:10" s="65" customFormat="1" ht="14" x14ac:dyDescent="0.35">
      <c r="A2523" s="145"/>
      <c r="E2523" s="102"/>
      <c r="F2523" s="102"/>
      <c r="G2523" s="102"/>
      <c r="I2523" s="93"/>
      <c r="J2523" s="93"/>
    </row>
    <row r="2524" spans="1:10" s="65" customFormat="1" ht="14" x14ac:dyDescent="0.35">
      <c r="A2524" s="145"/>
      <c r="E2524" s="102"/>
      <c r="F2524" s="102"/>
      <c r="G2524" s="102"/>
      <c r="I2524" s="93"/>
      <c r="J2524" s="93"/>
    </row>
    <row r="2525" spans="1:10" s="65" customFormat="1" ht="14" x14ac:dyDescent="0.35">
      <c r="A2525" s="145"/>
      <c r="E2525" s="102"/>
      <c r="F2525" s="102"/>
      <c r="G2525" s="102"/>
      <c r="I2525" s="93"/>
      <c r="J2525" s="93"/>
    </row>
    <row r="2526" spans="1:10" s="65" customFormat="1" ht="14" x14ac:dyDescent="0.35">
      <c r="A2526" s="145"/>
      <c r="E2526" s="102"/>
      <c r="F2526" s="102"/>
      <c r="G2526" s="102"/>
      <c r="I2526" s="93"/>
      <c r="J2526" s="93"/>
    </row>
    <row r="2527" spans="1:10" s="65" customFormat="1" ht="14" x14ac:dyDescent="0.35">
      <c r="A2527" s="145"/>
      <c r="E2527" s="102"/>
      <c r="F2527" s="102"/>
      <c r="G2527" s="102"/>
      <c r="I2527" s="93"/>
      <c r="J2527" s="93"/>
    </row>
    <row r="2528" spans="1:10" s="65" customFormat="1" ht="14" x14ac:dyDescent="0.35">
      <c r="A2528" s="145"/>
      <c r="E2528" s="102"/>
      <c r="F2528" s="102"/>
      <c r="G2528" s="102"/>
      <c r="I2528" s="93"/>
      <c r="J2528" s="93"/>
    </row>
    <row r="2529" spans="1:10" s="65" customFormat="1" ht="14" x14ac:dyDescent="0.35">
      <c r="A2529" s="145"/>
      <c r="E2529" s="102"/>
      <c r="F2529" s="102"/>
      <c r="G2529" s="102"/>
      <c r="I2529" s="93"/>
      <c r="J2529" s="93"/>
    </row>
    <row r="2530" spans="1:10" s="65" customFormat="1" ht="14" x14ac:dyDescent="0.35">
      <c r="A2530" s="145"/>
      <c r="E2530" s="102"/>
      <c r="F2530" s="102"/>
      <c r="G2530" s="102"/>
      <c r="I2530" s="93"/>
      <c r="J2530" s="93"/>
    </row>
    <row r="2531" spans="1:10" s="65" customFormat="1" ht="14" x14ac:dyDescent="0.35">
      <c r="A2531" s="145"/>
      <c r="E2531" s="102"/>
      <c r="F2531" s="102"/>
      <c r="G2531" s="102"/>
      <c r="I2531" s="93"/>
      <c r="J2531" s="93"/>
    </row>
    <row r="2532" spans="1:10" s="65" customFormat="1" ht="14" x14ac:dyDescent="0.35">
      <c r="A2532" s="145"/>
      <c r="E2532" s="102"/>
      <c r="F2532" s="102"/>
      <c r="G2532" s="102"/>
      <c r="I2532" s="93"/>
      <c r="J2532" s="93"/>
    </row>
    <row r="2533" spans="1:10" s="65" customFormat="1" ht="14" x14ac:dyDescent="0.35">
      <c r="A2533" s="145"/>
      <c r="E2533" s="102"/>
      <c r="F2533" s="102"/>
      <c r="G2533" s="102"/>
      <c r="I2533" s="93"/>
      <c r="J2533" s="93"/>
    </row>
    <row r="2534" spans="1:10" s="65" customFormat="1" ht="14" x14ac:dyDescent="0.35">
      <c r="A2534" s="145"/>
      <c r="E2534" s="102"/>
      <c r="F2534" s="102"/>
      <c r="G2534" s="102"/>
      <c r="I2534" s="93"/>
      <c r="J2534" s="93"/>
    </row>
    <row r="2535" spans="1:10" s="65" customFormat="1" ht="14" x14ac:dyDescent="0.35">
      <c r="A2535" s="145"/>
      <c r="E2535" s="102"/>
      <c r="F2535" s="102"/>
      <c r="G2535" s="102"/>
      <c r="I2535" s="93"/>
      <c r="J2535" s="93"/>
    </row>
    <row r="2536" spans="1:10" s="65" customFormat="1" ht="14" x14ac:dyDescent="0.35">
      <c r="A2536" s="145"/>
      <c r="E2536" s="102"/>
      <c r="F2536" s="102"/>
      <c r="G2536" s="102"/>
      <c r="I2536" s="93"/>
      <c r="J2536" s="93"/>
    </row>
    <row r="2537" spans="1:10" s="65" customFormat="1" ht="14" x14ac:dyDescent="0.35">
      <c r="A2537" s="145"/>
      <c r="E2537" s="102"/>
      <c r="F2537" s="102"/>
      <c r="G2537" s="102"/>
      <c r="I2537" s="93"/>
      <c r="J2537" s="93"/>
    </row>
    <row r="2538" spans="1:10" s="65" customFormat="1" ht="14" x14ac:dyDescent="0.35">
      <c r="A2538" s="145"/>
      <c r="E2538" s="102"/>
      <c r="F2538" s="102"/>
      <c r="G2538" s="102"/>
      <c r="I2538" s="93"/>
      <c r="J2538" s="93"/>
    </row>
    <row r="2539" spans="1:10" s="65" customFormat="1" ht="14" x14ac:dyDescent="0.35">
      <c r="A2539" s="145"/>
      <c r="E2539" s="102"/>
      <c r="F2539" s="102"/>
      <c r="G2539" s="102"/>
      <c r="I2539" s="93"/>
      <c r="J2539" s="93"/>
    </row>
    <row r="2540" spans="1:10" s="65" customFormat="1" ht="14" x14ac:dyDescent="0.35">
      <c r="A2540" s="145"/>
      <c r="E2540" s="102"/>
      <c r="F2540" s="102"/>
      <c r="G2540" s="102"/>
      <c r="I2540" s="93"/>
      <c r="J2540" s="93"/>
    </row>
    <row r="2541" spans="1:10" s="65" customFormat="1" ht="14" x14ac:dyDescent="0.35">
      <c r="A2541" s="145"/>
      <c r="E2541" s="102"/>
      <c r="F2541" s="102"/>
      <c r="G2541" s="102"/>
      <c r="I2541" s="93"/>
      <c r="J2541" s="93"/>
    </row>
    <row r="2542" spans="1:10" s="65" customFormat="1" ht="14" x14ac:dyDescent="0.35">
      <c r="A2542" s="145"/>
      <c r="E2542" s="102"/>
      <c r="F2542" s="102"/>
      <c r="G2542" s="102"/>
      <c r="I2542" s="93"/>
      <c r="J2542" s="93"/>
    </row>
    <row r="2543" spans="1:10" s="65" customFormat="1" ht="14" x14ac:dyDescent="0.35">
      <c r="A2543" s="145"/>
      <c r="E2543" s="102"/>
      <c r="F2543" s="102"/>
      <c r="G2543" s="102"/>
      <c r="I2543" s="93"/>
      <c r="J2543" s="93"/>
    </row>
    <row r="2544" spans="1:10" s="65" customFormat="1" ht="14" x14ac:dyDescent="0.35">
      <c r="A2544" s="145"/>
      <c r="E2544" s="102"/>
      <c r="F2544" s="102"/>
      <c r="G2544" s="102"/>
      <c r="I2544" s="93"/>
      <c r="J2544" s="93"/>
    </row>
    <row r="2545" spans="1:10" s="65" customFormat="1" ht="14" x14ac:dyDescent="0.35">
      <c r="A2545" s="145"/>
      <c r="E2545" s="102"/>
      <c r="F2545" s="102"/>
      <c r="G2545" s="102"/>
      <c r="I2545" s="93"/>
      <c r="J2545" s="93"/>
    </row>
    <row r="2546" spans="1:10" s="65" customFormat="1" ht="14" x14ac:dyDescent="0.35">
      <c r="A2546" s="145"/>
      <c r="E2546" s="102"/>
      <c r="F2546" s="102"/>
      <c r="G2546" s="102"/>
      <c r="I2546" s="93"/>
      <c r="J2546" s="93"/>
    </row>
    <row r="2547" spans="1:10" s="65" customFormat="1" ht="14" x14ac:dyDescent="0.35">
      <c r="A2547" s="145"/>
      <c r="E2547" s="102"/>
      <c r="F2547" s="102"/>
      <c r="G2547" s="102"/>
      <c r="I2547" s="93"/>
      <c r="J2547" s="93"/>
    </row>
    <row r="2548" spans="1:10" s="65" customFormat="1" ht="14" x14ac:dyDescent="0.35">
      <c r="A2548" s="145"/>
      <c r="E2548" s="102"/>
      <c r="F2548" s="102"/>
      <c r="G2548" s="102"/>
      <c r="I2548" s="93"/>
      <c r="J2548" s="93"/>
    </row>
    <row r="2549" spans="1:10" s="65" customFormat="1" ht="14" x14ac:dyDescent="0.35">
      <c r="A2549" s="145"/>
      <c r="E2549" s="102"/>
      <c r="F2549" s="102"/>
      <c r="G2549" s="102"/>
      <c r="I2549" s="93"/>
      <c r="J2549" s="93"/>
    </row>
    <row r="2550" spans="1:10" s="65" customFormat="1" ht="14" x14ac:dyDescent="0.35">
      <c r="A2550" s="145"/>
      <c r="E2550" s="102"/>
      <c r="F2550" s="102"/>
      <c r="G2550" s="102"/>
      <c r="I2550" s="93"/>
      <c r="J2550" s="93"/>
    </row>
    <row r="2551" spans="1:10" s="65" customFormat="1" ht="14" x14ac:dyDescent="0.35">
      <c r="A2551" s="145"/>
      <c r="E2551" s="102"/>
      <c r="F2551" s="102"/>
      <c r="G2551" s="102"/>
      <c r="I2551" s="93"/>
      <c r="J2551" s="93"/>
    </row>
    <row r="2552" spans="1:10" s="65" customFormat="1" ht="14" x14ac:dyDescent="0.35">
      <c r="A2552" s="145"/>
      <c r="E2552" s="102"/>
      <c r="F2552" s="102"/>
      <c r="G2552" s="102"/>
      <c r="I2552" s="93"/>
      <c r="J2552" s="93"/>
    </row>
    <row r="2553" spans="1:10" s="65" customFormat="1" ht="14" x14ac:dyDescent="0.35">
      <c r="A2553" s="145"/>
      <c r="E2553" s="102"/>
      <c r="F2553" s="102"/>
      <c r="G2553" s="102"/>
      <c r="I2553" s="93"/>
      <c r="J2553" s="93"/>
    </row>
    <row r="2554" spans="1:10" s="65" customFormat="1" ht="14" x14ac:dyDescent="0.35">
      <c r="A2554" s="145"/>
      <c r="E2554" s="102"/>
      <c r="F2554" s="102"/>
      <c r="G2554" s="102"/>
      <c r="I2554" s="93"/>
      <c r="J2554" s="93"/>
    </row>
    <row r="2555" spans="1:10" s="65" customFormat="1" ht="14" x14ac:dyDescent="0.35">
      <c r="A2555" s="145"/>
      <c r="E2555" s="102"/>
      <c r="F2555" s="102"/>
      <c r="G2555" s="102"/>
      <c r="I2555" s="93"/>
      <c r="J2555" s="93"/>
    </row>
    <row r="2556" spans="1:10" s="65" customFormat="1" ht="14" x14ac:dyDescent="0.35">
      <c r="A2556" s="145"/>
      <c r="E2556" s="102"/>
      <c r="F2556" s="102"/>
      <c r="G2556" s="102"/>
      <c r="I2556" s="93"/>
      <c r="J2556" s="93"/>
    </row>
    <row r="2557" spans="1:10" s="65" customFormat="1" ht="14" x14ac:dyDescent="0.35">
      <c r="A2557" s="145"/>
      <c r="E2557" s="102"/>
      <c r="F2557" s="102"/>
      <c r="G2557" s="102"/>
      <c r="I2557" s="93"/>
      <c r="J2557" s="93"/>
    </row>
    <row r="2558" spans="1:10" s="65" customFormat="1" ht="14" x14ac:dyDescent="0.35">
      <c r="A2558" s="145"/>
      <c r="E2558" s="102"/>
      <c r="F2558" s="102"/>
      <c r="G2558" s="102"/>
      <c r="I2558" s="93"/>
      <c r="J2558" s="93"/>
    </row>
    <row r="2559" spans="1:10" s="65" customFormat="1" ht="14" x14ac:dyDescent="0.35">
      <c r="A2559" s="145"/>
      <c r="E2559" s="102"/>
      <c r="F2559" s="102"/>
      <c r="G2559" s="102"/>
      <c r="I2559" s="93"/>
      <c r="J2559" s="93"/>
    </row>
    <row r="2560" spans="1:10" s="65" customFormat="1" ht="14" x14ac:dyDescent="0.35">
      <c r="A2560" s="145"/>
      <c r="E2560" s="102"/>
      <c r="F2560" s="102"/>
      <c r="G2560" s="102"/>
      <c r="I2560" s="93"/>
      <c r="J2560" s="93"/>
    </row>
    <row r="2561" spans="1:10" s="65" customFormat="1" ht="14" x14ac:dyDescent="0.35">
      <c r="A2561" s="145"/>
      <c r="E2561" s="102"/>
      <c r="F2561" s="102"/>
      <c r="G2561" s="102"/>
      <c r="I2561" s="93"/>
      <c r="J2561" s="93"/>
    </row>
    <row r="2562" spans="1:10" s="65" customFormat="1" ht="14" x14ac:dyDescent="0.35">
      <c r="A2562" s="145"/>
      <c r="E2562" s="102"/>
      <c r="F2562" s="102"/>
      <c r="G2562" s="102"/>
      <c r="I2562" s="93"/>
      <c r="J2562" s="93"/>
    </row>
    <row r="2563" spans="1:10" s="65" customFormat="1" ht="14" x14ac:dyDescent="0.35">
      <c r="A2563" s="145"/>
      <c r="E2563" s="102"/>
      <c r="F2563" s="102"/>
      <c r="G2563" s="102"/>
      <c r="I2563" s="93"/>
      <c r="J2563" s="93"/>
    </row>
    <row r="2564" spans="1:10" s="65" customFormat="1" ht="14" x14ac:dyDescent="0.35">
      <c r="A2564" s="145"/>
      <c r="E2564" s="102"/>
      <c r="F2564" s="102"/>
      <c r="G2564" s="102"/>
      <c r="I2564" s="93"/>
      <c r="J2564" s="93"/>
    </row>
    <row r="2565" spans="1:10" s="65" customFormat="1" ht="14" x14ac:dyDescent="0.35">
      <c r="A2565" s="145"/>
      <c r="E2565" s="102"/>
      <c r="F2565" s="102"/>
      <c r="G2565" s="102"/>
      <c r="I2565" s="93"/>
      <c r="J2565" s="93"/>
    </row>
    <row r="2566" spans="1:10" s="65" customFormat="1" ht="14" x14ac:dyDescent="0.35">
      <c r="A2566" s="145"/>
      <c r="E2566" s="102"/>
      <c r="F2566" s="102"/>
      <c r="G2566" s="102"/>
      <c r="I2566" s="93"/>
      <c r="J2566" s="93"/>
    </row>
    <row r="2567" spans="1:10" s="65" customFormat="1" ht="14" x14ac:dyDescent="0.35">
      <c r="A2567" s="145"/>
      <c r="E2567" s="102"/>
      <c r="F2567" s="102"/>
      <c r="G2567" s="102"/>
      <c r="I2567" s="93"/>
      <c r="J2567" s="93"/>
    </row>
    <row r="2568" spans="1:10" s="65" customFormat="1" ht="14" x14ac:dyDescent="0.35">
      <c r="A2568" s="145"/>
      <c r="E2568" s="102"/>
      <c r="F2568" s="102"/>
      <c r="G2568" s="102"/>
      <c r="I2568" s="93"/>
      <c r="J2568" s="93"/>
    </row>
    <row r="2569" spans="1:10" s="65" customFormat="1" ht="14" x14ac:dyDescent="0.35">
      <c r="A2569" s="145"/>
      <c r="E2569" s="102"/>
      <c r="F2569" s="102"/>
      <c r="G2569" s="102"/>
      <c r="I2569" s="93"/>
      <c r="J2569" s="93"/>
    </row>
    <row r="2570" spans="1:10" s="65" customFormat="1" ht="14" x14ac:dyDescent="0.35">
      <c r="A2570" s="145"/>
      <c r="E2570" s="102"/>
      <c r="F2570" s="102"/>
      <c r="G2570" s="102"/>
      <c r="I2570" s="93"/>
      <c r="J2570" s="93"/>
    </row>
    <row r="2571" spans="1:10" s="65" customFormat="1" ht="14" x14ac:dyDescent="0.35">
      <c r="A2571" s="145"/>
      <c r="E2571" s="102"/>
      <c r="F2571" s="102"/>
      <c r="G2571" s="102"/>
      <c r="I2571" s="93"/>
      <c r="J2571" s="93"/>
    </row>
    <row r="2572" spans="1:10" s="65" customFormat="1" ht="14" x14ac:dyDescent="0.35">
      <c r="A2572" s="145"/>
      <c r="E2572" s="102"/>
      <c r="F2572" s="102"/>
      <c r="G2572" s="102"/>
      <c r="I2572" s="93"/>
      <c r="J2572" s="93"/>
    </row>
    <row r="2573" spans="1:10" s="65" customFormat="1" ht="14" x14ac:dyDescent="0.35">
      <c r="A2573" s="145"/>
      <c r="E2573" s="102"/>
      <c r="F2573" s="102"/>
      <c r="G2573" s="102"/>
      <c r="I2573" s="93"/>
      <c r="J2573" s="93"/>
    </row>
    <row r="2574" spans="1:10" s="65" customFormat="1" ht="14" x14ac:dyDescent="0.35">
      <c r="A2574" s="145"/>
      <c r="E2574" s="102"/>
      <c r="F2574" s="102"/>
      <c r="G2574" s="102"/>
      <c r="I2574" s="93"/>
      <c r="J2574" s="93"/>
    </row>
    <row r="2575" spans="1:10" s="65" customFormat="1" ht="14" x14ac:dyDescent="0.35">
      <c r="A2575" s="145"/>
      <c r="E2575" s="102"/>
      <c r="F2575" s="102"/>
      <c r="G2575" s="102"/>
      <c r="I2575" s="93"/>
      <c r="J2575" s="93"/>
    </row>
    <row r="2576" spans="1:10" s="65" customFormat="1" ht="14" x14ac:dyDescent="0.35">
      <c r="A2576" s="145"/>
      <c r="E2576" s="102"/>
      <c r="F2576" s="102"/>
      <c r="G2576" s="102"/>
      <c r="I2576" s="93"/>
      <c r="J2576" s="93"/>
    </row>
    <row r="2577" spans="1:10" s="65" customFormat="1" ht="14" x14ac:dyDescent="0.35">
      <c r="A2577" s="145"/>
      <c r="E2577" s="102"/>
      <c r="F2577" s="102"/>
      <c r="G2577" s="102"/>
      <c r="I2577" s="93"/>
      <c r="J2577" s="93"/>
    </row>
    <row r="2578" spans="1:10" s="65" customFormat="1" ht="14" x14ac:dyDescent="0.35">
      <c r="A2578" s="145"/>
      <c r="E2578" s="102"/>
      <c r="F2578" s="102"/>
      <c r="G2578" s="102"/>
      <c r="I2578" s="93"/>
      <c r="J2578" s="93"/>
    </row>
    <row r="2579" spans="1:10" s="65" customFormat="1" ht="14" x14ac:dyDescent="0.35">
      <c r="A2579" s="145"/>
      <c r="E2579" s="102"/>
      <c r="F2579" s="102"/>
      <c r="G2579" s="102"/>
      <c r="I2579" s="93"/>
      <c r="J2579" s="93"/>
    </row>
    <row r="2580" spans="1:10" s="65" customFormat="1" ht="14" x14ac:dyDescent="0.35">
      <c r="A2580" s="145"/>
      <c r="E2580" s="102"/>
      <c r="F2580" s="102"/>
      <c r="G2580" s="102"/>
      <c r="I2580" s="93"/>
      <c r="J2580" s="93"/>
    </row>
    <row r="2581" spans="1:10" s="65" customFormat="1" ht="14" x14ac:dyDescent="0.35">
      <c r="A2581" s="145"/>
      <c r="E2581" s="102"/>
      <c r="F2581" s="102"/>
      <c r="G2581" s="102"/>
      <c r="I2581" s="93"/>
      <c r="J2581" s="93"/>
    </row>
    <row r="2582" spans="1:10" s="65" customFormat="1" ht="14" x14ac:dyDescent="0.35">
      <c r="A2582" s="145"/>
      <c r="E2582" s="102"/>
      <c r="F2582" s="102"/>
      <c r="G2582" s="102"/>
      <c r="I2582" s="93"/>
      <c r="J2582" s="93"/>
    </row>
    <row r="2583" spans="1:10" s="65" customFormat="1" ht="14" x14ac:dyDescent="0.35">
      <c r="A2583" s="145"/>
      <c r="E2583" s="102"/>
      <c r="F2583" s="102"/>
      <c r="G2583" s="102"/>
      <c r="I2583" s="93"/>
      <c r="J2583" s="93"/>
    </row>
    <row r="2584" spans="1:10" s="65" customFormat="1" ht="14" x14ac:dyDescent="0.35">
      <c r="A2584" s="145"/>
      <c r="E2584" s="102"/>
      <c r="F2584" s="102"/>
      <c r="G2584" s="102"/>
      <c r="I2584" s="93"/>
      <c r="J2584" s="93"/>
    </row>
    <row r="2585" spans="1:10" s="65" customFormat="1" ht="14" x14ac:dyDescent="0.35">
      <c r="A2585" s="145"/>
      <c r="E2585" s="102"/>
      <c r="F2585" s="102"/>
      <c r="G2585" s="102"/>
      <c r="I2585" s="93"/>
      <c r="J2585" s="93"/>
    </row>
    <row r="2586" spans="1:10" s="65" customFormat="1" ht="14" x14ac:dyDescent="0.35">
      <c r="A2586" s="145"/>
      <c r="E2586" s="102"/>
      <c r="F2586" s="102"/>
      <c r="G2586" s="102"/>
      <c r="I2586" s="93"/>
      <c r="J2586" s="93"/>
    </row>
    <row r="2587" spans="1:10" s="65" customFormat="1" ht="14" x14ac:dyDescent="0.35">
      <c r="A2587" s="145"/>
      <c r="E2587" s="102"/>
      <c r="F2587" s="102"/>
      <c r="G2587" s="102"/>
      <c r="I2587" s="93"/>
      <c r="J2587" s="93"/>
    </row>
    <row r="2588" spans="1:10" s="65" customFormat="1" ht="14" x14ac:dyDescent="0.35">
      <c r="A2588" s="145"/>
      <c r="E2588" s="102"/>
      <c r="F2588" s="102"/>
      <c r="G2588" s="102"/>
      <c r="I2588" s="93"/>
      <c r="J2588" s="93"/>
    </row>
    <row r="2589" spans="1:10" s="65" customFormat="1" ht="14" x14ac:dyDescent="0.35">
      <c r="A2589" s="145"/>
      <c r="E2589" s="102"/>
      <c r="F2589" s="102"/>
      <c r="G2589" s="102"/>
      <c r="I2589" s="93"/>
      <c r="J2589" s="93"/>
    </row>
    <row r="2590" spans="1:10" s="65" customFormat="1" ht="14" x14ac:dyDescent="0.35">
      <c r="A2590" s="145"/>
      <c r="E2590" s="102"/>
      <c r="F2590" s="102"/>
      <c r="G2590" s="102"/>
      <c r="I2590" s="93"/>
      <c r="J2590" s="93"/>
    </row>
    <row r="2591" spans="1:10" s="65" customFormat="1" ht="14" x14ac:dyDescent="0.35">
      <c r="A2591" s="145"/>
      <c r="E2591" s="102"/>
      <c r="F2591" s="102"/>
      <c r="G2591" s="102"/>
      <c r="I2591" s="93"/>
      <c r="J2591" s="93"/>
    </row>
    <row r="2592" spans="1:10" s="65" customFormat="1" ht="14" x14ac:dyDescent="0.35">
      <c r="A2592" s="145"/>
      <c r="E2592" s="102"/>
      <c r="F2592" s="102"/>
      <c r="G2592" s="102"/>
      <c r="I2592" s="93"/>
      <c r="J2592" s="93"/>
    </row>
    <row r="2593" spans="1:10" s="65" customFormat="1" ht="14" x14ac:dyDescent="0.35">
      <c r="A2593" s="145"/>
      <c r="E2593" s="102"/>
      <c r="F2593" s="102"/>
      <c r="G2593" s="102"/>
      <c r="I2593" s="93"/>
      <c r="J2593" s="93"/>
    </row>
    <row r="2594" spans="1:10" s="65" customFormat="1" ht="14" x14ac:dyDescent="0.35">
      <c r="A2594" s="145"/>
      <c r="E2594" s="102"/>
      <c r="F2594" s="102"/>
      <c r="G2594" s="102"/>
      <c r="I2594" s="93"/>
      <c r="J2594" s="93"/>
    </row>
    <row r="2595" spans="1:10" s="65" customFormat="1" ht="14" x14ac:dyDescent="0.35">
      <c r="A2595" s="145"/>
      <c r="E2595" s="102"/>
      <c r="F2595" s="102"/>
      <c r="G2595" s="102"/>
      <c r="I2595" s="93"/>
      <c r="J2595" s="93"/>
    </row>
    <row r="2596" spans="1:10" s="65" customFormat="1" ht="14" x14ac:dyDescent="0.35">
      <c r="A2596" s="145"/>
      <c r="E2596" s="102"/>
      <c r="F2596" s="102"/>
      <c r="G2596" s="102"/>
      <c r="I2596" s="93"/>
      <c r="J2596" s="93"/>
    </row>
    <row r="2597" spans="1:10" s="65" customFormat="1" ht="14" x14ac:dyDescent="0.35">
      <c r="A2597" s="145"/>
      <c r="E2597" s="102"/>
      <c r="F2597" s="102"/>
      <c r="G2597" s="102"/>
      <c r="I2597" s="93"/>
      <c r="J2597" s="93"/>
    </row>
    <row r="2598" spans="1:10" s="65" customFormat="1" ht="14" x14ac:dyDescent="0.35">
      <c r="A2598" s="145"/>
      <c r="E2598" s="102"/>
      <c r="F2598" s="102"/>
      <c r="G2598" s="102"/>
      <c r="I2598" s="93"/>
      <c r="J2598" s="93"/>
    </row>
    <row r="2599" spans="1:10" s="65" customFormat="1" ht="14" x14ac:dyDescent="0.35">
      <c r="A2599" s="145"/>
      <c r="E2599" s="102"/>
      <c r="F2599" s="102"/>
      <c r="G2599" s="102"/>
      <c r="I2599" s="93"/>
      <c r="J2599" s="93"/>
    </row>
    <row r="2600" spans="1:10" s="65" customFormat="1" ht="14" x14ac:dyDescent="0.35">
      <c r="A2600" s="145"/>
      <c r="E2600" s="102"/>
      <c r="F2600" s="102"/>
      <c r="G2600" s="102"/>
      <c r="I2600" s="93"/>
      <c r="J2600" s="93"/>
    </row>
    <row r="2601" spans="1:10" s="65" customFormat="1" ht="14" x14ac:dyDescent="0.35">
      <c r="A2601" s="145"/>
      <c r="E2601" s="102"/>
      <c r="F2601" s="102"/>
      <c r="G2601" s="102"/>
      <c r="I2601" s="93"/>
      <c r="J2601" s="93"/>
    </row>
    <row r="2602" spans="1:10" s="65" customFormat="1" ht="14" x14ac:dyDescent="0.35">
      <c r="A2602" s="145"/>
      <c r="E2602" s="102"/>
      <c r="F2602" s="102"/>
      <c r="G2602" s="102"/>
      <c r="I2602" s="93"/>
      <c r="J2602" s="93"/>
    </row>
    <row r="2603" spans="1:10" s="65" customFormat="1" ht="14" x14ac:dyDescent="0.35">
      <c r="A2603" s="145"/>
      <c r="E2603" s="102"/>
      <c r="F2603" s="102"/>
      <c r="G2603" s="102"/>
      <c r="I2603" s="93"/>
      <c r="J2603" s="93"/>
    </row>
    <row r="2604" spans="1:10" s="65" customFormat="1" ht="14" x14ac:dyDescent="0.35">
      <c r="A2604" s="145"/>
      <c r="E2604" s="102"/>
      <c r="F2604" s="102"/>
      <c r="G2604" s="102"/>
      <c r="I2604" s="93"/>
      <c r="J2604" s="93"/>
    </row>
    <row r="2605" spans="1:10" s="65" customFormat="1" ht="14" x14ac:dyDescent="0.35">
      <c r="A2605" s="145"/>
      <c r="E2605" s="102"/>
      <c r="F2605" s="102"/>
      <c r="G2605" s="102"/>
      <c r="I2605" s="93"/>
      <c r="J2605" s="93"/>
    </row>
    <row r="2606" spans="1:10" s="65" customFormat="1" ht="14" x14ac:dyDescent="0.35">
      <c r="A2606" s="145"/>
      <c r="E2606" s="102"/>
      <c r="F2606" s="102"/>
      <c r="G2606" s="102"/>
      <c r="I2606" s="93"/>
      <c r="J2606" s="93"/>
    </row>
    <row r="2607" spans="1:10" s="65" customFormat="1" ht="14" x14ac:dyDescent="0.35">
      <c r="A2607" s="145"/>
      <c r="E2607" s="102"/>
      <c r="F2607" s="102"/>
      <c r="G2607" s="102"/>
      <c r="I2607" s="93"/>
      <c r="J2607" s="93"/>
    </row>
    <row r="2608" spans="1:10" s="65" customFormat="1" ht="14" x14ac:dyDescent="0.35">
      <c r="A2608" s="145"/>
      <c r="E2608" s="102"/>
      <c r="F2608" s="102"/>
      <c r="G2608" s="102"/>
      <c r="I2608" s="93"/>
      <c r="J2608" s="93"/>
    </row>
    <row r="2609" spans="1:10" s="65" customFormat="1" ht="14" x14ac:dyDescent="0.35">
      <c r="A2609" s="145"/>
      <c r="E2609" s="102"/>
      <c r="F2609" s="102"/>
      <c r="G2609" s="102"/>
      <c r="I2609" s="93"/>
      <c r="J2609" s="93"/>
    </row>
    <row r="2610" spans="1:10" s="65" customFormat="1" ht="14" x14ac:dyDescent="0.35">
      <c r="A2610" s="145"/>
      <c r="E2610" s="102"/>
      <c r="F2610" s="102"/>
      <c r="G2610" s="102"/>
      <c r="I2610" s="93"/>
      <c r="J2610" s="93"/>
    </row>
    <row r="2611" spans="1:10" s="65" customFormat="1" ht="14" x14ac:dyDescent="0.35">
      <c r="A2611" s="145"/>
      <c r="E2611" s="102"/>
      <c r="F2611" s="102"/>
      <c r="G2611" s="102"/>
      <c r="I2611" s="93"/>
      <c r="J2611" s="93"/>
    </row>
    <row r="2612" spans="1:10" s="65" customFormat="1" ht="14" x14ac:dyDescent="0.35">
      <c r="A2612" s="145"/>
      <c r="E2612" s="102"/>
      <c r="F2612" s="102"/>
      <c r="G2612" s="102"/>
      <c r="I2612" s="93"/>
      <c r="J2612" s="93"/>
    </row>
    <row r="2613" spans="1:10" s="65" customFormat="1" ht="14" x14ac:dyDescent="0.35">
      <c r="A2613" s="145"/>
      <c r="E2613" s="102"/>
      <c r="F2613" s="102"/>
      <c r="G2613" s="102"/>
      <c r="I2613" s="93"/>
      <c r="J2613" s="93"/>
    </row>
    <row r="2614" spans="1:10" s="65" customFormat="1" ht="14" x14ac:dyDescent="0.35">
      <c r="A2614" s="145"/>
      <c r="E2614" s="102"/>
      <c r="F2614" s="102"/>
      <c r="G2614" s="102"/>
      <c r="I2614" s="93"/>
      <c r="J2614" s="93"/>
    </row>
    <row r="2615" spans="1:10" s="65" customFormat="1" ht="14" x14ac:dyDescent="0.35">
      <c r="A2615" s="145"/>
      <c r="E2615" s="102"/>
      <c r="F2615" s="102"/>
      <c r="G2615" s="102"/>
      <c r="I2615" s="93"/>
      <c r="J2615" s="93"/>
    </row>
    <row r="2616" spans="1:10" s="65" customFormat="1" ht="14" x14ac:dyDescent="0.35">
      <c r="A2616" s="145"/>
      <c r="E2616" s="102"/>
      <c r="F2616" s="102"/>
      <c r="G2616" s="102"/>
      <c r="I2616" s="93"/>
      <c r="J2616" s="93"/>
    </row>
    <row r="2617" spans="1:10" s="65" customFormat="1" ht="14" x14ac:dyDescent="0.35">
      <c r="A2617" s="145"/>
      <c r="E2617" s="102"/>
      <c r="F2617" s="102"/>
      <c r="G2617" s="102"/>
      <c r="I2617" s="93"/>
      <c r="J2617" s="93"/>
    </row>
    <row r="2618" spans="1:10" s="65" customFormat="1" ht="14" x14ac:dyDescent="0.35">
      <c r="A2618" s="145"/>
      <c r="E2618" s="102"/>
      <c r="F2618" s="102"/>
      <c r="G2618" s="102"/>
      <c r="I2618" s="93"/>
      <c r="J2618" s="93"/>
    </row>
    <row r="2619" spans="1:10" s="65" customFormat="1" ht="14" x14ac:dyDescent="0.35">
      <c r="A2619" s="145"/>
      <c r="E2619" s="102"/>
      <c r="F2619" s="102"/>
      <c r="G2619" s="102"/>
      <c r="I2619" s="93"/>
      <c r="J2619" s="93"/>
    </row>
    <row r="2620" spans="1:10" s="65" customFormat="1" ht="14" x14ac:dyDescent="0.35">
      <c r="A2620" s="145"/>
      <c r="E2620" s="102"/>
      <c r="F2620" s="102"/>
      <c r="G2620" s="102"/>
      <c r="I2620" s="93"/>
      <c r="J2620" s="93"/>
    </row>
    <row r="2621" spans="1:10" s="65" customFormat="1" ht="14" x14ac:dyDescent="0.35">
      <c r="A2621" s="145"/>
      <c r="E2621" s="102"/>
      <c r="F2621" s="102"/>
      <c r="G2621" s="102"/>
      <c r="I2621" s="93"/>
      <c r="J2621" s="93"/>
    </row>
    <row r="2622" spans="1:10" s="65" customFormat="1" ht="14" x14ac:dyDescent="0.35">
      <c r="A2622" s="145"/>
      <c r="E2622" s="102"/>
      <c r="F2622" s="102"/>
      <c r="G2622" s="102"/>
      <c r="I2622" s="93"/>
      <c r="J2622" s="93"/>
    </row>
    <row r="2623" spans="1:10" s="65" customFormat="1" ht="14" x14ac:dyDescent="0.35">
      <c r="A2623" s="145"/>
      <c r="E2623" s="102"/>
      <c r="F2623" s="102"/>
      <c r="G2623" s="102"/>
      <c r="I2623" s="93"/>
      <c r="J2623" s="93"/>
    </row>
    <row r="2624" spans="1:10" s="65" customFormat="1" ht="14" x14ac:dyDescent="0.35">
      <c r="A2624" s="145"/>
      <c r="E2624" s="102"/>
      <c r="F2624" s="102"/>
      <c r="G2624" s="102"/>
      <c r="I2624" s="93"/>
      <c r="J2624" s="93"/>
    </row>
    <row r="2625" spans="1:10" s="65" customFormat="1" ht="14" x14ac:dyDescent="0.35">
      <c r="A2625" s="145"/>
      <c r="E2625" s="102"/>
      <c r="F2625" s="102"/>
      <c r="G2625" s="102"/>
      <c r="I2625" s="93"/>
      <c r="J2625" s="93"/>
    </row>
    <row r="2626" spans="1:10" s="65" customFormat="1" ht="14" x14ac:dyDescent="0.35">
      <c r="A2626" s="145"/>
      <c r="E2626" s="102"/>
      <c r="F2626" s="102"/>
      <c r="G2626" s="102"/>
      <c r="I2626" s="93"/>
      <c r="J2626" s="93"/>
    </row>
    <row r="2627" spans="1:10" s="65" customFormat="1" ht="14" x14ac:dyDescent="0.35">
      <c r="A2627" s="145"/>
      <c r="E2627" s="102"/>
      <c r="F2627" s="102"/>
      <c r="G2627" s="102"/>
      <c r="I2627" s="93"/>
      <c r="J2627" s="93"/>
    </row>
    <row r="2628" spans="1:10" s="65" customFormat="1" ht="14" x14ac:dyDescent="0.35">
      <c r="A2628" s="145"/>
      <c r="E2628" s="102"/>
      <c r="F2628" s="102"/>
      <c r="G2628" s="102"/>
      <c r="I2628" s="93"/>
      <c r="J2628" s="93"/>
    </row>
    <row r="2629" spans="1:10" s="65" customFormat="1" ht="14" x14ac:dyDescent="0.35">
      <c r="A2629" s="145"/>
      <c r="E2629" s="102"/>
      <c r="F2629" s="102"/>
      <c r="G2629" s="102"/>
      <c r="I2629" s="93"/>
      <c r="J2629" s="93"/>
    </row>
    <row r="2630" spans="1:10" s="65" customFormat="1" ht="14" x14ac:dyDescent="0.35">
      <c r="A2630" s="145"/>
      <c r="E2630" s="102"/>
      <c r="F2630" s="102"/>
      <c r="G2630" s="102"/>
      <c r="I2630" s="93"/>
      <c r="J2630" s="93"/>
    </row>
    <row r="2631" spans="1:10" s="65" customFormat="1" ht="14" x14ac:dyDescent="0.35">
      <c r="A2631" s="145"/>
      <c r="E2631" s="102"/>
      <c r="F2631" s="102"/>
      <c r="G2631" s="102"/>
      <c r="I2631" s="93"/>
      <c r="J2631" s="93"/>
    </row>
    <row r="2632" spans="1:10" s="65" customFormat="1" ht="14" x14ac:dyDescent="0.35">
      <c r="A2632" s="145"/>
      <c r="E2632" s="102"/>
      <c r="F2632" s="102"/>
      <c r="G2632" s="102"/>
      <c r="I2632" s="93"/>
      <c r="J2632" s="93"/>
    </row>
    <row r="2633" spans="1:10" s="65" customFormat="1" ht="14" x14ac:dyDescent="0.35">
      <c r="A2633" s="145"/>
      <c r="E2633" s="102"/>
      <c r="F2633" s="102"/>
      <c r="G2633" s="102"/>
      <c r="I2633" s="93"/>
      <c r="J2633" s="93"/>
    </row>
    <row r="2634" spans="1:10" s="65" customFormat="1" ht="14" x14ac:dyDescent="0.35">
      <c r="A2634" s="145"/>
      <c r="E2634" s="102"/>
      <c r="F2634" s="102"/>
      <c r="G2634" s="102"/>
      <c r="I2634" s="93"/>
      <c r="J2634" s="93"/>
    </row>
    <row r="2635" spans="1:10" s="65" customFormat="1" ht="14" x14ac:dyDescent="0.35">
      <c r="A2635" s="145"/>
      <c r="E2635" s="102"/>
      <c r="F2635" s="102"/>
      <c r="G2635" s="102"/>
      <c r="I2635" s="93"/>
      <c r="J2635" s="93"/>
    </row>
    <row r="2636" spans="1:10" s="65" customFormat="1" ht="14" x14ac:dyDescent="0.35">
      <c r="A2636" s="145"/>
      <c r="E2636" s="102"/>
      <c r="F2636" s="102"/>
      <c r="G2636" s="102"/>
      <c r="I2636" s="93"/>
      <c r="J2636" s="93"/>
    </row>
    <row r="2637" spans="1:10" s="65" customFormat="1" ht="14" x14ac:dyDescent="0.35">
      <c r="A2637" s="145"/>
      <c r="E2637" s="102"/>
      <c r="F2637" s="102"/>
      <c r="G2637" s="102"/>
      <c r="I2637" s="93"/>
      <c r="J2637" s="93"/>
    </row>
    <row r="2638" spans="1:10" s="65" customFormat="1" ht="14" x14ac:dyDescent="0.35">
      <c r="A2638" s="145"/>
      <c r="E2638" s="102"/>
      <c r="F2638" s="102"/>
      <c r="G2638" s="102"/>
      <c r="I2638" s="93"/>
      <c r="J2638" s="93"/>
    </row>
    <row r="2639" spans="1:10" s="65" customFormat="1" ht="14" x14ac:dyDescent="0.35">
      <c r="A2639" s="145"/>
      <c r="E2639" s="102"/>
      <c r="F2639" s="102"/>
      <c r="G2639" s="102"/>
      <c r="I2639" s="93"/>
      <c r="J2639" s="93"/>
    </row>
    <row r="2640" spans="1:10" s="65" customFormat="1" ht="14" x14ac:dyDescent="0.35">
      <c r="A2640" s="145"/>
      <c r="E2640" s="102"/>
      <c r="F2640" s="102"/>
      <c r="G2640" s="102"/>
      <c r="I2640" s="93"/>
      <c r="J2640" s="93"/>
    </row>
    <row r="2641" spans="1:10" s="65" customFormat="1" ht="14" x14ac:dyDescent="0.35">
      <c r="A2641" s="145"/>
      <c r="E2641" s="102"/>
      <c r="F2641" s="102"/>
      <c r="G2641" s="102"/>
      <c r="I2641" s="93"/>
      <c r="J2641" s="93"/>
    </row>
    <row r="2642" spans="1:10" s="65" customFormat="1" ht="14" x14ac:dyDescent="0.35">
      <c r="A2642" s="145"/>
      <c r="E2642" s="102"/>
      <c r="F2642" s="102"/>
      <c r="G2642" s="102"/>
      <c r="I2642" s="93"/>
      <c r="J2642" s="93"/>
    </row>
    <row r="2643" spans="1:10" s="65" customFormat="1" ht="14" x14ac:dyDescent="0.35">
      <c r="A2643" s="145"/>
      <c r="E2643" s="102"/>
      <c r="F2643" s="102"/>
      <c r="G2643" s="102"/>
      <c r="I2643" s="93"/>
      <c r="J2643" s="93"/>
    </row>
    <row r="2644" spans="1:10" s="65" customFormat="1" ht="14" x14ac:dyDescent="0.35">
      <c r="A2644" s="145"/>
      <c r="E2644" s="102"/>
      <c r="F2644" s="102"/>
      <c r="G2644" s="102"/>
      <c r="I2644" s="93"/>
      <c r="J2644" s="93"/>
    </row>
    <row r="2645" spans="1:10" s="65" customFormat="1" ht="14" x14ac:dyDescent="0.35">
      <c r="A2645" s="145"/>
      <c r="E2645" s="102"/>
      <c r="F2645" s="102"/>
      <c r="G2645" s="102"/>
      <c r="I2645" s="93"/>
      <c r="J2645" s="93"/>
    </row>
    <row r="2646" spans="1:10" s="65" customFormat="1" ht="14" x14ac:dyDescent="0.35">
      <c r="A2646" s="145"/>
      <c r="E2646" s="102"/>
      <c r="F2646" s="102"/>
      <c r="G2646" s="102"/>
      <c r="I2646" s="93"/>
      <c r="J2646" s="93"/>
    </row>
    <row r="2647" spans="1:10" s="65" customFormat="1" ht="14" x14ac:dyDescent="0.35">
      <c r="A2647" s="145"/>
      <c r="E2647" s="102"/>
      <c r="F2647" s="102"/>
      <c r="G2647" s="102"/>
      <c r="I2647" s="93"/>
      <c r="J2647" s="93"/>
    </row>
    <row r="2648" spans="1:10" s="65" customFormat="1" ht="14" x14ac:dyDescent="0.35">
      <c r="A2648" s="145"/>
      <c r="E2648" s="102"/>
      <c r="F2648" s="102"/>
      <c r="G2648" s="102"/>
      <c r="I2648" s="93"/>
      <c r="J2648" s="93"/>
    </row>
    <row r="2649" spans="1:10" s="65" customFormat="1" ht="14" x14ac:dyDescent="0.35">
      <c r="A2649" s="145"/>
      <c r="E2649" s="102"/>
      <c r="F2649" s="102"/>
      <c r="G2649" s="102"/>
      <c r="I2649" s="93"/>
      <c r="J2649" s="93"/>
    </row>
    <row r="2650" spans="1:10" s="65" customFormat="1" ht="14" x14ac:dyDescent="0.35">
      <c r="A2650" s="145"/>
      <c r="E2650" s="102"/>
      <c r="F2650" s="102"/>
      <c r="G2650" s="102"/>
      <c r="I2650" s="93"/>
      <c r="J2650" s="93"/>
    </row>
    <row r="2651" spans="1:10" s="65" customFormat="1" ht="14" x14ac:dyDescent="0.35">
      <c r="A2651" s="145"/>
      <c r="E2651" s="102"/>
      <c r="F2651" s="102"/>
      <c r="G2651" s="102"/>
      <c r="I2651" s="93"/>
      <c r="J2651" s="93"/>
    </row>
    <row r="2652" spans="1:10" s="65" customFormat="1" ht="14" x14ac:dyDescent="0.35">
      <c r="A2652" s="145"/>
      <c r="E2652" s="102"/>
      <c r="F2652" s="102"/>
      <c r="G2652" s="102"/>
      <c r="I2652" s="93"/>
      <c r="J2652" s="93"/>
    </row>
    <row r="2653" spans="1:10" s="65" customFormat="1" ht="14" x14ac:dyDescent="0.35">
      <c r="A2653" s="145"/>
      <c r="E2653" s="102"/>
      <c r="F2653" s="102"/>
      <c r="G2653" s="102"/>
      <c r="I2653" s="93"/>
      <c r="J2653" s="93"/>
    </row>
    <row r="2654" spans="1:10" s="65" customFormat="1" ht="14" x14ac:dyDescent="0.35">
      <c r="A2654" s="145"/>
      <c r="E2654" s="102"/>
      <c r="F2654" s="102"/>
      <c r="G2654" s="102"/>
      <c r="I2654" s="93"/>
      <c r="J2654" s="93"/>
    </row>
    <row r="2655" spans="1:10" s="65" customFormat="1" ht="14" x14ac:dyDescent="0.35">
      <c r="A2655" s="145"/>
      <c r="E2655" s="102"/>
      <c r="F2655" s="102"/>
      <c r="G2655" s="102"/>
      <c r="I2655" s="93"/>
      <c r="J2655" s="93"/>
    </row>
    <row r="2656" spans="1:10" s="65" customFormat="1" ht="14" x14ac:dyDescent="0.35">
      <c r="A2656" s="145"/>
      <c r="E2656" s="102"/>
      <c r="F2656" s="102"/>
      <c r="G2656" s="102"/>
      <c r="I2656" s="93"/>
      <c r="J2656" s="93"/>
    </row>
    <row r="2657" spans="1:10" s="65" customFormat="1" ht="14" x14ac:dyDescent="0.35">
      <c r="A2657" s="145"/>
      <c r="E2657" s="102"/>
      <c r="F2657" s="102"/>
      <c r="G2657" s="102"/>
      <c r="I2657" s="93"/>
      <c r="J2657" s="93"/>
    </row>
    <row r="2658" spans="1:10" s="65" customFormat="1" ht="14" x14ac:dyDescent="0.35">
      <c r="A2658" s="145"/>
      <c r="E2658" s="102"/>
      <c r="F2658" s="102"/>
      <c r="G2658" s="102"/>
      <c r="I2658" s="93"/>
      <c r="J2658" s="93"/>
    </row>
    <row r="2659" spans="1:10" s="65" customFormat="1" ht="14" x14ac:dyDescent="0.35">
      <c r="A2659" s="145"/>
      <c r="E2659" s="102"/>
      <c r="F2659" s="102"/>
      <c r="G2659" s="102"/>
      <c r="I2659" s="93"/>
      <c r="J2659" s="93"/>
    </row>
    <row r="2660" spans="1:10" s="65" customFormat="1" ht="14" x14ac:dyDescent="0.35">
      <c r="A2660" s="145"/>
      <c r="E2660" s="102"/>
      <c r="F2660" s="102"/>
      <c r="G2660" s="102"/>
      <c r="I2660" s="93"/>
      <c r="J2660" s="93"/>
    </row>
    <row r="2661" spans="1:10" s="65" customFormat="1" ht="14" x14ac:dyDescent="0.35">
      <c r="A2661" s="145"/>
      <c r="E2661" s="102"/>
      <c r="F2661" s="102"/>
      <c r="G2661" s="102"/>
      <c r="I2661" s="93"/>
      <c r="J2661" s="93"/>
    </row>
    <row r="2662" spans="1:10" s="65" customFormat="1" ht="14" x14ac:dyDescent="0.35">
      <c r="A2662" s="145"/>
      <c r="E2662" s="102"/>
      <c r="F2662" s="102"/>
      <c r="G2662" s="102"/>
      <c r="I2662" s="93"/>
      <c r="J2662" s="93"/>
    </row>
    <row r="2663" spans="1:10" s="65" customFormat="1" ht="14" x14ac:dyDescent="0.35">
      <c r="A2663" s="145"/>
      <c r="E2663" s="102"/>
      <c r="F2663" s="102"/>
      <c r="G2663" s="102"/>
      <c r="I2663" s="93"/>
      <c r="J2663" s="93"/>
    </row>
    <row r="2664" spans="1:10" s="65" customFormat="1" ht="14" x14ac:dyDescent="0.35">
      <c r="A2664" s="145"/>
      <c r="E2664" s="102"/>
      <c r="F2664" s="102"/>
      <c r="G2664" s="102"/>
      <c r="I2664" s="93"/>
      <c r="J2664" s="93"/>
    </row>
    <row r="2665" spans="1:10" s="65" customFormat="1" ht="14" x14ac:dyDescent="0.35">
      <c r="A2665" s="145"/>
      <c r="E2665" s="102"/>
      <c r="F2665" s="102"/>
      <c r="G2665" s="102"/>
      <c r="I2665" s="93"/>
      <c r="J2665" s="93"/>
    </row>
    <row r="2666" spans="1:10" s="65" customFormat="1" ht="14" x14ac:dyDescent="0.35">
      <c r="A2666" s="145"/>
      <c r="E2666" s="102"/>
      <c r="F2666" s="102"/>
      <c r="G2666" s="102"/>
      <c r="I2666" s="93"/>
      <c r="J2666" s="93"/>
    </row>
    <row r="2667" spans="1:10" s="65" customFormat="1" ht="14" x14ac:dyDescent="0.35">
      <c r="A2667" s="145"/>
      <c r="E2667" s="102"/>
      <c r="F2667" s="102"/>
      <c r="G2667" s="102"/>
      <c r="I2667" s="93"/>
      <c r="J2667" s="93"/>
    </row>
    <row r="2668" spans="1:10" s="65" customFormat="1" ht="14" x14ac:dyDescent="0.35">
      <c r="A2668" s="145"/>
      <c r="E2668" s="102"/>
      <c r="F2668" s="102"/>
      <c r="G2668" s="102"/>
      <c r="I2668" s="93"/>
      <c r="J2668" s="93"/>
    </row>
    <row r="2669" spans="1:10" s="65" customFormat="1" ht="14" x14ac:dyDescent="0.35">
      <c r="A2669" s="145"/>
      <c r="E2669" s="102"/>
      <c r="F2669" s="102"/>
      <c r="G2669" s="102"/>
      <c r="I2669" s="93"/>
      <c r="J2669" s="93"/>
    </row>
    <row r="2670" spans="1:10" s="65" customFormat="1" ht="14" x14ac:dyDescent="0.35">
      <c r="A2670" s="145"/>
      <c r="E2670" s="102"/>
      <c r="F2670" s="102"/>
      <c r="G2670" s="102"/>
      <c r="I2670" s="93"/>
      <c r="J2670" s="93"/>
    </row>
    <row r="2671" spans="1:10" s="65" customFormat="1" ht="14" x14ac:dyDescent="0.35">
      <c r="A2671" s="145"/>
      <c r="E2671" s="102"/>
      <c r="F2671" s="102"/>
      <c r="G2671" s="102"/>
      <c r="I2671" s="93"/>
      <c r="J2671" s="93"/>
    </row>
    <row r="2672" spans="1:10" s="65" customFormat="1" ht="14" x14ac:dyDescent="0.35">
      <c r="A2672" s="145"/>
      <c r="E2672" s="102"/>
      <c r="F2672" s="102"/>
      <c r="G2672" s="102"/>
      <c r="I2672" s="93"/>
      <c r="J2672" s="93"/>
    </row>
    <row r="2673" spans="1:10" s="65" customFormat="1" ht="14" x14ac:dyDescent="0.35">
      <c r="A2673" s="145"/>
      <c r="E2673" s="102"/>
      <c r="F2673" s="102"/>
      <c r="G2673" s="102"/>
      <c r="I2673" s="93"/>
      <c r="J2673" s="93"/>
    </row>
    <row r="2674" spans="1:10" s="65" customFormat="1" ht="14" x14ac:dyDescent="0.35">
      <c r="A2674" s="145"/>
      <c r="E2674" s="102"/>
      <c r="F2674" s="102"/>
      <c r="G2674" s="102"/>
      <c r="I2674" s="93"/>
      <c r="J2674" s="93"/>
    </row>
    <row r="2675" spans="1:10" s="65" customFormat="1" ht="14" x14ac:dyDescent="0.35">
      <c r="A2675" s="145"/>
      <c r="E2675" s="102"/>
      <c r="F2675" s="102"/>
      <c r="G2675" s="102"/>
      <c r="I2675" s="93"/>
      <c r="J2675" s="93"/>
    </row>
    <row r="2676" spans="1:10" s="65" customFormat="1" ht="14" x14ac:dyDescent="0.35">
      <c r="A2676" s="145"/>
      <c r="E2676" s="102"/>
      <c r="F2676" s="102"/>
      <c r="G2676" s="102"/>
      <c r="I2676" s="93"/>
      <c r="J2676" s="93"/>
    </row>
    <row r="2677" spans="1:10" s="65" customFormat="1" ht="14" x14ac:dyDescent="0.35">
      <c r="A2677" s="145"/>
      <c r="E2677" s="102"/>
      <c r="F2677" s="102"/>
      <c r="G2677" s="102"/>
      <c r="I2677" s="93"/>
      <c r="J2677" s="93"/>
    </row>
    <row r="2678" spans="1:10" s="65" customFormat="1" ht="14" x14ac:dyDescent="0.35">
      <c r="A2678" s="145"/>
      <c r="E2678" s="102"/>
      <c r="F2678" s="102"/>
      <c r="G2678" s="102"/>
      <c r="I2678" s="93"/>
      <c r="J2678" s="93"/>
    </row>
    <row r="2679" spans="1:10" s="65" customFormat="1" ht="14" x14ac:dyDescent="0.35">
      <c r="A2679" s="145"/>
      <c r="E2679" s="102"/>
      <c r="F2679" s="102"/>
      <c r="G2679" s="102"/>
      <c r="I2679" s="93"/>
      <c r="J2679" s="93"/>
    </row>
    <row r="2680" spans="1:10" s="65" customFormat="1" ht="14" x14ac:dyDescent="0.35">
      <c r="A2680" s="145"/>
      <c r="E2680" s="102"/>
      <c r="F2680" s="102"/>
      <c r="G2680" s="102"/>
      <c r="I2680" s="93"/>
      <c r="J2680" s="93"/>
    </row>
    <row r="2681" spans="1:10" s="65" customFormat="1" ht="14" x14ac:dyDescent="0.35">
      <c r="A2681" s="145"/>
      <c r="E2681" s="102"/>
      <c r="F2681" s="102"/>
      <c r="G2681" s="102"/>
      <c r="I2681" s="93"/>
      <c r="J2681" s="93"/>
    </row>
    <row r="2682" spans="1:10" s="65" customFormat="1" ht="14" x14ac:dyDescent="0.35">
      <c r="A2682" s="145"/>
      <c r="E2682" s="102"/>
      <c r="F2682" s="102"/>
      <c r="G2682" s="102"/>
      <c r="I2682" s="93"/>
      <c r="J2682" s="93"/>
    </row>
    <row r="2683" spans="1:10" s="65" customFormat="1" ht="14" x14ac:dyDescent="0.35">
      <c r="A2683" s="145"/>
      <c r="E2683" s="102"/>
      <c r="F2683" s="102"/>
      <c r="G2683" s="102"/>
      <c r="I2683" s="93"/>
      <c r="J2683" s="93"/>
    </row>
    <row r="2684" spans="1:10" s="65" customFormat="1" ht="14" x14ac:dyDescent="0.35">
      <c r="A2684" s="145"/>
      <c r="E2684" s="102"/>
      <c r="F2684" s="102"/>
      <c r="G2684" s="102"/>
      <c r="I2684" s="93"/>
      <c r="J2684" s="93"/>
    </row>
    <row r="2685" spans="1:10" s="65" customFormat="1" ht="14" x14ac:dyDescent="0.35">
      <c r="A2685" s="145"/>
      <c r="E2685" s="102"/>
      <c r="F2685" s="102"/>
      <c r="G2685" s="102"/>
      <c r="I2685" s="93"/>
      <c r="J2685" s="93"/>
    </row>
    <row r="2686" spans="1:10" s="65" customFormat="1" ht="14" x14ac:dyDescent="0.35">
      <c r="A2686" s="145"/>
      <c r="E2686" s="102"/>
      <c r="F2686" s="102"/>
      <c r="G2686" s="102"/>
      <c r="I2686" s="93"/>
      <c r="J2686" s="93"/>
    </row>
    <row r="2687" spans="1:10" s="65" customFormat="1" ht="14" x14ac:dyDescent="0.35">
      <c r="A2687" s="145"/>
      <c r="E2687" s="102"/>
      <c r="F2687" s="102"/>
      <c r="G2687" s="102"/>
      <c r="I2687" s="93"/>
      <c r="J2687" s="93"/>
    </row>
    <row r="2688" spans="1:10" s="65" customFormat="1" ht="14" x14ac:dyDescent="0.35">
      <c r="A2688" s="145"/>
      <c r="E2688" s="102"/>
      <c r="F2688" s="102"/>
      <c r="G2688" s="102"/>
      <c r="I2688" s="93"/>
      <c r="J2688" s="93"/>
    </row>
    <row r="2689" spans="1:10" s="65" customFormat="1" ht="14" x14ac:dyDescent="0.35">
      <c r="A2689" s="145"/>
      <c r="E2689" s="102"/>
      <c r="F2689" s="102"/>
      <c r="G2689" s="102"/>
      <c r="I2689" s="93"/>
      <c r="J2689" s="93"/>
    </row>
    <row r="2690" spans="1:10" s="65" customFormat="1" ht="14" x14ac:dyDescent="0.35">
      <c r="A2690" s="145"/>
      <c r="E2690" s="102"/>
      <c r="F2690" s="102"/>
      <c r="G2690" s="102"/>
      <c r="I2690" s="93"/>
      <c r="J2690" s="93"/>
    </row>
    <row r="2691" spans="1:10" s="65" customFormat="1" ht="14" x14ac:dyDescent="0.35">
      <c r="A2691" s="145"/>
      <c r="E2691" s="102"/>
      <c r="F2691" s="102"/>
      <c r="G2691" s="102"/>
      <c r="I2691" s="93"/>
      <c r="J2691" s="93"/>
    </row>
    <row r="2692" spans="1:10" s="65" customFormat="1" ht="14" x14ac:dyDescent="0.35">
      <c r="A2692" s="145"/>
      <c r="E2692" s="102"/>
      <c r="F2692" s="102"/>
      <c r="G2692" s="102"/>
      <c r="I2692" s="93"/>
      <c r="J2692" s="93"/>
    </row>
    <row r="2693" spans="1:10" s="65" customFormat="1" ht="14" x14ac:dyDescent="0.35">
      <c r="A2693" s="145"/>
      <c r="E2693" s="102"/>
      <c r="F2693" s="102"/>
      <c r="G2693" s="102"/>
      <c r="I2693" s="93"/>
      <c r="J2693" s="93"/>
    </row>
    <row r="2694" spans="1:10" s="65" customFormat="1" ht="14" x14ac:dyDescent="0.35">
      <c r="A2694" s="145"/>
      <c r="E2694" s="102"/>
      <c r="F2694" s="102"/>
      <c r="G2694" s="102"/>
      <c r="I2694" s="93"/>
      <c r="J2694" s="93"/>
    </row>
    <row r="2695" spans="1:10" s="65" customFormat="1" ht="14" x14ac:dyDescent="0.35">
      <c r="A2695" s="145"/>
      <c r="E2695" s="102"/>
      <c r="F2695" s="102"/>
      <c r="G2695" s="102"/>
      <c r="I2695" s="93"/>
      <c r="J2695" s="93"/>
    </row>
    <row r="2696" spans="1:10" s="65" customFormat="1" ht="14" x14ac:dyDescent="0.35">
      <c r="A2696" s="145"/>
      <c r="E2696" s="102"/>
      <c r="F2696" s="102"/>
      <c r="G2696" s="102"/>
      <c r="I2696" s="93"/>
      <c r="J2696" s="93"/>
    </row>
    <row r="2697" spans="1:10" s="65" customFormat="1" ht="14" x14ac:dyDescent="0.35">
      <c r="A2697" s="145"/>
      <c r="E2697" s="102"/>
      <c r="F2697" s="102"/>
      <c r="G2697" s="102"/>
      <c r="I2697" s="93"/>
      <c r="J2697" s="93"/>
    </row>
    <row r="2698" spans="1:10" s="65" customFormat="1" ht="14" x14ac:dyDescent="0.35">
      <c r="A2698" s="145"/>
      <c r="E2698" s="102"/>
      <c r="F2698" s="102"/>
      <c r="G2698" s="102"/>
      <c r="I2698" s="93"/>
      <c r="J2698" s="93"/>
    </row>
    <row r="2699" spans="1:10" s="65" customFormat="1" ht="14" x14ac:dyDescent="0.35">
      <c r="A2699" s="145"/>
      <c r="E2699" s="102"/>
      <c r="F2699" s="102"/>
      <c r="G2699" s="102"/>
      <c r="I2699" s="93"/>
      <c r="J2699" s="93"/>
    </row>
    <row r="2700" spans="1:10" s="65" customFormat="1" ht="14" x14ac:dyDescent="0.35">
      <c r="A2700" s="145"/>
      <c r="E2700" s="102"/>
      <c r="F2700" s="102"/>
      <c r="G2700" s="102"/>
      <c r="I2700" s="93"/>
      <c r="J2700" s="93"/>
    </row>
    <row r="2701" spans="1:10" s="65" customFormat="1" ht="14" x14ac:dyDescent="0.35">
      <c r="A2701" s="145"/>
      <c r="E2701" s="102"/>
      <c r="F2701" s="102"/>
      <c r="G2701" s="102"/>
      <c r="I2701" s="93"/>
      <c r="J2701" s="93"/>
    </row>
    <row r="2702" spans="1:10" s="65" customFormat="1" ht="14" x14ac:dyDescent="0.35">
      <c r="A2702" s="145"/>
      <c r="E2702" s="102"/>
      <c r="F2702" s="102"/>
      <c r="G2702" s="102"/>
      <c r="I2702" s="93"/>
      <c r="J2702" s="93"/>
    </row>
    <row r="2703" spans="1:10" s="65" customFormat="1" ht="14" x14ac:dyDescent="0.35">
      <c r="A2703" s="145"/>
      <c r="E2703" s="102"/>
      <c r="F2703" s="102"/>
      <c r="G2703" s="102"/>
      <c r="I2703" s="93"/>
      <c r="J2703" s="93"/>
    </row>
    <row r="2704" spans="1:10" s="65" customFormat="1" ht="14" x14ac:dyDescent="0.35">
      <c r="A2704" s="145"/>
      <c r="E2704" s="102"/>
      <c r="F2704" s="102"/>
      <c r="G2704" s="102"/>
      <c r="I2704" s="93"/>
      <c r="J2704" s="93"/>
    </row>
    <row r="2705" spans="1:10" s="65" customFormat="1" ht="14" x14ac:dyDescent="0.35">
      <c r="A2705" s="145"/>
      <c r="E2705" s="102"/>
      <c r="F2705" s="102"/>
      <c r="G2705" s="102"/>
      <c r="I2705" s="93"/>
      <c r="J2705" s="93"/>
    </row>
    <row r="2706" spans="1:10" s="65" customFormat="1" ht="14" x14ac:dyDescent="0.35">
      <c r="A2706" s="145"/>
      <c r="E2706" s="102"/>
      <c r="F2706" s="102"/>
      <c r="G2706" s="102"/>
      <c r="I2706" s="93"/>
      <c r="J2706" s="93"/>
    </row>
    <row r="2707" spans="1:10" s="65" customFormat="1" ht="14" x14ac:dyDescent="0.35">
      <c r="A2707" s="145"/>
      <c r="E2707" s="102"/>
      <c r="F2707" s="102"/>
      <c r="G2707" s="102"/>
      <c r="I2707" s="93"/>
      <c r="J2707" s="93"/>
    </row>
    <row r="2708" spans="1:10" s="65" customFormat="1" ht="14" x14ac:dyDescent="0.35">
      <c r="A2708" s="145"/>
      <c r="E2708" s="102"/>
      <c r="F2708" s="102"/>
      <c r="G2708" s="102"/>
      <c r="I2708" s="93"/>
      <c r="J2708" s="93"/>
    </row>
    <row r="2709" spans="1:10" s="65" customFormat="1" ht="14" x14ac:dyDescent="0.35">
      <c r="A2709" s="145"/>
      <c r="E2709" s="102"/>
      <c r="F2709" s="102"/>
      <c r="G2709" s="102"/>
      <c r="I2709" s="93"/>
      <c r="J2709" s="93"/>
    </row>
    <row r="2710" spans="1:10" s="65" customFormat="1" ht="14" x14ac:dyDescent="0.35">
      <c r="A2710" s="145"/>
      <c r="E2710" s="102"/>
      <c r="F2710" s="102"/>
      <c r="G2710" s="102"/>
      <c r="I2710" s="93"/>
      <c r="J2710" s="93"/>
    </row>
    <row r="2711" spans="1:10" s="65" customFormat="1" ht="14" x14ac:dyDescent="0.35">
      <c r="A2711" s="145"/>
      <c r="E2711" s="102"/>
      <c r="F2711" s="102"/>
      <c r="G2711" s="102"/>
      <c r="I2711" s="93"/>
      <c r="J2711" s="93"/>
    </row>
    <row r="2712" spans="1:10" s="65" customFormat="1" ht="14" x14ac:dyDescent="0.35">
      <c r="A2712" s="145"/>
      <c r="E2712" s="102"/>
      <c r="F2712" s="102"/>
      <c r="G2712" s="102"/>
      <c r="I2712" s="93"/>
      <c r="J2712" s="93"/>
    </row>
    <row r="2713" spans="1:10" s="65" customFormat="1" ht="14" x14ac:dyDescent="0.35">
      <c r="A2713" s="145"/>
      <c r="E2713" s="102"/>
      <c r="F2713" s="102"/>
      <c r="G2713" s="102"/>
      <c r="I2713" s="93"/>
      <c r="J2713" s="93"/>
    </row>
    <row r="2714" spans="1:10" s="65" customFormat="1" ht="14" x14ac:dyDescent="0.35">
      <c r="A2714" s="145"/>
      <c r="E2714" s="102"/>
      <c r="F2714" s="102"/>
      <c r="G2714" s="102"/>
      <c r="I2714" s="93"/>
      <c r="J2714" s="93"/>
    </row>
    <row r="2715" spans="1:10" s="65" customFormat="1" ht="14" x14ac:dyDescent="0.35">
      <c r="A2715" s="145"/>
      <c r="E2715" s="102"/>
      <c r="F2715" s="102"/>
      <c r="G2715" s="102"/>
      <c r="I2715" s="93"/>
      <c r="J2715" s="93"/>
    </row>
    <row r="2716" spans="1:10" s="65" customFormat="1" ht="14" x14ac:dyDescent="0.35">
      <c r="A2716" s="145"/>
      <c r="E2716" s="102"/>
      <c r="F2716" s="102"/>
      <c r="G2716" s="102"/>
      <c r="I2716" s="93"/>
      <c r="J2716" s="93"/>
    </row>
    <row r="2717" spans="1:10" s="65" customFormat="1" ht="14" x14ac:dyDescent="0.35">
      <c r="A2717" s="145"/>
      <c r="E2717" s="102"/>
      <c r="F2717" s="102"/>
      <c r="G2717" s="102"/>
      <c r="I2717" s="93"/>
      <c r="J2717" s="93"/>
    </row>
    <row r="2718" spans="1:10" s="65" customFormat="1" ht="14" x14ac:dyDescent="0.35">
      <c r="A2718" s="145"/>
      <c r="E2718" s="102"/>
      <c r="F2718" s="102"/>
      <c r="G2718" s="102"/>
      <c r="I2718" s="93"/>
      <c r="J2718" s="93"/>
    </row>
    <row r="2719" spans="1:10" s="65" customFormat="1" ht="14" x14ac:dyDescent="0.35">
      <c r="A2719" s="145"/>
      <c r="E2719" s="102"/>
      <c r="F2719" s="102"/>
      <c r="G2719" s="102"/>
      <c r="I2719" s="93"/>
      <c r="J2719" s="93"/>
    </row>
    <row r="2720" spans="1:10" s="65" customFormat="1" ht="14" x14ac:dyDescent="0.35">
      <c r="A2720" s="145"/>
      <c r="E2720" s="102"/>
      <c r="F2720" s="102"/>
      <c r="G2720" s="102"/>
      <c r="I2720" s="93"/>
      <c r="J2720" s="93"/>
    </row>
    <row r="2721" spans="1:10" s="65" customFormat="1" ht="14" x14ac:dyDescent="0.35">
      <c r="A2721" s="145"/>
      <c r="E2721" s="102"/>
      <c r="F2721" s="102"/>
      <c r="G2721" s="102"/>
      <c r="I2721" s="93"/>
      <c r="J2721" s="93"/>
    </row>
    <row r="2722" spans="1:10" s="65" customFormat="1" ht="14" x14ac:dyDescent="0.35">
      <c r="A2722" s="145"/>
      <c r="E2722" s="102"/>
      <c r="F2722" s="102"/>
      <c r="G2722" s="102"/>
      <c r="I2722" s="93"/>
      <c r="J2722" s="93"/>
    </row>
    <row r="2723" spans="1:10" s="65" customFormat="1" ht="14" x14ac:dyDescent="0.35">
      <c r="A2723" s="145"/>
      <c r="E2723" s="102"/>
      <c r="F2723" s="102"/>
      <c r="G2723" s="102"/>
      <c r="I2723" s="93"/>
      <c r="J2723" s="93"/>
    </row>
    <row r="2724" spans="1:10" s="65" customFormat="1" ht="14" x14ac:dyDescent="0.35">
      <c r="A2724" s="145"/>
      <c r="E2724" s="102"/>
      <c r="F2724" s="102"/>
      <c r="G2724" s="102"/>
      <c r="I2724" s="93"/>
      <c r="J2724" s="93"/>
    </row>
    <row r="2725" spans="1:10" s="65" customFormat="1" ht="14" x14ac:dyDescent="0.35">
      <c r="A2725" s="145"/>
      <c r="E2725" s="102"/>
      <c r="F2725" s="102"/>
      <c r="G2725" s="102"/>
      <c r="I2725" s="93"/>
      <c r="J2725" s="93"/>
    </row>
    <row r="2726" spans="1:10" s="65" customFormat="1" ht="14" x14ac:dyDescent="0.35">
      <c r="A2726" s="145"/>
      <c r="E2726" s="102"/>
      <c r="F2726" s="102"/>
      <c r="G2726" s="102"/>
      <c r="I2726" s="93"/>
      <c r="J2726" s="93"/>
    </row>
    <row r="2727" spans="1:10" s="65" customFormat="1" ht="14" x14ac:dyDescent="0.35">
      <c r="A2727" s="145"/>
      <c r="E2727" s="102"/>
      <c r="F2727" s="102"/>
      <c r="G2727" s="102"/>
      <c r="I2727" s="93"/>
      <c r="J2727" s="93"/>
    </row>
    <row r="2728" spans="1:10" s="65" customFormat="1" ht="14" x14ac:dyDescent="0.35">
      <c r="A2728" s="145"/>
      <c r="E2728" s="102"/>
      <c r="F2728" s="102"/>
      <c r="G2728" s="102"/>
      <c r="I2728" s="93"/>
      <c r="J2728" s="93"/>
    </row>
    <row r="2729" spans="1:10" s="65" customFormat="1" ht="14" x14ac:dyDescent="0.35">
      <c r="A2729" s="145"/>
      <c r="E2729" s="102"/>
      <c r="F2729" s="102"/>
      <c r="G2729" s="102"/>
      <c r="I2729" s="93"/>
      <c r="J2729" s="93"/>
    </row>
    <row r="2730" spans="1:10" s="65" customFormat="1" ht="14" x14ac:dyDescent="0.35">
      <c r="A2730" s="145"/>
      <c r="E2730" s="102"/>
      <c r="F2730" s="102"/>
      <c r="G2730" s="102"/>
      <c r="I2730" s="93"/>
      <c r="J2730" s="93"/>
    </row>
    <row r="2731" spans="1:10" s="65" customFormat="1" ht="14" x14ac:dyDescent="0.35">
      <c r="A2731" s="145"/>
      <c r="E2731" s="102"/>
      <c r="F2731" s="102"/>
      <c r="G2731" s="102"/>
      <c r="I2731" s="93"/>
      <c r="J2731" s="93"/>
    </row>
    <row r="2732" spans="1:10" s="65" customFormat="1" ht="14" x14ac:dyDescent="0.35">
      <c r="A2732" s="145"/>
      <c r="E2732" s="102"/>
      <c r="F2732" s="102"/>
      <c r="G2732" s="102"/>
      <c r="I2732" s="93"/>
      <c r="J2732" s="93"/>
    </row>
    <row r="2733" spans="1:10" s="65" customFormat="1" ht="14" x14ac:dyDescent="0.35">
      <c r="A2733" s="145"/>
      <c r="E2733" s="102"/>
      <c r="F2733" s="102"/>
      <c r="G2733" s="102"/>
      <c r="I2733" s="93"/>
      <c r="J2733" s="93"/>
    </row>
    <row r="2734" spans="1:10" s="65" customFormat="1" ht="14" x14ac:dyDescent="0.35">
      <c r="A2734" s="145"/>
      <c r="E2734" s="102"/>
      <c r="F2734" s="102"/>
      <c r="G2734" s="102"/>
      <c r="I2734" s="93"/>
      <c r="J2734" s="93"/>
    </row>
    <row r="2735" spans="1:10" s="65" customFormat="1" ht="14" x14ac:dyDescent="0.35">
      <c r="A2735" s="145"/>
      <c r="E2735" s="102"/>
      <c r="F2735" s="102"/>
      <c r="G2735" s="102"/>
      <c r="I2735" s="93"/>
      <c r="J2735" s="93"/>
    </row>
    <row r="2736" spans="1:10" s="65" customFormat="1" ht="14" x14ac:dyDescent="0.35">
      <c r="A2736" s="145"/>
      <c r="E2736" s="102"/>
      <c r="F2736" s="102"/>
      <c r="G2736" s="102"/>
      <c r="I2736" s="93"/>
      <c r="J2736" s="93"/>
    </row>
    <row r="2737" spans="1:10" s="65" customFormat="1" ht="14" x14ac:dyDescent="0.35">
      <c r="A2737" s="145"/>
      <c r="E2737" s="102"/>
      <c r="F2737" s="102"/>
      <c r="G2737" s="102"/>
      <c r="I2737" s="93"/>
      <c r="J2737" s="93"/>
    </row>
    <row r="2738" spans="1:10" s="65" customFormat="1" ht="14" x14ac:dyDescent="0.35">
      <c r="A2738" s="145"/>
      <c r="E2738" s="102"/>
      <c r="F2738" s="102"/>
      <c r="G2738" s="102"/>
      <c r="I2738" s="93"/>
      <c r="J2738" s="93"/>
    </row>
    <row r="2739" spans="1:10" s="65" customFormat="1" ht="14" x14ac:dyDescent="0.35">
      <c r="A2739" s="145"/>
      <c r="E2739" s="102"/>
      <c r="F2739" s="102"/>
      <c r="G2739" s="102"/>
      <c r="I2739" s="93"/>
      <c r="J2739" s="93"/>
    </row>
    <row r="2740" spans="1:10" s="65" customFormat="1" ht="14" x14ac:dyDescent="0.35">
      <c r="A2740" s="145"/>
      <c r="E2740" s="102"/>
      <c r="F2740" s="102"/>
      <c r="G2740" s="102"/>
      <c r="I2740" s="93"/>
      <c r="J2740" s="93"/>
    </row>
    <row r="2741" spans="1:10" s="65" customFormat="1" ht="14" x14ac:dyDescent="0.35">
      <c r="A2741" s="145"/>
      <c r="E2741" s="102"/>
      <c r="F2741" s="102"/>
      <c r="G2741" s="102"/>
      <c r="I2741" s="93"/>
      <c r="J2741" s="93"/>
    </row>
    <row r="2742" spans="1:10" s="65" customFormat="1" ht="14" x14ac:dyDescent="0.35">
      <c r="A2742" s="145"/>
      <c r="E2742" s="102"/>
      <c r="F2742" s="102"/>
      <c r="G2742" s="102"/>
      <c r="I2742" s="93"/>
      <c r="J2742" s="93"/>
    </row>
    <row r="2743" spans="1:10" s="65" customFormat="1" ht="14" x14ac:dyDescent="0.35">
      <c r="A2743" s="145"/>
      <c r="E2743" s="102"/>
      <c r="F2743" s="102"/>
      <c r="G2743" s="102"/>
      <c r="I2743" s="93"/>
      <c r="J2743" s="93"/>
    </row>
    <row r="2744" spans="1:10" s="65" customFormat="1" ht="14" x14ac:dyDescent="0.35">
      <c r="A2744" s="145"/>
      <c r="E2744" s="102"/>
      <c r="F2744" s="102"/>
      <c r="G2744" s="102"/>
      <c r="I2744" s="93"/>
      <c r="J2744" s="93"/>
    </row>
    <row r="2745" spans="1:10" s="65" customFormat="1" ht="14" x14ac:dyDescent="0.35">
      <c r="A2745" s="145"/>
      <c r="E2745" s="102"/>
      <c r="F2745" s="102"/>
      <c r="G2745" s="102"/>
      <c r="I2745" s="93"/>
      <c r="J2745" s="93"/>
    </row>
    <row r="2746" spans="1:10" s="65" customFormat="1" ht="14" x14ac:dyDescent="0.35">
      <c r="A2746" s="145"/>
      <c r="E2746" s="102"/>
      <c r="F2746" s="102"/>
      <c r="G2746" s="102"/>
      <c r="I2746" s="93"/>
      <c r="J2746" s="93"/>
    </row>
    <row r="2747" spans="1:10" s="65" customFormat="1" ht="14" x14ac:dyDescent="0.35">
      <c r="A2747" s="145"/>
      <c r="E2747" s="102"/>
      <c r="F2747" s="102"/>
      <c r="G2747" s="102"/>
      <c r="I2747" s="93"/>
      <c r="J2747" s="93"/>
    </row>
    <row r="2748" spans="1:10" s="65" customFormat="1" ht="14" x14ac:dyDescent="0.35">
      <c r="A2748" s="145"/>
      <c r="E2748" s="102"/>
      <c r="F2748" s="102"/>
      <c r="G2748" s="102"/>
      <c r="I2748" s="93"/>
      <c r="J2748" s="93"/>
    </row>
    <row r="2749" spans="1:10" s="65" customFormat="1" ht="14" x14ac:dyDescent="0.35">
      <c r="A2749" s="145"/>
      <c r="E2749" s="102"/>
      <c r="F2749" s="102"/>
      <c r="G2749" s="102"/>
      <c r="I2749" s="93"/>
      <c r="J2749" s="93"/>
    </row>
    <row r="2750" spans="1:10" s="65" customFormat="1" ht="14" x14ac:dyDescent="0.35">
      <c r="A2750" s="145"/>
      <c r="E2750" s="102"/>
      <c r="F2750" s="102"/>
      <c r="G2750" s="102"/>
      <c r="I2750" s="93"/>
      <c r="J2750" s="93"/>
    </row>
    <row r="2751" spans="1:10" s="65" customFormat="1" ht="14" x14ac:dyDescent="0.35">
      <c r="A2751" s="145"/>
      <c r="E2751" s="102"/>
      <c r="F2751" s="102"/>
      <c r="G2751" s="102"/>
      <c r="I2751" s="93"/>
      <c r="J2751" s="93"/>
    </row>
    <row r="2752" spans="1:10" s="65" customFormat="1" ht="14" x14ac:dyDescent="0.35">
      <c r="A2752" s="145"/>
      <c r="E2752" s="102"/>
      <c r="F2752" s="102"/>
      <c r="G2752" s="102"/>
      <c r="I2752" s="93"/>
      <c r="J2752" s="93"/>
    </row>
    <row r="2753" spans="1:10" s="65" customFormat="1" ht="14" x14ac:dyDescent="0.35">
      <c r="A2753" s="145"/>
      <c r="E2753" s="102"/>
      <c r="F2753" s="102"/>
      <c r="G2753" s="102"/>
      <c r="I2753" s="93"/>
      <c r="J2753" s="93"/>
    </row>
    <row r="2754" spans="1:10" s="65" customFormat="1" ht="14" x14ac:dyDescent="0.35">
      <c r="A2754" s="145"/>
      <c r="E2754" s="102"/>
      <c r="F2754" s="102"/>
      <c r="G2754" s="102"/>
      <c r="I2754" s="93"/>
      <c r="J2754" s="93"/>
    </row>
    <row r="2755" spans="1:10" s="65" customFormat="1" ht="14" x14ac:dyDescent="0.35">
      <c r="A2755" s="145"/>
      <c r="E2755" s="102"/>
      <c r="F2755" s="102"/>
      <c r="G2755" s="102"/>
      <c r="I2755" s="93"/>
      <c r="J2755" s="93"/>
    </row>
    <row r="2756" spans="1:10" s="65" customFormat="1" ht="14" x14ac:dyDescent="0.35">
      <c r="A2756" s="145"/>
      <c r="E2756" s="102"/>
      <c r="F2756" s="102"/>
      <c r="G2756" s="102"/>
      <c r="I2756" s="93"/>
      <c r="J2756" s="93"/>
    </row>
    <row r="2757" spans="1:10" s="65" customFormat="1" ht="14" x14ac:dyDescent="0.35">
      <c r="A2757" s="145"/>
      <c r="E2757" s="102"/>
      <c r="F2757" s="102"/>
      <c r="G2757" s="102"/>
      <c r="I2757" s="93"/>
      <c r="J2757" s="93"/>
    </row>
    <row r="2758" spans="1:10" s="65" customFormat="1" ht="14" x14ac:dyDescent="0.35">
      <c r="A2758" s="145"/>
      <c r="E2758" s="102"/>
      <c r="F2758" s="102"/>
      <c r="G2758" s="102"/>
      <c r="I2758" s="93"/>
      <c r="J2758" s="93"/>
    </row>
    <row r="2759" spans="1:10" s="65" customFormat="1" ht="14" x14ac:dyDescent="0.35">
      <c r="A2759" s="145"/>
      <c r="E2759" s="102"/>
      <c r="F2759" s="102"/>
      <c r="G2759" s="102"/>
      <c r="I2759" s="93"/>
      <c r="J2759" s="93"/>
    </row>
    <row r="2760" spans="1:10" s="65" customFormat="1" ht="14" x14ac:dyDescent="0.35">
      <c r="A2760" s="145"/>
      <c r="E2760" s="102"/>
      <c r="F2760" s="102"/>
      <c r="G2760" s="102"/>
      <c r="I2760" s="93"/>
      <c r="J2760" s="93"/>
    </row>
    <row r="2761" spans="1:10" s="65" customFormat="1" ht="14" x14ac:dyDescent="0.35">
      <c r="A2761" s="145"/>
      <c r="E2761" s="102"/>
      <c r="F2761" s="102"/>
      <c r="G2761" s="102"/>
      <c r="I2761" s="93"/>
      <c r="J2761" s="93"/>
    </row>
    <row r="2762" spans="1:10" s="65" customFormat="1" ht="14" x14ac:dyDescent="0.35">
      <c r="A2762" s="145"/>
      <c r="E2762" s="102"/>
      <c r="F2762" s="102"/>
      <c r="G2762" s="102"/>
      <c r="I2762" s="93"/>
      <c r="J2762" s="93"/>
    </row>
    <row r="2763" spans="1:10" s="65" customFormat="1" ht="14" x14ac:dyDescent="0.35">
      <c r="A2763" s="145"/>
      <c r="E2763" s="102"/>
      <c r="F2763" s="102"/>
      <c r="G2763" s="102"/>
      <c r="I2763" s="93"/>
      <c r="J2763" s="93"/>
    </row>
    <row r="2764" spans="1:10" s="65" customFormat="1" ht="14" x14ac:dyDescent="0.35">
      <c r="A2764" s="145"/>
      <c r="E2764" s="102"/>
      <c r="F2764" s="102"/>
      <c r="G2764" s="102"/>
      <c r="I2764" s="93"/>
      <c r="J2764" s="93"/>
    </row>
    <row r="2765" spans="1:10" s="65" customFormat="1" ht="14" x14ac:dyDescent="0.35">
      <c r="A2765" s="145"/>
      <c r="E2765" s="102"/>
      <c r="F2765" s="102"/>
      <c r="G2765" s="102"/>
      <c r="I2765" s="93"/>
      <c r="J2765" s="93"/>
    </row>
    <row r="2766" spans="1:10" s="65" customFormat="1" ht="14" x14ac:dyDescent="0.35">
      <c r="A2766" s="145"/>
      <c r="E2766" s="102"/>
      <c r="F2766" s="102"/>
      <c r="G2766" s="102"/>
      <c r="I2766" s="93"/>
      <c r="J2766" s="93"/>
    </row>
    <row r="2767" spans="1:10" s="65" customFormat="1" ht="14" x14ac:dyDescent="0.35">
      <c r="A2767" s="145"/>
      <c r="E2767" s="102"/>
      <c r="F2767" s="102"/>
      <c r="G2767" s="102"/>
      <c r="I2767" s="93"/>
      <c r="J2767" s="93"/>
    </row>
    <row r="2768" spans="1:10" s="65" customFormat="1" ht="14" x14ac:dyDescent="0.35">
      <c r="A2768" s="145"/>
      <c r="E2768" s="102"/>
      <c r="F2768" s="102"/>
      <c r="G2768" s="102"/>
      <c r="I2768" s="93"/>
      <c r="J2768" s="93"/>
    </row>
    <row r="2769" spans="1:10" s="65" customFormat="1" ht="14" x14ac:dyDescent="0.35">
      <c r="A2769" s="145"/>
      <c r="E2769" s="102"/>
      <c r="F2769" s="102"/>
      <c r="G2769" s="102"/>
      <c r="I2769" s="93"/>
      <c r="J2769" s="93"/>
    </row>
    <row r="2770" spans="1:10" s="65" customFormat="1" ht="14" x14ac:dyDescent="0.35">
      <c r="A2770" s="145"/>
      <c r="E2770" s="102"/>
      <c r="F2770" s="102"/>
      <c r="G2770" s="102"/>
      <c r="I2770" s="93"/>
      <c r="J2770" s="93"/>
    </row>
    <row r="2771" spans="1:10" s="65" customFormat="1" ht="14" x14ac:dyDescent="0.35">
      <c r="A2771" s="145"/>
      <c r="E2771" s="102"/>
      <c r="F2771" s="102"/>
      <c r="G2771" s="102"/>
      <c r="I2771" s="93"/>
      <c r="J2771" s="93"/>
    </row>
    <row r="2772" spans="1:10" s="65" customFormat="1" ht="14" x14ac:dyDescent="0.35">
      <c r="A2772" s="145"/>
      <c r="E2772" s="102"/>
      <c r="F2772" s="102"/>
      <c r="G2772" s="102"/>
      <c r="I2772" s="93"/>
      <c r="J2772" s="93"/>
    </row>
    <row r="2773" spans="1:10" s="65" customFormat="1" ht="14" x14ac:dyDescent="0.35">
      <c r="A2773" s="145"/>
      <c r="E2773" s="102"/>
      <c r="F2773" s="102"/>
      <c r="G2773" s="102"/>
      <c r="I2773" s="93"/>
      <c r="J2773" s="93"/>
    </row>
    <row r="2774" spans="1:10" s="65" customFormat="1" ht="14" x14ac:dyDescent="0.35">
      <c r="A2774" s="145"/>
      <c r="E2774" s="102"/>
      <c r="F2774" s="102"/>
      <c r="G2774" s="102"/>
      <c r="I2774" s="93"/>
      <c r="J2774" s="93"/>
    </row>
    <row r="2775" spans="1:10" s="65" customFormat="1" ht="14" x14ac:dyDescent="0.35">
      <c r="A2775" s="145"/>
      <c r="E2775" s="102"/>
      <c r="F2775" s="102"/>
      <c r="G2775" s="102"/>
      <c r="I2775" s="93"/>
      <c r="J2775" s="93"/>
    </row>
    <row r="2776" spans="1:10" s="65" customFormat="1" ht="14" x14ac:dyDescent="0.35">
      <c r="A2776" s="145"/>
      <c r="E2776" s="102"/>
      <c r="F2776" s="102"/>
      <c r="G2776" s="102"/>
      <c r="I2776" s="93"/>
      <c r="J2776" s="93"/>
    </row>
    <row r="2777" spans="1:10" s="65" customFormat="1" ht="14" x14ac:dyDescent="0.35">
      <c r="A2777" s="145"/>
      <c r="E2777" s="102"/>
      <c r="F2777" s="102"/>
      <c r="G2777" s="102"/>
      <c r="I2777" s="93"/>
      <c r="J2777" s="93"/>
    </row>
    <row r="2778" spans="1:10" s="65" customFormat="1" ht="14" x14ac:dyDescent="0.35">
      <c r="A2778" s="145"/>
      <c r="E2778" s="102"/>
      <c r="F2778" s="102"/>
      <c r="G2778" s="102"/>
      <c r="I2778" s="93"/>
      <c r="J2778" s="93"/>
    </row>
    <row r="2779" spans="1:10" s="65" customFormat="1" ht="14" x14ac:dyDescent="0.35">
      <c r="A2779" s="145"/>
      <c r="E2779" s="102"/>
      <c r="F2779" s="102"/>
      <c r="G2779" s="102"/>
      <c r="I2779" s="93"/>
      <c r="J2779" s="93"/>
    </row>
    <row r="2780" spans="1:10" s="65" customFormat="1" ht="14" x14ac:dyDescent="0.35">
      <c r="A2780" s="145"/>
      <c r="E2780" s="102"/>
      <c r="F2780" s="102"/>
      <c r="G2780" s="102"/>
      <c r="I2780" s="93"/>
      <c r="J2780" s="93"/>
    </row>
    <row r="2781" spans="1:10" s="65" customFormat="1" ht="14" x14ac:dyDescent="0.35">
      <c r="A2781" s="145"/>
      <c r="E2781" s="102"/>
      <c r="F2781" s="102"/>
      <c r="G2781" s="102"/>
      <c r="I2781" s="93"/>
      <c r="J2781" s="93"/>
    </row>
    <row r="2782" spans="1:10" s="65" customFormat="1" ht="14" x14ac:dyDescent="0.35">
      <c r="A2782" s="145"/>
      <c r="E2782" s="102"/>
      <c r="F2782" s="102"/>
      <c r="G2782" s="102"/>
      <c r="I2782" s="93"/>
      <c r="J2782" s="93"/>
    </row>
    <row r="2783" spans="1:10" s="65" customFormat="1" ht="14" x14ac:dyDescent="0.35">
      <c r="A2783" s="145"/>
      <c r="E2783" s="102"/>
      <c r="F2783" s="102"/>
      <c r="G2783" s="102"/>
      <c r="I2783" s="93"/>
      <c r="J2783" s="93"/>
    </row>
    <row r="2784" spans="1:10" s="65" customFormat="1" ht="14" x14ac:dyDescent="0.35">
      <c r="A2784" s="145"/>
      <c r="E2784" s="102"/>
      <c r="F2784" s="102"/>
      <c r="G2784" s="102"/>
      <c r="I2784" s="93"/>
      <c r="J2784" s="93"/>
    </row>
    <row r="2785" spans="1:10" s="65" customFormat="1" ht="14" x14ac:dyDescent="0.35">
      <c r="A2785" s="145"/>
      <c r="E2785" s="102"/>
      <c r="F2785" s="102"/>
      <c r="G2785" s="102"/>
      <c r="I2785" s="93"/>
      <c r="J2785" s="93"/>
    </row>
    <row r="2786" spans="1:10" s="65" customFormat="1" ht="14" x14ac:dyDescent="0.35">
      <c r="A2786" s="145"/>
      <c r="E2786" s="102"/>
      <c r="F2786" s="102"/>
      <c r="G2786" s="102"/>
      <c r="I2786" s="93"/>
      <c r="J2786" s="93"/>
    </row>
    <row r="2787" spans="1:10" s="65" customFormat="1" ht="14" x14ac:dyDescent="0.35">
      <c r="A2787" s="145"/>
      <c r="E2787" s="102"/>
      <c r="F2787" s="102"/>
      <c r="G2787" s="102"/>
      <c r="I2787" s="93"/>
      <c r="J2787" s="93"/>
    </row>
    <row r="2788" spans="1:10" s="65" customFormat="1" ht="14" x14ac:dyDescent="0.35">
      <c r="A2788" s="145"/>
      <c r="E2788" s="102"/>
      <c r="F2788" s="102"/>
      <c r="G2788" s="102"/>
      <c r="I2788" s="93"/>
      <c r="J2788" s="93"/>
    </row>
    <row r="2789" spans="1:10" s="65" customFormat="1" ht="14" x14ac:dyDescent="0.35">
      <c r="A2789" s="145"/>
      <c r="E2789" s="102"/>
      <c r="F2789" s="102"/>
      <c r="G2789" s="102"/>
      <c r="I2789" s="93"/>
      <c r="J2789" s="93"/>
    </row>
    <row r="2790" spans="1:10" s="65" customFormat="1" ht="14" x14ac:dyDescent="0.35">
      <c r="A2790" s="145"/>
      <c r="E2790" s="102"/>
      <c r="F2790" s="102"/>
      <c r="G2790" s="102"/>
      <c r="I2790" s="93"/>
      <c r="J2790" s="93"/>
    </row>
    <row r="2791" spans="1:10" s="65" customFormat="1" ht="14" x14ac:dyDescent="0.35">
      <c r="A2791" s="145"/>
      <c r="E2791" s="102"/>
      <c r="F2791" s="102"/>
      <c r="G2791" s="102"/>
      <c r="I2791" s="93"/>
      <c r="J2791" s="93"/>
    </row>
    <row r="2792" spans="1:10" s="65" customFormat="1" ht="14" x14ac:dyDescent="0.35">
      <c r="A2792" s="145"/>
      <c r="E2792" s="102"/>
      <c r="F2792" s="102"/>
      <c r="G2792" s="102"/>
      <c r="I2792" s="93"/>
      <c r="J2792" s="93"/>
    </row>
    <row r="2793" spans="1:10" s="65" customFormat="1" ht="14" x14ac:dyDescent="0.35">
      <c r="A2793" s="145"/>
      <c r="E2793" s="102"/>
      <c r="F2793" s="102"/>
      <c r="G2793" s="102"/>
      <c r="I2793" s="93"/>
      <c r="J2793" s="93"/>
    </row>
    <row r="2794" spans="1:10" s="65" customFormat="1" ht="14" x14ac:dyDescent="0.35">
      <c r="A2794" s="145"/>
      <c r="E2794" s="102"/>
      <c r="F2794" s="102"/>
      <c r="G2794" s="102"/>
      <c r="I2794" s="93"/>
      <c r="J2794" s="93"/>
    </row>
    <row r="2795" spans="1:10" s="65" customFormat="1" ht="14" x14ac:dyDescent="0.35">
      <c r="A2795" s="145"/>
      <c r="E2795" s="102"/>
      <c r="F2795" s="102"/>
      <c r="G2795" s="102"/>
      <c r="I2795" s="93"/>
      <c r="J2795" s="93"/>
    </row>
    <row r="2796" spans="1:10" s="65" customFormat="1" ht="14" x14ac:dyDescent="0.35">
      <c r="A2796" s="145"/>
      <c r="E2796" s="102"/>
      <c r="F2796" s="102"/>
      <c r="G2796" s="102"/>
      <c r="I2796" s="93"/>
      <c r="J2796" s="93"/>
    </row>
    <row r="2797" spans="1:10" s="65" customFormat="1" ht="14" x14ac:dyDescent="0.35">
      <c r="A2797" s="145"/>
      <c r="E2797" s="102"/>
      <c r="F2797" s="102"/>
      <c r="G2797" s="102"/>
      <c r="I2797" s="93"/>
      <c r="J2797" s="93"/>
    </row>
    <row r="2798" spans="1:10" s="65" customFormat="1" ht="14" x14ac:dyDescent="0.35">
      <c r="A2798" s="145"/>
      <c r="E2798" s="102"/>
      <c r="F2798" s="102"/>
      <c r="G2798" s="102"/>
      <c r="I2798" s="93"/>
      <c r="J2798" s="93"/>
    </row>
    <row r="2799" spans="1:10" s="65" customFormat="1" ht="14" x14ac:dyDescent="0.35">
      <c r="A2799" s="145"/>
      <c r="E2799" s="102"/>
      <c r="F2799" s="102"/>
      <c r="G2799" s="102"/>
      <c r="I2799" s="93"/>
      <c r="J2799" s="93"/>
    </row>
    <row r="2800" spans="1:10" s="65" customFormat="1" ht="14" x14ac:dyDescent="0.35">
      <c r="A2800" s="145"/>
      <c r="E2800" s="102"/>
      <c r="F2800" s="102"/>
      <c r="G2800" s="102"/>
      <c r="I2800" s="93"/>
      <c r="J2800" s="93"/>
    </row>
    <row r="2801" spans="1:10" s="65" customFormat="1" ht="14" x14ac:dyDescent="0.35">
      <c r="A2801" s="145"/>
      <c r="E2801" s="102"/>
      <c r="F2801" s="102"/>
      <c r="G2801" s="102"/>
      <c r="I2801" s="93"/>
      <c r="J2801" s="93"/>
    </row>
    <row r="2802" spans="1:10" s="65" customFormat="1" ht="14" x14ac:dyDescent="0.35">
      <c r="A2802" s="145"/>
      <c r="E2802" s="102"/>
      <c r="F2802" s="102"/>
      <c r="G2802" s="102"/>
      <c r="I2802" s="93"/>
      <c r="J2802" s="93"/>
    </row>
    <row r="2803" spans="1:10" s="65" customFormat="1" ht="14" x14ac:dyDescent="0.35">
      <c r="A2803" s="145"/>
      <c r="E2803" s="102"/>
      <c r="F2803" s="102"/>
      <c r="G2803" s="102"/>
      <c r="I2803" s="93"/>
      <c r="J2803" s="93"/>
    </row>
    <row r="2804" spans="1:10" s="65" customFormat="1" ht="14" x14ac:dyDescent="0.35">
      <c r="A2804" s="145"/>
      <c r="E2804" s="102"/>
      <c r="F2804" s="102"/>
      <c r="G2804" s="102"/>
      <c r="I2804" s="93"/>
      <c r="J2804" s="93"/>
    </row>
    <row r="2805" spans="1:10" s="65" customFormat="1" ht="14" x14ac:dyDescent="0.35">
      <c r="A2805" s="145"/>
      <c r="E2805" s="102"/>
      <c r="F2805" s="102"/>
      <c r="G2805" s="102"/>
      <c r="I2805" s="93"/>
      <c r="J2805" s="93"/>
    </row>
    <row r="2806" spans="1:10" s="65" customFormat="1" ht="14" x14ac:dyDescent="0.35">
      <c r="A2806" s="145"/>
      <c r="E2806" s="102"/>
      <c r="F2806" s="102"/>
      <c r="G2806" s="102"/>
      <c r="I2806" s="93"/>
      <c r="J2806" s="93"/>
    </row>
    <row r="2807" spans="1:10" s="65" customFormat="1" ht="14" x14ac:dyDescent="0.35">
      <c r="A2807" s="145"/>
      <c r="E2807" s="102"/>
      <c r="F2807" s="102"/>
      <c r="G2807" s="102"/>
      <c r="I2807" s="93"/>
      <c r="J2807" s="93"/>
    </row>
    <row r="2808" spans="1:10" s="65" customFormat="1" ht="14" x14ac:dyDescent="0.35">
      <c r="A2808" s="145"/>
      <c r="E2808" s="102"/>
      <c r="F2808" s="102"/>
      <c r="G2808" s="102"/>
      <c r="I2808" s="93"/>
      <c r="J2808" s="93"/>
    </row>
    <row r="2809" spans="1:10" s="65" customFormat="1" ht="14" x14ac:dyDescent="0.35">
      <c r="A2809" s="145"/>
      <c r="E2809" s="102"/>
      <c r="F2809" s="102"/>
      <c r="G2809" s="102"/>
      <c r="I2809" s="93"/>
      <c r="J2809" s="93"/>
    </row>
    <row r="2810" spans="1:10" s="65" customFormat="1" ht="14" x14ac:dyDescent="0.35">
      <c r="A2810" s="145"/>
      <c r="E2810" s="102"/>
      <c r="F2810" s="102"/>
      <c r="G2810" s="102"/>
      <c r="I2810" s="93"/>
      <c r="J2810" s="93"/>
    </row>
    <row r="2811" spans="1:10" s="65" customFormat="1" ht="14" x14ac:dyDescent="0.35">
      <c r="A2811" s="145"/>
      <c r="E2811" s="102"/>
      <c r="F2811" s="102"/>
      <c r="G2811" s="102"/>
      <c r="I2811" s="93"/>
      <c r="J2811" s="93"/>
    </row>
    <row r="2812" spans="1:10" s="65" customFormat="1" ht="14" x14ac:dyDescent="0.35">
      <c r="A2812" s="145"/>
      <c r="E2812" s="102"/>
      <c r="F2812" s="102"/>
      <c r="G2812" s="102"/>
      <c r="I2812" s="93"/>
      <c r="J2812" s="93"/>
    </row>
    <row r="2813" spans="1:10" s="65" customFormat="1" ht="14" x14ac:dyDescent="0.35">
      <c r="A2813" s="145"/>
      <c r="E2813" s="102"/>
      <c r="F2813" s="102"/>
      <c r="G2813" s="102"/>
      <c r="I2813" s="93"/>
      <c r="J2813" s="93"/>
    </row>
    <row r="2814" spans="1:10" s="65" customFormat="1" ht="14" x14ac:dyDescent="0.35">
      <c r="A2814" s="145"/>
      <c r="E2814" s="102"/>
      <c r="F2814" s="102"/>
      <c r="G2814" s="102"/>
      <c r="I2814" s="93"/>
      <c r="J2814" s="93"/>
    </row>
    <row r="2815" spans="1:10" s="65" customFormat="1" ht="14" x14ac:dyDescent="0.35">
      <c r="A2815" s="145"/>
      <c r="E2815" s="102"/>
      <c r="F2815" s="102"/>
      <c r="G2815" s="102"/>
      <c r="I2815" s="93"/>
      <c r="J2815" s="93"/>
    </row>
    <row r="2816" spans="1:10" s="65" customFormat="1" ht="14" x14ac:dyDescent="0.35">
      <c r="A2816" s="145"/>
      <c r="E2816" s="102"/>
      <c r="F2816" s="102"/>
      <c r="G2816" s="102"/>
      <c r="I2816" s="93"/>
      <c r="J2816" s="93"/>
    </row>
    <row r="2817" spans="1:10" s="65" customFormat="1" ht="14" x14ac:dyDescent="0.35">
      <c r="A2817" s="145"/>
      <c r="E2817" s="102"/>
      <c r="F2817" s="102"/>
      <c r="G2817" s="102"/>
      <c r="I2817" s="93"/>
      <c r="J2817" s="93"/>
    </row>
    <row r="2818" spans="1:10" s="65" customFormat="1" ht="14" x14ac:dyDescent="0.35">
      <c r="A2818" s="145"/>
      <c r="E2818" s="102"/>
      <c r="F2818" s="102"/>
      <c r="G2818" s="102"/>
      <c r="I2818" s="93"/>
      <c r="J2818" s="93"/>
    </row>
    <row r="2819" spans="1:10" s="65" customFormat="1" ht="14" x14ac:dyDescent="0.35">
      <c r="A2819" s="145"/>
      <c r="E2819" s="102"/>
      <c r="F2819" s="102"/>
      <c r="G2819" s="102"/>
      <c r="I2819" s="93"/>
      <c r="J2819" s="93"/>
    </row>
    <row r="2820" spans="1:10" s="65" customFormat="1" ht="14" x14ac:dyDescent="0.35">
      <c r="A2820" s="145"/>
      <c r="E2820" s="102"/>
      <c r="F2820" s="102"/>
      <c r="G2820" s="102"/>
      <c r="I2820" s="93"/>
      <c r="J2820" s="93"/>
    </row>
    <row r="2821" spans="1:10" s="65" customFormat="1" ht="14" x14ac:dyDescent="0.35">
      <c r="A2821" s="145"/>
      <c r="E2821" s="102"/>
      <c r="F2821" s="102"/>
      <c r="G2821" s="102"/>
      <c r="I2821" s="93"/>
      <c r="J2821" s="93"/>
    </row>
    <row r="2822" spans="1:10" s="65" customFormat="1" ht="14" x14ac:dyDescent="0.35">
      <c r="A2822" s="145"/>
      <c r="E2822" s="102"/>
      <c r="F2822" s="102"/>
      <c r="G2822" s="102"/>
      <c r="I2822" s="93"/>
      <c r="J2822" s="93"/>
    </row>
    <row r="2823" spans="1:10" s="65" customFormat="1" ht="14" x14ac:dyDescent="0.35">
      <c r="A2823" s="145"/>
      <c r="E2823" s="102"/>
      <c r="F2823" s="102"/>
      <c r="G2823" s="102"/>
      <c r="I2823" s="93"/>
      <c r="J2823" s="93"/>
    </row>
    <row r="2824" spans="1:10" s="65" customFormat="1" ht="14" x14ac:dyDescent="0.35">
      <c r="A2824" s="145"/>
      <c r="E2824" s="102"/>
      <c r="F2824" s="102"/>
      <c r="G2824" s="102"/>
      <c r="I2824" s="93"/>
      <c r="J2824" s="93"/>
    </row>
    <row r="2825" spans="1:10" s="65" customFormat="1" ht="14" x14ac:dyDescent="0.35">
      <c r="A2825" s="145"/>
      <c r="E2825" s="102"/>
      <c r="F2825" s="102"/>
      <c r="G2825" s="102"/>
      <c r="I2825" s="93"/>
      <c r="J2825" s="93"/>
    </row>
    <row r="2826" spans="1:10" s="65" customFormat="1" ht="14" x14ac:dyDescent="0.35">
      <c r="A2826" s="145"/>
      <c r="E2826" s="102"/>
      <c r="F2826" s="102"/>
      <c r="G2826" s="102"/>
      <c r="I2826" s="93"/>
      <c r="J2826" s="93"/>
    </row>
    <row r="2827" spans="1:10" s="65" customFormat="1" ht="14" x14ac:dyDescent="0.35">
      <c r="A2827" s="145"/>
      <c r="E2827" s="102"/>
      <c r="F2827" s="102"/>
      <c r="G2827" s="102"/>
      <c r="I2827" s="93"/>
      <c r="J2827" s="93"/>
    </row>
    <row r="2828" spans="1:10" s="65" customFormat="1" ht="14" x14ac:dyDescent="0.35">
      <c r="A2828" s="145"/>
      <c r="E2828" s="102"/>
      <c r="F2828" s="102"/>
      <c r="G2828" s="102"/>
      <c r="I2828" s="93"/>
      <c r="J2828" s="93"/>
    </row>
    <row r="2829" spans="1:10" s="65" customFormat="1" ht="14" x14ac:dyDescent="0.35">
      <c r="A2829" s="145"/>
      <c r="E2829" s="102"/>
      <c r="F2829" s="102"/>
      <c r="G2829" s="102"/>
      <c r="I2829" s="93"/>
      <c r="J2829" s="93"/>
    </row>
    <row r="2830" spans="1:10" s="65" customFormat="1" ht="14" x14ac:dyDescent="0.35">
      <c r="A2830" s="145"/>
      <c r="E2830" s="102"/>
      <c r="F2830" s="102"/>
      <c r="G2830" s="102"/>
      <c r="I2830" s="93"/>
      <c r="J2830" s="93"/>
    </row>
    <row r="2831" spans="1:10" s="65" customFormat="1" ht="14" x14ac:dyDescent="0.35">
      <c r="A2831" s="145"/>
      <c r="E2831" s="102"/>
      <c r="F2831" s="102"/>
      <c r="G2831" s="102"/>
      <c r="I2831" s="93"/>
      <c r="J2831" s="93"/>
    </row>
    <row r="2832" spans="1:10" s="65" customFormat="1" ht="14" x14ac:dyDescent="0.35">
      <c r="A2832" s="145"/>
      <c r="E2832" s="102"/>
      <c r="F2832" s="102"/>
      <c r="G2832" s="102"/>
      <c r="I2832" s="93"/>
      <c r="J2832" s="93"/>
    </row>
    <row r="2833" spans="1:10" s="65" customFormat="1" ht="14" x14ac:dyDescent="0.35">
      <c r="A2833" s="145"/>
      <c r="E2833" s="102"/>
      <c r="F2833" s="102"/>
      <c r="G2833" s="102"/>
      <c r="I2833" s="93"/>
      <c r="J2833" s="93"/>
    </row>
    <row r="2834" spans="1:10" s="65" customFormat="1" ht="14" x14ac:dyDescent="0.35">
      <c r="A2834" s="145"/>
      <c r="E2834" s="102"/>
      <c r="F2834" s="102"/>
      <c r="G2834" s="102"/>
      <c r="I2834" s="93"/>
      <c r="J2834" s="93"/>
    </row>
    <row r="2835" spans="1:10" s="65" customFormat="1" ht="14" x14ac:dyDescent="0.35">
      <c r="A2835" s="145"/>
      <c r="E2835" s="102"/>
      <c r="F2835" s="102"/>
      <c r="G2835" s="102"/>
      <c r="I2835" s="93"/>
      <c r="J2835" s="93"/>
    </row>
    <row r="2836" spans="1:10" s="65" customFormat="1" ht="14" x14ac:dyDescent="0.35">
      <c r="A2836" s="145"/>
      <c r="E2836" s="102"/>
      <c r="F2836" s="102"/>
      <c r="G2836" s="102"/>
      <c r="I2836" s="93"/>
      <c r="J2836" s="93"/>
    </row>
    <row r="2837" spans="1:10" s="65" customFormat="1" ht="14" x14ac:dyDescent="0.35">
      <c r="A2837" s="145"/>
      <c r="E2837" s="102"/>
      <c r="F2837" s="102"/>
      <c r="G2837" s="102"/>
      <c r="I2837" s="93"/>
      <c r="J2837" s="93"/>
    </row>
    <row r="2838" spans="1:10" s="65" customFormat="1" ht="14" x14ac:dyDescent="0.35">
      <c r="A2838" s="145"/>
      <c r="E2838" s="102"/>
      <c r="F2838" s="102"/>
      <c r="G2838" s="102"/>
      <c r="I2838" s="93"/>
      <c r="J2838" s="93"/>
    </row>
    <row r="2839" spans="1:10" s="65" customFormat="1" ht="14" x14ac:dyDescent="0.35">
      <c r="A2839" s="145"/>
      <c r="E2839" s="102"/>
      <c r="F2839" s="102"/>
      <c r="G2839" s="102"/>
      <c r="I2839" s="93"/>
      <c r="J2839" s="93"/>
    </row>
    <row r="2840" spans="1:10" s="65" customFormat="1" ht="14" x14ac:dyDescent="0.35">
      <c r="A2840" s="145"/>
      <c r="E2840" s="102"/>
      <c r="F2840" s="102"/>
      <c r="G2840" s="102"/>
      <c r="I2840" s="93"/>
      <c r="J2840" s="93"/>
    </row>
    <row r="2841" spans="1:10" s="65" customFormat="1" ht="14" x14ac:dyDescent="0.35">
      <c r="A2841" s="145"/>
      <c r="E2841" s="102"/>
      <c r="F2841" s="102"/>
      <c r="G2841" s="102"/>
      <c r="I2841" s="93"/>
      <c r="J2841" s="93"/>
    </row>
    <row r="2842" spans="1:10" s="65" customFormat="1" ht="14" x14ac:dyDescent="0.35">
      <c r="A2842" s="145"/>
      <c r="E2842" s="102"/>
      <c r="F2842" s="102"/>
      <c r="G2842" s="102"/>
      <c r="I2842" s="93"/>
      <c r="J2842" s="93"/>
    </row>
    <row r="2843" spans="1:10" s="65" customFormat="1" ht="14" x14ac:dyDescent="0.35">
      <c r="A2843" s="145"/>
      <c r="E2843" s="102"/>
      <c r="F2843" s="102"/>
      <c r="G2843" s="102"/>
      <c r="I2843" s="93"/>
      <c r="J2843" s="93"/>
    </row>
    <row r="2844" spans="1:10" s="65" customFormat="1" ht="14" x14ac:dyDescent="0.35">
      <c r="A2844" s="145"/>
      <c r="E2844" s="102"/>
      <c r="F2844" s="102"/>
      <c r="G2844" s="102"/>
      <c r="I2844" s="93"/>
      <c r="J2844" s="93"/>
    </row>
    <row r="2845" spans="1:10" s="65" customFormat="1" ht="14" x14ac:dyDescent="0.35">
      <c r="A2845" s="145"/>
      <c r="E2845" s="102"/>
      <c r="F2845" s="102"/>
      <c r="G2845" s="102"/>
      <c r="I2845" s="93"/>
      <c r="J2845" s="93"/>
    </row>
    <row r="2846" spans="1:10" s="65" customFormat="1" ht="14" x14ac:dyDescent="0.35">
      <c r="A2846" s="145"/>
      <c r="E2846" s="102"/>
      <c r="F2846" s="102"/>
      <c r="G2846" s="102"/>
      <c r="I2846" s="93"/>
      <c r="J2846" s="93"/>
    </row>
    <row r="2847" spans="1:10" s="65" customFormat="1" ht="14" x14ac:dyDescent="0.35">
      <c r="A2847" s="145"/>
      <c r="E2847" s="102"/>
      <c r="F2847" s="102"/>
      <c r="G2847" s="102"/>
      <c r="I2847" s="93"/>
      <c r="J2847" s="93"/>
    </row>
    <row r="2848" spans="1:10" s="65" customFormat="1" ht="14" x14ac:dyDescent="0.35">
      <c r="A2848" s="145"/>
      <c r="E2848" s="102"/>
      <c r="F2848" s="102"/>
      <c r="G2848" s="102"/>
      <c r="I2848" s="93"/>
      <c r="J2848" s="93"/>
    </row>
    <row r="2849" spans="1:10" s="65" customFormat="1" ht="14" x14ac:dyDescent="0.35">
      <c r="A2849" s="145"/>
      <c r="E2849" s="102"/>
      <c r="F2849" s="102"/>
      <c r="G2849" s="102"/>
      <c r="I2849" s="93"/>
      <c r="J2849" s="93"/>
    </row>
    <row r="2850" spans="1:10" s="65" customFormat="1" ht="14" x14ac:dyDescent="0.35">
      <c r="A2850" s="145"/>
      <c r="E2850" s="102"/>
      <c r="F2850" s="102"/>
      <c r="G2850" s="102"/>
      <c r="I2850" s="93"/>
      <c r="J2850" s="93"/>
    </row>
    <row r="2851" spans="1:10" s="65" customFormat="1" ht="14" x14ac:dyDescent="0.35">
      <c r="A2851" s="145"/>
      <c r="E2851" s="102"/>
      <c r="F2851" s="102"/>
      <c r="G2851" s="102"/>
      <c r="I2851" s="93"/>
      <c r="J2851" s="93"/>
    </row>
    <row r="2852" spans="1:10" s="65" customFormat="1" ht="14" x14ac:dyDescent="0.35">
      <c r="A2852" s="145"/>
      <c r="E2852" s="102"/>
      <c r="F2852" s="102"/>
      <c r="G2852" s="102"/>
      <c r="I2852" s="93"/>
      <c r="J2852" s="93"/>
    </row>
    <row r="2853" spans="1:10" s="65" customFormat="1" ht="14" x14ac:dyDescent="0.35">
      <c r="A2853" s="145"/>
      <c r="E2853" s="102"/>
      <c r="F2853" s="102"/>
      <c r="G2853" s="102"/>
      <c r="I2853" s="93"/>
      <c r="J2853" s="93"/>
    </row>
    <row r="2854" spans="1:10" s="65" customFormat="1" ht="14" x14ac:dyDescent="0.35">
      <c r="A2854" s="145"/>
      <c r="E2854" s="102"/>
      <c r="F2854" s="102"/>
      <c r="G2854" s="102"/>
      <c r="I2854" s="93"/>
      <c r="J2854" s="93"/>
    </row>
    <row r="2855" spans="1:10" s="65" customFormat="1" ht="14" x14ac:dyDescent="0.35">
      <c r="A2855" s="145"/>
      <c r="E2855" s="102"/>
      <c r="F2855" s="102"/>
      <c r="G2855" s="102"/>
      <c r="I2855" s="93"/>
      <c r="J2855" s="93"/>
    </row>
    <row r="2856" spans="1:10" s="65" customFormat="1" ht="14" x14ac:dyDescent="0.35">
      <c r="A2856" s="145"/>
      <c r="E2856" s="102"/>
      <c r="F2856" s="102"/>
      <c r="G2856" s="102"/>
      <c r="I2856" s="93"/>
      <c r="J2856" s="93"/>
    </row>
    <row r="2857" spans="1:10" s="65" customFormat="1" ht="14" x14ac:dyDescent="0.35">
      <c r="A2857" s="145"/>
      <c r="E2857" s="102"/>
      <c r="F2857" s="102"/>
      <c r="G2857" s="102"/>
      <c r="I2857" s="93"/>
      <c r="J2857" s="93"/>
    </row>
    <row r="2858" spans="1:10" s="65" customFormat="1" ht="14" x14ac:dyDescent="0.35">
      <c r="A2858" s="145"/>
      <c r="E2858" s="102"/>
      <c r="F2858" s="102"/>
      <c r="G2858" s="102"/>
      <c r="I2858" s="93"/>
      <c r="J2858" s="93"/>
    </row>
    <row r="2859" spans="1:10" s="65" customFormat="1" ht="14" x14ac:dyDescent="0.35">
      <c r="A2859" s="145"/>
      <c r="E2859" s="102"/>
      <c r="F2859" s="102"/>
      <c r="G2859" s="102"/>
      <c r="I2859" s="93"/>
      <c r="J2859" s="93"/>
    </row>
    <row r="2860" spans="1:10" s="65" customFormat="1" ht="14" x14ac:dyDescent="0.35">
      <c r="A2860" s="145"/>
      <c r="E2860" s="102"/>
      <c r="F2860" s="102"/>
      <c r="G2860" s="102"/>
      <c r="I2860" s="93"/>
      <c r="J2860" s="93"/>
    </row>
    <row r="2861" spans="1:10" s="65" customFormat="1" ht="14" x14ac:dyDescent="0.35">
      <c r="A2861" s="145"/>
      <c r="E2861" s="102"/>
      <c r="F2861" s="102"/>
      <c r="G2861" s="102"/>
      <c r="I2861" s="93"/>
      <c r="J2861" s="93"/>
    </row>
    <row r="2862" spans="1:10" s="65" customFormat="1" ht="14" x14ac:dyDescent="0.35">
      <c r="A2862" s="145"/>
      <c r="E2862" s="102"/>
      <c r="F2862" s="102"/>
      <c r="G2862" s="102"/>
      <c r="I2862" s="93"/>
      <c r="J2862" s="93"/>
    </row>
    <row r="2863" spans="1:10" s="65" customFormat="1" ht="14" x14ac:dyDescent="0.35">
      <c r="A2863" s="145"/>
      <c r="E2863" s="102"/>
      <c r="F2863" s="102"/>
      <c r="G2863" s="102"/>
      <c r="I2863" s="93"/>
      <c r="J2863" s="93"/>
    </row>
    <row r="2864" spans="1:10" s="65" customFormat="1" ht="14" x14ac:dyDescent="0.35">
      <c r="A2864" s="145"/>
      <c r="E2864" s="102"/>
      <c r="F2864" s="102"/>
      <c r="G2864" s="102"/>
      <c r="I2864" s="93"/>
      <c r="J2864" s="93"/>
    </row>
    <row r="2865" spans="1:10" s="65" customFormat="1" ht="14" x14ac:dyDescent="0.35">
      <c r="A2865" s="145"/>
      <c r="E2865" s="102"/>
      <c r="F2865" s="102"/>
      <c r="G2865" s="102"/>
      <c r="I2865" s="93"/>
      <c r="J2865" s="93"/>
    </row>
    <row r="2866" spans="1:10" s="65" customFormat="1" ht="14" x14ac:dyDescent="0.35">
      <c r="A2866" s="145"/>
      <c r="E2866" s="102"/>
      <c r="F2866" s="102"/>
      <c r="G2866" s="102"/>
      <c r="I2866" s="93"/>
      <c r="J2866" s="93"/>
    </row>
    <row r="2867" spans="1:10" s="65" customFormat="1" ht="14" x14ac:dyDescent="0.35">
      <c r="A2867" s="145"/>
      <c r="E2867" s="102"/>
      <c r="F2867" s="102"/>
      <c r="G2867" s="102"/>
      <c r="I2867" s="93"/>
      <c r="J2867" s="93"/>
    </row>
    <row r="2868" spans="1:10" s="65" customFormat="1" ht="14" x14ac:dyDescent="0.35">
      <c r="A2868" s="145"/>
      <c r="E2868" s="102"/>
      <c r="F2868" s="102"/>
      <c r="G2868" s="102"/>
      <c r="I2868" s="93"/>
      <c r="J2868" s="93"/>
    </row>
    <row r="2869" spans="1:10" s="65" customFormat="1" ht="14" x14ac:dyDescent="0.35">
      <c r="A2869" s="145"/>
      <c r="E2869" s="102"/>
      <c r="F2869" s="102"/>
      <c r="G2869" s="102"/>
      <c r="I2869" s="93"/>
      <c r="J2869" s="93"/>
    </row>
    <row r="2870" spans="1:10" s="65" customFormat="1" ht="14" x14ac:dyDescent="0.35">
      <c r="A2870" s="145"/>
      <c r="E2870" s="102"/>
      <c r="F2870" s="102"/>
      <c r="G2870" s="102"/>
      <c r="I2870" s="93"/>
      <c r="J2870" s="93"/>
    </row>
    <row r="2871" spans="1:10" s="65" customFormat="1" ht="14" x14ac:dyDescent="0.35">
      <c r="A2871" s="145"/>
      <c r="E2871" s="102"/>
      <c r="F2871" s="102"/>
      <c r="G2871" s="102"/>
      <c r="I2871" s="93"/>
      <c r="J2871" s="93"/>
    </row>
    <row r="2872" spans="1:10" s="65" customFormat="1" ht="14" x14ac:dyDescent="0.35">
      <c r="A2872" s="145"/>
      <c r="E2872" s="102"/>
      <c r="F2872" s="102"/>
      <c r="G2872" s="102"/>
      <c r="I2872" s="93"/>
      <c r="J2872" s="93"/>
    </row>
    <row r="2873" spans="1:10" s="65" customFormat="1" ht="14" x14ac:dyDescent="0.35">
      <c r="A2873" s="145"/>
      <c r="E2873" s="102"/>
      <c r="F2873" s="102"/>
      <c r="G2873" s="102"/>
      <c r="I2873" s="93"/>
      <c r="J2873" s="93"/>
    </row>
    <row r="2874" spans="1:10" s="65" customFormat="1" ht="14" x14ac:dyDescent="0.35">
      <c r="A2874" s="145"/>
      <c r="E2874" s="102"/>
      <c r="F2874" s="102"/>
      <c r="G2874" s="102"/>
      <c r="I2874" s="93"/>
      <c r="J2874" s="93"/>
    </row>
    <row r="2875" spans="1:10" s="65" customFormat="1" ht="14" x14ac:dyDescent="0.35">
      <c r="A2875" s="145"/>
      <c r="E2875" s="102"/>
      <c r="F2875" s="102"/>
      <c r="G2875" s="102"/>
      <c r="I2875" s="93"/>
      <c r="J2875" s="93"/>
    </row>
    <row r="2876" spans="1:10" s="65" customFormat="1" ht="14" x14ac:dyDescent="0.35">
      <c r="A2876" s="145"/>
      <c r="E2876" s="102"/>
      <c r="F2876" s="102"/>
      <c r="G2876" s="102"/>
      <c r="I2876" s="93"/>
      <c r="J2876" s="93"/>
    </row>
    <row r="2877" spans="1:10" s="65" customFormat="1" ht="14" x14ac:dyDescent="0.35">
      <c r="A2877" s="145"/>
      <c r="E2877" s="102"/>
      <c r="F2877" s="102"/>
      <c r="G2877" s="102"/>
      <c r="I2877" s="93"/>
      <c r="J2877" s="93"/>
    </row>
    <row r="2878" spans="1:10" s="65" customFormat="1" ht="14" x14ac:dyDescent="0.35">
      <c r="A2878" s="145"/>
      <c r="E2878" s="102"/>
      <c r="F2878" s="102"/>
      <c r="G2878" s="102"/>
      <c r="I2878" s="93"/>
      <c r="J2878" s="93"/>
    </row>
    <row r="2879" spans="1:10" s="65" customFormat="1" ht="14" x14ac:dyDescent="0.35">
      <c r="A2879" s="145"/>
      <c r="E2879" s="102"/>
      <c r="F2879" s="102"/>
      <c r="G2879" s="102"/>
      <c r="I2879" s="93"/>
      <c r="J2879" s="93"/>
    </row>
    <row r="2880" spans="1:10" s="65" customFormat="1" ht="14" x14ac:dyDescent="0.35">
      <c r="A2880" s="145"/>
      <c r="E2880" s="102"/>
      <c r="F2880" s="102"/>
      <c r="G2880" s="102"/>
      <c r="I2880" s="93"/>
      <c r="J2880" s="93"/>
    </row>
    <row r="2881" spans="1:10" s="65" customFormat="1" ht="14" x14ac:dyDescent="0.35">
      <c r="A2881" s="145"/>
      <c r="E2881" s="102"/>
      <c r="F2881" s="102"/>
      <c r="G2881" s="102"/>
      <c r="I2881" s="93"/>
      <c r="J2881" s="93"/>
    </row>
    <row r="2882" spans="1:10" s="65" customFormat="1" ht="14" x14ac:dyDescent="0.35">
      <c r="A2882" s="145"/>
      <c r="E2882" s="102"/>
      <c r="F2882" s="102"/>
      <c r="G2882" s="102"/>
      <c r="I2882" s="93"/>
      <c r="J2882" s="93"/>
    </row>
    <row r="2883" spans="1:10" s="65" customFormat="1" ht="14" x14ac:dyDescent="0.35">
      <c r="A2883" s="145"/>
      <c r="E2883" s="102"/>
      <c r="F2883" s="102"/>
      <c r="G2883" s="102"/>
      <c r="I2883" s="93"/>
      <c r="J2883" s="93"/>
    </row>
    <row r="2884" spans="1:10" s="65" customFormat="1" ht="14" x14ac:dyDescent="0.35">
      <c r="A2884" s="145"/>
      <c r="E2884" s="102"/>
      <c r="F2884" s="102"/>
      <c r="G2884" s="102"/>
      <c r="I2884" s="93"/>
      <c r="J2884" s="93"/>
    </row>
    <row r="2885" spans="1:10" s="65" customFormat="1" ht="14" x14ac:dyDescent="0.35">
      <c r="A2885" s="145"/>
      <c r="E2885" s="102"/>
      <c r="F2885" s="102"/>
      <c r="G2885" s="102"/>
      <c r="I2885" s="93"/>
      <c r="J2885" s="93"/>
    </row>
    <row r="2886" spans="1:10" s="65" customFormat="1" ht="14" x14ac:dyDescent="0.35">
      <c r="A2886" s="145"/>
      <c r="E2886" s="102"/>
      <c r="F2886" s="102"/>
      <c r="G2886" s="102"/>
      <c r="I2886" s="93"/>
      <c r="J2886" s="93"/>
    </row>
    <row r="2887" spans="1:10" s="65" customFormat="1" ht="14" x14ac:dyDescent="0.35">
      <c r="A2887" s="145"/>
      <c r="E2887" s="102"/>
      <c r="F2887" s="102"/>
      <c r="G2887" s="102"/>
      <c r="I2887" s="93"/>
      <c r="J2887" s="93"/>
    </row>
    <row r="2888" spans="1:10" s="65" customFormat="1" ht="14" x14ac:dyDescent="0.35">
      <c r="A2888" s="145"/>
      <c r="E2888" s="102"/>
      <c r="F2888" s="102"/>
      <c r="G2888" s="102"/>
      <c r="I2888" s="93"/>
      <c r="J2888" s="93"/>
    </row>
    <row r="2889" spans="1:10" s="65" customFormat="1" ht="14" x14ac:dyDescent="0.35">
      <c r="A2889" s="145"/>
      <c r="E2889" s="102"/>
      <c r="F2889" s="102"/>
      <c r="G2889" s="102"/>
      <c r="I2889" s="93"/>
      <c r="J2889" s="93"/>
    </row>
    <row r="2890" spans="1:10" s="65" customFormat="1" ht="14" x14ac:dyDescent="0.35">
      <c r="A2890" s="145"/>
      <c r="E2890" s="102"/>
      <c r="F2890" s="102"/>
      <c r="G2890" s="102"/>
      <c r="I2890" s="93"/>
      <c r="J2890" s="93"/>
    </row>
    <row r="2891" spans="1:10" s="65" customFormat="1" ht="14" x14ac:dyDescent="0.35">
      <c r="A2891" s="145"/>
      <c r="E2891" s="102"/>
      <c r="F2891" s="102"/>
      <c r="G2891" s="102"/>
      <c r="I2891" s="93"/>
      <c r="J2891" s="93"/>
    </row>
    <row r="2892" spans="1:10" s="65" customFormat="1" ht="14" x14ac:dyDescent="0.35">
      <c r="A2892" s="145"/>
      <c r="E2892" s="102"/>
      <c r="F2892" s="102"/>
      <c r="G2892" s="102"/>
      <c r="I2892" s="93"/>
      <c r="J2892" s="93"/>
    </row>
    <row r="2893" spans="1:10" s="65" customFormat="1" ht="14" x14ac:dyDescent="0.35">
      <c r="A2893" s="145"/>
      <c r="E2893" s="102"/>
      <c r="F2893" s="102"/>
      <c r="G2893" s="102"/>
      <c r="I2893" s="93"/>
      <c r="J2893" s="93"/>
    </row>
    <row r="2894" spans="1:10" s="65" customFormat="1" ht="14" x14ac:dyDescent="0.35">
      <c r="A2894" s="145"/>
      <c r="E2894" s="102"/>
      <c r="F2894" s="102"/>
      <c r="G2894" s="102"/>
      <c r="I2894" s="93"/>
      <c r="J2894" s="93"/>
    </row>
    <row r="2895" spans="1:10" s="65" customFormat="1" ht="14" x14ac:dyDescent="0.35">
      <c r="A2895" s="145"/>
      <c r="E2895" s="102"/>
      <c r="F2895" s="102"/>
      <c r="G2895" s="102"/>
      <c r="I2895" s="93"/>
      <c r="J2895" s="93"/>
    </row>
    <row r="2896" spans="1:10" s="65" customFormat="1" ht="14" x14ac:dyDescent="0.35">
      <c r="A2896" s="145"/>
      <c r="E2896" s="102"/>
      <c r="F2896" s="102"/>
      <c r="G2896" s="102"/>
      <c r="I2896" s="93"/>
      <c r="J2896" s="93"/>
    </row>
    <row r="2897" spans="1:10" s="65" customFormat="1" ht="14" x14ac:dyDescent="0.35">
      <c r="A2897" s="145"/>
      <c r="E2897" s="102"/>
      <c r="F2897" s="102"/>
      <c r="G2897" s="102"/>
      <c r="I2897" s="93"/>
      <c r="J2897" s="93"/>
    </row>
    <row r="2898" spans="1:10" s="65" customFormat="1" ht="14" x14ac:dyDescent="0.35">
      <c r="A2898" s="145"/>
      <c r="E2898" s="102"/>
      <c r="F2898" s="102"/>
      <c r="G2898" s="102"/>
      <c r="I2898" s="93"/>
      <c r="J2898" s="93"/>
    </row>
    <row r="2899" spans="1:10" s="65" customFormat="1" ht="14" x14ac:dyDescent="0.35">
      <c r="A2899" s="145"/>
      <c r="E2899" s="102"/>
      <c r="F2899" s="102"/>
      <c r="G2899" s="102"/>
      <c r="I2899" s="93"/>
      <c r="J2899" s="93"/>
    </row>
    <row r="2900" spans="1:10" s="65" customFormat="1" ht="14" x14ac:dyDescent="0.35">
      <c r="A2900" s="145"/>
      <c r="E2900" s="102"/>
      <c r="F2900" s="102"/>
      <c r="G2900" s="102"/>
      <c r="I2900" s="93"/>
      <c r="J2900" s="93"/>
    </row>
    <row r="2901" spans="1:10" s="65" customFormat="1" ht="14" x14ac:dyDescent="0.35">
      <c r="A2901" s="145"/>
      <c r="E2901" s="102"/>
      <c r="F2901" s="102"/>
      <c r="G2901" s="102"/>
      <c r="I2901" s="93"/>
      <c r="J2901" s="93"/>
    </row>
    <row r="2902" spans="1:10" s="65" customFormat="1" ht="14" x14ac:dyDescent="0.35">
      <c r="A2902" s="145"/>
      <c r="E2902" s="102"/>
      <c r="F2902" s="102"/>
      <c r="G2902" s="102"/>
      <c r="I2902" s="93"/>
      <c r="J2902" s="93"/>
    </row>
    <row r="2903" spans="1:10" s="65" customFormat="1" ht="14" x14ac:dyDescent="0.35">
      <c r="A2903" s="145"/>
      <c r="E2903" s="102"/>
      <c r="F2903" s="102"/>
      <c r="G2903" s="102"/>
      <c r="I2903" s="93"/>
      <c r="J2903" s="93"/>
    </row>
    <row r="2904" spans="1:10" s="65" customFormat="1" ht="14" x14ac:dyDescent="0.35">
      <c r="A2904" s="145"/>
      <c r="E2904" s="102"/>
      <c r="F2904" s="102"/>
      <c r="G2904" s="102"/>
      <c r="I2904" s="93"/>
      <c r="J2904" s="93"/>
    </row>
    <row r="2905" spans="1:10" s="65" customFormat="1" ht="14" x14ac:dyDescent="0.35">
      <c r="A2905" s="145"/>
      <c r="E2905" s="102"/>
      <c r="F2905" s="102"/>
      <c r="G2905" s="102"/>
      <c r="I2905" s="93"/>
      <c r="J2905" s="93"/>
    </row>
    <row r="2906" spans="1:10" s="65" customFormat="1" ht="14" x14ac:dyDescent="0.35">
      <c r="A2906" s="145"/>
      <c r="E2906" s="102"/>
      <c r="F2906" s="102"/>
      <c r="G2906" s="102"/>
      <c r="I2906" s="93"/>
      <c r="J2906" s="93"/>
    </row>
    <row r="2907" spans="1:10" s="65" customFormat="1" ht="14" x14ac:dyDescent="0.35">
      <c r="A2907" s="145"/>
      <c r="E2907" s="102"/>
      <c r="F2907" s="102"/>
      <c r="G2907" s="102"/>
      <c r="I2907" s="93"/>
      <c r="J2907" s="93"/>
    </row>
    <row r="2908" spans="1:10" s="65" customFormat="1" ht="14" x14ac:dyDescent="0.35">
      <c r="A2908" s="145"/>
      <c r="E2908" s="102"/>
      <c r="F2908" s="102"/>
      <c r="G2908" s="102"/>
      <c r="I2908" s="93"/>
      <c r="J2908" s="93"/>
    </row>
    <row r="2909" spans="1:10" s="65" customFormat="1" ht="14" x14ac:dyDescent="0.35">
      <c r="A2909" s="145"/>
      <c r="E2909" s="102"/>
      <c r="F2909" s="102"/>
      <c r="G2909" s="102"/>
      <c r="I2909" s="93"/>
      <c r="J2909" s="93"/>
    </row>
    <row r="2910" spans="1:10" s="65" customFormat="1" ht="14" x14ac:dyDescent="0.35">
      <c r="A2910" s="145"/>
      <c r="E2910" s="102"/>
      <c r="F2910" s="102"/>
      <c r="G2910" s="102"/>
      <c r="I2910" s="93"/>
      <c r="J2910" s="93"/>
    </row>
    <row r="2911" spans="1:10" s="65" customFormat="1" ht="14" x14ac:dyDescent="0.35">
      <c r="A2911" s="145"/>
      <c r="E2911" s="102"/>
      <c r="F2911" s="102"/>
      <c r="G2911" s="102"/>
      <c r="I2911" s="93"/>
      <c r="J2911" s="93"/>
    </row>
    <row r="2912" spans="1:10" s="65" customFormat="1" ht="14" x14ac:dyDescent="0.35">
      <c r="A2912" s="145"/>
      <c r="E2912" s="102"/>
      <c r="F2912" s="102"/>
      <c r="G2912" s="102"/>
      <c r="I2912" s="93"/>
      <c r="J2912" s="93"/>
    </row>
    <row r="2913" spans="1:10" s="65" customFormat="1" ht="14" x14ac:dyDescent="0.35">
      <c r="A2913" s="145"/>
      <c r="E2913" s="102"/>
      <c r="F2913" s="102"/>
      <c r="G2913" s="102"/>
      <c r="I2913" s="93"/>
      <c r="J2913" s="93"/>
    </row>
    <row r="2914" spans="1:10" s="65" customFormat="1" ht="14" x14ac:dyDescent="0.35">
      <c r="A2914" s="145"/>
      <c r="E2914" s="102"/>
      <c r="F2914" s="102"/>
      <c r="G2914" s="102"/>
      <c r="I2914" s="93"/>
      <c r="J2914" s="93"/>
    </row>
    <row r="2915" spans="1:10" s="65" customFormat="1" ht="14" x14ac:dyDescent="0.35">
      <c r="A2915" s="145"/>
      <c r="E2915" s="102"/>
      <c r="F2915" s="102"/>
      <c r="G2915" s="102"/>
      <c r="I2915" s="93"/>
      <c r="J2915" s="93"/>
    </row>
    <row r="2916" spans="1:10" s="65" customFormat="1" ht="14" x14ac:dyDescent="0.35">
      <c r="A2916" s="145"/>
      <c r="E2916" s="102"/>
      <c r="F2916" s="102"/>
      <c r="G2916" s="102"/>
      <c r="I2916" s="93"/>
      <c r="J2916" s="93"/>
    </row>
    <row r="2917" spans="1:10" s="65" customFormat="1" ht="14" x14ac:dyDescent="0.35">
      <c r="A2917" s="145"/>
      <c r="E2917" s="102"/>
      <c r="F2917" s="102"/>
      <c r="G2917" s="102"/>
      <c r="I2917" s="93"/>
      <c r="J2917" s="93"/>
    </row>
    <row r="2918" spans="1:10" s="65" customFormat="1" ht="14" x14ac:dyDescent="0.35">
      <c r="A2918" s="145"/>
      <c r="E2918" s="102"/>
      <c r="F2918" s="102"/>
      <c r="G2918" s="102"/>
      <c r="I2918" s="93"/>
      <c r="J2918" s="93"/>
    </row>
    <row r="2919" spans="1:10" s="65" customFormat="1" ht="14" x14ac:dyDescent="0.35">
      <c r="A2919" s="145"/>
      <c r="E2919" s="102"/>
      <c r="F2919" s="102"/>
      <c r="G2919" s="102"/>
      <c r="I2919" s="93"/>
      <c r="J2919" s="93"/>
    </row>
    <row r="2920" spans="1:10" s="65" customFormat="1" ht="14" x14ac:dyDescent="0.35">
      <c r="A2920" s="145"/>
      <c r="E2920" s="102"/>
      <c r="F2920" s="102"/>
      <c r="G2920" s="102"/>
      <c r="I2920" s="93"/>
      <c r="J2920" s="93"/>
    </row>
    <row r="2921" spans="1:10" s="65" customFormat="1" ht="14" x14ac:dyDescent="0.35">
      <c r="A2921" s="145"/>
      <c r="E2921" s="102"/>
      <c r="F2921" s="102"/>
      <c r="G2921" s="102"/>
      <c r="I2921" s="93"/>
      <c r="J2921" s="93"/>
    </row>
    <row r="2922" spans="1:10" s="65" customFormat="1" ht="14" x14ac:dyDescent="0.35">
      <c r="A2922" s="145"/>
      <c r="E2922" s="102"/>
      <c r="F2922" s="102"/>
      <c r="G2922" s="102"/>
      <c r="I2922" s="93"/>
      <c r="J2922" s="93"/>
    </row>
    <row r="2923" spans="1:10" s="65" customFormat="1" ht="14" x14ac:dyDescent="0.35">
      <c r="A2923" s="145"/>
      <c r="E2923" s="102"/>
      <c r="F2923" s="102"/>
      <c r="G2923" s="102"/>
      <c r="I2923" s="93"/>
      <c r="J2923" s="93"/>
    </row>
    <row r="2924" spans="1:10" s="65" customFormat="1" ht="14" x14ac:dyDescent="0.35">
      <c r="A2924" s="145"/>
      <c r="E2924" s="102"/>
      <c r="F2924" s="102"/>
      <c r="G2924" s="102"/>
      <c r="I2924" s="93"/>
      <c r="J2924" s="93"/>
    </row>
    <row r="2925" spans="1:10" s="65" customFormat="1" ht="14" x14ac:dyDescent="0.35">
      <c r="A2925" s="145"/>
      <c r="E2925" s="102"/>
      <c r="F2925" s="102"/>
      <c r="G2925" s="102"/>
      <c r="I2925" s="93"/>
      <c r="J2925" s="93"/>
    </row>
    <row r="2926" spans="1:10" s="65" customFormat="1" ht="14" x14ac:dyDescent="0.35">
      <c r="A2926" s="145"/>
      <c r="E2926" s="102"/>
      <c r="F2926" s="102"/>
      <c r="G2926" s="102"/>
      <c r="I2926" s="93"/>
      <c r="J2926" s="93"/>
    </row>
    <row r="2927" spans="1:10" s="65" customFormat="1" ht="14" x14ac:dyDescent="0.35">
      <c r="A2927" s="145"/>
      <c r="E2927" s="102"/>
      <c r="F2927" s="102"/>
      <c r="G2927" s="102"/>
      <c r="I2927" s="93"/>
      <c r="J2927" s="93"/>
    </row>
    <row r="2928" spans="1:10" s="65" customFormat="1" ht="14" x14ac:dyDescent="0.35">
      <c r="A2928" s="145"/>
      <c r="E2928" s="102"/>
      <c r="F2928" s="102"/>
      <c r="G2928" s="102"/>
      <c r="I2928" s="93"/>
      <c r="J2928" s="93"/>
    </row>
    <row r="2929" spans="1:10" s="65" customFormat="1" ht="14" x14ac:dyDescent="0.35">
      <c r="A2929" s="145"/>
      <c r="E2929" s="102"/>
      <c r="F2929" s="102"/>
      <c r="G2929" s="102"/>
      <c r="I2929" s="93"/>
      <c r="J2929" s="93"/>
    </row>
    <row r="2930" spans="1:10" s="65" customFormat="1" ht="14" x14ac:dyDescent="0.35">
      <c r="A2930" s="145"/>
      <c r="E2930" s="102"/>
      <c r="F2930" s="102"/>
      <c r="G2930" s="102"/>
      <c r="I2930" s="93"/>
      <c r="J2930" s="93"/>
    </row>
    <row r="2931" spans="1:10" s="65" customFormat="1" ht="14" x14ac:dyDescent="0.35">
      <c r="A2931" s="145"/>
      <c r="E2931" s="102"/>
      <c r="F2931" s="102"/>
      <c r="G2931" s="102"/>
      <c r="I2931" s="93"/>
      <c r="J2931" s="93"/>
    </row>
    <row r="2932" spans="1:10" s="65" customFormat="1" ht="14" x14ac:dyDescent="0.35">
      <c r="A2932" s="145"/>
      <c r="E2932" s="102"/>
      <c r="F2932" s="102"/>
      <c r="G2932" s="102"/>
      <c r="I2932" s="93"/>
      <c r="J2932" s="93"/>
    </row>
    <row r="2933" spans="1:10" s="65" customFormat="1" ht="14" x14ac:dyDescent="0.35">
      <c r="A2933" s="145"/>
      <c r="E2933" s="102"/>
      <c r="F2933" s="102"/>
      <c r="G2933" s="102"/>
      <c r="I2933" s="93"/>
      <c r="J2933" s="93"/>
    </row>
    <row r="2934" spans="1:10" s="65" customFormat="1" ht="14" x14ac:dyDescent="0.35">
      <c r="A2934" s="145"/>
      <c r="E2934" s="102"/>
      <c r="F2934" s="102"/>
      <c r="G2934" s="102"/>
      <c r="I2934" s="93"/>
      <c r="J2934" s="93"/>
    </row>
    <row r="2935" spans="1:10" s="65" customFormat="1" ht="14" x14ac:dyDescent="0.35">
      <c r="A2935" s="145"/>
      <c r="E2935" s="102"/>
      <c r="F2935" s="102"/>
      <c r="G2935" s="102"/>
      <c r="I2935" s="93"/>
      <c r="J2935" s="93"/>
    </row>
    <row r="2936" spans="1:10" s="65" customFormat="1" ht="14" x14ac:dyDescent="0.35">
      <c r="A2936" s="145"/>
      <c r="E2936" s="102"/>
      <c r="F2936" s="102"/>
      <c r="G2936" s="102"/>
      <c r="I2936" s="93"/>
      <c r="J2936" s="93"/>
    </row>
    <row r="2937" spans="1:10" s="65" customFormat="1" ht="14" x14ac:dyDescent="0.35">
      <c r="A2937" s="145"/>
      <c r="E2937" s="102"/>
      <c r="F2937" s="102"/>
      <c r="G2937" s="102"/>
      <c r="I2937" s="93"/>
      <c r="J2937" s="93"/>
    </row>
    <row r="2938" spans="1:10" s="65" customFormat="1" ht="14" x14ac:dyDescent="0.35">
      <c r="A2938" s="145"/>
      <c r="E2938" s="102"/>
      <c r="F2938" s="102"/>
      <c r="G2938" s="102"/>
      <c r="I2938" s="93"/>
      <c r="J2938" s="93"/>
    </row>
    <row r="2939" spans="1:10" s="65" customFormat="1" ht="14" x14ac:dyDescent="0.35">
      <c r="A2939" s="145"/>
      <c r="E2939" s="102"/>
      <c r="F2939" s="102"/>
      <c r="G2939" s="102"/>
      <c r="I2939" s="93"/>
      <c r="J2939" s="93"/>
    </row>
    <row r="2940" spans="1:10" s="65" customFormat="1" ht="14" x14ac:dyDescent="0.35">
      <c r="A2940" s="145"/>
      <c r="E2940" s="102"/>
      <c r="F2940" s="102"/>
      <c r="G2940" s="102"/>
      <c r="I2940" s="93"/>
      <c r="J2940" s="93"/>
    </row>
    <row r="2941" spans="1:10" s="65" customFormat="1" ht="14" x14ac:dyDescent="0.35">
      <c r="A2941" s="145"/>
      <c r="E2941" s="102"/>
      <c r="F2941" s="102"/>
      <c r="G2941" s="102"/>
      <c r="I2941" s="93"/>
      <c r="J2941" s="93"/>
    </row>
    <row r="2942" spans="1:10" s="65" customFormat="1" ht="14" x14ac:dyDescent="0.35">
      <c r="A2942" s="145"/>
      <c r="E2942" s="102"/>
      <c r="F2942" s="102"/>
      <c r="G2942" s="102"/>
      <c r="I2942" s="93"/>
      <c r="J2942" s="93"/>
    </row>
    <row r="2943" spans="1:10" s="65" customFormat="1" ht="14" x14ac:dyDescent="0.35">
      <c r="A2943" s="145"/>
      <c r="E2943" s="102"/>
      <c r="F2943" s="102"/>
      <c r="G2943" s="102"/>
      <c r="I2943" s="93"/>
      <c r="J2943" s="93"/>
    </row>
    <row r="2944" spans="1:10" s="65" customFormat="1" ht="14" x14ac:dyDescent="0.35">
      <c r="A2944" s="145"/>
      <c r="E2944" s="102"/>
      <c r="F2944" s="102"/>
      <c r="G2944" s="102"/>
      <c r="I2944" s="93"/>
      <c r="J2944" s="93"/>
    </row>
    <row r="2945" spans="1:10" s="65" customFormat="1" ht="14" x14ac:dyDescent="0.35">
      <c r="A2945" s="145"/>
      <c r="E2945" s="102"/>
      <c r="F2945" s="102"/>
      <c r="G2945" s="102"/>
      <c r="I2945" s="93"/>
      <c r="J2945" s="93"/>
    </row>
    <row r="2946" spans="1:10" s="65" customFormat="1" ht="14" x14ac:dyDescent="0.35">
      <c r="A2946" s="145"/>
      <c r="E2946" s="102"/>
      <c r="F2946" s="102"/>
      <c r="G2946" s="102"/>
      <c r="I2946" s="93"/>
      <c r="J2946" s="93"/>
    </row>
    <row r="2947" spans="1:10" s="65" customFormat="1" ht="14" x14ac:dyDescent="0.35">
      <c r="A2947" s="145"/>
      <c r="E2947" s="102"/>
      <c r="F2947" s="102"/>
      <c r="G2947" s="102"/>
      <c r="I2947" s="93"/>
      <c r="J2947" s="93"/>
    </row>
    <row r="2948" spans="1:10" s="65" customFormat="1" ht="14" x14ac:dyDescent="0.35">
      <c r="A2948" s="145"/>
      <c r="E2948" s="102"/>
      <c r="F2948" s="102"/>
      <c r="G2948" s="102"/>
      <c r="I2948" s="93"/>
      <c r="J2948" s="93"/>
    </row>
    <row r="2949" spans="1:10" s="65" customFormat="1" ht="14" x14ac:dyDescent="0.35">
      <c r="A2949" s="145"/>
      <c r="E2949" s="102"/>
      <c r="F2949" s="102"/>
      <c r="G2949" s="102"/>
      <c r="I2949" s="93"/>
      <c r="J2949" s="93"/>
    </row>
    <row r="2950" spans="1:10" s="65" customFormat="1" ht="14" x14ac:dyDescent="0.35">
      <c r="A2950" s="145"/>
      <c r="E2950" s="102"/>
      <c r="F2950" s="102"/>
      <c r="G2950" s="102"/>
      <c r="I2950" s="93"/>
      <c r="J2950" s="93"/>
    </row>
    <row r="2951" spans="1:10" s="65" customFormat="1" ht="14" x14ac:dyDescent="0.35">
      <c r="A2951" s="145"/>
      <c r="E2951" s="102"/>
      <c r="F2951" s="102"/>
      <c r="G2951" s="102"/>
      <c r="I2951" s="93"/>
      <c r="J2951" s="93"/>
    </row>
    <row r="2952" spans="1:10" s="65" customFormat="1" ht="14" x14ac:dyDescent="0.35">
      <c r="A2952" s="145"/>
      <c r="E2952" s="102"/>
      <c r="F2952" s="102"/>
      <c r="G2952" s="102"/>
      <c r="I2952" s="93"/>
      <c r="J2952" s="93"/>
    </row>
    <row r="2953" spans="1:10" s="65" customFormat="1" ht="14" x14ac:dyDescent="0.35">
      <c r="A2953" s="145"/>
      <c r="E2953" s="102"/>
      <c r="F2953" s="102"/>
      <c r="G2953" s="102"/>
      <c r="I2953" s="93"/>
      <c r="J2953" s="93"/>
    </row>
    <row r="2954" spans="1:10" s="65" customFormat="1" ht="14" x14ac:dyDescent="0.35">
      <c r="A2954" s="145"/>
      <c r="E2954" s="102"/>
      <c r="F2954" s="102"/>
      <c r="G2954" s="102"/>
      <c r="I2954" s="93"/>
      <c r="J2954" s="93"/>
    </row>
    <row r="2955" spans="1:10" s="65" customFormat="1" ht="14" x14ac:dyDescent="0.35">
      <c r="A2955" s="145"/>
      <c r="E2955" s="102"/>
      <c r="F2955" s="102"/>
      <c r="G2955" s="102"/>
      <c r="I2955" s="93"/>
      <c r="J2955" s="93"/>
    </row>
    <row r="2956" spans="1:10" s="65" customFormat="1" ht="14" x14ac:dyDescent="0.35">
      <c r="A2956" s="145"/>
      <c r="E2956" s="102"/>
      <c r="F2956" s="102"/>
      <c r="G2956" s="102"/>
      <c r="I2956" s="93"/>
      <c r="J2956" s="93"/>
    </row>
    <row r="2957" spans="1:10" s="65" customFormat="1" ht="14" x14ac:dyDescent="0.35">
      <c r="A2957" s="145"/>
      <c r="E2957" s="102"/>
      <c r="F2957" s="102"/>
      <c r="G2957" s="102"/>
      <c r="I2957" s="93"/>
      <c r="J2957" s="93"/>
    </row>
    <row r="2958" spans="1:10" s="65" customFormat="1" ht="14" x14ac:dyDescent="0.35">
      <c r="A2958" s="145"/>
      <c r="E2958" s="102"/>
      <c r="F2958" s="102"/>
      <c r="G2958" s="102"/>
      <c r="I2958" s="93"/>
      <c r="J2958" s="93"/>
    </row>
    <row r="2959" spans="1:10" s="65" customFormat="1" ht="14" x14ac:dyDescent="0.35">
      <c r="A2959" s="145"/>
      <c r="E2959" s="102"/>
      <c r="F2959" s="102"/>
      <c r="G2959" s="102"/>
      <c r="I2959" s="93"/>
      <c r="J2959" s="93"/>
    </row>
    <row r="2960" spans="1:10" s="65" customFormat="1" ht="14" x14ac:dyDescent="0.35">
      <c r="A2960" s="145"/>
      <c r="E2960" s="102"/>
      <c r="F2960" s="102"/>
      <c r="G2960" s="102"/>
      <c r="I2960" s="93"/>
      <c r="J2960" s="93"/>
    </row>
    <row r="2961" spans="1:10" s="65" customFormat="1" ht="14" x14ac:dyDescent="0.35">
      <c r="A2961" s="145"/>
      <c r="E2961" s="102"/>
      <c r="F2961" s="102"/>
      <c r="G2961" s="102"/>
      <c r="I2961" s="93"/>
      <c r="J2961" s="93"/>
    </row>
    <row r="2962" spans="1:10" s="65" customFormat="1" ht="14" x14ac:dyDescent="0.35">
      <c r="A2962" s="145"/>
      <c r="E2962" s="102"/>
      <c r="F2962" s="102"/>
      <c r="G2962" s="102"/>
      <c r="I2962" s="93"/>
      <c r="J2962" s="93"/>
    </row>
    <row r="2963" spans="1:10" s="65" customFormat="1" ht="14" x14ac:dyDescent="0.35">
      <c r="A2963" s="145"/>
      <c r="E2963" s="102"/>
      <c r="F2963" s="102"/>
      <c r="G2963" s="102"/>
      <c r="I2963" s="93"/>
      <c r="J2963" s="93"/>
    </row>
    <row r="2964" spans="1:10" s="65" customFormat="1" ht="14" x14ac:dyDescent="0.35">
      <c r="A2964" s="145"/>
      <c r="E2964" s="102"/>
      <c r="F2964" s="102"/>
      <c r="G2964" s="102"/>
      <c r="I2964" s="93"/>
      <c r="J2964" s="93"/>
    </row>
    <row r="2965" spans="1:10" s="65" customFormat="1" ht="14" x14ac:dyDescent="0.35">
      <c r="A2965" s="145"/>
      <c r="E2965" s="102"/>
      <c r="F2965" s="102"/>
      <c r="G2965" s="102"/>
      <c r="I2965" s="93"/>
      <c r="J2965" s="93"/>
    </row>
    <row r="2966" spans="1:10" s="65" customFormat="1" ht="14" x14ac:dyDescent="0.35">
      <c r="A2966" s="145"/>
      <c r="E2966" s="102"/>
      <c r="F2966" s="102"/>
      <c r="G2966" s="102"/>
      <c r="I2966" s="93"/>
      <c r="J2966" s="93"/>
    </row>
    <row r="2967" spans="1:10" s="65" customFormat="1" ht="14" x14ac:dyDescent="0.35">
      <c r="A2967" s="145"/>
      <c r="E2967" s="102"/>
      <c r="F2967" s="102"/>
      <c r="G2967" s="102"/>
      <c r="I2967" s="93"/>
      <c r="J2967" s="93"/>
    </row>
    <row r="2968" spans="1:10" s="65" customFormat="1" ht="14" x14ac:dyDescent="0.35">
      <c r="A2968" s="145"/>
      <c r="E2968" s="102"/>
      <c r="F2968" s="102"/>
      <c r="G2968" s="102"/>
      <c r="I2968" s="93"/>
      <c r="J2968" s="93"/>
    </row>
    <row r="2969" spans="1:10" s="65" customFormat="1" ht="14" x14ac:dyDescent="0.35">
      <c r="A2969" s="145"/>
      <c r="E2969" s="102"/>
      <c r="F2969" s="102"/>
      <c r="G2969" s="102"/>
      <c r="I2969" s="93"/>
      <c r="J2969" s="93"/>
    </row>
    <row r="2970" spans="1:10" s="65" customFormat="1" ht="14" x14ac:dyDescent="0.35">
      <c r="A2970" s="145"/>
      <c r="E2970" s="102"/>
      <c r="F2970" s="102"/>
      <c r="G2970" s="102"/>
      <c r="I2970" s="93"/>
      <c r="J2970" s="93"/>
    </row>
    <row r="2971" spans="1:10" s="65" customFormat="1" ht="14" x14ac:dyDescent="0.35">
      <c r="A2971" s="145"/>
      <c r="E2971" s="102"/>
      <c r="F2971" s="102"/>
      <c r="G2971" s="102"/>
      <c r="I2971" s="93"/>
      <c r="J2971" s="93"/>
    </row>
    <row r="2972" spans="1:10" s="65" customFormat="1" ht="14" x14ac:dyDescent="0.35">
      <c r="A2972" s="145"/>
      <c r="E2972" s="102"/>
      <c r="F2972" s="102"/>
      <c r="G2972" s="102"/>
      <c r="I2972" s="93"/>
      <c r="J2972" s="93"/>
    </row>
    <row r="2973" spans="1:10" s="65" customFormat="1" ht="14" x14ac:dyDescent="0.35">
      <c r="A2973" s="145"/>
      <c r="E2973" s="102"/>
      <c r="F2973" s="102"/>
      <c r="G2973" s="102"/>
      <c r="I2973" s="93"/>
      <c r="J2973" s="93"/>
    </row>
    <row r="2974" spans="1:10" s="65" customFormat="1" ht="14" x14ac:dyDescent="0.35">
      <c r="A2974" s="145"/>
      <c r="E2974" s="102"/>
      <c r="F2974" s="102"/>
      <c r="G2974" s="102"/>
      <c r="I2974" s="93"/>
      <c r="J2974" s="93"/>
    </row>
    <row r="2975" spans="1:10" s="65" customFormat="1" ht="14" x14ac:dyDescent="0.35">
      <c r="A2975" s="145"/>
      <c r="E2975" s="102"/>
      <c r="F2975" s="102"/>
      <c r="G2975" s="102"/>
      <c r="I2975" s="93"/>
      <c r="J2975" s="93"/>
    </row>
    <row r="2976" spans="1:10" s="65" customFormat="1" ht="14" x14ac:dyDescent="0.35">
      <c r="A2976" s="145"/>
      <c r="E2976" s="102"/>
      <c r="F2976" s="102"/>
      <c r="G2976" s="102"/>
      <c r="I2976" s="93"/>
      <c r="J2976" s="93"/>
    </row>
    <row r="2977" spans="1:10" s="65" customFormat="1" ht="14" x14ac:dyDescent="0.35">
      <c r="A2977" s="145"/>
      <c r="E2977" s="102"/>
      <c r="F2977" s="102"/>
      <c r="G2977" s="102"/>
      <c r="I2977" s="93"/>
      <c r="J2977" s="93"/>
    </row>
    <row r="2978" spans="1:10" s="65" customFormat="1" ht="14" x14ac:dyDescent="0.35">
      <c r="A2978" s="145"/>
      <c r="E2978" s="102"/>
      <c r="F2978" s="102"/>
      <c r="G2978" s="102"/>
      <c r="I2978" s="93"/>
      <c r="J2978" s="93"/>
    </row>
    <row r="2979" spans="1:10" s="65" customFormat="1" ht="14" x14ac:dyDescent="0.35">
      <c r="A2979" s="145"/>
      <c r="E2979" s="102"/>
      <c r="F2979" s="102"/>
      <c r="G2979" s="102"/>
      <c r="I2979" s="93"/>
      <c r="J2979" s="93"/>
    </row>
    <row r="2980" spans="1:10" s="65" customFormat="1" ht="14" x14ac:dyDescent="0.35">
      <c r="A2980" s="145"/>
      <c r="E2980" s="102"/>
      <c r="F2980" s="102"/>
      <c r="G2980" s="102"/>
      <c r="I2980" s="93"/>
      <c r="J2980" s="93"/>
    </row>
    <row r="2981" spans="1:10" s="65" customFormat="1" ht="14" x14ac:dyDescent="0.35">
      <c r="A2981" s="145"/>
      <c r="E2981" s="102"/>
      <c r="F2981" s="102"/>
      <c r="G2981" s="102"/>
      <c r="I2981" s="93"/>
      <c r="J2981" s="93"/>
    </row>
    <row r="2982" spans="1:10" s="65" customFormat="1" ht="14" x14ac:dyDescent="0.35">
      <c r="A2982" s="145"/>
      <c r="E2982" s="102"/>
      <c r="F2982" s="102"/>
      <c r="G2982" s="102"/>
      <c r="I2982" s="93"/>
      <c r="J2982" s="93"/>
    </row>
    <row r="2983" spans="1:10" s="65" customFormat="1" ht="14" x14ac:dyDescent="0.35">
      <c r="A2983" s="145"/>
      <c r="E2983" s="102"/>
      <c r="F2983" s="102"/>
      <c r="G2983" s="102"/>
      <c r="I2983" s="93"/>
      <c r="J2983" s="93"/>
    </row>
    <row r="2984" spans="1:10" s="65" customFormat="1" ht="14" x14ac:dyDescent="0.35">
      <c r="A2984" s="145"/>
      <c r="E2984" s="102"/>
      <c r="F2984" s="102"/>
      <c r="G2984" s="102"/>
      <c r="I2984" s="93"/>
      <c r="J2984" s="93"/>
    </row>
    <row r="2985" spans="1:10" s="65" customFormat="1" ht="14" x14ac:dyDescent="0.35">
      <c r="A2985" s="145"/>
      <c r="E2985" s="102"/>
      <c r="F2985" s="102"/>
      <c r="G2985" s="102"/>
      <c r="I2985" s="93"/>
      <c r="J2985" s="93"/>
    </row>
    <row r="2986" spans="1:10" s="65" customFormat="1" ht="14" x14ac:dyDescent="0.35">
      <c r="A2986" s="145"/>
      <c r="E2986" s="102"/>
      <c r="F2986" s="102"/>
      <c r="G2986" s="102"/>
      <c r="I2986" s="93"/>
      <c r="J2986" s="93"/>
    </row>
    <row r="2987" spans="1:10" s="65" customFormat="1" ht="14" x14ac:dyDescent="0.35">
      <c r="A2987" s="145"/>
      <c r="E2987" s="102"/>
      <c r="F2987" s="102"/>
      <c r="G2987" s="102"/>
      <c r="I2987" s="93"/>
      <c r="J2987" s="93"/>
    </row>
    <row r="2988" spans="1:10" s="65" customFormat="1" ht="14" x14ac:dyDescent="0.35">
      <c r="A2988" s="145"/>
      <c r="E2988" s="102"/>
      <c r="F2988" s="102"/>
      <c r="G2988" s="102"/>
      <c r="I2988" s="93"/>
      <c r="J2988" s="93"/>
    </row>
    <row r="2989" spans="1:10" s="65" customFormat="1" ht="14" x14ac:dyDescent="0.35">
      <c r="A2989" s="145"/>
      <c r="E2989" s="102"/>
      <c r="F2989" s="102"/>
      <c r="G2989" s="102"/>
      <c r="I2989" s="93"/>
      <c r="J2989" s="93"/>
    </row>
    <row r="2990" spans="1:10" s="65" customFormat="1" ht="14" x14ac:dyDescent="0.35">
      <c r="A2990" s="145"/>
      <c r="E2990" s="102"/>
      <c r="F2990" s="102"/>
      <c r="G2990" s="102"/>
      <c r="I2990" s="93"/>
      <c r="J2990" s="93"/>
    </row>
    <row r="2991" spans="1:10" s="65" customFormat="1" ht="14" x14ac:dyDescent="0.35">
      <c r="A2991" s="145"/>
      <c r="E2991" s="102"/>
      <c r="F2991" s="102"/>
      <c r="G2991" s="102"/>
      <c r="I2991" s="93"/>
      <c r="J2991" s="93"/>
    </row>
    <row r="2992" spans="1:10" s="65" customFormat="1" ht="14" x14ac:dyDescent="0.35">
      <c r="A2992" s="145"/>
      <c r="E2992" s="102"/>
      <c r="F2992" s="102"/>
      <c r="G2992" s="102"/>
      <c r="I2992" s="93"/>
      <c r="J2992" s="93"/>
    </row>
    <row r="2993" spans="1:10" s="65" customFormat="1" ht="14" x14ac:dyDescent="0.35">
      <c r="A2993" s="145"/>
      <c r="E2993" s="102"/>
      <c r="F2993" s="102"/>
      <c r="G2993" s="102"/>
      <c r="I2993" s="93"/>
      <c r="J2993" s="93"/>
    </row>
    <row r="2994" spans="1:10" s="65" customFormat="1" ht="14" x14ac:dyDescent="0.35">
      <c r="A2994" s="145"/>
      <c r="E2994" s="102"/>
      <c r="F2994" s="102"/>
      <c r="G2994" s="102"/>
      <c r="I2994" s="93"/>
      <c r="J2994" s="93"/>
    </row>
    <row r="2995" spans="1:10" s="65" customFormat="1" ht="14" x14ac:dyDescent="0.35">
      <c r="A2995" s="145"/>
      <c r="E2995" s="102"/>
      <c r="F2995" s="102"/>
      <c r="G2995" s="102"/>
      <c r="I2995" s="93"/>
      <c r="J2995" s="93"/>
    </row>
    <row r="2996" spans="1:10" s="65" customFormat="1" ht="14" x14ac:dyDescent="0.35">
      <c r="A2996" s="145"/>
      <c r="E2996" s="102"/>
      <c r="F2996" s="102"/>
      <c r="G2996" s="102"/>
      <c r="I2996" s="93"/>
      <c r="J2996" s="93"/>
    </row>
    <row r="2997" spans="1:10" s="65" customFormat="1" ht="14" x14ac:dyDescent="0.35">
      <c r="A2997" s="145"/>
      <c r="E2997" s="102"/>
      <c r="F2997" s="102"/>
      <c r="G2997" s="102"/>
      <c r="I2997" s="93"/>
      <c r="J2997" s="93"/>
    </row>
    <row r="2998" spans="1:10" s="65" customFormat="1" ht="14" x14ac:dyDescent="0.35">
      <c r="A2998" s="145"/>
      <c r="E2998" s="102"/>
      <c r="F2998" s="102"/>
      <c r="G2998" s="102"/>
      <c r="I2998" s="93"/>
      <c r="J2998" s="93"/>
    </row>
    <row r="2999" spans="1:10" s="65" customFormat="1" ht="14" x14ac:dyDescent="0.35">
      <c r="A2999" s="145"/>
      <c r="E2999" s="102"/>
      <c r="F2999" s="102"/>
      <c r="G2999" s="102"/>
      <c r="I2999" s="93"/>
      <c r="J2999" s="93"/>
    </row>
    <row r="3000" spans="1:10" s="65" customFormat="1" ht="14" x14ac:dyDescent="0.35">
      <c r="A3000" s="145"/>
      <c r="E3000" s="102"/>
      <c r="F3000" s="102"/>
      <c r="G3000" s="102"/>
      <c r="I3000" s="93"/>
      <c r="J3000" s="93"/>
    </row>
    <row r="3001" spans="1:10" s="65" customFormat="1" ht="14" x14ac:dyDescent="0.35">
      <c r="A3001" s="145"/>
      <c r="E3001" s="102"/>
      <c r="F3001" s="102"/>
      <c r="G3001" s="102"/>
      <c r="I3001" s="93"/>
      <c r="J3001" s="93"/>
    </row>
    <row r="3002" spans="1:10" s="65" customFormat="1" ht="14" x14ac:dyDescent="0.35">
      <c r="A3002" s="145"/>
      <c r="E3002" s="102"/>
      <c r="F3002" s="102"/>
      <c r="G3002" s="102"/>
      <c r="I3002" s="93"/>
      <c r="J3002" s="93"/>
    </row>
    <row r="3003" spans="1:10" s="65" customFormat="1" ht="14" x14ac:dyDescent="0.35">
      <c r="A3003" s="145"/>
      <c r="E3003" s="102"/>
      <c r="F3003" s="102"/>
      <c r="G3003" s="102"/>
      <c r="I3003" s="93"/>
      <c r="J3003" s="93"/>
    </row>
    <row r="3004" spans="1:10" s="65" customFormat="1" ht="14" x14ac:dyDescent="0.35">
      <c r="A3004" s="145"/>
      <c r="E3004" s="102"/>
      <c r="F3004" s="102"/>
      <c r="G3004" s="102"/>
      <c r="I3004" s="93"/>
      <c r="J3004" s="93"/>
    </row>
    <row r="3005" spans="1:10" s="65" customFormat="1" ht="14" x14ac:dyDescent="0.35">
      <c r="A3005" s="145"/>
      <c r="E3005" s="102"/>
      <c r="F3005" s="102"/>
      <c r="G3005" s="102"/>
      <c r="I3005" s="93"/>
      <c r="J3005" s="93"/>
    </row>
    <row r="3006" spans="1:10" s="65" customFormat="1" ht="14" x14ac:dyDescent="0.35">
      <c r="A3006" s="145"/>
      <c r="E3006" s="102"/>
      <c r="F3006" s="102"/>
      <c r="G3006" s="102"/>
      <c r="I3006" s="93"/>
      <c r="J3006" s="93"/>
    </row>
    <row r="3007" spans="1:10" s="65" customFormat="1" ht="14" x14ac:dyDescent="0.35">
      <c r="A3007" s="145"/>
      <c r="E3007" s="102"/>
      <c r="F3007" s="102"/>
      <c r="G3007" s="102"/>
      <c r="I3007" s="93"/>
      <c r="J3007" s="93"/>
    </row>
    <row r="3008" spans="1:10" s="65" customFormat="1" ht="14" x14ac:dyDescent="0.35">
      <c r="A3008" s="145"/>
      <c r="E3008" s="102"/>
      <c r="F3008" s="102"/>
      <c r="G3008" s="102"/>
      <c r="I3008" s="93"/>
      <c r="J3008" s="93"/>
    </row>
    <row r="3009" spans="1:10" s="65" customFormat="1" ht="14" x14ac:dyDescent="0.35">
      <c r="A3009" s="145"/>
      <c r="E3009" s="102"/>
      <c r="F3009" s="102"/>
      <c r="G3009" s="102"/>
      <c r="I3009" s="93"/>
      <c r="J3009" s="93"/>
    </row>
    <row r="3010" spans="1:10" s="65" customFormat="1" ht="14" x14ac:dyDescent="0.35">
      <c r="A3010" s="145"/>
      <c r="E3010" s="102"/>
      <c r="F3010" s="102"/>
      <c r="G3010" s="102"/>
      <c r="I3010" s="93"/>
      <c r="J3010" s="93"/>
    </row>
    <row r="3011" spans="1:10" s="65" customFormat="1" ht="14" x14ac:dyDescent="0.35">
      <c r="A3011" s="145"/>
      <c r="E3011" s="102"/>
      <c r="F3011" s="102"/>
      <c r="G3011" s="102"/>
      <c r="I3011" s="93"/>
      <c r="J3011" s="93"/>
    </row>
    <row r="3012" spans="1:10" s="65" customFormat="1" ht="14" x14ac:dyDescent="0.35">
      <c r="A3012" s="145"/>
      <c r="E3012" s="102"/>
      <c r="F3012" s="102"/>
      <c r="G3012" s="102"/>
      <c r="I3012" s="93"/>
      <c r="J3012" s="93"/>
    </row>
    <row r="3013" spans="1:10" s="65" customFormat="1" ht="14" x14ac:dyDescent="0.35">
      <c r="A3013" s="145"/>
      <c r="E3013" s="102"/>
      <c r="F3013" s="102"/>
      <c r="G3013" s="102"/>
      <c r="I3013" s="93"/>
      <c r="J3013" s="93"/>
    </row>
    <row r="3014" spans="1:10" s="65" customFormat="1" ht="14" x14ac:dyDescent="0.35">
      <c r="A3014" s="145"/>
      <c r="E3014" s="102"/>
      <c r="F3014" s="102"/>
      <c r="G3014" s="102"/>
      <c r="I3014" s="93"/>
      <c r="J3014" s="93"/>
    </row>
    <row r="3015" spans="1:10" s="65" customFormat="1" ht="14" x14ac:dyDescent="0.35">
      <c r="A3015" s="145"/>
      <c r="E3015" s="102"/>
      <c r="F3015" s="102"/>
      <c r="G3015" s="102"/>
      <c r="I3015" s="93"/>
      <c r="J3015" s="93"/>
    </row>
    <row r="3016" spans="1:10" s="65" customFormat="1" ht="14" x14ac:dyDescent="0.35">
      <c r="A3016" s="145"/>
      <c r="E3016" s="102"/>
      <c r="F3016" s="102"/>
      <c r="G3016" s="102"/>
      <c r="I3016" s="93"/>
      <c r="J3016" s="93"/>
    </row>
    <row r="3017" spans="1:10" s="65" customFormat="1" ht="14" x14ac:dyDescent="0.35">
      <c r="A3017" s="145"/>
      <c r="E3017" s="102"/>
      <c r="F3017" s="102"/>
      <c r="G3017" s="102"/>
      <c r="I3017" s="93"/>
      <c r="J3017" s="93"/>
    </row>
    <row r="3018" spans="1:10" s="65" customFormat="1" ht="14" x14ac:dyDescent="0.35">
      <c r="A3018" s="145"/>
      <c r="E3018" s="102"/>
      <c r="F3018" s="102"/>
      <c r="G3018" s="102"/>
      <c r="I3018" s="93"/>
      <c r="J3018" s="93"/>
    </row>
    <row r="3019" spans="1:10" s="65" customFormat="1" ht="14" x14ac:dyDescent="0.35">
      <c r="A3019" s="145"/>
      <c r="E3019" s="102"/>
      <c r="F3019" s="102"/>
      <c r="G3019" s="102"/>
      <c r="I3019" s="93"/>
      <c r="J3019" s="93"/>
    </row>
    <row r="3020" spans="1:10" s="65" customFormat="1" ht="14" x14ac:dyDescent="0.35">
      <c r="A3020" s="145"/>
      <c r="E3020" s="102"/>
      <c r="F3020" s="102"/>
      <c r="G3020" s="102"/>
      <c r="I3020" s="93"/>
      <c r="J3020" s="93"/>
    </row>
    <row r="3021" spans="1:10" s="65" customFormat="1" ht="14" x14ac:dyDescent="0.35">
      <c r="A3021" s="145"/>
      <c r="E3021" s="102"/>
      <c r="F3021" s="102"/>
      <c r="G3021" s="102"/>
      <c r="I3021" s="93"/>
      <c r="J3021" s="93"/>
    </row>
    <row r="3022" spans="1:10" s="65" customFormat="1" ht="14" x14ac:dyDescent="0.35">
      <c r="A3022" s="145"/>
      <c r="E3022" s="102"/>
      <c r="F3022" s="102"/>
      <c r="G3022" s="102"/>
      <c r="I3022" s="93"/>
      <c r="J3022" s="93"/>
    </row>
    <row r="3023" spans="1:10" s="65" customFormat="1" ht="14" x14ac:dyDescent="0.35">
      <c r="A3023" s="145"/>
      <c r="E3023" s="102"/>
      <c r="F3023" s="102"/>
      <c r="G3023" s="102"/>
      <c r="I3023" s="93"/>
      <c r="J3023" s="93"/>
    </row>
    <row r="3024" spans="1:10" s="65" customFormat="1" ht="14" x14ac:dyDescent="0.35">
      <c r="A3024" s="145"/>
      <c r="E3024" s="102"/>
      <c r="F3024" s="102"/>
      <c r="G3024" s="102"/>
      <c r="I3024" s="93"/>
      <c r="J3024" s="93"/>
    </row>
    <row r="3025" spans="1:10" s="65" customFormat="1" ht="14" x14ac:dyDescent="0.35">
      <c r="A3025" s="145"/>
      <c r="E3025" s="102"/>
      <c r="F3025" s="102"/>
      <c r="G3025" s="102"/>
      <c r="I3025" s="93"/>
      <c r="J3025" s="93"/>
    </row>
    <row r="3026" spans="1:10" s="65" customFormat="1" ht="14" x14ac:dyDescent="0.35">
      <c r="A3026" s="145"/>
      <c r="E3026" s="102"/>
      <c r="F3026" s="102"/>
      <c r="G3026" s="102"/>
      <c r="I3026" s="93"/>
      <c r="J3026" s="93"/>
    </row>
    <row r="3027" spans="1:10" s="65" customFormat="1" ht="14" x14ac:dyDescent="0.35">
      <c r="A3027" s="145"/>
      <c r="E3027" s="102"/>
      <c r="F3027" s="102"/>
      <c r="G3027" s="102"/>
      <c r="I3027" s="93"/>
      <c r="J3027" s="93"/>
    </row>
    <row r="3028" spans="1:10" s="65" customFormat="1" ht="14" x14ac:dyDescent="0.35">
      <c r="A3028" s="145"/>
      <c r="E3028" s="102"/>
      <c r="F3028" s="102"/>
      <c r="G3028" s="102"/>
      <c r="I3028" s="93"/>
      <c r="J3028" s="93"/>
    </row>
    <row r="3029" spans="1:10" s="65" customFormat="1" ht="14" x14ac:dyDescent="0.35">
      <c r="A3029" s="145"/>
      <c r="E3029" s="102"/>
      <c r="F3029" s="102"/>
      <c r="G3029" s="102"/>
      <c r="I3029" s="93"/>
      <c r="J3029" s="93"/>
    </row>
    <row r="3030" spans="1:10" s="65" customFormat="1" ht="14" x14ac:dyDescent="0.35">
      <c r="A3030" s="145"/>
      <c r="E3030" s="102"/>
      <c r="F3030" s="102"/>
      <c r="G3030" s="102"/>
      <c r="I3030" s="93"/>
      <c r="J3030" s="93"/>
    </row>
    <row r="3031" spans="1:10" s="65" customFormat="1" ht="14" x14ac:dyDescent="0.35">
      <c r="A3031" s="145"/>
      <c r="E3031" s="102"/>
      <c r="F3031" s="102"/>
      <c r="G3031" s="102"/>
      <c r="I3031" s="93"/>
      <c r="J3031" s="93"/>
    </row>
    <row r="3032" spans="1:10" s="65" customFormat="1" ht="14" x14ac:dyDescent="0.35">
      <c r="A3032" s="145"/>
      <c r="E3032" s="102"/>
      <c r="F3032" s="102"/>
      <c r="G3032" s="102"/>
      <c r="I3032" s="93"/>
      <c r="J3032" s="93"/>
    </row>
    <row r="3033" spans="1:10" s="65" customFormat="1" ht="14" x14ac:dyDescent="0.35">
      <c r="A3033" s="145"/>
      <c r="E3033" s="102"/>
      <c r="F3033" s="102"/>
      <c r="G3033" s="102"/>
      <c r="I3033" s="93"/>
      <c r="J3033" s="93"/>
    </row>
    <row r="3034" spans="1:10" s="65" customFormat="1" ht="14" x14ac:dyDescent="0.35">
      <c r="A3034" s="145"/>
      <c r="E3034" s="102"/>
      <c r="F3034" s="102"/>
      <c r="G3034" s="102"/>
      <c r="I3034" s="93"/>
      <c r="J3034" s="93"/>
    </row>
    <row r="3035" spans="1:10" s="65" customFormat="1" ht="14" x14ac:dyDescent="0.35">
      <c r="A3035" s="145"/>
      <c r="E3035" s="102"/>
      <c r="F3035" s="102"/>
      <c r="G3035" s="102"/>
      <c r="I3035" s="93"/>
      <c r="J3035" s="93"/>
    </row>
    <row r="3036" spans="1:10" s="65" customFormat="1" ht="14" x14ac:dyDescent="0.35">
      <c r="A3036" s="145"/>
      <c r="E3036" s="102"/>
      <c r="F3036" s="102"/>
      <c r="G3036" s="102"/>
      <c r="I3036" s="93"/>
      <c r="J3036" s="93"/>
    </row>
    <row r="3037" spans="1:10" s="65" customFormat="1" ht="14" x14ac:dyDescent="0.35">
      <c r="A3037" s="145"/>
      <c r="E3037" s="102"/>
      <c r="F3037" s="102"/>
      <c r="G3037" s="102"/>
      <c r="I3037" s="93"/>
      <c r="J3037" s="93"/>
    </row>
    <row r="3038" spans="1:10" s="65" customFormat="1" ht="14" x14ac:dyDescent="0.35">
      <c r="A3038" s="145"/>
      <c r="E3038" s="102"/>
      <c r="F3038" s="102"/>
      <c r="G3038" s="102"/>
      <c r="I3038" s="93"/>
      <c r="J3038" s="93"/>
    </row>
    <row r="3039" spans="1:10" s="65" customFormat="1" ht="14" x14ac:dyDescent="0.35">
      <c r="A3039" s="145"/>
      <c r="E3039" s="102"/>
      <c r="F3039" s="102"/>
      <c r="G3039" s="102"/>
      <c r="I3039" s="93"/>
      <c r="J3039" s="93"/>
    </row>
    <row r="3040" spans="1:10" s="65" customFormat="1" ht="14" x14ac:dyDescent="0.35">
      <c r="A3040" s="145"/>
      <c r="E3040" s="102"/>
      <c r="F3040" s="102"/>
      <c r="G3040" s="102"/>
      <c r="I3040" s="93"/>
      <c r="J3040" s="93"/>
    </row>
    <row r="3041" spans="1:10" s="65" customFormat="1" ht="14" x14ac:dyDescent="0.35">
      <c r="A3041" s="145"/>
      <c r="E3041" s="102"/>
      <c r="F3041" s="102"/>
      <c r="G3041" s="102"/>
      <c r="I3041" s="93"/>
      <c r="J3041" s="93"/>
    </row>
    <row r="3042" spans="1:10" s="65" customFormat="1" ht="14" x14ac:dyDescent="0.35">
      <c r="A3042" s="145"/>
      <c r="E3042" s="102"/>
      <c r="F3042" s="102"/>
      <c r="G3042" s="102"/>
      <c r="I3042" s="93"/>
      <c r="J3042" s="93"/>
    </row>
    <row r="3043" spans="1:10" s="65" customFormat="1" ht="14" x14ac:dyDescent="0.35">
      <c r="A3043" s="145"/>
      <c r="E3043" s="102"/>
      <c r="F3043" s="102"/>
      <c r="G3043" s="102"/>
      <c r="I3043" s="93"/>
      <c r="J3043" s="93"/>
    </row>
    <row r="3044" spans="1:10" s="65" customFormat="1" ht="14" x14ac:dyDescent="0.35">
      <c r="A3044" s="145"/>
      <c r="E3044" s="102"/>
      <c r="F3044" s="102"/>
      <c r="G3044" s="102"/>
      <c r="I3044" s="93"/>
      <c r="J3044" s="93"/>
    </row>
    <row r="3045" spans="1:10" s="65" customFormat="1" ht="14" x14ac:dyDescent="0.35">
      <c r="A3045" s="145"/>
      <c r="E3045" s="102"/>
      <c r="F3045" s="102"/>
      <c r="G3045" s="102"/>
      <c r="I3045" s="93"/>
      <c r="J3045" s="93"/>
    </row>
    <row r="3046" spans="1:10" s="65" customFormat="1" ht="14" x14ac:dyDescent="0.35">
      <c r="A3046" s="145"/>
      <c r="E3046" s="102"/>
      <c r="F3046" s="102"/>
      <c r="G3046" s="102"/>
      <c r="I3046" s="93"/>
      <c r="J3046" s="93"/>
    </row>
    <row r="3047" spans="1:10" s="65" customFormat="1" ht="14" x14ac:dyDescent="0.35">
      <c r="A3047" s="145"/>
      <c r="E3047" s="102"/>
      <c r="F3047" s="102"/>
      <c r="G3047" s="102"/>
      <c r="I3047" s="93"/>
      <c r="J3047" s="93"/>
    </row>
    <row r="3048" spans="1:10" s="65" customFormat="1" ht="14" x14ac:dyDescent="0.35">
      <c r="A3048" s="145"/>
      <c r="E3048" s="102"/>
      <c r="F3048" s="102"/>
      <c r="G3048" s="102"/>
      <c r="I3048" s="93"/>
      <c r="J3048" s="93"/>
    </row>
    <row r="3049" spans="1:10" s="65" customFormat="1" ht="14" x14ac:dyDescent="0.35">
      <c r="A3049" s="145"/>
      <c r="E3049" s="102"/>
      <c r="F3049" s="102"/>
      <c r="G3049" s="102"/>
      <c r="I3049" s="93"/>
      <c r="J3049" s="93"/>
    </row>
    <row r="3050" spans="1:10" s="65" customFormat="1" ht="14" x14ac:dyDescent="0.35">
      <c r="A3050" s="145"/>
      <c r="E3050" s="102"/>
      <c r="F3050" s="102"/>
      <c r="G3050" s="102"/>
      <c r="I3050" s="93"/>
      <c r="J3050" s="93"/>
    </row>
    <row r="3051" spans="1:10" s="65" customFormat="1" ht="14" x14ac:dyDescent="0.35">
      <c r="A3051" s="145"/>
      <c r="E3051" s="102"/>
      <c r="F3051" s="102"/>
      <c r="G3051" s="102"/>
      <c r="I3051" s="93"/>
      <c r="J3051" s="93"/>
    </row>
    <row r="3052" spans="1:10" s="65" customFormat="1" ht="14" x14ac:dyDescent="0.35">
      <c r="A3052" s="145"/>
      <c r="E3052" s="102"/>
      <c r="F3052" s="102"/>
      <c r="G3052" s="102"/>
      <c r="I3052" s="93"/>
      <c r="J3052" s="93"/>
    </row>
    <row r="3053" spans="1:10" s="65" customFormat="1" ht="14" x14ac:dyDescent="0.35">
      <c r="A3053" s="145"/>
      <c r="E3053" s="102"/>
      <c r="F3053" s="102"/>
      <c r="G3053" s="102"/>
      <c r="I3053" s="93"/>
      <c r="J3053" s="93"/>
    </row>
    <row r="3054" spans="1:10" s="65" customFormat="1" ht="14" x14ac:dyDescent="0.35">
      <c r="A3054" s="145"/>
      <c r="E3054" s="102"/>
      <c r="F3054" s="102"/>
      <c r="G3054" s="102"/>
      <c r="I3054" s="93"/>
      <c r="J3054" s="93"/>
    </row>
    <row r="3055" spans="1:10" s="65" customFormat="1" ht="14" x14ac:dyDescent="0.35">
      <c r="A3055" s="145"/>
      <c r="E3055" s="102"/>
      <c r="F3055" s="102"/>
      <c r="G3055" s="102"/>
      <c r="I3055" s="93"/>
      <c r="J3055" s="93"/>
    </row>
    <row r="3056" spans="1:10" s="65" customFormat="1" ht="14" x14ac:dyDescent="0.35">
      <c r="A3056" s="145"/>
      <c r="E3056" s="102"/>
      <c r="F3056" s="102"/>
      <c r="G3056" s="102"/>
      <c r="I3056" s="93"/>
      <c r="J3056" s="93"/>
    </row>
    <row r="3057" spans="1:10" s="65" customFormat="1" ht="14" x14ac:dyDescent="0.35">
      <c r="A3057" s="145"/>
      <c r="E3057" s="102"/>
      <c r="F3057" s="102"/>
      <c r="G3057" s="102"/>
      <c r="I3057" s="93"/>
      <c r="J3057" s="93"/>
    </row>
    <row r="3058" spans="1:10" s="65" customFormat="1" ht="14" x14ac:dyDescent="0.35">
      <c r="A3058" s="145"/>
      <c r="E3058" s="102"/>
      <c r="F3058" s="102"/>
      <c r="G3058" s="102"/>
      <c r="I3058" s="93"/>
      <c r="J3058" s="93"/>
    </row>
    <row r="3059" spans="1:10" s="65" customFormat="1" ht="14" x14ac:dyDescent="0.35">
      <c r="A3059" s="145"/>
      <c r="E3059" s="102"/>
      <c r="F3059" s="102"/>
      <c r="G3059" s="102"/>
      <c r="I3059" s="93"/>
      <c r="J3059" s="93"/>
    </row>
    <row r="3060" spans="1:10" s="65" customFormat="1" ht="14" x14ac:dyDescent="0.35">
      <c r="A3060" s="145"/>
      <c r="E3060" s="102"/>
      <c r="F3060" s="102"/>
      <c r="G3060" s="102"/>
      <c r="I3060" s="93"/>
      <c r="J3060" s="93"/>
    </row>
    <row r="3061" spans="1:10" s="65" customFormat="1" ht="14" x14ac:dyDescent="0.35">
      <c r="A3061" s="145"/>
      <c r="E3061" s="102"/>
      <c r="F3061" s="102"/>
      <c r="G3061" s="102"/>
      <c r="I3061" s="93"/>
      <c r="J3061" s="93"/>
    </row>
    <row r="3062" spans="1:10" s="65" customFormat="1" ht="14" x14ac:dyDescent="0.35">
      <c r="A3062" s="145"/>
      <c r="E3062" s="102"/>
      <c r="F3062" s="102"/>
      <c r="G3062" s="102"/>
      <c r="I3062" s="93"/>
      <c r="J3062" s="93"/>
    </row>
    <row r="3063" spans="1:10" s="65" customFormat="1" ht="14" x14ac:dyDescent="0.35">
      <c r="A3063" s="145"/>
      <c r="E3063" s="102"/>
      <c r="F3063" s="102"/>
      <c r="G3063" s="102"/>
      <c r="I3063" s="93"/>
      <c r="J3063" s="93"/>
    </row>
    <row r="3064" spans="1:10" s="65" customFormat="1" ht="14" x14ac:dyDescent="0.35">
      <c r="A3064" s="145"/>
      <c r="E3064" s="102"/>
      <c r="F3064" s="102"/>
      <c r="G3064" s="102"/>
      <c r="I3064" s="93"/>
      <c r="J3064" s="93"/>
    </row>
    <row r="3065" spans="1:10" s="65" customFormat="1" ht="14" x14ac:dyDescent="0.35">
      <c r="A3065" s="145"/>
      <c r="E3065" s="102"/>
      <c r="F3065" s="102"/>
      <c r="G3065" s="102"/>
      <c r="I3065" s="93"/>
      <c r="J3065" s="93"/>
    </row>
    <row r="3066" spans="1:10" s="65" customFormat="1" ht="14" x14ac:dyDescent="0.35">
      <c r="A3066" s="145"/>
      <c r="E3066" s="102"/>
      <c r="F3066" s="102"/>
      <c r="G3066" s="102"/>
      <c r="I3066" s="93"/>
      <c r="J3066" s="93"/>
    </row>
    <row r="3067" spans="1:10" s="65" customFormat="1" ht="14" x14ac:dyDescent="0.35">
      <c r="A3067" s="145"/>
      <c r="E3067" s="102"/>
      <c r="F3067" s="102"/>
      <c r="G3067" s="102"/>
      <c r="I3067" s="93"/>
      <c r="J3067" s="93"/>
    </row>
    <row r="3068" spans="1:10" s="65" customFormat="1" ht="14" x14ac:dyDescent="0.35">
      <c r="A3068" s="145"/>
      <c r="E3068" s="102"/>
      <c r="F3068" s="102"/>
      <c r="G3068" s="102"/>
      <c r="I3068" s="93"/>
      <c r="J3068" s="93"/>
    </row>
    <row r="3069" spans="1:10" s="65" customFormat="1" ht="14" x14ac:dyDescent="0.35">
      <c r="A3069" s="145"/>
      <c r="E3069" s="102"/>
      <c r="F3069" s="102"/>
      <c r="G3069" s="102"/>
      <c r="I3069" s="93"/>
      <c r="J3069" s="93"/>
    </row>
    <row r="3070" spans="1:10" s="65" customFormat="1" ht="14" x14ac:dyDescent="0.35">
      <c r="A3070" s="145"/>
      <c r="E3070" s="102"/>
      <c r="F3070" s="102"/>
      <c r="G3070" s="102"/>
      <c r="I3070" s="93"/>
      <c r="J3070" s="93"/>
    </row>
    <row r="3071" spans="1:10" s="65" customFormat="1" ht="14" x14ac:dyDescent="0.35">
      <c r="A3071" s="145"/>
      <c r="E3071" s="102"/>
      <c r="F3071" s="102"/>
      <c r="G3071" s="102"/>
      <c r="I3071" s="93"/>
      <c r="J3071" s="93"/>
    </row>
    <row r="3072" spans="1:10" s="65" customFormat="1" ht="14" x14ac:dyDescent="0.35">
      <c r="A3072" s="145"/>
      <c r="E3072" s="102"/>
      <c r="F3072" s="102"/>
      <c r="G3072" s="102"/>
      <c r="I3072" s="93"/>
      <c r="J3072" s="93"/>
    </row>
    <row r="3073" spans="1:10" s="65" customFormat="1" ht="14" x14ac:dyDescent="0.35">
      <c r="A3073" s="145"/>
      <c r="E3073" s="102"/>
      <c r="F3073" s="102"/>
      <c r="G3073" s="102"/>
      <c r="I3073" s="93"/>
      <c r="J3073" s="93"/>
    </row>
    <row r="3074" spans="1:10" s="65" customFormat="1" ht="14" x14ac:dyDescent="0.35">
      <c r="A3074" s="145"/>
      <c r="E3074" s="102"/>
      <c r="F3074" s="102"/>
      <c r="G3074" s="102"/>
      <c r="I3074" s="93"/>
      <c r="J3074" s="93"/>
    </row>
    <row r="3075" spans="1:10" s="65" customFormat="1" ht="14" x14ac:dyDescent="0.35">
      <c r="A3075" s="145"/>
      <c r="E3075" s="102"/>
      <c r="F3075" s="102"/>
      <c r="G3075" s="102"/>
      <c r="I3075" s="93"/>
      <c r="J3075" s="93"/>
    </row>
    <row r="3076" spans="1:10" s="65" customFormat="1" ht="14" x14ac:dyDescent="0.35">
      <c r="A3076" s="145"/>
      <c r="E3076" s="102"/>
      <c r="F3076" s="102"/>
      <c r="G3076" s="102"/>
      <c r="I3076" s="93"/>
      <c r="J3076" s="93"/>
    </row>
    <row r="3077" spans="1:10" s="65" customFormat="1" ht="14" x14ac:dyDescent="0.35">
      <c r="A3077" s="145"/>
      <c r="E3077" s="102"/>
      <c r="F3077" s="102"/>
      <c r="G3077" s="102"/>
      <c r="I3077" s="93"/>
      <c r="J3077" s="93"/>
    </row>
    <row r="3078" spans="1:10" s="65" customFormat="1" ht="14" x14ac:dyDescent="0.35">
      <c r="A3078" s="145"/>
      <c r="E3078" s="102"/>
      <c r="F3078" s="102"/>
      <c r="G3078" s="102"/>
      <c r="I3078" s="93"/>
      <c r="J3078" s="93"/>
    </row>
    <row r="3079" spans="1:10" s="65" customFormat="1" ht="14" x14ac:dyDescent="0.35">
      <c r="A3079" s="145"/>
      <c r="E3079" s="102"/>
      <c r="F3079" s="102"/>
      <c r="G3079" s="102"/>
      <c r="I3079" s="93"/>
      <c r="J3079" s="93"/>
    </row>
    <row r="3080" spans="1:10" s="65" customFormat="1" ht="14" x14ac:dyDescent="0.35">
      <c r="A3080" s="145"/>
      <c r="E3080" s="102"/>
      <c r="F3080" s="102"/>
      <c r="G3080" s="102"/>
      <c r="I3080" s="93"/>
      <c r="J3080" s="93"/>
    </row>
    <row r="3081" spans="1:10" s="65" customFormat="1" ht="14" x14ac:dyDescent="0.35">
      <c r="A3081" s="145"/>
      <c r="E3081" s="102"/>
      <c r="F3081" s="102"/>
      <c r="G3081" s="102"/>
      <c r="I3081" s="93"/>
      <c r="J3081" s="93"/>
    </row>
    <row r="3082" spans="1:10" s="65" customFormat="1" ht="14" x14ac:dyDescent="0.35">
      <c r="A3082" s="145"/>
      <c r="E3082" s="102"/>
      <c r="F3082" s="102"/>
      <c r="G3082" s="102"/>
      <c r="I3082" s="93"/>
      <c r="J3082" s="93"/>
    </row>
    <row r="3083" spans="1:10" s="65" customFormat="1" ht="14" x14ac:dyDescent="0.35">
      <c r="A3083" s="145"/>
      <c r="E3083" s="102"/>
      <c r="F3083" s="102"/>
      <c r="G3083" s="102"/>
      <c r="I3083" s="93"/>
      <c r="J3083" s="93"/>
    </row>
    <row r="3084" spans="1:10" s="65" customFormat="1" ht="14" x14ac:dyDescent="0.35">
      <c r="A3084" s="145"/>
      <c r="E3084" s="102"/>
      <c r="F3084" s="102"/>
      <c r="G3084" s="102"/>
      <c r="I3084" s="93"/>
      <c r="J3084" s="93"/>
    </row>
    <row r="3085" spans="1:10" s="65" customFormat="1" ht="14" x14ac:dyDescent="0.35">
      <c r="A3085" s="145"/>
      <c r="E3085" s="102"/>
      <c r="F3085" s="102"/>
      <c r="G3085" s="102"/>
      <c r="I3085" s="93"/>
      <c r="J3085" s="93"/>
    </row>
    <row r="3086" spans="1:10" s="65" customFormat="1" ht="14" x14ac:dyDescent="0.35">
      <c r="A3086" s="145"/>
      <c r="E3086" s="102"/>
      <c r="F3086" s="102"/>
      <c r="G3086" s="102"/>
      <c r="I3086" s="93"/>
      <c r="J3086" s="93"/>
    </row>
    <row r="3087" spans="1:10" s="65" customFormat="1" ht="14" x14ac:dyDescent="0.35">
      <c r="A3087" s="145"/>
      <c r="E3087" s="102"/>
      <c r="F3087" s="102"/>
      <c r="G3087" s="102"/>
      <c r="I3087" s="93"/>
      <c r="J3087" s="93"/>
    </row>
    <row r="3088" spans="1:10" s="65" customFormat="1" ht="14" x14ac:dyDescent="0.35">
      <c r="A3088" s="145"/>
      <c r="E3088" s="102"/>
      <c r="F3088" s="102"/>
      <c r="G3088" s="102"/>
      <c r="I3088" s="93"/>
      <c r="J3088" s="93"/>
    </row>
    <row r="3089" spans="1:10" s="65" customFormat="1" ht="14" x14ac:dyDescent="0.35">
      <c r="A3089" s="145"/>
      <c r="E3089" s="102"/>
      <c r="F3089" s="102"/>
      <c r="G3089" s="102"/>
      <c r="I3089" s="93"/>
      <c r="J3089" s="93"/>
    </row>
    <row r="3090" spans="1:10" s="65" customFormat="1" ht="14" x14ac:dyDescent="0.35">
      <c r="A3090" s="145"/>
      <c r="E3090" s="102"/>
      <c r="F3090" s="102"/>
      <c r="G3090" s="102"/>
      <c r="I3090" s="93"/>
      <c r="J3090" s="93"/>
    </row>
    <row r="3091" spans="1:10" s="65" customFormat="1" ht="14" x14ac:dyDescent="0.35">
      <c r="A3091" s="145"/>
      <c r="E3091" s="102"/>
      <c r="F3091" s="102"/>
      <c r="G3091" s="102"/>
      <c r="I3091" s="93"/>
      <c r="J3091" s="93"/>
    </row>
    <row r="3092" spans="1:10" s="65" customFormat="1" ht="14" x14ac:dyDescent="0.35">
      <c r="A3092" s="145"/>
      <c r="E3092" s="102"/>
      <c r="F3092" s="102"/>
      <c r="G3092" s="102"/>
      <c r="I3092" s="93"/>
      <c r="J3092" s="93"/>
    </row>
    <row r="3093" spans="1:10" s="65" customFormat="1" ht="14" x14ac:dyDescent="0.35">
      <c r="A3093" s="145"/>
      <c r="E3093" s="102"/>
      <c r="F3093" s="102"/>
      <c r="G3093" s="102"/>
      <c r="I3093" s="93"/>
      <c r="J3093" s="93"/>
    </row>
    <row r="3094" spans="1:10" s="65" customFormat="1" ht="14" x14ac:dyDescent="0.35">
      <c r="A3094" s="145"/>
      <c r="E3094" s="102"/>
      <c r="F3094" s="102"/>
      <c r="G3094" s="102"/>
      <c r="I3094" s="93"/>
      <c r="J3094" s="93"/>
    </row>
    <row r="3095" spans="1:10" s="65" customFormat="1" ht="14" x14ac:dyDescent="0.35">
      <c r="A3095" s="145"/>
      <c r="E3095" s="102"/>
      <c r="F3095" s="102"/>
      <c r="G3095" s="102"/>
      <c r="I3095" s="93"/>
      <c r="J3095" s="93"/>
    </row>
    <row r="3096" spans="1:10" s="65" customFormat="1" ht="14" x14ac:dyDescent="0.35">
      <c r="A3096" s="145"/>
      <c r="E3096" s="102"/>
      <c r="F3096" s="102"/>
      <c r="G3096" s="102"/>
      <c r="I3096" s="93"/>
      <c r="J3096" s="93"/>
    </row>
    <row r="3097" spans="1:10" s="65" customFormat="1" ht="14" x14ac:dyDescent="0.35">
      <c r="A3097" s="145"/>
      <c r="E3097" s="102"/>
      <c r="F3097" s="102"/>
      <c r="G3097" s="102"/>
      <c r="I3097" s="93"/>
      <c r="J3097" s="93"/>
    </row>
    <row r="3098" spans="1:10" s="65" customFormat="1" ht="14" x14ac:dyDescent="0.35">
      <c r="A3098" s="145"/>
      <c r="E3098" s="102"/>
      <c r="F3098" s="102"/>
      <c r="G3098" s="102"/>
      <c r="I3098" s="93"/>
      <c r="J3098" s="93"/>
    </row>
    <row r="3099" spans="1:10" s="65" customFormat="1" ht="14" x14ac:dyDescent="0.35">
      <c r="A3099" s="145"/>
      <c r="E3099" s="102"/>
      <c r="F3099" s="102"/>
      <c r="G3099" s="102"/>
      <c r="I3099" s="93"/>
      <c r="J3099" s="93"/>
    </row>
    <row r="3100" spans="1:10" s="65" customFormat="1" ht="14" x14ac:dyDescent="0.35">
      <c r="A3100" s="145"/>
      <c r="E3100" s="102"/>
      <c r="F3100" s="102"/>
      <c r="G3100" s="102"/>
      <c r="I3100" s="93"/>
      <c r="J3100" s="93"/>
    </row>
    <row r="3101" spans="1:10" s="65" customFormat="1" ht="14" x14ac:dyDescent="0.35">
      <c r="A3101" s="145"/>
      <c r="E3101" s="102"/>
      <c r="F3101" s="102"/>
      <c r="G3101" s="102"/>
      <c r="I3101" s="93"/>
      <c r="J3101" s="93"/>
    </row>
    <row r="3102" spans="1:10" s="65" customFormat="1" ht="14" x14ac:dyDescent="0.35">
      <c r="A3102" s="145"/>
      <c r="E3102" s="102"/>
      <c r="F3102" s="102"/>
      <c r="G3102" s="102"/>
      <c r="I3102" s="93"/>
      <c r="J3102" s="93"/>
    </row>
    <row r="3103" spans="1:10" s="65" customFormat="1" ht="14" x14ac:dyDescent="0.35">
      <c r="A3103" s="145"/>
      <c r="E3103" s="102"/>
      <c r="F3103" s="102"/>
      <c r="G3103" s="102"/>
      <c r="I3103" s="93"/>
      <c r="J3103" s="93"/>
    </row>
    <row r="3104" spans="1:10" s="65" customFormat="1" ht="14" x14ac:dyDescent="0.35">
      <c r="A3104" s="145"/>
      <c r="E3104" s="102"/>
      <c r="F3104" s="102"/>
      <c r="G3104" s="102"/>
      <c r="I3104" s="93"/>
      <c r="J3104" s="93"/>
    </row>
    <row r="3105" spans="1:10" s="65" customFormat="1" ht="14" x14ac:dyDescent="0.35">
      <c r="A3105" s="145"/>
      <c r="E3105" s="102"/>
      <c r="F3105" s="102"/>
      <c r="G3105" s="102"/>
      <c r="I3105" s="93"/>
      <c r="J3105" s="93"/>
    </row>
    <row r="3106" spans="1:10" s="65" customFormat="1" ht="14" x14ac:dyDescent="0.35">
      <c r="A3106" s="145"/>
      <c r="E3106" s="102"/>
      <c r="F3106" s="102"/>
      <c r="G3106" s="102"/>
      <c r="I3106" s="93"/>
      <c r="J3106" s="93"/>
    </row>
    <row r="3107" spans="1:10" s="65" customFormat="1" ht="14" x14ac:dyDescent="0.35">
      <c r="A3107" s="145"/>
      <c r="E3107" s="102"/>
      <c r="F3107" s="102"/>
      <c r="G3107" s="102"/>
      <c r="I3107" s="93"/>
      <c r="J3107" s="93"/>
    </row>
    <row r="3108" spans="1:10" s="65" customFormat="1" ht="14" x14ac:dyDescent="0.35">
      <c r="A3108" s="145"/>
      <c r="E3108" s="102"/>
      <c r="F3108" s="102"/>
      <c r="G3108" s="102"/>
      <c r="I3108" s="93"/>
      <c r="J3108" s="93"/>
    </row>
    <row r="3109" spans="1:10" s="65" customFormat="1" ht="14" x14ac:dyDescent="0.35">
      <c r="A3109" s="145"/>
      <c r="E3109" s="102"/>
      <c r="F3109" s="102"/>
      <c r="G3109" s="102"/>
      <c r="I3109" s="93"/>
      <c r="J3109" s="93"/>
    </row>
    <row r="3110" spans="1:10" s="65" customFormat="1" ht="14" x14ac:dyDescent="0.35">
      <c r="A3110" s="145"/>
      <c r="E3110" s="102"/>
      <c r="F3110" s="102"/>
      <c r="G3110" s="102"/>
      <c r="I3110" s="93"/>
      <c r="J3110" s="93"/>
    </row>
    <row r="3111" spans="1:10" s="65" customFormat="1" ht="14" x14ac:dyDescent="0.35">
      <c r="A3111" s="145"/>
      <c r="E3111" s="102"/>
      <c r="F3111" s="102"/>
      <c r="G3111" s="102"/>
      <c r="I3111" s="93"/>
      <c r="J3111" s="93"/>
    </row>
    <row r="3112" spans="1:10" s="65" customFormat="1" ht="14" x14ac:dyDescent="0.35">
      <c r="A3112" s="145"/>
      <c r="E3112" s="102"/>
      <c r="F3112" s="102"/>
      <c r="G3112" s="102"/>
      <c r="I3112" s="93"/>
      <c r="J3112" s="93"/>
    </row>
    <row r="3113" spans="1:10" s="65" customFormat="1" ht="14" x14ac:dyDescent="0.35">
      <c r="A3113" s="145"/>
      <c r="E3113" s="102"/>
      <c r="F3113" s="102"/>
      <c r="G3113" s="102"/>
      <c r="I3113" s="93"/>
      <c r="J3113" s="93"/>
    </row>
    <row r="3114" spans="1:10" s="65" customFormat="1" ht="14" x14ac:dyDescent="0.35">
      <c r="A3114" s="145"/>
      <c r="E3114" s="102"/>
      <c r="F3114" s="102"/>
      <c r="G3114" s="102"/>
      <c r="I3114" s="93"/>
      <c r="J3114" s="93"/>
    </row>
    <row r="3115" spans="1:10" s="65" customFormat="1" ht="14" x14ac:dyDescent="0.35">
      <c r="A3115" s="145"/>
      <c r="E3115" s="102"/>
      <c r="F3115" s="102"/>
      <c r="G3115" s="102"/>
      <c r="I3115" s="93"/>
      <c r="J3115" s="93"/>
    </row>
    <row r="3116" spans="1:10" s="65" customFormat="1" ht="14" x14ac:dyDescent="0.35">
      <c r="A3116" s="145"/>
      <c r="E3116" s="102"/>
      <c r="F3116" s="102"/>
      <c r="G3116" s="102"/>
      <c r="I3116" s="93"/>
      <c r="J3116" s="93"/>
    </row>
    <row r="3117" spans="1:10" s="65" customFormat="1" ht="14" x14ac:dyDescent="0.35">
      <c r="A3117" s="145"/>
      <c r="E3117" s="102"/>
      <c r="F3117" s="102"/>
      <c r="G3117" s="102"/>
      <c r="I3117" s="93"/>
      <c r="J3117" s="93"/>
    </row>
    <row r="3118" spans="1:10" s="65" customFormat="1" ht="14" x14ac:dyDescent="0.35">
      <c r="A3118" s="145"/>
      <c r="E3118" s="102"/>
      <c r="F3118" s="102"/>
      <c r="G3118" s="102"/>
      <c r="I3118" s="93"/>
      <c r="J3118" s="93"/>
    </row>
    <row r="3119" spans="1:10" s="65" customFormat="1" ht="14" x14ac:dyDescent="0.35">
      <c r="A3119" s="145"/>
      <c r="E3119" s="102"/>
      <c r="F3119" s="102"/>
      <c r="G3119" s="102"/>
      <c r="I3119" s="93"/>
      <c r="J3119" s="93"/>
    </row>
    <row r="3120" spans="1:10" s="65" customFormat="1" ht="14" x14ac:dyDescent="0.35">
      <c r="A3120" s="145"/>
      <c r="E3120" s="102"/>
      <c r="F3120" s="102"/>
      <c r="G3120" s="102"/>
      <c r="I3120" s="93"/>
      <c r="J3120" s="93"/>
    </row>
    <row r="3121" spans="1:10" s="65" customFormat="1" ht="14" x14ac:dyDescent="0.35">
      <c r="A3121" s="145"/>
      <c r="E3121" s="102"/>
      <c r="F3121" s="102"/>
      <c r="G3121" s="102"/>
      <c r="I3121" s="93"/>
      <c r="J3121" s="93"/>
    </row>
    <row r="3122" spans="1:10" s="65" customFormat="1" ht="14" x14ac:dyDescent="0.35">
      <c r="A3122" s="145"/>
      <c r="E3122" s="102"/>
      <c r="F3122" s="102"/>
      <c r="G3122" s="102"/>
      <c r="I3122" s="93"/>
      <c r="J3122" s="93"/>
    </row>
    <row r="3123" spans="1:10" s="65" customFormat="1" ht="14" x14ac:dyDescent="0.35">
      <c r="A3123" s="145"/>
      <c r="E3123" s="102"/>
      <c r="F3123" s="102"/>
      <c r="G3123" s="102"/>
      <c r="I3123" s="93"/>
      <c r="J3123" s="93"/>
    </row>
    <row r="3124" spans="1:10" s="65" customFormat="1" ht="14" x14ac:dyDescent="0.35">
      <c r="A3124" s="145"/>
      <c r="E3124" s="102"/>
      <c r="F3124" s="102"/>
      <c r="G3124" s="102"/>
      <c r="I3124" s="93"/>
      <c r="J3124" s="93"/>
    </row>
    <row r="3125" spans="1:10" s="65" customFormat="1" ht="14" x14ac:dyDescent="0.35">
      <c r="A3125" s="145"/>
      <c r="E3125" s="102"/>
      <c r="F3125" s="102"/>
      <c r="G3125" s="102"/>
      <c r="I3125" s="93"/>
      <c r="J3125" s="93"/>
    </row>
    <row r="3126" spans="1:10" s="65" customFormat="1" ht="14" x14ac:dyDescent="0.35">
      <c r="A3126" s="145"/>
      <c r="E3126" s="102"/>
      <c r="F3126" s="102"/>
      <c r="G3126" s="102"/>
      <c r="I3126" s="93"/>
      <c r="J3126" s="93"/>
    </row>
    <row r="3127" spans="1:10" s="65" customFormat="1" ht="14" x14ac:dyDescent="0.35">
      <c r="A3127" s="145"/>
      <c r="E3127" s="102"/>
      <c r="F3127" s="102"/>
      <c r="G3127" s="102"/>
      <c r="I3127" s="93"/>
      <c r="J3127" s="93"/>
    </row>
    <row r="3128" spans="1:10" s="65" customFormat="1" ht="14" x14ac:dyDescent="0.35">
      <c r="A3128" s="145"/>
      <c r="E3128" s="102"/>
      <c r="F3128" s="102"/>
      <c r="G3128" s="102"/>
      <c r="I3128" s="93"/>
      <c r="J3128" s="93"/>
    </row>
    <row r="3129" spans="1:10" s="65" customFormat="1" ht="14" x14ac:dyDescent="0.35">
      <c r="A3129" s="145"/>
      <c r="E3129" s="102"/>
      <c r="F3129" s="102"/>
      <c r="G3129" s="102"/>
      <c r="I3129" s="93"/>
      <c r="J3129" s="93"/>
    </row>
    <row r="3130" spans="1:10" s="65" customFormat="1" ht="14" x14ac:dyDescent="0.35">
      <c r="A3130" s="145"/>
      <c r="E3130" s="102"/>
      <c r="F3130" s="102"/>
      <c r="G3130" s="102"/>
      <c r="I3130" s="93"/>
      <c r="J3130" s="93"/>
    </row>
    <row r="3131" spans="1:10" s="65" customFormat="1" ht="14" x14ac:dyDescent="0.35">
      <c r="A3131" s="145"/>
      <c r="E3131" s="102"/>
      <c r="F3131" s="102"/>
      <c r="G3131" s="102"/>
      <c r="I3131" s="93"/>
      <c r="J3131" s="93"/>
    </row>
    <row r="3132" spans="1:10" s="65" customFormat="1" ht="14" x14ac:dyDescent="0.35">
      <c r="A3132" s="145"/>
      <c r="E3132" s="102"/>
      <c r="F3132" s="102"/>
      <c r="G3132" s="102"/>
      <c r="I3132" s="93"/>
      <c r="J3132" s="93"/>
    </row>
    <row r="3133" spans="1:10" s="65" customFormat="1" ht="14" x14ac:dyDescent="0.35">
      <c r="A3133" s="145"/>
      <c r="E3133" s="102"/>
      <c r="F3133" s="102"/>
      <c r="G3133" s="102"/>
      <c r="I3133" s="93"/>
      <c r="J3133" s="93"/>
    </row>
    <row r="3134" spans="1:10" s="65" customFormat="1" ht="14" x14ac:dyDescent="0.35">
      <c r="A3134" s="145"/>
      <c r="E3134" s="102"/>
      <c r="F3134" s="102"/>
      <c r="G3134" s="102"/>
      <c r="I3134" s="93"/>
      <c r="J3134" s="93"/>
    </row>
    <row r="3135" spans="1:10" s="65" customFormat="1" ht="14" x14ac:dyDescent="0.35">
      <c r="A3135" s="145"/>
      <c r="E3135" s="102"/>
      <c r="F3135" s="102"/>
      <c r="G3135" s="102"/>
      <c r="I3135" s="93"/>
      <c r="J3135" s="93"/>
    </row>
    <row r="3136" spans="1:10" s="65" customFormat="1" ht="14" x14ac:dyDescent="0.35">
      <c r="A3136" s="145"/>
      <c r="E3136" s="102"/>
      <c r="F3136" s="102"/>
      <c r="G3136" s="102"/>
      <c r="I3136" s="93"/>
      <c r="J3136" s="93"/>
    </row>
    <row r="3137" spans="1:10" s="65" customFormat="1" ht="14" x14ac:dyDescent="0.35">
      <c r="A3137" s="145"/>
      <c r="E3137" s="102"/>
      <c r="F3137" s="102"/>
      <c r="G3137" s="102"/>
      <c r="I3137" s="93"/>
      <c r="J3137" s="93"/>
    </row>
    <row r="3138" spans="1:10" s="65" customFormat="1" ht="14" x14ac:dyDescent="0.35">
      <c r="A3138" s="145"/>
      <c r="E3138" s="102"/>
      <c r="F3138" s="102"/>
      <c r="G3138" s="102"/>
      <c r="I3138" s="93"/>
      <c r="J3138" s="93"/>
    </row>
    <row r="3139" spans="1:10" s="65" customFormat="1" ht="14" x14ac:dyDescent="0.35">
      <c r="A3139" s="145"/>
      <c r="E3139" s="102"/>
      <c r="F3139" s="102"/>
      <c r="G3139" s="102"/>
      <c r="I3139" s="93"/>
      <c r="J3139" s="93"/>
    </row>
    <row r="3140" spans="1:10" s="65" customFormat="1" ht="14" x14ac:dyDescent="0.35">
      <c r="A3140" s="145"/>
      <c r="E3140" s="102"/>
      <c r="F3140" s="102"/>
      <c r="G3140" s="102"/>
      <c r="I3140" s="93"/>
      <c r="J3140" s="93"/>
    </row>
    <row r="3141" spans="1:10" s="65" customFormat="1" ht="14" x14ac:dyDescent="0.35">
      <c r="A3141" s="145"/>
      <c r="E3141" s="102"/>
      <c r="F3141" s="102"/>
      <c r="G3141" s="102"/>
      <c r="I3141" s="93"/>
      <c r="J3141" s="93"/>
    </row>
    <row r="3142" spans="1:10" s="65" customFormat="1" ht="14" x14ac:dyDescent="0.35">
      <c r="A3142" s="145"/>
      <c r="E3142" s="102"/>
      <c r="F3142" s="102"/>
      <c r="G3142" s="102"/>
      <c r="I3142" s="93"/>
      <c r="J3142" s="93"/>
    </row>
    <row r="3143" spans="1:10" s="65" customFormat="1" ht="14" x14ac:dyDescent="0.35">
      <c r="A3143" s="145"/>
      <c r="E3143" s="102"/>
      <c r="F3143" s="102"/>
      <c r="G3143" s="102"/>
      <c r="I3143" s="93"/>
      <c r="J3143" s="93"/>
    </row>
    <row r="3144" spans="1:10" s="65" customFormat="1" ht="14" x14ac:dyDescent="0.35">
      <c r="A3144" s="145"/>
      <c r="E3144" s="102"/>
      <c r="F3144" s="102"/>
      <c r="G3144" s="102"/>
      <c r="I3144" s="93"/>
      <c r="J3144" s="93"/>
    </row>
    <row r="3145" spans="1:10" s="65" customFormat="1" ht="14" x14ac:dyDescent="0.35">
      <c r="A3145" s="145"/>
      <c r="E3145" s="102"/>
      <c r="F3145" s="102"/>
      <c r="G3145" s="102"/>
      <c r="I3145" s="93"/>
      <c r="J3145" s="93"/>
    </row>
    <row r="3146" spans="1:10" s="65" customFormat="1" ht="14" x14ac:dyDescent="0.35">
      <c r="A3146" s="145"/>
      <c r="E3146" s="102"/>
      <c r="F3146" s="102"/>
      <c r="G3146" s="102"/>
      <c r="I3146" s="93"/>
      <c r="J3146" s="93"/>
    </row>
    <row r="3147" spans="1:10" s="65" customFormat="1" ht="14" x14ac:dyDescent="0.35">
      <c r="A3147" s="145"/>
      <c r="E3147" s="102"/>
      <c r="F3147" s="102"/>
      <c r="G3147" s="102"/>
      <c r="I3147" s="93"/>
      <c r="J3147" s="93"/>
    </row>
    <row r="3148" spans="1:10" s="65" customFormat="1" ht="14" x14ac:dyDescent="0.35">
      <c r="A3148" s="145"/>
      <c r="E3148" s="102"/>
      <c r="F3148" s="102"/>
      <c r="G3148" s="102"/>
      <c r="I3148" s="93"/>
      <c r="J3148" s="93"/>
    </row>
    <row r="3149" spans="1:10" s="65" customFormat="1" ht="14" x14ac:dyDescent="0.35">
      <c r="A3149" s="145"/>
      <c r="E3149" s="102"/>
      <c r="F3149" s="102"/>
      <c r="G3149" s="102"/>
      <c r="I3149" s="93"/>
      <c r="J3149" s="93"/>
    </row>
    <row r="3150" spans="1:10" s="65" customFormat="1" ht="14" x14ac:dyDescent="0.35">
      <c r="A3150" s="145"/>
      <c r="E3150" s="102"/>
      <c r="F3150" s="102"/>
      <c r="G3150" s="102"/>
      <c r="I3150" s="93"/>
      <c r="J3150" s="93"/>
    </row>
    <row r="3151" spans="1:10" s="65" customFormat="1" ht="14" x14ac:dyDescent="0.35">
      <c r="A3151" s="145"/>
      <c r="E3151" s="102"/>
      <c r="F3151" s="102"/>
      <c r="G3151" s="102"/>
      <c r="I3151" s="93"/>
      <c r="J3151" s="93"/>
    </row>
    <row r="3152" spans="1:10" s="65" customFormat="1" ht="14" x14ac:dyDescent="0.35">
      <c r="A3152" s="145"/>
      <c r="E3152" s="102"/>
      <c r="F3152" s="102"/>
      <c r="G3152" s="102"/>
      <c r="I3152" s="93"/>
      <c r="J3152" s="93"/>
    </row>
    <row r="3153" spans="1:10" s="65" customFormat="1" ht="14" x14ac:dyDescent="0.35">
      <c r="A3153" s="145"/>
      <c r="E3153" s="102"/>
      <c r="F3153" s="102"/>
      <c r="G3153" s="102"/>
      <c r="I3153" s="93"/>
      <c r="J3153" s="93"/>
    </row>
    <row r="3154" spans="1:10" s="65" customFormat="1" ht="14" x14ac:dyDescent="0.35">
      <c r="A3154" s="145"/>
      <c r="E3154" s="102"/>
      <c r="F3154" s="102"/>
      <c r="G3154" s="102"/>
      <c r="I3154" s="93"/>
      <c r="J3154" s="93"/>
    </row>
    <row r="3155" spans="1:10" s="65" customFormat="1" ht="14" x14ac:dyDescent="0.35">
      <c r="A3155" s="145"/>
      <c r="E3155" s="102"/>
      <c r="F3155" s="102"/>
      <c r="G3155" s="102"/>
      <c r="I3155" s="93"/>
      <c r="J3155" s="93"/>
    </row>
    <row r="3156" spans="1:10" s="65" customFormat="1" ht="14" x14ac:dyDescent="0.35">
      <c r="A3156" s="145"/>
      <c r="E3156" s="102"/>
      <c r="F3156" s="102"/>
      <c r="G3156" s="102"/>
      <c r="I3156" s="93"/>
      <c r="J3156" s="93"/>
    </row>
    <row r="3157" spans="1:10" s="65" customFormat="1" ht="14" x14ac:dyDescent="0.35">
      <c r="A3157" s="145"/>
      <c r="E3157" s="102"/>
      <c r="F3157" s="102"/>
      <c r="G3157" s="102"/>
      <c r="I3157" s="93"/>
      <c r="J3157" s="93"/>
    </row>
    <row r="3158" spans="1:10" s="65" customFormat="1" ht="14" x14ac:dyDescent="0.35">
      <c r="A3158" s="145"/>
      <c r="E3158" s="102"/>
      <c r="F3158" s="102"/>
      <c r="G3158" s="102"/>
      <c r="I3158" s="93"/>
      <c r="J3158" s="93"/>
    </row>
    <row r="3159" spans="1:10" s="65" customFormat="1" ht="14" x14ac:dyDescent="0.35">
      <c r="A3159" s="145"/>
      <c r="E3159" s="102"/>
      <c r="F3159" s="102"/>
      <c r="G3159" s="102"/>
      <c r="I3159" s="93"/>
      <c r="J3159" s="93"/>
    </row>
    <row r="3160" spans="1:10" s="65" customFormat="1" ht="14" x14ac:dyDescent="0.35">
      <c r="A3160" s="145"/>
      <c r="E3160" s="102"/>
      <c r="F3160" s="102"/>
      <c r="G3160" s="102"/>
      <c r="I3160" s="93"/>
      <c r="J3160" s="93"/>
    </row>
    <row r="3161" spans="1:10" s="65" customFormat="1" ht="14" x14ac:dyDescent="0.35">
      <c r="A3161" s="145"/>
      <c r="E3161" s="102"/>
      <c r="F3161" s="102"/>
      <c r="G3161" s="102"/>
      <c r="I3161" s="93"/>
      <c r="J3161" s="93"/>
    </row>
    <row r="3162" spans="1:10" s="65" customFormat="1" ht="14" x14ac:dyDescent="0.35">
      <c r="A3162" s="145"/>
      <c r="E3162" s="102"/>
      <c r="F3162" s="102"/>
      <c r="G3162" s="102"/>
      <c r="I3162" s="93"/>
      <c r="J3162" s="93"/>
    </row>
    <row r="3163" spans="1:10" s="65" customFormat="1" ht="14" x14ac:dyDescent="0.35">
      <c r="A3163" s="145"/>
      <c r="E3163" s="102"/>
      <c r="F3163" s="102"/>
      <c r="G3163" s="102"/>
      <c r="I3163" s="93"/>
      <c r="J3163" s="93"/>
    </row>
    <row r="3164" spans="1:10" s="65" customFormat="1" ht="14" x14ac:dyDescent="0.35">
      <c r="A3164" s="145"/>
      <c r="E3164" s="102"/>
      <c r="F3164" s="102"/>
      <c r="G3164" s="102"/>
      <c r="I3164" s="93"/>
      <c r="J3164" s="93"/>
    </row>
    <row r="3165" spans="1:10" s="65" customFormat="1" ht="14" x14ac:dyDescent="0.35">
      <c r="A3165" s="145"/>
      <c r="E3165" s="102"/>
      <c r="F3165" s="102"/>
      <c r="G3165" s="102"/>
      <c r="I3165" s="93"/>
      <c r="J3165" s="93"/>
    </row>
    <row r="3166" spans="1:10" s="65" customFormat="1" ht="14" x14ac:dyDescent="0.35">
      <c r="A3166" s="145"/>
      <c r="E3166" s="102"/>
      <c r="F3166" s="102"/>
      <c r="G3166" s="102"/>
      <c r="I3166" s="93"/>
      <c r="J3166" s="93"/>
    </row>
    <row r="3167" spans="1:10" s="65" customFormat="1" ht="14" x14ac:dyDescent="0.35">
      <c r="A3167" s="145"/>
      <c r="E3167" s="102"/>
      <c r="F3167" s="102"/>
      <c r="G3167" s="102"/>
      <c r="I3167" s="93"/>
      <c r="J3167" s="93"/>
    </row>
    <row r="3168" spans="1:10" s="65" customFormat="1" ht="14" x14ac:dyDescent="0.35">
      <c r="A3168" s="145"/>
      <c r="E3168" s="102"/>
      <c r="F3168" s="102"/>
      <c r="G3168" s="102"/>
      <c r="I3168" s="93"/>
      <c r="J3168" s="93"/>
    </row>
    <row r="3169" spans="1:10" s="65" customFormat="1" ht="14" x14ac:dyDescent="0.35">
      <c r="A3169" s="145"/>
      <c r="E3169" s="102"/>
      <c r="F3169" s="102"/>
      <c r="G3169" s="102"/>
      <c r="I3169" s="93"/>
      <c r="J3169" s="93"/>
    </row>
    <row r="3170" spans="1:10" s="65" customFormat="1" ht="14" x14ac:dyDescent="0.35">
      <c r="A3170" s="145"/>
      <c r="E3170" s="102"/>
      <c r="F3170" s="102"/>
      <c r="G3170" s="102"/>
      <c r="I3170" s="93"/>
      <c r="J3170" s="93"/>
    </row>
    <row r="3171" spans="1:10" s="65" customFormat="1" ht="14" x14ac:dyDescent="0.35">
      <c r="A3171" s="145"/>
      <c r="E3171" s="102"/>
      <c r="F3171" s="102"/>
      <c r="G3171" s="102"/>
      <c r="I3171" s="93"/>
      <c r="J3171" s="93"/>
    </row>
    <row r="3172" spans="1:10" s="65" customFormat="1" ht="14" x14ac:dyDescent="0.35">
      <c r="A3172" s="145"/>
      <c r="E3172" s="102"/>
      <c r="F3172" s="102"/>
      <c r="G3172" s="102"/>
      <c r="I3172" s="93"/>
      <c r="J3172" s="93"/>
    </row>
    <row r="3173" spans="1:10" s="65" customFormat="1" ht="14" x14ac:dyDescent="0.35">
      <c r="A3173" s="145"/>
      <c r="E3173" s="102"/>
      <c r="F3173" s="102"/>
      <c r="G3173" s="102"/>
      <c r="I3173" s="93"/>
      <c r="J3173" s="93"/>
    </row>
    <row r="3174" spans="1:10" s="65" customFormat="1" ht="14" x14ac:dyDescent="0.35">
      <c r="A3174" s="145"/>
      <c r="E3174" s="102"/>
      <c r="F3174" s="102"/>
      <c r="G3174" s="102"/>
      <c r="I3174" s="93"/>
      <c r="J3174" s="93"/>
    </row>
    <row r="3175" spans="1:10" s="65" customFormat="1" ht="14" x14ac:dyDescent="0.35">
      <c r="A3175" s="145"/>
      <c r="E3175" s="102"/>
      <c r="F3175" s="102"/>
      <c r="G3175" s="102"/>
      <c r="I3175" s="93"/>
      <c r="J3175" s="93"/>
    </row>
    <row r="3176" spans="1:10" s="65" customFormat="1" ht="14" x14ac:dyDescent="0.35">
      <c r="A3176" s="145"/>
      <c r="E3176" s="102"/>
      <c r="F3176" s="102"/>
      <c r="G3176" s="102"/>
      <c r="I3176" s="93"/>
      <c r="J3176" s="93"/>
    </row>
    <row r="3177" spans="1:10" s="65" customFormat="1" ht="14" x14ac:dyDescent="0.35">
      <c r="A3177" s="145"/>
      <c r="E3177" s="102"/>
      <c r="F3177" s="102"/>
      <c r="G3177" s="102"/>
      <c r="I3177" s="93"/>
      <c r="J3177" s="93"/>
    </row>
    <row r="3178" spans="1:10" s="65" customFormat="1" ht="14" x14ac:dyDescent="0.35">
      <c r="A3178" s="145"/>
      <c r="E3178" s="102"/>
      <c r="F3178" s="102"/>
      <c r="G3178" s="102"/>
      <c r="I3178" s="93"/>
      <c r="J3178" s="93"/>
    </row>
    <row r="3179" spans="1:10" s="65" customFormat="1" ht="14" x14ac:dyDescent="0.35">
      <c r="A3179" s="145"/>
      <c r="E3179" s="102"/>
      <c r="F3179" s="102"/>
      <c r="G3179" s="102"/>
      <c r="I3179" s="93"/>
      <c r="J3179" s="93"/>
    </row>
    <row r="3180" spans="1:10" s="65" customFormat="1" ht="14" x14ac:dyDescent="0.35">
      <c r="A3180" s="145"/>
      <c r="E3180" s="102"/>
      <c r="F3180" s="102"/>
      <c r="G3180" s="102"/>
      <c r="I3180" s="93"/>
      <c r="J3180" s="93"/>
    </row>
    <row r="3181" spans="1:10" s="65" customFormat="1" ht="14" x14ac:dyDescent="0.35">
      <c r="A3181" s="145"/>
      <c r="E3181" s="102"/>
      <c r="F3181" s="102"/>
      <c r="G3181" s="102"/>
      <c r="I3181" s="93"/>
      <c r="J3181" s="93"/>
    </row>
    <row r="3182" spans="1:10" s="65" customFormat="1" ht="14" x14ac:dyDescent="0.35">
      <c r="A3182" s="145"/>
      <c r="E3182" s="102"/>
      <c r="F3182" s="102"/>
      <c r="G3182" s="102"/>
      <c r="I3182" s="93"/>
      <c r="J3182" s="93"/>
    </row>
    <row r="3183" spans="1:10" s="65" customFormat="1" ht="14" x14ac:dyDescent="0.35">
      <c r="A3183" s="145"/>
      <c r="E3183" s="102"/>
      <c r="F3183" s="102"/>
      <c r="G3183" s="102"/>
      <c r="I3183" s="93"/>
      <c r="J3183" s="93"/>
    </row>
    <row r="3184" spans="1:10" s="65" customFormat="1" ht="14" x14ac:dyDescent="0.35">
      <c r="A3184" s="145"/>
      <c r="E3184" s="102"/>
      <c r="F3184" s="102"/>
      <c r="G3184" s="102"/>
      <c r="I3184" s="93"/>
      <c r="J3184" s="93"/>
    </row>
    <row r="3185" spans="1:10" s="65" customFormat="1" ht="14" x14ac:dyDescent="0.35">
      <c r="A3185" s="145"/>
      <c r="E3185" s="102"/>
      <c r="F3185" s="102"/>
      <c r="G3185" s="102"/>
      <c r="I3185" s="93"/>
      <c r="J3185" s="93"/>
    </row>
    <row r="3186" spans="1:10" s="65" customFormat="1" ht="14" x14ac:dyDescent="0.35">
      <c r="A3186" s="145"/>
      <c r="E3186" s="102"/>
      <c r="F3186" s="102"/>
      <c r="G3186" s="102"/>
      <c r="I3186" s="93"/>
      <c r="J3186" s="93"/>
    </row>
    <row r="3187" spans="1:10" s="65" customFormat="1" ht="14" x14ac:dyDescent="0.35">
      <c r="A3187" s="145"/>
      <c r="E3187" s="102"/>
      <c r="F3187" s="102"/>
      <c r="G3187" s="102"/>
      <c r="I3187" s="93"/>
      <c r="J3187" s="93"/>
    </row>
    <row r="3188" spans="1:10" s="65" customFormat="1" ht="14" x14ac:dyDescent="0.35">
      <c r="A3188" s="145"/>
      <c r="E3188" s="102"/>
      <c r="F3188" s="102"/>
      <c r="G3188" s="102"/>
      <c r="I3188" s="93"/>
      <c r="J3188" s="93"/>
    </row>
    <row r="3189" spans="1:10" s="65" customFormat="1" ht="14" x14ac:dyDescent="0.35">
      <c r="A3189" s="145"/>
      <c r="E3189" s="102"/>
      <c r="F3189" s="102"/>
      <c r="G3189" s="102"/>
      <c r="I3189" s="93"/>
      <c r="J3189" s="93"/>
    </row>
    <row r="3190" spans="1:10" s="65" customFormat="1" ht="14" x14ac:dyDescent="0.35">
      <c r="A3190" s="145"/>
      <c r="E3190" s="102"/>
      <c r="F3190" s="102"/>
      <c r="G3190" s="102"/>
      <c r="I3190" s="93"/>
      <c r="J3190" s="93"/>
    </row>
    <row r="3191" spans="1:10" s="65" customFormat="1" ht="14" x14ac:dyDescent="0.35">
      <c r="A3191" s="145"/>
      <c r="E3191" s="102"/>
      <c r="F3191" s="102"/>
      <c r="G3191" s="102"/>
      <c r="I3191" s="93"/>
      <c r="J3191" s="93"/>
    </row>
    <row r="3192" spans="1:10" s="65" customFormat="1" ht="14" x14ac:dyDescent="0.35">
      <c r="A3192" s="145"/>
      <c r="E3192" s="102"/>
      <c r="F3192" s="102"/>
      <c r="G3192" s="102"/>
      <c r="I3192" s="93"/>
      <c r="J3192" s="93"/>
    </row>
    <row r="3193" spans="1:10" s="65" customFormat="1" ht="14" x14ac:dyDescent="0.35">
      <c r="A3193" s="145"/>
      <c r="E3193" s="102"/>
      <c r="F3193" s="102"/>
      <c r="G3193" s="102"/>
      <c r="I3193" s="93"/>
      <c r="J3193" s="93"/>
    </row>
    <row r="3194" spans="1:10" s="65" customFormat="1" ht="14" x14ac:dyDescent="0.35">
      <c r="A3194" s="145"/>
      <c r="E3194" s="102"/>
      <c r="F3194" s="102"/>
      <c r="G3194" s="102"/>
      <c r="I3194" s="93"/>
      <c r="J3194" s="93"/>
    </row>
    <row r="3195" spans="1:10" s="65" customFormat="1" ht="14" x14ac:dyDescent="0.35">
      <c r="A3195" s="145"/>
      <c r="E3195" s="102"/>
      <c r="F3195" s="102"/>
      <c r="G3195" s="102"/>
      <c r="I3195" s="93"/>
      <c r="J3195" s="93"/>
    </row>
    <row r="3196" spans="1:10" s="65" customFormat="1" ht="14" x14ac:dyDescent="0.35">
      <c r="A3196" s="145"/>
      <c r="E3196" s="102"/>
      <c r="F3196" s="102"/>
      <c r="G3196" s="102"/>
      <c r="I3196" s="93"/>
      <c r="J3196" s="93"/>
    </row>
    <row r="3197" spans="1:10" s="65" customFormat="1" ht="14" x14ac:dyDescent="0.35">
      <c r="A3197" s="145"/>
      <c r="E3197" s="102"/>
      <c r="F3197" s="102"/>
      <c r="G3197" s="102"/>
      <c r="I3197" s="93"/>
      <c r="J3197" s="93"/>
    </row>
    <row r="3198" spans="1:10" s="65" customFormat="1" ht="14" x14ac:dyDescent="0.35">
      <c r="A3198" s="145"/>
      <c r="E3198" s="102"/>
      <c r="F3198" s="102"/>
      <c r="G3198" s="102"/>
      <c r="I3198" s="93"/>
      <c r="J3198" s="93"/>
    </row>
    <row r="3199" spans="1:10" s="65" customFormat="1" ht="14" x14ac:dyDescent="0.35">
      <c r="A3199" s="145"/>
      <c r="E3199" s="102"/>
      <c r="F3199" s="102"/>
      <c r="G3199" s="102"/>
      <c r="I3199" s="93"/>
      <c r="J3199" s="93"/>
    </row>
    <row r="3200" spans="1:10" s="65" customFormat="1" ht="14" x14ac:dyDescent="0.35">
      <c r="A3200" s="145"/>
      <c r="E3200" s="102"/>
      <c r="F3200" s="102"/>
      <c r="G3200" s="102"/>
      <c r="I3200" s="93"/>
      <c r="J3200" s="93"/>
    </row>
    <row r="3201" spans="1:10" s="65" customFormat="1" ht="14" x14ac:dyDescent="0.35">
      <c r="A3201" s="145"/>
      <c r="E3201" s="102"/>
      <c r="F3201" s="102"/>
      <c r="G3201" s="102"/>
      <c r="I3201" s="93"/>
      <c r="J3201" s="93"/>
    </row>
    <row r="3202" spans="1:10" s="65" customFormat="1" ht="14" x14ac:dyDescent="0.35">
      <c r="A3202" s="145"/>
      <c r="E3202" s="102"/>
      <c r="F3202" s="102"/>
      <c r="G3202" s="102"/>
      <c r="I3202" s="93"/>
      <c r="J3202" s="93"/>
    </row>
    <row r="3203" spans="1:10" s="65" customFormat="1" ht="14" x14ac:dyDescent="0.35">
      <c r="A3203" s="145"/>
      <c r="E3203" s="102"/>
      <c r="F3203" s="102"/>
      <c r="G3203" s="102"/>
      <c r="I3203" s="93"/>
      <c r="J3203" s="93"/>
    </row>
    <row r="3204" spans="1:10" s="65" customFormat="1" ht="14" x14ac:dyDescent="0.35">
      <c r="A3204" s="145"/>
      <c r="E3204" s="102"/>
      <c r="F3204" s="102"/>
      <c r="G3204" s="102"/>
      <c r="I3204" s="93"/>
      <c r="J3204" s="93"/>
    </row>
    <row r="3205" spans="1:10" s="65" customFormat="1" ht="14" x14ac:dyDescent="0.35">
      <c r="A3205" s="145"/>
      <c r="E3205" s="102"/>
      <c r="F3205" s="102"/>
      <c r="G3205" s="102"/>
      <c r="I3205" s="93"/>
      <c r="J3205" s="93"/>
    </row>
    <row r="3206" spans="1:10" s="65" customFormat="1" ht="14" x14ac:dyDescent="0.35">
      <c r="A3206" s="145"/>
      <c r="E3206" s="102"/>
      <c r="F3206" s="102"/>
      <c r="G3206" s="102"/>
      <c r="I3206" s="93"/>
      <c r="J3206" s="93"/>
    </row>
    <row r="3207" spans="1:10" s="65" customFormat="1" ht="14" x14ac:dyDescent="0.35">
      <c r="A3207" s="145"/>
      <c r="E3207" s="102"/>
      <c r="F3207" s="102"/>
      <c r="G3207" s="102"/>
      <c r="I3207" s="93"/>
      <c r="J3207" s="93"/>
    </row>
    <row r="3208" spans="1:10" s="65" customFormat="1" ht="14" x14ac:dyDescent="0.35">
      <c r="A3208" s="145"/>
      <c r="E3208" s="102"/>
      <c r="F3208" s="102"/>
      <c r="G3208" s="102"/>
      <c r="I3208" s="93"/>
      <c r="J3208" s="93"/>
    </row>
    <row r="3209" spans="1:10" s="65" customFormat="1" ht="14" x14ac:dyDescent="0.35">
      <c r="A3209" s="145"/>
      <c r="E3209" s="102"/>
      <c r="F3209" s="102"/>
      <c r="G3209" s="102"/>
      <c r="I3209" s="93"/>
      <c r="J3209" s="93"/>
    </row>
    <row r="3210" spans="1:10" s="65" customFormat="1" ht="14" x14ac:dyDescent="0.35">
      <c r="A3210" s="145"/>
      <c r="E3210" s="102"/>
      <c r="F3210" s="102"/>
      <c r="G3210" s="102"/>
      <c r="I3210" s="93"/>
      <c r="J3210" s="93"/>
    </row>
    <row r="3211" spans="1:10" s="65" customFormat="1" ht="14" x14ac:dyDescent="0.35">
      <c r="A3211" s="145"/>
      <c r="E3211" s="102"/>
      <c r="F3211" s="102"/>
      <c r="G3211" s="102"/>
      <c r="I3211" s="93"/>
      <c r="J3211" s="93"/>
    </row>
    <row r="3212" spans="1:10" s="65" customFormat="1" ht="14" x14ac:dyDescent="0.35">
      <c r="A3212" s="145"/>
      <c r="E3212" s="102"/>
      <c r="F3212" s="102"/>
      <c r="G3212" s="102"/>
      <c r="I3212" s="93"/>
      <c r="J3212" s="93"/>
    </row>
    <row r="3213" spans="1:10" s="65" customFormat="1" ht="14" x14ac:dyDescent="0.35">
      <c r="A3213" s="145"/>
      <c r="E3213" s="102"/>
      <c r="F3213" s="102"/>
      <c r="G3213" s="102"/>
      <c r="I3213" s="93"/>
      <c r="J3213" s="93"/>
    </row>
    <row r="3214" spans="1:10" s="65" customFormat="1" ht="14" x14ac:dyDescent="0.35">
      <c r="A3214" s="145"/>
      <c r="E3214" s="102"/>
      <c r="F3214" s="102"/>
      <c r="G3214" s="102"/>
      <c r="I3214" s="93"/>
      <c r="J3214" s="93"/>
    </row>
    <row r="3215" spans="1:10" s="65" customFormat="1" ht="14" x14ac:dyDescent="0.35">
      <c r="A3215" s="145"/>
      <c r="E3215" s="102"/>
      <c r="F3215" s="102"/>
      <c r="G3215" s="102"/>
      <c r="I3215" s="93"/>
      <c r="J3215" s="93"/>
    </row>
    <row r="3216" spans="1:10" s="65" customFormat="1" ht="14" x14ac:dyDescent="0.35">
      <c r="A3216" s="145"/>
      <c r="E3216" s="102"/>
      <c r="F3216" s="102"/>
      <c r="G3216" s="102"/>
      <c r="I3216" s="93"/>
      <c r="J3216" s="93"/>
    </row>
    <row r="3217" spans="1:10" s="65" customFormat="1" ht="14" x14ac:dyDescent="0.35">
      <c r="A3217" s="145"/>
      <c r="E3217" s="102"/>
      <c r="F3217" s="102"/>
      <c r="G3217" s="102"/>
      <c r="I3217" s="93"/>
      <c r="J3217" s="93"/>
    </row>
    <row r="3218" spans="1:10" s="65" customFormat="1" ht="14" x14ac:dyDescent="0.35">
      <c r="A3218" s="145"/>
      <c r="E3218" s="102"/>
      <c r="F3218" s="102"/>
      <c r="G3218" s="102"/>
      <c r="I3218" s="93"/>
      <c r="J3218" s="93"/>
    </row>
    <row r="3219" spans="1:10" s="65" customFormat="1" ht="14" x14ac:dyDescent="0.35">
      <c r="A3219" s="145"/>
      <c r="E3219" s="102"/>
      <c r="F3219" s="102"/>
      <c r="G3219" s="102"/>
      <c r="I3219" s="93"/>
      <c r="J3219" s="93"/>
    </row>
    <row r="3220" spans="1:10" s="65" customFormat="1" ht="14" x14ac:dyDescent="0.35">
      <c r="A3220" s="145"/>
      <c r="E3220" s="102"/>
      <c r="F3220" s="102"/>
      <c r="G3220" s="102"/>
      <c r="I3220" s="93"/>
      <c r="J3220" s="93"/>
    </row>
    <row r="3221" spans="1:10" s="65" customFormat="1" ht="14" x14ac:dyDescent="0.35">
      <c r="A3221" s="145"/>
      <c r="E3221" s="102"/>
      <c r="F3221" s="102"/>
      <c r="G3221" s="102"/>
      <c r="I3221" s="93"/>
      <c r="J3221" s="93"/>
    </row>
    <row r="3222" spans="1:10" s="65" customFormat="1" ht="14" x14ac:dyDescent="0.35">
      <c r="A3222" s="145"/>
      <c r="E3222" s="102"/>
      <c r="F3222" s="102"/>
      <c r="G3222" s="102"/>
      <c r="I3222" s="93"/>
      <c r="J3222" s="93"/>
    </row>
    <row r="3223" spans="1:10" s="65" customFormat="1" ht="14" x14ac:dyDescent="0.35">
      <c r="A3223" s="145"/>
      <c r="E3223" s="102"/>
      <c r="F3223" s="102"/>
      <c r="G3223" s="102"/>
      <c r="I3223" s="93"/>
      <c r="J3223" s="93"/>
    </row>
    <row r="3224" spans="1:10" s="65" customFormat="1" ht="14" x14ac:dyDescent="0.35">
      <c r="A3224" s="145"/>
      <c r="E3224" s="102"/>
      <c r="F3224" s="102"/>
      <c r="G3224" s="102"/>
      <c r="I3224" s="93"/>
      <c r="J3224" s="93"/>
    </row>
    <row r="3225" spans="1:10" s="65" customFormat="1" ht="14" x14ac:dyDescent="0.35">
      <c r="A3225" s="145"/>
      <c r="E3225" s="102"/>
      <c r="F3225" s="102"/>
      <c r="G3225" s="102"/>
      <c r="I3225" s="93"/>
      <c r="J3225" s="93"/>
    </row>
    <row r="3226" spans="1:10" s="65" customFormat="1" ht="14" x14ac:dyDescent="0.35">
      <c r="A3226" s="145"/>
      <c r="E3226" s="102"/>
      <c r="F3226" s="102"/>
      <c r="G3226" s="102"/>
      <c r="I3226" s="93"/>
      <c r="J3226" s="93"/>
    </row>
    <row r="3227" spans="1:10" s="65" customFormat="1" ht="14" x14ac:dyDescent="0.35">
      <c r="A3227" s="145"/>
      <c r="E3227" s="102"/>
      <c r="F3227" s="102"/>
      <c r="G3227" s="102"/>
      <c r="I3227" s="93"/>
      <c r="J3227" s="93"/>
    </row>
    <row r="3228" spans="1:10" s="65" customFormat="1" ht="14" x14ac:dyDescent="0.35">
      <c r="A3228" s="145"/>
      <c r="E3228" s="102"/>
      <c r="F3228" s="102"/>
      <c r="G3228" s="102"/>
      <c r="I3228" s="93"/>
      <c r="J3228" s="93"/>
    </row>
    <row r="3229" spans="1:10" s="65" customFormat="1" ht="14" x14ac:dyDescent="0.35">
      <c r="A3229" s="145"/>
      <c r="E3229" s="102"/>
      <c r="F3229" s="102"/>
      <c r="G3229" s="102"/>
      <c r="I3229" s="93"/>
      <c r="J3229" s="93"/>
    </row>
    <row r="3230" spans="1:10" s="65" customFormat="1" ht="14" x14ac:dyDescent="0.35">
      <c r="A3230" s="145"/>
      <c r="E3230" s="102"/>
      <c r="F3230" s="102"/>
      <c r="G3230" s="102"/>
      <c r="I3230" s="93"/>
      <c r="J3230" s="93"/>
    </row>
    <row r="3231" spans="1:10" s="65" customFormat="1" ht="14" x14ac:dyDescent="0.35">
      <c r="A3231" s="145"/>
      <c r="E3231" s="102"/>
      <c r="F3231" s="102"/>
      <c r="G3231" s="102"/>
      <c r="I3231" s="93"/>
      <c r="J3231" s="93"/>
    </row>
    <row r="3232" spans="1:10" s="65" customFormat="1" ht="14" x14ac:dyDescent="0.35">
      <c r="A3232" s="145"/>
      <c r="E3232" s="102"/>
      <c r="F3232" s="102"/>
      <c r="G3232" s="102"/>
      <c r="I3232" s="93"/>
      <c r="J3232" s="93"/>
    </row>
    <row r="3233" spans="1:10" s="65" customFormat="1" ht="14" x14ac:dyDescent="0.35">
      <c r="A3233" s="145"/>
      <c r="E3233" s="102"/>
      <c r="F3233" s="102"/>
      <c r="G3233" s="102"/>
      <c r="I3233" s="93"/>
      <c r="J3233" s="93"/>
    </row>
    <row r="3234" spans="1:10" s="65" customFormat="1" ht="14" x14ac:dyDescent="0.35">
      <c r="A3234" s="145"/>
      <c r="E3234" s="102"/>
      <c r="F3234" s="102"/>
      <c r="G3234" s="102"/>
      <c r="I3234" s="93"/>
      <c r="J3234" s="93"/>
    </row>
    <row r="3235" spans="1:10" s="65" customFormat="1" ht="14" x14ac:dyDescent="0.35">
      <c r="A3235" s="145"/>
      <c r="E3235" s="102"/>
      <c r="F3235" s="102"/>
      <c r="G3235" s="102"/>
      <c r="I3235" s="93"/>
      <c r="J3235" s="93"/>
    </row>
    <row r="3236" spans="1:10" s="65" customFormat="1" ht="14" x14ac:dyDescent="0.35">
      <c r="A3236" s="145"/>
      <c r="E3236" s="102"/>
      <c r="F3236" s="102"/>
      <c r="G3236" s="102"/>
      <c r="I3236" s="93"/>
      <c r="J3236" s="93"/>
    </row>
    <row r="3237" spans="1:10" s="65" customFormat="1" ht="14" x14ac:dyDescent="0.35">
      <c r="A3237" s="145"/>
      <c r="E3237" s="102"/>
      <c r="F3237" s="102"/>
      <c r="G3237" s="102"/>
      <c r="I3237" s="93"/>
      <c r="J3237" s="93"/>
    </row>
    <row r="3238" spans="1:10" s="65" customFormat="1" ht="14" x14ac:dyDescent="0.35">
      <c r="A3238" s="145"/>
      <c r="E3238" s="102"/>
      <c r="F3238" s="102"/>
      <c r="G3238" s="102"/>
      <c r="I3238" s="93"/>
      <c r="J3238" s="93"/>
    </row>
    <row r="3239" spans="1:10" s="65" customFormat="1" ht="14" x14ac:dyDescent="0.35">
      <c r="A3239" s="145"/>
      <c r="E3239" s="102"/>
      <c r="F3239" s="102"/>
      <c r="G3239" s="102"/>
      <c r="I3239" s="93"/>
      <c r="J3239" s="93"/>
    </row>
    <row r="3240" spans="1:10" s="65" customFormat="1" ht="14" x14ac:dyDescent="0.35">
      <c r="A3240" s="145"/>
      <c r="E3240" s="102"/>
      <c r="F3240" s="102"/>
      <c r="G3240" s="102"/>
      <c r="I3240" s="93"/>
      <c r="J3240" s="93"/>
    </row>
    <row r="3241" spans="1:10" s="65" customFormat="1" ht="14" x14ac:dyDescent="0.35">
      <c r="A3241" s="145"/>
      <c r="E3241" s="102"/>
      <c r="F3241" s="102"/>
      <c r="G3241" s="102"/>
      <c r="I3241" s="93"/>
      <c r="J3241" s="93"/>
    </row>
    <row r="3242" spans="1:10" s="65" customFormat="1" ht="14" x14ac:dyDescent="0.35">
      <c r="A3242" s="145"/>
      <c r="E3242" s="102"/>
      <c r="F3242" s="102"/>
      <c r="G3242" s="102"/>
      <c r="I3242" s="93"/>
      <c r="J3242" s="93"/>
    </row>
    <row r="3243" spans="1:10" s="65" customFormat="1" ht="14" x14ac:dyDescent="0.35">
      <c r="A3243" s="145"/>
      <c r="E3243" s="102"/>
      <c r="F3243" s="102"/>
      <c r="G3243" s="102"/>
      <c r="I3243" s="93"/>
      <c r="J3243" s="93"/>
    </row>
    <row r="3244" spans="1:10" s="65" customFormat="1" ht="14" x14ac:dyDescent="0.35">
      <c r="A3244" s="145"/>
      <c r="E3244" s="102"/>
      <c r="F3244" s="102"/>
      <c r="G3244" s="102"/>
      <c r="I3244" s="93"/>
      <c r="J3244" s="93"/>
    </row>
    <row r="3245" spans="1:10" s="65" customFormat="1" ht="14" x14ac:dyDescent="0.35">
      <c r="A3245" s="145"/>
      <c r="E3245" s="102"/>
      <c r="F3245" s="102"/>
      <c r="G3245" s="102"/>
      <c r="I3245" s="93"/>
      <c r="J3245" s="93"/>
    </row>
    <row r="3246" spans="1:10" s="65" customFormat="1" ht="14" x14ac:dyDescent="0.35">
      <c r="A3246" s="145"/>
      <c r="E3246" s="102"/>
      <c r="F3246" s="102"/>
      <c r="G3246" s="102"/>
      <c r="I3246" s="93"/>
      <c r="J3246" s="93"/>
    </row>
    <row r="3247" spans="1:10" s="65" customFormat="1" ht="14" x14ac:dyDescent="0.35">
      <c r="A3247" s="145"/>
      <c r="E3247" s="102"/>
      <c r="F3247" s="102"/>
      <c r="G3247" s="102"/>
      <c r="I3247" s="93"/>
      <c r="J3247" s="93"/>
    </row>
    <row r="3248" spans="1:10" s="65" customFormat="1" ht="14" x14ac:dyDescent="0.35">
      <c r="A3248" s="145"/>
      <c r="E3248" s="102"/>
      <c r="F3248" s="102"/>
      <c r="G3248" s="102"/>
      <c r="I3248" s="93"/>
      <c r="J3248" s="93"/>
    </row>
    <row r="3249" spans="1:10" s="65" customFormat="1" ht="14" x14ac:dyDescent="0.35">
      <c r="A3249" s="145"/>
      <c r="E3249" s="102"/>
      <c r="F3249" s="102"/>
      <c r="G3249" s="102"/>
      <c r="I3249" s="93"/>
      <c r="J3249" s="93"/>
    </row>
    <row r="3250" spans="1:10" s="65" customFormat="1" ht="14" x14ac:dyDescent="0.35">
      <c r="A3250" s="145"/>
      <c r="E3250" s="102"/>
      <c r="F3250" s="102"/>
      <c r="G3250" s="102"/>
      <c r="I3250" s="93"/>
      <c r="J3250" s="93"/>
    </row>
    <row r="3251" spans="1:10" s="65" customFormat="1" ht="14" x14ac:dyDescent="0.35">
      <c r="A3251" s="145"/>
      <c r="E3251" s="102"/>
      <c r="F3251" s="102"/>
      <c r="G3251" s="102"/>
      <c r="I3251" s="93"/>
      <c r="J3251" s="93"/>
    </row>
    <row r="3252" spans="1:10" s="65" customFormat="1" ht="14" x14ac:dyDescent="0.35">
      <c r="A3252" s="145"/>
      <c r="E3252" s="102"/>
      <c r="F3252" s="102"/>
      <c r="G3252" s="102"/>
      <c r="I3252" s="93"/>
      <c r="J3252" s="93"/>
    </row>
    <row r="3253" spans="1:10" s="65" customFormat="1" ht="14" x14ac:dyDescent="0.35">
      <c r="A3253" s="145"/>
      <c r="E3253" s="102"/>
      <c r="F3253" s="102"/>
      <c r="G3253" s="102"/>
      <c r="I3253" s="93"/>
      <c r="J3253" s="93"/>
    </row>
    <row r="3254" spans="1:10" s="65" customFormat="1" ht="14" x14ac:dyDescent="0.35">
      <c r="A3254" s="145"/>
      <c r="E3254" s="102"/>
      <c r="F3254" s="102"/>
      <c r="G3254" s="102"/>
      <c r="I3254" s="93"/>
      <c r="J3254" s="93"/>
    </row>
    <row r="3255" spans="1:10" s="65" customFormat="1" ht="14" x14ac:dyDescent="0.35">
      <c r="A3255" s="145"/>
      <c r="E3255" s="102"/>
      <c r="F3255" s="102"/>
      <c r="G3255" s="102"/>
      <c r="I3255" s="93"/>
      <c r="J3255" s="93"/>
    </row>
    <row r="3256" spans="1:10" s="65" customFormat="1" ht="14" x14ac:dyDescent="0.35">
      <c r="A3256" s="145"/>
      <c r="E3256" s="102"/>
      <c r="F3256" s="102"/>
      <c r="G3256" s="102"/>
      <c r="I3256" s="93"/>
      <c r="J3256" s="93"/>
    </row>
    <row r="3257" spans="1:10" s="65" customFormat="1" ht="14" x14ac:dyDescent="0.35">
      <c r="A3257" s="145"/>
      <c r="E3257" s="102"/>
      <c r="F3257" s="102"/>
      <c r="G3257" s="102"/>
      <c r="I3257" s="93"/>
      <c r="J3257" s="93"/>
    </row>
    <row r="3258" spans="1:10" s="65" customFormat="1" ht="14" x14ac:dyDescent="0.35">
      <c r="A3258" s="145"/>
      <c r="E3258" s="102"/>
      <c r="F3258" s="102"/>
      <c r="G3258" s="102"/>
      <c r="I3258" s="93"/>
      <c r="J3258" s="93"/>
    </row>
    <row r="3259" spans="1:10" s="65" customFormat="1" ht="14" x14ac:dyDescent="0.35">
      <c r="A3259" s="145"/>
      <c r="E3259" s="102"/>
      <c r="F3259" s="102"/>
      <c r="G3259" s="102"/>
      <c r="I3259" s="93"/>
      <c r="J3259" s="93"/>
    </row>
    <row r="3260" spans="1:10" s="65" customFormat="1" ht="14" x14ac:dyDescent="0.35">
      <c r="A3260" s="145"/>
      <c r="E3260" s="102"/>
      <c r="F3260" s="102"/>
      <c r="G3260" s="102"/>
      <c r="I3260" s="93"/>
      <c r="J3260" s="93"/>
    </row>
    <row r="3261" spans="1:10" s="65" customFormat="1" ht="14" x14ac:dyDescent="0.35">
      <c r="A3261" s="145"/>
      <c r="E3261" s="102"/>
      <c r="F3261" s="102"/>
      <c r="G3261" s="102"/>
      <c r="I3261" s="93"/>
      <c r="J3261" s="93"/>
    </row>
    <row r="3262" spans="1:10" s="65" customFormat="1" ht="14" x14ac:dyDescent="0.35">
      <c r="A3262" s="145"/>
      <c r="E3262" s="102"/>
      <c r="F3262" s="102"/>
      <c r="G3262" s="102"/>
      <c r="I3262" s="93"/>
      <c r="J3262" s="93"/>
    </row>
    <row r="3263" spans="1:10" s="65" customFormat="1" ht="14" x14ac:dyDescent="0.35">
      <c r="A3263" s="145"/>
      <c r="E3263" s="102"/>
      <c r="F3263" s="102"/>
      <c r="G3263" s="102"/>
      <c r="I3263" s="93"/>
      <c r="J3263" s="93"/>
    </row>
    <row r="3264" spans="1:10" s="65" customFormat="1" ht="14" x14ac:dyDescent="0.35">
      <c r="A3264" s="145"/>
      <c r="E3264" s="102"/>
      <c r="F3264" s="102"/>
      <c r="G3264" s="102"/>
      <c r="I3264" s="93"/>
      <c r="J3264" s="93"/>
    </row>
    <row r="3265" spans="1:10" s="65" customFormat="1" ht="14" x14ac:dyDescent="0.35">
      <c r="A3265" s="145"/>
      <c r="E3265" s="102"/>
      <c r="F3265" s="102"/>
      <c r="G3265" s="102"/>
      <c r="I3265" s="93"/>
      <c r="J3265" s="93"/>
    </row>
    <row r="3266" spans="1:10" s="65" customFormat="1" ht="14" x14ac:dyDescent="0.35">
      <c r="A3266" s="145"/>
      <c r="E3266" s="102"/>
      <c r="F3266" s="102"/>
      <c r="G3266" s="102"/>
      <c r="I3266" s="93"/>
      <c r="J3266" s="93"/>
    </row>
    <row r="3267" spans="1:10" s="65" customFormat="1" ht="14" x14ac:dyDescent="0.35">
      <c r="A3267" s="145"/>
      <c r="E3267" s="102"/>
      <c r="F3267" s="102"/>
      <c r="G3267" s="102"/>
      <c r="I3267" s="93"/>
      <c r="J3267" s="93"/>
    </row>
    <row r="3268" spans="1:10" s="65" customFormat="1" ht="14" x14ac:dyDescent="0.35">
      <c r="A3268" s="145"/>
      <c r="E3268" s="102"/>
      <c r="F3268" s="102"/>
      <c r="G3268" s="102"/>
      <c r="I3268" s="93"/>
      <c r="J3268" s="93"/>
    </row>
    <row r="3269" spans="1:10" s="65" customFormat="1" ht="14" x14ac:dyDescent="0.35">
      <c r="A3269" s="145"/>
      <c r="E3269" s="102"/>
      <c r="F3269" s="102"/>
      <c r="G3269" s="102"/>
      <c r="I3269" s="93"/>
      <c r="J3269" s="93"/>
    </row>
    <row r="3270" spans="1:10" s="65" customFormat="1" ht="14" x14ac:dyDescent="0.35">
      <c r="A3270" s="145"/>
      <c r="E3270" s="102"/>
      <c r="F3270" s="102"/>
      <c r="G3270" s="102"/>
      <c r="I3270" s="93"/>
      <c r="J3270" s="93"/>
    </row>
    <row r="3271" spans="1:10" s="65" customFormat="1" ht="14" x14ac:dyDescent="0.35">
      <c r="A3271" s="145"/>
      <c r="E3271" s="102"/>
      <c r="F3271" s="102"/>
      <c r="G3271" s="102"/>
      <c r="I3271" s="93"/>
      <c r="J3271" s="93"/>
    </row>
    <row r="3272" spans="1:10" s="65" customFormat="1" ht="14" x14ac:dyDescent="0.35">
      <c r="A3272" s="145"/>
      <c r="E3272" s="102"/>
      <c r="F3272" s="102"/>
      <c r="G3272" s="102"/>
      <c r="I3272" s="93"/>
      <c r="J3272" s="93"/>
    </row>
    <row r="3273" spans="1:10" s="65" customFormat="1" ht="14" x14ac:dyDescent="0.35">
      <c r="A3273" s="145"/>
      <c r="E3273" s="102"/>
      <c r="F3273" s="102"/>
      <c r="G3273" s="102"/>
      <c r="I3273" s="93"/>
      <c r="J3273" s="93"/>
    </row>
    <row r="3274" spans="1:10" s="65" customFormat="1" ht="14" x14ac:dyDescent="0.35">
      <c r="A3274" s="145"/>
      <c r="E3274" s="102"/>
      <c r="F3274" s="102"/>
      <c r="G3274" s="102"/>
      <c r="I3274" s="93"/>
      <c r="J3274" s="93"/>
    </row>
    <row r="3275" spans="1:10" s="65" customFormat="1" ht="14" x14ac:dyDescent="0.35">
      <c r="A3275" s="145"/>
      <c r="E3275" s="102"/>
      <c r="F3275" s="102"/>
      <c r="G3275" s="102"/>
      <c r="I3275" s="93"/>
      <c r="J3275" s="93"/>
    </row>
    <row r="3276" spans="1:10" s="65" customFormat="1" ht="14" x14ac:dyDescent="0.35">
      <c r="A3276" s="145"/>
      <c r="E3276" s="102"/>
      <c r="F3276" s="102"/>
      <c r="G3276" s="102"/>
      <c r="I3276" s="93"/>
      <c r="J3276" s="93"/>
    </row>
    <row r="3277" spans="1:10" s="65" customFormat="1" ht="14" x14ac:dyDescent="0.35">
      <c r="A3277" s="145"/>
      <c r="E3277" s="102"/>
      <c r="F3277" s="102"/>
      <c r="G3277" s="102"/>
      <c r="I3277" s="93"/>
      <c r="J3277" s="93"/>
    </row>
    <row r="3278" spans="1:10" s="65" customFormat="1" ht="14" x14ac:dyDescent="0.35">
      <c r="A3278" s="145"/>
      <c r="E3278" s="102"/>
      <c r="F3278" s="102"/>
      <c r="G3278" s="102"/>
      <c r="I3278" s="93"/>
      <c r="J3278" s="93"/>
    </row>
    <row r="3279" spans="1:10" s="65" customFormat="1" ht="14" x14ac:dyDescent="0.35">
      <c r="A3279" s="145"/>
      <c r="E3279" s="102"/>
      <c r="F3279" s="102"/>
      <c r="G3279" s="102"/>
      <c r="I3279" s="93"/>
      <c r="J3279" s="93"/>
    </row>
    <row r="3280" spans="1:10" s="65" customFormat="1" ht="14" x14ac:dyDescent="0.35">
      <c r="A3280" s="145"/>
      <c r="E3280" s="102"/>
      <c r="F3280" s="102"/>
      <c r="G3280" s="102"/>
      <c r="I3280" s="93"/>
      <c r="J3280" s="93"/>
    </row>
    <row r="3281" spans="1:10" s="65" customFormat="1" ht="14" x14ac:dyDescent="0.35">
      <c r="A3281" s="145"/>
      <c r="E3281" s="102"/>
      <c r="F3281" s="102"/>
      <c r="G3281" s="102"/>
      <c r="I3281" s="93"/>
      <c r="J3281" s="93"/>
    </row>
    <row r="3282" spans="1:10" s="65" customFormat="1" ht="14" x14ac:dyDescent="0.35">
      <c r="A3282" s="145"/>
      <c r="E3282" s="102"/>
      <c r="F3282" s="102"/>
      <c r="G3282" s="102"/>
      <c r="I3282" s="93"/>
      <c r="J3282" s="93"/>
    </row>
    <row r="3283" spans="1:10" s="65" customFormat="1" ht="14" x14ac:dyDescent="0.35">
      <c r="A3283" s="145"/>
      <c r="E3283" s="102"/>
      <c r="F3283" s="102"/>
      <c r="G3283" s="102"/>
      <c r="I3283" s="93"/>
      <c r="J3283" s="93"/>
    </row>
    <row r="3284" spans="1:10" s="65" customFormat="1" ht="14" x14ac:dyDescent="0.35">
      <c r="A3284" s="145"/>
      <c r="E3284" s="102"/>
      <c r="F3284" s="102"/>
      <c r="G3284" s="102"/>
      <c r="I3284" s="93"/>
      <c r="J3284" s="93"/>
    </row>
    <row r="3285" spans="1:10" s="65" customFormat="1" ht="14" x14ac:dyDescent="0.35">
      <c r="A3285" s="145"/>
      <c r="E3285" s="102"/>
      <c r="F3285" s="102"/>
      <c r="G3285" s="102"/>
      <c r="I3285" s="93"/>
      <c r="J3285" s="93"/>
    </row>
    <row r="3286" spans="1:10" s="65" customFormat="1" ht="14" x14ac:dyDescent="0.35">
      <c r="A3286" s="145"/>
      <c r="E3286" s="102"/>
      <c r="F3286" s="102"/>
      <c r="G3286" s="102"/>
      <c r="I3286" s="93"/>
      <c r="J3286" s="93"/>
    </row>
    <row r="3287" spans="1:10" s="65" customFormat="1" ht="14" x14ac:dyDescent="0.35">
      <c r="A3287" s="145"/>
      <c r="E3287" s="102"/>
      <c r="F3287" s="102"/>
      <c r="G3287" s="102"/>
      <c r="I3287" s="93"/>
      <c r="J3287" s="93"/>
    </row>
    <row r="3288" spans="1:10" s="65" customFormat="1" ht="14" x14ac:dyDescent="0.35">
      <c r="A3288" s="145"/>
      <c r="E3288" s="102"/>
      <c r="F3288" s="102"/>
      <c r="G3288" s="102"/>
      <c r="I3288" s="93"/>
      <c r="J3288" s="93"/>
    </row>
    <row r="3289" spans="1:10" s="65" customFormat="1" ht="14" x14ac:dyDescent="0.35">
      <c r="A3289" s="145"/>
      <c r="E3289" s="102"/>
      <c r="F3289" s="102"/>
      <c r="G3289" s="102"/>
      <c r="I3289" s="93"/>
      <c r="J3289" s="93"/>
    </row>
    <row r="3290" spans="1:10" s="65" customFormat="1" ht="14" x14ac:dyDescent="0.35">
      <c r="A3290" s="145"/>
      <c r="E3290" s="102"/>
      <c r="F3290" s="102"/>
      <c r="G3290" s="102"/>
      <c r="I3290" s="93"/>
      <c r="J3290" s="93"/>
    </row>
    <row r="3291" spans="1:10" s="65" customFormat="1" ht="14" x14ac:dyDescent="0.35">
      <c r="A3291" s="145"/>
      <c r="E3291" s="102"/>
      <c r="F3291" s="102"/>
      <c r="G3291" s="102"/>
      <c r="I3291" s="93"/>
      <c r="J3291" s="93"/>
    </row>
    <row r="3292" spans="1:10" s="65" customFormat="1" ht="14" x14ac:dyDescent="0.35">
      <c r="A3292" s="145"/>
      <c r="E3292" s="102"/>
      <c r="F3292" s="102"/>
      <c r="G3292" s="102"/>
      <c r="I3292" s="93"/>
      <c r="J3292" s="93"/>
    </row>
    <row r="3293" spans="1:10" s="65" customFormat="1" ht="14" x14ac:dyDescent="0.35">
      <c r="A3293" s="145"/>
      <c r="E3293" s="102"/>
      <c r="F3293" s="102"/>
      <c r="G3293" s="102"/>
      <c r="I3293" s="93"/>
      <c r="J3293" s="93"/>
    </row>
    <row r="3294" spans="1:10" s="65" customFormat="1" ht="14" x14ac:dyDescent="0.35">
      <c r="A3294" s="145"/>
      <c r="E3294" s="102"/>
      <c r="F3294" s="102"/>
      <c r="G3294" s="102"/>
      <c r="I3294" s="93"/>
      <c r="J3294" s="93"/>
    </row>
    <row r="3295" spans="1:10" s="65" customFormat="1" ht="14" x14ac:dyDescent="0.35">
      <c r="A3295" s="145"/>
      <c r="E3295" s="102"/>
      <c r="F3295" s="102"/>
      <c r="G3295" s="102"/>
      <c r="I3295" s="93"/>
      <c r="J3295" s="93"/>
    </row>
    <row r="3296" spans="1:10" s="65" customFormat="1" ht="14" x14ac:dyDescent="0.35">
      <c r="A3296" s="145"/>
      <c r="E3296" s="102"/>
      <c r="F3296" s="102"/>
      <c r="G3296" s="102"/>
      <c r="I3296" s="93"/>
      <c r="J3296" s="93"/>
    </row>
    <row r="3297" spans="1:10" s="65" customFormat="1" ht="14" x14ac:dyDescent="0.35">
      <c r="A3297" s="145"/>
      <c r="E3297" s="102"/>
      <c r="F3297" s="102"/>
      <c r="G3297" s="102"/>
      <c r="I3297" s="93"/>
      <c r="J3297" s="93"/>
    </row>
    <row r="3298" spans="1:10" s="65" customFormat="1" ht="14" x14ac:dyDescent="0.35">
      <c r="A3298" s="145"/>
      <c r="E3298" s="102"/>
      <c r="F3298" s="102"/>
      <c r="G3298" s="102"/>
      <c r="I3298" s="93"/>
      <c r="J3298" s="93"/>
    </row>
    <row r="3299" spans="1:10" s="65" customFormat="1" ht="14" x14ac:dyDescent="0.35">
      <c r="A3299" s="145"/>
      <c r="E3299" s="102"/>
      <c r="F3299" s="102"/>
      <c r="G3299" s="102"/>
      <c r="I3299" s="93"/>
      <c r="J3299" s="93"/>
    </row>
    <row r="3300" spans="1:10" s="65" customFormat="1" ht="14" x14ac:dyDescent="0.35">
      <c r="A3300" s="145"/>
      <c r="E3300" s="102"/>
      <c r="F3300" s="102"/>
      <c r="G3300" s="102"/>
      <c r="I3300" s="93"/>
      <c r="J3300" s="93"/>
    </row>
    <row r="3301" spans="1:10" s="65" customFormat="1" ht="14" x14ac:dyDescent="0.35">
      <c r="A3301" s="145"/>
      <c r="E3301" s="102"/>
      <c r="F3301" s="102"/>
      <c r="G3301" s="102"/>
      <c r="I3301" s="93"/>
      <c r="J3301" s="93"/>
    </row>
    <row r="3302" spans="1:10" s="65" customFormat="1" ht="14" x14ac:dyDescent="0.35">
      <c r="A3302" s="145"/>
      <c r="E3302" s="102"/>
      <c r="F3302" s="102"/>
      <c r="G3302" s="102"/>
      <c r="I3302" s="93"/>
      <c r="J3302" s="93"/>
    </row>
    <row r="3303" spans="1:10" s="65" customFormat="1" ht="14" x14ac:dyDescent="0.35">
      <c r="A3303" s="145"/>
      <c r="E3303" s="102"/>
      <c r="F3303" s="102"/>
      <c r="G3303" s="102"/>
      <c r="I3303" s="93"/>
      <c r="J3303" s="93"/>
    </row>
    <row r="3304" spans="1:10" s="65" customFormat="1" ht="14" x14ac:dyDescent="0.35">
      <c r="A3304" s="145"/>
      <c r="E3304" s="102"/>
      <c r="F3304" s="102"/>
      <c r="G3304" s="102"/>
      <c r="I3304" s="93"/>
      <c r="J3304" s="93"/>
    </row>
    <row r="3305" spans="1:10" s="65" customFormat="1" ht="14" x14ac:dyDescent="0.35">
      <c r="A3305" s="145"/>
      <c r="E3305" s="102"/>
      <c r="F3305" s="102"/>
      <c r="G3305" s="102"/>
      <c r="I3305" s="93"/>
      <c r="J3305" s="93"/>
    </row>
    <row r="3306" spans="1:10" s="65" customFormat="1" ht="14" x14ac:dyDescent="0.35">
      <c r="A3306" s="145"/>
      <c r="E3306" s="102"/>
      <c r="F3306" s="102"/>
      <c r="G3306" s="102"/>
      <c r="I3306" s="93"/>
      <c r="J3306" s="93"/>
    </row>
    <row r="3307" spans="1:10" s="65" customFormat="1" ht="14" x14ac:dyDescent="0.35">
      <c r="A3307" s="145"/>
      <c r="E3307" s="102"/>
      <c r="F3307" s="102"/>
      <c r="G3307" s="102"/>
      <c r="I3307" s="93"/>
      <c r="J3307" s="93"/>
    </row>
    <row r="3308" spans="1:10" s="65" customFormat="1" ht="14" x14ac:dyDescent="0.35">
      <c r="A3308" s="145"/>
      <c r="E3308" s="102"/>
      <c r="F3308" s="102"/>
      <c r="G3308" s="102"/>
      <c r="I3308" s="93"/>
      <c r="J3308" s="93"/>
    </row>
    <row r="3309" spans="1:10" s="65" customFormat="1" ht="14" x14ac:dyDescent="0.35">
      <c r="A3309" s="145"/>
      <c r="E3309" s="102"/>
      <c r="F3309" s="102"/>
      <c r="G3309" s="102"/>
      <c r="I3309" s="93"/>
      <c r="J3309" s="93"/>
    </row>
    <row r="3310" spans="1:10" s="65" customFormat="1" ht="14" x14ac:dyDescent="0.35">
      <c r="A3310" s="145"/>
      <c r="E3310" s="102"/>
      <c r="F3310" s="102"/>
      <c r="G3310" s="102"/>
      <c r="I3310" s="93"/>
      <c r="J3310" s="93"/>
    </row>
    <row r="3311" spans="1:10" s="65" customFormat="1" ht="14" x14ac:dyDescent="0.35">
      <c r="A3311" s="145"/>
      <c r="E3311" s="102"/>
      <c r="F3311" s="102"/>
      <c r="G3311" s="102"/>
      <c r="I3311" s="93"/>
      <c r="J3311" s="93"/>
    </row>
    <row r="3312" spans="1:10" s="65" customFormat="1" ht="14" x14ac:dyDescent="0.35">
      <c r="A3312" s="145"/>
      <c r="E3312" s="102"/>
      <c r="F3312" s="102"/>
      <c r="G3312" s="102"/>
      <c r="I3312" s="93"/>
      <c r="J3312" s="93"/>
    </row>
    <row r="3313" spans="1:10" s="65" customFormat="1" ht="14" x14ac:dyDescent="0.35">
      <c r="A3313" s="145"/>
      <c r="E3313" s="102"/>
      <c r="F3313" s="102"/>
      <c r="G3313" s="102"/>
      <c r="I3313" s="93"/>
      <c r="J3313" s="93"/>
    </row>
    <row r="3314" spans="1:10" s="65" customFormat="1" ht="14" x14ac:dyDescent="0.35">
      <c r="A3314" s="145"/>
      <c r="E3314" s="102"/>
      <c r="F3314" s="102"/>
      <c r="G3314" s="102"/>
      <c r="I3314" s="93"/>
      <c r="J3314" s="93"/>
    </row>
    <row r="3315" spans="1:10" s="65" customFormat="1" ht="14" x14ac:dyDescent="0.35">
      <c r="A3315" s="145"/>
      <c r="E3315" s="102"/>
      <c r="F3315" s="102"/>
      <c r="G3315" s="102"/>
      <c r="I3315" s="93"/>
      <c r="J3315" s="93"/>
    </row>
    <row r="3316" spans="1:10" s="65" customFormat="1" ht="14" x14ac:dyDescent="0.35">
      <c r="A3316" s="145"/>
      <c r="E3316" s="102"/>
      <c r="F3316" s="102"/>
      <c r="G3316" s="102"/>
      <c r="I3316" s="93"/>
      <c r="J3316" s="93"/>
    </row>
    <row r="3317" spans="1:10" s="65" customFormat="1" ht="14" x14ac:dyDescent="0.35">
      <c r="A3317" s="145"/>
      <c r="E3317" s="102"/>
      <c r="F3317" s="102"/>
      <c r="G3317" s="102"/>
      <c r="I3317" s="93"/>
      <c r="J3317" s="93"/>
    </row>
    <row r="3318" spans="1:10" s="65" customFormat="1" ht="14" x14ac:dyDescent="0.35">
      <c r="A3318" s="145"/>
      <c r="E3318" s="102"/>
      <c r="F3318" s="102"/>
      <c r="G3318" s="102"/>
      <c r="I3318" s="93"/>
      <c r="J3318" s="93"/>
    </row>
    <row r="3319" spans="1:10" s="65" customFormat="1" ht="14" x14ac:dyDescent="0.35">
      <c r="A3319" s="145"/>
      <c r="E3319" s="102"/>
      <c r="F3319" s="102"/>
      <c r="G3319" s="102"/>
      <c r="I3319" s="93"/>
      <c r="J3319" s="93"/>
    </row>
    <row r="3320" spans="1:10" s="65" customFormat="1" ht="14" x14ac:dyDescent="0.35">
      <c r="A3320" s="145"/>
      <c r="E3320" s="102"/>
      <c r="F3320" s="102"/>
      <c r="G3320" s="102"/>
      <c r="I3320" s="93"/>
      <c r="J3320" s="93"/>
    </row>
    <row r="3321" spans="1:10" s="65" customFormat="1" ht="14" x14ac:dyDescent="0.35">
      <c r="A3321" s="145"/>
      <c r="E3321" s="102"/>
      <c r="F3321" s="102"/>
      <c r="G3321" s="102"/>
      <c r="I3321" s="93"/>
      <c r="J3321" s="93"/>
    </row>
    <row r="3322" spans="1:10" s="65" customFormat="1" ht="14" x14ac:dyDescent="0.35">
      <c r="A3322" s="145"/>
      <c r="E3322" s="102"/>
      <c r="F3322" s="102"/>
      <c r="G3322" s="102"/>
      <c r="I3322" s="93"/>
      <c r="J3322" s="93"/>
    </row>
    <row r="3323" spans="1:10" s="65" customFormat="1" ht="14" x14ac:dyDescent="0.35">
      <c r="A3323" s="145"/>
      <c r="E3323" s="102"/>
      <c r="F3323" s="102"/>
      <c r="G3323" s="102"/>
      <c r="I3323" s="93"/>
      <c r="J3323" s="93"/>
    </row>
    <row r="3324" spans="1:10" s="65" customFormat="1" ht="14" x14ac:dyDescent="0.35">
      <c r="A3324" s="145"/>
      <c r="E3324" s="102"/>
      <c r="F3324" s="102"/>
      <c r="G3324" s="102"/>
      <c r="I3324" s="93"/>
      <c r="J3324" s="93"/>
    </row>
    <row r="3325" spans="1:10" s="65" customFormat="1" ht="14" x14ac:dyDescent="0.35">
      <c r="A3325" s="145"/>
      <c r="E3325" s="102"/>
      <c r="F3325" s="102"/>
      <c r="G3325" s="102"/>
      <c r="I3325" s="93"/>
      <c r="J3325" s="93"/>
    </row>
    <row r="3326" spans="1:10" s="65" customFormat="1" ht="14" x14ac:dyDescent="0.35">
      <c r="A3326" s="145"/>
      <c r="E3326" s="102"/>
      <c r="F3326" s="102"/>
      <c r="G3326" s="102"/>
      <c r="I3326" s="93"/>
      <c r="J3326" s="93"/>
    </row>
    <row r="3327" spans="1:10" s="65" customFormat="1" ht="14" x14ac:dyDescent="0.35">
      <c r="A3327" s="145"/>
      <c r="E3327" s="102"/>
      <c r="F3327" s="102"/>
      <c r="G3327" s="102"/>
      <c r="I3327" s="93"/>
      <c r="J3327" s="93"/>
    </row>
    <row r="3328" spans="1:10" s="65" customFormat="1" ht="14" x14ac:dyDescent="0.35">
      <c r="A3328" s="145"/>
      <c r="E3328" s="102"/>
      <c r="F3328" s="102"/>
      <c r="G3328" s="102"/>
      <c r="I3328" s="93"/>
      <c r="J3328" s="93"/>
    </row>
    <row r="3329" spans="1:10" s="65" customFormat="1" ht="14" x14ac:dyDescent="0.35">
      <c r="A3329" s="145"/>
      <c r="E3329" s="102"/>
      <c r="F3329" s="102"/>
      <c r="G3329" s="102"/>
      <c r="I3329" s="93"/>
      <c r="J3329" s="93"/>
    </row>
    <row r="3330" spans="1:10" s="65" customFormat="1" ht="14" x14ac:dyDescent="0.35">
      <c r="A3330" s="145"/>
      <c r="E3330" s="102"/>
      <c r="F3330" s="102"/>
      <c r="G3330" s="102"/>
      <c r="I3330" s="93"/>
      <c r="J3330" s="93"/>
    </row>
    <row r="3331" spans="1:10" s="65" customFormat="1" ht="14" x14ac:dyDescent="0.35">
      <c r="A3331" s="145"/>
      <c r="E3331" s="102"/>
      <c r="F3331" s="102"/>
      <c r="G3331" s="102"/>
      <c r="I3331" s="93"/>
      <c r="J3331" s="93"/>
    </row>
    <row r="3332" spans="1:10" s="65" customFormat="1" ht="14" x14ac:dyDescent="0.35">
      <c r="A3332" s="145"/>
      <c r="E3332" s="102"/>
      <c r="F3332" s="102"/>
      <c r="G3332" s="102"/>
      <c r="I3332" s="93"/>
      <c r="J3332" s="93"/>
    </row>
    <row r="3333" spans="1:10" s="65" customFormat="1" ht="14" x14ac:dyDescent="0.35">
      <c r="A3333" s="145"/>
      <c r="E3333" s="102"/>
      <c r="F3333" s="102"/>
      <c r="G3333" s="102"/>
      <c r="I3333" s="93"/>
      <c r="J3333" s="93"/>
    </row>
    <row r="3334" spans="1:10" s="65" customFormat="1" ht="14" x14ac:dyDescent="0.35">
      <c r="A3334" s="145"/>
      <c r="E3334" s="102"/>
      <c r="F3334" s="102"/>
      <c r="G3334" s="102"/>
      <c r="I3334" s="93"/>
      <c r="J3334" s="93"/>
    </row>
    <row r="3335" spans="1:10" s="65" customFormat="1" ht="14" x14ac:dyDescent="0.35">
      <c r="A3335" s="145"/>
      <c r="E3335" s="102"/>
      <c r="F3335" s="102"/>
      <c r="G3335" s="102"/>
      <c r="I3335" s="93"/>
      <c r="J3335" s="93"/>
    </row>
    <row r="3336" spans="1:10" s="65" customFormat="1" ht="14" x14ac:dyDescent="0.35">
      <c r="A3336" s="145"/>
      <c r="E3336" s="102"/>
      <c r="F3336" s="102"/>
      <c r="G3336" s="102"/>
      <c r="I3336" s="93"/>
      <c r="J3336" s="93"/>
    </row>
    <row r="3337" spans="1:10" s="65" customFormat="1" ht="14" x14ac:dyDescent="0.35">
      <c r="A3337" s="145"/>
      <c r="E3337" s="102"/>
      <c r="F3337" s="102"/>
      <c r="G3337" s="102"/>
      <c r="I3337" s="93"/>
      <c r="J3337" s="93"/>
    </row>
    <row r="3338" spans="1:10" s="65" customFormat="1" ht="14" x14ac:dyDescent="0.35">
      <c r="A3338" s="145"/>
      <c r="E3338" s="102"/>
      <c r="F3338" s="102"/>
      <c r="G3338" s="102"/>
      <c r="I3338" s="93"/>
      <c r="J3338" s="93"/>
    </row>
    <row r="3339" spans="1:10" s="65" customFormat="1" ht="14" x14ac:dyDescent="0.35">
      <c r="A3339" s="145"/>
      <c r="E3339" s="102"/>
      <c r="F3339" s="102"/>
      <c r="G3339" s="102"/>
      <c r="I3339" s="93"/>
      <c r="J3339" s="93"/>
    </row>
    <row r="3340" spans="1:10" s="65" customFormat="1" ht="14" x14ac:dyDescent="0.35">
      <c r="A3340" s="145"/>
      <c r="E3340" s="102"/>
      <c r="F3340" s="102"/>
      <c r="G3340" s="102"/>
      <c r="I3340" s="93"/>
      <c r="J3340" s="93"/>
    </row>
    <row r="3341" spans="1:10" s="65" customFormat="1" ht="14" x14ac:dyDescent="0.35">
      <c r="A3341" s="145"/>
      <c r="E3341" s="102"/>
      <c r="F3341" s="102"/>
      <c r="G3341" s="102"/>
      <c r="I3341" s="93"/>
      <c r="J3341" s="93"/>
    </row>
    <row r="3342" spans="1:10" s="65" customFormat="1" ht="14" x14ac:dyDescent="0.35">
      <c r="A3342" s="145"/>
      <c r="E3342" s="102"/>
      <c r="F3342" s="102"/>
      <c r="G3342" s="102"/>
      <c r="I3342" s="93"/>
      <c r="J3342" s="93"/>
    </row>
    <row r="3343" spans="1:10" s="65" customFormat="1" ht="14" x14ac:dyDescent="0.35">
      <c r="A3343" s="145"/>
      <c r="E3343" s="102"/>
      <c r="F3343" s="102"/>
      <c r="G3343" s="102"/>
      <c r="I3343" s="93"/>
      <c r="J3343" s="93"/>
    </row>
    <row r="3344" spans="1:10" s="65" customFormat="1" ht="14" x14ac:dyDescent="0.35">
      <c r="A3344" s="145"/>
      <c r="E3344" s="102"/>
      <c r="F3344" s="102"/>
      <c r="G3344" s="102"/>
      <c r="I3344" s="93"/>
      <c r="J3344" s="93"/>
    </row>
    <row r="3345" spans="1:10" s="65" customFormat="1" ht="14" x14ac:dyDescent="0.35">
      <c r="A3345" s="145"/>
      <c r="E3345" s="102"/>
      <c r="F3345" s="102"/>
      <c r="G3345" s="102"/>
      <c r="I3345" s="93"/>
      <c r="J3345" s="93"/>
    </row>
    <row r="3346" spans="1:10" s="65" customFormat="1" ht="14" x14ac:dyDescent="0.35">
      <c r="A3346" s="145"/>
      <c r="E3346" s="102"/>
      <c r="F3346" s="102"/>
      <c r="G3346" s="102"/>
      <c r="I3346" s="93"/>
      <c r="J3346" s="93"/>
    </row>
    <row r="3347" spans="1:10" s="65" customFormat="1" ht="14" x14ac:dyDescent="0.35">
      <c r="A3347" s="145"/>
      <c r="E3347" s="102"/>
      <c r="F3347" s="102"/>
      <c r="G3347" s="102"/>
      <c r="I3347" s="93"/>
      <c r="J3347" s="93"/>
    </row>
    <row r="3348" spans="1:10" s="65" customFormat="1" ht="14" x14ac:dyDescent="0.35">
      <c r="A3348" s="145"/>
      <c r="E3348" s="102"/>
      <c r="F3348" s="102"/>
      <c r="G3348" s="102"/>
      <c r="I3348" s="93"/>
      <c r="J3348" s="93"/>
    </row>
    <row r="3349" spans="1:10" s="65" customFormat="1" ht="14" x14ac:dyDescent="0.35">
      <c r="A3349" s="145"/>
      <c r="E3349" s="102"/>
      <c r="F3349" s="102"/>
      <c r="G3349" s="102"/>
      <c r="I3349" s="93"/>
      <c r="J3349" s="93"/>
    </row>
    <row r="3350" spans="1:10" s="65" customFormat="1" ht="14" x14ac:dyDescent="0.35">
      <c r="A3350" s="145"/>
      <c r="E3350" s="102"/>
      <c r="F3350" s="102"/>
      <c r="G3350" s="102"/>
      <c r="I3350" s="93"/>
      <c r="J3350" s="93"/>
    </row>
    <row r="3351" spans="1:10" s="65" customFormat="1" ht="14" x14ac:dyDescent="0.35">
      <c r="A3351" s="145"/>
      <c r="E3351" s="102"/>
      <c r="F3351" s="102"/>
      <c r="G3351" s="102"/>
      <c r="I3351" s="93"/>
      <c r="J3351" s="93"/>
    </row>
    <row r="3352" spans="1:10" s="65" customFormat="1" ht="14" x14ac:dyDescent="0.35">
      <c r="A3352" s="145"/>
      <c r="E3352" s="102"/>
      <c r="F3352" s="102"/>
      <c r="G3352" s="102"/>
      <c r="I3352" s="93"/>
      <c r="J3352" s="93"/>
    </row>
    <row r="3353" spans="1:10" s="65" customFormat="1" ht="14" x14ac:dyDescent="0.35">
      <c r="A3353" s="145"/>
      <c r="E3353" s="102"/>
      <c r="F3353" s="102"/>
      <c r="G3353" s="102"/>
      <c r="I3353" s="93"/>
      <c r="J3353" s="93"/>
    </row>
    <row r="3354" spans="1:10" s="65" customFormat="1" ht="14" x14ac:dyDescent="0.35">
      <c r="A3354" s="145"/>
      <c r="E3354" s="102"/>
      <c r="F3354" s="102"/>
      <c r="G3354" s="102"/>
      <c r="I3354" s="93"/>
      <c r="J3354" s="93"/>
    </row>
    <row r="3355" spans="1:10" s="65" customFormat="1" ht="14" x14ac:dyDescent="0.35">
      <c r="A3355" s="145"/>
      <c r="E3355" s="102"/>
      <c r="F3355" s="102"/>
      <c r="G3355" s="102"/>
      <c r="I3355" s="93"/>
      <c r="J3355" s="93"/>
    </row>
    <row r="3356" spans="1:10" s="65" customFormat="1" ht="14" x14ac:dyDescent="0.35">
      <c r="A3356" s="145"/>
      <c r="E3356" s="102"/>
      <c r="F3356" s="102"/>
      <c r="G3356" s="102"/>
      <c r="I3356" s="93"/>
      <c r="J3356" s="93"/>
    </row>
    <row r="3357" spans="1:10" s="65" customFormat="1" ht="14" x14ac:dyDescent="0.35">
      <c r="A3357" s="145"/>
      <c r="E3357" s="102"/>
      <c r="F3357" s="102"/>
      <c r="G3357" s="102"/>
      <c r="I3357" s="93"/>
      <c r="J3357" s="93"/>
    </row>
    <row r="3358" spans="1:10" s="65" customFormat="1" ht="14" x14ac:dyDescent="0.35">
      <c r="A3358" s="145"/>
      <c r="E3358" s="102"/>
      <c r="F3358" s="102"/>
      <c r="G3358" s="102"/>
      <c r="I3358" s="93"/>
      <c r="J3358" s="93"/>
    </row>
    <row r="3359" spans="1:10" s="65" customFormat="1" ht="14" x14ac:dyDescent="0.35">
      <c r="A3359" s="145"/>
      <c r="E3359" s="102"/>
      <c r="F3359" s="102"/>
      <c r="G3359" s="102"/>
      <c r="I3359" s="93"/>
      <c r="J3359" s="93"/>
    </row>
    <row r="3360" spans="1:10" s="65" customFormat="1" ht="14" x14ac:dyDescent="0.35">
      <c r="A3360" s="145"/>
      <c r="E3360" s="102"/>
      <c r="F3360" s="102"/>
      <c r="G3360" s="102"/>
      <c r="I3360" s="93"/>
      <c r="J3360" s="93"/>
    </row>
    <row r="3361" spans="1:10" s="65" customFormat="1" ht="14" x14ac:dyDescent="0.35">
      <c r="A3361" s="145"/>
      <c r="E3361" s="102"/>
      <c r="F3361" s="102"/>
      <c r="G3361" s="102"/>
      <c r="I3361" s="93"/>
      <c r="J3361" s="93"/>
    </row>
    <row r="3362" spans="1:10" s="65" customFormat="1" ht="14" x14ac:dyDescent="0.35">
      <c r="A3362" s="145"/>
      <c r="E3362" s="102"/>
      <c r="F3362" s="102"/>
      <c r="G3362" s="102"/>
      <c r="I3362" s="93"/>
      <c r="J3362" s="93"/>
    </row>
    <row r="3363" spans="1:10" s="65" customFormat="1" ht="14" x14ac:dyDescent="0.35">
      <c r="A3363" s="145"/>
      <c r="E3363" s="102"/>
      <c r="F3363" s="102"/>
      <c r="G3363" s="102"/>
      <c r="I3363" s="93"/>
      <c r="J3363" s="93"/>
    </row>
    <row r="3364" spans="1:10" s="65" customFormat="1" ht="14" x14ac:dyDescent="0.35">
      <c r="A3364" s="145"/>
      <c r="E3364" s="102"/>
      <c r="F3364" s="102"/>
      <c r="G3364" s="102"/>
      <c r="I3364" s="93"/>
      <c r="J3364" s="93"/>
    </row>
    <row r="3365" spans="1:10" s="65" customFormat="1" ht="14" x14ac:dyDescent="0.35">
      <c r="A3365" s="145"/>
      <c r="E3365" s="102"/>
      <c r="F3365" s="102"/>
      <c r="G3365" s="102"/>
      <c r="I3365" s="93"/>
      <c r="J3365" s="93"/>
    </row>
    <row r="3366" spans="1:10" s="65" customFormat="1" ht="14" x14ac:dyDescent="0.35">
      <c r="A3366" s="145"/>
      <c r="E3366" s="102"/>
      <c r="F3366" s="102"/>
      <c r="G3366" s="102"/>
      <c r="I3366" s="93"/>
      <c r="J3366" s="93"/>
    </row>
    <row r="3367" spans="1:10" s="65" customFormat="1" ht="14" x14ac:dyDescent="0.35">
      <c r="A3367" s="145"/>
      <c r="E3367" s="102"/>
      <c r="F3367" s="102"/>
      <c r="G3367" s="102"/>
      <c r="I3367" s="93"/>
      <c r="J3367" s="93"/>
    </row>
    <row r="3368" spans="1:10" s="65" customFormat="1" ht="14" x14ac:dyDescent="0.35">
      <c r="A3368" s="145"/>
      <c r="E3368" s="102"/>
      <c r="F3368" s="102"/>
      <c r="G3368" s="102"/>
      <c r="I3368" s="93"/>
      <c r="J3368" s="93"/>
    </row>
    <row r="3369" spans="1:10" s="65" customFormat="1" ht="14" x14ac:dyDescent="0.35">
      <c r="A3369" s="145"/>
      <c r="E3369" s="102"/>
      <c r="F3369" s="102"/>
      <c r="G3369" s="102"/>
      <c r="I3369" s="93"/>
      <c r="J3369" s="93"/>
    </row>
    <row r="3370" spans="1:10" s="65" customFormat="1" ht="14" x14ac:dyDescent="0.35">
      <c r="A3370" s="145"/>
      <c r="E3370" s="102"/>
      <c r="F3370" s="102"/>
      <c r="G3370" s="102"/>
      <c r="I3370" s="93"/>
      <c r="J3370" s="93"/>
    </row>
    <row r="3371" spans="1:10" s="65" customFormat="1" ht="14" x14ac:dyDescent="0.35">
      <c r="A3371" s="145"/>
      <c r="E3371" s="102"/>
      <c r="F3371" s="102"/>
      <c r="G3371" s="102"/>
      <c r="I3371" s="93"/>
      <c r="J3371" s="93"/>
    </row>
    <row r="3372" spans="1:10" s="65" customFormat="1" ht="14" x14ac:dyDescent="0.35">
      <c r="A3372" s="145"/>
      <c r="E3372" s="102"/>
      <c r="F3372" s="102"/>
      <c r="G3372" s="102"/>
      <c r="I3372" s="93"/>
      <c r="J3372" s="93"/>
    </row>
    <row r="3373" spans="1:10" s="65" customFormat="1" ht="14" x14ac:dyDescent="0.35">
      <c r="A3373" s="145"/>
      <c r="E3373" s="102"/>
      <c r="F3373" s="102"/>
      <c r="G3373" s="102"/>
      <c r="I3373" s="93"/>
      <c r="J3373" s="93"/>
    </row>
    <row r="3374" spans="1:10" s="65" customFormat="1" ht="14" x14ac:dyDescent="0.35">
      <c r="A3374" s="145"/>
      <c r="E3374" s="102"/>
      <c r="F3374" s="102"/>
      <c r="G3374" s="102"/>
      <c r="I3374" s="93"/>
      <c r="J3374" s="93"/>
    </row>
    <row r="3375" spans="1:10" s="65" customFormat="1" ht="14" x14ac:dyDescent="0.35">
      <c r="A3375" s="145"/>
      <c r="E3375" s="102"/>
      <c r="F3375" s="102"/>
      <c r="G3375" s="102"/>
      <c r="I3375" s="93"/>
      <c r="J3375" s="93"/>
    </row>
    <row r="3376" spans="1:10" s="65" customFormat="1" ht="14" x14ac:dyDescent="0.35">
      <c r="A3376" s="145"/>
      <c r="E3376" s="102"/>
      <c r="F3376" s="102"/>
      <c r="G3376" s="102"/>
      <c r="I3376" s="93"/>
      <c r="J3376" s="93"/>
    </row>
    <row r="3377" spans="1:10" s="65" customFormat="1" ht="14" x14ac:dyDescent="0.35">
      <c r="A3377" s="145"/>
      <c r="E3377" s="102"/>
      <c r="F3377" s="102"/>
      <c r="G3377" s="102"/>
      <c r="I3377" s="93"/>
      <c r="J3377" s="93"/>
    </row>
    <row r="3378" spans="1:10" s="65" customFormat="1" ht="14" x14ac:dyDescent="0.35">
      <c r="A3378" s="145"/>
      <c r="E3378" s="102"/>
      <c r="F3378" s="102"/>
      <c r="G3378" s="102"/>
      <c r="I3378" s="93"/>
      <c r="J3378" s="93"/>
    </row>
    <row r="3379" spans="1:10" s="65" customFormat="1" ht="14" x14ac:dyDescent="0.35">
      <c r="A3379" s="145"/>
      <c r="E3379" s="102"/>
      <c r="F3379" s="102"/>
      <c r="G3379" s="102"/>
      <c r="I3379" s="93"/>
      <c r="J3379" s="93"/>
    </row>
    <row r="3380" spans="1:10" s="65" customFormat="1" ht="14" x14ac:dyDescent="0.35">
      <c r="A3380" s="145"/>
      <c r="E3380" s="102"/>
      <c r="F3380" s="102"/>
      <c r="G3380" s="102"/>
      <c r="I3380" s="93"/>
      <c r="J3380" s="93"/>
    </row>
    <row r="3381" spans="1:10" s="65" customFormat="1" ht="14" x14ac:dyDescent="0.35">
      <c r="A3381" s="145"/>
      <c r="E3381" s="102"/>
      <c r="F3381" s="102"/>
      <c r="G3381" s="102"/>
      <c r="I3381" s="93"/>
      <c r="J3381" s="93"/>
    </row>
    <row r="3382" spans="1:10" s="65" customFormat="1" ht="14" x14ac:dyDescent="0.35">
      <c r="A3382" s="145"/>
      <c r="E3382" s="102"/>
      <c r="F3382" s="102"/>
      <c r="G3382" s="102"/>
      <c r="I3382" s="93"/>
      <c r="J3382" s="93"/>
    </row>
    <row r="3383" spans="1:10" s="65" customFormat="1" ht="14" x14ac:dyDescent="0.35">
      <c r="A3383" s="145"/>
      <c r="E3383" s="102"/>
      <c r="F3383" s="102"/>
      <c r="G3383" s="102"/>
      <c r="I3383" s="93"/>
      <c r="J3383" s="93"/>
    </row>
    <row r="3384" spans="1:10" s="65" customFormat="1" ht="14" x14ac:dyDescent="0.35">
      <c r="A3384" s="145"/>
      <c r="E3384" s="102"/>
      <c r="F3384" s="102"/>
      <c r="G3384" s="102"/>
      <c r="I3384" s="93"/>
      <c r="J3384" s="93"/>
    </row>
    <row r="3385" spans="1:10" s="65" customFormat="1" ht="14" x14ac:dyDescent="0.35">
      <c r="A3385" s="145"/>
      <c r="E3385" s="102"/>
      <c r="F3385" s="102"/>
      <c r="G3385" s="102"/>
      <c r="I3385" s="93"/>
      <c r="J3385" s="93"/>
    </row>
    <row r="3386" spans="1:10" s="65" customFormat="1" ht="14" x14ac:dyDescent="0.35">
      <c r="A3386" s="145"/>
      <c r="E3386" s="102"/>
      <c r="F3386" s="102"/>
      <c r="G3386" s="102"/>
      <c r="I3386" s="93"/>
      <c r="J3386" s="93"/>
    </row>
    <row r="3387" spans="1:10" s="65" customFormat="1" ht="14" x14ac:dyDescent="0.35">
      <c r="A3387" s="145"/>
      <c r="E3387" s="102"/>
      <c r="F3387" s="102"/>
      <c r="G3387" s="102"/>
      <c r="I3387" s="93"/>
      <c r="J3387" s="93"/>
    </row>
    <row r="3388" spans="1:10" s="65" customFormat="1" ht="14" x14ac:dyDescent="0.35">
      <c r="A3388" s="145"/>
      <c r="E3388" s="102"/>
      <c r="F3388" s="102"/>
      <c r="G3388" s="102"/>
      <c r="I3388" s="93"/>
      <c r="J3388" s="93"/>
    </row>
    <row r="3389" spans="1:10" s="65" customFormat="1" ht="14" x14ac:dyDescent="0.35">
      <c r="A3389" s="145"/>
      <c r="E3389" s="102"/>
      <c r="F3389" s="102"/>
      <c r="G3389" s="102"/>
      <c r="I3389" s="93"/>
      <c r="J3389" s="93"/>
    </row>
    <row r="3390" spans="1:10" s="65" customFormat="1" ht="14" x14ac:dyDescent="0.35">
      <c r="A3390" s="145"/>
      <c r="E3390" s="102"/>
      <c r="F3390" s="102"/>
      <c r="G3390" s="102"/>
      <c r="I3390" s="93"/>
      <c r="J3390" s="93"/>
    </row>
    <row r="3391" spans="1:10" s="65" customFormat="1" ht="14" x14ac:dyDescent="0.35">
      <c r="A3391" s="145"/>
      <c r="E3391" s="102"/>
      <c r="F3391" s="102"/>
      <c r="G3391" s="102"/>
      <c r="I3391" s="93"/>
      <c r="J3391" s="93"/>
    </row>
    <row r="3392" spans="1:10" s="65" customFormat="1" ht="14" x14ac:dyDescent="0.35">
      <c r="A3392" s="145"/>
      <c r="E3392" s="102"/>
      <c r="F3392" s="102"/>
      <c r="G3392" s="102"/>
      <c r="I3392" s="93"/>
      <c r="J3392" s="93"/>
    </row>
    <row r="3393" spans="1:10" s="65" customFormat="1" ht="14" x14ac:dyDescent="0.35">
      <c r="A3393" s="145"/>
      <c r="E3393" s="102"/>
      <c r="F3393" s="102"/>
      <c r="G3393" s="102"/>
      <c r="I3393" s="93"/>
      <c r="J3393" s="93"/>
    </row>
    <row r="3394" spans="1:10" s="65" customFormat="1" ht="14" x14ac:dyDescent="0.35">
      <c r="A3394" s="145"/>
      <c r="E3394" s="102"/>
      <c r="F3394" s="102"/>
      <c r="G3394" s="102"/>
      <c r="I3394" s="93"/>
      <c r="J3394" s="93"/>
    </row>
    <row r="3395" spans="1:10" s="65" customFormat="1" ht="14" x14ac:dyDescent="0.35">
      <c r="A3395" s="145"/>
      <c r="E3395" s="102"/>
      <c r="F3395" s="102"/>
      <c r="G3395" s="102"/>
      <c r="I3395" s="93"/>
      <c r="J3395" s="93"/>
    </row>
    <row r="3396" spans="1:10" s="65" customFormat="1" ht="14" x14ac:dyDescent="0.35">
      <c r="A3396" s="145"/>
      <c r="E3396" s="102"/>
      <c r="F3396" s="102"/>
      <c r="G3396" s="102"/>
      <c r="I3396" s="93"/>
      <c r="J3396" s="93"/>
    </row>
    <row r="3397" spans="1:10" s="65" customFormat="1" ht="14" x14ac:dyDescent="0.35">
      <c r="A3397" s="145"/>
      <c r="E3397" s="102"/>
      <c r="F3397" s="102"/>
      <c r="G3397" s="102"/>
      <c r="I3397" s="93"/>
      <c r="J3397" s="93"/>
    </row>
    <row r="3398" spans="1:10" s="65" customFormat="1" ht="14" x14ac:dyDescent="0.35">
      <c r="A3398" s="145"/>
      <c r="E3398" s="102"/>
      <c r="F3398" s="102"/>
      <c r="G3398" s="102"/>
      <c r="I3398" s="93"/>
      <c r="J3398" s="93"/>
    </row>
    <row r="3399" spans="1:10" s="65" customFormat="1" ht="14" x14ac:dyDescent="0.35">
      <c r="A3399" s="145"/>
      <c r="E3399" s="102"/>
      <c r="F3399" s="102"/>
      <c r="G3399" s="102"/>
      <c r="I3399" s="93"/>
      <c r="J3399" s="93"/>
    </row>
    <row r="3400" spans="1:10" s="65" customFormat="1" ht="14" x14ac:dyDescent="0.35">
      <c r="A3400" s="145"/>
      <c r="E3400" s="102"/>
      <c r="F3400" s="102"/>
      <c r="G3400" s="102"/>
      <c r="I3400" s="93"/>
      <c r="J3400" s="93"/>
    </row>
    <row r="3401" spans="1:10" s="65" customFormat="1" ht="14" x14ac:dyDescent="0.35">
      <c r="A3401" s="145"/>
      <c r="E3401" s="102"/>
      <c r="F3401" s="102"/>
      <c r="G3401" s="102"/>
      <c r="I3401" s="93"/>
      <c r="J3401" s="93"/>
    </row>
    <row r="3402" spans="1:10" s="65" customFormat="1" ht="14" x14ac:dyDescent="0.35">
      <c r="A3402" s="145"/>
      <c r="E3402" s="102"/>
      <c r="F3402" s="102"/>
      <c r="G3402" s="102"/>
      <c r="I3402" s="93"/>
      <c r="J3402" s="93"/>
    </row>
    <row r="3403" spans="1:10" s="65" customFormat="1" ht="14" x14ac:dyDescent="0.35">
      <c r="A3403" s="145"/>
      <c r="E3403" s="102"/>
      <c r="F3403" s="102"/>
      <c r="G3403" s="102"/>
      <c r="I3403" s="93"/>
      <c r="J3403" s="93"/>
    </row>
    <row r="3404" spans="1:10" s="65" customFormat="1" ht="14" x14ac:dyDescent="0.35">
      <c r="A3404" s="145"/>
      <c r="E3404" s="102"/>
      <c r="F3404" s="102"/>
      <c r="G3404" s="102"/>
      <c r="I3404" s="93"/>
      <c r="J3404" s="93"/>
    </row>
    <row r="3405" spans="1:10" s="65" customFormat="1" ht="14" x14ac:dyDescent="0.35">
      <c r="A3405" s="145"/>
      <c r="E3405" s="102"/>
      <c r="F3405" s="102"/>
      <c r="G3405" s="102"/>
      <c r="I3405" s="93"/>
      <c r="J3405" s="93"/>
    </row>
    <row r="3406" spans="1:10" s="65" customFormat="1" ht="14" x14ac:dyDescent="0.35">
      <c r="A3406" s="145"/>
      <c r="E3406" s="102"/>
      <c r="F3406" s="102"/>
      <c r="G3406" s="102"/>
      <c r="I3406" s="93"/>
      <c r="J3406" s="93"/>
    </row>
    <row r="3407" spans="1:10" s="65" customFormat="1" ht="14" x14ac:dyDescent="0.35">
      <c r="A3407" s="145"/>
      <c r="E3407" s="102"/>
      <c r="F3407" s="102"/>
      <c r="G3407" s="102"/>
      <c r="I3407" s="93"/>
      <c r="J3407" s="93"/>
    </row>
    <row r="3408" spans="1:10" s="65" customFormat="1" ht="14" x14ac:dyDescent="0.35">
      <c r="A3408" s="145"/>
      <c r="E3408" s="102"/>
      <c r="F3408" s="102"/>
      <c r="G3408" s="102"/>
      <c r="I3408" s="93"/>
      <c r="J3408" s="93"/>
    </row>
    <row r="3409" spans="1:10" s="65" customFormat="1" ht="14" x14ac:dyDescent="0.35">
      <c r="A3409" s="145"/>
      <c r="E3409" s="102"/>
      <c r="F3409" s="102"/>
      <c r="G3409" s="102"/>
      <c r="I3409" s="93"/>
      <c r="J3409" s="93"/>
    </row>
    <row r="3410" spans="1:10" s="65" customFormat="1" ht="14" x14ac:dyDescent="0.35">
      <c r="A3410" s="145"/>
      <c r="E3410" s="102"/>
      <c r="F3410" s="102"/>
      <c r="G3410" s="102"/>
      <c r="I3410" s="93"/>
      <c r="J3410" s="93"/>
    </row>
    <row r="3411" spans="1:10" s="65" customFormat="1" ht="14" x14ac:dyDescent="0.35">
      <c r="A3411" s="145"/>
      <c r="E3411" s="102"/>
      <c r="F3411" s="102"/>
      <c r="G3411" s="102"/>
      <c r="I3411" s="93"/>
      <c r="J3411" s="93"/>
    </row>
    <row r="3412" spans="1:10" s="65" customFormat="1" ht="14" x14ac:dyDescent="0.35">
      <c r="A3412" s="145"/>
      <c r="E3412" s="102"/>
      <c r="F3412" s="102"/>
      <c r="G3412" s="102"/>
      <c r="I3412" s="93"/>
      <c r="J3412" s="93"/>
    </row>
    <row r="3413" spans="1:10" s="65" customFormat="1" ht="14" x14ac:dyDescent="0.35">
      <c r="A3413" s="145"/>
      <c r="E3413" s="102"/>
      <c r="F3413" s="102"/>
      <c r="G3413" s="102"/>
      <c r="I3413" s="93"/>
      <c r="J3413" s="93"/>
    </row>
    <row r="3414" spans="1:10" s="65" customFormat="1" ht="14" x14ac:dyDescent="0.35">
      <c r="A3414" s="145"/>
      <c r="E3414" s="102"/>
      <c r="F3414" s="102"/>
      <c r="G3414" s="102"/>
      <c r="I3414" s="93"/>
      <c r="J3414" s="93"/>
    </row>
    <row r="3415" spans="1:10" s="65" customFormat="1" ht="14" x14ac:dyDescent="0.35">
      <c r="A3415" s="145"/>
      <c r="E3415" s="102"/>
      <c r="F3415" s="102"/>
      <c r="G3415" s="102"/>
      <c r="I3415" s="93"/>
      <c r="J3415" s="93"/>
    </row>
    <row r="3416" spans="1:10" s="65" customFormat="1" ht="14" x14ac:dyDescent="0.35">
      <c r="A3416" s="145"/>
      <c r="E3416" s="102"/>
      <c r="F3416" s="102"/>
      <c r="G3416" s="102"/>
      <c r="I3416" s="93"/>
      <c r="J3416" s="93"/>
    </row>
    <row r="3417" spans="1:10" s="65" customFormat="1" ht="14" x14ac:dyDescent="0.35">
      <c r="A3417" s="145"/>
      <c r="E3417" s="102"/>
      <c r="F3417" s="102"/>
      <c r="G3417" s="102"/>
      <c r="I3417" s="93"/>
      <c r="J3417" s="93"/>
    </row>
    <row r="3418" spans="1:10" s="65" customFormat="1" ht="14" x14ac:dyDescent="0.35">
      <c r="A3418" s="145"/>
      <c r="E3418" s="102"/>
      <c r="F3418" s="102"/>
      <c r="G3418" s="102"/>
      <c r="I3418" s="93"/>
      <c r="J3418" s="93"/>
    </row>
    <row r="3419" spans="1:10" s="65" customFormat="1" ht="14" x14ac:dyDescent="0.35">
      <c r="A3419" s="145"/>
      <c r="E3419" s="102"/>
      <c r="F3419" s="102"/>
      <c r="G3419" s="102"/>
      <c r="I3419" s="93"/>
      <c r="J3419" s="93"/>
    </row>
    <row r="3420" spans="1:10" s="65" customFormat="1" ht="14" x14ac:dyDescent="0.35">
      <c r="A3420" s="145"/>
      <c r="E3420" s="102"/>
      <c r="F3420" s="102"/>
      <c r="G3420" s="102"/>
      <c r="I3420" s="93"/>
      <c r="J3420" s="93"/>
    </row>
    <row r="3421" spans="1:10" s="65" customFormat="1" ht="14" x14ac:dyDescent="0.35">
      <c r="A3421" s="145"/>
      <c r="E3421" s="102"/>
      <c r="F3421" s="102"/>
      <c r="G3421" s="102"/>
      <c r="I3421" s="93"/>
      <c r="J3421" s="93"/>
    </row>
    <row r="3422" spans="1:10" s="65" customFormat="1" ht="14" x14ac:dyDescent="0.35">
      <c r="A3422" s="145"/>
      <c r="E3422" s="102"/>
      <c r="F3422" s="102"/>
      <c r="G3422" s="102"/>
      <c r="I3422" s="93"/>
      <c r="J3422" s="93"/>
    </row>
    <row r="3423" spans="1:10" s="65" customFormat="1" ht="14" x14ac:dyDescent="0.35">
      <c r="A3423" s="145"/>
      <c r="E3423" s="102"/>
      <c r="F3423" s="102"/>
      <c r="G3423" s="102"/>
      <c r="I3423" s="93"/>
      <c r="J3423" s="93"/>
    </row>
    <row r="3424" spans="1:10" s="65" customFormat="1" ht="14" x14ac:dyDescent="0.35">
      <c r="A3424" s="145"/>
      <c r="E3424" s="102"/>
      <c r="F3424" s="102"/>
      <c r="G3424" s="102"/>
      <c r="I3424" s="93"/>
      <c r="J3424" s="93"/>
    </row>
    <row r="3425" spans="1:10" s="65" customFormat="1" ht="14" x14ac:dyDescent="0.35">
      <c r="A3425" s="145"/>
      <c r="E3425" s="102"/>
      <c r="F3425" s="102"/>
      <c r="G3425" s="102"/>
      <c r="I3425" s="93"/>
      <c r="J3425" s="93"/>
    </row>
    <row r="3426" spans="1:10" s="65" customFormat="1" ht="14" x14ac:dyDescent="0.35">
      <c r="A3426" s="145"/>
      <c r="E3426" s="102"/>
      <c r="F3426" s="102"/>
      <c r="G3426" s="102"/>
      <c r="I3426" s="93"/>
      <c r="J3426" s="93"/>
    </row>
    <row r="3427" spans="1:10" s="65" customFormat="1" ht="14" x14ac:dyDescent="0.35">
      <c r="A3427" s="145"/>
      <c r="E3427" s="102"/>
      <c r="F3427" s="102"/>
      <c r="G3427" s="102"/>
      <c r="I3427" s="93"/>
      <c r="J3427" s="93"/>
    </row>
    <row r="3428" spans="1:10" s="65" customFormat="1" ht="14" x14ac:dyDescent="0.35">
      <c r="A3428" s="145"/>
      <c r="E3428" s="102"/>
      <c r="F3428" s="102"/>
      <c r="G3428" s="102"/>
      <c r="I3428" s="93"/>
      <c r="J3428" s="93"/>
    </row>
    <row r="3429" spans="1:10" s="65" customFormat="1" ht="14" x14ac:dyDescent="0.35">
      <c r="A3429" s="145"/>
      <c r="E3429" s="102"/>
      <c r="F3429" s="102"/>
      <c r="G3429" s="102"/>
      <c r="I3429" s="93"/>
      <c r="J3429" s="93"/>
    </row>
    <row r="3430" spans="1:10" s="65" customFormat="1" ht="14" x14ac:dyDescent="0.35">
      <c r="A3430" s="145"/>
      <c r="E3430" s="102"/>
      <c r="F3430" s="102"/>
      <c r="G3430" s="102"/>
      <c r="I3430" s="93"/>
      <c r="J3430" s="93"/>
    </row>
    <row r="3431" spans="1:10" s="65" customFormat="1" ht="14" x14ac:dyDescent="0.35">
      <c r="A3431" s="145"/>
      <c r="E3431" s="102"/>
      <c r="F3431" s="102"/>
      <c r="G3431" s="102"/>
      <c r="I3431" s="93"/>
      <c r="J3431" s="93"/>
    </row>
    <row r="3432" spans="1:10" s="65" customFormat="1" ht="14" x14ac:dyDescent="0.35">
      <c r="A3432" s="145"/>
      <c r="E3432" s="102"/>
      <c r="F3432" s="102"/>
      <c r="G3432" s="102"/>
      <c r="I3432" s="93"/>
      <c r="J3432" s="93"/>
    </row>
    <row r="3433" spans="1:10" s="65" customFormat="1" ht="14" x14ac:dyDescent="0.35">
      <c r="A3433" s="145"/>
      <c r="E3433" s="102"/>
      <c r="F3433" s="102"/>
      <c r="G3433" s="102"/>
      <c r="I3433" s="93"/>
      <c r="J3433" s="93"/>
    </row>
    <row r="3434" spans="1:10" s="65" customFormat="1" ht="14" x14ac:dyDescent="0.35">
      <c r="A3434" s="145"/>
      <c r="E3434" s="102"/>
      <c r="F3434" s="102"/>
      <c r="G3434" s="102"/>
      <c r="I3434" s="93"/>
      <c r="J3434" s="93"/>
    </row>
    <row r="3435" spans="1:10" s="65" customFormat="1" ht="14" x14ac:dyDescent="0.35">
      <c r="A3435" s="145"/>
      <c r="E3435" s="102"/>
      <c r="F3435" s="102"/>
      <c r="G3435" s="102"/>
      <c r="I3435" s="93"/>
      <c r="J3435" s="93"/>
    </row>
    <row r="3436" spans="1:10" s="65" customFormat="1" ht="14" x14ac:dyDescent="0.35">
      <c r="A3436" s="145"/>
      <c r="E3436" s="102"/>
      <c r="F3436" s="102"/>
      <c r="G3436" s="102"/>
      <c r="I3436" s="93"/>
      <c r="J3436" s="93"/>
    </row>
    <row r="3437" spans="1:10" s="65" customFormat="1" ht="14" x14ac:dyDescent="0.35">
      <c r="A3437" s="145"/>
      <c r="E3437" s="102"/>
      <c r="F3437" s="102"/>
      <c r="G3437" s="102"/>
      <c r="I3437" s="93"/>
      <c r="J3437" s="93"/>
    </row>
    <row r="3438" spans="1:10" s="65" customFormat="1" ht="14" x14ac:dyDescent="0.35">
      <c r="A3438" s="145"/>
      <c r="E3438" s="102"/>
      <c r="F3438" s="102"/>
      <c r="G3438" s="102"/>
      <c r="I3438" s="93"/>
      <c r="J3438" s="93"/>
    </row>
    <row r="3439" spans="1:10" s="65" customFormat="1" ht="14" x14ac:dyDescent="0.35">
      <c r="A3439" s="145"/>
      <c r="E3439" s="102"/>
      <c r="F3439" s="102"/>
      <c r="G3439" s="102"/>
      <c r="I3439" s="93"/>
      <c r="J3439" s="93"/>
    </row>
    <row r="3440" spans="1:10" s="65" customFormat="1" ht="14" x14ac:dyDescent="0.35">
      <c r="A3440" s="145"/>
      <c r="E3440" s="102"/>
      <c r="F3440" s="102"/>
      <c r="G3440" s="102"/>
      <c r="I3440" s="93"/>
      <c r="J3440" s="93"/>
    </row>
    <row r="3441" spans="1:10" s="65" customFormat="1" ht="14" x14ac:dyDescent="0.35">
      <c r="A3441" s="145"/>
      <c r="E3441" s="102"/>
      <c r="F3441" s="102"/>
      <c r="G3441" s="102"/>
      <c r="I3441" s="93"/>
      <c r="J3441" s="93"/>
    </row>
    <row r="3442" spans="1:10" s="65" customFormat="1" ht="14" x14ac:dyDescent="0.35">
      <c r="A3442" s="145"/>
      <c r="E3442" s="102"/>
      <c r="F3442" s="102"/>
      <c r="G3442" s="102"/>
      <c r="I3442" s="93"/>
      <c r="J3442" s="93"/>
    </row>
    <row r="3443" spans="1:10" s="65" customFormat="1" ht="14" x14ac:dyDescent="0.35">
      <c r="A3443" s="145"/>
      <c r="E3443" s="102"/>
      <c r="F3443" s="102"/>
      <c r="G3443" s="102"/>
      <c r="I3443" s="93"/>
      <c r="J3443" s="93"/>
    </row>
    <row r="3444" spans="1:10" s="65" customFormat="1" ht="14" x14ac:dyDescent="0.35">
      <c r="A3444" s="145"/>
      <c r="E3444" s="102"/>
      <c r="F3444" s="102"/>
      <c r="G3444" s="102"/>
      <c r="I3444" s="93"/>
      <c r="J3444" s="93"/>
    </row>
    <row r="3445" spans="1:10" s="65" customFormat="1" ht="14" x14ac:dyDescent="0.35">
      <c r="A3445" s="145"/>
      <c r="E3445" s="102"/>
      <c r="F3445" s="102"/>
      <c r="G3445" s="102"/>
      <c r="I3445" s="93"/>
      <c r="J3445" s="93"/>
    </row>
    <row r="3446" spans="1:10" s="65" customFormat="1" ht="14" x14ac:dyDescent="0.35">
      <c r="A3446" s="145"/>
      <c r="E3446" s="102"/>
      <c r="F3446" s="102"/>
      <c r="G3446" s="102"/>
      <c r="I3446" s="93"/>
      <c r="J3446" s="93"/>
    </row>
    <row r="3447" spans="1:10" s="65" customFormat="1" ht="14" x14ac:dyDescent="0.35">
      <c r="A3447" s="145"/>
      <c r="E3447" s="102"/>
      <c r="F3447" s="102"/>
      <c r="G3447" s="102"/>
      <c r="I3447" s="93"/>
      <c r="J3447" s="93"/>
    </row>
    <row r="3448" spans="1:10" s="65" customFormat="1" ht="14" x14ac:dyDescent="0.35">
      <c r="A3448" s="145"/>
      <c r="E3448" s="102"/>
      <c r="F3448" s="102"/>
      <c r="G3448" s="102"/>
      <c r="I3448" s="93"/>
      <c r="J3448" s="93"/>
    </row>
    <row r="3449" spans="1:10" s="65" customFormat="1" ht="14" x14ac:dyDescent="0.35">
      <c r="A3449" s="145"/>
      <c r="E3449" s="102"/>
      <c r="F3449" s="102"/>
      <c r="G3449" s="102"/>
      <c r="I3449" s="93"/>
      <c r="J3449" s="93"/>
    </row>
    <row r="3450" spans="1:10" s="65" customFormat="1" ht="14" x14ac:dyDescent="0.35">
      <c r="A3450" s="145"/>
      <c r="E3450" s="102"/>
      <c r="F3450" s="102"/>
      <c r="G3450" s="102"/>
      <c r="I3450" s="93"/>
      <c r="J3450" s="93"/>
    </row>
    <row r="3451" spans="1:10" s="65" customFormat="1" ht="14" x14ac:dyDescent="0.35">
      <c r="A3451" s="145"/>
      <c r="E3451" s="102"/>
      <c r="F3451" s="102"/>
      <c r="G3451" s="102"/>
      <c r="I3451" s="93"/>
      <c r="J3451" s="93"/>
    </row>
    <row r="3452" spans="1:10" s="65" customFormat="1" ht="14" x14ac:dyDescent="0.35">
      <c r="A3452" s="145"/>
      <c r="E3452" s="102"/>
      <c r="F3452" s="102"/>
      <c r="G3452" s="102"/>
      <c r="I3452" s="93"/>
      <c r="J3452" s="93"/>
    </row>
    <row r="3453" spans="1:10" s="65" customFormat="1" ht="14" x14ac:dyDescent="0.35">
      <c r="A3453" s="145"/>
      <c r="E3453" s="102"/>
      <c r="F3453" s="102"/>
      <c r="G3453" s="102"/>
      <c r="I3453" s="93"/>
      <c r="J3453" s="93"/>
    </row>
    <row r="3454" spans="1:10" s="65" customFormat="1" ht="14" x14ac:dyDescent="0.35">
      <c r="A3454" s="145"/>
      <c r="E3454" s="102"/>
      <c r="F3454" s="102"/>
      <c r="G3454" s="102"/>
      <c r="I3454" s="93"/>
      <c r="J3454" s="93"/>
    </row>
    <row r="3455" spans="1:10" s="65" customFormat="1" ht="14" x14ac:dyDescent="0.35">
      <c r="A3455" s="145"/>
      <c r="E3455" s="102"/>
      <c r="F3455" s="102"/>
      <c r="G3455" s="102"/>
      <c r="I3455" s="93"/>
      <c r="J3455" s="93"/>
    </row>
    <row r="3456" spans="1:10" s="65" customFormat="1" ht="14" x14ac:dyDescent="0.35">
      <c r="A3456" s="145"/>
      <c r="E3456" s="102"/>
      <c r="F3456" s="102"/>
      <c r="G3456" s="102"/>
      <c r="I3456" s="93"/>
      <c r="J3456" s="93"/>
    </row>
    <row r="3457" spans="1:10" s="65" customFormat="1" ht="14" x14ac:dyDescent="0.35">
      <c r="A3457" s="145"/>
      <c r="E3457" s="102"/>
      <c r="F3457" s="102"/>
      <c r="G3457" s="102"/>
      <c r="I3457" s="93"/>
      <c r="J3457" s="93"/>
    </row>
    <row r="3458" spans="1:10" s="65" customFormat="1" ht="14" x14ac:dyDescent="0.35">
      <c r="A3458" s="145"/>
      <c r="E3458" s="102"/>
      <c r="F3458" s="102"/>
      <c r="G3458" s="102"/>
      <c r="I3458" s="93"/>
      <c r="J3458" s="93"/>
    </row>
    <row r="3459" spans="1:10" s="65" customFormat="1" ht="14" x14ac:dyDescent="0.35">
      <c r="A3459" s="145"/>
      <c r="E3459" s="102"/>
      <c r="F3459" s="102"/>
      <c r="G3459" s="102"/>
      <c r="I3459" s="93"/>
      <c r="J3459" s="93"/>
    </row>
    <row r="3460" spans="1:10" s="65" customFormat="1" ht="14" x14ac:dyDescent="0.35">
      <c r="A3460" s="145"/>
      <c r="E3460" s="102"/>
      <c r="F3460" s="102"/>
      <c r="G3460" s="102"/>
      <c r="I3460" s="93"/>
      <c r="J3460" s="93"/>
    </row>
    <row r="3461" spans="1:10" s="65" customFormat="1" ht="14" x14ac:dyDescent="0.35">
      <c r="A3461" s="145"/>
      <c r="E3461" s="102"/>
      <c r="F3461" s="102"/>
      <c r="G3461" s="102"/>
      <c r="I3461" s="93"/>
      <c r="J3461" s="93"/>
    </row>
    <row r="3462" spans="1:10" s="65" customFormat="1" ht="14" x14ac:dyDescent="0.35">
      <c r="A3462" s="145"/>
      <c r="E3462" s="102"/>
      <c r="F3462" s="102"/>
      <c r="G3462" s="102"/>
      <c r="I3462" s="93"/>
      <c r="J3462" s="93"/>
    </row>
    <row r="3463" spans="1:10" s="65" customFormat="1" ht="14" x14ac:dyDescent="0.35">
      <c r="A3463" s="145"/>
      <c r="E3463" s="102"/>
      <c r="F3463" s="102"/>
      <c r="G3463" s="102"/>
      <c r="I3463" s="93"/>
      <c r="J3463" s="93"/>
    </row>
    <row r="3464" spans="1:10" s="65" customFormat="1" ht="14" x14ac:dyDescent="0.35">
      <c r="A3464" s="145"/>
      <c r="E3464" s="102"/>
      <c r="F3464" s="102"/>
      <c r="G3464" s="102"/>
      <c r="I3464" s="93"/>
      <c r="J3464" s="93"/>
    </row>
    <row r="3465" spans="1:10" s="65" customFormat="1" ht="14" x14ac:dyDescent="0.35">
      <c r="A3465" s="145"/>
      <c r="E3465" s="102"/>
      <c r="F3465" s="102"/>
      <c r="G3465" s="102"/>
      <c r="I3465" s="93"/>
      <c r="J3465" s="93"/>
    </row>
    <row r="3466" spans="1:10" s="65" customFormat="1" ht="14" x14ac:dyDescent="0.35">
      <c r="A3466" s="145"/>
      <c r="E3466" s="102"/>
      <c r="F3466" s="102"/>
      <c r="G3466" s="102"/>
      <c r="I3466" s="93"/>
      <c r="J3466" s="93"/>
    </row>
    <row r="3467" spans="1:10" s="65" customFormat="1" ht="14" x14ac:dyDescent="0.35">
      <c r="A3467" s="145"/>
      <c r="E3467" s="102"/>
      <c r="F3467" s="102"/>
      <c r="G3467" s="102"/>
      <c r="I3467" s="93"/>
      <c r="J3467" s="93"/>
    </row>
    <row r="3468" spans="1:10" s="65" customFormat="1" ht="14" x14ac:dyDescent="0.35">
      <c r="A3468" s="145"/>
      <c r="E3468" s="102"/>
      <c r="F3468" s="102"/>
      <c r="G3468" s="102"/>
      <c r="I3468" s="93"/>
      <c r="J3468" s="93"/>
    </row>
    <row r="3469" spans="1:10" s="65" customFormat="1" ht="14" x14ac:dyDescent="0.35">
      <c r="A3469" s="145"/>
      <c r="E3469" s="102"/>
      <c r="F3469" s="102"/>
      <c r="G3469" s="102"/>
      <c r="I3469" s="93"/>
      <c r="J3469" s="93"/>
    </row>
    <row r="3470" spans="1:10" s="65" customFormat="1" ht="14" x14ac:dyDescent="0.35">
      <c r="A3470" s="145"/>
      <c r="E3470" s="102"/>
      <c r="F3470" s="102"/>
      <c r="G3470" s="102"/>
      <c r="I3470" s="93"/>
      <c r="J3470" s="93"/>
    </row>
    <row r="3471" spans="1:10" s="65" customFormat="1" ht="14" x14ac:dyDescent="0.35">
      <c r="A3471" s="145"/>
      <c r="E3471" s="102"/>
      <c r="F3471" s="102"/>
      <c r="G3471" s="102"/>
      <c r="I3471" s="93"/>
      <c r="J3471" s="93"/>
    </row>
    <row r="3472" spans="1:10" s="65" customFormat="1" ht="14" x14ac:dyDescent="0.35">
      <c r="A3472" s="145"/>
      <c r="E3472" s="102"/>
      <c r="F3472" s="102"/>
      <c r="G3472" s="102"/>
      <c r="I3472" s="93"/>
      <c r="J3472" s="93"/>
    </row>
    <row r="3473" spans="1:10" s="65" customFormat="1" ht="14" x14ac:dyDescent="0.35">
      <c r="A3473" s="145"/>
      <c r="E3473" s="102"/>
      <c r="F3473" s="102"/>
      <c r="G3473" s="102"/>
      <c r="I3473" s="93"/>
      <c r="J3473" s="93"/>
    </row>
    <row r="3474" spans="1:10" s="65" customFormat="1" ht="14" x14ac:dyDescent="0.35">
      <c r="A3474" s="145"/>
      <c r="E3474" s="102"/>
      <c r="F3474" s="102"/>
      <c r="G3474" s="102"/>
      <c r="I3474" s="93"/>
      <c r="J3474" s="93"/>
    </row>
    <row r="3475" spans="1:10" s="65" customFormat="1" ht="14" x14ac:dyDescent="0.35">
      <c r="A3475" s="145"/>
      <c r="E3475" s="102"/>
      <c r="F3475" s="102"/>
      <c r="G3475" s="102"/>
      <c r="I3475" s="93"/>
      <c r="J3475" s="93"/>
    </row>
    <row r="3476" spans="1:10" s="65" customFormat="1" ht="14" x14ac:dyDescent="0.35">
      <c r="A3476" s="145"/>
      <c r="E3476" s="102"/>
      <c r="F3476" s="102"/>
      <c r="G3476" s="102"/>
      <c r="I3476" s="93"/>
      <c r="J3476" s="93"/>
    </row>
    <row r="3477" spans="1:10" s="65" customFormat="1" ht="14" x14ac:dyDescent="0.35">
      <c r="A3477" s="145"/>
      <c r="E3477" s="102"/>
      <c r="F3477" s="102"/>
      <c r="G3477" s="102"/>
      <c r="I3477" s="93"/>
      <c r="J3477" s="93"/>
    </row>
    <row r="3478" spans="1:10" s="65" customFormat="1" ht="14" x14ac:dyDescent="0.35">
      <c r="A3478" s="145"/>
      <c r="E3478" s="102"/>
      <c r="F3478" s="102"/>
      <c r="G3478" s="102"/>
      <c r="I3478" s="93"/>
      <c r="J3478" s="93"/>
    </row>
    <row r="3479" spans="1:10" s="65" customFormat="1" ht="14" x14ac:dyDescent="0.35">
      <c r="A3479" s="145"/>
      <c r="E3479" s="102"/>
      <c r="F3479" s="102"/>
      <c r="G3479" s="102"/>
      <c r="I3479" s="93"/>
      <c r="J3479" s="93"/>
    </row>
    <row r="3480" spans="1:10" s="65" customFormat="1" ht="14" x14ac:dyDescent="0.35">
      <c r="A3480" s="145"/>
      <c r="E3480" s="102"/>
      <c r="F3480" s="102"/>
      <c r="G3480" s="102"/>
      <c r="I3480" s="93"/>
      <c r="J3480" s="93"/>
    </row>
    <row r="3481" spans="1:10" s="65" customFormat="1" ht="14" x14ac:dyDescent="0.35">
      <c r="A3481" s="145"/>
      <c r="E3481" s="102"/>
      <c r="F3481" s="102"/>
      <c r="G3481" s="102"/>
      <c r="I3481" s="93"/>
      <c r="J3481" s="93"/>
    </row>
    <row r="3482" spans="1:10" s="65" customFormat="1" ht="14" x14ac:dyDescent="0.35">
      <c r="A3482" s="145"/>
      <c r="E3482" s="102"/>
      <c r="F3482" s="102"/>
      <c r="G3482" s="102"/>
      <c r="I3482" s="93"/>
      <c r="J3482" s="93"/>
    </row>
    <row r="3483" spans="1:10" s="65" customFormat="1" ht="14" x14ac:dyDescent="0.35">
      <c r="A3483" s="145"/>
      <c r="E3483" s="102"/>
      <c r="F3483" s="102"/>
      <c r="G3483" s="102"/>
      <c r="I3483" s="93"/>
      <c r="J3483" s="93"/>
    </row>
    <row r="3484" spans="1:10" s="65" customFormat="1" ht="14" x14ac:dyDescent="0.35">
      <c r="A3484" s="145"/>
      <c r="E3484" s="102"/>
      <c r="F3484" s="102"/>
      <c r="G3484" s="102"/>
      <c r="I3484" s="93"/>
      <c r="J3484" s="93"/>
    </row>
    <row r="3485" spans="1:10" s="65" customFormat="1" ht="14" x14ac:dyDescent="0.35">
      <c r="A3485" s="145"/>
      <c r="E3485" s="102"/>
      <c r="F3485" s="102"/>
      <c r="G3485" s="102"/>
      <c r="I3485" s="93"/>
      <c r="J3485" s="93"/>
    </row>
    <row r="3486" spans="1:10" s="65" customFormat="1" ht="14" x14ac:dyDescent="0.35">
      <c r="A3486" s="145"/>
      <c r="E3486" s="102"/>
      <c r="F3486" s="102"/>
      <c r="G3486" s="102"/>
      <c r="I3486" s="93"/>
      <c r="J3486" s="93"/>
    </row>
    <row r="3487" spans="1:10" s="65" customFormat="1" ht="14" x14ac:dyDescent="0.35">
      <c r="A3487" s="145"/>
      <c r="E3487" s="102"/>
      <c r="F3487" s="102"/>
      <c r="G3487" s="102"/>
      <c r="I3487" s="93"/>
      <c r="J3487" s="93"/>
    </row>
    <row r="3488" spans="1:10" s="65" customFormat="1" ht="14" x14ac:dyDescent="0.35">
      <c r="A3488" s="145"/>
      <c r="E3488" s="102"/>
      <c r="F3488" s="102"/>
      <c r="G3488" s="102"/>
      <c r="I3488" s="93"/>
      <c r="J3488" s="93"/>
    </row>
    <row r="3489" spans="1:10" s="65" customFormat="1" ht="14" x14ac:dyDescent="0.35">
      <c r="A3489" s="145"/>
      <c r="E3489" s="102"/>
      <c r="F3489" s="102"/>
      <c r="G3489" s="102"/>
      <c r="I3489" s="93"/>
      <c r="J3489" s="93"/>
    </row>
    <row r="3490" spans="1:10" s="65" customFormat="1" ht="14" x14ac:dyDescent="0.35">
      <c r="A3490" s="145"/>
      <c r="E3490" s="102"/>
      <c r="F3490" s="102"/>
      <c r="G3490" s="102"/>
      <c r="I3490" s="93"/>
      <c r="J3490" s="93"/>
    </row>
    <row r="3491" spans="1:10" s="65" customFormat="1" ht="14" x14ac:dyDescent="0.35">
      <c r="A3491" s="145"/>
      <c r="E3491" s="102"/>
      <c r="F3491" s="102"/>
      <c r="G3491" s="102"/>
      <c r="I3491" s="93"/>
      <c r="J3491" s="93"/>
    </row>
    <row r="3492" spans="1:10" s="65" customFormat="1" ht="14" x14ac:dyDescent="0.35">
      <c r="A3492" s="145"/>
      <c r="E3492" s="102"/>
      <c r="F3492" s="102"/>
      <c r="G3492" s="102"/>
      <c r="I3492" s="93"/>
      <c r="J3492" s="93"/>
    </row>
    <row r="3493" spans="1:10" s="65" customFormat="1" ht="14" x14ac:dyDescent="0.35">
      <c r="A3493" s="145"/>
      <c r="E3493" s="102"/>
      <c r="F3493" s="102"/>
      <c r="G3493" s="102"/>
      <c r="I3493" s="93"/>
      <c r="J3493" s="93"/>
    </row>
    <row r="3494" spans="1:10" s="65" customFormat="1" ht="14" x14ac:dyDescent="0.35">
      <c r="A3494" s="145"/>
      <c r="E3494" s="102"/>
      <c r="F3494" s="102"/>
      <c r="G3494" s="102"/>
      <c r="I3494" s="93"/>
      <c r="J3494" s="93"/>
    </row>
    <row r="3495" spans="1:10" s="65" customFormat="1" ht="14" x14ac:dyDescent="0.35">
      <c r="A3495" s="145"/>
      <c r="E3495" s="102"/>
      <c r="F3495" s="102"/>
      <c r="G3495" s="102"/>
      <c r="I3495" s="93"/>
      <c r="J3495" s="93"/>
    </row>
    <row r="3496" spans="1:10" s="65" customFormat="1" ht="14" x14ac:dyDescent="0.35">
      <c r="A3496" s="145"/>
      <c r="E3496" s="102"/>
      <c r="F3496" s="102"/>
      <c r="G3496" s="102"/>
      <c r="I3496" s="93"/>
      <c r="J3496" s="93"/>
    </row>
    <row r="3497" spans="1:10" s="65" customFormat="1" ht="14" x14ac:dyDescent="0.35">
      <c r="A3497" s="145"/>
      <c r="E3497" s="102"/>
      <c r="F3497" s="102"/>
      <c r="G3497" s="102"/>
      <c r="I3497" s="93"/>
      <c r="J3497" s="93"/>
    </row>
    <row r="3498" spans="1:10" s="65" customFormat="1" ht="14" x14ac:dyDescent="0.35">
      <c r="A3498" s="145"/>
      <c r="E3498" s="102"/>
      <c r="F3498" s="102"/>
      <c r="G3498" s="102"/>
      <c r="I3498" s="93"/>
      <c r="J3498" s="93"/>
    </row>
    <row r="3499" spans="1:10" s="65" customFormat="1" ht="14" x14ac:dyDescent="0.35">
      <c r="A3499" s="145"/>
      <c r="E3499" s="102"/>
      <c r="F3499" s="102"/>
      <c r="G3499" s="102"/>
      <c r="I3499" s="93"/>
      <c r="J3499" s="93"/>
    </row>
    <row r="3500" spans="1:10" s="65" customFormat="1" ht="14" x14ac:dyDescent="0.35">
      <c r="A3500" s="145"/>
      <c r="E3500" s="102"/>
      <c r="F3500" s="102"/>
      <c r="G3500" s="102"/>
      <c r="I3500" s="93"/>
      <c r="J3500" s="93"/>
    </row>
    <row r="3501" spans="1:10" s="65" customFormat="1" ht="14" x14ac:dyDescent="0.35">
      <c r="A3501" s="145"/>
      <c r="E3501" s="102"/>
      <c r="F3501" s="102"/>
      <c r="G3501" s="102"/>
      <c r="I3501" s="93"/>
      <c r="J3501" s="93"/>
    </row>
    <row r="3502" spans="1:10" s="65" customFormat="1" ht="14" x14ac:dyDescent="0.35">
      <c r="A3502" s="145"/>
      <c r="E3502" s="102"/>
      <c r="F3502" s="102"/>
      <c r="G3502" s="102"/>
      <c r="I3502" s="93"/>
      <c r="J3502" s="93"/>
    </row>
    <row r="3503" spans="1:10" s="65" customFormat="1" ht="14" x14ac:dyDescent="0.35">
      <c r="A3503" s="145"/>
      <c r="E3503" s="102"/>
      <c r="F3503" s="102"/>
      <c r="G3503" s="102"/>
      <c r="I3503" s="93"/>
      <c r="J3503" s="93"/>
    </row>
    <row r="3504" spans="1:10" s="65" customFormat="1" ht="14" x14ac:dyDescent="0.35">
      <c r="A3504" s="145"/>
      <c r="E3504" s="102"/>
      <c r="F3504" s="102"/>
      <c r="G3504" s="102"/>
      <c r="I3504" s="93"/>
      <c r="J3504" s="93"/>
    </row>
    <row r="3505" spans="1:10" s="65" customFormat="1" ht="14" x14ac:dyDescent="0.35">
      <c r="A3505" s="145"/>
      <c r="E3505" s="102"/>
      <c r="F3505" s="102"/>
      <c r="G3505" s="102"/>
      <c r="I3505" s="93"/>
      <c r="J3505" s="93"/>
    </row>
    <row r="3506" spans="1:10" s="65" customFormat="1" ht="14" x14ac:dyDescent="0.35">
      <c r="A3506" s="145"/>
      <c r="E3506" s="102"/>
      <c r="F3506" s="102"/>
      <c r="G3506" s="102"/>
      <c r="I3506" s="93"/>
      <c r="J3506" s="93"/>
    </row>
    <row r="3507" spans="1:10" s="65" customFormat="1" ht="14" x14ac:dyDescent="0.35">
      <c r="A3507" s="145"/>
      <c r="E3507" s="102"/>
      <c r="F3507" s="102"/>
      <c r="G3507" s="102"/>
      <c r="I3507" s="93"/>
      <c r="J3507" s="93"/>
    </row>
    <row r="3508" spans="1:10" s="65" customFormat="1" ht="14" x14ac:dyDescent="0.35">
      <c r="A3508" s="145"/>
      <c r="E3508" s="102"/>
      <c r="F3508" s="102"/>
      <c r="G3508" s="102"/>
      <c r="I3508" s="93"/>
      <c r="J3508" s="93"/>
    </row>
    <row r="3509" spans="1:10" s="65" customFormat="1" ht="14" x14ac:dyDescent="0.35">
      <c r="A3509" s="145"/>
      <c r="E3509" s="102"/>
      <c r="F3509" s="102"/>
      <c r="G3509" s="102"/>
      <c r="I3509" s="93"/>
      <c r="J3509" s="93"/>
    </row>
    <row r="3510" spans="1:10" s="65" customFormat="1" ht="14" x14ac:dyDescent="0.35">
      <c r="A3510" s="145"/>
      <c r="E3510" s="102"/>
      <c r="F3510" s="102"/>
      <c r="G3510" s="102"/>
      <c r="I3510" s="93"/>
      <c r="J3510" s="93"/>
    </row>
    <row r="3511" spans="1:10" s="65" customFormat="1" ht="14" x14ac:dyDescent="0.35">
      <c r="A3511" s="145"/>
      <c r="E3511" s="102"/>
      <c r="F3511" s="102"/>
      <c r="G3511" s="102"/>
      <c r="I3511" s="93"/>
      <c r="J3511" s="93"/>
    </row>
    <row r="3512" spans="1:10" s="65" customFormat="1" ht="14" x14ac:dyDescent="0.35">
      <c r="A3512" s="145"/>
      <c r="E3512" s="102"/>
      <c r="F3512" s="102"/>
      <c r="G3512" s="102"/>
      <c r="I3512" s="93"/>
      <c r="J3512" s="93"/>
    </row>
    <row r="3513" spans="1:10" s="65" customFormat="1" ht="14" x14ac:dyDescent="0.35">
      <c r="A3513" s="145"/>
      <c r="E3513" s="102"/>
      <c r="F3513" s="102"/>
      <c r="G3513" s="102"/>
      <c r="I3513" s="93"/>
      <c r="J3513" s="93"/>
    </row>
    <row r="3514" spans="1:10" s="65" customFormat="1" ht="14" x14ac:dyDescent="0.35">
      <c r="A3514" s="145"/>
      <c r="E3514" s="102"/>
      <c r="F3514" s="102"/>
      <c r="G3514" s="102"/>
      <c r="I3514" s="93"/>
      <c r="J3514" s="93"/>
    </row>
    <row r="3515" spans="1:10" s="65" customFormat="1" ht="14" x14ac:dyDescent="0.35">
      <c r="A3515" s="145"/>
      <c r="E3515" s="102"/>
      <c r="F3515" s="102"/>
      <c r="G3515" s="102"/>
      <c r="I3515" s="93"/>
      <c r="J3515" s="93"/>
    </row>
    <row r="3516" spans="1:10" s="65" customFormat="1" ht="14" x14ac:dyDescent="0.35">
      <c r="A3516" s="145"/>
      <c r="E3516" s="102"/>
      <c r="F3516" s="102"/>
      <c r="G3516" s="102"/>
      <c r="I3516" s="93"/>
      <c r="J3516" s="93"/>
    </row>
    <row r="3517" spans="1:10" s="65" customFormat="1" ht="14" x14ac:dyDescent="0.35">
      <c r="A3517" s="145"/>
      <c r="E3517" s="102"/>
      <c r="F3517" s="102"/>
      <c r="G3517" s="102"/>
      <c r="I3517" s="93"/>
      <c r="J3517" s="93"/>
    </row>
    <row r="3518" spans="1:10" s="65" customFormat="1" ht="14" x14ac:dyDescent="0.35">
      <c r="A3518" s="145"/>
      <c r="E3518" s="102"/>
      <c r="F3518" s="102"/>
      <c r="G3518" s="102"/>
      <c r="I3518" s="93"/>
      <c r="J3518" s="93"/>
    </row>
    <row r="3519" spans="1:10" s="65" customFormat="1" ht="14" x14ac:dyDescent="0.35">
      <c r="A3519" s="145"/>
      <c r="E3519" s="102"/>
      <c r="F3519" s="102"/>
      <c r="G3519" s="102"/>
      <c r="I3519" s="93"/>
      <c r="J3519" s="93"/>
    </row>
    <row r="3520" spans="1:10" s="65" customFormat="1" ht="14" x14ac:dyDescent="0.35">
      <c r="A3520" s="145"/>
      <c r="E3520" s="102"/>
      <c r="F3520" s="102"/>
      <c r="G3520" s="102"/>
      <c r="I3520" s="93"/>
      <c r="J3520" s="93"/>
    </row>
    <row r="3521" spans="1:10" s="65" customFormat="1" ht="14" x14ac:dyDescent="0.35">
      <c r="A3521" s="145"/>
      <c r="E3521" s="102"/>
      <c r="F3521" s="102"/>
      <c r="G3521" s="102"/>
      <c r="I3521" s="93"/>
      <c r="J3521" s="93"/>
    </row>
    <row r="3522" spans="1:10" s="65" customFormat="1" ht="14" x14ac:dyDescent="0.35">
      <c r="A3522" s="145"/>
      <c r="E3522" s="102"/>
      <c r="F3522" s="102"/>
      <c r="G3522" s="102"/>
      <c r="I3522" s="93"/>
      <c r="J3522" s="93"/>
    </row>
    <row r="3523" spans="1:10" s="65" customFormat="1" ht="14" x14ac:dyDescent="0.35">
      <c r="A3523" s="145"/>
      <c r="E3523" s="102"/>
      <c r="F3523" s="102"/>
      <c r="G3523" s="102"/>
      <c r="I3523" s="93"/>
      <c r="J3523" s="93"/>
    </row>
    <row r="3524" spans="1:10" s="65" customFormat="1" ht="14" x14ac:dyDescent="0.35">
      <c r="A3524" s="145"/>
      <c r="E3524" s="102"/>
      <c r="F3524" s="102"/>
      <c r="G3524" s="102"/>
      <c r="I3524" s="93"/>
      <c r="J3524" s="93"/>
    </row>
    <row r="3525" spans="1:10" s="65" customFormat="1" ht="14" x14ac:dyDescent="0.35">
      <c r="A3525" s="145"/>
      <c r="E3525" s="102"/>
      <c r="F3525" s="102"/>
      <c r="G3525" s="102"/>
      <c r="I3525" s="93"/>
      <c r="J3525" s="93"/>
    </row>
    <row r="3526" spans="1:10" s="65" customFormat="1" ht="14" x14ac:dyDescent="0.35">
      <c r="A3526" s="145"/>
      <c r="E3526" s="102"/>
      <c r="F3526" s="102"/>
      <c r="G3526" s="102"/>
      <c r="I3526" s="93"/>
      <c r="J3526" s="93"/>
    </row>
    <row r="3527" spans="1:10" s="65" customFormat="1" ht="14" x14ac:dyDescent="0.35">
      <c r="A3527" s="145"/>
      <c r="E3527" s="102"/>
      <c r="F3527" s="102"/>
      <c r="G3527" s="102"/>
      <c r="I3527" s="93"/>
      <c r="J3527" s="93"/>
    </row>
    <row r="3528" spans="1:10" s="65" customFormat="1" ht="14" x14ac:dyDescent="0.35">
      <c r="A3528" s="145"/>
      <c r="E3528" s="102"/>
      <c r="F3528" s="102"/>
      <c r="G3528" s="102"/>
      <c r="I3528" s="93"/>
      <c r="J3528" s="93"/>
    </row>
    <row r="3529" spans="1:10" s="65" customFormat="1" ht="14" x14ac:dyDescent="0.35">
      <c r="A3529" s="145"/>
      <c r="E3529" s="102"/>
      <c r="F3529" s="102"/>
      <c r="G3529" s="102"/>
      <c r="I3529" s="93"/>
      <c r="J3529" s="93"/>
    </row>
    <row r="3530" spans="1:10" s="65" customFormat="1" ht="14" x14ac:dyDescent="0.35">
      <c r="A3530" s="145"/>
      <c r="E3530" s="102"/>
      <c r="F3530" s="102"/>
      <c r="G3530" s="102"/>
      <c r="I3530" s="93"/>
      <c r="J3530" s="93"/>
    </row>
    <row r="3531" spans="1:10" s="65" customFormat="1" ht="14" x14ac:dyDescent="0.35">
      <c r="A3531" s="145"/>
      <c r="E3531" s="102"/>
      <c r="F3531" s="102"/>
      <c r="G3531" s="102"/>
      <c r="I3531" s="93"/>
      <c r="J3531" s="93"/>
    </row>
    <row r="3532" spans="1:10" s="65" customFormat="1" ht="14" x14ac:dyDescent="0.35">
      <c r="A3532" s="145"/>
      <c r="E3532" s="102"/>
      <c r="F3532" s="102"/>
      <c r="G3532" s="102"/>
      <c r="I3532" s="93"/>
      <c r="J3532" s="93"/>
    </row>
    <row r="3533" spans="1:10" s="65" customFormat="1" ht="14" x14ac:dyDescent="0.35">
      <c r="A3533" s="145"/>
      <c r="E3533" s="102"/>
      <c r="F3533" s="102"/>
      <c r="G3533" s="102"/>
      <c r="I3533" s="93"/>
      <c r="J3533" s="93"/>
    </row>
    <row r="3534" spans="1:10" s="65" customFormat="1" ht="14" x14ac:dyDescent="0.35">
      <c r="A3534" s="145"/>
      <c r="E3534" s="102"/>
      <c r="F3534" s="102"/>
      <c r="G3534" s="102"/>
      <c r="I3534" s="93"/>
      <c r="J3534" s="93"/>
    </row>
    <row r="3535" spans="1:10" s="65" customFormat="1" ht="14" x14ac:dyDescent="0.35">
      <c r="A3535" s="145"/>
      <c r="E3535" s="102"/>
      <c r="F3535" s="102"/>
      <c r="G3535" s="102"/>
      <c r="I3535" s="93"/>
      <c r="J3535" s="93"/>
    </row>
    <row r="3536" spans="1:10" s="65" customFormat="1" ht="14" x14ac:dyDescent="0.35">
      <c r="A3536" s="145"/>
      <c r="E3536" s="102"/>
      <c r="F3536" s="102"/>
      <c r="G3536" s="102"/>
      <c r="I3536" s="93"/>
      <c r="J3536" s="93"/>
    </row>
    <row r="3537" spans="1:10" s="65" customFormat="1" ht="14" x14ac:dyDescent="0.35">
      <c r="A3537" s="145"/>
      <c r="E3537" s="102"/>
      <c r="F3537" s="102"/>
      <c r="G3537" s="102"/>
      <c r="I3537" s="93"/>
      <c r="J3537" s="93"/>
    </row>
    <row r="3538" spans="1:10" s="65" customFormat="1" ht="14" x14ac:dyDescent="0.35">
      <c r="A3538" s="145"/>
      <c r="E3538" s="102"/>
      <c r="F3538" s="102"/>
      <c r="G3538" s="102"/>
      <c r="I3538" s="93"/>
      <c r="J3538" s="93"/>
    </row>
    <row r="3539" spans="1:10" s="65" customFormat="1" ht="14" x14ac:dyDescent="0.35">
      <c r="A3539" s="145"/>
      <c r="E3539" s="102"/>
      <c r="F3539" s="102"/>
      <c r="G3539" s="102"/>
      <c r="I3539" s="93"/>
      <c r="J3539" s="93"/>
    </row>
    <row r="3540" spans="1:10" s="65" customFormat="1" ht="14" x14ac:dyDescent="0.35">
      <c r="A3540" s="145"/>
      <c r="E3540" s="102"/>
      <c r="F3540" s="102"/>
      <c r="G3540" s="102"/>
      <c r="I3540" s="93"/>
      <c r="J3540" s="93"/>
    </row>
    <row r="3541" spans="1:10" s="65" customFormat="1" ht="14" x14ac:dyDescent="0.35">
      <c r="A3541" s="145"/>
      <c r="E3541" s="102"/>
      <c r="F3541" s="102"/>
      <c r="G3541" s="102"/>
      <c r="I3541" s="93"/>
      <c r="J3541" s="93"/>
    </row>
    <row r="3542" spans="1:10" s="65" customFormat="1" ht="14" x14ac:dyDescent="0.35">
      <c r="A3542" s="145"/>
      <c r="E3542" s="102"/>
      <c r="F3542" s="102"/>
      <c r="G3542" s="102"/>
      <c r="I3542" s="93"/>
      <c r="J3542" s="93"/>
    </row>
    <row r="3543" spans="1:10" s="65" customFormat="1" ht="14" x14ac:dyDescent="0.35">
      <c r="A3543" s="145"/>
      <c r="E3543" s="102"/>
      <c r="F3543" s="102"/>
      <c r="G3543" s="102"/>
      <c r="I3543" s="93"/>
      <c r="J3543" s="93"/>
    </row>
    <row r="3544" spans="1:10" s="65" customFormat="1" ht="14" x14ac:dyDescent="0.35">
      <c r="A3544" s="145"/>
      <c r="E3544" s="102"/>
      <c r="F3544" s="102"/>
      <c r="G3544" s="102"/>
      <c r="I3544" s="93"/>
      <c r="J3544" s="93"/>
    </row>
    <row r="3545" spans="1:10" s="65" customFormat="1" ht="14" x14ac:dyDescent="0.35">
      <c r="A3545" s="145"/>
      <c r="E3545" s="102"/>
      <c r="F3545" s="102"/>
      <c r="G3545" s="102"/>
      <c r="I3545" s="93"/>
      <c r="J3545" s="93"/>
    </row>
    <row r="3546" spans="1:10" s="65" customFormat="1" ht="14" x14ac:dyDescent="0.35">
      <c r="A3546" s="145"/>
      <c r="E3546" s="102"/>
      <c r="F3546" s="102"/>
      <c r="G3546" s="102"/>
      <c r="I3546" s="93"/>
      <c r="J3546" s="93"/>
    </row>
    <row r="3547" spans="1:10" s="65" customFormat="1" ht="14" x14ac:dyDescent="0.35">
      <c r="A3547" s="145"/>
      <c r="E3547" s="102"/>
      <c r="F3547" s="102"/>
      <c r="G3547" s="102"/>
      <c r="I3547" s="93"/>
      <c r="J3547" s="93"/>
    </row>
    <row r="3548" spans="1:10" s="65" customFormat="1" ht="14" x14ac:dyDescent="0.35">
      <c r="A3548" s="145"/>
      <c r="E3548" s="102"/>
      <c r="F3548" s="102"/>
      <c r="G3548" s="102"/>
      <c r="I3548" s="93"/>
      <c r="J3548" s="93"/>
    </row>
    <row r="3549" spans="1:10" s="65" customFormat="1" ht="14" x14ac:dyDescent="0.35">
      <c r="A3549" s="145"/>
      <c r="E3549" s="102"/>
      <c r="F3549" s="102"/>
      <c r="G3549" s="102"/>
      <c r="I3549" s="93"/>
      <c r="J3549" s="93"/>
    </row>
    <row r="3550" spans="1:10" s="65" customFormat="1" ht="14" x14ac:dyDescent="0.35">
      <c r="A3550" s="145"/>
      <c r="E3550" s="102"/>
      <c r="F3550" s="102"/>
      <c r="G3550" s="102"/>
      <c r="I3550" s="93"/>
      <c r="J3550" s="93"/>
    </row>
    <row r="3551" spans="1:10" s="65" customFormat="1" ht="14" x14ac:dyDescent="0.35">
      <c r="A3551" s="145"/>
      <c r="E3551" s="102"/>
      <c r="F3551" s="102"/>
      <c r="G3551" s="102"/>
      <c r="I3551" s="93"/>
      <c r="J3551" s="93"/>
    </row>
    <row r="3552" spans="1:10" s="65" customFormat="1" ht="14" x14ac:dyDescent="0.35">
      <c r="A3552" s="145"/>
      <c r="E3552" s="102"/>
      <c r="F3552" s="102"/>
      <c r="G3552" s="102"/>
      <c r="I3552" s="93"/>
      <c r="J3552" s="93"/>
    </row>
    <row r="3553" spans="1:10" s="65" customFormat="1" ht="14" x14ac:dyDescent="0.35">
      <c r="A3553" s="145"/>
      <c r="E3553" s="102"/>
      <c r="F3553" s="102"/>
      <c r="G3553" s="102"/>
      <c r="I3553" s="93"/>
      <c r="J3553" s="93"/>
    </row>
    <row r="3554" spans="1:10" s="65" customFormat="1" ht="14" x14ac:dyDescent="0.35">
      <c r="A3554" s="145"/>
      <c r="E3554" s="102"/>
      <c r="F3554" s="102"/>
      <c r="G3554" s="102"/>
      <c r="I3554" s="93"/>
      <c r="J3554" s="93"/>
    </row>
    <row r="3555" spans="1:10" s="65" customFormat="1" ht="14" x14ac:dyDescent="0.35">
      <c r="A3555" s="145"/>
      <c r="E3555" s="102"/>
      <c r="F3555" s="102"/>
      <c r="G3555" s="102"/>
      <c r="I3555" s="93"/>
      <c r="J3555" s="93"/>
    </row>
    <row r="3556" spans="1:10" s="65" customFormat="1" ht="14" x14ac:dyDescent="0.35">
      <c r="A3556" s="145"/>
      <c r="E3556" s="102"/>
      <c r="F3556" s="102"/>
      <c r="G3556" s="102"/>
      <c r="I3556" s="93"/>
      <c r="J3556" s="93"/>
    </row>
    <row r="3557" spans="1:10" s="65" customFormat="1" ht="14" x14ac:dyDescent="0.35">
      <c r="A3557" s="145"/>
      <c r="E3557" s="102"/>
      <c r="F3557" s="102"/>
      <c r="G3557" s="102"/>
      <c r="I3557" s="93"/>
      <c r="J3557" s="93"/>
    </row>
    <row r="3558" spans="1:10" s="65" customFormat="1" ht="14" x14ac:dyDescent="0.35">
      <c r="A3558" s="145"/>
      <c r="E3558" s="102"/>
      <c r="F3558" s="102"/>
      <c r="G3558" s="102"/>
      <c r="I3558" s="93"/>
      <c r="J3558" s="93"/>
    </row>
    <row r="3559" spans="1:10" s="65" customFormat="1" ht="14" x14ac:dyDescent="0.35">
      <c r="A3559" s="145"/>
      <c r="E3559" s="102"/>
      <c r="F3559" s="102"/>
      <c r="G3559" s="102"/>
      <c r="I3559" s="93"/>
      <c r="J3559" s="93"/>
    </row>
    <row r="3560" spans="1:10" s="65" customFormat="1" ht="14" x14ac:dyDescent="0.35">
      <c r="A3560" s="145"/>
      <c r="E3560" s="102"/>
      <c r="F3560" s="102"/>
      <c r="G3560" s="102"/>
      <c r="I3560" s="93"/>
      <c r="J3560" s="93"/>
    </row>
    <row r="3561" spans="1:10" s="65" customFormat="1" ht="14" x14ac:dyDescent="0.35">
      <c r="A3561" s="145"/>
      <c r="E3561" s="102"/>
      <c r="F3561" s="102"/>
      <c r="G3561" s="102"/>
      <c r="I3561" s="93"/>
      <c r="J3561" s="93"/>
    </row>
    <row r="3562" spans="1:10" s="65" customFormat="1" ht="14" x14ac:dyDescent="0.35">
      <c r="A3562" s="145"/>
      <c r="E3562" s="102"/>
      <c r="F3562" s="102"/>
      <c r="G3562" s="102"/>
      <c r="I3562" s="93"/>
      <c r="J3562" s="93"/>
    </row>
    <row r="3563" spans="1:10" s="65" customFormat="1" ht="14" x14ac:dyDescent="0.35">
      <c r="A3563" s="145"/>
      <c r="E3563" s="102"/>
      <c r="F3563" s="102"/>
      <c r="G3563" s="102"/>
      <c r="I3563" s="93"/>
      <c r="J3563" s="93"/>
    </row>
    <row r="3564" spans="1:10" s="65" customFormat="1" ht="14" x14ac:dyDescent="0.35">
      <c r="A3564" s="145"/>
      <c r="E3564" s="102"/>
      <c r="F3564" s="102"/>
      <c r="G3564" s="102"/>
      <c r="I3564" s="93"/>
      <c r="J3564" s="93"/>
    </row>
    <row r="3565" spans="1:10" s="65" customFormat="1" ht="14" x14ac:dyDescent="0.35">
      <c r="A3565" s="145"/>
      <c r="E3565" s="102"/>
      <c r="F3565" s="102"/>
      <c r="G3565" s="102"/>
      <c r="I3565" s="93"/>
      <c r="J3565" s="93"/>
    </row>
    <row r="3566" spans="1:10" s="65" customFormat="1" ht="14" x14ac:dyDescent="0.35">
      <c r="A3566" s="145"/>
      <c r="E3566" s="102"/>
      <c r="F3566" s="102"/>
      <c r="G3566" s="102"/>
      <c r="I3566" s="93"/>
      <c r="J3566" s="93"/>
    </row>
    <row r="3567" spans="1:10" s="65" customFormat="1" ht="14" x14ac:dyDescent="0.35">
      <c r="A3567" s="145"/>
      <c r="E3567" s="102"/>
      <c r="F3567" s="102"/>
      <c r="G3567" s="102"/>
      <c r="I3567" s="93"/>
      <c r="J3567" s="93"/>
    </row>
    <row r="3568" spans="1:10" s="65" customFormat="1" ht="14" x14ac:dyDescent="0.35">
      <c r="A3568" s="145"/>
      <c r="E3568" s="102"/>
      <c r="F3568" s="102"/>
      <c r="G3568" s="102"/>
      <c r="I3568" s="93"/>
      <c r="J3568" s="93"/>
    </row>
    <row r="3569" spans="1:10" s="65" customFormat="1" ht="14" x14ac:dyDescent="0.35">
      <c r="A3569" s="145"/>
      <c r="E3569" s="102"/>
      <c r="F3569" s="102"/>
      <c r="G3569" s="102"/>
      <c r="I3569" s="93"/>
      <c r="J3569" s="93"/>
    </row>
    <row r="3570" spans="1:10" s="65" customFormat="1" ht="14" x14ac:dyDescent="0.35">
      <c r="A3570" s="145"/>
      <c r="E3570" s="102"/>
      <c r="F3570" s="102"/>
      <c r="G3570" s="102"/>
      <c r="I3570" s="93"/>
      <c r="J3570" s="93"/>
    </row>
    <row r="3571" spans="1:10" s="65" customFormat="1" ht="14" x14ac:dyDescent="0.35">
      <c r="A3571" s="145"/>
      <c r="E3571" s="102"/>
      <c r="F3571" s="102"/>
      <c r="G3571" s="102"/>
      <c r="I3571" s="93"/>
      <c r="J3571" s="93"/>
    </row>
    <row r="3572" spans="1:10" s="65" customFormat="1" ht="14" x14ac:dyDescent="0.35">
      <c r="A3572" s="145"/>
      <c r="E3572" s="102"/>
      <c r="F3572" s="102"/>
      <c r="G3572" s="102"/>
      <c r="I3572" s="93"/>
      <c r="J3572" s="93"/>
    </row>
    <row r="3573" spans="1:10" s="65" customFormat="1" ht="14" x14ac:dyDescent="0.35">
      <c r="A3573" s="145"/>
      <c r="E3573" s="102"/>
      <c r="F3573" s="102"/>
      <c r="G3573" s="102"/>
      <c r="I3573" s="93"/>
      <c r="J3573" s="93"/>
    </row>
    <row r="3574" spans="1:10" s="65" customFormat="1" ht="14" x14ac:dyDescent="0.35">
      <c r="A3574" s="145"/>
      <c r="E3574" s="102"/>
      <c r="F3574" s="102"/>
      <c r="G3574" s="102"/>
      <c r="I3574" s="93"/>
      <c r="J3574" s="93"/>
    </row>
    <row r="3575" spans="1:10" s="65" customFormat="1" ht="14" x14ac:dyDescent="0.35">
      <c r="A3575" s="145"/>
      <c r="E3575" s="102"/>
      <c r="F3575" s="102"/>
      <c r="G3575" s="102"/>
      <c r="I3575" s="93"/>
      <c r="J3575" s="93"/>
    </row>
    <row r="3576" spans="1:10" s="65" customFormat="1" ht="14" x14ac:dyDescent="0.35">
      <c r="A3576" s="145"/>
      <c r="E3576" s="102"/>
      <c r="F3576" s="102"/>
      <c r="G3576" s="102"/>
      <c r="I3576" s="93"/>
      <c r="J3576" s="93"/>
    </row>
    <row r="3577" spans="1:10" s="65" customFormat="1" ht="14" x14ac:dyDescent="0.35">
      <c r="A3577" s="145"/>
      <c r="E3577" s="102"/>
      <c r="F3577" s="102"/>
      <c r="G3577" s="102"/>
      <c r="I3577" s="93"/>
      <c r="J3577" s="93"/>
    </row>
    <row r="3578" spans="1:10" s="65" customFormat="1" ht="14" x14ac:dyDescent="0.35">
      <c r="A3578" s="145"/>
      <c r="E3578" s="102"/>
      <c r="F3578" s="102"/>
      <c r="G3578" s="102"/>
      <c r="I3578" s="93"/>
      <c r="J3578" s="93"/>
    </row>
    <row r="3579" spans="1:10" s="65" customFormat="1" ht="14" x14ac:dyDescent="0.35">
      <c r="A3579" s="145"/>
      <c r="E3579" s="102"/>
      <c r="F3579" s="102"/>
      <c r="G3579" s="102"/>
      <c r="I3579" s="93"/>
      <c r="J3579" s="93"/>
    </row>
    <row r="3580" spans="1:10" s="65" customFormat="1" ht="14" x14ac:dyDescent="0.35">
      <c r="A3580" s="145"/>
      <c r="E3580" s="102"/>
      <c r="F3580" s="102"/>
      <c r="G3580" s="102"/>
      <c r="I3580" s="93"/>
      <c r="J3580" s="93"/>
    </row>
    <row r="3581" spans="1:10" s="65" customFormat="1" ht="14" x14ac:dyDescent="0.35">
      <c r="A3581" s="145"/>
      <c r="E3581" s="102"/>
      <c r="F3581" s="102"/>
      <c r="G3581" s="102"/>
      <c r="I3581" s="93"/>
      <c r="J3581" s="93"/>
    </row>
    <row r="3582" spans="1:10" s="65" customFormat="1" ht="14" x14ac:dyDescent="0.35">
      <c r="A3582" s="145"/>
      <c r="E3582" s="102"/>
      <c r="F3582" s="102"/>
      <c r="G3582" s="102"/>
      <c r="I3582" s="93"/>
      <c r="J3582" s="93"/>
    </row>
    <row r="3583" spans="1:10" s="65" customFormat="1" ht="14" x14ac:dyDescent="0.35">
      <c r="A3583" s="145"/>
      <c r="E3583" s="102"/>
      <c r="F3583" s="102"/>
      <c r="G3583" s="102"/>
      <c r="I3583" s="93"/>
      <c r="J3583" s="93"/>
    </row>
    <row r="3584" spans="1:10" s="65" customFormat="1" ht="14" x14ac:dyDescent="0.35">
      <c r="A3584" s="145"/>
      <c r="E3584" s="102"/>
      <c r="F3584" s="102"/>
      <c r="G3584" s="102"/>
      <c r="I3584" s="93"/>
      <c r="J3584" s="93"/>
    </row>
    <row r="3585" spans="1:10" s="65" customFormat="1" ht="14" x14ac:dyDescent="0.35">
      <c r="A3585" s="145"/>
      <c r="E3585" s="102"/>
      <c r="F3585" s="102"/>
      <c r="G3585" s="102"/>
      <c r="I3585" s="93"/>
      <c r="J3585" s="93"/>
    </row>
    <row r="3586" spans="1:10" s="65" customFormat="1" ht="14" x14ac:dyDescent="0.35">
      <c r="A3586" s="145"/>
      <c r="E3586" s="102"/>
      <c r="F3586" s="102"/>
      <c r="G3586" s="102"/>
      <c r="I3586" s="93"/>
      <c r="J3586" s="93"/>
    </row>
    <row r="3587" spans="1:10" s="65" customFormat="1" ht="14" x14ac:dyDescent="0.35">
      <c r="A3587" s="145"/>
      <c r="E3587" s="102"/>
      <c r="F3587" s="102"/>
      <c r="G3587" s="102"/>
      <c r="I3587" s="93"/>
      <c r="J3587" s="93"/>
    </row>
    <row r="3588" spans="1:10" s="65" customFormat="1" ht="14" x14ac:dyDescent="0.35">
      <c r="A3588" s="145"/>
      <c r="E3588" s="102"/>
      <c r="F3588" s="102"/>
      <c r="G3588" s="102"/>
      <c r="I3588" s="93"/>
      <c r="J3588" s="93"/>
    </row>
    <row r="3589" spans="1:10" s="65" customFormat="1" ht="14" x14ac:dyDescent="0.35">
      <c r="A3589" s="145"/>
      <c r="E3589" s="102"/>
      <c r="F3589" s="102"/>
      <c r="G3589" s="102"/>
      <c r="I3589" s="93"/>
      <c r="J3589" s="93"/>
    </row>
    <row r="3590" spans="1:10" s="65" customFormat="1" ht="14" x14ac:dyDescent="0.35">
      <c r="A3590" s="145"/>
      <c r="E3590" s="102"/>
      <c r="F3590" s="102"/>
      <c r="G3590" s="102"/>
      <c r="I3590" s="93"/>
      <c r="J3590" s="93"/>
    </row>
    <row r="3591" spans="1:10" s="65" customFormat="1" ht="14" x14ac:dyDescent="0.35">
      <c r="A3591" s="145"/>
      <c r="E3591" s="102"/>
      <c r="F3591" s="102"/>
      <c r="G3591" s="102"/>
      <c r="I3591" s="93"/>
      <c r="J3591" s="93"/>
    </row>
    <row r="3592" spans="1:10" s="65" customFormat="1" ht="14" x14ac:dyDescent="0.35">
      <c r="A3592" s="145"/>
      <c r="E3592" s="102"/>
      <c r="F3592" s="102"/>
      <c r="G3592" s="102"/>
      <c r="I3592" s="93"/>
      <c r="J3592" s="93"/>
    </row>
    <row r="3593" spans="1:10" s="65" customFormat="1" ht="14" x14ac:dyDescent="0.35">
      <c r="A3593" s="145"/>
      <c r="E3593" s="102"/>
      <c r="F3593" s="102"/>
      <c r="G3593" s="102"/>
      <c r="I3593" s="93"/>
      <c r="J3593" s="93"/>
    </row>
    <row r="3594" spans="1:10" s="65" customFormat="1" ht="14" x14ac:dyDescent="0.35">
      <c r="A3594" s="145"/>
      <c r="E3594" s="102"/>
      <c r="F3594" s="102"/>
      <c r="G3594" s="102"/>
      <c r="I3594" s="93"/>
      <c r="J3594" s="93"/>
    </row>
    <row r="3595" spans="1:10" s="65" customFormat="1" ht="14" x14ac:dyDescent="0.35">
      <c r="A3595" s="145"/>
      <c r="E3595" s="102"/>
      <c r="F3595" s="102"/>
      <c r="G3595" s="102"/>
      <c r="I3595" s="93"/>
      <c r="J3595" s="93"/>
    </row>
    <row r="3596" spans="1:10" s="65" customFormat="1" ht="14" x14ac:dyDescent="0.35">
      <c r="A3596" s="145"/>
      <c r="E3596" s="102"/>
      <c r="F3596" s="102"/>
      <c r="G3596" s="102"/>
      <c r="I3596" s="93"/>
      <c r="J3596" s="93"/>
    </row>
    <row r="3597" spans="1:10" s="65" customFormat="1" ht="14" x14ac:dyDescent="0.35">
      <c r="A3597" s="145"/>
      <c r="E3597" s="102"/>
      <c r="F3597" s="102"/>
      <c r="G3597" s="102"/>
      <c r="I3597" s="93"/>
      <c r="J3597" s="93"/>
    </row>
    <row r="3598" spans="1:10" s="65" customFormat="1" ht="14" x14ac:dyDescent="0.35">
      <c r="A3598" s="145"/>
      <c r="E3598" s="102"/>
      <c r="F3598" s="102"/>
      <c r="G3598" s="102"/>
      <c r="I3598" s="93"/>
      <c r="J3598" s="93"/>
    </row>
    <row r="3599" spans="1:10" s="65" customFormat="1" ht="14" x14ac:dyDescent="0.35">
      <c r="A3599" s="145"/>
      <c r="E3599" s="102"/>
      <c r="F3599" s="102"/>
      <c r="G3599" s="102"/>
      <c r="I3599" s="93"/>
      <c r="J3599" s="93"/>
    </row>
    <row r="3600" spans="1:10" s="65" customFormat="1" ht="14" x14ac:dyDescent="0.35">
      <c r="A3600" s="145"/>
      <c r="E3600" s="102"/>
      <c r="F3600" s="102"/>
      <c r="G3600" s="102"/>
      <c r="I3600" s="93"/>
      <c r="J3600" s="93"/>
    </row>
    <row r="3601" spans="1:10" s="65" customFormat="1" ht="14" x14ac:dyDescent="0.35">
      <c r="A3601" s="145"/>
      <c r="E3601" s="102"/>
      <c r="F3601" s="102"/>
      <c r="G3601" s="102"/>
      <c r="I3601" s="93"/>
      <c r="J3601" s="93"/>
    </row>
    <row r="3602" spans="1:10" s="65" customFormat="1" ht="14" x14ac:dyDescent="0.35">
      <c r="A3602" s="145"/>
      <c r="E3602" s="102"/>
      <c r="F3602" s="102"/>
      <c r="G3602" s="102"/>
      <c r="I3602" s="93"/>
      <c r="J3602" s="93"/>
    </row>
    <row r="3603" spans="1:10" s="65" customFormat="1" ht="14" x14ac:dyDescent="0.35">
      <c r="A3603" s="145"/>
      <c r="E3603" s="102"/>
      <c r="F3603" s="102"/>
      <c r="G3603" s="102"/>
      <c r="I3603" s="93"/>
      <c r="J3603" s="93"/>
    </row>
    <row r="3604" spans="1:10" s="65" customFormat="1" ht="14" x14ac:dyDescent="0.35">
      <c r="A3604" s="145"/>
      <c r="E3604" s="102"/>
      <c r="F3604" s="102"/>
      <c r="G3604" s="102"/>
      <c r="I3604" s="93"/>
      <c r="J3604" s="93"/>
    </row>
    <row r="3605" spans="1:10" s="65" customFormat="1" ht="14" x14ac:dyDescent="0.35">
      <c r="A3605" s="145"/>
      <c r="E3605" s="102"/>
      <c r="F3605" s="102"/>
      <c r="G3605" s="102"/>
      <c r="I3605" s="93"/>
      <c r="J3605" s="93"/>
    </row>
    <row r="3606" spans="1:10" s="65" customFormat="1" ht="14" x14ac:dyDescent="0.35">
      <c r="A3606" s="145"/>
      <c r="E3606" s="102"/>
      <c r="F3606" s="102"/>
      <c r="G3606" s="102"/>
      <c r="I3606" s="93"/>
      <c r="J3606" s="93"/>
    </row>
    <row r="3607" spans="1:10" s="65" customFormat="1" ht="14" x14ac:dyDescent="0.35">
      <c r="A3607" s="145"/>
      <c r="E3607" s="102"/>
      <c r="F3607" s="102"/>
      <c r="G3607" s="102"/>
      <c r="I3607" s="93"/>
      <c r="J3607" s="93"/>
    </row>
    <row r="3608" spans="1:10" s="65" customFormat="1" ht="14" x14ac:dyDescent="0.35">
      <c r="A3608" s="145"/>
      <c r="E3608" s="102"/>
      <c r="F3608" s="102"/>
      <c r="G3608" s="102"/>
      <c r="I3608" s="93"/>
      <c r="J3608" s="93"/>
    </row>
    <row r="3609" spans="1:10" s="65" customFormat="1" ht="14" x14ac:dyDescent="0.35">
      <c r="A3609" s="145"/>
      <c r="E3609" s="102"/>
      <c r="F3609" s="102"/>
      <c r="G3609" s="102"/>
      <c r="I3609" s="93"/>
      <c r="J3609" s="93"/>
    </row>
    <row r="3610" spans="1:10" s="65" customFormat="1" ht="14" x14ac:dyDescent="0.35">
      <c r="A3610" s="145"/>
      <c r="E3610" s="102"/>
      <c r="F3610" s="102"/>
      <c r="G3610" s="102"/>
      <c r="I3610" s="93"/>
      <c r="J3610" s="93"/>
    </row>
    <row r="3611" spans="1:10" s="65" customFormat="1" ht="14" x14ac:dyDescent="0.35">
      <c r="A3611" s="145"/>
      <c r="E3611" s="102"/>
      <c r="F3611" s="102"/>
      <c r="G3611" s="102"/>
      <c r="I3611" s="93"/>
      <c r="J3611" s="93"/>
    </row>
    <row r="3612" spans="1:10" s="65" customFormat="1" ht="14" x14ac:dyDescent="0.35">
      <c r="A3612" s="145"/>
      <c r="E3612" s="102"/>
      <c r="F3612" s="102"/>
      <c r="G3612" s="102"/>
      <c r="I3612" s="93"/>
      <c r="J3612" s="93"/>
    </row>
    <row r="3613" spans="1:10" s="65" customFormat="1" ht="14" x14ac:dyDescent="0.35">
      <c r="A3613" s="145"/>
      <c r="E3613" s="102"/>
      <c r="F3613" s="102"/>
      <c r="G3613" s="102"/>
      <c r="I3613" s="93"/>
      <c r="J3613" s="93"/>
    </row>
    <row r="3614" spans="1:10" s="65" customFormat="1" ht="14" x14ac:dyDescent="0.35">
      <c r="A3614" s="145"/>
      <c r="E3614" s="102"/>
      <c r="F3614" s="102"/>
      <c r="G3614" s="102"/>
      <c r="I3614" s="93"/>
      <c r="J3614" s="93"/>
    </row>
    <row r="3615" spans="1:10" s="65" customFormat="1" ht="14" x14ac:dyDescent="0.35">
      <c r="A3615" s="145"/>
      <c r="E3615" s="102"/>
      <c r="F3615" s="102"/>
      <c r="G3615" s="102"/>
      <c r="I3615" s="93"/>
      <c r="J3615" s="93"/>
    </row>
    <row r="3616" spans="1:10" s="65" customFormat="1" ht="14" x14ac:dyDescent="0.35">
      <c r="A3616" s="145"/>
      <c r="E3616" s="102"/>
      <c r="F3616" s="102"/>
      <c r="G3616" s="102"/>
      <c r="I3616" s="93"/>
      <c r="J3616" s="93"/>
    </row>
    <row r="3617" spans="1:10" s="65" customFormat="1" ht="14" x14ac:dyDescent="0.35">
      <c r="A3617" s="145"/>
      <c r="E3617" s="102"/>
      <c r="F3617" s="102"/>
      <c r="G3617" s="102"/>
      <c r="I3617" s="93"/>
      <c r="J3617" s="93"/>
    </row>
    <row r="3618" spans="1:10" s="65" customFormat="1" ht="14" x14ac:dyDescent="0.35">
      <c r="A3618" s="145"/>
      <c r="E3618" s="102"/>
      <c r="F3618" s="102"/>
      <c r="G3618" s="102"/>
      <c r="I3618" s="93"/>
      <c r="J3618" s="93"/>
    </row>
    <row r="3619" spans="1:10" s="65" customFormat="1" ht="14" x14ac:dyDescent="0.35">
      <c r="A3619" s="145"/>
      <c r="E3619" s="102"/>
      <c r="F3619" s="102"/>
      <c r="G3619" s="102"/>
      <c r="I3619" s="93"/>
      <c r="J3619" s="93"/>
    </row>
    <row r="3620" spans="1:10" s="65" customFormat="1" ht="14" x14ac:dyDescent="0.35">
      <c r="A3620" s="145"/>
      <c r="E3620" s="102"/>
      <c r="F3620" s="102"/>
      <c r="G3620" s="102"/>
      <c r="I3620" s="93"/>
      <c r="J3620" s="93"/>
    </row>
    <row r="3621" spans="1:10" s="65" customFormat="1" ht="14" x14ac:dyDescent="0.35">
      <c r="A3621" s="145"/>
      <c r="E3621" s="102"/>
      <c r="F3621" s="102"/>
      <c r="G3621" s="102"/>
      <c r="I3621" s="93"/>
      <c r="J3621" s="93"/>
    </row>
    <row r="3622" spans="1:10" s="65" customFormat="1" ht="14" x14ac:dyDescent="0.35">
      <c r="A3622" s="145"/>
      <c r="E3622" s="102"/>
      <c r="F3622" s="102"/>
      <c r="G3622" s="102"/>
      <c r="I3622" s="93"/>
      <c r="J3622" s="93"/>
    </row>
    <row r="3623" spans="1:10" s="65" customFormat="1" ht="14" x14ac:dyDescent="0.35">
      <c r="A3623" s="145"/>
      <c r="E3623" s="102"/>
      <c r="F3623" s="102"/>
      <c r="G3623" s="102"/>
      <c r="I3623" s="93"/>
      <c r="J3623" s="93"/>
    </row>
    <row r="3624" spans="1:10" s="65" customFormat="1" ht="14" x14ac:dyDescent="0.35">
      <c r="A3624" s="145"/>
      <c r="E3624" s="102"/>
      <c r="F3624" s="102"/>
      <c r="G3624" s="102"/>
      <c r="I3624" s="93"/>
      <c r="J3624" s="93"/>
    </row>
    <row r="3625" spans="1:10" s="65" customFormat="1" ht="14" x14ac:dyDescent="0.35">
      <c r="A3625" s="145"/>
      <c r="E3625" s="102"/>
      <c r="F3625" s="102"/>
      <c r="G3625" s="102"/>
      <c r="I3625" s="93"/>
      <c r="J3625" s="93"/>
    </row>
    <row r="3626" spans="1:10" s="65" customFormat="1" ht="14" x14ac:dyDescent="0.35">
      <c r="A3626" s="145"/>
      <c r="E3626" s="102"/>
      <c r="F3626" s="102"/>
      <c r="G3626" s="102"/>
      <c r="I3626" s="93"/>
      <c r="J3626" s="93"/>
    </row>
    <row r="3627" spans="1:10" s="65" customFormat="1" ht="14" x14ac:dyDescent="0.35">
      <c r="A3627" s="145"/>
      <c r="E3627" s="102"/>
      <c r="F3627" s="102"/>
      <c r="G3627" s="102"/>
      <c r="I3627" s="93"/>
      <c r="J3627" s="93"/>
    </row>
    <row r="3628" spans="1:10" s="65" customFormat="1" ht="14" x14ac:dyDescent="0.35">
      <c r="A3628" s="145"/>
      <c r="E3628" s="102"/>
      <c r="F3628" s="102"/>
      <c r="G3628" s="102"/>
      <c r="I3628" s="93"/>
      <c r="J3628" s="93"/>
    </row>
    <row r="3629" spans="1:10" s="65" customFormat="1" ht="14" x14ac:dyDescent="0.35">
      <c r="A3629" s="145"/>
      <c r="E3629" s="102"/>
      <c r="F3629" s="102"/>
      <c r="G3629" s="102"/>
      <c r="I3629" s="93"/>
      <c r="J3629" s="93"/>
    </row>
    <row r="3630" spans="1:10" s="65" customFormat="1" ht="14" x14ac:dyDescent="0.35">
      <c r="A3630" s="145"/>
      <c r="E3630" s="102"/>
      <c r="F3630" s="102"/>
      <c r="G3630" s="102"/>
      <c r="I3630" s="93"/>
      <c r="J3630" s="93"/>
    </row>
    <row r="3631" spans="1:10" s="65" customFormat="1" ht="14" x14ac:dyDescent="0.35">
      <c r="A3631" s="145"/>
      <c r="E3631" s="102"/>
      <c r="F3631" s="102"/>
      <c r="G3631" s="102"/>
      <c r="I3631" s="93"/>
      <c r="J3631" s="93"/>
    </row>
    <row r="3632" spans="1:10" s="65" customFormat="1" ht="14" x14ac:dyDescent="0.35">
      <c r="A3632" s="145"/>
      <c r="E3632" s="102"/>
      <c r="F3632" s="102"/>
      <c r="G3632" s="102"/>
      <c r="I3632" s="93"/>
      <c r="J3632" s="93"/>
    </row>
    <row r="3633" spans="1:10" s="65" customFormat="1" ht="14" x14ac:dyDescent="0.35">
      <c r="A3633" s="145"/>
      <c r="E3633" s="102"/>
      <c r="F3633" s="102"/>
      <c r="G3633" s="102"/>
      <c r="I3633" s="93"/>
      <c r="J3633" s="93"/>
    </row>
    <row r="3634" spans="1:10" s="65" customFormat="1" ht="14" x14ac:dyDescent="0.35">
      <c r="A3634" s="145"/>
      <c r="E3634" s="102"/>
      <c r="F3634" s="102"/>
      <c r="G3634" s="102"/>
      <c r="I3634" s="93"/>
      <c r="J3634" s="93"/>
    </row>
    <row r="3635" spans="1:10" s="65" customFormat="1" ht="14" x14ac:dyDescent="0.35">
      <c r="A3635" s="145"/>
      <c r="E3635" s="102"/>
      <c r="F3635" s="102"/>
      <c r="G3635" s="102"/>
      <c r="I3635" s="93"/>
      <c r="J3635" s="93"/>
    </row>
    <row r="3636" spans="1:10" s="65" customFormat="1" ht="14" x14ac:dyDescent="0.35">
      <c r="A3636" s="145"/>
      <c r="E3636" s="102"/>
      <c r="F3636" s="102"/>
      <c r="G3636" s="102"/>
      <c r="I3636" s="93"/>
      <c r="J3636" s="93"/>
    </row>
    <row r="3637" spans="1:10" s="65" customFormat="1" ht="14" x14ac:dyDescent="0.35">
      <c r="A3637" s="145"/>
      <c r="E3637" s="102"/>
      <c r="F3637" s="102"/>
      <c r="G3637" s="102"/>
      <c r="I3637" s="93"/>
      <c r="J3637" s="93"/>
    </row>
    <row r="3638" spans="1:10" s="65" customFormat="1" ht="14" x14ac:dyDescent="0.35">
      <c r="A3638" s="145"/>
      <c r="E3638" s="102"/>
      <c r="F3638" s="102"/>
      <c r="G3638" s="102"/>
      <c r="I3638" s="93"/>
      <c r="J3638" s="93"/>
    </row>
    <row r="3639" spans="1:10" s="65" customFormat="1" ht="14" x14ac:dyDescent="0.35">
      <c r="A3639" s="145"/>
      <c r="E3639" s="102"/>
      <c r="F3639" s="102"/>
      <c r="G3639" s="102"/>
      <c r="I3639" s="93"/>
      <c r="J3639" s="93"/>
    </row>
    <row r="3640" spans="1:10" s="65" customFormat="1" ht="14" x14ac:dyDescent="0.35">
      <c r="A3640" s="145"/>
      <c r="E3640" s="102"/>
      <c r="F3640" s="102"/>
      <c r="G3640" s="102"/>
      <c r="I3640" s="93"/>
      <c r="J3640" s="93"/>
    </row>
    <row r="3641" spans="1:10" s="65" customFormat="1" ht="14" x14ac:dyDescent="0.35">
      <c r="A3641" s="145"/>
      <c r="E3641" s="102"/>
      <c r="F3641" s="102"/>
      <c r="G3641" s="102"/>
      <c r="I3641" s="93"/>
      <c r="J3641" s="93"/>
    </row>
    <row r="3642" spans="1:10" s="65" customFormat="1" ht="14" x14ac:dyDescent="0.35">
      <c r="A3642" s="145"/>
      <c r="E3642" s="102"/>
      <c r="F3642" s="102"/>
      <c r="G3642" s="102"/>
      <c r="I3642" s="93"/>
      <c r="J3642" s="93"/>
    </row>
    <row r="3643" spans="1:10" s="65" customFormat="1" ht="14" x14ac:dyDescent="0.35">
      <c r="A3643" s="145"/>
      <c r="E3643" s="102"/>
      <c r="F3643" s="102"/>
      <c r="G3643" s="102"/>
      <c r="I3643" s="93"/>
      <c r="J3643" s="93"/>
    </row>
    <row r="3644" spans="1:10" s="65" customFormat="1" ht="14" x14ac:dyDescent="0.35">
      <c r="A3644" s="145"/>
      <c r="E3644" s="102"/>
      <c r="F3644" s="102"/>
      <c r="G3644" s="102"/>
      <c r="I3644" s="93"/>
      <c r="J3644" s="93"/>
    </row>
    <row r="3645" spans="1:10" s="65" customFormat="1" ht="14" x14ac:dyDescent="0.35">
      <c r="A3645" s="145"/>
      <c r="E3645" s="102"/>
      <c r="F3645" s="102"/>
      <c r="G3645" s="102"/>
      <c r="I3645" s="93"/>
      <c r="J3645" s="93"/>
    </row>
    <row r="3646" spans="1:10" s="65" customFormat="1" ht="14" x14ac:dyDescent="0.35">
      <c r="A3646" s="145"/>
      <c r="E3646" s="102"/>
      <c r="F3646" s="102"/>
      <c r="G3646" s="102"/>
      <c r="I3646" s="93"/>
      <c r="J3646" s="93"/>
    </row>
    <row r="3647" spans="1:10" s="65" customFormat="1" ht="14" x14ac:dyDescent="0.35">
      <c r="A3647" s="145"/>
      <c r="E3647" s="102"/>
      <c r="F3647" s="102"/>
      <c r="G3647" s="102"/>
      <c r="I3647" s="93"/>
      <c r="J3647" s="93"/>
    </row>
    <row r="3648" spans="1:10" s="65" customFormat="1" ht="14" x14ac:dyDescent="0.35">
      <c r="A3648" s="145"/>
      <c r="E3648" s="102"/>
      <c r="F3648" s="102"/>
      <c r="G3648" s="102"/>
      <c r="I3648" s="93"/>
      <c r="J3648" s="93"/>
    </row>
    <row r="3649" spans="1:10" s="65" customFormat="1" ht="14" x14ac:dyDescent="0.35">
      <c r="A3649" s="145"/>
      <c r="E3649" s="102"/>
      <c r="F3649" s="102"/>
      <c r="G3649" s="102"/>
      <c r="I3649" s="93"/>
      <c r="J3649" s="93"/>
    </row>
    <row r="3650" spans="1:10" s="65" customFormat="1" ht="14" x14ac:dyDescent="0.35">
      <c r="A3650" s="145"/>
      <c r="E3650" s="102"/>
      <c r="F3650" s="102"/>
      <c r="G3650" s="102"/>
      <c r="I3650" s="93"/>
      <c r="J3650" s="93"/>
    </row>
    <row r="3651" spans="1:10" s="65" customFormat="1" ht="14" x14ac:dyDescent="0.35">
      <c r="A3651" s="145"/>
      <c r="E3651" s="102"/>
      <c r="F3651" s="102"/>
      <c r="G3651" s="102"/>
      <c r="I3651" s="93"/>
      <c r="J3651" s="93"/>
    </row>
    <row r="3652" spans="1:10" s="65" customFormat="1" ht="14" x14ac:dyDescent="0.35">
      <c r="A3652" s="145"/>
      <c r="E3652" s="102"/>
      <c r="F3652" s="102"/>
      <c r="G3652" s="102"/>
      <c r="I3652" s="93"/>
      <c r="J3652" s="93"/>
    </row>
    <row r="3653" spans="1:10" s="65" customFormat="1" ht="14" x14ac:dyDescent="0.35">
      <c r="A3653" s="145"/>
      <c r="E3653" s="102"/>
      <c r="F3653" s="102"/>
      <c r="G3653" s="102"/>
      <c r="I3653" s="93"/>
      <c r="J3653" s="93"/>
    </row>
    <row r="3654" spans="1:10" s="65" customFormat="1" ht="14" x14ac:dyDescent="0.35">
      <c r="A3654" s="145"/>
      <c r="E3654" s="102"/>
      <c r="F3654" s="102"/>
      <c r="G3654" s="102"/>
      <c r="I3654" s="93"/>
      <c r="J3654" s="93"/>
    </row>
    <row r="3655" spans="1:10" s="65" customFormat="1" ht="14" x14ac:dyDescent="0.35">
      <c r="A3655" s="145"/>
      <c r="E3655" s="102"/>
      <c r="F3655" s="102"/>
      <c r="G3655" s="102"/>
      <c r="I3655" s="93"/>
      <c r="J3655" s="93"/>
    </row>
    <row r="3656" spans="1:10" s="65" customFormat="1" ht="14" x14ac:dyDescent="0.35">
      <c r="A3656" s="145"/>
      <c r="E3656" s="102"/>
      <c r="F3656" s="102"/>
      <c r="G3656" s="102"/>
      <c r="I3656" s="93"/>
      <c r="J3656" s="93"/>
    </row>
    <row r="3657" spans="1:10" s="65" customFormat="1" ht="14" x14ac:dyDescent="0.35">
      <c r="A3657" s="145"/>
      <c r="E3657" s="102"/>
      <c r="F3657" s="102"/>
      <c r="G3657" s="102"/>
      <c r="I3657" s="93"/>
      <c r="J3657" s="93"/>
    </row>
    <row r="3658" spans="1:10" s="65" customFormat="1" ht="14" x14ac:dyDescent="0.35">
      <c r="A3658" s="145"/>
      <c r="E3658" s="102"/>
      <c r="F3658" s="102"/>
      <c r="G3658" s="102"/>
      <c r="I3658" s="93"/>
      <c r="J3658" s="93"/>
    </row>
    <row r="3659" spans="1:10" s="65" customFormat="1" ht="14" x14ac:dyDescent="0.35">
      <c r="A3659" s="145"/>
      <c r="E3659" s="102"/>
      <c r="F3659" s="102"/>
      <c r="G3659" s="102"/>
      <c r="I3659" s="93"/>
      <c r="J3659" s="93"/>
    </row>
    <row r="3660" spans="1:10" s="65" customFormat="1" ht="14" x14ac:dyDescent="0.35">
      <c r="A3660" s="145"/>
      <c r="E3660" s="102"/>
      <c r="F3660" s="102"/>
      <c r="G3660" s="102"/>
      <c r="I3660" s="93"/>
      <c r="J3660" s="93"/>
    </row>
    <row r="3661" spans="1:10" s="65" customFormat="1" ht="14" x14ac:dyDescent="0.35">
      <c r="A3661" s="145"/>
      <c r="E3661" s="102"/>
      <c r="F3661" s="102"/>
      <c r="G3661" s="102"/>
      <c r="I3661" s="93"/>
      <c r="J3661" s="93"/>
    </row>
    <row r="3662" spans="1:10" s="65" customFormat="1" ht="14" x14ac:dyDescent="0.35">
      <c r="A3662" s="145"/>
      <c r="E3662" s="102"/>
      <c r="F3662" s="102"/>
      <c r="G3662" s="102"/>
      <c r="I3662" s="93"/>
      <c r="J3662" s="93"/>
    </row>
    <row r="3663" spans="1:10" s="65" customFormat="1" ht="14" x14ac:dyDescent="0.35">
      <c r="A3663" s="145"/>
      <c r="E3663" s="102"/>
      <c r="F3663" s="102"/>
      <c r="G3663" s="102"/>
      <c r="I3663" s="93"/>
      <c r="J3663" s="93"/>
    </row>
    <row r="3664" spans="1:10" s="65" customFormat="1" ht="14" x14ac:dyDescent="0.35">
      <c r="A3664" s="145"/>
      <c r="E3664" s="102"/>
      <c r="F3664" s="102"/>
      <c r="G3664" s="102"/>
      <c r="I3664" s="93"/>
      <c r="J3664" s="93"/>
    </row>
    <row r="3665" spans="1:10" s="65" customFormat="1" ht="14" x14ac:dyDescent="0.35">
      <c r="A3665" s="145"/>
      <c r="E3665" s="102"/>
      <c r="F3665" s="102"/>
      <c r="G3665" s="102"/>
      <c r="I3665" s="93"/>
      <c r="J3665" s="93"/>
    </row>
    <row r="3666" spans="1:10" s="65" customFormat="1" ht="14" x14ac:dyDescent="0.35">
      <c r="A3666" s="145"/>
      <c r="E3666" s="102"/>
      <c r="F3666" s="102"/>
      <c r="G3666" s="102"/>
      <c r="I3666" s="93"/>
      <c r="J3666" s="93"/>
    </row>
    <row r="3667" spans="1:10" s="65" customFormat="1" ht="14" x14ac:dyDescent="0.35">
      <c r="A3667" s="145"/>
      <c r="E3667" s="102"/>
      <c r="F3667" s="102"/>
      <c r="G3667" s="102"/>
      <c r="I3667" s="93"/>
      <c r="J3667" s="93"/>
    </row>
    <row r="3668" spans="1:10" s="65" customFormat="1" ht="14" x14ac:dyDescent="0.35">
      <c r="A3668" s="145"/>
      <c r="E3668" s="102"/>
      <c r="F3668" s="102"/>
      <c r="G3668" s="102"/>
      <c r="I3668" s="93"/>
      <c r="J3668" s="93"/>
    </row>
    <row r="3669" spans="1:10" s="65" customFormat="1" ht="14" x14ac:dyDescent="0.35">
      <c r="A3669" s="145"/>
      <c r="E3669" s="102"/>
      <c r="F3669" s="102"/>
      <c r="G3669" s="102"/>
      <c r="I3669" s="93"/>
      <c r="J3669" s="93"/>
    </row>
    <row r="3670" spans="1:10" s="65" customFormat="1" ht="14" x14ac:dyDescent="0.35">
      <c r="A3670" s="145"/>
      <c r="E3670" s="102"/>
      <c r="F3670" s="102"/>
      <c r="G3670" s="102"/>
      <c r="I3670" s="93"/>
      <c r="J3670" s="93"/>
    </row>
    <row r="3671" spans="1:10" s="65" customFormat="1" ht="14" x14ac:dyDescent="0.35">
      <c r="A3671" s="145"/>
      <c r="E3671" s="102"/>
      <c r="F3671" s="102"/>
      <c r="G3671" s="102"/>
      <c r="I3671" s="93"/>
      <c r="J3671" s="93"/>
    </row>
    <row r="3672" spans="1:10" s="65" customFormat="1" ht="14" x14ac:dyDescent="0.35">
      <c r="A3672" s="145"/>
      <c r="E3672" s="102"/>
      <c r="F3672" s="102"/>
      <c r="G3672" s="102"/>
      <c r="I3672" s="93"/>
      <c r="J3672" s="93"/>
    </row>
    <row r="3673" spans="1:10" s="65" customFormat="1" ht="14" x14ac:dyDescent="0.35">
      <c r="A3673" s="145"/>
      <c r="E3673" s="102"/>
      <c r="F3673" s="102"/>
      <c r="G3673" s="102"/>
      <c r="I3673" s="93"/>
      <c r="J3673" s="93"/>
    </row>
    <row r="3674" spans="1:10" s="65" customFormat="1" ht="14" x14ac:dyDescent="0.35">
      <c r="A3674" s="145"/>
      <c r="E3674" s="102"/>
      <c r="F3674" s="102"/>
      <c r="G3674" s="102"/>
      <c r="I3674" s="93"/>
      <c r="J3674" s="93"/>
    </row>
    <row r="3675" spans="1:10" s="65" customFormat="1" ht="14" x14ac:dyDescent="0.35">
      <c r="A3675" s="145"/>
      <c r="E3675" s="102"/>
      <c r="F3675" s="102"/>
      <c r="G3675" s="102"/>
      <c r="I3675" s="93"/>
      <c r="J3675" s="93"/>
    </row>
    <row r="3676" spans="1:10" s="65" customFormat="1" ht="14" x14ac:dyDescent="0.35">
      <c r="A3676" s="145"/>
      <c r="E3676" s="102"/>
      <c r="F3676" s="102"/>
      <c r="G3676" s="102"/>
      <c r="I3676" s="93"/>
      <c r="J3676" s="93"/>
    </row>
    <row r="3677" spans="1:10" s="65" customFormat="1" ht="14" x14ac:dyDescent="0.35">
      <c r="A3677" s="145"/>
      <c r="E3677" s="102"/>
      <c r="F3677" s="102"/>
      <c r="G3677" s="102"/>
      <c r="I3677" s="93"/>
      <c r="J3677" s="93"/>
    </row>
    <row r="3678" spans="1:10" s="65" customFormat="1" ht="14" x14ac:dyDescent="0.35">
      <c r="A3678" s="145"/>
      <c r="E3678" s="102"/>
      <c r="F3678" s="102"/>
      <c r="G3678" s="102"/>
      <c r="I3678" s="93"/>
      <c r="J3678" s="93"/>
    </row>
    <row r="3679" spans="1:10" s="65" customFormat="1" ht="14" x14ac:dyDescent="0.35">
      <c r="A3679" s="145"/>
      <c r="E3679" s="102"/>
      <c r="F3679" s="102"/>
      <c r="G3679" s="102"/>
      <c r="I3679" s="93"/>
      <c r="J3679" s="93"/>
    </row>
    <row r="3680" spans="1:10" s="65" customFormat="1" ht="14" x14ac:dyDescent="0.35">
      <c r="A3680" s="145"/>
      <c r="E3680" s="102"/>
      <c r="F3680" s="102"/>
      <c r="G3680" s="102"/>
      <c r="I3680" s="93"/>
      <c r="J3680" s="93"/>
    </row>
    <row r="3681" spans="1:10" s="65" customFormat="1" ht="14" x14ac:dyDescent="0.35">
      <c r="A3681" s="145"/>
      <c r="E3681" s="102"/>
      <c r="F3681" s="102"/>
      <c r="G3681" s="102"/>
      <c r="I3681" s="93"/>
      <c r="J3681" s="93"/>
    </row>
    <row r="3682" spans="1:10" s="65" customFormat="1" ht="14" x14ac:dyDescent="0.35">
      <c r="A3682" s="145"/>
      <c r="E3682" s="102"/>
      <c r="F3682" s="102"/>
      <c r="G3682" s="102"/>
      <c r="I3682" s="93"/>
      <c r="J3682" s="93"/>
    </row>
    <row r="3683" spans="1:10" s="65" customFormat="1" ht="14" x14ac:dyDescent="0.35">
      <c r="A3683" s="145"/>
      <c r="E3683" s="102"/>
      <c r="F3683" s="102"/>
      <c r="G3683" s="102"/>
      <c r="I3683" s="93"/>
      <c r="J3683" s="93"/>
    </row>
    <row r="3684" spans="1:10" s="65" customFormat="1" ht="14" x14ac:dyDescent="0.35">
      <c r="A3684" s="145"/>
      <c r="E3684" s="102"/>
      <c r="F3684" s="102"/>
      <c r="G3684" s="102"/>
      <c r="I3684" s="93"/>
      <c r="J3684" s="93"/>
    </row>
    <row r="3685" spans="1:10" s="65" customFormat="1" ht="14" x14ac:dyDescent="0.35">
      <c r="A3685" s="145"/>
      <c r="E3685" s="102"/>
      <c r="F3685" s="102"/>
      <c r="G3685" s="102"/>
      <c r="I3685" s="93"/>
      <c r="J3685" s="93"/>
    </row>
    <row r="3686" spans="1:10" s="65" customFormat="1" ht="14" x14ac:dyDescent="0.35">
      <c r="A3686" s="145"/>
      <c r="E3686" s="102"/>
      <c r="F3686" s="102"/>
      <c r="G3686" s="102"/>
      <c r="I3686" s="93"/>
      <c r="J3686" s="93"/>
    </row>
    <row r="3687" spans="1:10" s="65" customFormat="1" ht="14" x14ac:dyDescent="0.35">
      <c r="A3687" s="145"/>
      <c r="E3687" s="102"/>
      <c r="F3687" s="102"/>
      <c r="G3687" s="102"/>
      <c r="I3687" s="93"/>
      <c r="J3687" s="93"/>
    </row>
    <row r="3688" spans="1:10" s="65" customFormat="1" ht="14" x14ac:dyDescent="0.35">
      <c r="A3688" s="145"/>
      <c r="E3688" s="102"/>
      <c r="F3688" s="102"/>
      <c r="G3688" s="102"/>
      <c r="I3688" s="93"/>
      <c r="J3688" s="93"/>
    </row>
    <row r="3689" spans="1:10" s="65" customFormat="1" ht="14" x14ac:dyDescent="0.35">
      <c r="A3689" s="145"/>
      <c r="E3689" s="102"/>
      <c r="F3689" s="102"/>
      <c r="G3689" s="102"/>
      <c r="I3689" s="93"/>
      <c r="J3689" s="93"/>
    </row>
    <row r="3690" spans="1:10" s="65" customFormat="1" ht="14" x14ac:dyDescent="0.35">
      <c r="A3690" s="145"/>
      <c r="E3690" s="102"/>
      <c r="F3690" s="102"/>
      <c r="G3690" s="102"/>
      <c r="I3690" s="93"/>
      <c r="J3690" s="93"/>
    </row>
    <row r="3691" spans="1:10" s="65" customFormat="1" ht="14" x14ac:dyDescent="0.35">
      <c r="A3691" s="145"/>
      <c r="E3691" s="102"/>
      <c r="F3691" s="102"/>
      <c r="G3691" s="102"/>
      <c r="I3691" s="93"/>
      <c r="J3691" s="93"/>
    </row>
    <row r="3692" spans="1:10" s="65" customFormat="1" ht="14" x14ac:dyDescent="0.35">
      <c r="A3692" s="145"/>
      <c r="E3692" s="102"/>
      <c r="F3692" s="102"/>
      <c r="G3692" s="102"/>
      <c r="I3692" s="93"/>
      <c r="J3692" s="93"/>
    </row>
    <row r="3693" spans="1:10" s="65" customFormat="1" ht="14" x14ac:dyDescent="0.35">
      <c r="A3693" s="145"/>
      <c r="E3693" s="102"/>
      <c r="F3693" s="102"/>
      <c r="G3693" s="102"/>
      <c r="I3693" s="93"/>
      <c r="J3693" s="93"/>
    </row>
    <row r="3694" spans="1:10" s="65" customFormat="1" ht="14" x14ac:dyDescent="0.35">
      <c r="A3694" s="145"/>
      <c r="E3694" s="102"/>
      <c r="F3694" s="102"/>
      <c r="G3694" s="102"/>
      <c r="I3694" s="93"/>
      <c r="J3694" s="93"/>
    </row>
    <row r="3695" spans="1:10" s="65" customFormat="1" ht="14" x14ac:dyDescent="0.35">
      <c r="A3695" s="145"/>
      <c r="E3695" s="102"/>
      <c r="F3695" s="102"/>
      <c r="G3695" s="102"/>
      <c r="I3695" s="93"/>
      <c r="J3695" s="93"/>
    </row>
    <row r="3696" spans="1:10" s="65" customFormat="1" ht="14" x14ac:dyDescent="0.35">
      <c r="A3696" s="145"/>
      <c r="E3696" s="102"/>
      <c r="F3696" s="102"/>
      <c r="G3696" s="102"/>
      <c r="I3696" s="93"/>
      <c r="J3696" s="93"/>
    </row>
    <row r="3697" spans="1:24" s="65" customFormat="1" ht="14" x14ac:dyDescent="0.35">
      <c r="A3697" s="145"/>
      <c r="E3697" s="102"/>
      <c r="F3697" s="102"/>
      <c r="G3697" s="102"/>
      <c r="I3697" s="93"/>
      <c r="J3697" s="93"/>
    </row>
    <row r="3698" spans="1:24" s="65" customFormat="1" x14ac:dyDescent="0.35">
      <c r="A3698" s="145"/>
      <c r="E3698" s="102"/>
      <c r="F3698" s="102"/>
      <c r="G3698" s="102"/>
      <c r="I3698" s="93"/>
      <c r="J3698" s="93"/>
      <c r="R3698" s="103"/>
      <c r="S3698" s="103"/>
      <c r="T3698" s="103"/>
    </row>
    <row r="3699" spans="1:24" s="65" customFormat="1" x14ac:dyDescent="0.35">
      <c r="A3699" s="145"/>
      <c r="E3699" s="102"/>
      <c r="F3699" s="102"/>
      <c r="G3699" s="102"/>
      <c r="I3699" s="93"/>
      <c r="J3699" s="93"/>
      <c r="R3699" s="103"/>
      <c r="S3699" s="103"/>
      <c r="T3699" s="103"/>
    </row>
    <row r="3700" spans="1:24" s="65" customFormat="1" x14ac:dyDescent="0.35">
      <c r="A3700" s="145"/>
      <c r="E3700" s="102"/>
      <c r="F3700" s="102"/>
      <c r="G3700" s="102"/>
      <c r="I3700" s="93"/>
      <c r="J3700" s="93"/>
      <c r="R3700" s="103"/>
      <c r="S3700" s="103"/>
      <c r="T3700" s="103"/>
    </row>
    <row r="3701" spans="1:24" s="65" customFormat="1" x14ac:dyDescent="0.35">
      <c r="A3701" s="145"/>
      <c r="E3701" s="102"/>
      <c r="F3701" s="102"/>
      <c r="G3701" s="102"/>
      <c r="I3701" s="93"/>
      <c r="J3701" s="93"/>
      <c r="R3701" s="103"/>
      <c r="S3701" s="103"/>
      <c r="T3701" s="103"/>
    </row>
    <row r="3702" spans="1:24" s="65" customFormat="1" x14ac:dyDescent="0.35">
      <c r="A3702" s="145"/>
      <c r="E3702" s="102"/>
      <c r="F3702" s="102"/>
      <c r="G3702" s="102"/>
      <c r="I3702" s="93"/>
      <c r="J3702" s="93"/>
      <c r="R3702" s="103"/>
      <c r="S3702" s="103"/>
      <c r="T3702" s="103"/>
    </row>
    <row r="3703" spans="1:24" s="65" customFormat="1" x14ac:dyDescent="0.35">
      <c r="A3703" s="145"/>
      <c r="E3703" s="102"/>
      <c r="F3703" s="102"/>
      <c r="G3703" s="102"/>
      <c r="I3703" s="93"/>
      <c r="J3703" s="93"/>
      <c r="R3703" s="103"/>
      <c r="S3703" s="103"/>
      <c r="T3703" s="103"/>
      <c r="U3703" s="103"/>
    </row>
    <row r="3704" spans="1:24" s="65" customFormat="1" x14ac:dyDescent="0.35">
      <c r="A3704" s="145"/>
      <c r="E3704" s="102"/>
      <c r="F3704" s="102"/>
      <c r="G3704" s="102"/>
      <c r="I3704" s="93"/>
      <c r="J3704" s="93"/>
      <c r="R3704" s="103"/>
      <c r="S3704" s="103"/>
      <c r="T3704" s="103"/>
      <c r="U3704" s="103"/>
    </row>
    <row r="3705" spans="1:24" s="65" customFormat="1" x14ac:dyDescent="0.35">
      <c r="A3705" s="145"/>
      <c r="E3705" s="102"/>
      <c r="F3705" s="102"/>
      <c r="G3705" s="102"/>
      <c r="I3705" s="93"/>
      <c r="J3705" s="93"/>
      <c r="R3705" s="103"/>
      <c r="S3705" s="103"/>
      <c r="T3705" s="103"/>
      <c r="U3705" s="103"/>
      <c r="V3705" s="103"/>
      <c r="W3705" s="103"/>
      <c r="X3705" s="103"/>
    </row>
    <row r="3706" spans="1:24" x14ac:dyDescent="0.35">
      <c r="B3706" s="65"/>
      <c r="C3706" s="65"/>
      <c r="D3706" s="65"/>
      <c r="E3706" s="102"/>
      <c r="F3706" s="102"/>
      <c r="G3706" s="102"/>
      <c r="H3706" s="65"/>
      <c r="I3706" s="93"/>
      <c r="J3706" s="93"/>
      <c r="K3706" s="65"/>
      <c r="L3706" s="65"/>
      <c r="M3706" s="65"/>
      <c r="N3706" s="65"/>
      <c r="O3706" s="65"/>
      <c r="P3706" s="65"/>
    </row>
    <row r="3707" spans="1:24" x14ac:dyDescent="0.35">
      <c r="B3707" s="65"/>
      <c r="C3707" s="65"/>
      <c r="D3707" s="65"/>
      <c r="E3707" s="102"/>
      <c r="F3707" s="102"/>
      <c r="G3707" s="102"/>
      <c r="H3707" s="65"/>
      <c r="I3707" s="93"/>
      <c r="J3707" s="93"/>
      <c r="K3707" s="65"/>
      <c r="L3707" s="65"/>
      <c r="M3707" s="65"/>
      <c r="N3707" s="65"/>
      <c r="O3707" s="65"/>
      <c r="P3707" s="65"/>
    </row>
    <row r="3708" spans="1:24" x14ac:dyDescent="0.35">
      <c r="B3708" s="65"/>
      <c r="C3708" s="65"/>
      <c r="D3708" s="65"/>
      <c r="E3708" s="102"/>
      <c r="F3708" s="102"/>
      <c r="G3708" s="102"/>
      <c r="H3708" s="65"/>
      <c r="I3708" s="93"/>
      <c r="J3708" s="93"/>
      <c r="K3708" s="65"/>
      <c r="L3708" s="65"/>
      <c r="M3708" s="65"/>
      <c r="N3708" s="65"/>
      <c r="O3708" s="65"/>
      <c r="P3708" s="65"/>
    </row>
  </sheetData>
  <mergeCells count="5">
    <mergeCell ref="B56:P56"/>
    <mergeCell ref="N2:P2"/>
    <mergeCell ref="K2:M2"/>
    <mergeCell ref="H2:I2"/>
    <mergeCell ref="D2:G2"/>
  </mergeCells>
  <printOptions horizontalCentered="1" verticalCentered="1"/>
  <pageMargins left="0.31496062992125984" right="0.51181102362204722" top="0.19685039370078741" bottom="0.15748031496062992" header="0.17" footer="0.15748031496062992"/>
  <pageSetup paperSize="9"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AQ3713"/>
  <sheetViews>
    <sheetView showGridLines="0" zoomScaleNormal="100" workbookViewId="0">
      <pane xSplit="2" ySplit="3" topLeftCell="C12" activePane="bottomRight" state="frozen"/>
      <selection activeCell="D17" sqref="D17"/>
      <selection pane="topRight" activeCell="D17" sqref="D17"/>
      <selection pane="bottomLeft" activeCell="D17" sqref="D17"/>
      <selection pane="bottomRight" activeCell="D17" sqref="D17"/>
    </sheetView>
  </sheetViews>
  <sheetFormatPr defaultRowHeight="15.5" x14ac:dyDescent="0.35"/>
  <cols>
    <col min="1" max="1" width="10.81640625" style="48" hidden="1" customWidth="1"/>
    <col min="2" max="2" width="22.54296875" style="103" customWidth="1"/>
    <col min="3" max="3" width="2.453125" style="103" customWidth="1"/>
    <col min="4" max="4" width="11.26953125" style="103" customWidth="1"/>
    <col min="5" max="5" width="12.81640625" style="105" customWidth="1"/>
    <col min="6" max="6" width="12.26953125" style="105" customWidth="1"/>
    <col min="7" max="7" width="13.26953125" style="105" customWidth="1"/>
    <col min="8" max="8" width="16.81640625" style="103" bestFit="1" customWidth="1"/>
    <col min="9" max="10" width="12.1796875" style="52" customWidth="1"/>
    <col min="11" max="13" width="13.1796875" style="103" customWidth="1"/>
    <col min="14" max="14" width="13.54296875" style="103" customWidth="1"/>
    <col min="15" max="15" width="12.7265625" style="103" customWidth="1"/>
    <col min="16" max="16" width="11.1796875" style="103" customWidth="1"/>
    <col min="17" max="17" width="7.54296875" style="103" customWidth="1"/>
    <col min="18" max="18" width="9.1796875" style="103"/>
    <col min="19" max="20" width="9.1796875" style="104"/>
    <col min="21" max="256" width="9.1796875" style="103"/>
    <col min="257" max="257" width="0" style="103" hidden="1" customWidth="1"/>
    <col min="258" max="258" width="22.54296875" style="103" customWidth="1"/>
    <col min="259" max="259" width="2.453125" style="103" customWidth="1"/>
    <col min="260" max="260" width="11.26953125" style="103" customWidth="1"/>
    <col min="261" max="261" width="12.81640625" style="103" customWidth="1"/>
    <col min="262" max="262" width="12.26953125" style="103" customWidth="1"/>
    <col min="263" max="263" width="13.26953125" style="103" customWidth="1"/>
    <col min="264" max="264" width="16.81640625" style="103" bestFit="1" customWidth="1"/>
    <col min="265" max="266" width="12.1796875" style="103" customWidth="1"/>
    <col min="267" max="269" width="13.1796875" style="103" customWidth="1"/>
    <col min="270" max="270" width="13.54296875" style="103" customWidth="1"/>
    <col min="271" max="271" width="12.7265625" style="103" customWidth="1"/>
    <col min="272" max="272" width="11.1796875" style="103" customWidth="1"/>
    <col min="273" max="273" width="7.54296875" style="103" customWidth="1"/>
    <col min="274" max="512" width="9.1796875" style="103"/>
    <col min="513" max="513" width="0" style="103" hidden="1" customWidth="1"/>
    <col min="514" max="514" width="22.54296875" style="103" customWidth="1"/>
    <col min="515" max="515" width="2.453125" style="103" customWidth="1"/>
    <col min="516" max="516" width="11.26953125" style="103" customWidth="1"/>
    <col min="517" max="517" width="12.81640625" style="103" customWidth="1"/>
    <col min="518" max="518" width="12.26953125" style="103" customWidth="1"/>
    <col min="519" max="519" width="13.26953125" style="103" customWidth="1"/>
    <col min="520" max="520" width="16.81640625" style="103" bestFit="1" customWidth="1"/>
    <col min="521" max="522" width="12.1796875" style="103" customWidth="1"/>
    <col min="523" max="525" width="13.1796875" style="103" customWidth="1"/>
    <col min="526" max="526" width="13.54296875" style="103" customWidth="1"/>
    <col min="527" max="527" width="12.7265625" style="103" customWidth="1"/>
    <col min="528" max="528" width="11.1796875" style="103" customWidth="1"/>
    <col min="529" max="529" width="7.54296875" style="103" customWidth="1"/>
    <col min="530" max="768" width="9.1796875" style="103"/>
    <col min="769" max="769" width="0" style="103" hidden="1" customWidth="1"/>
    <col min="770" max="770" width="22.54296875" style="103" customWidth="1"/>
    <col min="771" max="771" width="2.453125" style="103" customWidth="1"/>
    <col min="772" max="772" width="11.26953125" style="103" customWidth="1"/>
    <col min="773" max="773" width="12.81640625" style="103" customWidth="1"/>
    <col min="774" max="774" width="12.26953125" style="103" customWidth="1"/>
    <col min="775" max="775" width="13.26953125" style="103" customWidth="1"/>
    <col min="776" max="776" width="16.81640625" style="103" bestFit="1" customWidth="1"/>
    <col min="777" max="778" width="12.1796875" style="103" customWidth="1"/>
    <col min="779" max="781" width="13.1796875" style="103" customWidth="1"/>
    <col min="782" max="782" width="13.54296875" style="103" customWidth="1"/>
    <col min="783" max="783" width="12.7265625" style="103" customWidth="1"/>
    <col min="784" max="784" width="11.1796875" style="103" customWidth="1"/>
    <col min="785" max="785" width="7.54296875" style="103" customWidth="1"/>
    <col min="786" max="1024" width="9.1796875" style="103"/>
    <col min="1025" max="1025" width="0" style="103" hidden="1" customWidth="1"/>
    <col min="1026" max="1026" width="22.54296875" style="103" customWidth="1"/>
    <col min="1027" max="1027" width="2.453125" style="103" customWidth="1"/>
    <col min="1028" max="1028" width="11.26953125" style="103" customWidth="1"/>
    <col min="1029" max="1029" width="12.81640625" style="103" customWidth="1"/>
    <col min="1030" max="1030" width="12.26953125" style="103" customWidth="1"/>
    <col min="1031" max="1031" width="13.26953125" style="103" customWidth="1"/>
    <col min="1032" max="1032" width="16.81640625" style="103" bestFit="1" customWidth="1"/>
    <col min="1033" max="1034" width="12.1796875" style="103" customWidth="1"/>
    <col min="1035" max="1037" width="13.1796875" style="103" customWidth="1"/>
    <col min="1038" max="1038" width="13.54296875" style="103" customWidth="1"/>
    <col min="1039" max="1039" width="12.7265625" style="103" customWidth="1"/>
    <col min="1040" max="1040" width="11.1796875" style="103" customWidth="1"/>
    <col min="1041" max="1041" width="7.54296875" style="103" customWidth="1"/>
    <col min="1042" max="1280" width="9.1796875" style="103"/>
    <col min="1281" max="1281" width="0" style="103" hidden="1" customWidth="1"/>
    <col min="1282" max="1282" width="22.54296875" style="103" customWidth="1"/>
    <col min="1283" max="1283" width="2.453125" style="103" customWidth="1"/>
    <col min="1284" max="1284" width="11.26953125" style="103" customWidth="1"/>
    <col min="1285" max="1285" width="12.81640625" style="103" customWidth="1"/>
    <col min="1286" max="1286" width="12.26953125" style="103" customWidth="1"/>
    <col min="1287" max="1287" width="13.26953125" style="103" customWidth="1"/>
    <col min="1288" max="1288" width="16.81640625" style="103" bestFit="1" customWidth="1"/>
    <col min="1289" max="1290" width="12.1796875" style="103" customWidth="1"/>
    <col min="1291" max="1293" width="13.1796875" style="103" customWidth="1"/>
    <col min="1294" max="1294" width="13.54296875" style="103" customWidth="1"/>
    <col min="1295" max="1295" width="12.7265625" style="103" customWidth="1"/>
    <col min="1296" max="1296" width="11.1796875" style="103" customWidth="1"/>
    <col min="1297" max="1297" width="7.54296875" style="103" customWidth="1"/>
    <col min="1298" max="1536" width="9.1796875" style="103"/>
    <col min="1537" max="1537" width="0" style="103" hidden="1" customWidth="1"/>
    <col min="1538" max="1538" width="22.54296875" style="103" customWidth="1"/>
    <col min="1539" max="1539" width="2.453125" style="103" customWidth="1"/>
    <col min="1540" max="1540" width="11.26953125" style="103" customWidth="1"/>
    <col min="1541" max="1541" width="12.81640625" style="103" customWidth="1"/>
    <col min="1542" max="1542" width="12.26953125" style="103" customWidth="1"/>
    <col min="1543" max="1543" width="13.26953125" style="103" customWidth="1"/>
    <col min="1544" max="1544" width="16.81640625" style="103" bestFit="1" customWidth="1"/>
    <col min="1545" max="1546" width="12.1796875" style="103" customWidth="1"/>
    <col min="1547" max="1549" width="13.1796875" style="103" customWidth="1"/>
    <col min="1550" max="1550" width="13.54296875" style="103" customWidth="1"/>
    <col min="1551" max="1551" width="12.7265625" style="103" customWidth="1"/>
    <col min="1552" max="1552" width="11.1796875" style="103" customWidth="1"/>
    <col min="1553" max="1553" width="7.54296875" style="103" customWidth="1"/>
    <col min="1554" max="1792" width="9.1796875" style="103"/>
    <col min="1793" max="1793" width="0" style="103" hidden="1" customWidth="1"/>
    <col min="1794" max="1794" width="22.54296875" style="103" customWidth="1"/>
    <col min="1795" max="1795" width="2.453125" style="103" customWidth="1"/>
    <col min="1796" max="1796" width="11.26953125" style="103" customWidth="1"/>
    <col min="1797" max="1797" width="12.81640625" style="103" customWidth="1"/>
    <col min="1798" max="1798" width="12.26953125" style="103" customWidth="1"/>
    <col min="1799" max="1799" width="13.26953125" style="103" customWidth="1"/>
    <col min="1800" max="1800" width="16.81640625" style="103" bestFit="1" customWidth="1"/>
    <col min="1801" max="1802" width="12.1796875" style="103" customWidth="1"/>
    <col min="1803" max="1805" width="13.1796875" style="103" customWidth="1"/>
    <col min="1806" max="1806" width="13.54296875" style="103" customWidth="1"/>
    <col min="1807" max="1807" width="12.7265625" style="103" customWidth="1"/>
    <col min="1808" max="1808" width="11.1796875" style="103" customWidth="1"/>
    <col min="1809" max="1809" width="7.54296875" style="103" customWidth="1"/>
    <col min="1810" max="2048" width="9.1796875" style="103"/>
    <col min="2049" max="2049" width="0" style="103" hidden="1" customWidth="1"/>
    <col min="2050" max="2050" width="22.54296875" style="103" customWidth="1"/>
    <col min="2051" max="2051" width="2.453125" style="103" customWidth="1"/>
    <col min="2052" max="2052" width="11.26953125" style="103" customWidth="1"/>
    <col min="2053" max="2053" width="12.81640625" style="103" customWidth="1"/>
    <col min="2054" max="2054" width="12.26953125" style="103" customWidth="1"/>
    <col min="2055" max="2055" width="13.26953125" style="103" customWidth="1"/>
    <col min="2056" max="2056" width="16.81640625" style="103" bestFit="1" customWidth="1"/>
    <col min="2057" max="2058" width="12.1796875" style="103" customWidth="1"/>
    <col min="2059" max="2061" width="13.1796875" style="103" customWidth="1"/>
    <col min="2062" max="2062" width="13.54296875" style="103" customWidth="1"/>
    <col min="2063" max="2063" width="12.7265625" style="103" customWidth="1"/>
    <col min="2064" max="2064" width="11.1796875" style="103" customWidth="1"/>
    <col min="2065" max="2065" width="7.54296875" style="103" customWidth="1"/>
    <col min="2066" max="2304" width="9.1796875" style="103"/>
    <col min="2305" max="2305" width="0" style="103" hidden="1" customWidth="1"/>
    <col min="2306" max="2306" width="22.54296875" style="103" customWidth="1"/>
    <col min="2307" max="2307" width="2.453125" style="103" customWidth="1"/>
    <col min="2308" max="2308" width="11.26953125" style="103" customWidth="1"/>
    <col min="2309" max="2309" width="12.81640625" style="103" customWidth="1"/>
    <col min="2310" max="2310" width="12.26953125" style="103" customWidth="1"/>
    <col min="2311" max="2311" width="13.26953125" style="103" customWidth="1"/>
    <col min="2312" max="2312" width="16.81640625" style="103" bestFit="1" customWidth="1"/>
    <col min="2313" max="2314" width="12.1796875" style="103" customWidth="1"/>
    <col min="2315" max="2317" width="13.1796875" style="103" customWidth="1"/>
    <col min="2318" max="2318" width="13.54296875" style="103" customWidth="1"/>
    <col min="2319" max="2319" width="12.7265625" style="103" customWidth="1"/>
    <col min="2320" max="2320" width="11.1796875" style="103" customWidth="1"/>
    <col min="2321" max="2321" width="7.54296875" style="103" customWidth="1"/>
    <col min="2322" max="2560" width="9.1796875" style="103"/>
    <col min="2561" max="2561" width="0" style="103" hidden="1" customWidth="1"/>
    <col min="2562" max="2562" width="22.54296875" style="103" customWidth="1"/>
    <col min="2563" max="2563" width="2.453125" style="103" customWidth="1"/>
    <col min="2564" max="2564" width="11.26953125" style="103" customWidth="1"/>
    <col min="2565" max="2565" width="12.81640625" style="103" customWidth="1"/>
    <col min="2566" max="2566" width="12.26953125" style="103" customWidth="1"/>
    <col min="2567" max="2567" width="13.26953125" style="103" customWidth="1"/>
    <col min="2568" max="2568" width="16.81640625" style="103" bestFit="1" customWidth="1"/>
    <col min="2569" max="2570" width="12.1796875" style="103" customWidth="1"/>
    <col min="2571" max="2573" width="13.1796875" style="103" customWidth="1"/>
    <col min="2574" max="2574" width="13.54296875" style="103" customWidth="1"/>
    <col min="2575" max="2575" width="12.7265625" style="103" customWidth="1"/>
    <col min="2576" max="2576" width="11.1796875" style="103" customWidth="1"/>
    <col min="2577" max="2577" width="7.54296875" style="103" customWidth="1"/>
    <col min="2578" max="2816" width="9.1796875" style="103"/>
    <col min="2817" max="2817" width="0" style="103" hidden="1" customWidth="1"/>
    <col min="2818" max="2818" width="22.54296875" style="103" customWidth="1"/>
    <col min="2819" max="2819" width="2.453125" style="103" customWidth="1"/>
    <col min="2820" max="2820" width="11.26953125" style="103" customWidth="1"/>
    <col min="2821" max="2821" width="12.81640625" style="103" customWidth="1"/>
    <col min="2822" max="2822" width="12.26953125" style="103" customWidth="1"/>
    <col min="2823" max="2823" width="13.26953125" style="103" customWidth="1"/>
    <col min="2824" max="2824" width="16.81640625" style="103" bestFit="1" customWidth="1"/>
    <col min="2825" max="2826" width="12.1796875" style="103" customWidth="1"/>
    <col min="2827" max="2829" width="13.1796875" style="103" customWidth="1"/>
    <col min="2830" max="2830" width="13.54296875" style="103" customWidth="1"/>
    <col min="2831" max="2831" width="12.7265625" style="103" customWidth="1"/>
    <col min="2832" max="2832" width="11.1796875" style="103" customWidth="1"/>
    <col min="2833" max="2833" width="7.54296875" style="103" customWidth="1"/>
    <col min="2834" max="3072" width="9.1796875" style="103"/>
    <col min="3073" max="3073" width="0" style="103" hidden="1" customWidth="1"/>
    <col min="3074" max="3074" width="22.54296875" style="103" customWidth="1"/>
    <col min="3075" max="3075" width="2.453125" style="103" customWidth="1"/>
    <col min="3076" max="3076" width="11.26953125" style="103" customWidth="1"/>
    <col min="3077" max="3077" width="12.81640625" style="103" customWidth="1"/>
    <col min="3078" max="3078" width="12.26953125" style="103" customWidth="1"/>
    <col min="3079" max="3079" width="13.26953125" style="103" customWidth="1"/>
    <col min="3080" max="3080" width="16.81640625" style="103" bestFit="1" customWidth="1"/>
    <col min="3081" max="3082" width="12.1796875" style="103" customWidth="1"/>
    <col min="3083" max="3085" width="13.1796875" style="103" customWidth="1"/>
    <col min="3086" max="3086" width="13.54296875" style="103" customWidth="1"/>
    <col min="3087" max="3087" width="12.7265625" style="103" customWidth="1"/>
    <col min="3088" max="3088" width="11.1796875" style="103" customWidth="1"/>
    <col min="3089" max="3089" width="7.54296875" style="103" customWidth="1"/>
    <col min="3090" max="3328" width="9.1796875" style="103"/>
    <col min="3329" max="3329" width="0" style="103" hidden="1" customWidth="1"/>
    <col min="3330" max="3330" width="22.54296875" style="103" customWidth="1"/>
    <col min="3331" max="3331" width="2.453125" style="103" customWidth="1"/>
    <col min="3332" max="3332" width="11.26953125" style="103" customWidth="1"/>
    <col min="3333" max="3333" width="12.81640625" style="103" customWidth="1"/>
    <col min="3334" max="3334" width="12.26953125" style="103" customWidth="1"/>
    <col min="3335" max="3335" width="13.26953125" style="103" customWidth="1"/>
    <col min="3336" max="3336" width="16.81640625" style="103" bestFit="1" customWidth="1"/>
    <col min="3337" max="3338" width="12.1796875" style="103" customWidth="1"/>
    <col min="3339" max="3341" width="13.1796875" style="103" customWidth="1"/>
    <col min="3342" max="3342" width="13.54296875" style="103" customWidth="1"/>
    <col min="3343" max="3343" width="12.7265625" style="103" customWidth="1"/>
    <col min="3344" max="3344" width="11.1796875" style="103" customWidth="1"/>
    <col min="3345" max="3345" width="7.54296875" style="103" customWidth="1"/>
    <col min="3346" max="3584" width="9.1796875" style="103"/>
    <col min="3585" max="3585" width="0" style="103" hidden="1" customWidth="1"/>
    <col min="3586" max="3586" width="22.54296875" style="103" customWidth="1"/>
    <col min="3587" max="3587" width="2.453125" style="103" customWidth="1"/>
    <col min="3588" max="3588" width="11.26953125" style="103" customWidth="1"/>
    <col min="3589" max="3589" width="12.81640625" style="103" customWidth="1"/>
    <col min="3590" max="3590" width="12.26953125" style="103" customWidth="1"/>
    <col min="3591" max="3591" width="13.26953125" style="103" customWidth="1"/>
    <col min="3592" max="3592" width="16.81640625" style="103" bestFit="1" customWidth="1"/>
    <col min="3593" max="3594" width="12.1796875" style="103" customWidth="1"/>
    <col min="3595" max="3597" width="13.1796875" style="103" customWidth="1"/>
    <col min="3598" max="3598" width="13.54296875" style="103" customWidth="1"/>
    <col min="3599" max="3599" width="12.7265625" style="103" customWidth="1"/>
    <col min="3600" max="3600" width="11.1796875" style="103" customWidth="1"/>
    <col min="3601" max="3601" width="7.54296875" style="103" customWidth="1"/>
    <col min="3602" max="3840" width="9.1796875" style="103"/>
    <col min="3841" max="3841" width="0" style="103" hidden="1" customWidth="1"/>
    <col min="3842" max="3842" width="22.54296875" style="103" customWidth="1"/>
    <col min="3843" max="3843" width="2.453125" style="103" customWidth="1"/>
    <col min="3844" max="3844" width="11.26953125" style="103" customWidth="1"/>
    <col min="3845" max="3845" width="12.81640625" style="103" customWidth="1"/>
    <col min="3846" max="3846" width="12.26953125" style="103" customWidth="1"/>
    <col min="3847" max="3847" width="13.26953125" style="103" customWidth="1"/>
    <col min="3848" max="3848" width="16.81640625" style="103" bestFit="1" customWidth="1"/>
    <col min="3849" max="3850" width="12.1796875" style="103" customWidth="1"/>
    <col min="3851" max="3853" width="13.1796875" style="103" customWidth="1"/>
    <col min="3854" max="3854" width="13.54296875" style="103" customWidth="1"/>
    <col min="3855" max="3855" width="12.7265625" style="103" customWidth="1"/>
    <col min="3856" max="3856" width="11.1796875" style="103" customWidth="1"/>
    <col min="3857" max="3857" width="7.54296875" style="103" customWidth="1"/>
    <col min="3858" max="4096" width="9.1796875" style="103"/>
    <col min="4097" max="4097" width="0" style="103" hidden="1" customWidth="1"/>
    <col min="4098" max="4098" width="22.54296875" style="103" customWidth="1"/>
    <col min="4099" max="4099" width="2.453125" style="103" customWidth="1"/>
    <col min="4100" max="4100" width="11.26953125" style="103" customWidth="1"/>
    <col min="4101" max="4101" width="12.81640625" style="103" customWidth="1"/>
    <col min="4102" max="4102" width="12.26953125" style="103" customWidth="1"/>
    <col min="4103" max="4103" width="13.26953125" style="103" customWidth="1"/>
    <col min="4104" max="4104" width="16.81640625" style="103" bestFit="1" customWidth="1"/>
    <col min="4105" max="4106" width="12.1796875" style="103" customWidth="1"/>
    <col min="4107" max="4109" width="13.1796875" style="103" customWidth="1"/>
    <col min="4110" max="4110" width="13.54296875" style="103" customWidth="1"/>
    <col min="4111" max="4111" width="12.7265625" style="103" customWidth="1"/>
    <col min="4112" max="4112" width="11.1796875" style="103" customWidth="1"/>
    <col min="4113" max="4113" width="7.54296875" style="103" customWidth="1"/>
    <col min="4114" max="4352" width="9.1796875" style="103"/>
    <col min="4353" max="4353" width="0" style="103" hidden="1" customWidth="1"/>
    <col min="4354" max="4354" width="22.54296875" style="103" customWidth="1"/>
    <col min="4355" max="4355" width="2.453125" style="103" customWidth="1"/>
    <col min="4356" max="4356" width="11.26953125" style="103" customWidth="1"/>
    <col min="4357" max="4357" width="12.81640625" style="103" customWidth="1"/>
    <col min="4358" max="4358" width="12.26953125" style="103" customWidth="1"/>
    <col min="4359" max="4359" width="13.26953125" style="103" customWidth="1"/>
    <col min="4360" max="4360" width="16.81640625" style="103" bestFit="1" customWidth="1"/>
    <col min="4361" max="4362" width="12.1796875" style="103" customWidth="1"/>
    <col min="4363" max="4365" width="13.1796875" style="103" customWidth="1"/>
    <col min="4366" max="4366" width="13.54296875" style="103" customWidth="1"/>
    <col min="4367" max="4367" width="12.7265625" style="103" customWidth="1"/>
    <col min="4368" max="4368" width="11.1796875" style="103" customWidth="1"/>
    <col min="4369" max="4369" width="7.54296875" style="103" customWidth="1"/>
    <col min="4370" max="4608" width="9.1796875" style="103"/>
    <col min="4609" max="4609" width="0" style="103" hidden="1" customWidth="1"/>
    <col min="4610" max="4610" width="22.54296875" style="103" customWidth="1"/>
    <col min="4611" max="4611" width="2.453125" style="103" customWidth="1"/>
    <col min="4612" max="4612" width="11.26953125" style="103" customWidth="1"/>
    <col min="4613" max="4613" width="12.81640625" style="103" customWidth="1"/>
    <col min="4614" max="4614" width="12.26953125" style="103" customWidth="1"/>
    <col min="4615" max="4615" width="13.26953125" style="103" customWidth="1"/>
    <col min="4616" max="4616" width="16.81640625" style="103" bestFit="1" customWidth="1"/>
    <col min="4617" max="4618" width="12.1796875" style="103" customWidth="1"/>
    <col min="4619" max="4621" width="13.1796875" style="103" customWidth="1"/>
    <col min="4622" max="4622" width="13.54296875" style="103" customWidth="1"/>
    <col min="4623" max="4623" width="12.7265625" style="103" customWidth="1"/>
    <col min="4624" max="4624" width="11.1796875" style="103" customWidth="1"/>
    <col min="4625" max="4625" width="7.54296875" style="103" customWidth="1"/>
    <col min="4626" max="4864" width="9.1796875" style="103"/>
    <col min="4865" max="4865" width="0" style="103" hidden="1" customWidth="1"/>
    <col min="4866" max="4866" width="22.54296875" style="103" customWidth="1"/>
    <col min="4867" max="4867" width="2.453125" style="103" customWidth="1"/>
    <col min="4868" max="4868" width="11.26953125" style="103" customWidth="1"/>
    <col min="4869" max="4869" width="12.81640625" style="103" customWidth="1"/>
    <col min="4870" max="4870" width="12.26953125" style="103" customWidth="1"/>
    <col min="4871" max="4871" width="13.26953125" style="103" customWidth="1"/>
    <col min="4872" max="4872" width="16.81640625" style="103" bestFit="1" customWidth="1"/>
    <col min="4873" max="4874" width="12.1796875" style="103" customWidth="1"/>
    <col min="4875" max="4877" width="13.1796875" style="103" customWidth="1"/>
    <col min="4878" max="4878" width="13.54296875" style="103" customWidth="1"/>
    <col min="4879" max="4879" width="12.7265625" style="103" customWidth="1"/>
    <col min="4880" max="4880" width="11.1796875" style="103" customWidth="1"/>
    <col min="4881" max="4881" width="7.54296875" style="103" customWidth="1"/>
    <col min="4882" max="5120" width="9.1796875" style="103"/>
    <col min="5121" max="5121" width="0" style="103" hidden="1" customWidth="1"/>
    <col min="5122" max="5122" width="22.54296875" style="103" customWidth="1"/>
    <col min="5123" max="5123" width="2.453125" style="103" customWidth="1"/>
    <col min="5124" max="5124" width="11.26953125" style="103" customWidth="1"/>
    <col min="5125" max="5125" width="12.81640625" style="103" customWidth="1"/>
    <col min="5126" max="5126" width="12.26953125" style="103" customWidth="1"/>
    <col min="5127" max="5127" width="13.26953125" style="103" customWidth="1"/>
    <col min="5128" max="5128" width="16.81640625" style="103" bestFit="1" customWidth="1"/>
    <col min="5129" max="5130" width="12.1796875" style="103" customWidth="1"/>
    <col min="5131" max="5133" width="13.1796875" style="103" customWidth="1"/>
    <col min="5134" max="5134" width="13.54296875" style="103" customWidth="1"/>
    <col min="5135" max="5135" width="12.7265625" style="103" customWidth="1"/>
    <col min="5136" max="5136" width="11.1796875" style="103" customWidth="1"/>
    <col min="5137" max="5137" width="7.54296875" style="103" customWidth="1"/>
    <col min="5138" max="5376" width="9.1796875" style="103"/>
    <col min="5377" max="5377" width="0" style="103" hidden="1" customWidth="1"/>
    <col min="5378" max="5378" width="22.54296875" style="103" customWidth="1"/>
    <col min="5379" max="5379" width="2.453125" style="103" customWidth="1"/>
    <col min="5380" max="5380" width="11.26953125" style="103" customWidth="1"/>
    <col min="5381" max="5381" width="12.81640625" style="103" customWidth="1"/>
    <col min="5382" max="5382" width="12.26953125" style="103" customWidth="1"/>
    <col min="5383" max="5383" width="13.26953125" style="103" customWidth="1"/>
    <col min="5384" max="5384" width="16.81640625" style="103" bestFit="1" customWidth="1"/>
    <col min="5385" max="5386" width="12.1796875" style="103" customWidth="1"/>
    <col min="5387" max="5389" width="13.1796875" style="103" customWidth="1"/>
    <col min="5390" max="5390" width="13.54296875" style="103" customWidth="1"/>
    <col min="5391" max="5391" width="12.7265625" style="103" customWidth="1"/>
    <col min="5392" max="5392" width="11.1796875" style="103" customWidth="1"/>
    <col min="5393" max="5393" width="7.54296875" style="103" customWidth="1"/>
    <col min="5394" max="5632" width="9.1796875" style="103"/>
    <col min="5633" max="5633" width="0" style="103" hidden="1" customWidth="1"/>
    <col min="5634" max="5634" width="22.54296875" style="103" customWidth="1"/>
    <col min="5635" max="5635" width="2.453125" style="103" customWidth="1"/>
    <col min="5636" max="5636" width="11.26953125" style="103" customWidth="1"/>
    <col min="5637" max="5637" width="12.81640625" style="103" customWidth="1"/>
    <col min="5638" max="5638" width="12.26953125" style="103" customWidth="1"/>
    <col min="5639" max="5639" width="13.26953125" style="103" customWidth="1"/>
    <col min="5640" max="5640" width="16.81640625" style="103" bestFit="1" customWidth="1"/>
    <col min="5641" max="5642" width="12.1796875" style="103" customWidth="1"/>
    <col min="5643" max="5645" width="13.1796875" style="103" customWidth="1"/>
    <col min="5646" max="5646" width="13.54296875" style="103" customWidth="1"/>
    <col min="5647" max="5647" width="12.7265625" style="103" customWidth="1"/>
    <col min="5648" max="5648" width="11.1796875" style="103" customWidth="1"/>
    <col min="5649" max="5649" width="7.54296875" style="103" customWidth="1"/>
    <col min="5650" max="5888" width="9.1796875" style="103"/>
    <col min="5889" max="5889" width="0" style="103" hidden="1" customWidth="1"/>
    <col min="5890" max="5890" width="22.54296875" style="103" customWidth="1"/>
    <col min="5891" max="5891" width="2.453125" style="103" customWidth="1"/>
    <col min="5892" max="5892" width="11.26953125" style="103" customWidth="1"/>
    <col min="5893" max="5893" width="12.81640625" style="103" customWidth="1"/>
    <col min="5894" max="5894" width="12.26953125" style="103" customWidth="1"/>
    <col min="5895" max="5895" width="13.26953125" style="103" customWidth="1"/>
    <col min="5896" max="5896" width="16.81640625" style="103" bestFit="1" customWidth="1"/>
    <col min="5897" max="5898" width="12.1796875" style="103" customWidth="1"/>
    <col min="5899" max="5901" width="13.1796875" style="103" customWidth="1"/>
    <col min="5902" max="5902" width="13.54296875" style="103" customWidth="1"/>
    <col min="5903" max="5903" width="12.7265625" style="103" customWidth="1"/>
    <col min="5904" max="5904" width="11.1796875" style="103" customWidth="1"/>
    <col min="5905" max="5905" width="7.54296875" style="103" customWidth="1"/>
    <col min="5906" max="6144" width="9.1796875" style="103"/>
    <col min="6145" max="6145" width="0" style="103" hidden="1" customWidth="1"/>
    <col min="6146" max="6146" width="22.54296875" style="103" customWidth="1"/>
    <col min="6147" max="6147" width="2.453125" style="103" customWidth="1"/>
    <col min="6148" max="6148" width="11.26953125" style="103" customWidth="1"/>
    <col min="6149" max="6149" width="12.81640625" style="103" customWidth="1"/>
    <col min="6150" max="6150" width="12.26953125" style="103" customWidth="1"/>
    <col min="6151" max="6151" width="13.26953125" style="103" customWidth="1"/>
    <col min="6152" max="6152" width="16.81640625" style="103" bestFit="1" customWidth="1"/>
    <col min="6153" max="6154" width="12.1796875" style="103" customWidth="1"/>
    <col min="6155" max="6157" width="13.1796875" style="103" customWidth="1"/>
    <col min="6158" max="6158" width="13.54296875" style="103" customWidth="1"/>
    <col min="6159" max="6159" width="12.7265625" style="103" customWidth="1"/>
    <col min="6160" max="6160" width="11.1796875" style="103" customWidth="1"/>
    <col min="6161" max="6161" width="7.54296875" style="103" customWidth="1"/>
    <col min="6162" max="6400" width="9.1796875" style="103"/>
    <col min="6401" max="6401" width="0" style="103" hidden="1" customWidth="1"/>
    <col min="6402" max="6402" width="22.54296875" style="103" customWidth="1"/>
    <col min="6403" max="6403" width="2.453125" style="103" customWidth="1"/>
    <col min="6404" max="6404" width="11.26953125" style="103" customWidth="1"/>
    <col min="6405" max="6405" width="12.81640625" style="103" customWidth="1"/>
    <col min="6406" max="6406" width="12.26953125" style="103" customWidth="1"/>
    <col min="6407" max="6407" width="13.26953125" style="103" customWidth="1"/>
    <col min="6408" max="6408" width="16.81640625" style="103" bestFit="1" customWidth="1"/>
    <col min="6409" max="6410" width="12.1796875" style="103" customWidth="1"/>
    <col min="6411" max="6413" width="13.1796875" style="103" customWidth="1"/>
    <col min="6414" max="6414" width="13.54296875" style="103" customWidth="1"/>
    <col min="6415" max="6415" width="12.7265625" style="103" customWidth="1"/>
    <col min="6416" max="6416" width="11.1796875" style="103" customWidth="1"/>
    <col min="6417" max="6417" width="7.54296875" style="103" customWidth="1"/>
    <col min="6418" max="6656" width="9.1796875" style="103"/>
    <col min="6657" max="6657" width="0" style="103" hidden="1" customWidth="1"/>
    <col min="6658" max="6658" width="22.54296875" style="103" customWidth="1"/>
    <col min="6659" max="6659" width="2.453125" style="103" customWidth="1"/>
    <col min="6660" max="6660" width="11.26953125" style="103" customWidth="1"/>
    <col min="6661" max="6661" width="12.81640625" style="103" customWidth="1"/>
    <col min="6662" max="6662" width="12.26953125" style="103" customWidth="1"/>
    <col min="6663" max="6663" width="13.26953125" style="103" customWidth="1"/>
    <col min="6664" max="6664" width="16.81640625" style="103" bestFit="1" customWidth="1"/>
    <col min="6665" max="6666" width="12.1796875" style="103" customWidth="1"/>
    <col min="6667" max="6669" width="13.1796875" style="103" customWidth="1"/>
    <col min="6670" max="6670" width="13.54296875" style="103" customWidth="1"/>
    <col min="6671" max="6671" width="12.7265625" style="103" customWidth="1"/>
    <col min="6672" max="6672" width="11.1796875" style="103" customWidth="1"/>
    <col min="6673" max="6673" width="7.54296875" style="103" customWidth="1"/>
    <col min="6674" max="6912" width="9.1796875" style="103"/>
    <col min="6913" max="6913" width="0" style="103" hidden="1" customWidth="1"/>
    <col min="6914" max="6914" width="22.54296875" style="103" customWidth="1"/>
    <col min="6915" max="6915" width="2.453125" style="103" customWidth="1"/>
    <col min="6916" max="6916" width="11.26953125" style="103" customWidth="1"/>
    <col min="6917" max="6917" width="12.81640625" style="103" customWidth="1"/>
    <col min="6918" max="6918" width="12.26953125" style="103" customWidth="1"/>
    <col min="6919" max="6919" width="13.26953125" style="103" customWidth="1"/>
    <col min="6920" max="6920" width="16.81640625" style="103" bestFit="1" customWidth="1"/>
    <col min="6921" max="6922" width="12.1796875" style="103" customWidth="1"/>
    <col min="6923" max="6925" width="13.1796875" style="103" customWidth="1"/>
    <col min="6926" max="6926" width="13.54296875" style="103" customWidth="1"/>
    <col min="6927" max="6927" width="12.7265625" style="103" customWidth="1"/>
    <col min="6928" max="6928" width="11.1796875" style="103" customWidth="1"/>
    <col min="6929" max="6929" width="7.54296875" style="103" customWidth="1"/>
    <col min="6930" max="7168" width="9.1796875" style="103"/>
    <col min="7169" max="7169" width="0" style="103" hidden="1" customWidth="1"/>
    <col min="7170" max="7170" width="22.54296875" style="103" customWidth="1"/>
    <col min="7171" max="7171" width="2.453125" style="103" customWidth="1"/>
    <col min="7172" max="7172" width="11.26953125" style="103" customWidth="1"/>
    <col min="7173" max="7173" width="12.81640625" style="103" customWidth="1"/>
    <col min="7174" max="7174" width="12.26953125" style="103" customWidth="1"/>
    <col min="7175" max="7175" width="13.26953125" style="103" customWidth="1"/>
    <col min="7176" max="7176" width="16.81640625" style="103" bestFit="1" customWidth="1"/>
    <col min="7177" max="7178" width="12.1796875" style="103" customWidth="1"/>
    <col min="7179" max="7181" width="13.1796875" style="103" customWidth="1"/>
    <col min="7182" max="7182" width="13.54296875" style="103" customWidth="1"/>
    <col min="7183" max="7183" width="12.7265625" style="103" customWidth="1"/>
    <col min="7184" max="7184" width="11.1796875" style="103" customWidth="1"/>
    <col min="7185" max="7185" width="7.54296875" style="103" customWidth="1"/>
    <col min="7186" max="7424" width="9.1796875" style="103"/>
    <col min="7425" max="7425" width="0" style="103" hidden="1" customWidth="1"/>
    <col min="7426" max="7426" width="22.54296875" style="103" customWidth="1"/>
    <col min="7427" max="7427" width="2.453125" style="103" customWidth="1"/>
    <col min="7428" max="7428" width="11.26953125" style="103" customWidth="1"/>
    <col min="7429" max="7429" width="12.81640625" style="103" customWidth="1"/>
    <col min="7430" max="7430" width="12.26953125" style="103" customWidth="1"/>
    <col min="7431" max="7431" width="13.26953125" style="103" customWidth="1"/>
    <col min="7432" max="7432" width="16.81640625" style="103" bestFit="1" customWidth="1"/>
    <col min="7433" max="7434" width="12.1796875" style="103" customWidth="1"/>
    <col min="7435" max="7437" width="13.1796875" style="103" customWidth="1"/>
    <col min="7438" max="7438" width="13.54296875" style="103" customWidth="1"/>
    <col min="7439" max="7439" width="12.7265625" style="103" customWidth="1"/>
    <col min="7440" max="7440" width="11.1796875" style="103" customWidth="1"/>
    <col min="7441" max="7441" width="7.54296875" style="103" customWidth="1"/>
    <col min="7442" max="7680" width="9.1796875" style="103"/>
    <col min="7681" max="7681" width="0" style="103" hidden="1" customWidth="1"/>
    <col min="7682" max="7682" width="22.54296875" style="103" customWidth="1"/>
    <col min="7683" max="7683" width="2.453125" style="103" customWidth="1"/>
    <col min="7684" max="7684" width="11.26953125" style="103" customWidth="1"/>
    <col min="7685" max="7685" width="12.81640625" style="103" customWidth="1"/>
    <col min="7686" max="7686" width="12.26953125" style="103" customWidth="1"/>
    <col min="7687" max="7687" width="13.26953125" style="103" customWidth="1"/>
    <col min="7688" max="7688" width="16.81640625" style="103" bestFit="1" customWidth="1"/>
    <col min="7689" max="7690" width="12.1796875" style="103" customWidth="1"/>
    <col min="7691" max="7693" width="13.1796875" style="103" customWidth="1"/>
    <col min="7694" max="7694" width="13.54296875" style="103" customWidth="1"/>
    <col min="7695" max="7695" width="12.7265625" style="103" customWidth="1"/>
    <col min="7696" max="7696" width="11.1796875" style="103" customWidth="1"/>
    <col min="7697" max="7697" width="7.54296875" style="103" customWidth="1"/>
    <col min="7698" max="7936" width="9.1796875" style="103"/>
    <col min="7937" max="7937" width="0" style="103" hidden="1" customWidth="1"/>
    <col min="7938" max="7938" width="22.54296875" style="103" customWidth="1"/>
    <col min="7939" max="7939" width="2.453125" style="103" customWidth="1"/>
    <col min="7940" max="7940" width="11.26953125" style="103" customWidth="1"/>
    <col min="7941" max="7941" width="12.81640625" style="103" customWidth="1"/>
    <col min="7942" max="7942" width="12.26953125" style="103" customWidth="1"/>
    <col min="7943" max="7943" width="13.26953125" style="103" customWidth="1"/>
    <col min="7944" max="7944" width="16.81640625" style="103" bestFit="1" customWidth="1"/>
    <col min="7945" max="7946" width="12.1796875" style="103" customWidth="1"/>
    <col min="7947" max="7949" width="13.1796875" style="103" customWidth="1"/>
    <col min="7950" max="7950" width="13.54296875" style="103" customWidth="1"/>
    <col min="7951" max="7951" width="12.7265625" style="103" customWidth="1"/>
    <col min="7952" max="7952" width="11.1796875" style="103" customWidth="1"/>
    <col min="7953" max="7953" width="7.54296875" style="103" customWidth="1"/>
    <col min="7954" max="8192" width="9.1796875" style="103"/>
    <col min="8193" max="8193" width="0" style="103" hidden="1" customWidth="1"/>
    <col min="8194" max="8194" width="22.54296875" style="103" customWidth="1"/>
    <col min="8195" max="8195" width="2.453125" style="103" customWidth="1"/>
    <col min="8196" max="8196" width="11.26953125" style="103" customWidth="1"/>
    <col min="8197" max="8197" width="12.81640625" style="103" customWidth="1"/>
    <col min="8198" max="8198" width="12.26953125" style="103" customWidth="1"/>
    <col min="8199" max="8199" width="13.26953125" style="103" customWidth="1"/>
    <col min="8200" max="8200" width="16.81640625" style="103" bestFit="1" customWidth="1"/>
    <col min="8201" max="8202" width="12.1796875" style="103" customWidth="1"/>
    <col min="8203" max="8205" width="13.1796875" style="103" customWidth="1"/>
    <col min="8206" max="8206" width="13.54296875" style="103" customWidth="1"/>
    <col min="8207" max="8207" width="12.7265625" style="103" customWidth="1"/>
    <col min="8208" max="8208" width="11.1796875" style="103" customWidth="1"/>
    <col min="8209" max="8209" width="7.54296875" style="103" customWidth="1"/>
    <col min="8210" max="8448" width="9.1796875" style="103"/>
    <col min="8449" max="8449" width="0" style="103" hidden="1" customWidth="1"/>
    <col min="8450" max="8450" width="22.54296875" style="103" customWidth="1"/>
    <col min="8451" max="8451" width="2.453125" style="103" customWidth="1"/>
    <col min="8452" max="8452" width="11.26953125" style="103" customWidth="1"/>
    <col min="8453" max="8453" width="12.81640625" style="103" customWidth="1"/>
    <col min="8454" max="8454" width="12.26953125" style="103" customWidth="1"/>
    <col min="8455" max="8455" width="13.26953125" style="103" customWidth="1"/>
    <col min="8456" max="8456" width="16.81640625" style="103" bestFit="1" customWidth="1"/>
    <col min="8457" max="8458" width="12.1796875" style="103" customWidth="1"/>
    <col min="8459" max="8461" width="13.1796875" style="103" customWidth="1"/>
    <col min="8462" max="8462" width="13.54296875" style="103" customWidth="1"/>
    <col min="8463" max="8463" width="12.7265625" style="103" customWidth="1"/>
    <col min="8464" max="8464" width="11.1796875" style="103" customWidth="1"/>
    <col min="8465" max="8465" width="7.54296875" style="103" customWidth="1"/>
    <col min="8466" max="8704" width="9.1796875" style="103"/>
    <col min="8705" max="8705" width="0" style="103" hidden="1" customWidth="1"/>
    <col min="8706" max="8706" width="22.54296875" style="103" customWidth="1"/>
    <col min="8707" max="8707" width="2.453125" style="103" customWidth="1"/>
    <col min="8708" max="8708" width="11.26953125" style="103" customWidth="1"/>
    <col min="8709" max="8709" width="12.81640625" style="103" customWidth="1"/>
    <col min="8710" max="8710" width="12.26953125" style="103" customWidth="1"/>
    <col min="8711" max="8711" width="13.26953125" style="103" customWidth="1"/>
    <col min="8712" max="8712" width="16.81640625" style="103" bestFit="1" customWidth="1"/>
    <col min="8713" max="8714" width="12.1796875" style="103" customWidth="1"/>
    <col min="8715" max="8717" width="13.1796875" style="103" customWidth="1"/>
    <col min="8718" max="8718" width="13.54296875" style="103" customWidth="1"/>
    <col min="8719" max="8719" width="12.7265625" style="103" customWidth="1"/>
    <col min="8720" max="8720" width="11.1796875" style="103" customWidth="1"/>
    <col min="8721" max="8721" width="7.54296875" style="103" customWidth="1"/>
    <col min="8722" max="8960" width="9.1796875" style="103"/>
    <col min="8961" max="8961" width="0" style="103" hidden="1" customWidth="1"/>
    <col min="8962" max="8962" width="22.54296875" style="103" customWidth="1"/>
    <col min="8963" max="8963" width="2.453125" style="103" customWidth="1"/>
    <col min="8964" max="8964" width="11.26953125" style="103" customWidth="1"/>
    <col min="8965" max="8965" width="12.81640625" style="103" customWidth="1"/>
    <col min="8966" max="8966" width="12.26953125" style="103" customWidth="1"/>
    <col min="8967" max="8967" width="13.26953125" style="103" customWidth="1"/>
    <col min="8968" max="8968" width="16.81640625" style="103" bestFit="1" customWidth="1"/>
    <col min="8969" max="8970" width="12.1796875" style="103" customWidth="1"/>
    <col min="8971" max="8973" width="13.1796875" style="103" customWidth="1"/>
    <col min="8974" max="8974" width="13.54296875" style="103" customWidth="1"/>
    <col min="8975" max="8975" width="12.7265625" style="103" customWidth="1"/>
    <col min="8976" max="8976" width="11.1796875" style="103" customWidth="1"/>
    <col min="8977" max="8977" width="7.54296875" style="103" customWidth="1"/>
    <col min="8978" max="9216" width="9.1796875" style="103"/>
    <col min="9217" max="9217" width="0" style="103" hidden="1" customWidth="1"/>
    <col min="9218" max="9218" width="22.54296875" style="103" customWidth="1"/>
    <col min="9219" max="9219" width="2.453125" style="103" customWidth="1"/>
    <col min="9220" max="9220" width="11.26953125" style="103" customWidth="1"/>
    <col min="9221" max="9221" width="12.81640625" style="103" customWidth="1"/>
    <col min="9222" max="9222" width="12.26953125" style="103" customWidth="1"/>
    <col min="9223" max="9223" width="13.26953125" style="103" customWidth="1"/>
    <col min="9224" max="9224" width="16.81640625" style="103" bestFit="1" customWidth="1"/>
    <col min="9225" max="9226" width="12.1796875" style="103" customWidth="1"/>
    <col min="9227" max="9229" width="13.1796875" style="103" customWidth="1"/>
    <col min="9230" max="9230" width="13.54296875" style="103" customWidth="1"/>
    <col min="9231" max="9231" width="12.7265625" style="103" customWidth="1"/>
    <col min="9232" max="9232" width="11.1796875" style="103" customWidth="1"/>
    <col min="9233" max="9233" width="7.54296875" style="103" customWidth="1"/>
    <col min="9234" max="9472" width="9.1796875" style="103"/>
    <col min="9473" max="9473" width="0" style="103" hidden="1" customWidth="1"/>
    <col min="9474" max="9474" width="22.54296875" style="103" customWidth="1"/>
    <col min="9475" max="9475" width="2.453125" style="103" customWidth="1"/>
    <col min="9476" max="9476" width="11.26953125" style="103" customWidth="1"/>
    <col min="9477" max="9477" width="12.81640625" style="103" customWidth="1"/>
    <col min="9478" max="9478" width="12.26953125" style="103" customWidth="1"/>
    <col min="9479" max="9479" width="13.26953125" style="103" customWidth="1"/>
    <col min="9480" max="9480" width="16.81640625" style="103" bestFit="1" customWidth="1"/>
    <col min="9481" max="9482" width="12.1796875" style="103" customWidth="1"/>
    <col min="9483" max="9485" width="13.1796875" style="103" customWidth="1"/>
    <col min="9486" max="9486" width="13.54296875" style="103" customWidth="1"/>
    <col min="9487" max="9487" width="12.7265625" style="103" customWidth="1"/>
    <col min="9488" max="9488" width="11.1796875" style="103" customWidth="1"/>
    <col min="9489" max="9489" width="7.54296875" style="103" customWidth="1"/>
    <col min="9490" max="9728" width="9.1796875" style="103"/>
    <col min="9729" max="9729" width="0" style="103" hidden="1" customWidth="1"/>
    <col min="9730" max="9730" width="22.54296875" style="103" customWidth="1"/>
    <col min="9731" max="9731" width="2.453125" style="103" customWidth="1"/>
    <col min="9732" max="9732" width="11.26953125" style="103" customWidth="1"/>
    <col min="9733" max="9733" width="12.81640625" style="103" customWidth="1"/>
    <col min="9734" max="9734" width="12.26953125" style="103" customWidth="1"/>
    <col min="9735" max="9735" width="13.26953125" style="103" customWidth="1"/>
    <col min="9736" max="9736" width="16.81640625" style="103" bestFit="1" customWidth="1"/>
    <col min="9737" max="9738" width="12.1796875" style="103" customWidth="1"/>
    <col min="9739" max="9741" width="13.1796875" style="103" customWidth="1"/>
    <col min="9742" max="9742" width="13.54296875" style="103" customWidth="1"/>
    <col min="9743" max="9743" width="12.7265625" style="103" customWidth="1"/>
    <col min="9744" max="9744" width="11.1796875" style="103" customWidth="1"/>
    <col min="9745" max="9745" width="7.54296875" style="103" customWidth="1"/>
    <col min="9746" max="9984" width="9.1796875" style="103"/>
    <col min="9985" max="9985" width="0" style="103" hidden="1" customWidth="1"/>
    <col min="9986" max="9986" width="22.54296875" style="103" customWidth="1"/>
    <col min="9987" max="9987" width="2.453125" style="103" customWidth="1"/>
    <col min="9988" max="9988" width="11.26953125" style="103" customWidth="1"/>
    <col min="9989" max="9989" width="12.81640625" style="103" customWidth="1"/>
    <col min="9990" max="9990" width="12.26953125" style="103" customWidth="1"/>
    <col min="9991" max="9991" width="13.26953125" style="103" customWidth="1"/>
    <col min="9992" max="9992" width="16.81640625" style="103" bestFit="1" customWidth="1"/>
    <col min="9993" max="9994" width="12.1796875" style="103" customWidth="1"/>
    <col min="9995" max="9997" width="13.1796875" style="103" customWidth="1"/>
    <col min="9998" max="9998" width="13.54296875" style="103" customWidth="1"/>
    <col min="9999" max="9999" width="12.7265625" style="103" customWidth="1"/>
    <col min="10000" max="10000" width="11.1796875" style="103" customWidth="1"/>
    <col min="10001" max="10001" width="7.54296875" style="103" customWidth="1"/>
    <col min="10002" max="10240" width="9.1796875" style="103"/>
    <col min="10241" max="10241" width="0" style="103" hidden="1" customWidth="1"/>
    <col min="10242" max="10242" width="22.54296875" style="103" customWidth="1"/>
    <col min="10243" max="10243" width="2.453125" style="103" customWidth="1"/>
    <col min="10244" max="10244" width="11.26953125" style="103" customWidth="1"/>
    <col min="10245" max="10245" width="12.81640625" style="103" customWidth="1"/>
    <col min="10246" max="10246" width="12.26953125" style="103" customWidth="1"/>
    <col min="10247" max="10247" width="13.26953125" style="103" customWidth="1"/>
    <col min="10248" max="10248" width="16.81640625" style="103" bestFit="1" customWidth="1"/>
    <col min="10249" max="10250" width="12.1796875" style="103" customWidth="1"/>
    <col min="10251" max="10253" width="13.1796875" style="103" customWidth="1"/>
    <col min="10254" max="10254" width="13.54296875" style="103" customWidth="1"/>
    <col min="10255" max="10255" width="12.7265625" style="103" customWidth="1"/>
    <col min="10256" max="10256" width="11.1796875" style="103" customWidth="1"/>
    <col min="10257" max="10257" width="7.54296875" style="103" customWidth="1"/>
    <col min="10258" max="10496" width="9.1796875" style="103"/>
    <col min="10497" max="10497" width="0" style="103" hidden="1" customWidth="1"/>
    <col min="10498" max="10498" width="22.54296875" style="103" customWidth="1"/>
    <col min="10499" max="10499" width="2.453125" style="103" customWidth="1"/>
    <col min="10500" max="10500" width="11.26953125" style="103" customWidth="1"/>
    <col min="10501" max="10501" width="12.81640625" style="103" customWidth="1"/>
    <col min="10502" max="10502" width="12.26953125" style="103" customWidth="1"/>
    <col min="10503" max="10503" width="13.26953125" style="103" customWidth="1"/>
    <col min="10504" max="10504" width="16.81640625" style="103" bestFit="1" customWidth="1"/>
    <col min="10505" max="10506" width="12.1796875" style="103" customWidth="1"/>
    <col min="10507" max="10509" width="13.1796875" style="103" customWidth="1"/>
    <col min="10510" max="10510" width="13.54296875" style="103" customWidth="1"/>
    <col min="10511" max="10511" width="12.7265625" style="103" customWidth="1"/>
    <col min="10512" max="10512" width="11.1796875" style="103" customWidth="1"/>
    <col min="10513" max="10513" width="7.54296875" style="103" customWidth="1"/>
    <col min="10514" max="10752" width="9.1796875" style="103"/>
    <col min="10753" max="10753" width="0" style="103" hidden="1" customWidth="1"/>
    <col min="10754" max="10754" width="22.54296875" style="103" customWidth="1"/>
    <col min="10755" max="10755" width="2.453125" style="103" customWidth="1"/>
    <col min="10756" max="10756" width="11.26953125" style="103" customWidth="1"/>
    <col min="10757" max="10757" width="12.81640625" style="103" customWidth="1"/>
    <col min="10758" max="10758" width="12.26953125" style="103" customWidth="1"/>
    <col min="10759" max="10759" width="13.26953125" style="103" customWidth="1"/>
    <col min="10760" max="10760" width="16.81640625" style="103" bestFit="1" customWidth="1"/>
    <col min="10761" max="10762" width="12.1796875" style="103" customWidth="1"/>
    <col min="10763" max="10765" width="13.1796875" style="103" customWidth="1"/>
    <col min="10766" max="10766" width="13.54296875" style="103" customWidth="1"/>
    <col min="10767" max="10767" width="12.7265625" style="103" customWidth="1"/>
    <col min="10768" max="10768" width="11.1796875" style="103" customWidth="1"/>
    <col min="10769" max="10769" width="7.54296875" style="103" customWidth="1"/>
    <col min="10770" max="11008" width="9.1796875" style="103"/>
    <col min="11009" max="11009" width="0" style="103" hidden="1" customWidth="1"/>
    <col min="11010" max="11010" width="22.54296875" style="103" customWidth="1"/>
    <col min="11011" max="11011" width="2.453125" style="103" customWidth="1"/>
    <col min="11012" max="11012" width="11.26953125" style="103" customWidth="1"/>
    <col min="11013" max="11013" width="12.81640625" style="103" customWidth="1"/>
    <col min="11014" max="11014" width="12.26953125" style="103" customWidth="1"/>
    <col min="11015" max="11015" width="13.26953125" style="103" customWidth="1"/>
    <col min="11016" max="11016" width="16.81640625" style="103" bestFit="1" customWidth="1"/>
    <col min="11017" max="11018" width="12.1796875" style="103" customWidth="1"/>
    <col min="11019" max="11021" width="13.1796875" style="103" customWidth="1"/>
    <col min="11022" max="11022" width="13.54296875" style="103" customWidth="1"/>
    <col min="11023" max="11023" width="12.7265625" style="103" customWidth="1"/>
    <col min="11024" max="11024" width="11.1796875" style="103" customWidth="1"/>
    <col min="11025" max="11025" width="7.54296875" style="103" customWidth="1"/>
    <col min="11026" max="11264" width="9.1796875" style="103"/>
    <col min="11265" max="11265" width="0" style="103" hidden="1" customWidth="1"/>
    <col min="11266" max="11266" width="22.54296875" style="103" customWidth="1"/>
    <col min="11267" max="11267" width="2.453125" style="103" customWidth="1"/>
    <col min="11268" max="11268" width="11.26953125" style="103" customWidth="1"/>
    <col min="11269" max="11269" width="12.81640625" style="103" customWidth="1"/>
    <col min="11270" max="11270" width="12.26953125" style="103" customWidth="1"/>
    <col min="11271" max="11271" width="13.26953125" style="103" customWidth="1"/>
    <col min="11272" max="11272" width="16.81640625" style="103" bestFit="1" customWidth="1"/>
    <col min="11273" max="11274" width="12.1796875" style="103" customWidth="1"/>
    <col min="11275" max="11277" width="13.1796875" style="103" customWidth="1"/>
    <col min="11278" max="11278" width="13.54296875" style="103" customWidth="1"/>
    <col min="11279" max="11279" width="12.7265625" style="103" customWidth="1"/>
    <col min="11280" max="11280" width="11.1796875" style="103" customWidth="1"/>
    <col min="11281" max="11281" width="7.54296875" style="103" customWidth="1"/>
    <col min="11282" max="11520" width="9.1796875" style="103"/>
    <col min="11521" max="11521" width="0" style="103" hidden="1" customWidth="1"/>
    <col min="11522" max="11522" width="22.54296875" style="103" customWidth="1"/>
    <col min="11523" max="11523" width="2.453125" style="103" customWidth="1"/>
    <col min="11524" max="11524" width="11.26953125" style="103" customWidth="1"/>
    <col min="11525" max="11525" width="12.81640625" style="103" customWidth="1"/>
    <col min="11526" max="11526" width="12.26953125" style="103" customWidth="1"/>
    <col min="11527" max="11527" width="13.26953125" style="103" customWidth="1"/>
    <col min="11528" max="11528" width="16.81640625" style="103" bestFit="1" customWidth="1"/>
    <col min="11529" max="11530" width="12.1796875" style="103" customWidth="1"/>
    <col min="11531" max="11533" width="13.1796875" style="103" customWidth="1"/>
    <col min="11534" max="11534" width="13.54296875" style="103" customWidth="1"/>
    <col min="11535" max="11535" width="12.7265625" style="103" customWidth="1"/>
    <col min="11536" max="11536" width="11.1796875" style="103" customWidth="1"/>
    <col min="11537" max="11537" width="7.54296875" style="103" customWidth="1"/>
    <col min="11538" max="11776" width="9.1796875" style="103"/>
    <col min="11777" max="11777" width="0" style="103" hidden="1" customWidth="1"/>
    <col min="11778" max="11778" width="22.54296875" style="103" customWidth="1"/>
    <col min="11779" max="11779" width="2.453125" style="103" customWidth="1"/>
    <col min="11780" max="11780" width="11.26953125" style="103" customWidth="1"/>
    <col min="11781" max="11781" width="12.81640625" style="103" customWidth="1"/>
    <col min="11782" max="11782" width="12.26953125" style="103" customWidth="1"/>
    <col min="11783" max="11783" width="13.26953125" style="103" customWidth="1"/>
    <col min="11784" max="11784" width="16.81640625" style="103" bestFit="1" customWidth="1"/>
    <col min="11785" max="11786" width="12.1796875" style="103" customWidth="1"/>
    <col min="11787" max="11789" width="13.1796875" style="103" customWidth="1"/>
    <col min="11790" max="11790" width="13.54296875" style="103" customWidth="1"/>
    <col min="11791" max="11791" width="12.7265625" style="103" customWidth="1"/>
    <col min="11792" max="11792" width="11.1796875" style="103" customWidth="1"/>
    <col min="11793" max="11793" width="7.54296875" style="103" customWidth="1"/>
    <col min="11794" max="12032" width="9.1796875" style="103"/>
    <col min="12033" max="12033" width="0" style="103" hidden="1" customWidth="1"/>
    <col min="12034" max="12034" width="22.54296875" style="103" customWidth="1"/>
    <col min="12035" max="12035" width="2.453125" style="103" customWidth="1"/>
    <col min="12036" max="12036" width="11.26953125" style="103" customWidth="1"/>
    <col min="12037" max="12037" width="12.81640625" style="103" customWidth="1"/>
    <col min="12038" max="12038" width="12.26953125" style="103" customWidth="1"/>
    <col min="12039" max="12039" width="13.26953125" style="103" customWidth="1"/>
    <col min="12040" max="12040" width="16.81640625" style="103" bestFit="1" customWidth="1"/>
    <col min="12041" max="12042" width="12.1796875" style="103" customWidth="1"/>
    <col min="12043" max="12045" width="13.1796875" style="103" customWidth="1"/>
    <col min="12046" max="12046" width="13.54296875" style="103" customWidth="1"/>
    <col min="12047" max="12047" width="12.7265625" style="103" customWidth="1"/>
    <col min="12048" max="12048" width="11.1796875" style="103" customWidth="1"/>
    <col min="12049" max="12049" width="7.54296875" style="103" customWidth="1"/>
    <col min="12050" max="12288" width="9.1796875" style="103"/>
    <col min="12289" max="12289" width="0" style="103" hidden="1" customWidth="1"/>
    <col min="12290" max="12290" width="22.54296875" style="103" customWidth="1"/>
    <col min="12291" max="12291" width="2.453125" style="103" customWidth="1"/>
    <col min="12292" max="12292" width="11.26953125" style="103" customWidth="1"/>
    <col min="12293" max="12293" width="12.81640625" style="103" customWidth="1"/>
    <col min="12294" max="12294" width="12.26953125" style="103" customWidth="1"/>
    <col min="12295" max="12295" width="13.26953125" style="103" customWidth="1"/>
    <col min="12296" max="12296" width="16.81640625" style="103" bestFit="1" customWidth="1"/>
    <col min="12297" max="12298" width="12.1796875" style="103" customWidth="1"/>
    <col min="12299" max="12301" width="13.1796875" style="103" customWidth="1"/>
    <col min="12302" max="12302" width="13.54296875" style="103" customWidth="1"/>
    <col min="12303" max="12303" width="12.7265625" style="103" customWidth="1"/>
    <col min="12304" max="12304" width="11.1796875" style="103" customWidth="1"/>
    <col min="12305" max="12305" width="7.54296875" style="103" customWidth="1"/>
    <col min="12306" max="12544" width="9.1796875" style="103"/>
    <col min="12545" max="12545" width="0" style="103" hidden="1" customWidth="1"/>
    <col min="12546" max="12546" width="22.54296875" style="103" customWidth="1"/>
    <col min="12547" max="12547" width="2.453125" style="103" customWidth="1"/>
    <col min="12548" max="12548" width="11.26953125" style="103" customWidth="1"/>
    <col min="12549" max="12549" width="12.81640625" style="103" customWidth="1"/>
    <col min="12550" max="12550" width="12.26953125" style="103" customWidth="1"/>
    <col min="12551" max="12551" width="13.26953125" style="103" customWidth="1"/>
    <col min="12552" max="12552" width="16.81640625" style="103" bestFit="1" customWidth="1"/>
    <col min="12553" max="12554" width="12.1796875" style="103" customWidth="1"/>
    <col min="12555" max="12557" width="13.1796875" style="103" customWidth="1"/>
    <col min="12558" max="12558" width="13.54296875" style="103" customWidth="1"/>
    <col min="12559" max="12559" width="12.7265625" style="103" customWidth="1"/>
    <col min="12560" max="12560" width="11.1796875" style="103" customWidth="1"/>
    <col min="12561" max="12561" width="7.54296875" style="103" customWidth="1"/>
    <col min="12562" max="12800" width="9.1796875" style="103"/>
    <col min="12801" max="12801" width="0" style="103" hidden="1" customWidth="1"/>
    <col min="12802" max="12802" width="22.54296875" style="103" customWidth="1"/>
    <col min="12803" max="12803" width="2.453125" style="103" customWidth="1"/>
    <col min="12804" max="12804" width="11.26953125" style="103" customWidth="1"/>
    <col min="12805" max="12805" width="12.81640625" style="103" customWidth="1"/>
    <col min="12806" max="12806" width="12.26953125" style="103" customWidth="1"/>
    <col min="12807" max="12807" width="13.26953125" style="103" customWidth="1"/>
    <col min="12808" max="12808" width="16.81640625" style="103" bestFit="1" customWidth="1"/>
    <col min="12809" max="12810" width="12.1796875" style="103" customWidth="1"/>
    <col min="12811" max="12813" width="13.1796875" style="103" customWidth="1"/>
    <col min="12814" max="12814" width="13.54296875" style="103" customWidth="1"/>
    <col min="12815" max="12815" width="12.7265625" style="103" customWidth="1"/>
    <col min="12816" max="12816" width="11.1796875" style="103" customWidth="1"/>
    <col min="12817" max="12817" width="7.54296875" style="103" customWidth="1"/>
    <col min="12818" max="13056" width="9.1796875" style="103"/>
    <col min="13057" max="13057" width="0" style="103" hidden="1" customWidth="1"/>
    <col min="13058" max="13058" width="22.54296875" style="103" customWidth="1"/>
    <col min="13059" max="13059" width="2.453125" style="103" customWidth="1"/>
    <col min="13060" max="13060" width="11.26953125" style="103" customWidth="1"/>
    <col min="13061" max="13061" width="12.81640625" style="103" customWidth="1"/>
    <col min="13062" max="13062" width="12.26953125" style="103" customWidth="1"/>
    <col min="13063" max="13063" width="13.26953125" style="103" customWidth="1"/>
    <col min="13064" max="13064" width="16.81640625" style="103" bestFit="1" customWidth="1"/>
    <col min="13065" max="13066" width="12.1796875" style="103" customWidth="1"/>
    <col min="13067" max="13069" width="13.1796875" style="103" customWidth="1"/>
    <col min="13070" max="13070" width="13.54296875" style="103" customWidth="1"/>
    <col min="13071" max="13071" width="12.7265625" style="103" customWidth="1"/>
    <col min="13072" max="13072" width="11.1796875" style="103" customWidth="1"/>
    <col min="13073" max="13073" width="7.54296875" style="103" customWidth="1"/>
    <col min="13074" max="13312" width="9.1796875" style="103"/>
    <col min="13313" max="13313" width="0" style="103" hidden="1" customWidth="1"/>
    <col min="13314" max="13314" width="22.54296875" style="103" customWidth="1"/>
    <col min="13315" max="13315" width="2.453125" style="103" customWidth="1"/>
    <col min="13316" max="13316" width="11.26953125" style="103" customWidth="1"/>
    <col min="13317" max="13317" width="12.81640625" style="103" customWidth="1"/>
    <col min="13318" max="13318" width="12.26953125" style="103" customWidth="1"/>
    <col min="13319" max="13319" width="13.26953125" style="103" customWidth="1"/>
    <col min="13320" max="13320" width="16.81640625" style="103" bestFit="1" customWidth="1"/>
    <col min="13321" max="13322" width="12.1796875" style="103" customWidth="1"/>
    <col min="13323" max="13325" width="13.1796875" style="103" customWidth="1"/>
    <col min="13326" max="13326" width="13.54296875" style="103" customWidth="1"/>
    <col min="13327" max="13327" width="12.7265625" style="103" customWidth="1"/>
    <col min="13328" max="13328" width="11.1796875" style="103" customWidth="1"/>
    <col min="13329" max="13329" width="7.54296875" style="103" customWidth="1"/>
    <col min="13330" max="13568" width="9.1796875" style="103"/>
    <col min="13569" max="13569" width="0" style="103" hidden="1" customWidth="1"/>
    <col min="13570" max="13570" width="22.54296875" style="103" customWidth="1"/>
    <col min="13571" max="13571" width="2.453125" style="103" customWidth="1"/>
    <col min="13572" max="13572" width="11.26953125" style="103" customWidth="1"/>
    <col min="13573" max="13573" width="12.81640625" style="103" customWidth="1"/>
    <col min="13574" max="13574" width="12.26953125" style="103" customWidth="1"/>
    <col min="13575" max="13575" width="13.26953125" style="103" customWidth="1"/>
    <col min="13576" max="13576" width="16.81640625" style="103" bestFit="1" customWidth="1"/>
    <col min="13577" max="13578" width="12.1796875" style="103" customWidth="1"/>
    <col min="13579" max="13581" width="13.1796875" style="103" customWidth="1"/>
    <col min="13582" max="13582" width="13.54296875" style="103" customWidth="1"/>
    <col min="13583" max="13583" width="12.7265625" style="103" customWidth="1"/>
    <col min="13584" max="13584" width="11.1796875" style="103" customWidth="1"/>
    <col min="13585" max="13585" width="7.54296875" style="103" customWidth="1"/>
    <col min="13586" max="13824" width="9.1796875" style="103"/>
    <col min="13825" max="13825" width="0" style="103" hidden="1" customWidth="1"/>
    <col min="13826" max="13826" width="22.54296875" style="103" customWidth="1"/>
    <col min="13827" max="13827" width="2.453125" style="103" customWidth="1"/>
    <col min="13828" max="13828" width="11.26953125" style="103" customWidth="1"/>
    <col min="13829" max="13829" width="12.81640625" style="103" customWidth="1"/>
    <col min="13830" max="13830" width="12.26953125" style="103" customWidth="1"/>
    <col min="13831" max="13831" width="13.26953125" style="103" customWidth="1"/>
    <col min="13832" max="13832" width="16.81640625" style="103" bestFit="1" customWidth="1"/>
    <col min="13833" max="13834" width="12.1796875" style="103" customWidth="1"/>
    <col min="13835" max="13837" width="13.1796875" style="103" customWidth="1"/>
    <col min="13838" max="13838" width="13.54296875" style="103" customWidth="1"/>
    <col min="13839" max="13839" width="12.7265625" style="103" customWidth="1"/>
    <col min="13840" max="13840" width="11.1796875" style="103" customWidth="1"/>
    <col min="13841" max="13841" width="7.54296875" style="103" customWidth="1"/>
    <col min="13842" max="14080" width="9.1796875" style="103"/>
    <col min="14081" max="14081" width="0" style="103" hidden="1" customWidth="1"/>
    <col min="14082" max="14082" width="22.54296875" style="103" customWidth="1"/>
    <col min="14083" max="14083" width="2.453125" style="103" customWidth="1"/>
    <col min="14084" max="14084" width="11.26953125" style="103" customWidth="1"/>
    <col min="14085" max="14085" width="12.81640625" style="103" customWidth="1"/>
    <col min="14086" max="14086" width="12.26953125" style="103" customWidth="1"/>
    <col min="14087" max="14087" width="13.26953125" style="103" customWidth="1"/>
    <col min="14088" max="14088" width="16.81640625" style="103" bestFit="1" customWidth="1"/>
    <col min="14089" max="14090" width="12.1796875" style="103" customWidth="1"/>
    <col min="14091" max="14093" width="13.1796875" style="103" customWidth="1"/>
    <col min="14094" max="14094" width="13.54296875" style="103" customWidth="1"/>
    <col min="14095" max="14095" width="12.7265625" style="103" customWidth="1"/>
    <col min="14096" max="14096" width="11.1796875" style="103" customWidth="1"/>
    <col min="14097" max="14097" width="7.54296875" style="103" customWidth="1"/>
    <col min="14098" max="14336" width="9.1796875" style="103"/>
    <col min="14337" max="14337" width="0" style="103" hidden="1" customWidth="1"/>
    <col min="14338" max="14338" width="22.54296875" style="103" customWidth="1"/>
    <col min="14339" max="14339" width="2.453125" style="103" customWidth="1"/>
    <col min="14340" max="14340" width="11.26953125" style="103" customWidth="1"/>
    <col min="14341" max="14341" width="12.81640625" style="103" customWidth="1"/>
    <col min="14342" max="14342" width="12.26953125" style="103" customWidth="1"/>
    <col min="14343" max="14343" width="13.26953125" style="103" customWidth="1"/>
    <col min="14344" max="14344" width="16.81640625" style="103" bestFit="1" customWidth="1"/>
    <col min="14345" max="14346" width="12.1796875" style="103" customWidth="1"/>
    <col min="14347" max="14349" width="13.1796875" style="103" customWidth="1"/>
    <col min="14350" max="14350" width="13.54296875" style="103" customWidth="1"/>
    <col min="14351" max="14351" width="12.7265625" style="103" customWidth="1"/>
    <col min="14352" max="14352" width="11.1796875" style="103" customWidth="1"/>
    <col min="14353" max="14353" width="7.54296875" style="103" customWidth="1"/>
    <col min="14354" max="14592" width="9.1796875" style="103"/>
    <col min="14593" max="14593" width="0" style="103" hidden="1" customWidth="1"/>
    <col min="14594" max="14594" width="22.54296875" style="103" customWidth="1"/>
    <col min="14595" max="14595" width="2.453125" style="103" customWidth="1"/>
    <col min="14596" max="14596" width="11.26953125" style="103" customWidth="1"/>
    <col min="14597" max="14597" width="12.81640625" style="103" customWidth="1"/>
    <col min="14598" max="14598" width="12.26953125" style="103" customWidth="1"/>
    <col min="14599" max="14599" width="13.26953125" style="103" customWidth="1"/>
    <col min="14600" max="14600" width="16.81640625" style="103" bestFit="1" customWidth="1"/>
    <col min="14601" max="14602" width="12.1796875" style="103" customWidth="1"/>
    <col min="14603" max="14605" width="13.1796875" style="103" customWidth="1"/>
    <col min="14606" max="14606" width="13.54296875" style="103" customWidth="1"/>
    <col min="14607" max="14607" width="12.7265625" style="103" customWidth="1"/>
    <col min="14608" max="14608" width="11.1796875" style="103" customWidth="1"/>
    <col min="14609" max="14609" width="7.54296875" style="103" customWidth="1"/>
    <col min="14610" max="14848" width="9.1796875" style="103"/>
    <col min="14849" max="14849" width="0" style="103" hidden="1" customWidth="1"/>
    <col min="14850" max="14850" width="22.54296875" style="103" customWidth="1"/>
    <col min="14851" max="14851" width="2.453125" style="103" customWidth="1"/>
    <col min="14852" max="14852" width="11.26953125" style="103" customWidth="1"/>
    <col min="14853" max="14853" width="12.81640625" style="103" customWidth="1"/>
    <col min="14854" max="14854" width="12.26953125" style="103" customWidth="1"/>
    <col min="14855" max="14855" width="13.26953125" style="103" customWidth="1"/>
    <col min="14856" max="14856" width="16.81640625" style="103" bestFit="1" customWidth="1"/>
    <col min="14857" max="14858" width="12.1796875" style="103" customWidth="1"/>
    <col min="14859" max="14861" width="13.1796875" style="103" customWidth="1"/>
    <col min="14862" max="14862" width="13.54296875" style="103" customWidth="1"/>
    <col min="14863" max="14863" width="12.7265625" style="103" customWidth="1"/>
    <col min="14864" max="14864" width="11.1796875" style="103" customWidth="1"/>
    <col min="14865" max="14865" width="7.54296875" style="103" customWidth="1"/>
    <col min="14866" max="15104" width="9.1796875" style="103"/>
    <col min="15105" max="15105" width="0" style="103" hidden="1" customWidth="1"/>
    <col min="15106" max="15106" width="22.54296875" style="103" customWidth="1"/>
    <col min="15107" max="15107" width="2.453125" style="103" customWidth="1"/>
    <col min="15108" max="15108" width="11.26953125" style="103" customWidth="1"/>
    <col min="15109" max="15109" width="12.81640625" style="103" customWidth="1"/>
    <col min="15110" max="15110" width="12.26953125" style="103" customWidth="1"/>
    <col min="15111" max="15111" width="13.26953125" style="103" customWidth="1"/>
    <col min="15112" max="15112" width="16.81640625" style="103" bestFit="1" customWidth="1"/>
    <col min="15113" max="15114" width="12.1796875" style="103" customWidth="1"/>
    <col min="15115" max="15117" width="13.1796875" style="103" customWidth="1"/>
    <col min="15118" max="15118" width="13.54296875" style="103" customWidth="1"/>
    <col min="15119" max="15119" width="12.7265625" style="103" customWidth="1"/>
    <col min="15120" max="15120" width="11.1796875" style="103" customWidth="1"/>
    <col min="15121" max="15121" width="7.54296875" style="103" customWidth="1"/>
    <col min="15122" max="15360" width="9.1796875" style="103"/>
    <col min="15361" max="15361" width="0" style="103" hidden="1" customWidth="1"/>
    <col min="15362" max="15362" width="22.54296875" style="103" customWidth="1"/>
    <col min="15363" max="15363" width="2.453125" style="103" customWidth="1"/>
    <col min="15364" max="15364" width="11.26953125" style="103" customWidth="1"/>
    <col min="15365" max="15365" width="12.81640625" style="103" customWidth="1"/>
    <col min="15366" max="15366" width="12.26953125" style="103" customWidth="1"/>
    <col min="15367" max="15367" width="13.26953125" style="103" customWidth="1"/>
    <col min="15368" max="15368" width="16.81640625" style="103" bestFit="1" customWidth="1"/>
    <col min="15369" max="15370" width="12.1796875" style="103" customWidth="1"/>
    <col min="15371" max="15373" width="13.1796875" style="103" customWidth="1"/>
    <col min="15374" max="15374" width="13.54296875" style="103" customWidth="1"/>
    <col min="15375" max="15375" width="12.7265625" style="103" customWidth="1"/>
    <col min="15376" max="15376" width="11.1796875" style="103" customWidth="1"/>
    <col min="15377" max="15377" width="7.54296875" style="103" customWidth="1"/>
    <col min="15378" max="15616" width="9.1796875" style="103"/>
    <col min="15617" max="15617" width="0" style="103" hidden="1" customWidth="1"/>
    <col min="15618" max="15618" width="22.54296875" style="103" customWidth="1"/>
    <col min="15619" max="15619" width="2.453125" style="103" customWidth="1"/>
    <col min="15620" max="15620" width="11.26953125" style="103" customWidth="1"/>
    <col min="15621" max="15621" width="12.81640625" style="103" customWidth="1"/>
    <col min="15622" max="15622" width="12.26953125" style="103" customWidth="1"/>
    <col min="15623" max="15623" width="13.26953125" style="103" customWidth="1"/>
    <col min="15624" max="15624" width="16.81640625" style="103" bestFit="1" customWidth="1"/>
    <col min="15625" max="15626" width="12.1796875" style="103" customWidth="1"/>
    <col min="15627" max="15629" width="13.1796875" style="103" customWidth="1"/>
    <col min="15630" max="15630" width="13.54296875" style="103" customWidth="1"/>
    <col min="15631" max="15631" width="12.7265625" style="103" customWidth="1"/>
    <col min="15632" max="15632" width="11.1796875" style="103" customWidth="1"/>
    <col min="15633" max="15633" width="7.54296875" style="103" customWidth="1"/>
    <col min="15634" max="15872" width="9.1796875" style="103"/>
    <col min="15873" max="15873" width="0" style="103" hidden="1" customWidth="1"/>
    <col min="15874" max="15874" width="22.54296875" style="103" customWidth="1"/>
    <col min="15875" max="15875" width="2.453125" style="103" customWidth="1"/>
    <col min="15876" max="15876" width="11.26953125" style="103" customWidth="1"/>
    <col min="15877" max="15877" width="12.81640625" style="103" customWidth="1"/>
    <col min="15878" max="15878" width="12.26953125" style="103" customWidth="1"/>
    <col min="15879" max="15879" width="13.26953125" style="103" customWidth="1"/>
    <col min="15880" max="15880" width="16.81640625" style="103" bestFit="1" customWidth="1"/>
    <col min="15881" max="15882" width="12.1796875" style="103" customWidth="1"/>
    <col min="15883" max="15885" width="13.1796875" style="103" customWidth="1"/>
    <col min="15886" max="15886" width="13.54296875" style="103" customWidth="1"/>
    <col min="15887" max="15887" width="12.7265625" style="103" customWidth="1"/>
    <col min="15888" max="15888" width="11.1796875" style="103" customWidth="1"/>
    <col min="15889" max="15889" width="7.54296875" style="103" customWidth="1"/>
    <col min="15890" max="16128" width="9.1796875" style="103"/>
    <col min="16129" max="16129" width="0" style="103" hidden="1" customWidth="1"/>
    <col min="16130" max="16130" width="22.54296875" style="103" customWidth="1"/>
    <col min="16131" max="16131" width="2.453125" style="103" customWidth="1"/>
    <col min="16132" max="16132" width="11.26953125" style="103" customWidth="1"/>
    <col min="16133" max="16133" width="12.81640625" style="103" customWidth="1"/>
    <col min="16134" max="16134" width="12.26953125" style="103" customWidth="1"/>
    <col min="16135" max="16135" width="13.26953125" style="103" customWidth="1"/>
    <col min="16136" max="16136" width="16.81640625" style="103" bestFit="1" customWidth="1"/>
    <col min="16137" max="16138" width="12.1796875" style="103" customWidth="1"/>
    <col min="16139" max="16141" width="13.1796875" style="103" customWidth="1"/>
    <col min="16142" max="16142" width="13.54296875" style="103" customWidth="1"/>
    <col min="16143" max="16143" width="12.7265625" style="103" customWidth="1"/>
    <col min="16144" max="16144" width="11.1796875" style="103" customWidth="1"/>
    <col min="16145" max="16145" width="7.54296875" style="103" customWidth="1"/>
    <col min="16146" max="16384" width="9.1796875" style="103"/>
  </cols>
  <sheetData>
    <row r="1" spans="1:43" s="52" customFormat="1" ht="24.75" customHeight="1" x14ac:dyDescent="0.35">
      <c r="A1" s="48"/>
      <c r="B1" s="49" t="s">
        <v>165</v>
      </c>
      <c r="C1" s="50"/>
      <c r="D1" s="50"/>
      <c r="E1" s="51"/>
      <c r="F1" s="51"/>
      <c r="G1" s="51"/>
      <c r="H1" s="50"/>
      <c r="I1" s="50"/>
      <c r="J1" s="50"/>
      <c r="K1" s="50"/>
      <c r="L1" s="50"/>
      <c r="M1" s="50"/>
      <c r="N1" s="50"/>
      <c r="O1" s="50"/>
      <c r="P1" s="50"/>
      <c r="S1" s="53"/>
      <c r="T1" s="53"/>
    </row>
    <row r="2" spans="1:43" s="57" customFormat="1" ht="34.5" customHeight="1" x14ac:dyDescent="0.35">
      <c r="A2" s="48"/>
      <c r="B2" s="54"/>
      <c r="C2" s="55"/>
      <c r="D2" s="275" t="s">
        <v>166</v>
      </c>
      <c r="E2" s="275"/>
      <c r="F2" s="275"/>
      <c r="G2" s="275"/>
      <c r="H2" s="275" t="s">
        <v>167</v>
      </c>
      <c r="I2" s="275"/>
      <c r="J2" s="56"/>
      <c r="K2" s="273" t="s">
        <v>168</v>
      </c>
      <c r="L2" s="273"/>
      <c r="M2" s="273"/>
      <c r="N2" s="273" t="s">
        <v>169</v>
      </c>
      <c r="O2" s="273"/>
      <c r="P2" s="273"/>
      <c r="S2" s="58"/>
      <c r="T2" s="58"/>
    </row>
    <row r="3" spans="1:43" s="57" customFormat="1" ht="56" x14ac:dyDescent="0.35">
      <c r="A3" s="48"/>
      <c r="B3" s="54"/>
      <c r="C3" s="59"/>
      <c r="D3" s="60" t="s">
        <v>170</v>
      </c>
      <c r="E3" s="60" t="s">
        <v>171</v>
      </c>
      <c r="F3" s="60" t="s">
        <v>172</v>
      </c>
      <c r="G3" s="60" t="s">
        <v>173</v>
      </c>
      <c r="H3" s="60" t="s">
        <v>170</v>
      </c>
      <c r="I3" s="60" t="s">
        <v>171</v>
      </c>
      <c r="J3" s="60" t="s">
        <v>174</v>
      </c>
      <c r="K3" s="61" t="s">
        <v>175</v>
      </c>
      <c r="L3" s="60" t="s">
        <v>176</v>
      </c>
      <c r="M3" s="60" t="s">
        <v>177</v>
      </c>
      <c r="N3" s="60" t="s">
        <v>178</v>
      </c>
      <c r="O3" s="60" t="s">
        <v>179</v>
      </c>
      <c r="P3" s="60" t="s">
        <v>180</v>
      </c>
    </row>
    <row r="4" spans="1:43" s="67" customFormat="1" ht="25.5" customHeight="1" x14ac:dyDescent="0.35">
      <c r="A4" s="48"/>
      <c r="B4" s="62" t="s">
        <v>181</v>
      </c>
      <c r="C4" s="63"/>
      <c r="D4" s="64">
        <f t="shared" ref="D4:P4" si="0">SUM(D6:D43,D45:D51)</f>
        <v>25251.014999999999</v>
      </c>
      <c r="E4" s="64">
        <f t="shared" si="0"/>
        <v>12791.01</v>
      </c>
      <c r="F4" s="64">
        <f t="shared" si="0"/>
        <v>1137.625</v>
      </c>
      <c r="G4" s="64">
        <f t="shared" si="0"/>
        <v>7854.9</v>
      </c>
      <c r="H4" s="64">
        <f t="shared" si="0"/>
        <v>485</v>
      </c>
      <c r="I4" s="64">
        <f t="shared" si="0"/>
        <v>742</v>
      </c>
      <c r="J4" s="64">
        <f t="shared" si="0"/>
        <v>182</v>
      </c>
      <c r="K4" s="64">
        <f t="shared" si="0"/>
        <v>2007</v>
      </c>
      <c r="L4" s="64">
        <f t="shared" si="0"/>
        <v>131</v>
      </c>
      <c r="M4" s="64">
        <f t="shared" si="0"/>
        <v>1284</v>
      </c>
      <c r="N4" s="64">
        <f t="shared" si="0"/>
        <v>4953</v>
      </c>
      <c r="O4" s="64">
        <f t="shared" si="0"/>
        <v>349</v>
      </c>
      <c r="P4" s="64">
        <f t="shared" si="0"/>
        <v>250</v>
      </c>
      <c r="Q4" s="62"/>
      <c r="R4" s="65"/>
      <c r="S4" s="58"/>
      <c r="T4" s="58"/>
      <c r="U4" s="57"/>
      <c r="V4" s="65"/>
      <c r="W4" s="66"/>
      <c r="X4" s="65"/>
      <c r="Y4" s="57"/>
      <c r="Z4" s="57"/>
      <c r="AA4" s="57"/>
      <c r="AB4" s="66"/>
      <c r="AC4" s="66"/>
      <c r="AD4" s="66"/>
      <c r="AE4" s="65"/>
      <c r="AF4" s="57"/>
      <c r="AG4" s="57"/>
      <c r="AH4" s="57"/>
      <c r="AI4" s="65"/>
      <c r="AJ4" s="66"/>
      <c r="AK4" s="66"/>
      <c r="AL4" s="66"/>
      <c r="AM4" s="65"/>
      <c r="AN4" s="65"/>
      <c r="AO4" s="65"/>
      <c r="AP4" s="65"/>
      <c r="AQ4" s="65"/>
    </row>
    <row r="5" spans="1:43" s="71" customFormat="1" ht="25.5" customHeight="1" x14ac:dyDescent="0.35">
      <c r="A5" s="68"/>
      <c r="B5" s="62" t="s">
        <v>182</v>
      </c>
      <c r="C5" s="69"/>
      <c r="D5" s="70">
        <f t="shared" ref="D5:P5" si="1">SUM(D6:D43)</f>
        <v>14005.64</v>
      </c>
      <c r="E5" s="70">
        <f t="shared" si="1"/>
        <v>12419.01</v>
      </c>
      <c r="F5" s="70">
        <f t="shared" si="1"/>
        <v>825</v>
      </c>
      <c r="G5" s="70">
        <f t="shared" si="1"/>
        <v>5042.8999999999996</v>
      </c>
      <c r="H5" s="70">
        <f t="shared" si="1"/>
        <v>227</v>
      </c>
      <c r="I5" s="70">
        <f t="shared" si="1"/>
        <v>727</v>
      </c>
      <c r="J5" s="70">
        <f t="shared" si="1"/>
        <v>163</v>
      </c>
      <c r="K5" s="70">
        <f t="shared" si="1"/>
        <v>1598</v>
      </c>
      <c r="L5" s="70">
        <f t="shared" si="1"/>
        <v>96</v>
      </c>
      <c r="M5" s="70">
        <f t="shared" si="1"/>
        <v>974</v>
      </c>
      <c r="N5" s="70">
        <f t="shared" si="1"/>
        <v>4059</v>
      </c>
      <c r="O5" s="70">
        <f t="shared" si="1"/>
        <v>238</v>
      </c>
      <c r="P5" s="70">
        <f t="shared" si="1"/>
        <v>159</v>
      </c>
      <c r="R5" s="65"/>
      <c r="S5" s="72"/>
      <c r="T5" s="72"/>
      <c r="U5" s="57"/>
      <c r="V5" s="65"/>
      <c r="W5" s="66"/>
      <c r="X5" s="65"/>
      <c r="Y5" s="65"/>
      <c r="Z5" s="65"/>
      <c r="AA5" s="65"/>
      <c r="AB5" s="66"/>
      <c r="AC5" s="66"/>
      <c r="AD5" s="66"/>
      <c r="AE5" s="65"/>
      <c r="AF5" s="65"/>
      <c r="AG5" s="65"/>
      <c r="AH5" s="65"/>
      <c r="AI5" s="65"/>
      <c r="AJ5" s="66"/>
      <c r="AK5" s="66"/>
      <c r="AL5" s="66"/>
      <c r="AN5" s="65"/>
      <c r="AO5" s="65"/>
      <c r="AP5" s="65"/>
      <c r="AQ5" s="65"/>
    </row>
    <row r="6" spans="1:43" s="81" customFormat="1" ht="14.25" customHeight="1" x14ac:dyDescent="0.35">
      <c r="A6" s="48">
        <v>51</v>
      </c>
      <c r="B6" s="73" t="s">
        <v>77</v>
      </c>
      <c r="C6" s="74"/>
      <c r="D6" s="75">
        <v>559</v>
      </c>
      <c r="E6" s="75">
        <v>233</v>
      </c>
      <c r="F6" s="75">
        <v>35</v>
      </c>
      <c r="G6" s="75">
        <v>126</v>
      </c>
      <c r="H6" s="75">
        <v>7</v>
      </c>
      <c r="I6" s="75">
        <v>12</v>
      </c>
      <c r="J6" s="75">
        <v>6</v>
      </c>
      <c r="K6" s="75">
        <v>31</v>
      </c>
      <c r="L6" s="75">
        <v>4</v>
      </c>
      <c r="M6" s="75">
        <v>15</v>
      </c>
      <c r="N6" s="75">
        <v>72</v>
      </c>
      <c r="O6" s="75">
        <v>8</v>
      </c>
      <c r="P6" s="75">
        <v>3</v>
      </c>
      <c r="Q6" s="76"/>
      <c r="R6" s="77"/>
      <c r="S6" s="78"/>
      <c r="T6" s="78"/>
      <c r="U6" s="79"/>
      <c r="V6" s="77"/>
      <c r="W6" s="80"/>
      <c r="X6" s="65"/>
      <c r="Y6" s="65"/>
      <c r="Z6" s="65"/>
      <c r="AA6" s="65"/>
      <c r="AB6" s="66"/>
      <c r="AC6" s="66"/>
      <c r="AD6" s="66"/>
      <c r="AE6" s="65"/>
      <c r="AF6" s="65"/>
      <c r="AG6" s="65"/>
      <c r="AH6" s="65"/>
      <c r="AI6" s="65"/>
      <c r="AJ6" s="66"/>
      <c r="AK6" s="66"/>
      <c r="AL6" s="66"/>
      <c r="AN6" s="65"/>
      <c r="AO6" s="65"/>
      <c r="AP6" s="65"/>
      <c r="AQ6" s="65"/>
    </row>
    <row r="7" spans="1:43" s="81" customFormat="1" ht="14.25" customHeight="1" x14ac:dyDescent="0.35">
      <c r="A7" s="48">
        <v>52</v>
      </c>
      <c r="B7" s="82" t="s">
        <v>75</v>
      </c>
      <c r="C7" s="74"/>
      <c r="D7" s="75">
        <v>284</v>
      </c>
      <c r="E7" s="75">
        <v>146</v>
      </c>
      <c r="F7" s="75">
        <v>24</v>
      </c>
      <c r="G7" s="75">
        <v>140</v>
      </c>
      <c r="H7" s="75">
        <v>3</v>
      </c>
      <c r="I7" s="75">
        <v>8</v>
      </c>
      <c r="J7" s="75">
        <v>3</v>
      </c>
      <c r="K7" s="75">
        <v>22</v>
      </c>
      <c r="L7" s="75">
        <v>2</v>
      </c>
      <c r="M7" s="75">
        <v>19</v>
      </c>
      <c r="N7" s="75">
        <v>47</v>
      </c>
      <c r="O7" s="75">
        <v>4</v>
      </c>
      <c r="P7" s="75">
        <v>2</v>
      </c>
      <c r="R7" s="65"/>
      <c r="S7" s="72"/>
      <c r="T7" s="72"/>
      <c r="U7" s="57"/>
      <c r="V7" s="65"/>
      <c r="W7" s="66"/>
      <c r="X7" s="65"/>
      <c r="Y7" s="65"/>
      <c r="Z7" s="65"/>
      <c r="AA7" s="65"/>
      <c r="AB7" s="66"/>
      <c r="AC7" s="66"/>
      <c r="AD7" s="66"/>
      <c r="AE7" s="65"/>
      <c r="AF7" s="65"/>
      <c r="AG7" s="65"/>
      <c r="AH7" s="65"/>
      <c r="AI7" s="65"/>
      <c r="AJ7" s="66"/>
      <c r="AK7" s="66"/>
      <c r="AL7" s="66"/>
      <c r="AN7" s="65"/>
      <c r="AO7" s="65"/>
      <c r="AP7" s="65"/>
      <c r="AQ7" s="65"/>
    </row>
    <row r="8" spans="1:43" s="81" customFormat="1" ht="14.25" customHeight="1" x14ac:dyDescent="0.35">
      <c r="A8" s="48">
        <v>86</v>
      </c>
      <c r="B8" s="82" t="s">
        <v>73</v>
      </c>
      <c r="C8" s="74"/>
      <c r="D8" s="75">
        <v>381</v>
      </c>
      <c r="E8" s="75">
        <v>73</v>
      </c>
      <c r="F8" s="75">
        <v>34</v>
      </c>
      <c r="G8" s="75">
        <v>136</v>
      </c>
      <c r="H8" s="75">
        <v>11</v>
      </c>
      <c r="I8" s="75">
        <v>6</v>
      </c>
      <c r="J8" s="75">
        <v>1</v>
      </c>
      <c r="K8" s="75">
        <v>21</v>
      </c>
      <c r="L8" s="75">
        <v>1</v>
      </c>
      <c r="M8" s="75">
        <v>10</v>
      </c>
      <c r="N8" s="75">
        <v>81</v>
      </c>
      <c r="O8" s="75">
        <v>5</v>
      </c>
      <c r="P8" s="75">
        <v>3</v>
      </c>
      <c r="R8" s="65"/>
      <c r="S8" s="72"/>
      <c r="T8" s="72"/>
      <c r="U8" s="57"/>
      <c r="V8" s="65"/>
      <c r="W8" s="66"/>
      <c r="X8" s="65"/>
      <c r="Y8" s="65"/>
      <c r="Z8" s="65"/>
      <c r="AA8" s="65"/>
      <c r="AB8" s="66"/>
      <c r="AC8" s="66"/>
      <c r="AD8" s="66"/>
      <c r="AE8" s="65"/>
      <c r="AF8" s="65"/>
      <c r="AG8" s="65"/>
      <c r="AH8" s="65"/>
      <c r="AI8" s="65"/>
      <c r="AJ8" s="66"/>
      <c r="AK8" s="66"/>
      <c r="AL8" s="66"/>
      <c r="AN8" s="65"/>
      <c r="AO8" s="65"/>
      <c r="AP8" s="65"/>
      <c r="AQ8" s="65"/>
    </row>
    <row r="9" spans="1:43" s="81" customFormat="1" ht="14.25" customHeight="1" x14ac:dyDescent="0.35">
      <c r="A9" s="48">
        <v>53</v>
      </c>
      <c r="B9" s="82" t="s">
        <v>71</v>
      </c>
      <c r="C9" s="74"/>
      <c r="D9" s="75">
        <v>286</v>
      </c>
      <c r="E9" s="75">
        <v>162</v>
      </c>
      <c r="F9" s="75">
        <v>17</v>
      </c>
      <c r="G9" s="75">
        <v>100</v>
      </c>
      <c r="H9" s="75">
        <v>10</v>
      </c>
      <c r="I9" s="75">
        <v>10</v>
      </c>
      <c r="J9" s="75">
        <v>0</v>
      </c>
      <c r="K9" s="75">
        <v>30</v>
      </c>
      <c r="L9" s="75">
        <v>2</v>
      </c>
      <c r="M9" s="75">
        <v>15</v>
      </c>
      <c r="N9" s="75">
        <v>89</v>
      </c>
      <c r="O9" s="75">
        <v>4</v>
      </c>
      <c r="P9" s="75">
        <v>4</v>
      </c>
      <c r="R9" s="65"/>
      <c r="S9" s="72"/>
      <c r="T9" s="72"/>
      <c r="U9" s="57"/>
      <c r="V9" s="65"/>
      <c r="W9" s="66"/>
      <c r="X9" s="65"/>
      <c r="Y9" s="65"/>
      <c r="Z9" s="65"/>
      <c r="AA9" s="65"/>
      <c r="AB9" s="66"/>
      <c r="AC9" s="66"/>
      <c r="AD9" s="66"/>
      <c r="AE9" s="65"/>
      <c r="AF9" s="65"/>
      <c r="AG9" s="65"/>
      <c r="AH9" s="65"/>
      <c r="AI9" s="65"/>
      <c r="AJ9" s="66"/>
      <c r="AK9" s="66"/>
      <c r="AL9" s="66"/>
      <c r="AN9" s="65"/>
      <c r="AO9" s="65"/>
      <c r="AP9" s="65"/>
      <c r="AQ9" s="65"/>
    </row>
    <row r="10" spans="1:43" s="81" customFormat="1" ht="14.25" customHeight="1" x14ac:dyDescent="0.35">
      <c r="A10" s="48">
        <v>54</v>
      </c>
      <c r="B10" s="82" t="s">
        <v>69</v>
      </c>
      <c r="C10" s="74"/>
      <c r="D10" s="75">
        <v>236</v>
      </c>
      <c r="E10" s="75">
        <v>243</v>
      </c>
      <c r="F10" s="75">
        <v>40</v>
      </c>
      <c r="G10" s="75">
        <v>115</v>
      </c>
      <c r="H10" s="75">
        <v>3</v>
      </c>
      <c r="I10" s="75">
        <v>20</v>
      </c>
      <c r="J10" s="75">
        <v>4</v>
      </c>
      <c r="K10" s="75">
        <v>36</v>
      </c>
      <c r="L10" s="75">
        <v>2</v>
      </c>
      <c r="M10" s="75">
        <v>17</v>
      </c>
      <c r="N10" s="75">
        <v>112</v>
      </c>
      <c r="O10" s="75">
        <v>3</v>
      </c>
      <c r="P10" s="75">
        <v>4</v>
      </c>
      <c r="R10" s="65"/>
      <c r="S10" s="72"/>
      <c r="T10" s="72"/>
      <c r="U10" s="57"/>
      <c r="V10" s="65"/>
      <c r="W10" s="66"/>
      <c r="X10" s="65"/>
      <c r="Y10" s="65"/>
      <c r="Z10" s="65"/>
      <c r="AA10" s="65"/>
      <c r="AB10" s="66"/>
      <c r="AC10" s="66"/>
      <c r="AD10" s="66"/>
      <c r="AE10" s="65"/>
      <c r="AF10" s="65"/>
      <c r="AG10" s="65"/>
      <c r="AH10" s="65"/>
      <c r="AI10" s="65"/>
      <c r="AJ10" s="66"/>
      <c r="AK10" s="66"/>
      <c r="AL10" s="66"/>
      <c r="AN10" s="65"/>
      <c r="AO10" s="65"/>
      <c r="AP10" s="65"/>
      <c r="AQ10" s="65"/>
    </row>
    <row r="11" spans="1:43" s="81" customFormat="1" ht="14.25" customHeight="1" x14ac:dyDescent="0.35">
      <c r="A11" s="48">
        <v>55</v>
      </c>
      <c r="B11" s="82" t="s">
        <v>67</v>
      </c>
      <c r="C11" s="74"/>
      <c r="D11" s="75">
        <v>430</v>
      </c>
      <c r="E11" s="75">
        <v>227</v>
      </c>
      <c r="F11" s="75">
        <v>0</v>
      </c>
      <c r="G11" s="75">
        <v>226</v>
      </c>
      <c r="H11" s="75">
        <v>6</v>
      </c>
      <c r="I11" s="75">
        <v>10</v>
      </c>
      <c r="J11" s="75">
        <v>8</v>
      </c>
      <c r="K11" s="75">
        <v>32</v>
      </c>
      <c r="L11" s="75">
        <v>3</v>
      </c>
      <c r="M11" s="75">
        <v>34</v>
      </c>
      <c r="N11" s="75">
        <v>116</v>
      </c>
      <c r="O11" s="75">
        <v>7</v>
      </c>
      <c r="P11" s="75">
        <v>3</v>
      </c>
      <c r="R11" s="65"/>
      <c r="S11" s="72"/>
      <c r="T11" s="72"/>
      <c r="U11" s="57"/>
      <c r="V11" s="65"/>
      <c r="W11" s="66"/>
      <c r="X11" s="65"/>
      <c r="Y11" s="65"/>
      <c r="Z11" s="65"/>
      <c r="AA11" s="65"/>
      <c r="AB11" s="66"/>
      <c r="AC11" s="66"/>
      <c r="AD11" s="66"/>
      <c r="AE11" s="65"/>
      <c r="AF11" s="65"/>
      <c r="AG11" s="65"/>
      <c r="AH11" s="65"/>
      <c r="AI11" s="65"/>
      <c r="AJ11" s="66"/>
      <c r="AK11" s="66"/>
      <c r="AL11" s="66"/>
      <c r="AN11" s="65"/>
      <c r="AO11" s="65"/>
      <c r="AP11" s="65"/>
      <c r="AQ11" s="65"/>
    </row>
    <row r="12" spans="1:43" s="81" customFormat="1" ht="14.25" customHeight="1" x14ac:dyDescent="0.35">
      <c r="A12" s="48">
        <v>56</v>
      </c>
      <c r="B12" s="82" t="s">
        <v>65</v>
      </c>
      <c r="C12" s="74"/>
      <c r="D12" s="75">
        <v>395</v>
      </c>
      <c r="E12" s="75">
        <v>87</v>
      </c>
      <c r="F12" s="75">
        <v>23</v>
      </c>
      <c r="G12" s="75">
        <v>107</v>
      </c>
      <c r="H12" s="75">
        <v>9</v>
      </c>
      <c r="I12" s="75">
        <v>6</v>
      </c>
      <c r="J12" s="75">
        <v>0</v>
      </c>
      <c r="K12" s="75">
        <v>21</v>
      </c>
      <c r="L12" s="75">
        <v>1</v>
      </c>
      <c r="M12" s="75">
        <v>16</v>
      </c>
      <c r="N12" s="75">
        <v>61</v>
      </c>
      <c r="O12" s="75">
        <v>6</v>
      </c>
      <c r="P12" s="75">
        <v>2</v>
      </c>
      <c r="R12" s="65"/>
      <c r="S12" s="72"/>
      <c r="T12" s="72"/>
      <c r="U12" s="57"/>
      <c r="V12" s="65"/>
      <c r="W12" s="66"/>
      <c r="X12" s="65"/>
      <c r="Y12" s="65"/>
      <c r="Z12" s="65"/>
      <c r="AA12" s="65"/>
      <c r="AB12" s="66"/>
      <c r="AC12" s="66"/>
      <c r="AD12" s="66"/>
      <c r="AE12" s="65"/>
      <c r="AF12" s="65"/>
      <c r="AG12" s="65"/>
      <c r="AH12" s="65"/>
      <c r="AI12" s="65"/>
      <c r="AJ12" s="66"/>
      <c r="AK12" s="66"/>
      <c r="AL12" s="66"/>
      <c r="AN12" s="65"/>
      <c r="AO12" s="65"/>
      <c r="AP12" s="65"/>
      <c r="AQ12" s="65"/>
    </row>
    <row r="13" spans="1:43" s="81" customFormat="1" ht="14.25" customHeight="1" x14ac:dyDescent="0.35">
      <c r="A13" s="48">
        <v>57</v>
      </c>
      <c r="B13" s="82" t="s">
        <v>108</v>
      </c>
      <c r="C13" s="74"/>
      <c r="D13" s="75">
        <v>200</v>
      </c>
      <c r="E13" s="75">
        <v>424</v>
      </c>
      <c r="F13" s="75">
        <v>21</v>
      </c>
      <c r="G13" s="75">
        <v>105</v>
      </c>
      <c r="H13" s="75">
        <v>2</v>
      </c>
      <c r="I13" s="75">
        <v>24</v>
      </c>
      <c r="J13" s="75">
        <v>5</v>
      </c>
      <c r="K13" s="75">
        <v>42</v>
      </c>
      <c r="L13" s="75">
        <v>2</v>
      </c>
      <c r="M13" s="75">
        <v>56</v>
      </c>
      <c r="N13" s="75">
        <v>108</v>
      </c>
      <c r="O13" s="75">
        <v>7</v>
      </c>
      <c r="P13" s="75">
        <v>4</v>
      </c>
      <c r="R13" s="65"/>
      <c r="S13" s="72"/>
      <c r="T13" s="72"/>
      <c r="U13" s="57"/>
      <c r="V13" s="65"/>
      <c r="W13" s="66"/>
      <c r="X13" s="65"/>
      <c r="Y13" s="65"/>
      <c r="Z13" s="65"/>
      <c r="AA13" s="65"/>
      <c r="AB13" s="66"/>
      <c r="AC13" s="66"/>
      <c r="AD13" s="66"/>
      <c r="AE13" s="65"/>
      <c r="AF13" s="65"/>
      <c r="AG13" s="65"/>
      <c r="AH13" s="65"/>
      <c r="AI13" s="65"/>
      <c r="AJ13" s="66"/>
      <c r="AK13" s="66"/>
      <c r="AL13" s="66"/>
      <c r="AN13" s="65"/>
      <c r="AO13" s="65"/>
      <c r="AP13" s="65"/>
      <c r="AQ13" s="65"/>
    </row>
    <row r="14" spans="1:43" s="81" customFormat="1" ht="14.25" customHeight="1" x14ac:dyDescent="0.35">
      <c r="A14" s="48">
        <v>59</v>
      </c>
      <c r="B14" s="82" t="s">
        <v>106</v>
      </c>
      <c r="C14" s="74"/>
      <c r="D14" s="75">
        <v>200</v>
      </c>
      <c r="E14" s="75">
        <v>393</v>
      </c>
      <c r="F14" s="75">
        <v>0</v>
      </c>
      <c r="G14" s="75">
        <v>60</v>
      </c>
      <c r="H14" s="75">
        <v>7</v>
      </c>
      <c r="I14" s="75">
        <v>31</v>
      </c>
      <c r="J14" s="75">
        <v>0</v>
      </c>
      <c r="K14" s="75">
        <v>45</v>
      </c>
      <c r="L14" s="75">
        <v>2</v>
      </c>
      <c r="M14" s="75">
        <v>21</v>
      </c>
      <c r="N14" s="75">
        <v>101</v>
      </c>
      <c r="O14" s="75">
        <v>5</v>
      </c>
      <c r="P14" s="75">
        <v>5</v>
      </c>
      <c r="R14" s="65"/>
      <c r="S14" s="72"/>
      <c r="T14" s="72"/>
      <c r="U14" s="57"/>
      <c r="V14" s="65"/>
      <c r="W14" s="66"/>
      <c r="X14" s="65"/>
      <c r="Y14" s="65"/>
      <c r="Z14" s="65"/>
      <c r="AA14" s="65"/>
      <c r="AB14" s="66"/>
      <c r="AC14" s="66"/>
      <c r="AD14" s="66"/>
      <c r="AE14" s="65"/>
      <c r="AF14" s="65"/>
      <c r="AG14" s="65"/>
      <c r="AH14" s="65"/>
      <c r="AI14" s="65"/>
      <c r="AJ14" s="66"/>
      <c r="AK14" s="66"/>
      <c r="AL14" s="66"/>
      <c r="AN14" s="65"/>
      <c r="AO14" s="65"/>
      <c r="AP14" s="65"/>
      <c r="AQ14" s="65"/>
    </row>
    <row r="15" spans="1:43" s="81" customFormat="1" ht="14.25" customHeight="1" x14ac:dyDescent="0.35">
      <c r="A15" s="48">
        <v>60</v>
      </c>
      <c r="B15" s="82" t="s">
        <v>63</v>
      </c>
      <c r="C15" s="74"/>
      <c r="D15" s="75">
        <v>355</v>
      </c>
      <c r="E15" s="75">
        <v>320</v>
      </c>
      <c r="F15" s="75">
        <v>24</v>
      </c>
      <c r="G15" s="75">
        <v>161</v>
      </c>
      <c r="H15" s="75">
        <v>4</v>
      </c>
      <c r="I15" s="75">
        <v>19</v>
      </c>
      <c r="J15" s="75">
        <v>8</v>
      </c>
      <c r="K15" s="75">
        <v>41</v>
      </c>
      <c r="L15" s="75">
        <v>3</v>
      </c>
      <c r="M15" s="75">
        <v>16</v>
      </c>
      <c r="N15" s="75">
        <v>167</v>
      </c>
      <c r="O15" s="75">
        <v>5</v>
      </c>
      <c r="P15" s="75">
        <v>4</v>
      </c>
      <c r="R15" s="65"/>
      <c r="S15" s="72"/>
      <c r="T15" s="72"/>
      <c r="U15" s="57"/>
      <c r="V15" s="65"/>
      <c r="W15" s="66"/>
      <c r="X15" s="65"/>
      <c r="Y15" s="65"/>
      <c r="Z15" s="65"/>
      <c r="AA15" s="65"/>
      <c r="AB15" s="66"/>
      <c r="AC15" s="66"/>
      <c r="AD15" s="66"/>
      <c r="AE15" s="65"/>
      <c r="AF15" s="65"/>
      <c r="AG15" s="65"/>
      <c r="AH15" s="65"/>
      <c r="AI15" s="65"/>
      <c r="AJ15" s="66"/>
      <c r="AK15" s="66"/>
      <c r="AL15" s="66"/>
      <c r="AN15" s="65"/>
      <c r="AO15" s="65"/>
      <c r="AP15" s="65"/>
      <c r="AQ15" s="65"/>
    </row>
    <row r="16" spans="1:43" s="81" customFormat="1" ht="14.25" customHeight="1" x14ac:dyDescent="0.35">
      <c r="A16" s="48">
        <v>61</v>
      </c>
      <c r="B16" s="82" t="s">
        <v>183</v>
      </c>
      <c r="C16" s="74"/>
      <c r="D16" s="75">
        <v>624</v>
      </c>
      <c r="E16" s="75">
        <v>1209</v>
      </c>
      <c r="F16" s="75">
        <v>42</v>
      </c>
      <c r="G16" s="75">
        <v>273</v>
      </c>
      <c r="H16" s="75">
        <v>3</v>
      </c>
      <c r="I16" s="75">
        <v>70</v>
      </c>
      <c r="J16" s="75">
        <v>9</v>
      </c>
      <c r="K16" s="75">
        <v>121</v>
      </c>
      <c r="L16" s="75">
        <v>7</v>
      </c>
      <c r="M16" s="75">
        <v>44</v>
      </c>
      <c r="N16" s="75">
        <v>320</v>
      </c>
      <c r="O16" s="75">
        <v>17</v>
      </c>
      <c r="P16" s="75">
        <v>15</v>
      </c>
      <c r="R16" s="65"/>
      <c r="S16" s="72"/>
      <c r="T16" s="72"/>
      <c r="U16" s="57"/>
      <c r="V16" s="65"/>
      <c r="W16" s="66"/>
      <c r="X16" s="65"/>
      <c r="Y16" s="65"/>
      <c r="Z16" s="65"/>
      <c r="AA16" s="65"/>
      <c r="AB16" s="66"/>
      <c r="AC16" s="66"/>
      <c r="AD16" s="66"/>
      <c r="AE16" s="65"/>
      <c r="AF16" s="65"/>
      <c r="AG16" s="65"/>
      <c r="AH16" s="65"/>
      <c r="AI16" s="65"/>
      <c r="AJ16" s="66"/>
      <c r="AK16" s="66"/>
      <c r="AL16" s="66"/>
      <c r="AN16" s="65"/>
      <c r="AO16" s="65"/>
      <c r="AP16" s="65"/>
      <c r="AQ16" s="65"/>
    </row>
    <row r="17" spans="1:43" s="81" customFormat="1" ht="14.25" customHeight="1" x14ac:dyDescent="0.35">
      <c r="A17" s="48">
        <v>62</v>
      </c>
      <c r="B17" s="266" t="s">
        <v>404</v>
      </c>
      <c r="C17" s="267"/>
      <c r="D17" s="268">
        <f>D64+D65</f>
        <v>439</v>
      </c>
      <c r="E17" s="268">
        <f t="shared" ref="E17:P17" si="2">E64+E65</f>
        <v>660</v>
      </c>
      <c r="F17" s="268">
        <f t="shared" si="2"/>
        <v>49</v>
      </c>
      <c r="G17" s="268">
        <f t="shared" si="2"/>
        <v>252</v>
      </c>
      <c r="H17" s="268">
        <f t="shared" si="2"/>
        <v>6</v>
      </c>
      <c r="I17" s="268">
        <f t="shared" si="2"/>
        <v>37</v>
      </c>
      <c r="J17" s="268">
        <f t="shared" si="2"/>
        <v>7</v>
      </c>
      <c r="K17" s="268">
        <f t="shared" si="2"/>
        <v>74</v>
      </c>
      <c r="L17" s="268">
        <f t="shared" si="2"/>
        <v>4</v>
      </c>
      <c r="M17" s="268">
        <f t="shared" si="2"/>
        <v>52</v>
      </c>
      <c r="N17" s="268">
        <f t="shared" si="2"/>
        <v>230</v>
      </c>
      <c r="O17" s="268">
        <f t="shared" si="2"/>
        <v>9</v>
      </c>
      <c r="P17" s="268">
        <f t="shared" si="2"/>
        <v>6</v>
      </c>
      <c r="R17" s="65"/>
      <c r="S17" s="72"/>
      <c r="T17" s="72"/>
      <c r="U17" s="57"/>
      <c r="V17" s="65"/>
      <c r="W17" s="66"/>
      <c r="X17" s="65"/>
      <c r="Y17" s="65"/>
      <c r="Z17" s="65"/>
      <c r="AA17" s="65"/>
      <c r="AB17" s="66"/>
      <c r="AC17" s="66"/>
      <c r="AD17" s="66"/>
      <c r="AE17" s="65"/>
      <c r="AF17" s="65"/>
      <c r="AG17" s="65"/>
      <c r="AH17" s="65"/>
      <c r="AI17" s="65"/>
      <c r="AJ17" s="66"/>
      <c r="AK17" s="66"/>
      <c r="AL17" s="66"/>
      <c r="AN17" s="65"/>
      <c r="AO17" s="65"/>
      <c r="AP17" s="65"/>
      <c r="AQ17" s="65"/>
    </row>
    <row r="18" spans="1:43" s="81" customFormat="1" ht="14.25" customHeight="1" x14ac:dyDescent="0.35">
      <c r="A18" s="48">
        <v>58</v>
      </c>
      <c r="B18" s="82" t="s">
        <v>57</v>
      </c>
      <c r="C18" s="74"/>
      <c r="D18" s="75">
        <v>341</v>
      </c>
      <c r="E18" s="75">
        <v>185</v>
      </c>
      <c r="F18" s="75">
        <v>27</v>
      </c>
      <c r="G18" s="75">
        <v>78</v>
      </c>
      <c r="H18" s="75">
        <v>2</v>
      </c>
      <c r="I18" s="75">
        <v>6</v>
      </c>
      <c r="J18" s="75">
        <v>7</v>
      </c>
      <c r="K18" s="75">
        <v>27</v>
      </c>
      <c r="L18" s="75">
        <v>2</v>
      </c>
      <c r="M18" s="75">
        <v>12</v>
      </c>
      <c r="N18" s="75">
        <v>93</v>
      </c>
      <c r="O18" s="75">
        <v>5</v>
      </c>
      <c r="P18" s="75">
        <v>2</v>
      </c>
      <c r="R18" s="65"/>
      <c r="S18" s="72"/>
      <c r="T18" s="72"/>
      <c r="U18" s="57"/>
      <c r="V18" s="65"/>
      <c r="W18" s="66"/>
      <c r="X18" s="65"/>
      <c r="Y18" s="65"/>
      <c r="Z18" s="65"/>
      <c r="AA18" s="65"/>
      <c r="AB18" s="66"/>
      <c r="AC18" s="66"/>
      <c r="AD18" s="66"/>
      <c r="AE18" s="65"/>
      <c r="AF18" s="65"/>
      <c r="AG18" s="65"/>
      <c r="AH18" s="65"/>
      <c r="AI18" s="65"/>
      <c r="AJ18" s="66"/>
      <c r="AK18" s="66"/>
      <c r="AL18" s="66"/>
      <c r="AN18" s="65"/>
      <c r="AO18" s="65"/>
      <c r="AP18" s="65"/>
      <c r="AQ18" s="65"/>
    </row>
    <row r="19" spans="1:43" s="81" customFormat="1" ht="14.25" customHeight="1" x14ac:dyDescent="0.35">
      <c r="A19" s="48">
        <v>63</v>
      </c>
      <c r="B19" s="82" t="s">
        <v>55</v>
      </c>
      <c r="C19" s="74"/>
      <c r="D19" s="75">
        <v>384</v>
      </c>
      <c r="E19" s="75">
        <v>283</v>
      </c>
      <c r="F19" s="75">
        <v>44</v>
      </c>
      <c r="G19" s="75">
        <v>148</v>
      </c>
      <c r="H19" s="75">
        <v>6</v>
      </c>
      <c r="I19" s="75">
        <v>12</v>
      </c>
      <c r="J19" s="75">
        <v>6</v>
      </c>
      <c r="K19" s="75">
        <v>38</v>
      </c>
      <c r="L19" s="75">
        <v>3</v>
      </c>
      <c r="M19" s="75">
        <v>5</v>
      </c>
      <c r="N19" s="75">
        <v>123</v>
      </c>
      <c r="O19" s="75">
        <v>6</v>
      </c>
      <c r="P19" s="75">
        <v>3</v>
      </c>
      <c r="R19" s="65"/>
      <c r="S19" s="72"/>
      <c r="T19" s="72"/>
      <c r="U19" s="57"/>
      <c r="V19" s="65"/>
      <c r="W19" s="66"/>
      <c r="X19" s="65"/>
      <c r="Y19" s="65"/>
      <c r="Z19" s="65"/>
      <c r="AA19" s="65"/>
      <c r="AB19" s="66"/>
      <c r="AC19" s="66"/>
      <c r="AD19" s="66"/>
      <c r="AE19" s="65"/>
      <c r="AF19" s="65"/>
      <c r="AG19" s="65"/>
      <c r="AH19" s="65"/>
      <c r="AI19" s="65"/>
      <c r="AJ19" s="66"/>
      <c r="AK19" s="66"/>
      <c r="AL19" s="66"/>
      <c r="AN19" s="65"/>
      <c r="AO19" s="65"/>
      <c r="AP19" s="65"/>
      <c r="AQ19" s="65"/>
    </row>
    <row r="20" spans="1:43" s="81" customFormat="1" ht="14.25" customHeight="1" x14ac:dyDescent="0.35">
      <c r="A20" s="48">
        <v>64</v>
      </c>
      <c r="B20" s="82" t="s">
        <v>53</v>
      </c>
      <c r="C20" s="74"/>
      <c r="D20" s="75">
        <v>759</v>
      </c>
      <c r="E20" s="75">
        <v>490</v>
      </c>
      <c r="F20" s="75">
        <v>37</v>
      </c>
      <c r="G20" s="75">
        <v>284</v>
      </c>
      <c r="H20" s="75">
        <v>17</v>
      </c>
      <c r="I20" s="75">
        <v>32</v>
      </c>
      <c r="J20" s="75">
        <v>1</v>
      </c>
      <c r="K20" s="75">
        <v>74</v>
      </c>
      <c r="L20" s="75">
        <v>5</v>
      </c>
      <c r="M20" s="75">
        <v>36</v>
      </c>
      <c r="N20" s="75">
        <v>194</v>
      </c>
      <c r="O20" s="75">
        <v>13</v>
      </c>
      <c r="P20" s="75">
        <v>7</v>
      </c>
      <c r="R20" s="65"/>
      <c r="S20" s="72"/>
      <c r="T20" s="72"/>
      <c r="U20" s="57"/>
      <c r="V20" s="65"/>
      <c r="W20" s="66"/>
      <c r="X20" s="65"/>
      <c r="Y20" s="65"/>
      <c r="Z20" s="65"/>
      <c r="AA20" s="65"/>
      <c r="AB20" s="66"/>
      <c r="AC20" s="66"/>
      <c r="AD20" s="66"/>
      <c r="AE20" s="65"/>
      <c r="AF20" s="65"/>
      <c r="AG20" s="65"/>
      <c r="AH20" s="65"/>
      <c r="AI20" s="65"/>
      <c r="AJ20" s="66"/>
      <c r="AK20" s="66"/>
      <c r="AL20" s="66"/>
      <c r="AN20" s="65"/>
      <c r="AO20" s="65"/>
      <c r="AP20" s="65"/>
      <c r="AQ20" s="65"/>
    </row>
    <row r="21" spans="1:43" s="81" customFormat="1" ht="14.25" customHeight="1" x14ac:dyDescent="0.35">
      <c r="A21" s="48">
        <v>65</v>
      </c>
      <c r="B21" s="82" t="s">
        <v>104</v>
      </c>
      <c r="C21" s="74"/>
      <c r="D21" s="75">
        <v>198</v>
      </c>
      <c r="E21" s="75">
        <v>244</v>
      </c>
      <c r="F21" s="75">
        <v>20</v>
      </c>
      <c r="G21" s="75">
        <v>51</v>
      </c>
      <c r="H21" s="75">
        <v>2</v>
      </c>
      <c r="I21" s="75">
        <v>16</v>
      </c>
      <c r="J21" s="75">
        <v>4</v>
      </c>
      <c r="K21" s="75">
        <v>55</v>
      </c>
      <c r="L21" s="75">
        <v>2</v>
      </c>
      <c r="M21" s="75">
        <v>16</v>
      </c>
      <c r="N21" s="75">
        <v>78</v>
      </c>
      <c r="O21" s="75">
        <v>6</v>
      </c>
      <c r="P21" s="75">
        <v>1</v>
      </c>
      <c r="R21" s="65"/>
      <c r="S21" s="72"/>
      <c r="T21" s="72"/>
      <c r="U21" s="57"/>
      <c r="V21" s="65"/>
      <c r="W21" s="66"/>
      <c r="X21" s="65"/>
      <c r="Y21" s="65"/>
      <c r="Z21" s="65"/>
      <c r="AA21" s="65"/>
      <c r="AB21" s="66"/>
      <c r="AC21" s="66"/>
      <c r="AD21" s="66"/>
      <c r="AE21" s="65"/>
      <c r="AF21" s="65"/>
      <c r="AG21" s="65"/>
      <c r="AH21" s="65"/>
      <c r="AI21" s="65"/>
      <c r="AJ21" s="66"/>
      <c r="AK21" s="66"/>
      <c r="AL21" s="66"/>
      <c r="AN21" s="65"/>
      <c r="AO21" s="65"/>
      <c r="AP21" s="65"/>
      <c r="AQ21" s="65"/>
    </row>
    <row r="22" spans="1:43" s="81" customFormat="1" ht="14.25" customHeight="1" x14ac:dyDescent="0.35">
      <c r="A22" s="48">
        <v>67</v>
      </c>
      <c r="B22" s="82" t="s">
        <v>184</v>
      </c>
      <c r="C22" s="74"/>
      <c r="D22" s="75">
        <v>733</v>
      </c>
      <c r="E22" s="75">
        <v>785</v>
      </c>
      <c r="F22" s="75">
        <v>40</v>
      </c>
      <c r="G22" s="75">
        <v>314</v>
      </c>
      <c r="H22" s="83">
        <v>13</v>
      </c>
      <c r="I22" s="83">
        <v>38</v>
      </c>
      <c r="J22" s="83">
        <v>0</v>
      </c>
      <c r="K22" s="83">
        <v>76</v>
      </c>
      <c r="L22" s="83">
        <v>0</v>
      </c>
      <c r="M22" s="83">
        <v>64</v>
      </c>
      <c r="N22" s="83">
        <v>136</v>
      </c>
      <c r="O22" s="83">
        <v>12</v>
      </c>
      <c r="P22" s="83">
        <v>10</v>
      </c>
      <c r="R22" s="65"/>
      <c r="S22" s="72"/>
      <c r="T22" s="72"/>
      <c r="U22" s="57"/>
      <c r="V22" s="65"/>
      <c r="W22" s="66"/>
      <c r="X22" s="65"/>
      <c r="Y22" s="65"/>
      <c r="Z22" s="65"/>
      <c r="AA22" s="65"/>
      <c r="AB22" s="66"/>
      <c r="AC22" s="66"/>
      <c r="AD22" s="66"/>
      <c r="AE22" s="65"/>
      <c r="AF22" s="65"/>
      <c r="AG22" s="65"/>
      <c r="AH22" s="65"/>
      <c r="AI22" s="65"/>
      <c r="AJ22" s="66"/>
      <c r="AK22" s="66"/>
      <c r="AL22" s="66"/>
      <c r="AN22" s="65"/>
      <c r="AO22" s="65"/>
      <c r="AP22" s="65"/>
      <c r="AQ22" s="65"/>
    </row>
    <row r="23" spans="1:43" s="81" customFormat="1" ht="14.25" customHeight="1" x14ac:dyDescent="0.35">
      <c r="A23" s="48">
        <v>68</v>
      </c>
      <c r="B23" s="84" t="s">
        <v>185</v>
      </c>
      <c r="C23" s="74"/>
      <c r="D23" s="75">
        <v>287</v>
      </c>
      <c r="E23" s="75">
        <v>380</v>
      </c>
      <c r="F23" s="75">
        <v>23</v>
      </c>
      <c r="G23" s="75">
        <v>103</v>
      </c>
      <c r="H23" s="83">
        <v>8</v>
      </c>
      <c r="I23" s="83">
        <v>19</v>
      </c>
      <c r="J23" s="83">
        <v>0</v>
      </c>
      <c r="K23" s="75">
        <v>41</v>
      </c>
      <c r="L23" s="75">
        <v>2</v>
      </c>
      <c r="M23" s="75">
        <v>32</v>
      </c>
      <c r="N23" s="75">
        <v>88</v>
      </c>
      <c r="O23" s="75">
        <v>6</v>
      </c>
      <c r="P23" s="75">
        <v>3</v>
      </c>
      <c r="R23" s="65"/>
      <c r="S23" s="72"/>
      <c r="T23" s="72"/>
      <c r="U23" s="57"/>
      <c r="V23" s="65"/>
      <c r="W23" s="66"/>
      <c r="X23" s="65"/>
      <c r="Y23" s="65"/>
      <c r="Z23" s="65"/>
      <c r="AA23" s="65"/>
      <c r="AB23" s="66"/>
      <c r="AC23" s="66"/>
      <c r="AD23" s="66"/>
      <c r="AE23" s="65"/>
      <c r="AF23" s="65"/>
      <c r="AG23" s="65"/>
      <c r="AH23" s="65"/>
      <c r="AI23" s="65"/>
      <c r="AJ23" s="66"/>
      <c r="AK23" s="66"/>
      <c r="AL23" s="66"/>
      <c r="AN23" s="65"/>
      <c r="AO23" s="65"/>
      <c r="AP23" s="65"/>
      <c r="AQ23" s="65"/>
    </row>
    <row r="24" spans="1:43" s="81" customFormat="1" ht="14.25" customHeight="1" x14ac:dyDescent="0.35">
      <c r="A24" s="48">
        <v>69</v>
      </c>
      <c r="B24" s="82" t="s">
        <v>102</v>
      </c>
      <c r="C24" s="74"/>
      <c r="D24" s="75">
        <v>515.64</v>
      </c>
      <c r="E24" s="75">
        <v>189.3</v>
      </c>
      <c r="F24" s="75">
        <v>26</v>
      </c>
      <c r="G24" s="75">
        <v>169.5</v>
      </c>
      <c r="H24" s="75">
        <v>10</v>
      </c>
      <c r="I24" s="75">
        <v>13</v>
      </c>
      <c r="J24" s="75">
        <v>6</v>
      </c>
      <c r="K24" s="75">
        <v>40</v>
      </c>
      <c r="L24" s="75">
        <v>2</v>
      </c>
      <c r="M24" s="75">
        <v>11</v>
      </c>
      <c r="N24" s="75">
        <v>117</v>
      </c>
      <c r="O24" s="75">
        <v>6</v>
      </c>
      <c r="P24" s="75">
        <v>8</v>
      </c>
      <c r="R24" s="65"/>
      <c r="S24" s="72"/>
      <c r="T24" s="72"/>
      <c r="U24" s="57"/>
      <c r="V24" s="65"/>
      <c r="W24" s="66"/>
      <c r="X24" s="65"/>
      <c r="Y24" s="65"/>
      <c r="Z24" s="65"/>
      <c r="AA24" s="65"/>
      <c r="AB24" s="66"/>
      <c r="AC24" s="66"/>
      <c r="AD24" s="66"/>
      <c r="AE24" s="65"/>
      <c r="AF24" s="65"/>
      <c r="AG24" s="65"/>
      <c r="AH24" s="65"/>
      <c r="AI24" s="65"/>
      <c r="AJ24" s="66"/>
      <c r="AK24" s="66"/>
      <c r="AL24" s="66"/>
      <c r="AN24" s="65"/>
      <c r="AO24" s="65"/>
      <c r="AP24" s="65"/>
      <c r="AQ24" s="65"/>
    </row>
    <row r="25" spans="1:43" s="81" customFormat="1" ht="14.25" customHeight="1" x14ac:dyDescent="0.35">
      <c r="A25" s="48">
        <v>70</v>
      </c>
      <c r="B25" s="82" t="s">
        <v>47</v>
      </c>
      <c r="C25" s="74"/>
      <c r="D25" s="75">
        <v>537</v>
      </c>
      <c r="E25" s="75">
        <v>347</v>
      </c>
      <c r="F25" s="75">
        <v>29</v>
      </c>
      <c r="G25" s="75">
        <v>262</v>
      </c>
      <c r="H25" s="75">
        <v>8</v>
      </c>
      <c r="I25" s="75">
        <v>18</v>
      </c>
      <c r="J25" s="75">
        <v>3</v>
      </c>
      <c r="K25" s="75">
        <v>48</v>
      </c>
      <c r="L25" s="75">
        <v>4</v>
      </c>
      <c r="M25" s="75">
        <v>29</v>
      </c>
      <c r="N25" s="75">
        <v>170</v>
      </c>
      <c r="O25" s="75">
        <v>9</v>
      </c>
      <c r="P25" s="75">
        <v>2</v>
      </c>
      <c r="R25" s="65"/>
      <c r="S25" s="72"/>
      <c r="T25" s="72"/>
      <c r="U25" s="57"/>
      <c r="V25" s="65"/>
      <c r="W25" s="66"/>
      <c r="X25" s="65"/>
      <c r="Y25" s="65"/>
      <c r="Z25" s="65"/>
      <c r="AA25" s="65"/>
      <c r="AB25" s="66"/>
      <c r="AC25" s="66"/>
      <c r="AD25" s="66"/>
      <c r="AE25" s="65"/>
      <c r="AF25" s="65"/>
      <c r="AG25" s="65"/>
      <c r="AH25" s="65"/>
      <c r="AI25" s="65"/>
      <c r="AJ25" s="66"/>
      <c r="AK25" s="66"/>
      <c r="AL25" s="66"/>
      <c r="AN25" s="65"/>
      <c r="AO25" s="65"/>
      <c r="AP25" s="65"/>
      <c r="AQ25" s="65"/>
    </row>
    <row r="26" spans="1:43" s="81" customFormat="1" ht="14.25" customHeight="1" x14ac:dyDescent="0.35">
      <c r="A26" s="48">
        <v>71</v>
      </c>
      <c r="B26" s="85" t="s">
        <v>100</v>
      </c>
      <c r="C26" s="74"/>
      <c r="D26" s="75">
        <v>75</v>
      </c>
      <c r="E26" s="75">
        <v>108.71000000000001</v>
      </c>
      <c r="F26" s="75">
        <v>0</v>
      </c>
      <c r="G26" s="75">
        <v>22.4</v>
      </c>
      <c r="H26" s="75">
        <v>1</v>
      </c>
      <c r="I26" s="75">
        <v>8</v>
      </c>
      <c r="J26" s="75">
        <v>1</v>
      </c>
      <c r="K26" s="75">
        <v>13</v>
      </c>
      <c r="L26" s="75">
        <v>2</v>
      </c>
      <c r="M26" s="75">
        <v>23</v>
      </c>
      <c r="N26" s="75">
        <v>16</v>
      </c>
      <c r="O26" s="75">
        <v>2</v>
      </c>
      <c r="P26" s="75">
        <v>0</v>
      </c>
      <c r="R26" s="65"/>
      <c r="S26" s="72"/>
      <c r="T26" s="72"/>
      <c r="U26" s="57"/>
      <c r="V26" s="65"/>
      <c r="W26" s="66"/>
      <c r="X26" s="65"/>
      <c r="Y26" s="65"/>
      <c r="Z26" s="65"/>
      <c r="AA26" s="65"/>
      <c r="AB26" s="66"/>
      <c r="AC26" s="66"/>
      <c r="AD26" s="66"/>
      <c r="AE26" s="65"/>
      <c r="AF26" s="65"/>
      <c r="AG26" s="65"/>
      <c r="AH26" s="65"/>
      <c r="AI26" s="65"/>
      <c r="AJ26" s="66"/>
      <c r="AK26" s="66"/>
      <c r="AL26" s="66"/>
      <c r="AN26" s="65"/>
      <c r="AO26" s="65"/>
      <c r="AP26" s="65"/>
      <c r="AQ26" s="65"/>
    </row>
    <row r="27" spans="1:43" s="81" customFormat="1" ht="14.25" customHeight="1" x14ac:dyDescent="0.35">
      <c r="A27" s="48">
        <v>73</v>
      </c>
      <c r="B27" s="82" t="s">
        <v>45</v>
      </c>
      <c r="C27" s="74"/>
      <c r="D27" s="75">
        <v>754</v>
      </c>
      <c r="E27" s="75">
        <v>512</v>
      </c>
      <c r="F27" s="75">
        <v>34</v>
      </c>
      <c r="G27" s="75">
        <v>217</v>
      </c>
      <c r="H27" s="75">
        <v>13</v>
      </c>
      <c r="I27" s="75">
        <v>34</v>
      </c>
      <c r="J27" s="75">
        <v>10</v>
      </c>
      <c r="K27" s="75">
        <v>90</v>
      </c>
      <c r="L27" s="75">
        <v>6</v>
      </c>
      <c r="M27" s="75">
        <v>38</v>
      </c>
      <c r="N27" s="75">
        <v>274</v>
      </c>
      <c r="O27" s="75">
        <v>12</v>
      </c>
      <c r="P27" s="75">
        <v>7</v>
      </c>
      <c r="R27" s="65"/>
      <c r="S27" s="72"/>
      <c r="T27" s="72"/>
      <c r="U27" s="57"/>
      <c r="V27" s="65"/>
      <c r="W27" s="66"/>
      <c r="X27" s="65"/>
      <c r="Y27" s="65"/>
      <c r="Z27" s="65"/>
      <c r="AA27" s="65"/>
      <c r="AB27" s="66"/>
      <c r="AC27" s="66"/>
      <c r="AD27" s="66"/>
      <c r="AE27" s="65"/>
      <c r="AF27" s="65"/>
      <c r="AG27" s="65"/>
      <c r="AH27" s="65"/>
      <c r="AI27" s="65"/>
      <c r="AJ27" s="66"/>
      <c r="AK27" s="66"/>
      <c r="AL27" s="66"/>
      <c r="AN27" s="65"/>
      <c r="AO27" s="65"/>
      <c r="AP27" s="65"/>
      <c r="AQ27" s="65"/>
    </row>
    <row r="28" spans="1:43" s="81" customFormat="1" ht="14.25" customHeight="1" x14ac:dyDescent="0.35">
      <c r="A28" s="48">
        <v>74</v>
      </c>
      <c r="B28" s="82" t="s">
        <v>43</v>
      </c>
      <c r="C28" s="74"/>
      <c r="D28" s="75">
        <v>667</v>
      </c>
      <c r="E28" s="75">
        <v>401</v>
      </c>
      <c r="F28" s="75">
        <v>0</v>
      </c>
      <c r="G28" s="75">
        <v>193</v>
      </c>
      <c r="H28" s="75">
        <v>11</v>
      </c>
      <c r="I28" s="75">
        <v>18</v>
      </c>
      <c r="J28" s="75">
        <v>11</v>
      </c>
      <c r="K28" s="75">
        <v>60</v>
      </c>
      <c r="L28" s="75">
        <v>4</v>
      </c>
      <c r="M28" s="75">
        <v>33</v>
      </c>
      <c r="N28" s="75">
        <v>89</v>
      </c>
      <c r="O28" s="75">
        <v>7</v>
      </c>
      <c r="P28" s="75">
        <v>6</v>
      </c>
      <c r="R28" s="65"/>
      <c r="S28" s="72"/>
      <c r="T28" s="72"/>
      <c r="U28" s="57"/>
      <c r="V28" s="65"/>
      <c r="W28" s="66"/>
      <c r="X28" s="65"/>
      <c r="Y28" s="65"/>
      <c r="Z28" s="65"/>
      <c r="AA28" s="65"/>
      <c r="AB28" s="66"/>
      <c r="AC28" s="66"/>
      <c r="AD28" s="66"/>
      <c r="AE28" s="65"/>
      <c r="AF28" s="65"/>
      <c r="AG28" s="65"/>
      <c r="AH28" s="65"/>
      <c r="AI28" s="65"/>
      <c r="AJ28" s="66"/>
      <c r="AK28" s="66"/>
      <c r="AL28" s="66"/>
      <c r="AN28" s="65"/>
      <c r="AO28" s="65"/>
      <c r="AP28" s="65"/>
      <c r="AQ28" s="65"/>
    </row>
    <row r="29" spans="1:43" s="81" customFormat="1" ht="14.25" customHeight="1" x14ac:dyDescent="0.35">
      <c r="A29" s="48">
        <v>75</v>
      </c>
      <c r="B29" s="82" t="s">
        <v>41</v>
      </c>
      <c r="C29" s="74"/>
      <c r="D29" s="75">
        <v>407</v>
      </c>
      <c r="E29" s="75">
        <v>227</v>
      </c>
      <c r="F29" s="75">
        <v>26</v>
      </c>
      <c r="G29" s="75">
        <v>158</v>
      </c>
      <c r="H29" s="75">
        <v>6</v>
      </c>
      <c r="I29" s="75">
        <v>8</v>
      </c>
      <c r="J29" s="75">
        <v>6</v>
      </c>
      <c r="K29" s="75">
        <v>30</v>
      </c>
      <c r="L29" s="75">
        <v>3</v>
      </c>
      <c r="M29" s="75">
        <v>11</v>
      </c>
      <c r="N29" s="75">
        <v>111</v>
      </c>
      <c r="O29" s="75">
        <v>3</v>
      </c>
      <c r="P29" s="75">
        <v>5</v>
      </c>
      <c r="R29" s="65"/>
      <c r="S29" s="72"/>
      <c r="T29" s="72"/>
      <c r="U29" s="57"/>
      <c r="V29" s="65"/>
      <c r="W29" s="66"/>
      <c r="X29" s="65"/>
      <c r="Y29" s="65"/>
      <c r="Z29" s="65"/>
      <c r="AA29" s="65"/>
      <c r="AB29" s="66"/>
      <c r="AC29" s="66"/>
      <c r="AD29" s="66"/>
      <c r="AE29" s="65"/>
      <c r="AF29" s="65"/>
      <c r="AG29" s="65"/>
      <c r="AH29" s="65"/>
      <c r="AI29" s="65"/>
      <c r="AJ29" s="66"/>
      <c r="AK29" s="66"/>
      <c r="AL29" s="66"/>
      <c r="AN29" s="65"/>
      <c r="AO29" s="65"/>
      <c r="AP29" s="65"/>
      <c r="AQ29" s="65"/>
    </row>
    <row r="30" spans="1:43" s="81" customFormat="1" ht="14.25" customHeight="1" x14ac:dyDescent="0.35">
      <c r="A30" s="48">
        <v>76</v>
      </c>
      <c r="B30" s="82" t="s">
        <v>98</v>
      </c>
      <c r="C30" s="74"/>
      <c r="D30" s="75">
        <v>221</v>
      </c>
      <c r="E30" s="75">
        <v>458</v>
      </c>
      <c r="F30" s="75">
        <v>17</v>
      </c>
      <c r="G30" s="75">
        <v>71</v>
      </c>
      <c r="H30" s="75">
        <v>0</v>
      </c>
      <c r="I30" s="75">
        <v>29</v>
      </c>
      <c r="J30" s="75">
        <v>9</v>
      </c>
      <c r="K30" s="75">
        <v>48</v>
      </c>
      <c r="L30" s="75">
        <v>2</v>
      </c>
      <c r="M30" s="75">
        <v>59</v>
      </c>
      <c r="N30" s="75">
        <v>107</v>
      </c>
      <c r="O30" s="75">
        <v>5</v>
      </c>
      <c r="P30" s="75">
        <v>3</v>
      </c>
      <c r="R30" s="65"/>
      <c r="S30" s="72"/>
      <c r="T30" s="72"/>
      <c r="U30" s="57"/>
      <c r="V30" s="65"/>
      <c r="W30" s="66"/>
      <c r="X30" s="65"/>
      <c r="Y30" s="65"/>
      <c r="Z30" s="65"/>
      <c r="AA30" s="65"/>
      <c r="AB30" s="66"/>
      <c r="AC30" s="66"/>
      <c r="AD30" s="66"/>
      <c r="AE30" s="65"/>
      <c r="AF30" s="65"/>
      <c r="AG30" s="65"/>
      <c r="AH30" s="65"/>
      <c r="AI30" s="65"/>
      <c r="AJ30" s="66"/>
      <c r="AK30" s="66"/>
      <c r="AL30" s="66"/>
      <c r="AN30" s="65"/>
      <c r="AO30" s="65"/>
      <c r="AP30" s="65"/>
      <c r="AQ30" s="65"/>
    </row>
    <row r="31" spans="1:43" s="81" customFormat="1" ht="14.25" customHeight="1" x14ac:dyDescent="0.35">
      <c r="A31" s="48">
        <v>79</v>
      </c>
      <c r="B31" s="82" t="s">
        <v>96</v>
      </c>
      <c r="C31" s="74"/>
      <c r="D31" s="75">
        <v>271</v>
      </c>
      <c r="E31" s="75">
        <v>494</v>
      </c>
      <c r="F31" s="75">
        <v>21</v>
      </c>
      <c r="G31" s="75">
        <v>101</v>
      </c>
      <c r="H31" s="75">
        <v>3</v>
      </c>
      <c r="I31" s="75">
        <v>34</v>
      </c>
      <c r="J31" s="75">
        <v>5</v>
      </c>
      <c r="K31" s="75">
        <v>45</v>
      </c>
      <c r="L31" s="75">
        <v>3</v>
      </c>
      <c r="M31" s="75">
        <v>47</v>
      </c>
      <c r="N31" s="75">
        <v>44</v>
      </c>
      <c r="O31" s="75">
        <v>9</v>
      </c>
      <c r="P31" s="75">
        <v>4</v>
      </c>
      <c r="R31" s="65"/>
      <c r="S31" s="72"/>
      <c r="T31" s="72"/>
      <c r="U31" s="57"/>
      <c r="V31" s="65"/>
      <c r="W31" s="66"/>
      <c r="X31" s="65"/>
      <c r="Y31" s="65"/>
      <c r="Z31" s="65"/>
      <c r="AA31" s="65"/>
      <c r="AB31" s="66"/>
      <c r="AC31" s="66"/>
      <c r="AD31" s="66"/>
      <c r="AE31" s="65"/>
      <c r="AF31" s="65"/>
      <c r="AG31" s="65"/>
      <c r="AH31" s="65"/>
      <c r="AI31" s="65"/>
      <c r="AJ31" s="66"/>
      <c r="AK31" s="66"/>
      <c r="AL31" s="66"/>
      <c r="AN31" s="65"/>
      <c r="AO31" s="65"/>
      <c r="AP31" s="65"/>
      <c r="AQ31" s="65"/>
    </row>
    <row r="32" spans="1:43" s="81" customFormat="1" ht="14.25" customHeight="1" x14ac:dyDescent="0.35">
      <c r="A32" s="48">
        <v>80</v>
      </c>
      <c r="B32" s="82" t="s">
        <v>39</v>
      </c>
      <c r="C32" s="74"/>
      <c r="D32" s="75">
        <v>316</v>
      </c>
      <c r="E32" s="75">
        <v>368</v>
      </c>
      <c r="F32" s="75">
        <v>23</v>
      </c>
      <c r="G32" s="75">
        <v>105</v>
      </c>
      <c r="H32" s="75">
        <v>5</v>
      </c>
      <c r="I32" s="75">
        <v>24</v>
      </c>
      <c r="J32" s="75">
        <v>7</v>
      </c>
      <c r="K32" s="75">
        <v>46</v>
      </c>
      <c r="L32" s="75">
        <v>3</v>
      </c>
      <c r="M32" s="75">
        <v>31</v>
      </c>
      <c r="N32" s="75">
        <v>97</v>
      </c>
      <c r="O32" s="75">
        <v>3</v>
      </c>
      <c r="P32" s="75">
        <v>4</v>
      </c>
      <c r="R32" s="65"/>
      <c r="S32" s="72"/>
      <c r="T32" s="72"/>
      <c r="U32" s="57"/>
      <c r="V32" s="65"/>
      <c r="W32" s="66"/>
      <c r="X32" s="65"/>
      <c r="Y32" s="65"/>
      <c r="Z32" s="65"/>
      <c r="AA32" s="65"/>
      <c r="AB32" s="66"/>
      <c r="AC32" s="66"/>
      <c r="AD32" s="66"/>
      <c r="AE32" s="65"/>
      <c r="AF32" s="65"/>
      <c r="AG32" s="65"/>
      <c r="AH32" s="65"/>
      <c r="AI32" s="65"/>
      <c r="AJ32" s="66"/>
      <c r="AK32" s="66"/>
      <c r="AL32" s="66"/>
      <c r="AN32" s="65"/>
      <c r="AO32" s="65"/>
      <c r="AP32" s="65"/>
      <c r="AQ32" s="65"/>
    </row>
    <row r="33" spans="1:43" s="81" customFormat="1" ht="14.25" customHeight="1" x14ac:dyDescent="0.35">
      <c r="A33" s="48">
        <v>81</v>
      </c>
      <c r="B33" s="82" t="s">
        <v>94</v>
      </c>
      <c r="C33" s="74"/>
      <c r="D33" s="75">
        <v>260</v>
      </c>
      <c r="E33" s="75">
        <v>237</v>
      </c>
      <c r="F33" s="75">
        <v>19</v>
      </c>
      <c r="G33" s="75">
        <v>62</v>
      </c>
      <c r="H33" s="75">
        <v>6</v>
      </c>
      <c r="I33" s="75">
        <v>14</v>
      </c>
      <c r="J33" s="75">
        <v>2</v>
      </c>
      <c r="K33" s="75">
        <v>26</v>
      </c>
      <c r="L33" s="75">
        <v>2</v>
      </c>
      <c r="M33" s="75">
        <v>21</v>
      </c>
      <c r="N33" s="75">
        <v>86</v>
      </c>
      <c r="O33" s="75">
        <v>4</v>
      </c>
      <c r="P33" s="75">
        <v>3</v>
      </c>
      <c r="R33" s="65"/>
      <c r="S33" s="72"/>
      <c r="T33" s="72"/>
      <c r="U33" s="57"/>
      <c r="V33" s="65"/>
      <c r="W33" s="66"/>
      <c r="X33" s="65"/>
      <c r="Y33" s="65"/>
      <c r="Z33" s="65"/>
      <c r="AA33" s="65"/>
      <c r="AB33" s="66"/>
      <c r="AC33" s="66"/>
      <c r="AD33" s="66"/>
      <c r="AE33" s="65"/>
      <c r="AF33" s="65"/>
      <c r="AG33" s="65"/>
      <c r="AH33" s="65"/>
      <c r="AI33" s="65"/>
      <c r="AJ33" s="66"/>
      <c r="AK33" s="66"/>
      <c r="AL33" s="66"/>
      <c r="AN33" s="65"/>
      <c r="AO33" s="65"/>
      <c r="AP33" s="65"/>
      <c r="AQ33" s="65"/>
    </row>
    <row r="34" spans="1:43" s="81" customFormat="1" ht="14.25" customHeight="1" x14ac:dyDescent="0.35">
      <c r="A34" s="48">
        <v>83</v>
      </c>
      <c r="B34" s="82" t="s">
        <v>92</v>
      </c>
      <c r="C34" s="74"/>
      <c r="D34" s="75">
        <v>142</v>
      </c>
      <c r="E34" s="75">
        <v>192</v>
      </c>
      <c r="F34" s="75">
        <v>17</v>
      </c>
      <c r="G34" s="75">
        <v>44</v>
      </c>
      <c r="H34" s="75">
        <v>0</v>
      </c>
      <c r="I34" s="75">
        <v>12</v>
      </c>
      <c r="J34" s="75">
        <v>4</v>
      </c>
      <c r="K34" s="75">
        <v>24</v>
      </c>
      <c r="L34" s="75">
        <v>0</v>
      </c>
      <c r="M34" s="75">
        <v>26</v>
      </c>
      <c r="N34" s="75">
        <v>26</v>
      </c>
      <c r="O34" s="75">
        <v>3</v>
      </c>
      <c r="P34" s="75">
        <v>3</v>
      </c>
      <c r="R34" s="65"/>
      <c r="S34" s="72"/>
      <c r="T34" s="72"/>
      <c r="U34" s="57"/>
      <c r="V34" s="65"/>
      <c r="W34" s="66"/>
      <c r="X34" s="65"/>
      <c r="Y34" s="65"/>
      <c r="Z34" s="65"/>
      <c r="AA34" s="65"/>
      <c r="AB34" s="66"/>
      <c r="AC34" s="66"/>
      <c r="AD34" s="66"/>
      <c r="AE34" s="65"/>
      <c r="AF34" s="65"/>
      <c r="AG34" s="65"/>
      <c r="AH34" s="65"/>
      <c r="AI34" s="65"/>
      <c r="AJ34" s="66"/>
      <c r="AK34" s="66"/>
      <c r="AL34" s="66"/>
      <c r="AN34" s="65"/>
      <c r="AO34" s="65"/>
      <c r="AP34" s="65"/>
      <c r="AQ34" s="65"/>
    </row>
    <row r="35" spans="1:43" s="81" customFormat="1" ht="14.25" customHeight="1" x14ac:dyDescent="0.35">
      <c r="A35" s="48">
        <v>84</v>
      </c>
      <c r="B35" s="84" t="s">
        <v>186</v>
      </c>
      <c r="C35" s="74"/>
      <c r="D35" s="75">
        <v>524</v>
      </c>
      <c r="E35" s="75">
        <v>243</v>
      </c>
      <c r="F35" s="75">
        <v>29</v>
      </c>
      <c r="G35" s="75">
        <v>177</v>
      </c>
      <c r="H35" s="83">
        <v>13</v>
      </c>
      <c r="I35" s="83">
        <v>11</v>
      </c>
      <c r="J35" s="83">
        <v>0</v>
      </c>
      <c r="K35" s="83">
        <v>44</v>
      </c>
      <c r="L35" s="83">
        <v>3</v>
      </c>
      <c r="M35" s="83">
        <v>19</v>
      </c>
      <c r="N35" s="83">
        <v>100</v>
      </c>
      <c r="O35" s="83">
        <v>8</v>
      </c>
      <c r="P35" s="83">
        <v>5</v>
      </c>
      <c r="R35" s="65"/>
      <c r="S35" s="72"/>
      <c r="T35" s="72"/>
      <c r="U35" s="57"/>
      <c r="V35" s="65"/>
      <c r="W35" s="66"/>
      <c r="X35" s="65"/>
      <c r="Y35" s="65"/>
      <c r="Z35" s="65"/>
      <c r="AA35" s="65"/>
      <c r="AB35" s="66"/>
      <c r="AC35" s="66"/>
      <c r="AD35" s="66"/>
      <c r="AE35" s="65"/>
      <c r="AF35" s="65"/>
      <c r="AG35" s="65"/>
      <c r="AH35" s="65"/>
      <c r="AI35" s="65"/>
      <c r="AJ35" s="66"/>
      <c r="AK35" s="66"/>
      <c r="AL35" s="66"/>
      <c r="AN35" s="65"/>
      <c r="AO35" s="65"/>
      <c r="AP35" s="65"/>
      <c r="AQ35" s="65"/>
    </row>
    <row r="36" spans="1:43" s="81" customFormat="1" ht="14.25" customHeight="1" x14ac:dyDescent="0.35">
      <c r="A36" s="48">
        <v>85</v>
      </c>
      <c r="B36" s="82" t="s">
        <v>90</v>
      </c>
      <c r="C36" s="74"/>
      <c r="D36" s="75">
        <v>237</v>
      </c>
      <c r="E36" s="75">
        <v>337</v>
      </c>
      <c r="F36" s="75">
        <v>20</v>
      </c>
      <c r="G36" s="75">
        <v>74</v>
      </c>
      <c r="H36" s="75">
        <v>0</v>
      </c>
      <c r="I36" s="75">
        <v>18</v>
      </c>
      <c r="J36" s="75">
        <v>6</v>
      </c>
      <c r="K36" s="75">
        <v>35</v>
      </c>
      <c r="L36" s="75">
        <v>2</v>
      </c>
      <c r="M36" s="75">
        <v>8</v>
      </c>
      <c r="N36" s="75">
        <v>105</v>
      </c>
      <c r="O36" s="75">
        <v>5</v>
      </c>
      <c r="P36" s="75">
        <v>4</v>
      </c>
      <c r="R36" s="65"/>
      <c r="S36" s="72"/>
      <c r="T36" s="72"/>
      <c r="U36" s="57"/>
      <c r="V36" s="65"/>
      <c r="W36" s="66"/>
      <c r="X36" s="65"/>
      <c r="Y36" s="65"/>
      <c r="Z36" s="65"/>
      <c r="AA36" s="65"/>
      <c r="AB36" s="66"/>
      <c r="AC36" s="66"/>
      <c r="AD36" s="66"/>
      <c r="AE36" s="65"/>
      <c r="AF36" s="65"/>
      <c r="AG36" s="65"/>
      <c r="AH36" s="65"/>
      <c r="AI36" s="65"/>
      <c r="AJ36" s="66"/>
      <c r="AK36" s="66"/>
      <c r="AL36" s="66"/>
      <c r="AN36" s="65"/>
      <c r="AO36" s="65"/>
      <c r="AP36" s="65"/>
      <c r="AQ36" s="65"/>
    </row>
    <row r="37" spans="1:43" s="81" customFormat="1" ht="14.25" customHeight="1" x14ac:dyDescent="0.35">
      <c r="A37" s="48">
        <v>87</v>
      </c>
      <c r="B37" s="73" t="s">
        <v>35</v>
      </c>
      <c r="C37" s="74"/>
      <c r="D37" s="75">
        <v>167</v>
      </c>
      <c r="E37" s="75">
        <v>327</v>
      </c>
      <c r="F37" s="75">
        <v>19</v>
      </c>
      <c r="G37" s="75">
        <v>74</v>
      </c>
      <c r="H37" s="75">
        <v>1</v>
      </c>
      <c r="I37" s="75">
        <v>23</v>
      </c>
      <c r="J37" s="75">
        <v>2</v>
      </c>
      <c r="K37" s="75">
        <v>28</v>
      </c>
      <c r="L37" s="75">
        <v>2</v>
      </c>
      <c r="M37" s="75">
        <v>26</v>
      </c>
      <c r="N37" s="75">
        <v>55</v>
      </c>
      <c r="O37" s="75">
        <v>5</v>
      </c>
      <c r="P37" s="75">
        <v>2</v>
      </c>
      <c r="Q37" s="76"/>
      <c r="R37" s="77"/>
      <c r="S37" s="78"/>
      <c r="T37" s="78"/>
      <c r="U37" s="79"/>
      <c r="V37" s="77"/>
      <c r="W37" s="80"/>
      <c r="X37" s="65"/>
      <c r="Y37" s="65"/>
      <c r="Z37" s="65"/>
      <c r="AA37" s="65"/>
      <c r="AB37" s="66"/>
      <c r="AC37" s="66"/>
      <c r="AD37" s="66"/>
      <c r="AE37" s="65"/>
      <c r="AF37" s="65"/>
      <c r="AG37" s="65"/>
      <c r="AH37" s="65"/>
      <c r="AI37" s="65"/>
      <c r="AJ37" s="66"/>
      <c r="AK37" s="66"/>
      <c r="AL37" s="66"/>
      <c r="AN37" s="65"/>
      <c r="AO37" s="65"/>
      <c r="AP37" s="65"/>
      <c r="AQ37" s="65"/>
    </row>
    <row r="38" spans="1:43" s="81" customFormat="1" ht="14.25" customHeight="1" x14ac:dyDescent="0.35">
      <c r="A38" s="48">
        <v>90</v>
      </c>
      <c r="B38" s="82" t="s">
        <v>33</v>
      </c>
      <c r="C38" s="74"/>
      <c r="D38" s="75">
        <v>409</v>
      </c>
      <c r="E38" s="75">
        <v>441</v>
      </c>
      <c r="F38" s="75">
        <v>0</v>
      </c>
      <c r="G38" s="75">
        <v>197</v>
      </c>
      <c r="H38" s="75">
        <v>8</v>
      </c>
      <c r="I38" s="75">
        <v>23</v>
      </c>
      <c r="J38" s="75">
        <v>2</v>
      </c>
      <c r="K38" s="75">
        <v>42</v>
      </c>
      <c r="L38" s="75">
        <v>3</v>
      </c>
      <c r="M38" s="75">
        <v>21</v>
      </c>
      <c r="N38" s="75">
        <v>112</v>
      </c>
      <c r="O38" s="75">
        <v>8</v>
      </c>
      <c r="P38" s="75">
        <v>5</v>
      </c>
      <c r="R38" s="65"/>
      <c r="S38" s="72"/>
      <c r="T38" s="72"/>
      <c r="U38" s="57"/>
      <c r="V38" s="65"/>
      <c r="W38" s="66"/>
      <c r="X38" s="65"/>
      <c r="Y38" s="65"/>
      <c r="Z38" s="65"/>
      <c r="AA38" s="65"/>
      <c r="AB38" s="66"/>
      <c r="AC38" s="66"/>
      <c r="AD38" s="66"/>
      <c r="AE38" s="65"/>
      <c r="AF38" s="65"/>
      <c r="AG38" s="65"/>
      <c r="AH38" s="65"/>
      <c r="AI38" s="65"/>
      <c r="AJ38" s="66"/>
      <c r="AK38" s="66"/>
      <c r="AL38" s="66"/>
      <c r="AN38" s="65"/>
      <c r="AO38" s="65"/>
      <c r="AP38" s="65"/>
      <c r="AQ38" s="65"/>
    </row>
    <row r="39" spans="1:43" s="81" customFormat="1" ht="14.25" customHeight="1" x14ac:dyDescent="0.35">
      <c r="A39" s="48">
        <v>91</v>
      </c>
      <c r="B39" s="82" t="s">
        <v>88</v>
      </c>
      <c r="C39" s="74"/>
      <c r="D39" s="75">
        <v>269</v>
      </c>
      <c r="E39" s="75">
        <v>435</v>
      </c>
      <c r="F39" s="75">
        <v>0</v>
      </c>
      <c r="G39" s="75">
        <v>73</v>
      </c>
      <c r="H39" s="75">
        <v>0</v>
      </c>
      <c r="I39" s="75">
        <v>29</v>
      </c>
      <c r="J39" s="75">
        <v>6</v>
      </c>
      <c r="K39" s="75">
        <v>47</v>
      </c>
      <c r="L39" s="75">
        <v>2</v>
      </c>
      <c r="M39" s="75">
        <v>22</v>
      </c>
      <c r="N39" s="75">
        <v>82</v>
      </c>
      <c r="O39" s="75">
        <v>4</v>
      </c>
      <c r="P39" s="75">
        <v>3</v>
      </c>
      <c r="R39" s="65"/>
      <c r="S39" s="72"/>
      <c r="T39" s="72"/>
      <c r="U39" s="57"/>
      <c r="V39" s="65"/>
      <c r="W39" s="66"/>
      <c r="X39" s="65"/>
      <c r="Y39" s="65"/>
      <c r="Z39" s="65"/>
      <c r="AA39" s="65"/>
      <c r="AB39" s="66"/>
      <c r="AC39" s="66"/>
      <c r="AD39" s="66"/>
      <c r="AE39" s="65"/>
      <c r="AF39" s="65"/>
      <c r="AG39" s="65"/>
      <c r="AH39" s="65"/>
      <c r="AI39" s="65"/>
      <c r="AJ39" s="66"/>
      <c r="AK39" s="66"/>
      <c r="AL39" s="66"/>
      <c r="AN39" s="65"/>
      <c r="AO39" s="65"/>
      <c r="AP39" s="65"/>
      <c r="AQ39" s="65"/>
    </row>
    <row r="40" spans="1:43" s="81" customFormat="1" ht="14.25" customHeight="1" x14ac:dyDescent="0.35">
      <c r="A40" s="48">
        <v>92</v>
      </c>
      <c r="B40" s="82" t="s">
        <v>86</v>
      </c>
      <c r="C40" s="74"/>
      <c r="D40" s="75">
        <v>553</v>
      </c>
      <c r="E40" s="75">
        <v>100</v>
      </c>
      <c r="F40" s="75">
        <v>27</v>
      </c>
      <c r="G40" s="75">
        <v>76</v>
      </c>
      <c r="H40" s="75">
        <v>18</v>
      </c>
      <c r="I40" s="75">
        <v>7</v>
      </c>
      <c r="J40" s="75">
        <v>1</v>
      </c>
      <c r="K40" s="75">
        <v>35</v>
      </c>
      <c r="L40" s="75">
        <v>2</v>
      </c>
      <c r="M40" s="75">
        <v>27</v>
      </c>
      <c r="N40" s="75">
        <v>104</v>
      </c>
      <c r="O40" s="75">
        <v>7</v>
      </c>
      <c r="P40" s="75">
        <v>4</v>
      </c>
      <c r="R40" s="65"/>
      <c r="S40" s="72"/>
      <c r="T40" s="72"/>
      <c r="U40" s="57"/>
      <c r="V40" s="65"/>
      <c r="W40" s="66"/>
      <c r="X40" s="65"/>
      <c r="Y40" s="65"/>
      <c r="Z40" s="65"/>
      <c r="AA40" s="65"/>
      <c r="AB40" s="66"/>
      <c r="AC40" s="66"/>
      <c r="AD40" s="66"/>
      <c r="AE40" s="65"/>
      <c r="AF40" s="65"/>
      <c r="AG40" s="65"/>
      <c r="AH40" s="65"/>
      <c r="AI40" s="65"/>
      <c r="AJ40" s="66"/>
      <c r="AK40" s="66"/>
      <c r="AL40" s="66"/>
      <c r="AN40" s="65"/>
      <c r="AO40" s="65"/>
      <c r="AP40" s="65"/>
      <c r="AQ40" s="65"/>
    </row>
    <row r="41" spans="1:43" s="81" customFormat="1" ht="14.25" customHeight="1" x14ac:dyDescent="0.35">
      <c r="A41" s="48">
        <v>94</v>
      </c>
      <c r="B41" s="82" t="s">
        <v>84</v>
      </c>
      <c r="C41" s="74"/>
      <c r="D41" s="75">
        <v>251</v>
      </c>
      <c r="E41" s="75">
        <v>126</v>
      </c>
      <c r="F41" s="75">
        <v>18</v>
      </c>
      <c r="G41" s="75">
        <v>73</v>
      </c>
      <c r="H41" s="75">
        <v>4</v>
      </c>
      <c r="I41" s="75">
        <v>9</v>
      </c>
      <c r="J41" s="75">
        <v>3</v>
      </c>
      <c r="K41" s="75">
        <v>23</v>
      </c>
      <c r="L41" s="75">
        <v>2</v>
      </c>
      <c r="M41" s="75">
        <v>15</v>
      </c>
      <c r="N41" s="75">
        <v>38</v>
      </c>
      <c r="O41" s="75">
        <v>4</v>
      </c>
      <c r="P41" s="75">
        <v>4</v>
      </c>
      <c r="R41" s="65"/>
      <c r="S41" s="72"/>
      <c r="T41" s="72"/>
      <c r="U41" s="57"/>
      <c r="V41" s="65"/>
      <c r="W41" s="66"/>
      <c r="X41" s="65"/>
      <c r="Y41" s="65"/>
      <c r="Z41" s="65"/>
      <c r="AA41" s="65"/>
      <c r="AB41" s="66"/>
      <c r="AC41" s="66"/>
      <c r="AD41" s="66"/>
      <c r="AE41" s="65"/>
      <c r="AF41" s="65"/>
      <c r="AG41" s="65"/>
      <c r="AH41" s="65"/>
      <c r="AI41" s="65"/>
      <c r="AJ41" s="66"/>
      <c r="AK41" s="66"/>
      <c r="AL41" s="66"/>
      <c r="AN41" s="65"/>
      <c r="AO41" s="65"/>
      <c r="AP41" s="65"/>
      <c r="AQ41" s="65"/>
    </row>
    <row r="42" spans="1:43" s="81" customFormat="1" ht="14.25" customHeight="1" x14ac:dyDescent="0.35">
      <c r="A42" s="48">
        <v>96</v>
      </c>
      <c r="B42" s="82" t="s">
        <v>82</v>
      </c>
      <c r="C42" s="74"/>
      <c r="D42" s="75">
        <v>327</v>
      </c>
      <c r="E42" s="75">
        <v>295</v>
      </c>
      <c r="F42" s="75">
        <v>0</v>
      </c>
      <c r="G42" s="75">
        <v>112</v>
      </c>
      <c r="H42" s="75">
        <v>0</v>
      </c>
      <c r="I42" s="75">
        <v>14</v>
      </c>
      <c r="J42" s="75">
        <v>10</v>
      </c>
      <c r="K42" s="75">
        <v>40</v>
      </c>
      <c r="L42" s="75">
        <v>2</v>
      </c>
      <c r="M42" s="75">
        <v>27</v>
      </c>
      <c r="N42" s="75">
        <v>107</v>
      </c>
      <c r="O42" s="75">
        <v>5</v>
      </c>
      <c r="P42" s="75">
        <v>6</v>
      </c>
      <c r="Q42" s="82"/>
      <c r="R42" s="65"/>
      <c r="S42" s="72"/>
      <c r="T42" s="72"/>
      <c r="U42" s="57"/>
      <c r="V42" s="65"/>
      <c r="W42" s="66"/>
      <c r="X42" s="65"/>
      <c r="Y42" s="65"/>
      <c r="Z42" s="65"/>
      <c r="AA42" s="65"/>
      <c r="AB42" s="66"/>
      <c r="AC42" s="66"/>
      <c r="AD42" s="66"/>
      <c r="AE42" s="65"/>
      <c r="AF42" s="65"/>
      <c r="AG42" s="65"/>
      <c r="AH42" s="65"/>
      <c r="AI42" s="65"/>
      <c r="AJ42" s="66"/>
      <c r="AK42" s="66"/>
      <c r="AL42" s="66"/>
      <c r="AN42" s="65"/>
      <c r="AO42" s="65"/>
      <c r="AP42" s="65"/>
      <c r="AQ42" s="65"/>
    </row>
    <row r="43" spans="1:43" s="81" customFormat="1" ht="14.25" customHeight="1" x14ac:dyDescent="0.35">
      <c r="A43" s="48">
        <v>72</v>
      </c>
      <c r="B43" s="86" t="s">
        <v>187</v>
      </c>
      <c r="C43" s="74"/>
      <c r="D43" s="75">
        <v>12</v>
      </c>
      <c r="E43" s="75">
        <v>37</v>
      </c>
      <c r="F43" s="75">
        <v>0</v>
      </c>
      <c r="G43" s="75">
        <v>3</v>
      </c>
      <c r="H43" s="83">
        <v>1</v>
      </c>
      <c r="I43" s="83">
        <v>5</v>
      </c>
      <c r="J43" s="83">
        <v>0</v>
      </c>
      <c r="K43" s="83">
        <v>7</v>
      </c>
      <c r="L43" s="83">
        <v>0</v>
      </c>
      <c r="M43" s="83">
        <v>0</v>
      </c>
      <c r="N43" s="83">
        <v>3</v>
      </c>
      <c r="O43" s="83">
        <v>1</v>
      </c>
      <c r="P43" s="83">
        <v>0</v>
      </c>
      <c r="R43" s="65"/>
      <c r="S43" s="72"/>
      <c r="T43" s="72"/>
      <c r="U43" s="57"/>
      <c r="V43" s="65"/>
      <c r="W43" s="66"/>
      <c r="X43" s="65"/>
      <c r="Y43" s="65"/>
      <c r="Z43" s="65"/>
      <c r="AA43" s="65"/>
      <c r="AB43" s="66"/>
      <c r="AC43" s="66"/>
      <c r="AD43" s="66"/>
      <c r="AE43" s="65"/>
      <c r="AF43" s="65"/>
      <c r="AG43" s="65"/>
      <c r="AH43" s="65"/>
      <c r="AI43" s="65"/>
      <c r="AJ43" s="66"/>
      <c r="AK43" s="66"/>
      <c r="AL43" s="66"/>
      <c r="AN43" s="65"/>
      <c r="AO43" s="65"/>
      <c r="AP43" s="65"/>
      <c r="AQ43" s="65"/>
    </row>
    <row r="44" spans="1:43" s="67" customFormat="1" ht="14.25" customHeight="1" x14ac:dyDescent="0.35">
      <c r="A44" s="68"/>
      <c r="B44" s="62" t="s">
        <v>188</v>
      </c>
      <c r="C44" s="70"/>
      <c r="D44" s="70">
        <f>SUM(D45:D51)</f>
        <v>11245.375</v>
      </c>
      <c r="E44" s="70">
        <f t="shared" ref="E44:P44" si="3">SUM(E45:E51)</f>
        <v>372</v>
      </c>
      <c r="F44" s="70">
        <f t="shared" si="3"/>
        <v>312.625</v>
      </c>
      <c r="G44" s="70">
        <f t="shared" si="3"/>
        <v>2812</v>
      </c>
      <c r="H44" s="70">
        <f t="shared" si="3"/>
        <v>258</v>
      </c>
      <c r="I44" s="70">
        <f t="shared" si="3"/>
        <v>15</v>
      </c>
      <c r="J44" s="70">
        <f t="shared" si="3"/>
        <v>19</v>
      </c>
      <c r="K44" s="70">
        <f t="shared" si="3"/>
        <v>409</v>
      </c>
      <c r="L44" s="70">
        <f t="shared" si="3"/>
        <v>35</v>
      </c>
      <c r="M44" s="70">
        <f t="shared" si="3"/>
        <v>310</v>
      </c>
      <c r="N44" s="70">
        <f t="shared" si="3"/>
        <v>894</v>
      </c>
      <c r="O44" s="70">
        <f t="shared" si="3"/>
        <v>111</v>
      </c>
      <c r="P44" s="70">
        <f t="shared" si="3"/>
        <v>91</v>
      </c>
      <c r="R44" s="65"/>
      <c r="S44" s="72"/>
      <c r="T44" s="72"/>
      <c r="U44" s="57"/>
      <c r="V44" s="65"/>
      <c r="W44" s="66"/>
      <c r="X44" s="65"/>
      <c r="Y44" s="65"/>
      <c r="Z44" s="65"/>
      <c r="AA44" s="65"/>
      <c r="AB44" s="66"/>
      <c r="AC44" s="66"/>
      <c r="AD44" s="66"/>
      <c r="AE44" s="65"/>
      <c r="AF44" s="65"/>
      <c r="AG44" s="65"/>
      <c r="AH44" s="65"/>
      <c r="AI44" s="65"/>
      <c r="AJ44" s="66"/>
      <c r="AK44" s="66"/>
      <c r="AL44" s="66"/>
      <c r="AN44" s="65"/>
      <c r="AO44" s="65"/>
      <c r="AP44" s="65"/>
      <c r="AQ44" s="65"/>
    </row>
    <row r="45" spans="1:43" s="81" customFormat="1" ht="14.25" customHeight="1" x14ac:dyDescent="0.35">
      <c r="A45" s="48">
        <v>66</v>
      </c>
      <c r="B45" s="73" t="s">
        <v>28</v>
      </c>
      <c r="C45" s="74"/>
      <c r="D45" s="87">
        <v>1419</v>
      </c>
      <c r="E45" s="87">
        <v>31</v>
      </c>
      <c r="F45" s="87">
        <v>0</v>
      </c>
      <c r="G45" s="75">
        <v>541</v>
      </c>
      <c r="H45" s="75">
        <v>35</v>
      </c>
      <c r="I45" s="75">
        <v>1</v>
      </c>
      <c r="J45" s="75">
        <v>5</v>
      </c>
      <c r="K45" s="75">
        <v>64</v>
      </c>
      <c r="L45" s="75">
        <v>7</v>
      </c>
      <c r="M45" s="75">
        <v>22</v>
      </c>
      <c r="N45" s="75">
        <v>162</v>
      </c>
      <c r="O45" s="75">
        <v>14</v>
      </c>
      <c r="P45" s="75">
        <v>9</v>
      </c>
      <c r="R45" s="65"/>
      <c r="S45" s="72"/>
      <c r="T45" s="72"/>
      <c r="U45" s="57"/>
      <c r="V45" s="65"/>
      <c r="W45" s="66"/>
      <c r="X45" s="65"/>
      <c r="Y45" s="65"/>
      <c r="Z45" s="65"/>
      <c r="AA45" s="65"/>
      <c r="AB45" s="66"/>
      <c r="AC45" s="66"/>
      <c r="AD45" s="66"/>
      <c r="AE45" s="65"/>
      <c r="AF45" s="65"/>
      <c r="AG45" s="65"/>
      <c r="AH45" s="65"/>
      <c r="AI45" s="65"/>
      <c r="AJ45" s="66"/>
      <c r="AK45" s="66"/>
      <c r="AL45" s="66"/>
      <c r="AN45" s="65"/>
      <c r="AO45" s="65"/>
      <c r="AP45" s="65"/>
      <c r="AQ45" s="65"/>
    </row>
    <row r="46" spans="1:43" s="81" customFormat="1" ht="14.25" customHeight="1" x14ac:dyDescent="0.35">
      <c r="A46" s="48">
        <v>78</v>
      </c>
      <c r="B46" s="73" t="s">
        <v>26</v>
      </c>
      <c r="C46" s="74"/>
      <c r="D46" s="87">
        <v>717</v>
      </c>
      <c r="E46" s="87">
        <v>88</v>
      </c>
      <c r="F46" s="87">
        <v>36</v>
      </c>
      <c r="G46" s="75">
        <v>349</v>
      </c>
      <c r="H46" s="75">
        <v>21</v>
      </c>
      <c r="I46" s="75">
        <v>0</v>
      </c>
      <c r="J46" s="75">
        <v>5</v>
      </c>
      <c r="K46" s="75">
        <v>29</v>
      </c>
      <c r="L46" s="75">
        <v>4</v>
      </c>
      <c r="M46" s="75">
        <v>23</v>
      </c>
      <c r="N46" s="75">
        <v>1</v>
      </c>
      <c r="O46" s="75">
        <v>9</v>
      </c>
      <c r="P46" s="75">
        <v>6</v>
      </c>
      <c r="R46" s="65"/>
      <c r="S46" s="72"/>
      <c r="T46" s="72"/>
      <c r="U46" s="57"/>
      <c r="V46" s="65"/>
      <c r="W46" s="66"/>
      <c r="X46" s="65"/>
      <c r="Y46" s="65"/>
      <c r="Z46" s="65"/>
      <c r="AA46" s="65"/>
      <c r="AB46" s="66"/>
      <c r="AC46" s="66"/>
      <c r="AD46" s="66"/>
      <c r="AE46" s="65"/>
      <c r="AF46" s="65"/>
      <c r="AG46" s="65"/>
      <c r="AH46" s="65"/>
      <c r="AI46" s="65"/>
      <c r="AJ46" s="66"/>
      <c r="AK46" s="66"/>
      <c r="AL46" s="66"/>
      <c r="AN46" s="65"/>
      <c r="AO46" s="65"/>
      <c r="AP46" s="65"/>
      <c r="AQ46" s="65"/>
    </row>
    <row r="47" spans="1:43" s="81" customFormat="1" ht="14.25" customHeight="1" x14ac:dyDescent="0.35">
      <c r="A47" s="48">
        <v>89</v>
      </c>
      <c r="B47" s="73" t="s">
        <v>24</v>
      </c>
      <c r="C47" s="74"/>
      <c r="D47" s="75">
        <v>624</v>
      </c>
      <c r="E47" s="75">
        <v>95</v>
      </c>
      <c r="F47" s="75">
        <v>35</v>
      </c>
      <c r="G47" s="75">
        <v>206</v>
      </c>
      <c r="H47" s="75">
        <v>15</v>
      </c>
      <c r="I47" s="75">
        <v>5</v>
      </c>
      <c r="J47" s="75">
        <v>2</v>
      </c>
      <c r="K47" s="75">
        <v>28</v>
      </c>
      <c r="L47" s="75">
        <v>2</v>
      </c>
      <c r="M47" s="75">
        <v>10</v>
      </c>
      <c r="N47" s="75">
        <v>145</v>
      </c>
      <c r="O47" s="75">
        <v>2</v>
      </c>
      <c r="P47" s="75">
        <v>8</v>
      </c>
      <c r="R47" s="65"/>
      <c r="S47" s="72"/>
      <c r="T47" s="72"/>
      <c r="U47" s="57"/>
      <c r="V47" s="65"/>
      <c r="W47" s="66"/>
      <c r="X47" s="65"/>
      <c r="Y47" s="65"/>
      <c r="Z47" s="65"/>
      <c r="AA47" s="65"/>
      <c r="AB47" s="66"/>
      <c r="AC47" s="66"/>
      <c r="AD47" s="66"/>
      <c r="AE47" s="65"/>
      <c r="AF47" s="65"/>
      <c r="AG47" s="65"/>
      <c r="AH47" s="65"/>
      <c r="AI47" s="65"/>
      <c r="AJ47" s="66"/>
      <c r="AK47" s="66"/>
      <c r="AL47" s="66"/>
      <c r="AN47" s="65"/>
      <c r="AO47" s="65"/>
      <c r="AP47" s="65"/>
      <c r="AQ47" s="65"/>
    </row>
    <row r="48" spans="1:43" s="81" customFormat="1" ht="14.25" customHeight="1" x14ac:dyDescent="0.35">
      <c r="A48" s="48">
        <v>93</v>
      </c>
      <c r="B48" s="73" t="s">
        <v>189</v>
      </c>
      <c r="C48" s="74"/>
      <c r="D48" s="75">
        <v>688.375</v>
      </c>
      <c r="E48" s="75">
        <v>12</v>
      </c>
      <c r="F48" s="75">
        <v>30.625</v>
      </c>
      <c r="G48" s="75">
        <v>191</v>
      </c>
      <c r="H48" s="75">
        <v>16</v>
      </c>
      <c r="I48" s="75">
        <v>1</v>
      </c>
      <c r="J48" s="75">
        <v>0</v>
      </c>
      <c r="K48" s="75">
        <v>28</v>
      </c>
      <c r="L48" s="75">
        <v>3</v>
      </c>
      <c r="M48" s="75">
        <v>18</v>
      </c>
      <c r="N48" s="75">
        <v>97</v>
      </c>
      <c r="O48" s="75">
        <v>6</v>
      </c>
      <c r="P48" s="75">
        <v>10</v>
      </c>
      <c r="R48" s="65"/>
      <c r="S48" s="72"/>
      <c r="T48" s="72"/>
      <c r="U48" s="57"/>
      <c r="V48" s="65"/>
      <c r="W48" s="66"/>
      <c r="X48" s="65"/>
      <c r="Y48" s="65"/>
      <c r="Z48" s="65"/>
      <c r="AA48" s="65"/>
      <c r="AB48" s="66"/>
      <c r="AC48" s="66"/>
      <c r="AD48" s="66"/>
      <c r="AE48" s="65"/>
      <c r="AF48" s="65"/>
      <c r="AG48" s="65"/>
      <c r="AH48" s="65"/>
      <c r="AI48" s="65"/>
      <c r="AJ48" s="66"/>
      <c r="AK48" s="66"/>
      <c r="AL48" s="66"/>
      <c r="AN48" s="65"/>
      <c r="AO48" s="65"/>
      <c r="AP48" s="65"/>
      <c r="AQ48" s="65"/>
    </row>
    <row r="49" spans="1:43" s="81" customFormat="1" ht="14.25" customHeight="1" x14ac:dyDescent="0.35">
      <c r="A49" s="48">
        <v>95</v>
      </c>
      <c r="B49" s="73" t="s">
        <v>20</v>
      </c>
      <c r="C49" s="74"/>
      <c r="D49" s="75">
        <v>1575</v>
      </c>
      <c r="E49" s="75">
        <v>6</v>
      </c>
      <c r="F49" s="75">
        <v>61</v>
      </c>
      <c r="G49" s="75">
        <v>474</v>
      </c>
      <c r="H49" s="75">
        <v>38</v>
      </c>
      <c r="I49" s="75">
        <v>0</v>
      </c>
      <c r="J49" s="75">
        <v>0</v>
      </c>
      <c r="K49" s="75">
        <v>41</v>
      </c>
      <c r="L49" s="75">
        <v>4</v>
      </c>
      <c r="M49" s="75">
        <v>37</v>
      </c>
      <c r="N49" s="75">
        <v>103</v>
      </c>
      <c r="O49" s="75">
        <v>18</v>
      </c>
      <c r="P49" s="75">
        <v>10</v>
      </c>
      <c r="R49" s="65"/>
      <c r="S49" s="72"/>
      <c r="T49" s="72"/>
      <c r="U49" s="57"/>
      <c r="V49" s="65"/>
      <c r="W49" s="66"/>
      <c r="X49" s="65"/>
      <c r="Y49" s="65"/>
      <c r="Z49" s="65"/>
      <c r="AA49" s="65"/>
      <c r="AB49" s="66"/>
      <c r="AC49" s="66"/>
      <c r="AD49" s="66"/>
      <c r="AE49" s="65"/>
      <c r="AF49" s="65"/>
      <c r="AG49" s="65"/>
      <c r="AH49" s="65"/>
      <c r="AI49" s="65"/>
      <c r="AJ49" s="66"/>
      <c r="AK49" s="66"/>
      <c r="AL49" s="66"/>
      <c r="AN49" s="65"/>
      <c r="AO49" s="65"/>
      <c r="AP49" s="65"/>
      <c r="AQ49" s="65"/>
    </row>
    <row r="50" spans="1:43" s="81" customFormat="1" ht="14.25" customHeight="1" x14ac:dyDescent="0.35">
      <c r="A50" s="48">
        <v>97</v>
      </c>
      <c r="B50" s="82" t="s">
        <v>18</v>
      </c>
      <c r="C50" s="74"/>
      <c r="D50" s="75">
        <v>1147</v>
      </c>
      <c r="E50" s="75">
        <v>140</v>
      </c>
      <c r="F50" s="75">
        <v>41</v>
      </c>
      <c r="G50" s="75">
        <v>263</v>
      </c>
      <c r="H50" s="75">
        <v>30</v>
      </c>
      <c r="I50" s="75">
        <v>8</v>
      </c>
      <c r="J50" s="75">
        <v>7</v>
      </c>
      <c r="K50" s="75">
        <v>64</v>
      </c>
      <c r="L50" s="75">
        <v>4</v>
      </c>
      <c r="M50" s="75">
        <v>23</v>
      </c>
      <c r="N50" s="75">
        <v>333</v>
      </c>
      <c r="O50" s="75">
        <v>13</v>
      </c>
      <c r="P50" s="75">
        <v>11</v>
      </c>
      <c r="R50" s="65"/>
      <c r="S50" s="72"/>
      <c r="T50" s="72"/>
      <c r="U50" s="57"/>
      <c r="V50" s="65"/>
      <c r="W50" s="66"/>
      <c r="X50" s="65"/>
      <c r="Y50" s="65"/>
      <c r="Z50" s="65"/>
      <c r="AA50" s="65"/>
      <c r="AB50" s="66"/>
      <c r="AC50" s="66"/>
      <c r="AD50" s="66"/>
      <c r="AE50" s="65"/>
      <c r="AF50" s="65"/>
      <c r="AG50" s="65"/>
      <c r="AH50" s="65"/>
      <c r="AI50" s="65"/>
      <c r="AJ50" s="66"/>
      <c r="AK50" s="66"/>
      <c r="AL50" s="66"/>
      <c r="AN50" s="65"/>
      <c r="AO50" s="65"/>
      <c r="AP50" s="65"/>
      <c r="AQ50" s="65"/>
    </row>
    <row r="51" spans="1:43" s="81" customFormat="1" ht="14.25" customHeight="1" x14ac:dyDescent="0.35">
      <c r="A51" s="88">
        <v>77</v>
      </c>
      <c r="B51" s="89" t="s">
        <v>190</v>
      </c>
      <c r="C51" s="90"/>
      <c r="D51" s="91">
        <v>5075</v>
      </c>
      <c r="E51" s="91">
        <v>0</v>
      </c>
      <c r="F51" s="91">
        <v>109</v>
      </c>
      <c r="G51" s="92">
        <v>788</v>
      </c>
      <c r="H51" s="92">
        <v>103</v>
      </c>
      <c r="I51" s="92">
        <v>0</v>
      </c>
      <c r="J51" s="92">
        <v>0</v>
      </c>
      <c r="K51" s="92">
        <v>155</v>
      </c>
      <c r="L51" s="92">
        <v>11</v>
      </c>
      <c r="M51" s="92">
        <v>177</v>
      </c>
      <c r="N51" s="92">
        <v>53</v>
      </c>
      <c r="O51" s="92">
        <v>49</v>
      </c>
      <c r="P51" s="92">
        <v>37</v>
      </c>
      <c r="R51" s="65"/>
      <c r="S51" s="72"/>
      <c r="T51" s="72"/>
      <c r="U51" s="57"/>
      <c r="V51" s="65"/>
      <c r="W51" s="66"/>
      <c r="X51" s="65"/>
      <c r="Y51" s="65"/>
      <c r="Z51" s="65"/>
      <c r="AA51" s="65"/>
      <c r="AB51" s="66"/>
      <c r="AC51" s="66"/>
      <c r="AD51" s="66"/>
      <c r="AE51" s="65"/>
      <c r="AF51" s="65"/>
      <c r="AG51" s="65"/>
      <c r="AH51" s="65"/>
      <c r="AI51" s="65"/>
      <c r="AJ51" s="66"/>
      <c r="AK51" s="66"/>
      <c r="AL51" s="66"/>
      <c r="AN51" s="65"/>
      <c r="AO51" s="65"/>
      <c r="AP51" s="65"/>
      <c r="AQ51" s="65"/>
    </row>
    <row r="52" spans="1:43" s="65" customFormat="1" ht="6" customHeight="1" x14ac:dyDescent="0.35">
      <c r="A52" s="48"/>
      <c r="B52" s="93"/>
      <c r="C52" s="93"/>
      <c r="D52" s="94"/>
      <c r="E52" s="95"/>
      <c r="F52" s="95"/>
      <c r="G52" s="95"/>
      <c r="H52" s="96"/>
      <c r="I52" s="93"/>
      <c r="J52" s="93"/>
      <c r="K52" s="93"/>
      <c r="L52" s="93"/>
      <c r="M52" s="93"/>
      <c r="N52" s="93"/>
      <c r="O52" s="93"/>
      <c r="P52" s="93"/>
      <c r="Q52" s="93"/>
      <c r="S52" s="97"/>
      <c r="T52" s="97"/>
      <c r="U52" s="81"/>
      <c r="V52" s="81"/>
      <c r="W52" s="81"/>
      <c r="X52" s="81"/>
      <c r="Y52" s="81"/>
      <c r="Z52" s="81"/>
      <c r="AB52" s="66"/>
      <c r="AC52" s="66"/>
      <c r="AD52" s="66"/>
    </row>
    <row r="53" spans="1:43" s="81" customFormat="1" ht="14.5" x14ac:dyDescent="0.35">
      <c r="A53" s="48"/>
      <c r="B53" s="82" t="s">
        <v>191</v>
      </c>
      <c r="C53" s="82"/>
      <c r="D53" s="98"/>
      <c r="E53" s="98"/>
      <c r="F53" s="87"/>
      <c r="G53" s="87"/>
      <c r="H53" s="73"/>
      <c r="I53" s="82"/>
      <c r="J53" s="82"/>
      <c r="K53" s="82"/>
      <c r="L53" s="82"/>
      <c r="M53" s="82"/>
      <c r="N53" s="82"/>
      <c r="O53" s="82"/>
      <c r="P53" s="82"/>
      <c r="Q53" s="82"/>
      <c r="R53" s="65"/>
      <c r="S53" s="72"/>
      <c r="T53" s="97"/>
    </row>
    <row r="54" spans="1:43" s="81" customFormat="1" ht="14.5" x14ac:dyDescent="0.35">
      <c r="A54" s="48"/>
      <c r="B54" s="82" t="s">
        <v>192</v>
      </c>
      <c r="C54" s="82"/>
      <c r="D54" s="98"/>
      <c r="E54" s="98"/>
      <c r="F54" s="87"/>
      <c r="G54" s="87"/>
      <c r="H54" s="73"/>
      <c r="I54" s="82"/>
      <c r="J54" s="82"/>
      <c r="K54" s="82"/>
      <c r="L54" s="82"/>
      <c r="M54" s="82"/>
      <c r="N54" s="82"/>
      <c r="O54" s="82"/>
      <c r="P54" s="82"/>
      <c r="Q54" s="82"/>
      <c r="R54" s="65"/>
      <c r="S54" s="72"/>
      <c r="T54" s="97"/>
    </row>
    <row r="55" spans="1:43" s="81" customFormat="1" ht="24" customHeight="1" x14ac:dyDescent="0.35">
      <c r="A55" s="48"/>
      <c r="B55" s="272" t="s">
        <v>193</v>
      </c>
      <c r="C55" s="272"/>
      <c r="D55" s="272"/>
      <c r="E55" s="272"/>
      <c r="F55" s="272"/>
      <c r="G55" s="272"/>
      <c r="H55" s="272"/>
      <c r="I55" s="272"/>
      <c r="J55" s="272"/>
      <c r="K55" s="272"/>
      <c r="L55" s="272"/>
      <c r="M55" s="272"/>
      <c r="N55" s="272"/>
      <c r="O55" s="272"/>
      <c r="P55" s="272"/>
      <c r="Q55" s="82"/>
      <c r="R55" s="65"/>
      <c r="S55" s="72"/>
      <c r="T55" s="97"/>
    </row>
    <row r="56" spans="1:43" s="81" customFormat="1" ht="14.5" x14ac:dyDescent="0.35">
      <c r="A56" s="48"/>
      <c r="B56" s="82" t="s">
        <v>194</v>
      </c>
      <c r="C56" s="82"/>
      <c r="D56" s="98"/>
      <c r="E56" s="98"/>
      <c r="F56" s="87"/>
      <c r="G56" s="87"/>
      <c r="H56" s="73"/>
      <c r="I56" s="82"/>
      <c r="J56" s="82"/>
      <c r="K56" s="82"/>
      <c r="L56" s="82"/>
      <c r="M56" s="82"/>
      <c r="N56" s="82"/>
      <c r="O56" s="82"/>
      <c r="P56" s="82"/>
      <c r="Q56" s="82"/>
      <c r="R56" s="65"/>
      <c r="S56" s="72"/>
      <c r="T56" s="97"/>
    </row>
    <row r="57" spans="1:43" s="81" customFormat="1" ht="14.5" x14ac:dyDescent="0.35">
      <c r="A57" s="48"/>
      <c r="B57" s="82"/>
      <c r="C57" s="82"/>
      <c r="D57" s="98"/>
      <c r="E57" s="98"/>
      <c r="F57" s="87"/>
      <c r="G57" s="87"/>
      <c r="H57" s="73"/>
      <c r="I57" s="82"/>
      <c r="J57" s="82"/>
      <c r="K57" s="82"/>
      <c r="L57" s="82"/>
      <c r="M57" s="82"/>
      <c r="N57" s="82"/>
      <c r="O57" s="82"/>
      <c r="P57" s="82"/>
      <c r="Q57" s="82"/>
      <c r="R57" s="65"/>
      <c r="S57" s="72"/>
      <c r="T57" s="97"/>
    </row>
    <row r="58" spans="1:43" s="81" customFormat="1" ht="14.5" x14ac:dyDescent="0.35">
      <c r="A58" s="48"/>
      <c r="B58" s="99" t="s">
        <v>195</v>
      </c>
      <c r="C58" s="82"/>
      <c r="D58" s="98"/>
      <c r="E58" s="98"/>
      <c r="F58" s="87"/>
      <c r="G58" s="87"/>
      <c r="H58" s="73"/>
      <c r="I58" s="82"/>
      <c r="J58" s="82"/>
      <c r="K58" s="82"/>
      <c r="L58" s="82"/>
      <c r="M58" s="82"/>
      <c r="N58" s="82"/>
      <c r="O58" s="82"/>
      <c r="P58" s="82"/>
      <c r="Q58" s="82"/>
      <c r="R58" s="65"/>
      <c r="S58" s="72"/>
      <c r="T58" s="97"/>
    </row>
    <row r="59" spans="1:43" s="81" customFormat="1" ht="14.5" x14ac:dyDescent="0.35">
      <c r="A59" s="48"/>
      <c r="B59" s="82" t="s">
        <v>196</v>
      </c>
      <c r="C59" s="82"/>
      <c r="D59" s="98"/>
      <c r="E59" s="98"/>
      <c r="F59" s="87"/>
      <c r="G59" s="87"/>
      <c r="H59" s="73"/>
      <c r="I59" s="82"/>
      <c r="J59" s="82"/>
      <c r="K59" s="82"/>
      <c r="L59" s="82"/>
      <c r="M59" s="82"/>
      <c r="N59" s="82"/>
      <c r="O59" s="82"/>
      <c r="P59" s="82"/>
      <c r="Q59" s="82"/>
      <c r="R59" s="65"/>
      <c r="S59" s="72"/>
      <c r="T59" s="97"/>
    </row>
    <row r="60" spans="1:43" s="81" customFormat="1" ht="14.5" x14ac:dyDescent="0.35">
      <c r="A60" s="48"/>
      <c r="B60" s="82"/>
      <c r="C60" s="82"/>
      <c r="D60" s="98"/>
      <c r="E60" s="98"/>
      <c r="F60" s="87"/>
      <c r="G60" s="87"/>
      <c r="H60" s="73"/>
      <c r="I60" s="82"/>
      <c r="J60" s="82"/>
      <c r="K60" s="82"/>
      <c r="L60" s="82"/>
      <c r="M60" s="82"/>
      <c r="N60" s="82"/>
      <c r="O60" s="82"/>
      <c r="P60" s="82"/>
      <c r="Q60" s="82"/>
      <c r="R60" s="65"/>
      <c r="S60" s="72"/>
      <c r="T60" s="97"/>
    </row>
    <row r="61" spans="1:43" s="81" customFormat="1" ht="14.5" x14ac:dyDescent="0.35">
      <c r="A61" s="48"/>
      <c r="B61" s="82" t="s">
        <v>197</v>
      </c>
      <c r="C61" s="82"/>
      <c r="D61" s="98"/>
      <c r="E61" s="98"/>
      <c r="F61" s="87"/>
      <c r="G61" s="87"/>
      <c r="H61" s="73"/>
      <c r="I61" s="82"/>
      <c r="J61" s="82"/>
      <c r="K61" s="82"/>
      <c r="L61" s="82"/>
      <c r="M61" s="82"/>
      <c r="N61" s="82"/>
      <c r="O61" s="82"/>
      <c r="P61" s="82"/>
      <c r="Q61" s="82"/>
      <c r="R61" s="65"/>
      <c r="S61" s="72"/>
      <c r="T61" s="97"/>
    </row>
    <row r="62" spans="1:43" s="81" customFormat="1" ht="14.5" x14ac:dyDescent="0.35">
      <c r="A62" s="48"/>
      <c r="B62" s="82"/>
      <c r="C62" s="82"/>
      <c r="D62" s="98"/>
      <c r="E62" s="98"/>
      <c r="F62" s="87"/>
      <c r="G62" s="87"/>
      <c r="H62" s="73"/>
      <c r="I62" s="82"/>
      <c r="J62" s="82"/>
      <c r="K62" s="82"/>
      <c r="L62" s="82"/>
      <c r="M62" s="82"/>
      <c r="N62" s="82"/>
      <c r="O62" s="82"/>
      <c r="P62" s="82"/>
      <c r="Q62" s="82"/>
      <c r="R62" s="65"/>
      <c r="S62" s="72"/>
      <c r="T62" s="97"/>
    </row>
    <row r="63" spans="1:43" s="81" customFormat="1" ht="15" customHeight="1" x14ac:dyDescent="0.35">
      <c r="A63" s="48"/>
      <c r="B63" s="100"/>
      <c r="C63" s="82"/>
      <c r="D63" s="98"/>
      <c r="E63" s="98"/>
      <c r="F63" s="87"/>
      <c r="G63" s="87"/>
      <c r="H63" s="73"/>
      <c r="I63" s="82"/>
      <c r="J63" s="82"/>
      <c r="K63" s="82"/>
      <c r="L63" s="82"/>
      <c r="M63" s="82"/>
      <c r="N63" s="82"/>
      <c r="O63" s="82"/>
      <c r="P63" s="82"/>
      <c r="Q63" s="82"/>
      <c r="R63" s="65"/>
      <c r="S63" s="72"/>
      <c r="T63" s="97"/>
    </row>
    <row r="64" spans="1:43" s="81" customFormat="1" ht="15" customHeight="1" x14ac:dyDescent="0.35">
      <c r="A64" s="48"/>
      <c r="B64" s="266" t="s">
        <v>59</v>
      </c>
      <c r="C64" s="267"/>
      <c r="D64" s="268">
        <v>251</v>
      </c>
      <c r="E64" s="268">
        <v>344</v>
      </c>
      <c r="F64" s="268">
        <v>27</v>
      </c>
      <c r="G64" s="268">
        <v>144</v>
      </c>
      <c r="H64" s="268">
        <v>6</v>
      </c>
      <c r="I64" s="268">
        <v>19</v>
      </c>
      <c r="J64" s="268">
        <v>1</v>
      </c>
      <c r="K64" s="268">
        <v>40</v>
      </c>
      <c r="L64" s="268">
        <v>2</v>
      </c>
      <c r="M64" s="268">
        <v>32</v>
      </c>
      <c r="N64" s="268">
        <v>103</v>
      </c>
      <c r="O64" s="268">
        <v>4</v>
      </c>
      <c r="P64" s="268">
        <v>4</v>
      </c>
      <c r="Q64" s="82"/>
      <c r="R64" s="65"/>
      <c r="S64" s="72"/>
      <c r="T64" s="97"/>
    </row>
    <row r="65" spans="1:26" s="81" customFormat="1" ht="14.5" x14ac:dyDescent="0.35">
      <c r="A65" s="48"/>
      <c r="B65" s="266" t="s">
        <v>30</v>
      </c>
      <c r="C65" s="267"/>
      <c r="D65" s="268">
        <v>188</v>
      </c>
      <c r="E65" s="268">
        <v>316</v>
      </c>
      <c r="F65" s="268">
        <v>22</v>
      </c>
      <c r="G65" s="268">
        <v>108</v>
      </c>
      <c r="H65" s="268">
        <v>0</v>
      </c>
      <c r="I65" s="268">
        <v>18</v>
      </c>
      <c r="J65" s="268">
        <v>6</v>
      </c>
      <c r="K65" s="268">
        <v>34</v>
      </c>
      <c r="L65" s="268">
        <v>2</v>
      </c>
      <c r="M65" s="268">
        <v>20</v>
      </c>
      <c r="N65" s="268">
        <v>127</v>
      </c>
      <c r="O65" s="268">
        <v>5</v>
      </c>
      <c r="P65" s="268">
        <v>2</v>
      </c>
      <c r="Q65" s="82"/>
      <c r="R65" s="65"/>
      <c r="S65" s="72"/>
      <c r="T65" s="72"/>
      <c r="U65" s="65"/>
      <c r="V65" s="65"/>
      <c r="W65" s="65"/>
      <c r="X65" s="65"/>
      <c r="Y65" s="65"/>
      <c r="Z65" s="65"/>
    </row>
    <row r="66" spans="1:26" s="65" customFormat="1" ht="14.5" x14ac:dyDescent="0.35">
      <c r="A66" s="48"/>
      <c r="C66" s="93"/>
      <c r="D66" s="101"/>
      <c r="E66" s="95"/>
      <c r="F66" s="95"/>
      <c r="G66" s="95"/>
      <c r="H66" s="93"/>
      <c r="I66" s="93"/>
      <c r="J66" s="93"/>
      <c r="S66" s="72"/>
      <c r="T66" s="72"/>
    </row>
    <row r="67" spans="1:26" s="65" customFormat="1" ht="14.5" x14ac:dyDescent="0.35">
      <c r="A67" s="48"/>
      <c r="B67" s="93"/>
      <c r="C67" s="93"/>
      <c r="D67" s="94"/>
      <c r="E67" s="95"/>
      <c r="F67" s="95"/>
      <c r="G67" s="95"/>
      <c r="H67" s="93"/>
      <c r="I67" s="93"/>
      <c r="J67" s="93"/>
      <c r="S67" s="72"/>
      <c r="T67" s="72"/>
    </row>
    <row r="68" spans="1:26" s="65" customFormat="1" ht="14.5" x14ac:dyDescent="0.35">
      <c r="A68" s="48"/>
      <c r="B68" s="93"/>
      <c r="C68" s="93"/>
      <c r="D68" s="94"/>
      <c r="E68" s="95"/>
      <c r="F68" s="95"/>
      <c r="G68" s="95"/>
      <c r="H68" s="93"/>
      <c r="I68" s="93"/>
      <c r="J68" s="93"/>
      <c r="S68" s="72"/>
      <c r="T68" s="72"/>
    </row>
    <row r="69" spans="1:26" s="65" customFormat="1" ht="14.5" x14ac:dyDescent="0.35">
      <c r="A69" s="48"/>
      <c r="B69" s="93"/>
      <c r="C69" s="93"/>
      <c r="D69" s="94"/>
      <c r="E69" s="95"/>
      <c r="F69" s="95"/>
      <c r="G69" s="95"/>
      <c r="H69" s="93"/>
      <c r="I69" s="93"/>
      <c r="J69" s="93"/>
      <c r="S69" s="72"/>
      <c r="T69" s="72"/>
    </row>
    <row r="70" spans="1:26" s="65" customFormat="1" ht="14.5" x14ac:dyDescent="0.35">
      <c r="A70" s="48"/>
      <c r="B70" s="93"/>
      <c r="C70" s="93"/>
      <c r="D70" s="94"/>
      <c r="E70" s="95"/>
      <c r="F70" s="95"/>
      <c r="G70" s="95"/>
      <c r="H70" s="93"/>
      <c r="I70" s="93"/>
      <c r="J70" s="93"/>
      <c r="S70" s="72"/>
      <c r="T70" s="72"/>
    </row>
    <row r="71" spans="1:26" s="65" customFormat="1" ht="14.5" x14ac:dyDescent="0.35">
      <c r="A71" s="48"/>
      <c r="B71" s="93"/>
      <c r="C71" s="93"/>
      <c r="D71" s="94"/>
      <c r="E71" s="95"/>
      <c r="F71" s="95"/>
      <c r="G71" s="95"/>
      <c r="H71" s="93"/>
      <c r="I71" s="93"/>
      <c r="J71" s="93"/>
      <c r="S71" s="72"/>
      <c r="T71" s="72"/>
    </row>
    <row r="72" spans="1:26" s="65" customFormat="1" ht="14.5" x14ac:dyDescent="0.35">
      <c r="A72" s="48"/>
      <c r="B72" s="93"/>
      <c r="C72" s="93"/>
      <c r="D72" s="94"/>
      <c r="E72" s="95"/>
      <c r="F72" s="95"/>
      <c r="G72" s="95"/>
      <c r="H72" s="93"/>
      <c r="I72" s="93"/>
      <c r="J72" s="93"/>
      <c r="S72" s="72"/>
      <c r="T72" s="72"/>
    </row>
    <row r="73" spans="1:26" s="65" customFormat="1" ht="14.5" x14ac:dyDescent="0.35">
      <c r="A73" s="48"/>
      <c r="B73" s="93"/>
      <c r="C73" s="93"/>
      <c r="D73" s="93"/>
      <c r="E73" s="95"/>
      <c r="F73" s="95"/>
      <c r="G73" s="95"/>
      <c r="H73" s="93"/>
      <c r="I73" s="93"/>
      <c r="J73" s="93"/>
      <c r="S73" s="72"/>
      <c r="T73" s="72"/>
    </row>
    <row r="74" spans="1:26" s="65" customFormat="1" ht="14.5" x14ac:dyDescent="0.35">
      <c r="A74" s="48"/>
      <c r="B74" s="93"/>
      <c r="C74" s="93"/>
      <c r="D74" s="93"/>
      <c r="E74" s="95"/>
      <c r="F74" s="95"/>
      <c r="G74" s="95"/>
      <c r="H74" s="93"/>
      <c r="I74" s="93"/>
      <c r="J74" s="93"/>
      <c r="S74" s="72"/>
      <c r="T74" s="72"/>
    </row>
    <row r="75" spans="1:26" s="65" customFormat="1" ht="14.5" x14ac:dyDescent="0.35">
      <c r="A75" s="48"/>
      <c r="B75" s="93"/>
      <c r="C75" s="93"/>
      <c r="D75" s="93"/>
      <c r="E75" s="95"/>
      <c r="F75" s="95"/>
      <c r="G75" s="95"/>
      <c r="H75" s="93"/>
      <c r="I75" s="93"/>
      <c r="J75" s="93"/>
      <c r="S75" s="72"/>
      <c r="T75" s="72"/>
    </row>
    <row r="76" spans="1:26" s="65" customFormat="1" ht="14.5" x14ac:dyDescent="0.35">
      <c r="A76" s="48"/>
      <c r="B76" s="93"/>
      <c r="C76" s="93"/>
      <c r="D76" s="93"/>
      <c r="E76" s="95"/>
      <c r="F76" s="95"/>
      <c r="G76" s="95"/>
      <c r="H76" s="93"/>
      <c r="I76" s="93"/>
      <c r="J76" s="93"/>
      <c r="S76" s="72"/>
      <c r="T76" s="72"/>
    </row>
    <row r="77" spans="1:26" s="65" customFormat="1" ht="14.5" x14ac:dyDescent="0.35">
      <c r="A77" s="48"/>
      <c r="B77" s="93"/>
      <c r="C77" s="93"/>
      <c r="D77" s="93"/>
      <c r="E77" s="95"/>
      <c r="F77" s="95"/>
      <c r="G77" s="95"/>
      <c r="H77" s="93"/>
      <c r="I77" s="93"/>
      <c r="J77" s="93"/>
      <c r="S77" s="72"/>
      <c r="T77" s="72"/>
    </row>
    <row r="78" spans="1:26" s="65" customFormat="1" ht="14.5" x14ac:dyDescent="0.35">
      <c r="A78" s="48"/>
      <c r="B78" s="93"/>
      <c r="C78" s="93"/>
      <c r="D78" s="93"/>
      <c r="E78" s="95"/>
      <c r="F78" s="95"/>
      <c r="G78" s="95"/>
      <c r="H78" s="93"/>
      <c r="I78" s="93"/>
      <c r="J78" s="93"/>
      <c r="S78" s="72"/>
      <c r="T78" s="72"/>
    </row>
    <row r="79" spans="1:26" s="65" customFormat="1" ht="14.5" x14ac:dyDescent="0.35">
      <c r="A79" s="48"/>
      <c r="B79" s="93"/>
      <c r="C79" s="93"/>
      <c r="D79" s="93"/>
      <c r="E79" s="95"/>
      <c r="F79" s="95"/>
      <c r="G79" s="95"/>
      <c r="H79" s="93"/>
      <c r="I79" s="93"/>
      <c r="J79" s="93"/>
      <c r="S79" s="72"/>
      <c r="T79" s="72"/>
    </row>
    <row r="80" spans="1:26" s="65" customFormat="1" ht="14.5" x14ac:dyDescent="0.35">
      <c r="A80" s="48"/>
      <c r="B80" s="93"/>
      <c r="C80" s="93"/>
      <c r="D80" s="93"/>
      <c r="E80" s="95"/>
      <c r="F80" s="95"/>
      <c r="G80" s="95"/>
      <c r="H80" s="93"/>
      <c r="I80" s="93"/>
      <c r="J80" s="93"/>
      <c r="S80" s="72"/>
      <c r="T80" s="72"/>
    </row>
    <row r="81" spans="1:20" s="65" customFormat="1" ht="14.5" x14ac:dyDescent="0.35">
      <c r="A81" s="48"/>
      <c r="B81" s="93"/>
      <c r="C81" s="93"/>
      <c r="D81" s="93"/>
      <c r="E81" s="95"/>
      <c r="F81" s="95"/>
      <c r="G81" s="95"/>
      <c r="H81" s="93"/>
      <c r="I81" s="93"/>
      <c r="J81" s="93"/>
      <c r="S81" s="72"/>
      <c r="T81" s="72"/>
    </row>
    <row r="82" spans="1:20" s="65" customFormat="1" ht="14.5" x14ac:dyDescent="0.35">
      <c r="A82" s="48"/>
      <c r="B82" s="93"/>
      <c r="C82" s="93"/>
      <c r="D82" s="93"/>
      <c r="E82" s="95"/>
      <c r="F82" s="95"/>
      <c r="G82" s="95"/>
      <c r="H82" s="93"/>
      <c r="I82" s="93"/>
      <c r="J82" s="93"/>
      <c r="S82" s="72"/>
      <c r="T82" s="72"/>
    </row>
    <row r="83" spans="1:20" s="65" customFormat="1" ht="14.5" x14ac:dyDescent="0.35">
      <c r="A83" s="48"/>
      <c r="B83" s="93"/>
      <c r="C83" s="93"/>
      <c r="D83" s="93"/>
      <c r="E83" s="95"/>
      <c r="F83" s="95"/>
      <c r="G83" s="95"/>
      <c r="H83" s="93"/>
      <c r="I83" s="93"/>
      <c r="J83" s="93"/>
      <c r="S83" s="72"/>
      <c r="T83" s="72"/>
    </row>
    <row r="84" spans="1:20" s="65" customFormat="1" ht="14.5" x14ac:dyDescent="0.35">
      <c r="A84" s="48"/>
      <c r="B84" s="93"/>
      <c r="C84" s="93"/>
      <c r="D84" s="93"/>
      <c r="E84" s="95"/>
      <c r="F84" s="95"/>
      <c r="G84" s="95"/>
      <c r="H84" s="93"/>
      <c r="I84" s="93"/>
      <c r="J84" s="93"/>
      <c r="S84" s="72"/>
      <c r="T84" s="72"/>
    </row>
    <row r="85" spans="1:20" s="65" customFormat="1" ht="14.5" x14ac:dyDescent="0.35">
      <c r="A85" s="48"/>
      <c r="B85" s="93"/>
      <c r="C85" s="93"/>
      <c r="D85" s="93"/>
      <c r="E85" s="95"/>
      <c r="F85" s="95"/>
      <c r="G85" s="95"/>
      <c r="H85" s="93"/>
      <c r="I85" s="93"/>
      <c r="J85" s="93"/>
      <c r="S85" s="72"/>
      <c r="T85" s="72"/>
    </row>
    <row r="86" spans="1:20" s="65" customFormat="1" ht="14.5" x14ac:dyDescent="0.35">
      <c r="A86" s="48"/>
      <c r="B86" s="93"/>
      <c r="C86" s="93"/>
      <c r="D86" s="93"/>
      <c r="E86" s="95"/>
      <c r="F86" s="95"/>
      <c r="G86" s="95"/>
      <c r="H86" s="93"/>
      <c r="I86" s="93"/>
      <c r="J86" s="93"/>
      <c r="S86" s="72"/>
      <c r="T86" s="72"/>
    </row>
    <row r="87" spans="1:20" s="65" customFormat="1" ht="14.5" x14ac:dyDescent="0.35">
      <c r="A87" s="48"/>
      <c r="B87" s="93"/>
      <c r="C87" s="93"/>
      <c r="D87" s="93"/>
      <c r="E87" s="95"/>
      <c r="F87" s="95"/>
      <c r="G87" s="95"/>
      <c r="H87" s="93"/>
      <c r="I87" s="93"/>
      <c r="J87" s="93"/>
      <c r="S87" s="72"/>
      <c r="T87" s="72"/>
    </row>
    <row r="88" spans="1:20" s="65" customFormat="1" ht="14.5" x14ac:dyDescent="0.35">
      <c r="A88" s="48"/>
      <c r="B88" s="93"/>
      <c r="C88" s="93"/>
      <c r="D88" s="93"/>
      <c r="E88" s="95"/>
      <c r="F88" s="95"/>
      <c r="G88" s="95"/>
      <c r="H88" s="93"/>
      <c r="I88" s="93"/>
      <c r="J88" s="93"/>
      <c r="S88" s="72"/>
      <c r="T88" s="72"/>
    </row>
    <row r="89" spans="1:20" s="65" customFormat="1" ht="14.5" x14ac:dyDescent="0.35">
      <c r="A89" s="48"/>
      <c r="B89" s="93"/>
      <c r="C89" s="93"/>
      <c r="D89" s="93"/>
      <c r="E89" s="95"/>
      <c r="F89" s="95"/>
      <c r="G89" s="95"/>
      <c r="H89" s="93"/>
      <c r="I89" s="93"/>
      <c r="J89" s="93"/>
      <c r="S89" s="72"/>
      <c r="T89" s="72"/>
    </row>
    <row r="90" spans="1:20" s="65" customFormat="1" ht="14.5" x14ac:dyDescent="0.35">
      <c r="A90" s="48"/>
      <c r="B90" s="93"/>
      <c r="C90" s="93"/>
      <c r="D90" s="93"/>
      <c r="E90" s="95"/>
      <c r="F90" s="95"/>
      <c r="G90" s="95"/>
      <c r="H90" s="93"/>
      <c r="I90" s="93"/>
      <c r="J90" s="93"/>
      <c r="S90" s="72"/>
      <c r="T90" s="72"/>
    </row>
    <row r="91" spans="1:20" s="65" customFormat="1" ht="14.5" x14ac:dyDescent="0.35">
      <c r="A91" s="48"/>
      <c r="B91" s="93"/>
      <c r="C91" s="93"/>
      <c r="D91" s="93"/>
      <c r="E91" s="95"/>
      <c r="F91" s="95"/>
      <c r="G91" s="95"/>
      <c r="H91" s="93"/>
      <c r="I91" s="93"/>
      <c r="J91" s="93"/>
      <c r="S91" s="72"/>
      <c r="T91" s="72"/>
    </row>
    <row r="92" spans="1:20" s="65" customFormat="1" ht="14.5" x14ac:dyDescent="0.35">
      <c r="A92" s="48"/>
      <c r="B92" s="93"/>
      <c r="C92" s="93"/>
      <c r="D92" s="93"/>
      <c r="E92" s="95"/>
      <c r="F92" s="95"/>
      <c r="G92" s="95"/>
      <c r="H92" s="93"/>
      <c r="I92" s="93"/>
      <c r="J92" s="93"/>
      <c r="S92" s="72"/>
      <c r="T92" s="72"/>
    </row>
    <row r="93" spans="1:20" s="65" customFormat="1" ht="14.5" x14ac:dyDescent="0.35">
      <c r="A93" s="48"/>
      <c r="B93" s="93"/>
      <c r="C93" s="93"/>
      <c r="D93" s="93"/>
      <c r="E93" s="95"/>
      <c r="F93" s="95"/>
      <c r="G93" s="95"/>
      <c r="H93" s="93"/>
      <c r="I93" s="93"/>
      <c r="J93" s="93"/>
      <c r="S93" s="72"/>
      <c r="T93" s="72"/>
    </row>
    <row r="94" spans="1:20" s="65" customFormat="1" ht="14.5" x14ac:dyDescent="0.35">
      <c r="A94" s="48"/>
      <c r="B94" s="93"/>
      <c r="C94" s="93"/>
      <c r="D94" s="93"/>
      <c r="E94" s="95"/>
      <c r="F94" s="95"/>
      <c r="G94" s="95"/>
      <c r="H94" s="93"/>
      <c r="I94" s="93"/>
      <c r="J94" s="93"/>
      <c r="S94" s="72"/>
      <c r="T94" s="72"/>
    </row>
    <row r="95" spans="1:20" s="65" customFormat="1" ht="14.5" x14ac:dyDescent="0.35">
      <c r="A95" s="48"/>
      <c r="B95" s="93"/>
      <c r="C95" s="93"/>
      <c r="D95" s="93"/>
      <c r="E95" s="95"/>
      <c r="F95" s="95"/>
      <c r="G95" s="95"/>
      <c r="H95" s="93"/>
      <c r="I95" s="93"/>
      <c r="J95" s="93"/>
      <c r="S95" s="72"/>
      <c r="T95" s="72"/>
    </row>
    <row r="96" spans="1:20" s="65" customFormat="1" ht="14.5" x14ac:dyDescent="0.35">
      <c r="A96" s="48"/>
      <c r="B96" s="93"/>
      <c r="C96" s="93"/>
      <c r="D96" s="93"/>
      <c r="E96" s="95"/>
      <c r="F96" s="95"/>
      <c r="G96" s="95"/>
      <c r="H96" s="93"/>
      <c r="I96" s="93"/>
      <c r="J96" s="93"/>
      <c r="S96" s="72"/>
      <c r="T96" s="72"/>
    </row>
    <row r="97" spans="1:20" s="65" customFormat="1" ht="14.5" x14ac:dyDescent="0.35">
      <c r="A97" s="48"/>
      <c r="B97" s="93"/>
      <c r="C97" s="93"/>
      <c r="D97" s="93"/>
      <c r="E97" s="95"/>
      <c r="F97" s="95"/>
      <c r="G97" s="95"/>
      <c r="H97" s="93"/>
      <c r="I97" s="93"/>
      <c r="J97" s="93"/>
      <c r="S97" s="72"/>
      <c r="T97" s="72"/>
    </row>
    <row r="98" spans="1:20" s="65" customFormat="1" ht="14.5" x14ac:dyDescent="0.35">
      <c r="A98" s="48"/>
      <c r="B98" s="93"/>
      <c r="C98" s="93"/>
      <c r="D98" s="93"/>
      <c r="E98" s="95"/>
      <c r="F98" s="95"/>
      <c r="G98" s="95"/>
      <c r="H98" s="93"/>
      <c r="I98" s="93"/>
      <c r="J98" s="93"/>
      <c r="S98" s="72"/>
      <c r="T98" s="72"/>
    </row>
    <row r="99" spans="1:20" s="65" customFormat="1" ht="14.5" x14ac:dyDescent="0.35">
      <c r="A99" s="48"/>
      <c r="B99" s="93"/>
      <c r="C99" s="93"/>
      <c r="D99" s="93"/>
      <c r="E99" s="95"/>
      <c r="F99" s="95"/>
      <c r="G99" s="95"/>
      <c r="H99" s="93"/>
      <c r="I99" s="93"/>
      <c r="J99" s="93"/>
      <c r="S99" s="72"/>
      <c r="T99" s="72"/>
    </row>
    <row r="100" spans="1:20" s="65" customFormat="1" ht="14.5" x14ac:dyDescent="0.35">
      <c r="A100" s="48"/>
      <c r="B100" s="93"/>
      <c r="C100" s="93"/>
      <c r="D100" s="93"/>
      <c r="E100" s="95"/>
      <c r="F100" s="95"/>
      <c r="G100" s="95"/>
      <c r="H100" s="93"/>
      <c r="I100" s="93"/>
      <c r="J100" s="93"/>
      <c r="S100" s="72"/>
      <c r="T100" s="72"/>
    </row>
    <row r="101" spans="1:20" s="65" customFormat="1" ht="14.5" x14ac:dyDescent="0.35">
      <c r="A101" s="48"/>
      <c r="B101" s="93"/>
      <c r="C101" s="93"/>
      <c r="D101" s="93"/>
      <c r="E101" s="95"/>
      <c r="F101" s="95"/>
      <c r="G101" s="95"/>
      <c r="H101" s="93"/>
      <c r="I101" s="93"/>
      <c r="J101" s="93"/>
      <c r="S101" s="72"/>
      <c r="T101" s="72"/>
    </row>
    <row r="102" spans="1:20" s="65" customFormat="1" ht="14.5" x14ac:dyDescent="0.35">
      <c r="A102" s="48"/>
      <c r="B102" s="93"/>
      <c r="C102" s="93"/>
      <c r="D102" s="93"/>
      <c r="E102" s="95"/>
      <c r="F102" s="95"/>
      <c r="G102" s="95"/>
      <c r="H102" s="93"/>
      <c r="I102" s="93"/>
      <c r="J102" s="93"/>
      <c r="S102" s="72"/>
      <c r="T102" s="72"/>
    </row>
    <row r="103" spans="1:20" s="65" customFormat="1" ht="14.5" x14ac:dyDescent="0.35">
      <c r="A103" s="48"/>
      <c r="B103" s="93"/>
      <c r="C103" s="93"/>
      <c r="D103" s="93"/>
      <c r="E103" s="95"/>
      <c r="F103" s="95"/>
      <c r="G103" s="95"/>
      <c r="H103" s="93"/>
      <c r="I103" s="93"/>
      <c r="J103" s="93"/>
      <c r="S103" s="72"/>
      <c r="T103" s="72"/>
    </row>
    <row r="104" spans="1:20" s="65" customFormat="1" ht="14.5" x14ac:dyDescent="0.35">
      <c r="A104" s="48"/>
      <c r="B104" s="93"/>
      <c r="C104" s="93"/>
      <c r="D104" s="93"/>
      <c r="E104" s="95"/>
      <c r="F104" s="95"/>
      <c r="G104" s="95"/>
      <c r="H104" s="93"/>
      <c r="I104" s="93"/>
      <c r="J104" s="93"/>
      <c r="S104" s="72"/>
      <c r="T104" s="72"/>
    </row>
    <row r="105" spans="1:20" s="65" customFormat="1" ht="14.5" x14ac:dyDescent="0.35">
      <c r="A105" s="48"/>
      <c r="B105" s="93"/>
      <c r="C105" s="93"/>
      <c r="D105" s="93"/>
      <c r="E105" s="95"/>
      <c r="F105" s="95"/>
      <c r="G105" s="95"/>
      <c r="H105" s="93"/>
      <c r="I105" s="93"/>
      <c r="J105" s="93"/>
      <c r="S105" s="72"/>
      <c r="T105" s="72"/>
    </row>
    <row r="106" spans="1:20" s="65" customFormat="1" ht="14.5" x14ac:dyDescent="0.35">
      <c r="A106" s="48"/>
      <c r="B106" s="93"/>
      <c r="C106" s="93"/>
      <c r="D106" s="93"/>
      <c r="E106" s="95"/>
      <c r="F106" s="95"/>
      <c r="G106" s="95"/>
      <c r="H106" s="93"/>
      <c r="I106" s="93"/>
      <c r="J106" s="93"/>
      <c r="S106" s="72"/>
      <c r="T106" s="72"/>
    </row>
    <row r="107" spans="1:20" s="65" customFormat="1" ht="14.5" x14ac:dyDescent="0.35">
      <c r="A107" s="48"/>
      <c r="B107" s="93"/>
      <c r="C107" s="93"/>
      <c r="D107" s="93"/>
      <c r="E107" s="95"/>
      <c r="F107" s="95"/>
      <c r="G107" s="95"/>
      <c r="H107" s="93"/>
      <c r="I107" s="93"/>
      <c r="J107" s="93"/>
      <c r="S107" s="72"/>
      <c r="T107" s="72"/>
    </row>
    <row r="108" spans="1:20" s="65" customFormat="1" ht="14.5" x14ac:dyDescent="0.35">
      <c r="A108" s="48"/>
      <c r="B108" s="93"/>
      <c r="C108" s="93"/>
      <c r="D108" s="93"/>
      <c r="E108" s="95"/>
      <c r="F108" s="95"/>
      <c r="G108" s="95"/>
      <c r="H108" s="93"/>
      <c r="I108" s="93"/>
      <c r="J108" s="93"/>
      <c r="S108" s="72"/>
      <c r="T108" s="72"/>
    </row>
    <row r="109" spans="1:20" s="65" customFormat="1" ht="14.5" x14ac:dyDescent="0.35">
      <c r="A109" s="48"/>
      <c r="B109" s="93"/>
      <c r="C109" s="93"/>
      <c r="D109" s="93"/>
      <c r="E109" s="95"/>
      <c r="F109" s="95"/>
      <c r="G109" s="95"/>
      <c r="H109" s="93"/>
      <c r="I109" s="93"/>
      <c r="J109" s="93"/>
      <c r="S109" s="72"/>
      <c r="T109" s="72"/>
    </row>
    <row r="110" spans="1:20" s="65" customFormat="1" ht="14.5" x14ac:dyDescent="0.35">
      <c r="A110" s="48"/>
      <c r="B110" s="93"/>
      <c r="C110" s="93"/>
      <c r="D110" s="93"/>
      <c r="E110" s="95"/>
      <c r="F110" s="95"/>
      <c r="G110" s="95"/>
      <c r="H110" s="93"/>
      <c r="I110" s="93"/>
      <c r="J110" s="93"/>
      <c r="S110" s="72"/>
      <c r="T110" s="72"/>
    </row>
    <row r="111" spans="1:20" s="65" customFormat="1" ht="14.5" x14ac:dyDescent="0.35">
      <c r="A111" s="48"/>
      <c r="B111" s="93"/>
      <c r="C111" s="93"/>
      <c r="D111" s="93"/>
      <c r="E111" s="95"/>
      <c r="F111" s="95"/>
      <c r="G111" s="95"/>
      <c r="H111" s="93"/>
      <c r="I111" s="93"/>
      <c r="J111" s="93"/>
      <c r="S111" s="72"/>
      <c r="T111" s="72"/>
    </row>
    <row r="112" spans="1:20" s="65" customFormat="1" ht="14.5" x14ac:dyDescent="0.35">
      <c r="A112" s="48"/>
      <c r="B112" s="93"/>
      <c r="C112" s="93"/>
      <c r="D112" s="93"/>
      <c r="E112" s="95"/>
      <c r="F112" s="95"/>
      <c r="G112" s="95"/>
      <c r="H112" s="93"/>
      <c r="I112" s="93"/>
      <c r="J112" s="93"/>
      <c r="S112" s="72"/>
      <c r="T112" s="72"/>
    </row>
    <row r="113" spans="1:20" s="65" customFormat="1" ht="14.5" x14ac:dyDescent="0.35">
      <c r="A113" s="48"/>
      <c r="B113" s="93"/>
      <c r="C113" s="93"/>
      <c r="D113" s="93"/>
      <c r="E113" s="95"/>
      <c r="F113" s="95"/>
      <c r="G113" s="95"/>
      <c r="H113" s="93"/>
      <c r="I113" s="93"/>
      <c r="J113" s="93"/>
      <c r="S113" s="72"/>
      <c r="T113" s="72"/>
    </row>
    <row r="114" spans="1:20" s="65" customFormat="1" ht="14.5" x14ac:dyDescent="0.35">
      <c r="A114" s="48"/>
      <c r="B114" s="93"/>
      <c r="C114" s="93"/>
      <c r="D114" s="93"/>
      <c r="E114" s="95"/>
      <c r="F114" s="95"/>
      <c r="G114" s="95"/>
      <c r="H114" s="93"/>
      <c r="I114" s="93"/>
      <c r="J114" s="93"/>
      <c r="S114" s="72"/>
      <c r="T114" s="72"/>
    </row>
    <row r="115" spans="1:20" s="65" customFormat="1" ht="14.5" x14ac:dyDescent="0.35">
      <c r="A115" s="48"/>
      <c r="B115" s="93"/>
      <c r="C115" s="93"/>
      <c r="D115" s="93"/>
      <c r="E115" s="95"/>
      <c r="F115" s="95"/>
      <c r="G115" s="95"/>
      <c r="H115" s="93"/>
      <c r="I115" s="93"/>
      <c r="J115" s="93"/>
      <c r="S115" s="72"/>
      <c r="T115" s="72"/>
    </row>
    <row r="116" spans="1:20" s="65" customFormat="1" ht="14.5" x14ac:dyDescent="0.35">
      <c r="A116" s="48"/>
      <c r="B116" s="93"/>
      <c r="C116" s="93"/>
      <c r="D116" s="93"/>
      <c r="E116" s="95"/>
      <c r="F116" s="95"/>
      <c r="G116" s="95"/>
      <c r="H116" s="93"/>
      <c r="I116" s="93"/>
      <c r="J116" s="93"/>
      <c r="S116" s="72"/>
      <c r="T116" s="72"/>
    </row>
    <row r="117" spans="1:20" s="65" customFormat="1" ht="14.5" x14ac:dyDescent="0.35">
      <c r="A117" s="48"/>
      <c r="B117" s="93"/>
      <c r="C117" s="93"/>
      <c r="D117" s="93"/>
      <c r="E117" s="95"/>
      <c r="F117" s="95"/>
      <c r="G117" s="95"/>
      <c r="H117" s="93"/>
      <c r="I117" s="93"/>
      <c r="J117" s="93"/>
      <c r="S117" s="72"/>
      <c r="T117" s="72"/>
    </row>
    <row r="118" spans="1:20" s="65" customFormat="1" ht="14.5" x14ac:dyDescent="0.35">
      <c r="A118" s="48"/>
      <c r="B118" s="93"/>
      <c r="C118" s="93"/>
      <c r="D118" s="93"/>
      <c r="E118" s="95"/>
      <c r="F118" s="95"/>
      <c r="G118" s="95"/>
      <c r="H118" s="93"/>
      <c r="I118" s="93"/>
      <c r="J118" s="93"/>
      <c r="S118" s="72"/>
      <c r="T118" s="72"/>
    </row>
    <row r="119" spans="1:20" s="65" customFormat="1" ht="14.5" x14ac:dyDescent="0.35">
      <c r="A119" s="48"/>
      <c r="B119" s="93"/>
      <c r="C119" s="93"/>
      <c r="D119" s="93"/>
      <c r="E119" s="95"/>
      <c r="F119" s="95"/>
      <c r="G119" s="95"/>
      <c r="H119" s="93"/>
      <c r="I119" s="93"/>
      <c r="J119" s="93"/>
      <c r="S119" s="72"/>
      <c r="T119" s="72"/>
    </row>
    <row r="120" spans="1:20" s="65" customFormat="1" ht="14.5" x14ac:dyDescent="0.35">
      <c r="A120" s="48"/>
      <c r="B120" s="93"/>
      <c r="C120" s="93"/>
      <c r="D120" s="93"/>
      <c r="E120" s="95"/>
      <c r="F120" s="95"/>
      <c r="G120" s="95"/>
      <c r="H120" s="93"/>
      <c r="I120" s="93"/>
      <c r="J120" s="93"/>
      <c r="S120" s="72"/>
      <c r="T120" s="72"/>
    </row>
    <row r="121" spans="1:20" s="65" customFormat="1" ht="14.5" x14ac:dyDescent="0.35">
      <c r="A121" s="48"/>
      <c r="B121" s="93"/>
      <c r="C121" s="93"/>
      <c r="D121" s="93"/>
      <c r="E121" s="95"/>
      <c r="F121" s="95"/>
      <c r="G121" s="95"/>
      <c r="H121" s="93"/>
      <c r="I121" s="93"/>
      <c r="J121" s="93"/>
      <c r="S121" s="72"/>
      <c r="T121" s="72"/>
    </row>
    <row r="122" spans="1:20" s="65" customFormat="1" ht="14.5" x14ac:dyDescent="0.35">
      <c r="A122" s="48"/>
      <c r="B122" s="93"/>
      <c r="C122" s="93"/>
      <c r="D122" s="93"/>
      <c r="E122" s="95"/>
      <c r="F122" s="95"/>
      <c r="G122" s="95"/>
      <c r="H122" s="93"/>
      <c r="I122" s="93"/>
      <c r="J122" s="93"/>
      <c r="S122" s="72"/>
      <c r="T122" s="72"/>
    </row>
    <row r="123" spans="1:20" s="65" customFormat="1" ht="14.5" x14ac:dyDescent="0.35">
      <c r="A123" s="48"/>
      <c r="B123" s="93"/>
      <c r="C123" s="93"/>
      <c r="D123" s="93"/>
      <c r="E123" s="95"/>
      <c r="F123" s="95"/>
      <c r="G123" s="95"/>
      <c r="H123" s="93"/>
      <c r="I123" s="93"/>
      <c r="J123" s="93"/>
      <c r="S123" s="72"/>
      <c r="T123" s="72"/>
    </row>
    <row r="124" spans="1:20" s="65" customFormat="1" ht="14.5" x14ac:dyDescent="0.35">
      <c r="A124" s="48"/>
      <c r="B124" s="93"/>
      <c r="C124" s="93"/>
      <c r="D124" s="93"/>
      <c r="E124" s="95"/>
      <c r="F124" s="95"/>
      <c r="G124" s="95"/>
      <c r="H124" s="93"/>
      <c r="I124" s="93"/>
      <c r="J124" s="93"/>
      <c r="S124" s="72"/>
      <c r="T124" s="72"/>
    </row>
    <row r="125" spans="1:20" s="65" customFormat="1" ht="14.5" x14ac:dyDescent="0.35">
      <c r="A125" s="48"/>
      <c r="B125" s="93"/>
      <c r="C125" s="93"/>
      <c r="D125" s="93"/>
      <c r="E125" s="95"/>
      <c r="F125" s="95"/>
      <c r="G125" s="95"/>
      <c r="H125" s="93"/>
      <c r="I125" s="93"/>
      <c r="J125" s="93"/>
      <c r="S125" s="72"/>
      <c r="T125" s="72"/>
    </row>
    <row r="126" spans="1:20" s="65" customFormat="1" ht="14.5" x14ac:dyDescent="0.35">
      <c r="A126" s="48"/>
      <c r="B126" s="93"/>
      <c r="C126" s="93"/>
      <c r="D126" s="93"/>
      <c r="E126" s="95"/>
      <c r="F126" s="95"/>
      <c r="G126" s="95"/>
      <c r="H126" s="93"/>
      <c r="I126" s="93"/>
      <c r="J126" s="93"/>
      <c r="S126" s="72"/>
      <c r="T126" s="72"/>
    </row>
    <row r="127" spans="1:20" s="65" customFormat="1" ht="14.5" x14ac:dyDescent="0.35">
      <c r="A127" s="48"/>
      <c r="B127" s="93"/>
      <c r="C127" s="93"/>
      <c r="D127" s="93"/>
      <c r="E127" s="95"/>
      <c r="F127" s="95"/>
      <c r="G127" s="95"/>
      <c r="H127" s="93"/>
      <c r="I127" s="93"/>
      <c r="J127" s="93"/>
      <c r="S127" s="72"/>
      <c r="T127" s="72"/>
    </row>
    <row r="128" spans="1:20" s="65" customFormat="1" ht="14.5" x14ac:dyDescent="0.35">
      <c r="A128" s="48"/>
      <c r="B128" s="93"/>
      <c r="C128" s="93"/>
      <c r="D128" s="93"/>
      <c r="E128" s="95"/>
      <c r="F128" s="95"/>
      <c r="G128" s="95"/>
      <c r="H128" s="93"/>
      <c r="I128" s="93"/>
      <c r="J128" s="93"/>
      <c r="S128" s="72"/>
      <c r="T128" s="72"/>
    </row>
    <row r="129" spans="1:20" s="65" customFormat="1" ht="14.5" x14ac:dyDescent="0.35">
      <c r="A129" s="48"/>
      <c r="B129" s="93"/>
      <c r="C129" s="93"/>
      <c r="D129" s="93"/>
      <c r="E129" s="95"/>
      <c r="F129" s="95"/>
      <c r="G129" s="95"/>
      <c r="H129" s="93"/>
      <c r="I129" s="93"/>
      <c r="J129" s="93"/>
      <c r="S129" s="72"/>
      <c r="T129" s="72"/>
    </row>
    <row r="130" spans="1:20" s="65" customFormat="1" ht="14.5" x14ac:dyDescent="0.35">
      <c r="A130" s="48"/>
      <c r="B130" s="93"/>
      <c r="C130" s="93"/>
      <c r="D130" s="93"/>
      <c r="E130" s="95"/>
      <c r="F130" s="95"/>
      <c r="G130" s="95"/>
      <c r="H130" s="93"/>
      <c r="I130" s="93"/>
      <c r="J130" s="93"/>
      <c r="S130" s="72"/>
      <c r="T130" s="72"/>
    </row>
    <row r="131" spans="1:20" s="65" customFormat="1" ht="14.5" x14ac:dyDescent="0.35">
      <c r="A131" s="48"/>
      <c r="B131" s="93"/>
      <c r="C131" s="93"/>
      <c r="D131" s="93"/>
      <c r="E131" s="95"/>
      <c r="F131" s="95"/>
      <c r="G131" s="95"/>
      <c r="H131" s="93"/>
      <c r="I131" s="93"/>
      <c r="J131" s="93"/>
      <c r="S131" s="72"/>
      <c r="T131" s="72"/>
    </row>
    <row r="132" spans="1:20" s="65" customFormat="1" ht="14.5" x14ac:dyDescent="0.35">
      <c r="A132" s="48"/>
      <c r="B132" s="93"/>
      <c r="C132" s="93"/>
      <c r="D132" s="93"/>
      <c r="E132" s="95"/>
      <c r="F132" s="95"/>
      <c r="G132" s="95"/>
      <c r="H132" s="93"/>
      <c r="I132" s="93"/>
      <c r="J132" s="93"/>
      <c r="S132" s="72"/>
      <c r="T132" s="72"/>
    </row>
    <row r="133" spans="1:20" s="65" customFormat="1" ht="14.5" x14ac:dyDescent="0.35">
      <c r="A133" s="48"/>
      <c r="B133" s="93"/>
      <c r="C133" s="93"/>
      <c r="D133" s="93"/>
      <c r="E133" s="95"/>
      <c r="F133" s="95"/>
      <c r="G133" s="95"/>
      <c r="H133" s="93"/>
      <c r="I133" s="93"/>
      <c r="J133" s="93"/>
      <c r="S133" s="72"/>
      <c r="T133" s="72"/>
    </row>
    <row r="134" spans="1:20" s="65" customFormat="1" ht="14.5" x14ac:dyDescent="0.35">
      <c r="A134" s="48"/>
      <c r="B134" s="93"/>
      <c r="C134" s="93"/>
      <c r="D134" s="93"/>
      <c r="E134" s="95"/>
      <c r="F134" s="95"/>
      <c r="G134" s="95"/>
      <c r="H134" s="93"/>
      <c r="I134" s="93"/>
      <c r="J134" s="93"/>
      <c r="S134" s="72"/>
      <c r="T134" s="72"/>
    </row>
    <row r="135" spans="1:20" s="65" customFormat="1" ht="14.5" x14ac:dyDescent="0.35">
      <c r="A135" s="48"/>
      <c r="B135" s="93"/>
      <c r="C135" s="93"/>
      <c r="D135" s="93"/>
      <c r="E135" s="95"/>
      <c r="F135" s="95"/>
      <c r="G135" s="95"/>
      <c r="H135" s="93"/>
      <c r="I135" s="93"/>
      <c r="J135" s="93"/>
      <c r="S135" s="72"/>
      <c r="T135" s="72"/>
    </row>
    <row r="136" spans="1:20" s="65" customFormat="1" ht="14.5" x14ac:dyDescent="0.35">
      <c r="A136" s="48"/>
      <c r="B136" s="93"/>
      <c r="C136" s="93"/>
      <c r="D136" s="93"/>
      <c r="E136" s="95"/>
      <c r="F136" s="95"/>
      <c r="G136" s="95"/>
      <c r="H136" s="93"/>
      <c r="I136" s="93"/>
      <c r="J136" s="93"/>
      <c r="S136" s="72"/>
      <c r="T136" s="72"/>
    </row>
    <row r="137" spans="1:20" s="65" customFormat="1" ht="14.5" x14ac:dyDescent="0.35">
      <c r="A137" s="48"/>
      <c r="B137" s="93"/>
      <c r="C137" s="93"/>
      <c r="D137" s="93"/>
      <c r="E137" s="95"/>
      <c r="F137" s="95"/>
      <c r="G137" s="95"/>
      <c r="H137" s="93"/>
      <c r="I137" s="93"/>
      <c r="J137" s="93"/>
      <c r="S137" s="72"/>
      <c r="T137" s="72"/>
    </row>
    <row r="138" spans="1:20" s="65" customFormat="1" ht="14.5" x14ac:dyDescent="0.35">
      <c r="A138" s="48"/>
      <c r="B138" s="93"/>
      <c r="C138" s="93"/>
      <c r="D138" s="93"/>
      <c r="E138" s="95"/>
      <c r="F138" s="95"/>
      <c r="G138" s="95"/>
      <c r="H138" s="93"/>
      <c r="I138" s="93"/>
      <c r="J138" s="93"/>
      <c r="S138" s="72"/>
      <c r="T138" s="72"/>
    </row>
    <row r="139" spans="1:20" s="65" customFormat="1" ht="14.5" x14ac:dyDescent="0.35">
      <c r="A139" s="48"/>
      <c r="B139" s="93"/>
      <c r="C139" s="93"/>
      <c r="D139" s="93"/>
      <c r="E139" s="95"/>
      <c r="F139" s="95"/>
      <c r="G139" s="95"/>
      <c r="H139" s="93"/>
      <c r="I139" s="93"/>
      <c r="J139" s="93"/>
      <c r="S139" s="72"/>
      <c r="T139" s="72"/>
    </row>
    <row r="140" spans="1:20" s="65" customFormat="1" ht="14.5" x14ac:dyDescent="0.35">
      <c r="A140" s="48"/>
      <c r="B140" s="93"/>
      <c r="C140" s="93"/>
      <c r="D140" s="93"/>
      <c r="E140" s="95"/>
      <c r="F140" s="95"/>
      <c r="G140" s="95"/>
      <c r="H140" s="93"/>
      <c r="I140" s="93"/>
      <c r="J140" s="93"/>
      <c r="S140" s="72"/>
      <c r="T140" s="72"/>
    </row>
    <row r="141" spans="1:20" s="65" customFormat="1" ht="14.5" x14ac:dyDescent="0.35">
      <c r="A141" s="48"/>
      <c r="B141" s="93"/>
      <c r="C141" s="93"/>
      <c r="D141" s="93"/>
      <c r="E141" s="95"/>
      <c r="F141" s="95"/>
      <c r="G141" s="95"/>
      <c r="H141" s="93"/>
      <c r="I141" s="93"/>
      <c r="J141" s="93"/>
      <c r="S141" s="72"/>
      <c r="T141" s="72"/>
    </row>
    <row r="142" spans="1:20" s="65" customFormat="1" ht="14.5" x14ac:dyDescent="0.35">
      <c r="A142" s="48"/>
      <c r="B142" s="93"/>
      <c r="C142" s="93"/>
      <c r="D142" s="93"/>
      <c r="E142" s="95"/>
      <c r="F142" s="95"/>
      <c r="G142" s="95"/>
      <c r="H142" s="93"/>
      <c r="I142" s="93"/>
      <c r="J142" s="93"/>
      <c r="S142" s="72"/>
      <c r="T142" s="72"/>
    </row>
    <row r="143" spans="1:20" s="65" customFormat="1" ht="14.5" x14ac:dyDescent="0.35">
      <c r="A143" s="48"/>
      <c r="B143" s="93"/>
      <c r="C143" s="93"/>
      <c r="D143" s="93"/>
      <c r="E143" s="95"/>
      <c r="F143" s="95"/>
      <c r="G143" s="95"/>
      <c r="H143" s="93"/>
      <c r="I143" s="93"/>
      <c r="J143" s="93"/>
      <c r="S143" s="72"/>
      <c r="T143" s="72"/>
    </row>
    <row r="144" spans="1:20" s="65" customFormat="1" ht="14.5" x14ac:dyDescent="0.35">
      <c r="A144" s="48"/>
      <c r="B144" s="93"/>
      <c r="C144" s="93"/>
      <c r="D144" s="93"/>
      <c r="E144" s="95"/>
      <c r="F144" s="95"/>
      <c r="G144" s="95"/>
      <c r="H144" s="93"/>
      <c r="I144" s="93"/>
      <c r="J144" s="93"/>
      <c r="S144" s="72"/>
      <c r="T144" s="72"/>
    </row>
    <row r="145" spans="1:20" s="65" customFormat="1" ht="14.5" x14ac:dyDescent="0.35">
      <c r="A145" s="48"/>
      <c r="B145" s="93"/>
      <c r="C145" s="93"/>
      <c r="D145" s="93"/>
      <c r="E145" s="95"/>
      <c r="F145" s="95"/>
      <c r="G145" s="95"/>
      <c r="H145" s="93"/>
      <c r="I145" s="93"/>
      <c r="J145" s="93"/>
      <c r="S145" s="72"/>
      <c r="T145" s="72"/>
    </row>
    <row r="146" spans="1:20" s="65" customFormat="1" ht="14.5" x14ac:dyDescent="0.35">
      <c r="A146" s="48"/>
      <c r="B146" s="93"/>
      <c r="C146" s="93"/>
      <c r="D146" s="93"/>
      <c r="E146" s="95"/>
      <c r="F146" s="95"/>
      <c r="G146" s="95"/>
      <c r="H146" s="93"/>
      <c r="I146" s="93"/>
      <c r="J146" s="93"/>
      <c r="S146" s="72"/>
      <c r="T146" s="72"/>
    </row>
    <row r="147" spans="1:20" s="65" customFormat="1" ht="14.5" x14ac:dyDescent="0.35">
      <c r="A147" s="48"/>
      <c r="B147" s="93"/>
      <c r="C147" s="93"/>
      <c r="D147" s="93"/>
      <c r="E147" s="95"/>
      <c r="F147" s="95"/>
      <c r="G147" s="95"/>
      <c r="H147" s="93"/>
      <c r="I147" s="93"/>
      <c r="J147" s="93"/>
      <c r="S147" s="72"/>
      <c r="T147" s="72"/>
    </row>
    <row r="148" spans="1:20" s="65" customFormat="1" ht="14.5" x14ac:dyDescent="0.35">
      <c r="A148" s="48"/>
      <c r="B148" s="93"/>
      <c r="C148" s="93"/>
      <c r="D148" s="93"/>
      <c r="E148" s="95"/>
      <c r="F148" s="95"/>
      <c r="G148" s="95"/>
      <c r="H148" s="93"/>
      <c r="I148" s="93"/>
      <c r="J148" s="93"/>
      <c r="S148" s="72"/>
      <c r="T148" s="72"/>
    </row>
    <row r="149" spans="1:20" s="65" customFormat="1" ht="14.5" x14ac:dyDescent="0.35">
      <c r="A149" s="48"/>
      <c r="B149" s="93"/>
      <c r="C149" s="93"/>
      <c r="D149" s="93"/>
      <c r="E149" s="95"/>
      <c r="F149" s="95"/>
      <c r="G149" s="95"/>
      <c r="H149" s="93"/>
      <c r="I149" s="93"/>
      <c r="J149" s="93"/>
      <c r="S149" s="72"/>
      <c r="T149" s="72"/>
    </row>
    <row r="150" spans="1:20" s="65" customFormat="1" ht="14.5" x14ac:dyDescent="0.35">
      <c r="A150" s="48"/>
      <c r="B150" s="93"/>
      <c r="C150" s="93"/>
      <c r="D150" s="93"/>
      <c r="E150" s="95"/>
      <c r="F150" s="95"/>
      <c r="G150" s="95"/>
      <c r="H150" s="93"/>
      <c r="I150" s="93"/>
      <c r="J150" s="93"/>
      <c r="S150" s="72"/>
      <c r="T150" s="72"/>
    </row>
    <row r="151" spans="1:20" s="65" customFormat="1" ht="14.5" x14ac:dyDescent="0.35">
      <c r="A151" s="48"/>
      <c r="B151" s="93"/>
      <c r="C151" s="93"/>
      <c r="D151" s="93"/>
      <c r="E151" s="95"/>
      <c r="F151" s="95"/>
      <c r="G151" s="95"/>
      <c r="H151" s="93"/>
      <c r="I151" s="93"/>
      <c r="J151" s="93"/>
      <c r="S151" s="72"/>
      <c r="T151" s="72"/>
    </row>
    <row r="152" spans="1:20" s="65" customFormat="1" ht="14.5" x14ac:dyDescent="0.35">
      <c r="A152" s="48"/>
      <c r="B152" s="93"/>
      <c r="C152" s="93"/>
      <c r="D152" s="93"/>
      <c r="E152" s="95"/>
      <c r="F152" s="95"/>
      <c r="G152" s="95"/>
      <c r="H152" s="93"/>
      <c r="I152" s="93"/>
      <c r="J152" s="93"/>
      <c r="S152" s="72"/>
      <c r="T152" s="72"/>
    </row>
    <row r="153" spans="1:20" s="65" customFormat="1" ht="14.5" x14ac:dyDescent="0.35">
      <c r="A153" s="48"/>
      <c r="B153" s="93"/>
      <c r="C153" s="93"/>
      <c r="D153" s="93"/>
      <c r="E153" s="95"/>
      <c r="F153" s="95"/>
      <c r="G153" s="95"/>
      <c r="H153" s="93"/>
      <c r="I153" s="93"/>
      <c r="J153" s="93"/>
      <c r="S153" s="72"/>
      <c r="T153" s="72"/>
    </row>
    <row r="154" spans="1:20" s="65" customFormat="1" ht="14.5" x14ac:dyDescent="0.35">
      <c r="A154" s="48"/>
      <c r="B154" s="93"/>
      <c r="C154" s="93"/>
      <c r="D154" s="93"/>
      <c r="E154" s="95"/>
      <c r="F154" s="95"/>
      <c r="G154" s="95"/>
      <c r="H154" s="93"/>
      <c r="I154" s="93"/>
      <c r="J154" s="93"/>
      <c r="S154" s="72"/>
      <c r="T154" s="72"/>
    </row>
    <row r="155" spans="1:20" s="65" customFormat="1" ht="14.5" x14ac:dyDescent="0.35">
      <c r="A155" s="48"/>
      <c r="B155" s="93"/>
      <c r="C155" s="93"/>
      <c r="D155" s="93"/>
      <c r="E155" s="95"/>
      <c r="F155" s="95"/>
      <c r="G155" s="95"/>
      <c r="H155" s="93"/>
      <c r="I155" s="93"/>
      <c r="J155" s="93"/>
      <c r="S155" s="72"/>
      <c r="T155" s="72"/>
    </row>
    <row r="156" spans="1:20" s="65" customFormat="1" ht="14.5" x14ac:dyDescent="0.35">
      <c r="A156" s="48"/>
      <c r="B156" s="93"/>
      <c r="C156" s="93"/>
      <c r="D156" s="93"/>
      <c r="E156" s="95"/>
      <c r="F156" s="95"/>
      <c r="G156" s="95"/>
      <c r="H156" s="93"/>
      <c r="I156" s="93"/>
      <c r="J156" s="93"/>
      <c r="S156" s="72"/>
      <c r="T156" s="72"/>
    </row>
    <row r="157" spans="1:20" s="65" customFormat="1" ht="14.5" x14ac:dyDescent="0.35">
      <c r="A157" s="48"/>
      <c r="B157" s="93"/>
      <c r="C157" s="93"/>
      <c r="D157" s="93"/>
      <c r="E157" s="95"/>
      <c r="F157" s="95"/>
      <c r="G157" s="95"/>
      <c r="H157" s="93"/>
      <c r="I157" s="93"/>
      <c r="J157" s="93"/>
      <c r="S157" s="72"/>
      <c r="T157" s="72"/>
    </row>
    <row r="158" spans="1:20" s="65" customFormat="1" ht="14.5" x14ac:dyDescent="0.35">
      <c r="A158" s="48"/>
      <c r="B158" s="93"/>
      <c r="C158" s="93"/>
      <c r="D158" s="93"/>
      <c r="E158" s="95"/>
      <c r="F158" s="95"/>
      <c r="G158" s="95"/>
      <c r="H158" s="93"/>
      <c r="I158" s="93"/>
      <c r="J158" s="93"/>
      <c r="S158" s="72"/>
      <c r="T158" s="72"/>
    </row>
    <row r="159" spans="1:20" s="65" customFormat="1" ht="14.5" x14ac:dyDescent="0.35">
      <c r="A159" s="48"/>
      <c r="B159" s="93"/>
      <c r="C159" s="93"/>
      <c r="D159" s="93"/>
      <c r="E159" s="95"/>
      <c r="F159" s="95"/>
      <c r="G159" s="95"/>
      <c r="H159" s="93"/>
      <c r="I159" s="93"/>
      <c r="J159" s="93"/>
      <c r="S159" s="72"/>
      <c r="T159" s="72"/>
    </row>
    <row r="160" spans="1:20" s="65" customFormat="1" ht="14.5" x14ac:dyDescent="0.35">
      <c r="A160" s="48"/>
      <c r="B160" s="93"/>
      <c r="C160" s="93"/>
      <c r="D160" s="93"/>
      <c r="E160" s="95"/>
      <c r="F160" s="95"/>
      <c r="G160" s="95"/>
      <c r="H160" s="93"/>
      <c r="I160" s="93"/>
      <c r="J160" s="93"/>
      <c r="S160" s="72"/>
      <c r="T160" s="72"/>
    </row>
    <row r="161" spans="1:20" s="65" customFormat="1" ht="14.5" x14ac:dyDescent="0.35">
      <c r="A161" s="48"/>
      <c r="B161" s="93"/>
      <c r="C161" s="93"/>
      <c r="D161" s="93"/>
      <c r="E161" s="95"/>
      <c r="F161" s="95"/>
      <c r="G161" s="95"/>
      <c r="H161" s="93"/>
      <c r="I161" s="93"/>
      <c r="J161" s="93"/>
      <c r="S161" s="72"/>
      <c r="T161" s="72"/>
    </row>
    <row r="162" spans="1:20" s="65" customFormat="1" ht="14.5" x14ac:dyDescent="0.35">
      <c r="A162" s="48"/>
      <c r="B162" s="93"/>
      <c r="C162" s="93"/>
      <c r="D162" s="93"/>
      <c r="E162" s="95"/>
      <c r="F162" s="95"/>
      <c r="G162" s="95"/>
      <c r="H162" s="93"/>
      <c r="I162" s="93"/>
      <c r="J162" s="93"/>
      <c r="S162" s="72"/>
      <c r="T162" s="72"/>
    </row>
    <row r="163" spans="1:20" s="65" customFormat="1" ht="14.5" x14ac:dyDescent="0.35">
      <c r="A163" s="48"/>
      <c r="B163" s="93"/>
      <c r="C163" s="93"/>
      <c r="D163" s="93"/>
      <c r="E163" s="95"/>
      <c r="F163" s="95"/>
      <c r="G163" s="95"/>
      <c r="H163" s="93"/>
      <c r="I163" s="93"/>
      <c r="J163" s="93"/>
      <c r="S163" s="72"/>
      <c r="T163" s="72"/>
    </row>
    <row r="164" spans="1:20" s="65" customFormat="1" ht="14.5" x14ac:dyDescent="0.35">
      <c r="A164" s="48"/>
      <c r="B164" s="93"/>
      <c r="C164" s="93"/>
      <c r="D164" s="93"/>
      <c r="E164" s="95"/>
      <c r="F164" s="95"/>
      <c r="G164" s="95"/>
      <c r="H164" s="93"/>
      <c r="I164" s="93"/>
      <c r="J164" s="93"/>
      <c r="S164" s="72"/>
      <c r="T164" s="72"/>
    </row>
    <row r="165" spans="1:20" s="65" customFormat="1" ht="14.5" x14ac:dyDescent="0.35">
      <c r="A165" s="48"/>
      <c r="B165" s="93"/>
      <c r="C165" s="93"/>
      <c r="D165" s="93"/>
      <c r="E165" s="95"/>
      <c r="F165" s="95"/>
      <c r="G165" s="95"/>
      <c r="H165" s="93"/>
      <c r="I165" s="93"/>
      <c r="J165" s="93"/>
      <c r="S165" s="72"/>
      <c r="T165" s="72"/>
    </row>
    <row r="166" spans="1:20" s="65" customFormat="1" ht="14.5" x14ac:dyDescent="0.35">
      <c r="A166" s="48"/>
      <c r="B166" s="93"/>
      <c r="C166" s="93"/>
      <c r="D166" s="93"/>
      <c r="E166" s="95"/>
      <c r="F166" s="95"/>
      <c r="G166" s="95"/>
      <c r="H166" s="93"/>
      <c r="I166" s="93"/>
      <c r="J166" s="93"/>
      <c r="S166" s="72"/>
      <c r="T166" s="72"/>
    </row>
    <row r="167" spans="1:20" s="65" customFormat="1" ht="14.5" x14ac:dyDescent="0.35">
      <c r="A167" s="48"/>
      <c r="B167" s="93"/>
      <c r="C167" s="93"/>
      <c r="D167" s="93"/>
      <c r="E167" s="95"/>
      <c r="F167" s="95"/>
      <c r="G167" s="95"/>
      <c r="H167" s="93"/>
      <c r="I167" s="93"/>
      <c r="J167" s="93"/>
      <c r="S167" s="72"/>
      <c r="T167" s="72"/>
    </row>
    <row r="168" spans="1:20" s="65" customFormat="1" ht="14.5" x14ac:dyDescent="0.35">
      <c r="A168" s="48"/>
      <c r="B168" s="93"/>
      <c r="C168" s="93"/>
      <c r="D168" s="93"/>
      <c r="E168" s="95"/>
      <c r="F168" s="95"/>
      <c r="G168" s="95"/>
      <c r="H168" s="93"/>
      <c r="I168" s="93"/>
      <c r="J168" s="93"/>
      <c r="S168" s="72"/>
      <c r="T168" s="72"/>
    </row>
    <row r="169" spans="1:20" s="65" customFormat="1" ht="14.5" x14ac:dyDescent="0.35">
      <c r="A169" s="48"/>
      <c r="B169" s="93"/>
      <c r="C169" s="93"/>
      <c r="D169" s="93"/>
      <c r="E169" s="95"/>
      <c r="F169" s="95"/>
      <c r="G169" s="95"/>
      <c r="H169" s="93"/>
      <c r="I169" s="93"/>
      <c r="J169" s="93"/>
      <c r="S169" s="72"/>
      <c r="T169" s="72"/>
    </row>
    <row r="170" spans="1:20" s="65" customFormat="1" ht="14.5" x14ac:dyDescent="0.35">
      <c r="A170" s="48"/>
      <c r="B170" s="93"/>
      <c r="C170" s="93"/>
      <c r="D170" s="93"/>
      <c r="E170" s="95"/>
      <c r="F170" s="95"/>
      <c r="G170" s="95"/>
      <c r="H170" s="93"/>
      <c r="I170" s="93"/>
      <c r="J170" s="93"/>
      <c r="S170" s="72"/>
      <c r="T170" s="72"/>
    </row>
    <row r="171" spans="1:20" s="65" customFormat="1" ht="14.5" x14ac:dyDescent="0.35">
      <c r="A171" s="48"/>
      <c r="B171" s="93"/>
      <c r="C171" s="93"/>
      <c r="D171" s="93"/>
      <c r="E171" s="95"/>
      <c r="F171" s="95"/>
      <c r="G171" s="95"/>
      <c r="H171" s="93"/>
      <c r="I171" s="93"/>
      <c r="J171" s="93"/>
      <c r="S171" s="72"/>
      <c r="T171" s="72"/>
    </row>
    <row r="172" spans="1:20" s="65" customFormat="1" ht="14.5" x14ac:dyDescent="0.35">
      <c r="A172" s="48"/>
      <c r="B172" s="93"/>
      <c r="C172" s="93"/>
      <c r="D172" s="93"/>
      <c r="E172" s="95"/>
      <c r="F172" s="95"/>
      <c r="G172" s="95"/>
      <c r="H172" s="93"/>
      <c r="I172" s="93"/>
      <c r="J172" s="93"/>
      <c r="S172" s="72"/>
      <c r="T172" s="72"/>
    </row>
    <row r="173" spans="1:20" s="65" customFormat="1" ht="14.5" x14ac:dyDescent="0.35">
      <c r="A173" s="48"/>
      <c r="B173" s="93"/>
      <c r="C173" s="93"/>
      <c r="D173" s="93"/>
      <c r="E173" s="95"/>
      <c r="F173" s="95"/>
      <c r="G173" s="95"/>
      <c r="H173" s="93"/>
      <c r="I173" s="93"/>
      <c r="J173" s="93"/>
      <c r="S173" s="72"/>
      <c r="T173" s="72"/>
    </row>
    <row r="174" spans="1:20" s="65" customFormat="1" ht="14.5" x14ac:dyDescent="0.35">
      <c r="A174" s="48"/>
      <c r="B174" s="93"/>
      <c r="C174" s="93"/>
      <c r="D174" s="93"/>
      <c r="E174" s="95"/>
      <c r="F174" s="95"/>
      <c r="G174" s="95"/>
      <c r="H174" s="93"/>
      <c r="I174" s="93"/>
      <c r="J174" s="93"/>
      <c r="S174" s="72"/>
      <c r="T174" s="72"/>
    </row>
    <row r="175" spans="1:20" s="65" customFormat="1" ht="14.5" x14ac:dyDescent="0.35">
      <c r="A175" s="48"/>
      <c r="B175" s="93"/>
      <c r="C175" s="93"/>
      <c r="D175" s="93"/>
      <c r="E175" s="95"/>
      <c r="F175" s="95"/>
      <c r="G175" s="95"/>
      <c r="H175" s="93"/>
      <c r="I175" s="93"/>
      <c r="J175" s="93"/>
      <c r="S175" s="72"/>
      <c r="T175" s="72"/>
    </row>
    <row r="176" spans="1:20" s="65" customFormat="1" ht="14.5" x14ac:dyDescent="0.35">
      <c r="A176" s="48"/>
      <c r="B176" s="93"/>
      <c r="C176" s="93"/>
      <c r="D176" s="93"/>
      <c r="E176" s="95"/>
      <c r="F176" s="95"/>
      <c r="G176" s="95"/>
      <c r="H176" s="93"/>
      <c r="I176" s="93"/>
      <c r="J176" s="93"/>
      <c r="S176" s="72"/>
      <c r="T176" s="72"/>
    </row>
    <row r="177" spans="1:20" s="65" customFormat="1" ht="14.5" x14ac:dyDescent="0.35">
      <c r="A177" s="48"/>
      <c r="B177" s="93"/>
      <c r="C177" s="93"/>
      <c r="D177" s="93"/>
      <c r="E177" s="95"/>
      <c r="F177" s="95"/>
      <c r="G177" s="95"/>
      <c r="H177" s="93"/>
      <c r="I177" s="93"/>
      <c r="J177" s="93"/>
      <c r="S177" s="72"/>
      <c r="T177" s="72"/>
    </row>
    <row r="178" spans="1:20" s="65" customFormat="1" ht="14.5" x14ac:dyDescent="0.35">
      <c r="A178" s="48"/>
      <c r="B178" s="93"/>
      <c r="C178" s="93"/>
      <c r="D178" s="93"/>
      <c r="E178" s="95"/>
      <c r="F178" s="95"/>
      <c r="G178" s="95"/>
      <c r="H178" s="93"/>
      <c r="I178" s="93"/>
      <c r="J178" s="93"/>
      <c r="S178" s="72"/>
      <c r="T178" s="72"/>
    </row>
    <row r="179" spans="1:20" s="65" customFormat="1" ht="14.5" x14ac:dyDescent="0.35">
      <c r="A179" s="48"/>
      <c r="B179" s="93"/>
      <c r="C179" s="93"/>
      <c r="D179" s="93"/>
      <c r="E179" s="95"/>
      <c r="F179" s="95"/>
      <c r="G179" s="95"/>
      <c r="H179" s="93"/>
      <c r="I179" s="93"/>
      <c r="J179" s="93"/>
      <c r="S179" s="72"/>
      <c r="T179" s="72"/>
    </row>
    <row r="180" spans="1:20" s="65" customFormat="1" ht="14.5" x14ac:dyDescent="0.35">
      <c r="A180" s="48"/>
      <c r="B180" s="93"/>
      <c r="C180" s="93"/>
      <c r="D180" s="93"/>
      <c r="E180" s="95"/>
      <c r="F180" s="95"/>
      <c r="G180" s="95"/>
      <c r="H180" s="93"/>
      <c r="I180" s="93"/>
      <c r="J180" s="93"/>
      <c r="S180" s="72"/>
      <c r="T180" s="72"/>
    </row>
    <row r="181" spans="1:20" s="65" customFormat="1" ht="14.5" x14ac:dyDescent="0.35">
      <c r="A181" s="48"/>
      <c r="B181" s="93"/>
      <c r="C181" s="93"/>
      <c r="D181" s="93"/>
      <c r="E181" s="95"/>
      <c r="F181" s="95"/>
      <c r="G181" s="95"/>
      <c r="H181" s="93"/>
      <c r="I181" s="93"/>
      <c r="J181" s="93"/>
      <c r="S181" s="72"/>
      <c r="T181" s="72"/>
    </row>
    <row r="182" spans="1:20" s="65" customFormat="1" ht="14.5" x14ac:dyDescent="0.35">
      <c r="A182" s="48"/>
      <c r="B182" s="93"/>
      <c r="C182" s="93"/>
      <c r="D182" s="93"/>
      <c r="E182" s="95"/>
      <c r="F182" s="95"/>
      <c r="G182" s="95"/>
      <c r="H182" s="93"/>
      <c r="I182" s="93"/>
      <c r="J182" s="93"/>
      <c r="S182" s="72"/>
      <c r="T182" s="72"/>
    </row>
    <row r="183" spans="1:20" s="65" customFormat="1" ht="14.5" x14ac:dyDescent="0.35">
      <c r="A183" s="48"/>
      <c r="B183" s="93"/>
      <c r="C183" s="93"/>
      <c r="D183" s="93"/>
      <c r="E183" s="95"/>
      <c r="F183" s="95"/>
      <c r="G183" s="95"/>
      <c r="H183" s="93"/>
      <c r="I183" s="93"/>
      <c r="J183" s="93"/>
      <c r="S183" s="72"/>
      <c r="T183" s="72"/>
    </row>
    <row r="184" spans="1:20" s="65" customFormat="1" ht="14.5" x14ac:dyDescent="0.35">
      <c r="A184" s="48"/>
      <c r="B184" s="93"/>
      <c r="C184" s="93"/>
      <c r="D184" s="93"/>
      <c r="E184" s="95"/>
      <c r="F184" s="95"/>
      <c r="G184" s="95"/>
      <c r="H184" s="93"/>
      <c r="I184" s="93"/>
      <c r="J184" s="93"/>
      <c r="S184" s="72"/>
      <c r="T184" s="72"/>
    </row>
    <row r="185" spans="1:20" s="65" customFormat="1" ht="14.5" x14ac:dyDescent="0.35">
      <c r="A185" s="48"/>
      <c r="B185" s="93"/>
      <c r="C185" s="93"/>
      <c r="D185" s="93"/>
      <c r="E185" s="95"/>
      <c r="F185" s="95"/>
      <c r="G185" s="95"/>
      <c r="H185" s="93"/>
      <c r="I185" s="93"/>
      <c r="J185" s="93"/>
      <c r="S185" s="72"/>
      <c r="T185" s="72"/>
    </row>
    <row r="186" spans="1:20" s="65" customFormat="1" ht="14.5" x14ac:dyDescent="0.35">
      <c r="A186" s="48"/>
      <c r="B186" s="93"/>
      <c r="C186" s="93"/>
      <c r="D186" s="93"/>
      <c r="E186" s="95"/>
      <c r="F186" s="95"/>
      <c r="G186" s="95"/>
      <c r="H186" s="93"/>
      <c r="I186" s="93"/>
      <c r="J186" s="93"/>
      <c r="S186" s="72"/>
      <c r="T186" s="72"/>
    </row>
    <row r="187" spans="1:20" s="65" customFormat="1" ht="14.5" x14ac:dyDescent="0.35">
      <c r="A187" s="48"/>
      <c r="B187" s="93"/>
      <c r="C187" s="93"/>
      <c r="D187" s="93"/>
      <c r="E187" s="95"/>
      <c r="F187" s="95"/>
      <c r="G187" s="95"/>
      <c r="H187" s="93"/>
      <c r="I187" s="93"/>
      <c r="J187" s="93"/>
      <c r="S187" s="72"/>
      <c r="T187" s="72"/>
    </row>
    <row r="188" spans="1:20" s="65" customFormat="1" ht="14.5" x14ac:dyDescent="0.35">
      <c r="A188" s="48"/>
      <c r="B188" s="93"/>
      <c r="C188" s="93"/>
      <c r="D188" s="93"/>
      <c r="E188" s="95"/>
      <c r="F188" s="95"/>
      <c r="G188" s="95"/>
      <c r="H188" s="93"/>
      <c r="I188" s="93"/>
      <c r="J188" s="93"/>
      <c r="S188" s="72"/>
      <c r="T188" s="72"/>
    </row>
    <row r="189" spans="1:20" s="65" customFormat="1" ht="14.5" x14ac:dyDescent="0.35">
      <c r="A189" s="48"/>
      <c r="B189" s="93"/>
      <c r="C189" s="93"/>
      <c r="D189" s="93"/>
      <c r="E189" s="95"/>
      <c r="F189" s="95"/>
      <c r="G189" s="95"/>
      <c r="H189" s="93"/>
      <c r="I189" s="93"/>
      <c r="J189" s="93"/>
      <c r="S189" s="72"/>
      <c r="T189" s="72"/>
    </row>
    <row r="190" spans="1:20" s="65" customFormat="1" ht="14.5" x14ac:dyDescent="0.35">
      <c r="A190" s="48"/>
      <c r="B190" s="93"/>
      <c r="C190" s="93"/>
      <c r="D190" s="93"/>
      <c r="E190" s="95"/>
      <c r="F190" s="95"/>
      <c r="G190" s="95"/>
      <c r="H190" s="93"/>
      <c r="I190" s="93"/>
      <c r="J190" s="93"/>
      <c r="S190" s="72"/>
      <c r="T190" s="72"/>
    </row>
    <row r="191" spans="1:20" s="65" customFormat="1" ht="14.5" x14ac:dyDescent="0.35">
      <c r="A191" s="48"/>
      <c r="B191" s="93"/>
      <c r="C191" s="93"/>
      <c r="D191" s="93"/>
      <c r="E191" s="95"/>
      <c r="F191" s="95"/>
      <c r="G191" s="95"/>
      <c r="H191" s="93"/>
      <c r="I191" s="93"/>
      <c r="J191" s="93"/>
      <c r="S191" s="72"/>
      <c r="T191" s="72"/>
    </row>
    <row r="192" spans="1:20" s="65" customFormat="1" ht="14.5" x14ac:dyDescent="0.35">
      <c r="A192" s="48"/>
      <c r="B192" s="93"/>
      <c r="C192" s="93"/>
      <c r="D192" s="93"/>
      <c r="E192" s="95"/>
      <c r="F192" s="95"/>
      <c r="G192" s="95"/>
      <c r="H192" s="93"/>
      <c r="I192" s="93"/>
      <c r="J192" s="93"/>
      <c r="S192" s="72"/>
      <c r="T192" s="72"/>
    </row>
    <row r="193" spans="1:20" s="65" customFormat="1" ht="14.5" x14ac:dyDescent="0.35">
      <c r="A193" s="48"/>
      <c r="B193" s="93"/>
      <c r="C193" s="93"/>
      <c r="D193" s="93"/>
      <c r="E193" s="95"/>
      <c r="F193" s="95"/>
      <c r="G193" s="95"/>
      <c r="H193" s="93"/>
      <c r="I193" s="93"/>
      <c r="J193" s="93"/>
      <c r="S193" s="72"/>
      <c r="T193" s="72"/>
    </row>
    <row r="194" spans="1:20" s="65" customFormat="1" ht="14.5" x14ac:dyDescent="0.35">
      <c r="A194" s="48"/>
      <c r="B194" s="93"/>
      <c r="C194" s="93"/>
      <c r="D194" s="93"/>
      <c r="E194" s="95"/>
      <c r="F194" s="95"/>
      <c r="G194" s="95"/>
      <c r="H194" s="93"/>
      <c r="I194" s="93"/>
      <c r="J194" s="93"/>
      <c r="S194" s="72"/>
      <c r="T194" s="72"/>
    </row>
    <row r="195" spans="1:20" s="65" customFormat="1" ht="14.5" x14ac:dyDescent="0.35">
      <c r="A195" s="48"/>
      <c r="B195" s="93"/>
      <c r="C195" s="93"/>
      <c r="D195" s="93"/>
      <c r="E195" s="95"/>
      <c r="F195" s="95"/>
      <c r="G195" s="95"/>
      <c r="H195" s="93"/>
      <c r="I195" s="93"/>
      <c r="J195" s="93"/>
      <c r="S195" s="72"/>
      <c r="T195" s="72"/>
    </row>
    <row r="196" spans="1:20" s="65" customFormat="1" ht="14.5" x14ac:dyDescent="0.35">
      <c r="A196" s="48"/>
      <c r="B196" s="93"/>
      <c r="C196" s="93"/>
      <c r="D196" s="93"/>
      <c r="E196" s="95"/>
      <c r="F196" s="95"/>
      <c r="G196" s="95"/>
      <c r="H196" s="93"/>
      <c r="I196" s="93"/>
      <c r="J196" s="93"/>
      <c r="S196" s="72"/>
      <c r="T196" s="72"/>
    </row>
    <row r="197" spans="1:20" s="65" customFormat="1" ht="14.5" x14ac:dyDescent="0.35">
      <c r="A197" s="48"/>
      <c r="B197" s="93"/>
      <c r="C197" s="93"/>
      <c r="D197" s="93"/>
      <c r="E197" s="95"/>
      <c r="F197" s="95"/>
      <c r="G197" s="95"/>
      <c r="H197" s="93"/>
      <c r="I197" s="93"/>
      <c r="J197" s="93"/>
      <c r="S197" s="72"/>
      <c r="T197" s="72"/>
    </row>
    <row r="198" spans="1:20" s="65" customFormat="1" ht="14.5" x14ac:dyDescent="0.35">
      <c r="A198" s="48"/>
      <c r="B198" s="93"/>
      <c r="C198" s="93"/>
      <c r="D198" s="93"/>
      <c r="E198" s="95"/>
      <c r="F198" s="95"/>
      <c r="G198" s="95"/>
      <c r="H198" s="93"/>
      <c r="I198" s="93"/>
      <c r="J198" s="93"/>
      <c r="S198" s="72"/>
      <c r="T198" s="72"/>
    </row>
    <row r="199" spans="1:20" s="65" customFormat="1" ht="14.5" x14ac:dyDescent="0.35">
      <c r="A199" s="48"/>
      <c r="B199" s="93"/>
      <c r="C199" s="93"/>
      <c r="D199" s="93"/>
      <c r="E199" s="95"/>
      <c r="F199" s="95"/>
      <c r="G199" s="95"/>
      <c r="H199" s="93"/>
      <c r="I199" s="93"/>
      <c r="J199" s="93"/>
      <c r="S199" s="72"/>
      <c r="T199" s="72"/>
    </row>
    <row r="200" spans="1:20" s="65" customFormat="1" ht="14.5" x14ac:dyDescent="0.35">
      <c r="A200" s="48"/>
      <c r="B200" s="93"/>
      <c r="C200" s="93"/>
      <c r="D200" s="93"/>
      <c r="E200" s="95"/>
      <c r="F200" s="95"/>
      <c r="G200" s="95"/>
      <c r="H200" s="93"/>
      <c r="I200" s="93"/>
      <c r="J200" s="93"/>
      <c r="S200" s="72"/>
      <c r="T200" s="72"/>
    </row>
    <row r="201" spans="1:20" s="65" customFormat="1" ht="14.5" x14ac:dyDescent="0.35">
      <c r="A201" s="48"/>
      <c r="B201" s="93"/>
      <c r="C201" s="93"/>
      <c r="D201" s="93"/>
      <c r="E201" s="95"/>
      <c r="F201" s="95"/>
      <c r="G201" s="95"/>
      <c r="H201" s="93"/>
      <c r="I201" s="93"/>
      <c r="J201" s="93"/>
      <c r="S201" s="72"/>
      <c r="T201" s="72"/>
    </row>
    <row r="202" spans="1:20" s="65" customFormat="1" ht="14.5" x14ac:dyDescent="0.35">
      <c r="A202" s="48"/>
      <c r="B202" s="93"/>
      <c r="C202" s="93"/>
      <c r="D202" s="93"/>
      <c r="E202" s="95"/>
      <c r="F202" s="95"/>
      <c r="G202" s="95"/>
      <c r="H202" s="93"/>
      <c r="I202" s="93"/>
      <c r="J202" s="93"/>
      <c r="S202" s="72"/>
      <c r="T202" s="72"/>
    </row>
    <row r="203" spans="1:20" s="65" customFormat="1" ht="14.5" x14ac:dyDescent="0.35">
      <c r="A203" s="48"/>
      <c r="B203" s="93"/>
      <c r="C203" s="93"/>
      <c r="D203" s="93"/>
      <c r="E203" s="95"/>
      <c r="F203" s="95"/>
      <c r="G203" s="95"/>
      <c r="H203" s="93"/>
      <c r="I203" s="93"/>
      <c r="J203" s="93"/>
      <c r="S203" s="72"/>
      <c r="T203" s="72"/>
    </row>
    <row r="204" spans="1:20" s="65" customFormat="1" ht="14.5" x14ac:dyDescent="0.35">
      <c r="A204" s="48"/>
      <c r="B204" s="93"/>
      <c r="C204" s="93"/>
      <c r="D204" s="93"/>
      <c r="E204" s="95"/>
      <c r="F204" s="95"/>
      <c r="G204" s="95"/>
      <c r="H204" s="93"/>
      <c r="I204" s="93"/>
      <c r="J204" s="93"/>
      <c r="S204" s="72"/>
      <c r="T204" s="72"/>
    </row>
    <row r="205" spans="1:20" s="65" customFormat="1" ht="14.5" x14ac:dyDescent="0.35">
      <c r="A205" s="48"/>
      <c r="B205" s="93"/>
      <c r="C205" s="93"/>
      <c r="D205" s="93"/>
      <c r="E205" s="95"/>
      <c r="F205" s="95"/>
      <c r="G205" s="95"/>
      <c r="H205" s="93"/>
      <c r="I205" s="93"/>
      <c r="J205" s="93"/>
      <c r="S205" s="72"/>
      <c r="T205" s="72"/>
    </row>
    <row r="206" spans="1:20" s="65" customFormat="1" ht="14.5" x14ac:dyDescent="0.35">
      <c r="A206" s="48"/>
      <c r="B206" s="93"/>
      <c r="C206" s="93"/>
      <c r="D206" s="93"/>
      <c r="E206" s="95"/>
      <c r="F206" s="95"/>
      <c r="G206" s="95"/>
      <c r="H206" s="93"/>
      <c r="I206" s="93"/>
      <c r="J206" s="93"/>
      <c r="S206" s="72"/>
      <c r="T206" s="72"/>
    </row>
    <row r="207" spans="1:20" s="65" customFormat="1" ht="14.5" x14ac:dyDescent="0.35">
      <c r="A207" s="48"/>
      <c r="B207" s="93"/>
      <c r="C207" s="93"/>
      <c r="D207" s="93"/>
      <c r="E207" s="95"/>
      <c r="F207" s="95"/>
      <c r="G207" s="95"/>
      <c r="H207" s="93"/>
      <c r="I207" s="93"/>
      <c r="J207" s="93"/>
      <c r="S207" s="72"/>
      <c r="T207" s="72"/>
    </row>
    <row r="208" spans="1:20" s="65" customFormat="1" ht="14.5" x14ac:dyDescent="0.35">
      <c r="A208" s="48"/>
      <c r="B208" s="93"/>
      <c r="C208" s="93"/>
      <c r="D208" s="93"/>
      <c r="E208" s="95"/>
      <c r="F208" s="95"/>
      <c r="G208" s="95"/>
      <c r="H208" s="93"/>
      <c r="I208" s="93"/>
      <c r="J208" s="93"/>
      <c r="S208" s="72"/>
      <c r="T208" s="72"/>
    </row>
    <row r="209" spans="1:20" s="65" customFormat="1" ht="14.5" x14ac:dyDescent="0.35">
      <c r="A209" s="48"/>
      <c r="B209" s="93"/>
      <c r="C209" s="93"/>
      <c r="D209" s="93"/>
      <c r="E209" s="95"/>
      <c r="F209" s="95"/>
      <c r="G209" s="95"/>
      <c r="H209" s="93"/>
      <c r="I209" s="93"/>
      <c r="J209" s="93"/>
      <c r="S209" s="72"/>
      <c r="T209" s="72"/>
    </row>
    <row r="210" spans="1:20" s="65" customFormat="1" ht="14.5" x14ac:dyDescent="0.35">
      <c r="A210" s="48"/>
      <c r="B210" s="93"/>
      <c r="C210" s="93"/>
      <c r="D210" s="93"/>
      <c r="E210" s="95"/>
      <c r="F210" s="95"/>
      <c r="G210" s="95"/>
      <c r="H210" s="93"/>
      <c r="I210" s="93"/>
      <c r="J210" s="93"/>
      <c r="S210" s="72"/>
      <c r="T210" s="72"/>
    </row>
    <row r="211" spans="1:20" s="65" customFormat="1" ht="14.5" x14ac:dyDescent="0.35">
      <c r="A211" s="48"/>
      <c r="B211" s="93"/>
      <c r="C211" s="93"/>
      <c r="D211" s="93"/>
      <c r="E211" s="95"/>
      <c r="F211" s="95"/>
      <c r="G211" s="95"/>
      <c r="H211" s="93"/>
      <c r="I211" s="93"/>
      <c r="J211" s="93"/>
      <c r="S211" s="72"/>
      <c r="T211" s="72"/>
    </row>
    <row r="212" spans="1:20" s="65" customFormat="1" ht="14.5" x14ac:dyDescent="0.35">
      <c r="A212" s="48"/>
      <c r="B212" s="93"/>
      <c r="C212" s="93"/>
      <c r="D212" s="93"/>
      <c r="E212" s="95"/>
      <c r="F212" s="95"/>
      <c r="G212" s="95"/>
      <c r="H212" s="93"/>
      <c r="I212" s="93"/>
      <c r="J212" s="93"/>
      <c r="S212" s="72"/>
      <c r="T212" s="72"/>
    </row>
    <row r="213" spans="1:20" s="65" customFormat="1" ht="14.5" x14ac:dyDescent="0.35">
      <c r="A213" s="48"/>
      <c r="B213" s="93"/>
      <c r="C213" s="93"/>
      <c r="D213" s="93"/>
      <c r="E213" s="95"/>
      <c r="F213" s="95"/>
      <c r="G213" s="95"/>
      <c r="H213" s="93"/>
      <c r="I213" s="93"/>
      <c r="J213" s="93"/>
      <c r="S213" s="72"/>
      <c r="T213" s="72"/>
    </row>
    <row r="214" spans="1:20" s="65" customFormat="1" ht="14.5" x14ac:dyDescent="0.35">
      <c r="A214" s="48"/>
      <c r="B214" s="93"/>
      <c r="C214" s="93"/>
      <c r="D214" s="93"/>
      <c r="E214" s="95"/>
      <c r="F214" s="95"/>
      <c r="G214" s="95"/>
      <c r="H214" s="93"/>
      <c r="I214" s="93"/>
      <c r="J214" s="93"/>
      <c r="S214" s="72"/>
      <c r="T214" s="72"/>
    </row>
    <row r="215" spans="1:20" s="65" customFormat="1" ht="14.5" x14ac:dyDescent="0.35">
      <c r="A215" s="48"/>
      <c r="B215" s="93"/>
      <c r="C215" s="93"/>
      <c r="D215" s="93"/>
      <c r="E215" s="95"/>
      <c r="F215" s="95"/>
      <c r="G215" s="95"/>
      <c r="H215" s="93"/>
      <c r="I215" s="93"/>
      <c r="J215" s="93"/>
      <c r="S215" s="72"/>
      <c r="T215" s="72"/>
    </row>
    <row r="216" spans="1:20" s="65" customFormat="1" ht="14.5" x14ac:dyDescent="0.35">
      <c r="A216" s="48"/>
      <c r="B216" s="93"/>
      <c r="C216" s="93"/>
      <c r="D216" s="93"/>
      <c r="E216" s="95"/>
      <c r="F216" s="95"/>
      <c r="G216" s="95"/>
      <c r="H216" s="93"/>
      <c r="I216" s="93"/>
      <c r="J216" s="93"/>
      <c r="S216" s="72"/>
      <c r="T216" s="72"/>
    </row>
    <row r="217" spans="1:20" s="65" customFormat="1" ht="14.5" x14ac:dyDescent="0.35">
      <c r="A217" s="48"/>
      <c r="B217" s="93"/>
      <c r="C217" s="93"/>
      <c r="D217" s="93"/>
      <c r="E217" s="95"/>
      <c r="F217" s="95"/>
      <c r="G217" s="95"/>
      <c r="H217" s="93"/>
      <c r="I217" s="93"/>
      <c r="J217" s="93"/>
      <c r="S217" s="72"/>
      <c r="T217" s="72"/>
    </row>
    <row r="218" spans="1:20" s="65" customFormat="1" ht="14.5" x14ac:dyDescent="0.35">
      <c r="A218" s="48"/>
      <c r="B218" s="93"/>
      <c r="C218" s="93"/>
      <c r="D218" s="93"/>
      <c r="E218" s="95"/>
      <c r="F218" s="95"/>
      <c r="G218" s="95"/>
      <c r="H218" s="93"/>
      <c r="I218" s="93"/>
      <c r="J218" s="93"/>
      <c r="S218" s="72"/>
      <c r="T218" s="72"/>
    </row>
    <row r="219" spans="1:20" s="65" customFormat="1" ht="14.5" x14ac:dyDescent="0.35">
      <c r="A219" s="48"/>
      <c r="B219" s="93"/>
      <c r="C219" s="93"/>
      <c r="D219" s="93"/>
      <c r="E219" s="95"/>
      <c r="F219" s="95"/>
      <c r="G219" s="95"/>
      <c r="H219" s="93"/>
      <c r="I219" s="93"/>
      <c r="J219" s="93"/>
      <c r="S219" s="72"/>
      <c r="T219" s="72"/>
    </row>
    <row r="220" spans="1:20" s="65" customFormat="1" ht="14.5" x14ac:dyDescent="0.35">
      <c r="A220" s="48"/>
      <c r="B220" s="93"/>
      <c r="C220" s="93"/>
      <c r="D220" s="93"/>
      <c r="E220" s="95"/>
      <c r="F220" s="95"/>
      <c r="G220" s="95"/>
      <c r="H220" s="93"/>
      <c r="I220" s="93"/>
      <c r="J220" s="93"/>
      <c r="S220" s="72"/>
      <c r="T220" s="72"/>
    </row>
    <row r="221" spans="1:20" s="65" customFormat="1" ht="14.5" x14ac:dyDescent="0.35">
      <c r="A221" s="48"/>
      <c r="B221" s="93"/>
      <c r="C221" s="93"/>
      <c r="D221" s="93"/>
      <c r="E221" s="95"/>
      <c r="F221" s="95"/>
      <c r="G221" s="95"/>
      <c r="H221" s="93"/>
      <c r="I221" s="93"/>
      <c r="J221" s="93"/>
      <c r="S221" s="72"/>
      <c r="T221" s="72"/>
    </row>
    <row r="222" spans="1:20" s="65" customFormat="1" ht="14.5" x14ac:dyDescent="0.35">
      <c r="A222" s="48"/>
      <c r="B222" s="93"/>
      <c r="C222" s="93"/>
      <c r="D222" s="93"/>
      <c r="E222" s="95"/>
      <c r="F222" s="95"/>
      <c r="G222" s="95"/>
      <c r="H222" s="93"/>
      <c r="I222" s="93"/>
      <c r="J222" s="93"/>
      <c r="S222" s="72"/>
      <c r="T222" s="72"/>
    </row>
    <row r="223" spans="1:20" s="65" customFormat="1" ht="14.5" x14ac:dyDescent="0.35">
      <c r="A223" s="48"/>
      <c r="B223" s="93"/>
      <c r="C223" s="93"/>
      <c r="D223" s="93"/>
      <c r="E223" s="95"/>
      <c r="F223" s="95"/>
      <c r="G223" s="95"/>
      <c r="H223" s="93"/>
      <c r="I223" s="93"/>
      <c r="J223" s="93"/>
      <c r="S223" s="72"/>
      <c r="T223" s="72"/>
    </row>
    <row r="224" spans="1:20" s="65" customFormat="1" ht="14.5" x14ac:dyDescent="0.35">
      <c r="A224" s="48"/>
      <c r="B224" s="93"/>
      <c r="C224" s="93"/>
      <c r="D224" s="93"/>
      <c r="E224" s="95"/>
      <c r="F224" s="95"/>
      <c r="G224" s="95"/>
      <c r="H224" s="93"/>
      <c r="I224" s="93"/>
      <c r="J224" s="93"/>
      <c r="S224" s="72"/>
      <c r="T224" s="72"/>
    </row>
    <row r="225" spans="1:20" s="65" customFormat="1" ht="14.5" x14ac:dyDescent="0.35">
      <c r="A225" s="48"/>
      <c r="B225" s="93"/>
      <c r="C225" s="93"/>
      <c r="D225" s="93"/>
      <c r="E225" s="95"/>
      <c r="F225" s="95"/>
      <c r="G225" s="95"/>
      <c r="H225" s="93"/>
      <c r="I225" s="93"/>
      <c r="J225" s="93"/>
      <c r="S225" s="72"/>
      <c r="T225" s="72"/>
    </row>
    <row r="226" spans="1:20" s="65" customFormat="1" ht="14.5" x14ac:dyDescent="0.35">
      <c r="A226" s="48"/>
      <c r="B226" s="93"/>
      <c r="C226" s="93"/>
      <c r="D226" s="93"/>
      <c r="E226" s="95"/>
      <c r="F226" s="95"/>
      <c r="G226" s="95"/>
      <c r="H226" s="93"/>
      <c r="I226" s="93"/>
      <c r="J226" s="93"/>
      <c r="S226" s="72"/>
      <c r="T226" s="72"/>
    </row>
    <row r="227" spans="1:20" s="65" customFormat="1" ht="14.5" x14ac:dyDescent="0.35">
      <c r="A227" s="48"/>
      <c r="B227" s="93"/>
      <c r="C227" s="93"/>
      <c r="D227" s="93"/>
      <c r="E227" s="95"/>
      <c r="F227" s="95"/>
      <c r="G227" s="95"/>
      <c r="H227" s="93"/>
      <c r="I227" s="93"/>
      <c r="J227" s="93"/>
      <c r="S227" s="72"/>
      <c r="T227" s="72"/>
    </row>
    <row r="228" spans="1:20" s="65" customFormat="1" ht="14.5" x14ac:dyDescent="0.35">
      <c r="A228" s="48"/>
      <c r="B228" s="93"/>
      <c r="C228" s="93"/>
      <c r="D228" s="93"/>
      <c r="E228" s="95"/>
      <c r="F228" s="95"/>
      <c r="G228" s="95"/>
      <c r="H228" s="93"/>
      <c r="I228" s="93"/>
      <c r="J228" s="93"/>
      <c r="S228" s="72"/>
      <c r="T228" s="72"/>
    </row>
    <row r="229" spans="1:20" s="65" customFormat="1" ht="14.5" x14ac:dyDescent="0.35">
      <c r="A229" s="48"/>
      <c r="B229" s="93"/>
      <c r="C229" s="93"/>
      <c r="D229" s="93"/>
      <c r="E229" s="95"/>
      <c r="F229" s="95"/>
      <c r="G229" s="95"/>
      <c r="H229" s="93"/>
      <c r="I229" s="93"/>
      <c r="J229" s="93"/>
      <c r="S229" s="72"/>
      <c r="T229" s="72"/>
    </row>
    <row r="230" spans="1:20" s="65" customFormat="1" ht="14.5" x14ac:dyDescent="0.35">
      <c r="A230" s="48"/>
      <c r="B230" s="93"/>
      <c r="C230" s="93"/>
      <c r="D230" s="93"/>
      <c r="E230" s="95"/>
      <c r="F230" s="95"/>
      <c r="G230" s="95"/>
      <c r="H230" s="93"/>
      <c r="I230" s="93"/>
      <c r="J230" s="93"/>
      <c r="S230" s="72"/>
      <c r="T230" s="72"/>
    </row>
    <row r="231" spans="1:20" s="65" customFormat="1" ht="14.5" x14ac:dyDescent="0.35">
      <c r="A231" s="48"/>
      <c r="B231" s="93"/>
      <c r="C231" s="93"/>
      <c r="D231" s="93"/>
      <c r="E231" s="95"/>
      <c r="F231" s="95"/>
      <c r="G231" s="95"/>
      <c r="H231" s="93"/>
      <c r="I231" s="93"/>
      <c r="J231" s="93"/>
      <c r="S231" s="72"/>
      <c r="T231" s="72"/>
    </row>
    <row r="232" spans="1:20" s="65" customFormat="1" ht="14.5" x14ac:dyDescent="0.35">
      <c r="A232" s="48"/>
      <c r="B232" s="93"/>
      <c r="C232" s="93"/>
      <c r="D232" s="93"/>
      <c r="E232" s="95"/>
      <c r="F232" s="95"/>
      <c r="G232" s="95"/>
      <c r="H232" s="93"/>
      <c r="I232" s="93"/>
      <c r="J232" s="93"/>
      <c r="S232" s="72"/>
      <c r="T232" s="72"/>
    </row>
    <row r="233" spans="1:20" s="65" customFormat="1" ht="14.5" x14ac:dyDescent="0.35">
      <c r="A233" s="48"/>
      <c r="B233" s="93"/>
      <c r="C233" s="93"/>
      <c r="D233" s="93"/>
      <c r="E233" s="95"/>
      <c r="F233" s="95"/>
      <c r="G233" s="95"/>
      <c r="H233" s="93"/>
      <c r="I233" s="93"/>
      <c r="J233" s="93"/>
      <c r="S233" s="72"/>
      <c r="T233" s="72"/>
    </row>
    <row r="234" spans="1:20" s="65" customFormat="1" ht="14.5" x14ac:dyDescent="0.35">
      <c r="A234" s="48"/>
      <c r="B234" s="93"/>
      <c r="C234" s="93"/>
      <c r="D234" s="93"/>
      <c r="E234" s="95"/>
      <c r="F234" s="95"/>
      <c r="G234" s="95"/>
      <c r="H234" s="93"/>
      <c r="I234" s="93"/>
      <c r="J234" s="93"/>
      <c r="S234" s="72"/>
      <c r="T234" s="72"/>
    </row>
    <row r="235" spans="1:20" s="65" customFormat="1" ht="14.5" x14ac:dyDescent="0.35">
      <c r="A235" s="48"/>
      <c r="B235" s="93"/>
      <c r="C235" s="93"/>
      <c r="D235" s="93"/>
      <c r="E235" s="95"/>
      <c r="F235" s="95"/>
      <c r="G235" s="95"/>
      <c r="H235" s="93"/>
      <c r="I235" s="93"/>
      <c r="J235" s="93"/>
      <c r="S235" s="72"/>
      <c r="T235" s="72"/>
    </row>
    <row r="236" spans="1:20" s="65" customFormat="1" ht="14.5" x14ac:dyDescent="0.35">
      <c r="A236" s="48"/>
      <c r="B236" s="93"/>
      <c r="C236" s="93"/>
      <c r="D236" s="93"/>
      <c r="E236" s="95"/>
      <c r="F236" s="95"/>
      <c r="G236" s="95"/>
      <c r="H236" s="93"/>
      <c r="I236" s="93"/>
      <c r="J236" s="93"/>
      <c r="S236" s="72"/>
      <c r="T236" s="72"/>
    </row>
    <row r="237" spans="1:20" s="65" customFormat="1" ht="14.5" x14ac:dyDescent="0.35">
      <c r="A237" s="48"/>
      <c r="B237" s="93"/>
      <c r="C237" s="93"/>
      <c r="D237" s="93"/>
      <c r="E237" s="95"/>
      <c r="F237" s="95"/>
      <c r="G237" s="95"/>
      <c r="H237" s="93"/>
      <c r="I237" s="93"/>
      <c r="J237" s="93"/>
      <c r="S237" s="72"/>
      <c r="T237" s="72"/>
    </row>
    <row r="238" spans="1:20" s="65" customFormat="1" ht="14.5" x14ac:dyDescent="0.35">
      <c r="A238" s="48"/>
      <c r="B238" s="93"/>
      <c r="C238" s="93"/>
      <c r="D238" s="93"/>
      <c r="E238" s="95"/>
      <c r="F238" s="95"/>
      <c r="G238" s="95"/>
      <c r="H238" s="93"/>
      <c r="I238" s="93"/>
      <c r="J238" s="93"/>
      <c r="S238" s="72"/>
      <c r="T238" s="72"/>
    </row>
    <row r="239" spans="1:20" s="65" customFormat="1" ht="14.5" x14ac:dyDescent="0.35">
      <c r="A239" s="48"/>
      <c r="B239" s="93"/>
      <c r="C239" s="93"/>
      <c r="D239" s="93"/>
      <c r="E239" s="95"/>
      <c r="F239" s="95"/>
      <c r="G239" s="95"/>
      <c r="H239" s="93"/>
      <c r="I239" s="93"/>
      <c r="J239" s="93"/>
      <c r="S239" s="72"/>
      <c r="T239" s="72"/>
    </row>
    <row r="240" spans="1:20" s="65" customFormat="1" ht="14.5" x14ac:dyDescent="0.35">
      <c r="A240" s="48"/>
      <c r="B240" s="93"/>
      <c r="C240" s="93"/>
      <c r="D240" s="93"/>
      <c r="E240" s="95"/>
      <c r="F240" s="95"/>
      <c r="G240" s="95"/>
      <c r="H240" s="93"/>
      <c r="I240" s="93"/>
      <c r="J240" s="93"/>
      <c r="S240" s="72"/>
      <c r="T240" s="72"/>
    </row>
    <row r="241" spans="1:20" s="65" customFormat="1" ht="14.5" x14ac:dyDescent="0.35">
      <c r="A241" s="48"/>
      <c r="B241" s="93"/>
      <c r="C241" s="93"/>
      <c r="D241" s="93"/>
      <c r="E241" s="95"/>
      <c r="F241" s="95"/>
      <c r="G241" s="95"/>
      <c r="H241" s="93"/>
      <c r="I241" s="93"/>
      <c r="J241" s="93"/>
      <c r="S241" s="72"/>
      <c r="T241" s="72"/>
    </row>
    <row r="242" spans="1:20" s="65" customFormat="1" ht="14.5" x14ac:dyDescent="0.35">
      <c r="A242" s="48"/>
      <c r="B242" s="93"/>
      <c r="C242" s="93"/>
      <c r="D242" s="93"/>
      <c r="E242" s="95"/>
      <c r="F242" s="95"/>
      <c r="G242" s="95"/>
      <c r="H242" s="93"/>
      <c r="I242" s="93"/>
      <c r="J242" s="93"/>
      <c r="S242" s="72"/>
      <c r="T242" s="72"/>
    </row>
    <row r="243" spans="1:20" s="65" customFormat="1" ht="14.5" x14ac:dyDescent="0.35">
      <c r="A243" s="48"/>
      <c r="B243" s="93"/>
      <c r="C243" s="93"/>
      <c r="D243" s="93"/>
      <c r="E243" s="95"/>
      <c r="F243" s="95"/>
      <c r="G243" s="95"/>
      <c r="H243" s="93"/>
      <c r="I243" s="93"/>
      <c r="J243" s="93"/>
      <c r="S243" s="72"/>
      <c r="T243" s="72"/>
    </row>
    <row r="244" spans="1:20" s="65" customFormat="1" ht="14.5" x14ac:dyDescent="0.35">
      <c r="A244" s="48"/>
      <c r="B244" s="93"/>
      <c r="C244" s="93"/>
      <c r="D244" s="93"/>
      <c r="E244" s="95"/>
      <c r="F244" s="95"/>
      <c r="G244" s="95"/>
      <c r="H244" s="93"/>
      <c r="I244" s="93"/>
      <c r="J244" s="93"/>
      <c r="S244" s="72"/>
      <c r="T244" s="72"/>
    </row>
    <row r="245" spans="1:20" s="65" customFormat="1" ht="14.5" x14ac:dyDescent="0.35">
      <c r="A245" s="48"/>
      <c r="B245" s="93"/>
      <c r="C245" s="93"/>
      <c r="D245" s="93"/>
      <c r="E245" s="95"/>
      <c r="F245" s="95"/>
      <c r="G245" s="95"/>
      <c r="H245" s="93"/>
      <c r="I245" s="93"/>
      <c r="J245" s="93"/>
      <c r="S245" s="72"/>
      <c r="T245" s="72"/>
    </row>
    <row r="246" spans="1:20" s="65" customFormat="1" ht="14.5" x14ac:dyDescent="0.35">
      <c r="A246" s="48"/>
      <c r="B246" s="93"/>
      <c r="C246" s="93"/>
      <c r="D246" s="93"/>
      <c r="E246" s="95"/>
      <c r="F246" s="95"/>
      <c r="G246" s="95"/>
      <c r="H246" s="93"/>
      <c r="I246" s="93"/>
      <c r="J246" s="93"/>
      <c r="S246" s="72"/>
      <c r="T246" s="72"/>
    </row>
    <row r="247" spans="1:20" s="65" customFormat="1" ht="14.5" x14ac:dyDescent="0.35">
      <c r="A247" s="48"/>
      <c r="B247" s="93"/>
      <c r="C247" s="93"/>
      <c r="D247" s="93"/>
      <c r="E247" s="95"/>
      <c r="F247" s="95"/>
      <c r="G247" s="95"/>
      <c r="H247" s="93"/>
      <c r="I247" s="93"/>
      <c r="J247" s="93"/>
      <c r="S247" s="72"/>
      <c r="T247" s="72"/>
    </row>
    <row r="248" spans="1:20" s="65" customFormat="1" ht="14.5" x14ac:dyDescent="0.35">
      <c r="A248" s="48"/>
      <c r="B248" s="93"/>
      <c r="C248" s="93"/>
      <c r="D248" s="93"/>
      <c r="E248" s="95"/>
      <c r="F248" s="95"/>
      <c r="G248" s="95"/>
      <c r="H248" s="93"/>
      <c r="I248" s="93"/>
      <c r="J248" s="93"/>
      <c r="S248" s="72"/>
      <c r="T248" s="72"/>
    </row>
    <row r="249" spans="1:20" s="65" customFormat="1" ht="14.5" x14ac:dyDescent="0.35">
      <c r="A249" s="48"/>
      <c r="B249" s="93"/>
      <c r="C249" s="93"/>
      <c r="D249" s="93"/>
      <c r="E249" s="95"/>
      <c r="F249" s="95"/>
      <c r="G249" s="95"/>
      <c r="H249" s="93"/>
      <c r="I249" s="93"/>
      <c r="J249" s="93"/>
      <c r="S249" s="72"/>
      <c r="T249" s="72"/>
    </row>
    <row r="250" spans="1:20" s="65" customFormat="1" ht="14.5" x14ac:dyDescent="0.35">
      <c r="A250" s="48"/>
      <c r="B250" s="93"/>
      <c r="C250" s="93"/>
      <c r="D250" s="93"/>
      <c r="E250" s="95"/>
      <c r="F250" s="95"/>
      <c r="G250" s="95"/>
      <c r="H250" s="93"/>
      <c r="I250" s="93"/>
      <c r="J250" s="93"/>
      <c r="S250" s="72"/>
      <c r="T250" s="72"/>
    </row>
    <row r="251" spans="1:20" s="65" customFormat="1" ht="14.5" x14ac:dyDescent="0.35">
      <c r="A251" s="48"/>
      <c r="B251" s="93"/>
      <c r="C251" s="93"/>
      <c r="D251" s="93"/>
      <c r="E251" s="95"/>
      <c r="F251" s="95"/>
      <c r="G251" s="95"/>
      <c r="H251" s="93"/>
      <c r="I251" s="93"/>
      <c r="J251" s="93"/>
      <c r="S251" s="72"/>
      <c r="T251" s="72"/>
    </row>
    <row r="252" spans="1:20" s="65" customFormat="1" ht="14.5" x14ac:dyDescent="0.35">
      <c r="A252" s="48"/>
      <c r="B252" s="93"/>
      <c r="C252" s="93"/>
      <c r="D252" s="93"/>
      <c r="E252" s="95"/>
      <c r="F252" s="95"/>
      <c r="G252" s="95"/>
      <c r="H252" s="93"/>
      <c r="I252" s="93"/>
      <c r="J252" s="93"/>
      <c r="S252" s="72"/>
      <c r="T252" s="72"/>
    </row>
    <row r="253" spans="1:20" s="65" customFormat="1" ht="14.5" x14ac:dyDescent="0.35">
      <c r="A253" s="48"/>
      <c r="B253" s="93"/>
      <c r="C253" s="93"/>
      <c r="D253" s="93"/>
      <c r="E253" s="95"/>
      <c r="F253" s="95"/>
      <c r="G253" s="95"/>
      <c r="H253" s="93"/>
      <c r="I253" s="93"/>
      <c r="J253" s="93"/>
      <c r="S253" s="72"/>
      <c r="T253" s="72"/>
    </row>
    <row r="254" spans="1:20" s="65" customFormat="1" ht="14.5" x14ac:dyDescent="0.35">
      <c r="A254" s="48"/>
      <c r="B254" s="93"/>
      <c r="C254" s="93"/>
      <c r="D254" s="93"/>
      <c r="E254" s="95"/>
      <c r="F254" s="95"/>
      <c r="G254" s="95"/>
      <c r="H254" s="93"/>
      <c r="I254" s="93"/>
      <c r="J254" s="93"/>
      <c r="S254" s="72"/>
      <c r="T254" s="72"/>
    </row>
    <row r="255" spans="1:20" s="65" customFormat="1" ht="14.5" x14ac:dyDescent="0.35">
      <c r="A255" s="48"/>
      <c r="B255" s="93"/>
      <c r="C255" s="93"/>
      <c r="D255" s="93"/>
      <c r="E255" s="95"/>
      <c r="F255" s="95"/>
      <c r="G255" s="95"/>
      <c r="H255" s="93"/>
      <c r="I255" s="93"/>
      <c r="J255" s="93"/>
      <c r="S255" s="72"/>
      <c r="T255" s="72"/>
    </row>
    <row r="256" spans="1:20" s="65" customFormat="1" ht="14.5" x14ac:dyDescent="0.35">
      <c r="A256" s="48"/>
      <c r="B256" s="93"/>
      <c r="C256" s="93"/>
      <c r="D256" s="93"/>
      <c r="E256" s="95"/>
      <c r="F256" s="95"/>
      <c r="G256" s="95"/>
      <c r="H256" s="93"/>
      <c r="I256" s="93"/>
      <c r="J256" s="93"/>
      <c r="S256" s="72"/>
      <c r="T256" s="72"/>
    </row>
    <row r="257" spans="1:20" s="65" customFormat="1" ht="14.5" x14ac:dyDescent="0.35">
      <c r="A257" s="48"/>
      <c r="B257" s="93"/>
      <c r="C257" s="93"/>
      <c r="D257" s="93"/>
      <c r="E257" s="95"/>
      <c r="F257" s="95"/>
      <c r="G257" s="95"/>
      <c r="H257" s="93"/>
      <c r="I257" s="93"/>
      <c r="J257" s="93"/>
      <c r="S257" s="72"/>
      <c r="T257" s="72"/>
    </row>
    <row r="258" spans="1:20" s="65" customFormat="1" ht="14.5" x14ac:dyDescent="0.35">
      <c r="A258" s="48"/>
      <c r="B258" s="93"/>
      <c r="C258" s="93"/>
      <c r="D258" s="93"/>
      <c r="E258" s="95"/>
      <c r="F258" s="95"/>
      <c r="G258" s="95"/>
      <c r="H258" s="93"/>
      <c r="I258" s="93"/>
      <c r="J258" s="93"/>
      <c r="S258" s="72"/>
      <c r="T258" s="72"/>
    </row>
    <row r="259" spans="1:20" s="65" customFormat="1" ht="14.5" x14ac:dyDescent="0.35">
      <c r="A259" s="48"/>
      <c r="B259" s="93"/>
      <c r="C259" s="93"/>
      <c r="D259" s="93"/>
      <c r="E259" s="95"/>
      <c r="F259" s="95"/>
      <c r="G259" s="95"/>
      <c r="H259" s="93"/>
      <c r="I259" s="93"/>
      <c r="J259" s="93"/>
      <c r="S259" s="72"/>
      <c r="T259" s="72"/>
    </row>
    <row r="260" spans="1:20" s="65" customFormat="1" ht="14.5" x14ac:dyDescent="0.35">
      <c r="A260" s="48"/>
      <c r="B260" s="93"/>
      <c r="C260" s="93"/>
      <c r="D260" s="93"/>
      <c r="E260" s="95"/>
      <c r="F260" s="95"/>
      <c r="G260" s="95"/>
      <c r="H260" s="93"/>
      <c r="I260" s="93"/>
      <c r="J260" s="93"/>
      <c r="S260" s="72"/>
      <c r="T260" s="72"/>
    </row>
    <row r="261" spans="1:20" s="65" customFormat="1" ht="14.5" x14ac:dyDescent="0.35">
      <c r="A261" s="48"/>
      <c r="B261" s="93"/>
      <c r="C261" s="93"/>
      <c r="D261" s="93"/>
      <c r="E261" s="95"/>
      <c r="F261" s="95"/>
      <c r="G261" s="95"/>
      <c r="H261" s="93"/>
      <c r="I261" s="93"/>
      <c r="J261" s="93"/>
      <c r="S261" s="72"/>
      <c r="T261" s="72"/>
    </row>
    <row r="262" spans="1:20" s="65" customFormat="1" ht="14.5" x14ac:dyDescent="0.35">
      <c r="A262" s="48"/>
      <c r="B262" s="93"/>
      <c r="C262" s="93"/>
      <c r="D262" s="93"/>
      <c r="E262" s="95"/>
      <c r="F262" s="95"/>
      <c r="G262" s="95"/>
      <c r="H262" s="93"/>
      <c r="I262" s="93"/>
      <c r="J262" s="93"/>
      <c r="S262" s="72"/>
      <c r="T262" s="72"/>
    </row>
    <row r="263" spans="1:20" s="65" customFormat="1" ht="14.5" x14ac:dyDescent="0.35">
      <c r="A263" s="48"/>
      <c r="B263" s="93"/>
      <c r="C263" s="93"/>
      <c r="D263" s="93"/>
      <c r="E263" s="95"/>
      <c r="F263" s="95"/>
      <c r="G263" s="95"/>
      <c r="H263" s="93"/>
      <c r="I263" s="93"/>
      <c r="J263" s="93"/>
      <c r="S263" s="72"/>
      <c r="T263" s="72"/>
    </row>
    <row r="264" spans="1:20" s="65" customFormat="1" ht="14.5" x14ac:dyDescent="0.35">
      <c r="A264" s="48"/>
      <c r="B264" s="93"/>
      <c r="C264" s="93"/>
      <c r="D264" s="93"/>
      <c r="E264" s="95"/>
      <c r="F264" s="95"/>
      <c r="G264" s="95"/>
      <c r="H264" s="93"/>
      <c r="I264" s="93"/>
      <c r="J264" s="93"/>
      <c r="S264" s="72"/>
      <c r="T264" s="72"/>
    </row>
    <row r="265" spans="1:20" s="65" customFormat="1" ht="14.5" x14ac:dyDescent="0.35">
      <c r="A265" s="48"/>
      <c r="B265" s="93"/>
      <c r="C265" s="93"/>
      <c r="D265" s="93"/>
      <c r="E265" s="95"/>
      <c r="F265" s="95"/>
      <c r="G265" s="95"/>
      <c r="H265" s="93"/>
      <c r="I265" s="93"/>
      <c r="J265" s="93"/>
      <c r="S265" s="72"/>
      <c r="T265" s="72"/>
    </row>
    <row r="266" spans="1:20" s="65" customFormat="1" ht="14.5" x14ac:dyDescent="0.35">
      <c r="A266" s="48"/>
      <c r="B266" s="93"/>
      <c r="C266" s="93"/>
      <c r="D266" s="93"/>
      <c r="E266" s="95"/>
      <c r="F266" s="95"/>
      <c r="G266" s="95"/>
      <c r="H266" s="93"/>
      <c r="I266" s="93"/>
      <c r="J266" s="93"/>
      <c r="S266" s="72"/>
      <c r="T266" s="72"/>
    </row>
    <row r="267" spans="1:20" s="65" customFormat="1" ht="14.5" x14ac:dyDescent="0.35">
      <c r="A267" s="48"/>
      <c r="B267" s="93"/>
      <c r="C267" s="93"/>
      <c r="D267" s="93"/>
      <c r="E267" s="95"/>
      <c r="F267" s="95"/>
      <c r="G267" s="95"/>
      <c r="H267" s="93"/>
      <c r="I267" s="93"/>
      <c r="J267" s="93"/>
      <c r="S267" s="72"/>
      <c r="T267" s="72"/>
    </row>
    <row r="268" spans="1:20" s="65" customFormat="1" ht="14.5" x14ac:dyDescent="0.35">
      <c r="A268" s="48"/>
      <c r="B268" s="93"/>
      <c r="C268" s="93"/>
      <c r="D268" s="93"/>
      <c r="E268" s="95"/>
      <c r="F268" s="95"/>
      <c r="G268" s="95"/>
      <c r="H268" s="93"/>
      <c r="I268" s="93"/>
      <c r="J268" s="93"/>
      <c r="S268" s="72"/>
      <c r="T268" s="72"/>
    </row>
    <row r="269" spans="1:20" s="65" customFormat="1" ht="14.5" x14ac:dyDescent="0.35">
      <c r="A269" s="48"/>
      <c r="B269" s="93"/>
      <c r="C269" s="93"/>
      <c r="D269" s="93"/>
      <c r="E269" s="95"/>
      <c r="F269" s="95"/>
      <c r="G269" s="95"/>
      <c r="H269" s="93"/>
      <c r="I269" s="93"/>
      <c r="J269" s="93"/>
      <c r="S269" s="72"/>
      <c r="T269" s="72"/>
    </row>
    <row r="270" spans="1:20" s="65" customFormat="1" ht="14.5" x14ac:dyDescent="0.35">
      <c r="A270" s="48"/>
      <c r="B270" s="93"/>
      <c r="C270" s="93"/>
      <c r="D270" s="93"/>
      <c r="E270" s="95"/>
      <c r="F270" s="95"/>
      <c r="G270" s="95"/>
      <c r="H270" s="93"/>
      <c r="I270" s="93"/>
      <c r="J270" s="93"/>
      <c r="S270" s="72"/>
      <c r="T270" s="72"/>
    </row>
    <row r="271" spans="1:20" s="65" customFormat="1" ht="14.5" x14ac:dyDescent="0.35">
      <c r="A271" s="48"/>
      <c r="B271" s="93"/>
      <c r="C271" s="93"/>
      <c r="D271" s="93"/>
      <c r="E271" s="95"/>
      <c r="F271" s="95"/>
      <c r="G271" s="95"/>
      <c r="H271" s="93"/>
      <c r="I271" s="93"/>
      <c r="J271" s="93"/>
      <c r="S271" s="72"/>
      <c r="T271" s="72"/>
    </row>
    <row r="272" spans="1:20" s="65" customFormat="1" ht="14.5" x14ac:dyDescent="0.35">
      <c r="A272" s="48"/>
      <c r="B272" s="93"/>
      <c r="C272" s="93"/>
      <c r="D272" s="93"/>
      <c r="E272" s="95"/>
      <c r="F272" s="95"/>
      <c r="G272" s="95"/>
      <c r="H272" s="93"/>
      <c r="I272" s="93"/>
      <c r="J272" s="93"/>
      <c r="S272" s="72"/>
      <c r="T272" s="72"/>
    </row>
    <row r="273" spans="1:20" s="65" customFormat="1" ht="14.5" x14ac:dyDescent="0.35">
      <c r="A273" s="48"/>
      <c r="B273" s="93"/>
      <c r="C273" s="93"/>
      <c r="D273" s="93"/>
      <c r="E273" s="95"/>
      <c r="F273" s="95"/>
      <c r="G273" s="95"/>
      <c r="H273" s="93"/>
      <c r="I273" s="93"/>
      <c r="J273" s="93"/>
      <c r="S273" s="72"/>
      <c r="T273" s="72"/>
    </row>
    <row r="274" spans="1:20" s="65" customFormat="1" ht="14.5" x14ac:dyDescent="0.35">
      <c r="A274" s="48"/>
      <c r="B274" s="93"/>
      <c r="C274" s="93"/>
      <c r="D274" s="93"/>
      <c r="E274" s="95"/>
      <c r="F274" s="95"/>
      <c r="G274" s="95"/>
      <c r="H274" s="93"/>
      <c r="I274" s="93"/>
      <c r="J274" s="93"/>
      <c r="S274" s="72"/>
      <c r="T274" s="72"/>
    </row>
    <row r="275" spans="1:20" s="65" customFormat="1" ht="14.5" x14ac:dyDescent="0.35">
      <c r="A275" s="48"/>
      <c r="B275" s="93"/>
      <c r="C275" s="93"/>
      <c r="D275" s="93"/>
      <c r="E275" s="95"/>
      <c r="F275" s="95"/>
      <c r="G275" s="95"/>
      <c r="H275" s="93"/>
      <c r="I275" s="93"/>
      <c r="J275" s="93"/>
      <c r="S275" s="72"/>
      <c r="T275" s="72"/>
    </row>
    <row r="276" spans="1:20" s="65" customFormat="1" ht="14.5" x14ac:dyDescent="0.35">
      <c r="A276" s="48"/>
      <c r="B276" s="93"/>
      <c r="C276" s="93"/>
      <c r="D276" s="93"/>
      <c r="E276" s="95"/>
      <c r="F276" s="95"/>
      <c r="G276" s="95"/>
      <c r="H276" s="93"/>
      <c r="I276" s="93"/>
      <c r="J276" s="93"/>
      <c r="S276" s="72"/>
      <c r="T276" s="72"/>
    </row>
    <row r="277" spans="1:20" s="65" customFormat="1" ht="14.5" x14ac:dyDescent="0.35">
      <c r="A277" s="48"/>
      <c r="B277" s="93"/>
      <c r="C277" s="93"/>
      <c r="D277" s="93"/>
      <c r="E277" s="95"/>
      <c r="F277" s="95"/>
      <c r="G277" s="95"/>
      <c r="H277" s="93"/>
      <c r="I277" s="93"/>
      <c r="J277" s="93"/>
      <c r="S277" s="72"/>
      <c r="T277" s="72"/>
    </row>
    <row r="278" spans="1:20" s="65" customFormat="1" ht="14.5" x14ac:dyDescent="0.35">
      <c r="A278" s="48"/>
      <c r="B278" s="93"/>
      <c r="C278" s="93"/>
      <c r="D278" s="93"/>
      <c r="E278" s="95"/>
      <c r="F278" s="95"/>
      <c r="G278" s="95"/>
      <c r="H278" s="93"/>
      <c r="I278" s="93"/>
      <c r="J278" s="93"/>
      <c r="S278" s="72"/>
      <c r="T278" s="72"/>
    </row>
    <row r="279" spans="1:20" s="65" customFormat="1" ht="14.5" x14ac:dyDescent="0.35">
      <c r="A279" s="48"/>
      <c r="B279" s="93"/>
      <c r="C279" s="93"/>
      <c r="D279" s="93"/>
      <c r="E279" s="95"/>
      <c r="F279" s="95"/>
      <c r="G279" s="95"/>
      <c r="H279" s="93"/>
      <c r="I279" s="93"/>
      <c r="J279" s="93"/>
      <c r="S279" s="72"/>
      <c r="T279" s="72"/>
    </row>
    <row r="280" spans="1:20" s="65" customFormat="1" ht="14.5" x14ac:dyDescent="0.35">
      <c r="A280" s="48"/>
      <c r="B280" s="93"/>
      <c r="C280" s="93"/>
      <c r="D280" s="93"/>
      <c r="E280" s="95"/>
      <c r="F280" s="95"/>
      <c r="G280" s="95"/>
      <c r="H280" s="93"/>
      <c r="I280" s="93"/>
      <c r="J280" s="93"/>
      <c r="S280" s="72"/>
      <c r="T280" s="72"/>
    </row>
    <row r="281" spans="1:20" s="65" customFormat="1" ht="14.5" x14ac:dyDescent="0.35">
      <c r="A281" s="48"/>
      <c r="B281" s="93"/>
      <c r="C281" s="93"/>
      <c r="D281" s="93"/>
      <c r="E281" s="95"/>
      <c r="F281" s="95"/>
      <c r="G281" s="95"/>
      <c r="H281" s="93"/>
      <c r="I281" s="93"/>
      <c r="J281" s="93"/>
      <c r="S281" s="72"/>
      <c r="T281" s="72"/>
    </row>
    <row r="282" spans="1:20" s="65" customFormat="1" ht="14.5" x14ac:dyDescent="0.35">
      <c r="A282" s="48"/>
      <c r="B282" s="93"/>
      <c r="C282" s="93"/>
      <c r="D282" s="93"/>
      <c r="E282" s="95"/>
      <c r="F282" s="95"/>
      <c r="G282" s="95"/>
      <c r="H282" s="93"/>
      <c r="I282" s="93"/>
      <c r="J282" s="93"/>
      <c r="S282" s="72"/>
      <c r="T282" s="72"/>
    </row>
    <row r="283" spans="1:20" s="65" customFormat="1" ht="14.5" x14ac:dyDescent="0.35">
      <c r="A283" s="48"/>
      <c r="B283" s="93"/>
      <c r="C283" s="93"/>
      <c r="D283" s="93"/>
      <c r="E283" s="95"/>
      <c r="F283" s="95"/>
      <c r="G283" s="95"/>
      <c r="H283" s="93"/>
      <c r="I283" s="93"/>
      <c r="J283" s="93"/>
      <c r="S283" s="72"/>
      <c r="T283" s="72"/>
    </row>
    <row r="284" spans="1:20" s="65" customFormat="1" ht="14.5" x14ac:dyDescent="0.35">
      <c r="A284" s="48"/>
      <c r="B284" s="93"/>
      <c r="C284" s="93"/>
      <c r="D284" s="93"/>
      <c r="E284" s="95"/>
      <c r="F284" s="95"/>
      <c r="G284" s="95"/>
      <c r="H284" s="93"/>
      <c r="I284" s="93"/>
      <c r="J284" s="93"/>
      <c r="S284" s="72"/>
      <c r="T284" s="72"/>
    </row>
    <row r="285" spans="1:20" s="65" customFormat="1" ht="14.5" x14ac:dyDescent="0.35">
      <c r="A285" s="48"/>
      <c r="B285" s="93"/>
      <c r="C285" s="93"/>
      <c r="D285" s="93"/>
      <c r="E285" s="95"/>
      <c r="F285" s="95"/>
      <c r="G285" s="95"/>
      <c r="H285" s="93"/>
      <c r="I285" s="93"/>
      <c r="J285" s="93"/>
      <c r="S285" s="72"/>
      <c r="T285" s="72"/>
    </row>
    <row r="286" spans="1:20" s="65" customFormat="1" ht="14.5" x14ac:dyDescent="0.35">
      <c r="A286" s="48"/>
      <c r="B286" s="93"/>
      <c r="C286" s="93"/>
      <c r="D286" s="93"/>
      <c r="E286" s="95"/>
      <c r="F286" s="95"/>
      <c r="G286" s="95"/>
      <c r="H286" s="93"/>
      <c r="I286" s="93"/>
      <c r="J286" s="93"/>
      <c r="S286" s="72"/>
      <c r="T286" s="72"/>
    </row>
    <row r="287" spans="1:20" s="65" customFormat="1" ht="14.5" x14ac:dyDescent="0.35">
      <c r="A287" s="48"/>
      <c r="B287" s="93"/>
      <c r="C287" s="93"/>
      <c r="D287" s="93"/>
      <c r="E287" s="95"/>
      <c r="F287" s="95"/>
      <c r="G287" s="95"/>
      <c r="H287" s="93"/>
      <c r="I287" s="93"/>
      <c r="J287" s="93"/>
      <c r="S287" s="72"/>
      <c r="T287" s="72"/>
    </row>
    <row r="288" spans="1:20" s="65" customFormat="1" ht="14.5" x14ac:dyDescent="0.35">
      <c r="A288" s="48"/>
      <c r="B288" s="93"/>
      <c r="C288" s="93"/>
      <c r="D288" s="93"/>
      <c r="E288" s="95"/>
      <c r="F288" s="95"/>
      <c r="G288" s="95"/>
      <c r="H288" s="93"/>
      <c r="I288" s="93"/>
      <c r="J288" s="93"/>
      <c r="S288" s="72"/>
      <c r="T288" s="72"/>
    </row>
    <row r="289" spans="1:20" s="65" customFormat="1" ht="14.5" x14ac:dyDescent="0.35">
      <c r="A289" s="48"/>
      <c r="B289" s="93"/>
      <c r="C289" s="93"/>
      <c r="D289" s="93"/>
      <c r="E289" s="95"/>
      <c r="F289" s="95"/>
      <c r="G289" s="95"/>
      <c r="H289" s="93"/>
      <c r="I289" s="93"/>
      <c r="J289" s="93"/>
      <c r="S289" s="72"/>
      <c r="T289" s="72"/>
    </row>
    <row r="290" spans="1:20" s="65" customFormat="1" ht="14.5" x14ac:dyDescent="0.35">
      <c r="A290" s="48"/>
      <c r="B290" s="93"/>
      <c r="C290" s="93"/>
      <c r="D290" s="93"/>
      <c r="E290" s="95"/>
      <c r="F290" s="95"/>
      <c r="G290" s="95"/>
      <c r="H290" s="93"/>
      <c r="I290" s="93"/>
      <c r="J290" s="93"/>
      <c r="S290" s="72"/>
      <c r="T290" s="72"/>
    </row>
    <row r="291" spans="1:20" s="65" customFormat="1" ht="14.5" x14ac:dyDescent="0.35">
      <c r="A291" s="48"/>
      <c r="B291" s="93"/>
      <c r="C291" s="93"/>
      <c r="D291" s="93"/>
      <c r="E291" s="95"/>
      <c r="F291" s="95"/>
      <c r="G291" s="95"/>
      <c r="H291" s="93"/>
      <c r="I291" s="93"/>
      <c r="J291" s="93"/>
      <c r="S291" s="72"/>
      <c r="T291" s="72"/>
    </row>
    <row r="292" spans="1:20" s="65" customFormat="1" ht="14.5" x14ac:dyDescent="0.35">
      <c r="A292" s="48"/>
      <c r="B292" s="93"/>
      <c r="C292" s="93"/>
      <c r="D292" s="93"/>
      <c r="E292" s="95"/>
      <c r="F292" s="95"/>
      <c r="G292" s="95"/>
      <c r="H292" s="93"/>
      <c r="I292" s="93"/>
      <c r="J292" s="93"/>
      <c r="S292" s="72"/>
      <c r="T292" s="72"/>
    </row>
    <row r="293" spans="1:20" s="65" customFormat="1" ht="14.5" x14ac:dyDescent="0.35">
      <c r="A293" s="48"/>
      <c r="B293" s="93"/>
      <c r="C293" s="93"/>
      <c r="D293" s="93"/>
      <c r="E293" s="95"/>
      <c r="F293" s="95"/>
      <c r="G293" s="95"/>
      <c r="H293" s="93"/>
      <c r="I293" s="93"/>
      <c r="J293" s="93"/>
      <c r="S293" s="72"/>
      <c r="T293" s="72"/>
    </row>
    <row r="294" spans="1:20" s="65" customFormat="1" ht="14.5" x14ac:dyDescent="0.35">
      <c r="A294" s="48"/>
      <c r="B294" s="93"/>
      <c r="C294" s="93"/>
      <c r="D294" s="93"/>
      <c r="E294" s="95"/>
      <c r="F294" s="95"/>
      <c r="G294" s="95"/>
      <c r="H294" s="93"/>
      <c r="I294" s="93"/>
      <c r="J294" s="93"/>
      <c r="S294" s="72"/>
      <c r="T294" s="72"/>
    </row>
    <row r="295" spans="1:20" s="65" customFormat="1" ht="14.5" x14ac:dyDescent="0.35">
      <c r="A295" s="48"/>
      <c r="B295" s="93"/>
      <c r="C295" s="93"/>
      <c r="D295" s="93"/>
      <c r="E295" s="95"/>
      <c r="F295" s="95"/>
      <c r="G295" s="95"/>
      <c r="H295" s="93"/>
      <c r="I295" s="93"/>
      <c r="J295" s="93"/>
      <c r="S295" s="72"/>
      <c r="T295" s="72"/>
    </row>
    <row r="296" spans="1:20" s="65" customFormat="1" ht="14.5" x14ac:dyDescent="0.35">
      <c r="A296" s="48"/>
      <c r="B296" s="93"/>
      <c r="C296" s="93"/>
      <c r="D296" s="93"/>
      <c r="E296" s="95"/>
      <c r="F296" s="95"/>
      <c r="G296" s="95"/>
      <c r="H296" s="93"/>
      <c r="I296" s="93"/>
      <c r="J296" s="93"/>
      <c r="S296" s="72"/>
      <c r="T296" s="72"/>
    </row>
    <row r="297" spans="1:20" s="65" customFormat="1" ht="14.5" x14ac:dyDescent="0.35">
      <c r="A297" s="48"/>
      <c r="B297" s="93"/>
      <c r="C297" s="93"/>
      <c r="D297" s="93"/>
      <c r="E297" s="95"/>
      <c r="F297" s="95"/>
      <c r="G297" s="95"/>
      <c r="H297" s="93"/>
      <c r="I297" s="93"/>
      <c r="J297" s="93"/>
      <c r="S297" s="72"/>
      <c r="T297" s="72"/>
    </row>
    <row r="298" spans="1:20" s="65" customFormat="1" ht="14.5" x14ac:dyDescent="0.35">
      <c r="A298" s="48"/>
      <c r="B298" s="93"/>
      <c r="C298" s="93"/>
      <c r="D298" s="93"/>
      <c r="E298" s="95"/>
      <c r="F298" s="95"/>
      <c r="G298" s="95"/>
      <c r="H298" s="93"/>
      <c r="I298" s="93"/>
      <c r="J298" s="93"/>
      <c r="S298" s="72"/>
      <c r="T298" s="72"/>
    </row>
    <row r="299" spans="1:20" s="65" customFormat="1" ht="14.5" x14ac:dyDescent="0.35">
      <c r="A299" s="48"/>
      <c r="B299" s="93"/>
      <c r="C299" s="93"/>
      <c r="D299" s="93"/>
      <c r="E299" s="95"/>
      <c r="F299" s="95"/>
      <c r="G299" s="95"/>
      <c r="H299" s="93"/>
      <c r="I299" s="93"/>
      <c r="J299" s="93"/>
      <c r="S299" s="72"/>
      <c r="T299" s="72"/>
    </row>
    <row r="300" spans="1:20" s="65" customFormat="1" ht="14.5" x14ac:dyDescent="0.35">
      <c r="A300" s="48"/>
      <c r="B300" s="93"/>
      <c r="C300" s="93"/>
      <c r="D300" s="93"/>
      <c r="E300" s="95"/>
      <c r="F300" s="95"/>
      <c r="G300" s="95"/>
      <c r="H300" s="93"/>
      <c r="I300" s="93"/>
      <c r="J300" s="93"/>
      <c r="S300" s="72"/>
      <c r="T300" s="72"/>
    </row>
    <row r="301" spans="1:20" s="65" customFormat="1" ht="14.5" x14ac:dyDescent="0.35">
      <c r="A301" s="48"/>
      <c r="B301" s="93"/>
      <c r="C301" s="93"/>
      <c r="D301" s="93"/>
      <c r="E301" s="95"/>
      <c r="F301" s="95"/>
      <c r="G301" s="95"/>
      <c r="H301" s="93"/>
      <c r="I301" s="93"/>
      <c r="J301" s="93"/>
      <c r="S301" s="72"/>
      <c r="T301" s="72"/>
    </row>
    <row r="302" spans="1:20" s="65" customFormat="1" ht="14.5" x14ac:dyDescent="0.35">
      <c r="A302" s="48"/>
      <c r="B302" s="93"/>
      <c r="C302" s="93"/>
      <c r="D302" s="93"/>
      <c r="E302" s="95"/>
      <c r="F302" s="95"/>
      <c r="G302" s="95"/>
      <c r="H302" s="93"/>
      <c r="I302" s="93"/>
      <c r="J302" s="93"/>
      <c r="S302" s="72"/>
      <c r="T302" s="72"/>
    </row>
    <row r="303" spans="1:20" s="65" customFormat="1" ht="14.5" x14ac:dyDescent="0.35">
      <c r="A303" s="48"/>
      <c r="B303" s="93"/>
      <c r="C303" s="93"/>
      <c r="D303" s="93"/>
      <c r="E303" s="95"/>
      <c r="F303" s="95"/>
      <c r="G303" s="95"/>
      <c r="H303" s="93"/>
      <c r="I303" s="93"/>
      <c r="J303" s="93"/>
      <c r="S303" s="72"/>
      <c r="T303" s="72"/>
    </row>
    <row r="304" spans="1:20" s="65" customFormat="1" ht="14.5" x14ac:dyDescent="0.35">
      <c r="A304" s="48"/>
      <c r="B304" s="93"/>
      <c r="C304" s="93"/>
      <c r="D304" s="93"/>
      <c r="E304" s="95"/>
      <c r="F304" s="95"/>
      <c r="G304" s="95"/>
      <c r="H304" s="93"/>
      <c r="I304" s="93"/>
      <c r="J304" s="93"/>
      <c r="S304" s="72"/>
      <c r="T304" s="72"/>
    </row>
    <row r="305" spans="1:20" s="65" customFormat="1" ht="14.5" x14ac:dyDescent="0.35">
      <c r="A305" s="48"/>
      <c r="B305" s="93"/>
      <c r="C305" s="93"/>
      <c r="D305" s="93"/>
      <c r="E305" s="95"/>
      <c r="F305" s="95"/>
      <c r="G305" s="95"/>
      <c r="H305" s="93"/>
      <c r="I305" s="93"/>
      <c r="J305" s="93"/>
      <c r="S305" s="72"/>
      <c r="T305" s="72"/>
    </row>
    <row r="306" spans="1:20" s="65" customFormat="1" ht="14.5" x14ac:dyDescent="0.35">
      <c r="A306" s="48"/>
      <c r="B306" s="93"/>
      <c r="C306" s="93"/>
      <c r="D306" s="93"/>
      <c r="E306" s="95"/>
      <c r="F306" s="95"/>
      <c r="G306" s="95"/>
      <c r="H306" s="93"/>
      <c r="I306" s="93"/>
      <c r="J306" s="93"/>
      <c r="S306" s="72"/>
      <c r="T306" s="72"/>
    </row>
    <row r="307" spans="1:20" s="65" customFormat="1" ht="14.5" x14ac:dyDescent="0.35">
      <c r="A307" s="48"/>
      <c r="B307" s="93"/>
      <c r="C307" s="93"/>
      <c r="D307" s="93"/>
      <c r="E307" s="95"/>
      <c r="F307" s="95"/>
      <c r="G307" s="95"/>
      <c r="H307" s="93"/>
      <c r="I307" s="93"/>
      <c r="J307" s="93"/>
      <c r="S307" s="72"/>
      <c r="T307" s="72"/>
    </row>
    <row r="308" spans="1:20" s="65" customFormat="1" ht="14.5" x14ac:dyDescent="0.35">
      <c r="A308" s="48"/>
      <c r="B308" s="93"/>
      <c r="C308" s="93"/>
      <c r="D308" s="93"/>
      <c r="E308" s="95"/>
      <c r="F308" s="95"/>
      <c r="G308" s="95"/>
      <c r="H308" s="93"/>
      <c r="I308" s="93"/>
      <c r="J308" s="93"/>
      <c r="S308" s="72"/>
      <c r="T308" s="72"/>
    </row>
    <row r="309" spans="1:20" s="65" customFormat="1" ht="14.5" x14ac:dyDescent="0.35">
      <c r="A309" s="48"/>
      <c r="B309" s="93"/>
      <c r="C309" s="93"/>
      <c r="D309" s="93"/>
      <c r="E309" s="95"/>
      <c r="F309" s="95"/>
      <c r="G309" s="95"/>
      <c r="H309" s="93"/>
      <c r="I309" s="93"/>
      <c r="J309" s="93"/>
      <c r="S309" s="72"/>
      <c r="T309" s="72"/>
    </row>
    <row r="310" spans="1:20" s="65" customFormat="1" ht="14.5" x14ac:dyDescent="0.35">
      <c r="A310" s="48"/>
      <c r="B310" s="93"/>
      <c r="C310" s="93"/>
      <c r="D310" s="93"/>
      <c r="E310" s="95"/>
      <c r="F310" s="95"/>
      <c r="G310" s="95"/>
      <c r="H310" s="93"/>
      <c r="I310" s="93"/>
      <c r="J310" s="93"/>
      <c r="S310" s="72"/>
      <c r="T310" s="72"/>
    </row>
    <row r="311" spans="1:20" s="65" customFormat="1" ht="14.5" x14ac:dyDescent="0.35">
      <c r="A311" s="48"/>
      <c r="B311" s="93"/>
      <c r="C311" s="93"/>
      <c r="D311" s="93"/>
      <c r="E311" s="95"/>
      <c r="F311" s="95"/>
      <c r="G311" s="95"/>
      <c r="H311" s="93"/>
      <c r="I311" s="93"/>
      <c r="J311" s="93"/>
      <c r="S311" s="72"/>
      <c r="T311" s="72"/>
    </row>
    <row r="312" spans="1:20" s="65" customFormat="1" ht="14.5" x14ac:dyDescent="0.35">
      <c r="A312" s="48"/>
      <c r="B312" s="93"/>
      <c r="C312" s="93"/>
      <c r="D312" s="93"/>
      <c r="E312" s="95"/>
      <c r="F312" s="95"/>
      <c r="G312" s="95"/>
      <c r="H312" s="93"/>
      <c r="I312" s="93"/>
      <c r="J312" s="93"/>
      <c r="S312" s="72"/>
      <c r="T312" s="72"/>
    </row>
    <row r="313" spans="1:20" s="65" customFormat="1" ht="14.5" x14ac:dyDescent="0.35">
      <c r="A313" s="48"/>
      <c r="B313" s="93"/>
      <c r="C313" s="93"/>
      <c r="D313" s="93"/>
      <c r="E313" s="95"/>
      <c r="F313" s="95"/>
      <c r="G313" s="95"/>
      <c r="H313" s="93"/>
      <c r="I313" s="93"/>
      <c r="J313" s="93"/>
      <c r="S313" s="72"/>
      <c r="T313" s="72"/>
    </row>
    <row r="314" spans="1:20" s="65" customFormat="1" ht="14.5" x14ac:dyDescent="0.35">
      <c r="A314" s="48"/>
      <c r="B314" s="93"/>
      <c r="C314" s="93"/>
      <c r="D314" s="93"/>
      <c r="E314" s="95"/>
      <c r="F314" s="95"/>
      <c r="G314" s="95"/>
      <c r="H314" s="93"/>
      <c r="I314" s="93"/>
      <c r="J314" s="93"/>
      <c r="S314" s="72"/>
      <c r="T314" s="72"/>
    </row>
    <row r="315" spans="1:20" s="65" customFormat="1" ht="14.5" x14ac:dyDescent="0.35">
      <c r="A315" s="48"/>
      <c r="B315" s="93"/>
      <c r="C315" s="93"/>
      <c r="D315" s="93"/>
      <c r="E315" s="95"/>
      <c r="F315" s="95"/>
      <c r="G315" s="95"/>
      <c r="H315" s="93"/>
      <c r="I315" s="93"/>
      <c r="J315" s="93"/>
      <c r="S315" s="72"/>
      <c r="T315" s="72"/>
    </row>
    <row r="316" spans="1:20" s="65" customFormat="1" ht="14.5" x14ac:dyDescent="0.35">
      <c r="A316" s="48"/>
      <c r="B316" s="93"/>
      <c r="C316" s="93"/>
      <c r="D316" s="93"/>
      <c r="E316" s="95"/>
      <c r="F316" s="95"/>
      <c r="G316" s="95"/>
      <c r="H316" s="93"/>
      <c r="I316" s="93"/>
      <c r="J316" s="93"/>
      <c r="S316" s="72"/>
      <c r="T316" s="72"/>
    </row>
    <row r="317" spans="1:20" s="65" customFormat="1" ht="14.5" x14ac:dyDescent="0.35">
      <c r="A317" s="48"/>
      <c r="B317" s="93"/>
      <c r="C317" s="93"/>
      <c r="D317" s="93"/>
      <c r="E317" s="95"/>
      <c r="F317" s="95"/>
      <c r="G317" s="95"/>
      <c r="H317" s="93"/>
      <c r="I317" s="93"/>
      <c r="J317" s="93"/>
      <c r="S317" s="72"/>
      <c r="T317" s="72"/>
    </row>
    <row r="318" spans="1:20" s="65" customFormat="1" ht="14.5" x14ac:dyDescent="0.35">
      <c r="A318" s="48"/>
      <c r="B318" s="93"/>
      <c r="C318" s="93"/>
      <c r="D318" s="93"/>
      <c r="E318" s="95"/>
      <c r="F318" s="95"/>
      <c r="G318" s="95"/>
      <c r="H318" s="93"/>
      <c r="I318" s="93"/>
      <c r="J318" s="93"/>
      <c r="S318" s="72"/>
      <c r="T318" s="72"/>
    </row>
    <row r="319" spans="1:20" s="65" customFormat="1" ht="14.5" x14ac:dyDescent="0.35">
      <c r="A319" s="48"/>
      <c r="B319" s="93"/>
      <c r="C319" s="93"/>
      <c r="D319" s="93"/>
      <c r="E319" s="95"/>
      <c r="F319" s="95"/>
      <c r="G319" s="95"/>
      <c r="H319" s="93"/>
      <c r="I319" s="93"/>
      <c r="J319" s="93"/>
      <c r="S319" s="72"/>
      <c r="T319" s="72"/>
    </row>
    <row r="320" spans="1:20" s="65" customFormat="1" ht="14.5" x14ac:dyDescent="0.35">
      <c r="A320" s="48"/>
      <c r="B320" s="93"/>
      <c r="C320" s="93"/>
      <c r="D320" s="93"/>
      <c r="E320" s="95"/>
      <c r="F320" s="95"/>
      <c r="G320" s="95"/>
      <c r="H320" s="93"/>
      <c r="I320" s="93"/>
      <c r="J320" s="93"/>
      <c r="S320" s="72"/>
      <c r="T320" s="72"/>
    </row>
    <row r="321" spans="1:20" s="65" customFormat="1" ht="14.5" x14ac:dyDescent="0.35">
      <c r="A321" s="48"/>
      <c r="B321" s="93"/>
      <c r="C321" s="93"/>
      <c r="D321" s="93"/>
      <c r="E321" s="95"/>
      <c r="F321" s="95"/>
      <c r="G321" s="95"/>
      <c r="H321" s="93"/>
      <c r="I321" s="93"/>
      <c r="J321" s="93"/>
      <c r="S321" s="72"/>
      <c r="T321" s="72"/>
    </row>
    <row r="322" spans="1:20" s="65" customFormat="1" ht="14.5" x14ac:dyDescent="0.35">
      <c r="A322" s="48"/>
      <c r="B322" s="93"/>
      <c r="C322" s="93"/>
      <c r="D322" s="93"/>
      <c r="E322" s="95"/>
      <c r="F322" s="95"/>
      <c r="G322" s="95"/>
      <c r="H322" s="93"/>
      <c r="I322" s="93"/>
      <c r="J322" s="93"/>
      <c r="S322" s="72"/>
      <c r="T322" s="72"/>
    </row>
    <row r="323" spans="1:20" s="65" customFormat="1" ht="14.5" x14ac:dyDescent="0.35">
      <c r="A323" s="48"/>
      <c r="B323" s="93"/>
      <c r="C323" s="93"/>
      <c r="D323" s="93"/>
      <c r="E323" s="95"/>
      <c r="F323" s="95"/>
      <c r="G323" s="95"/>
      <c r="H323" s="93"/>
      <c r="I323" s="93"/>
      <c r="J323" s="93"/>
      <c r="S323" s="72"/>
      <c r="T323" s="72"/>
    </row>
    <row r="324" spans="1:20" s="65" customFormat="1" ht="14.5" x14ac:dyDescent="0.35">
      <c r="A324" s="48"/>
      <c r="B324" s="93"/>
      <c r="C324" s="93"/>
      <c r="D324" s="93"/>
      <c r="E324" s="95"/>
      <c r="F324" s="95"/>
      <c r="G324" s="95"/>
      <c r="H324" s="93"/>
      <c r="I324" s="93"/>
      <c r="J324" s="93"/>
      <c r="S324" s="72"/>
      <c r="T324" s="72"/>
    </row>
    <row r="325" spans="1:20" s="65" customFormat="1" ht="14.5" x14ac:dyDescent="0.35">
      <c r="A325" s="48"/>
      <c r="B325" s="93"/>
      <c r="C325" s="93"/>
      <c r="D325" s="93"/>
      <c r="E325" s="95"/>
      <c r="F325" s="95"/>
      <c r="G325" s="95"/>
      <c r="H325" s="93"/>
      <c r="I325" s="93"/>
      <c r="J325" s="93"/>
      <c r="S325" s="72"/>
      <c r="T325" s="72"/>
    </row>
    <row r="326" spans="1:20" s="65" customFormat="1" ht="14.5" x14ac:dyDescent="0.35">
      <c r="A326" s="48"/>
      <c r="B326" s="93"/>
      <c r="C326" s="93"/>
      <c r="D326" s="93"/>
      <c r="E326" s="95"/>
      <c r="F326" s="95"/>
      <c r="G326" s="95"/>
      <c r="H326" s="93"/>
      <c r="I326" s="93"/>
      <c r="J326" s="93"/>
      <c r="S326" s="72"/>
      <c r="T326" s="72"/>
    </row>
    <row r="327" spans="1:20" s="65" customFormat="1" ht="14.5" x14ac:dyDescent="0.35">
      <c r="A327" s="48"/>
      <c r="B327" s="93"/>
      <c r="C327" s="93"/>
      <c r="D327" s="93"/>
      <c r="E327" s="95"/>
      <c r="F327" s="95"/>
      <c r="G327" s="95"/>
      <c r="H327" s="93"/>
      <c r="I327" s="93"/>
      <c r="J327" s="93"/>
      <c r="S327" s="72"/>
      <c r="T327" s="72"/>
    </row>
    <row r="328" spans="1:20" s="65" customFormat="1" ht="14.5" x14ac:dyDescent="0.35">
      <c r="A328" s="48"/>
      <c r="B328" s="93"/>
      <c r="C328" s="93"/>
      <c r="D328" s="93"/>
      <c r="E328" s="95"/>
      <c r="F328" s="95"/>
      <c r="G328" s="95"/>
      <c r="H328" s="93"/>
      <c r="I328" s="93"/>
      <c r="J328" s="93"/>
      <c r="S328" s="72"/>
      <c r="T328" s="72"/>
    </row>
    <row r="329" spans="1:20" s="65" customFormat="1" ht="14.5" x14ac:dyDescent="0.35">
      <c r="A329" s="48"/>
      <c r="B329" s="93"/>
      <c r="C329" s="93"/>
      <c r="D329" s="93"/>
      <c r="E329" s="95"/>
      <c r="F329" s="95"/>
      <c r="G329" s="95"/>
      <c r="H329" s="93"/>
      <c r="I329" s="93"/>
      <c r="J329" s="93"/>
      <c r="S329" s="72"/>
      <c r="T329" s="72"/>
    </row>
    <row r="330" spans="1:20" s="65" customFormat="1" ht="14.5" x14ac:dyDescent="0.35">
      <c r="A330" s="48"/>
      <c r="B330" s="93"/>
      <c r="C330" s="93"/>
      <c r="D330" s="93"/>
      <c r="E330" s="95"/>
      <c r="F330" s="95"/>
      <c r="G330" s="95"/>
      <c r="H330" s="93"/>
      <c r="I330" s="93"/>
      <c r="J330" s="93"/>
      <c r="S330" s="72"/>
      <c r="T330" s="72"/>
    </row>
    <row r="331" spans="1:20" s="65" customFormat="1" ht="14.5" x14ac:dyDescent="0.35">
      <c r="A331" s="48"/>
      <c r="B331" s="93"/>
      <c r="C331" s="93"/>
      <c r="D331" s="93"/>
      <c r="E331" s="95"/>
      <c r="F331" s="95"/>
      <c r="G331" s="95"/>
      <c r="H331" s="93"/>
      <c r="I331" s="93"/>
      <c r="J331" s="93"/>
      <c r="S331" s="72"/>
      <c r="T331" s="72"/>
    </row>
    <row r="332" spans="1:20" s="65" customFormat="1" ht="14.5" x14ac:dyDescent="0.35">
      <c r="A332" s="48"/>
      <c r="B332" s="93"/>
      <c r="C332" s="93"/>
      <c r="D332" s="93"/>
      <c r="E332" s="95"/>
      <c r="F332" s="95"/>
      <c r="G332" s="95"/>
      <c r="H332" s="93"/>
      <c r="I332" s="93"/>
      <c r="J332" s="93"/>
      <c r="S332" s="72"/>
      <c r="T332" s="72"/>
    </row>
    <row r="333" spans="1:20" s="65" customFormat="1" ht="14.5" x14ac:dyDescent="0.35">
      <c r="A333" s="48"/>
      <c r="B333" s="93"/>
      <c r="C333" s="93"/>
      <c r="D333" s="93"/>
      <c r="E333" s="95"/>
      <c r="F333" s="95"/>
      <c r="G333" s="95"/>
      <c r="H333" s="93"/>
      <c r="I333" s="93"/>
      <c r="J333" s="93"/>
      <c r="S333" s="72"/>
      <c r="T333" s="72"/>
    </row>
    <row r="334" spans="1:20" s="65" customFormat="1" ht="14.5" x14ac:dyDescent="0.35">
      <c r="A334" s="48"/>
      <c r="B334" s="93"/>
      <c r="C334" s="93"/>
      <c r="D334" s="93"/>
      <c r="E334" s="95"/>
      <c r="F334" s="95"/>
      <c r="G334" s="95"/>
      <c r="H334" s="93"/>
      <c r="I334" s="93"/>
      <c r="J334" s="93"/>
      <c r="S334" s="72"/>
      <c r="T334" s="72"/>
    </row>
    <row r="335" spans="1:20" s="65" customFormat="1" ht="14.5" x14ac:dyDescent="0.35">
      <c r="A335" s="48"/>
      <c r="B335" s="93"/>
      <c r="C335" s="93"/>
      <c r="D335" s="93"/>
      <c r="E335" s="95"/>
      <c r="F335" s="95"/>
      <c r="G335" s="95"/>
      <c r="H335" s="93"/>
      <c r="I335" s="93"/>
      <c r="J335" s="93"/>
      <c r="S335" s="72"/>
      <c r="T335" s="72"/>
    </row>
    <row r="336" spans="1:20" s="65" customFormat="1" ht="14.5" x14ac:dyDescent="0.35">
      <c r="A336" s="48"/>
      <c r="B336" s="93"/>
      <c r="C336" s="93"/>
      <c r="D336" s="93"/>
      <c r="E336" s="95"/>
      <c r="F336" s="95"/>
      <c r="G336" s="95"/>
      <c r="H336" s="93"/>
      <c r="I336" s="93"/>
      <c r="J336" s="93"/>
      <c r="S336" s="72"/>
      <c r="T336" s="72"/>
    </row>
    <row r="337" spans="1:20" s="65" customFormat="1" ht="14.5" x14ac:dyDescent="0.35">
      <c r="A337" s="48"/>
      <c r="B337" s="93"/>
      <c r="C337" s="93"/>
      <c r="D337" s="93"/>
      <c r="E337" s="95"/>
      <c r="F337" s="95"/>
      <c r="G337" s="95"/>
      <c r="H337" s="93"/>
      <c r="I337" s="93"/>
      <c r="J337" s="93"/>
      <c r="S337" s="72"/>
      <c r="T337" s="72"/>
    </row>
    <row r="338" spans="1:20" s="65" customFormat="1" ht="14.5" x14ac:dyDescent="0.35">
      <c r="A338" s="48"/>
      <c r="B338" s="93"/>
      <c r="C338" s="93"/>
      <c r="D338" s="93"/>
      <c r="E338" s="95"/>
      <c r="F338" s="95"/>
      <c r="G338" s="95"/>
      <c r="H338" s="93"/>
      <c r="I338" s="93"/>
      <c r="J338" s="93"/>
      <c r="S338" s="72"/>
      <c r="T338" s="72"/>
    </row>
    <row r="339" spans="1:20" s="65" customFormat="1" ht="14.5" x14ac:dyDescent="0.35">
      <c r="A339" s="48"/>
      <c r="B339" s="93"/>
      <c r="C339" s="93"/>
      <c r="D339" s="93"/>
      <c r="E339" s="95"/>
      <c r="F339" s="95"/>
      <c r="G339" s="95"/>
      <c r="H339" s="93"/>
      <c r="I339" s="93"/>
      <c r="J339" s="93"/>
      <c r="S339" s="72"/>
      <c r="T339" s="72"/>
    </row>
    <row r="340" spans="1:20" s="65" customFormat="1" ht="14.5" x14ac:dyDescent="0.35">
      <c r="A340" s="48"/>
      <c r="B340" s="93"/>
      <c r="C340" s="93"/>
      <c r="D340" s="93"/>
      <c r="E340" s="95"/>
      <c r="F340" s="95"/>
      <c r="G340" s="95"/>
      <c r="H340" s="93"/>
      <c r="I340" s="93"/>
      <c r="J340" s="93"/>
      <c r="S340" s="72"/>
      <c r="T340" s="72"/>
    </row>
    <row r="341" spans="1:20" s="65" customFormat="1" ht="14.5" x14ac:dyDescent="0.35">
      <c r="A341" s="48"/>
      <c r="B341" s="93"/>
      <c r="C341" s="93"/>
      <c r="D341" s="93"/>
      <c r="E341" s="95"/>
      <c r="F341" s="95"/>
      <c r="G341" s="95"/>
      <c r="H341" s="93"/>
      <c r="I341" s="93"/>
      <c r="J341" s="93"/>
      <c r="S341" s="72"/>
      <c r="T341" s="72"/>
    </row>
    <row r="342" spans="1:20" s="65" customFormat="1" ht="14.5" x14ac:dyDescent="0.35">
      <c r="A342" s="48"/>
      <c r="B342" s="93"/>
      <c r="C342" s="93"/>
      <c r="D342" s="93"/>
      <c r="E342" s="95"/>
      <c r="F342" s="95"/>
      <c r="G342" s="95"/>
      <c r="H342" s="93"/>
      <c r="I342" s="93"/>
      <c r="J342" s="93"/>
      <c r="S342" s="72"/>
      <c r="T342" s="72"/>
    </row>
    <row r="343" spans="1:20" s="65" customFormat="1" ht="14.5" x14ac:dyDescent="0.35">
      <c r="A343" s="48"/>
      <c r="B343" s="93"/>
      <c r="C343" s="93"/>
      <c r="D343" s="93"/>
      <c r="E343" s="95"/>
      <c r="F343" s="95"/>
      <c r="G343" s="95"/>
      <c r="H343" s="93"/>
      <c r="I343" s="93"/>
      <c r="J343" s="93"/>
      <c r="S343" s="72"/>
      <c r="T343" s="72"/>
    </row>
    <row r="344" spans="1:20" s="65" customFormat="1" ht="14.5" x14ac:dyDescent="0.35">
      <c r="A344" s="48"/>
      <c r="B344" s="93"/>
      <c r="C344" s="93"/>
      <c r="D344" s="93"/>
      <c r="E344" s="95"/>
      <c r="F344" s="95"/>
      <c r="G344" s="95"/>
      <c r="H344" s="93"/>
      <c r="I344" s="93"/>
      <c r="J344" s="93"/>
      <c r="S344" s="72"/>
      <c r="T344" s="72"/>
    </row>
    <row r="345" spans="1:20" s="65" customFormat="1" ht="14.5" x14ac:dyDescent="0.35">
      <c r="A345" s="48"/>
      <c r="B345" s="93"/>
      <c r="C345" s="93"/>
      <c r="D345" s="93"/>
      <c r="E345" s="95"/>
      <c r="F345" s="95"/>
      <c r="G345" s="95"/>
      <c r="H345" s="93"/>
      <c r="I345" s="93"/>
      <c r="J345" s="93"/>
      <c r="S345" s="72"/>
      <c r="T345" s="72"/>
    </row>
    <row r="346" spans="1:20" s="65" customFormat="1" ht="14.5" x14ac:dyDescent="0.35">
      <c r="A346" s="48"/>
      <c r="B346" s="93"/>
      <c r="C346" s="93"/>
      <c r="D346" s="93"/>
      <c r="E346" s="95"/>
      <c r="F346" s="95"/>
      <c r="G346" s="95"/>
      <c r="H346" s="93"/>
      <c r="I346" s="93"/>
      <c r="J346" s="93"/>
      <c r="S346" s="72"/>
      <c r="T346" s="72"/>
    </row>
    <row r="347" spans="1:20" s="65" customFormat="1" ht="14.5" x14ac:dyDescent="0.35">
      <c r="A347" s="48"/>
      <c r="B347" s="93"/>
      <c r="C347" s="93"/>
      <c r="D347" s="93"/>
      <c r="E347" s="95"/>
      <c r="F347" s="95"/>
      <c r="G347" s="95"/>
      <c r="H347" s="93"/>
      <c r="I347" s="93"/>
      <c r="J347" s="93"/>
      <c r="S347" s="72"/>
      <c r="T347" s="72"/>
    </row>
    <row r="348" spans="1:20" s="65" customFormat="1" ht="14.5" x14ac:dyDescent="0.35">
      <c r="A348" s="48"/>
      <c r="B348" s="93"/>
      <c r="C348" s="93"/>
      <c r="D348" s="93"/>
      <c r="E348" s="95"/>
      <c r="F348" s="95"/>
      <c r="G348" s="95"/>
      <c r="H348" s="93"/>
      <c r="I348" s="93"/>
      <c r="J348" s="93"/>
      <c r="S348" s="72"/>
      <c r="T348" s="72"/>
    </row>
    <row r="349" spans="1:20" s="65" customFormat="1" ht="14.5" x14ac:dyDescent="0.35">
      <c r="A349" s="48"/>
      <c r="B349" s="93"/>
      <c r="C349" s="93"/>
      <c r="D349" s="93"/>
      <c r="E349" s="95"/>
      <c r="F349" s="95"/>
      <c r="G349" s="95"/>
      <c r="H349" s="93"/>
      <c r="I349" s="93"/>
      <c r="J349" s="93"/>
      <c r="S349" s="72"/>
      <c r="T349" s="72"/>
    </row>
    <row r="350" spans="1:20" s="65" customFormat="1" ht="14.5" x14ac:dyDescent="0.35">
      <c r="A350" s="48"/>
      <c r="B350" s="93"/>
      <c r="C350" s="93"/>
      <c r="D350" s="93"/>
      <c r="E350" s="95"/>
      <c r="F350" s="95"/>
      <c r="G350" s="95"/>
      <c r="H350" s="93"/>
      <c r="I350" s="93"/>
      <c r="J350" s="93"/>
      <c r="S350" s="72"/>
      <c r="T350" s="72"/>
    </row>
    <row r="351" spans="1:20" s="65" customFormat="1" ht="14.5" x14ac:dyDescent="0.35">
      <c r="A351" s="48"/>
      <c r="B351" s="93"/>
      <c r="C351" s="93"/>
      <c r="D351" s="93"/>
      <c r="E351" s="95"/>
      <c r="F351" s="95"/>
      <c r="G351" s="95"/>
      <c r="H351" s="93"/>
      <c r="I351" s="93"/>
      <c r="J351" s="93"/>
      <c r="S351" s="72"/>
      <c r="T351" s="72"/>
    </row>
    <row r="352" spans="1:20" s="65" customFormat="1" ht="14.5" x14ac:dyDescent="0.35">
      <c r="A352" s="48"/>
      <c r="B352" s="93"/>
      <c r="C352" s="93"/>
      <c r="D352" s="93"/>
      <c r="E352" s="95"/>
      <c r="F352" s="95"/>
      <c r="G352" s="95"/>
      <c r="H352" s="93"/>
      <c r="I352" s="93"/>
      <c r="J352" s="93"/>
      <c r="S352" s="72"/>
      <c r="T352" s="72"/>
    </row>
    <row r="353" spans="1:20" s="65" customFormat="1" ht="14.5" x14ac:dyDescent="0.35">
      <c r="A353" s="48"/>
      <c r="B353" s="93"/>
      <c r="C353" s="93"/>
      <c r="D353" s="93"/>
      <c r="E353" s="95"/>
      <c r="F353" s="95"/>
      <c r="G353" s="95"/>
      <c r="H353" s="93"/>
      <c r="I353" s="93"/>
      <c r="J353" s="93"/>
      <c r="S353" s="72"/>
      <c r="T353" s="72"/>
    </row>
    <row r="354" spans="1:20" s="65" customFormat="1" ht="14.5" x14ac:dyDescent="0.35">
      <c r="A354" s="48"/>
      <c r="B354" s="93"/>
      <c r="C354" s="93"/>
      <c r="D354" s="93"/>
      <c r="E354" s="95"/>
      <c r="F354" s="95"/>
      <c r="G354" s="95"/>
      <c r="H354" s="93"/>
      <c r="I354" s="93"/>
      <c r="J354" s="93"/>
      <c r="S354" s="72"/>
      <c r="T354" s="72"/>
    </row>
    <row r="355" spans="1:20" s="65" customFormat="1" ht="14.5" x14ac:dyDescent="0.35">
      <c r="A355" s="48"/>
      <c r="B355" s="93"/>
      <c r="C355" s="93"/>
      <c r="D355" s="93"/>
      <c r="E355" s="95"/>
      <c r="F355" s="95"/>
      <c r="G355" s="95"/>
      <c r="H355" s="93"/>
      <c r="I355" s="93"/>
      <c r="J355" s="93"/>
      <c r="S355" s="72"/>
      <c r="T355" s="72"/>
    </row>
    <row r="356" spans="1:20" s="65" customFormat="1" ht="14.5" x14ac:dyDescent="0.35">
      <c r="A356" s="48"/>
      <c r="B356" s="93"/>
      <c r="C356" s="93"/>
      <c r="D356" s="93"/>
      <c r="E356" s="95"/>
      <c r="F356" s="95"/>
      <c r="G356" s="95"/>
      <c r="H356" s="93"/>
      <c r="I356" s="93"/>
      <c r="J356" s="93"/>
      <c r="S356" s="72"/>
      <c r="T356" s="72"/>
    </row>
    <row r="357" spans="1:20" s="65" customFormat="1" ht="14.5" x14ac:dyDescent="0.35">
      <c r="A357" s="48"/>
      <c r="B357" s="93"/>
      <c r="C357" s="93"/>
      <c r="D357" s="93"/>
      <c r="E357" s="95"/>
      <c r="F357" s="95"/>
      <c r="G357" s="95"/>
      <c r="H357" s="93"/>
      <c r="I357" s="93"/>
      <c r="J357" s="93"/>
      <c r="S357" s="72"/>
      <c r="T357" s="72"/>
    </row>
    <row r="358" spans="1:20" s="65" customFormat="1" ht="14.5" x14ac:dyDescent="0.35">
      <c r="A358" s="48"/>
      <c r="B358" s="93"/>
      <c r="C358" s="93"/>
      <c r="D358" s="93"/>
      <c r="E358" s="95"/>
      <c r="F358" s="95"/>
      <c r="G358" s="95"/>
      <c r="H358" s="93"/>
      <c r="I358" s="93"/>
      <c r="J358" s="93"/>
      <c r="S358" s="72"/>
      <c r="T358" s="72"/>
    </row>
    <row r="359" spans="1:20" s="65" customFormat="1" ht="14.5" x14ac:dyDescent="0.35">
      <c r="A359" s="48"/>
      <c r="B359" s="93"/>
      <c r="C359" s="93"/>
      <c r="D359" s="93"/>
      <c r="E359" s="95"/>
      <c r="F359" s="95"/>
      <c r="G359" s="95"/>
      <c r="H359" s="93"/>
      <c r="I359" s="93"/>
      <c r="J359" s="93"/>
      <c r="S359" s="72"/>
      <c r="T359" s="72"/>
    </row>
    <row r="360" spans="1:20" s="65" customFormat="1" ht="14.5" x14ac:dyDescent="0.35">
      <c r="A360" s="48"/>
      <c r="B360" s="93"/>
      <c r="C360" s="93"/>
      <c r="D360" s="93"/>
      <c r="E360" s="95"/>
      <c r="F360" s="95"/>
      <c r="G360" s="95"/>
      <c r="H360" s="93"/>
      <c r="I360" s="93"/>
      <c r="J360" s="93"/>
      <c r="S360" s="72"/>
      <c r="T360" s="72"/>
    </row>
    <row r="361" spans="1:20" s="65" customFormat="1" ht="14.5" x14ac:dyDescent="0.35">
      <c r="A361" s="48"/>
      <c r="B361" s="93"/>
      <c r="C361" s="93"/>
      <c r="D361" s="93"/>
      <c r="E361" s="95"/>
      <c r="F361" s="95"/>
      <c r="G361" s="95"/>
      <c r="H361" s="93"/>
      <c r="I361" s="93"/>
      <c r="J361" s="93"/>
      <c r="S361" s="72"/>
      <c r="T361" s="72"/>
    </row>
    <row r="362" spans="1:20" s="65" customFormat="1" ht="14.5" x14ac:dyDescent="0.35">
      <c r="A362" s="48"/>
      <c r="B362" s="93"/>
      <c r="C362" s="93"/>
      <c r="D362" s="93"/>
      <c r="E362" s="95"/>
      <c r="F362" s="95"/>
      <c r="G362" s="95"/>
      <c r="H362" s="93"/>
      <c r="I362" s="93"/>
      <c r="J362" s="93"/>
      <c r="S362" s="72"/>
      <c r="T362" s="72"/>
    </row>
    <row r="363" spans="1:20" s="65" customFormat="1" ht="14.5" x14ac:dyDescent="0.35">
      <c r="A363" s="48"/>
      <c r="B363" s="93"/>
      <c r="C363" s="93"/>
      <c r="D363" s="93"/>
      <c r="E363" s="95"/>
      <c r="F363" s="95"/>
      <c r="G363" s="95"/>
      <c r="H363" s="93"/>
      <c r="I363" s="93"/>
      <c r="J363" s="93"/>
      <c r="S363" s="72"/>
      <c r="T363" s="72"/>
    </row>
    <row r="364" spans="1:20" s="65" customFormat="1" ht="14.5" x14ac:dyDescent="0.35">
      <c r="A364" s="48"/>
      <c r="B364" s="93"/>
      <c r="C364" s="93"/>
      <c r="D364" s="93"/>
      <c r="E364" s="95"/>
      <c r="F364" s="95"/>
      <c r="G364" s="95"/>
      <c r="H364" s="93"/>
      <c r="I364" s="93"/>
      <c r="J364" s="93"/>
      <c r="S364" s="72"/>
      <c r="T364" s="72"/>
    </row>
    <row r="365" spans="1:20" s="65" customFormat="1" ht="14.5" x14ac:dyDescent="0.35">
      <c r="A365" s="48"/>
      <c r="B365" s="93"/>
      <c r="C365" s="93"/>
      <c r="D365" s="93"/>
      <c r="E365" s="95"/>
      <c r="F365" s="95"/>
      <c r="G365" s="95"/>
      <c r="H365" s="93"/>
      <c r="I365" s="93"/>
      <c r="J365" s="93"/>
      <c r="S365" s="72"/>
      <c r="T365" s="72"/>
    </row>
    <row r="366" spans="1:20" s="65" customFormat="1" ht="14.5" x14ac:dyDescent="0.35">
      <c r="A366" s="48"/>
      <c r="B366" s="93"/>
      <c r="C366" s="93"/>
      <c r="D366" s="93"/>
      <c r="E366" s="95"/>
      <c r="F366" s="95"/>
      <c r="G366" s="95"/>
      <c r="H366" s="93"/>
      <c r="I366" s="93"/>
      <c r="J366" s="93"/>
      <c r="S366" s="72"/>
      <c r="T366" s="72"/>
    </row>
    <row r="367" spans="1:20" s="65" customFormat="1" ht="14.5" x14ac:dyDescent="0.35">
      <c r="A367" s="48"/>
      <c r="B367" s="93"/>
      <c r="C367" s="93"/>
      <c r="D367" s="93"/>
      <c r="E367" s="95"/>
      <c r="F367" s="95"/>
      <c r="G367" s="95"/>
      <c r="H367" s="93"/>
      <c r="I367" s="93"/>
      <c r="J367" s="93"/>
      <c r="S367" s="72"/>
      <c r="T367" s="72"/>
    </row>
    <row r="368" spans="1:20" s="65" customFormat="1" ht="14.5" x14ac:dyDescent="0.35">
      <c r="A368" s="48"/>
      <c r="B368" s="93"/>
      <c r="C368" s="93"/>
      <c r="D368" s="93"/>
      <c r="E368" s="95"/>
      <c r="F368" s="95"/>
      <c r="G368" s="95"/>
      <c r="H368" s="93"/>
      <c r="I368" s="93"/>
      <c r="J368" s="93"/>
      <c r="S368" s="72"/>
      <c r="T368" s="72"/>
    </row>
    <row r="369" spans="1:20" s="65" customFormat="1" ht="14.5" x14ac:dyDescent="0.35">
      <c r="A369" s="48"/>
      <c r="B369" s="93"/>
      <c r="C369" s="93"/>
      <c r="D369" s="93"/>
      <c r="E369" s="95"/>
      <c r="F369" s="95"/>
      <c r="G369" s="95"/>
      <c r="H369" s="93"/>
      <c r="I369" s="93"/>
      <c r="J369" s="93"/>
      <c r="S369" s="72"/>
      <c r="T369" s="72"/>
    </row>
    <row r="370" spans="1:20" s="65" customFormat="1" ht="14.5" x14ac:dyDescent="0.35">
      <c r="A370" s="48"/>
      <c r="B370" s="93"/>
      <c r="C370" s="93"/>
      <c r="D370" s="93"/>
      <c r="E370" s="95"/>
      <c r="F370" s="95"/>
      <c r="G370" s="95"/>
      <c r="H370" s="93"/>
      <c r="I370" s="93"/>
      <c r="J370" s="93"/>
      <c r="S370" s="72"/>
      <c r="T370" s="72"/>
    </row>
    <row r="371" spans="1:20" s="65" customFormat="1" ht="14.5" x14ac:dyDescent="0.35">
      <c r="A371" s="48"/>
      <c r="B371" s="93"/>
      <c r="C371" s="93"/>
      <c r="D371" s="93"/>
      <c r="E371" s="95"/>
      <c r="F371" s="95"/>
      <c r="G371" s="95"/>
      <c r="H371" s="93"/>
      <c r="I371" s="93"/>
      <c r="J371" s="93"/>
      <c r="S371" s="72"/>
      <c r="T371" s="72"/>
    </row>
    <row r="372" spans="1:20" s="65" customFormat="1" ht="14.5" x14ac:dyDescent="0.35">
      <c r="A372" s="48"/>
      <c r="B372" s="93"/>
      <c r="C372" s="93"/>
      <c r="D372" s="93"/>
      <c r="E372" s="95"/>
      <c r="F372" s="95"/>
      <c r="G372" s="95"/>
      <c r="H372" s="93"/>
      <c r="I372" s="93"/>
      <c r="J372" s="93"/>
      <c r="S372" s="72"/>
      <c r="T372" s="72"/>
    </row>
    <row r="373" spans="1:20" s="65" customFormat="1" ht="14.5" x14ac:dyDescent="0.35">
      <c r="A373" s="48"/>
      <c r="B373" s="93"/>
      <c r="C373" s="93"/>
      <c r="D373" s="93"/>
      <c r="E373" s="95"/>
      <c r="F373" s="95"/>
      <c r="G373" s="95"/>
      <c r="H373" s="93"/>
      <c r="I373" s="93"/>
      <c r="J373" s="93"/>
      <c r="S373" s="72"/>
      <c r="T373" s="72"/>
    </row>
    <row r="374" spans="1:20" s="65" customFormat="1" ht="14.5" x14ac:dyDescent="0.35">
      <c r="A374" s="48"/>
      <c r="B374" s="93"/>
      <c r="C374" s="93"/>
      <c r="D374" s="93"/>
      <c r="E374" s="95"/>
      <c r="F374" s="95"/>
      <c r="G374" s="95"/>
      <c r="H374" s="93"/>
      <c r="I374" s="93"/>
      <c r="J374" s="93"/>
      <c r="S374" s="72"/>
      <c r="T374" s="72"/>
    </row>
    <row r="375" spans="1:20" s="65" customFormat="1" ht="14.5" x14ac:dyDescent="0.35">
      <c r="A375" s="48"/>
      <c r="B375" s="93"/>
      <c r="C375" s="93"/>
      <c r="D375" s="93"/>
      <c r="E375" s="95"/>
      <c r="F375" s="95"/>
      <c r="G375" s="95"/>
      <c r="H375" s="93"/>
      <c r="I375" s="93"/>
      <c r="J375" s="93"/>
      <c r="S375" s="72"/>
      <c r="T375" s="72"/>
    </row>
    <row r="376" spans="1:20" s="65" customFormat="1" ht="14.5" x14ac:dyDescent="0.35">
      <c r="A376" s="48"/>
      <c r="B376" s="93"/>
      <c r="C376" s="93"/>
      <c r="D376" s="93"/>
      <c r="E376" s="95"/>
      <c r="F376" s="95"/>
      <c r="G376" s="95"/>
      <c r="H376" s="93"/>
      <c r="I376" s="93"/>
      <c r="J376" s="93"/>
      <c r="S376" s="72"/>
      <c r="T376" s="72"/>
    </row>
    <row r="377" spans="1:20" s="65" customFormat="1" ht="14.5" x14ac:dyDescent="0.35">
      <c r="A377" s="48"/>
      <c r="B377" s="93"/>
      <c r="C377" s="93"/>
      <c r="D377" s="93"/>
      <c r="E377" s="95"/>
      <c r="F377" s="95"/>
      <c r="G377" s="95"/>
      <c r="H377" s="93"/>
      <c r="I377" s="93"/>
      <c r="J377" s="93"/>
      <c r="S377" s="72"/>
      <c r="T377" s="72"/>
    </row>
    <row r="378" spans="1:20" s="65" customFormat="1" ht="14.5" x14ac:dyDescent="0.35">
      <c r="A378" s="48"/>
      <c r="B378" s="93"/>
      <c r="C378" s="93"/>
      <c r="D378" s="93"/>
      <c r="E378" s="95"/>
      <c r="F378" s="95"/>
      <c r="G378" s="95"/>
      <c r="H378" s="93"/>
      <c r="I378" s="93"/>
      <c r="J378" s="93"/>
      <c r="S378" s="72"/>
      <c r="T378" s="72"/>
    </row>
    <row r="379" spans="1:20" s="65" customFormat="1" ht="14.5" x14ac:dyDescent="0.35">
      <c r="A379" s="48"/>
      <c r="B379" s="93"/>
      <c r="C379" s="93"/>
      <c r="D379" s="93"/>
      <c r="E379" s="95"/>
      <c r="F379" s="95"/>
      <c r="G379" s="95"/>
      <c r="H379" s="93"/>
      <c r="I379" s="93"/>
      <c r="J379" s="93"/>
      <c r="S379" s="72"/>
      <c r="T379" s="72"/>
    </row>
    <row r="380" spans="1:20" s="65" customFormat="1" ht="14.5" x14ac:dyDescent="0.35">
      <c r="A380" s="48"/>
      <c r="B380" s="93"/>
      <c r="C380" s="93"/>
      <c r="D380" s="93"/>
      <c r="E380" s="95"/>
      <c r="F380" s="95"/>
      <c r="G380" s="95"/>
      <c r="H380" s="93"/>
      <c r="I380" s="93"/>
      <c r="J380" s="93"/>
      <c r="S380" s="72"/>
      <c r="T380" s="72"/>
    </row>
    <row r="381" spans="1:20" s="65" customFormat="1" ht="14.5" x14ac:dyDescent="0.35">
      <c r="A381" s="48"/>
      <c r="B381" s="93"/>
      <c r="C381" s="93"/>
      <c r="D381" s="93"/>
      <c r="E381" s="95"/>
      <c r="F381" s="95"/>
      <c r="G381" s="95"/>
      <c r="H381" s="93"/>
      <c r="I381" s="93"/>
      <c r="J381" s="93"/>
      <c r="S381" s="72"/>
      <c r="T381" s="72"/>
    </row>
    <row r="382" spans="1:20" s="65" customFormat="1" ht="14.5" x14ac:dyDescent="0.35">
      <c r="A382" s="48"/>
      <c r="B382" s="93"/>
      <c r="C382" s="93"/>
      <c r="D382" s="93"/>
      <c r="E382" s="95"/>
      <c r="F382" s="95"/>
      <c r="G382" s="95"/>
      <c r="H382" s="93"/>
      <c r="I382" s="93"/>
      <c r="J382" s="93"/>
      <c r="S382" s="72"/>
      <c r="T382" s="72"/>
    </row>
    <row r="383" spans="1:20" s="65" customFormat="1" ht="14.5" x14ac:dyDescent="0.35">
      <c r="A383" s="48"/>
      <c r="B383" s="93"/>
      <c r="C383" s="93"/>
      <c r="D383" s="93"/>
      <c r="E383" s="95"/>
      <c r="F383" s="95"/>
      <c r="G383" s="95"/>
      <c r="H383" s="93"/>
      <c r="I383" s="93"/>
      <c r="J383" s="93"/>
      <c r="S383" s="72"/>
      <c r="T383" s="72"/>
    </row>
    <row r="384" spans="1:20" s="65" customFormat="1" ht="14.5" x14ac:dyDescent="0.35">
      <c r="A384" s="48"/>
      <c r="B384" s="93"/>
      <c r="C384" s="93"/>
      <c r="D384" s="93"/>
      <c r="E384" s="95"/>
      <c r="F384" s="95"/>
      <c r="G384" s="95"/>
      <c r="H384" s="93"/>
      <c r="I384" s="93"/>
      <c r="J384" s="93"/>
      <c r="S384" s="72"/>
      <c r="T384" s="72"/>
    </row>
    <row r="385" spans="1:20" s="65" customFormat="1" ht="14.5" x14ac:dyDescent="0.35">
      <c r="A385" s="48"/>
      <c r="B385" s="93"/>
      <c r="C385" s="93"/>
      <c r="D385" s="93"/>
      <c r="E385" s="95"/>
      <c r="F385" s="95"/>
      <c r="G385" s="95"/>
      <c r="H385" s="93"/>
      <c r="I385" s="93"/>
      <c r="J385" s="93"/>
      <c r="S385" s="72"/>
      <c r="T385" s="72"/>
    </row>
    <row r="386" spans="1:20" s="65" customFormat="1" ht="14.5" x14ac:dyDescent="0.35">
      <c r="A386" s="48"/>
      <c r="B386" s="93"/>
      <c r="C386" s="93"/>
      <c r="D386" s="93"/>
      <c r="E386" s="95"/>
      <c r="F386" s="95"/>
      <c r="G386" s="95"/>
      <c r="H386" s="93"/>
      <c r="I386" s="93"/>
      <c r="J386" s="93"/>
      <c r="S386" s="72"/>
      <c r="T386" s="72"/>
    </row>
    <row r="387" spans="1:20" s="65" customFormat="1" ht="14.5" x14ac:dyDescent="0.35">
      <c r="A387" s="48"/>
      <c r="B387" s="93"/>
      <c r="C387" s="93"/>
      <c r="D387" s="93"/>
      <c r="E387" s="95"/>
      <c r="F387" s="95"/>
      <c r="G387" s="95"/>
      <c r="H387" s="93"/>
      <c r="I387" s="93"/>
      <c r="J387" s="93"/>
      <c r="S387" s="72"/>
      <c r="T387" s="72"/>
    </row>
    <row r="388" spans="1:20" s="65" customFormat="1" ht="14.5" x14ac:dyDescent="0.35">
      <c r="A388" s="48"/>
      <c r="B388" s="93"/>
      <c r="C388" s="93"/>
      <c r="D388" s="93"/>
      <c r="E388" s="95"/>
      <c r="F388" s="95"/>
      <c r="G388" s="95"/>
      <c r="H388" s="93"/>
      <c r="I388" s="93"/>
      <c r="J388" s="93"/>
      <c r="S388" s="72"/>
      <c r="T388" s="72"/>
    </row>
    <row r="389" spans="1:20" s="65" customFormat="1" ht="14.5" x14ac:dyDescent="0.35">
      <c r="A389" s="48"/>
      <c r="B389" s="93"/>
      <c r="C389" s="93"/>
      <c r="D389" s="93"/>
      <c r="E389" s="95"/>
      <c r="F389" s="95"/>
      <c r="G389" s="95"/>
      <c r="H389" s="93"/>
      <c r="I389" s="93"/>
      <c r="J389" s="93"/>
      <c r="S389" s="72"/>
      <c r="T389" s="72"/>
    </row>
    <row r="390" spans="1:20" s="65" customFormat="1" ht="14.5" x14ac:dyDescent="0.35">
      <c r="A390" s="48"/>
      <c r="B390" s="93"/>
      <c r="C390" s="93"/>
      <c r="D390" s="93"/>
      <c r="E390" s="95"/>
      <c r="F390" s="95"/>
      <c r="G390" s="95"/>
      <c r="H390" s="93"/>
      <c r="I390" s="93"/>
      <c r="J390" s="93"/>
      <c r="S390" s="72"/>
      <c r="T390" s="72"/>
    </row>
    <row r="391" spans="1:20" s="65" customFormat="1" ht="14.5" x14ac:dyDescent="0.35">
      <c r="A391" s="48"/>
      <c r="B391" s="93"/>
      <c r="C391" s="93"/>
      <c r="D391" s="93"/>
      <c r="E391" s="95"/>
      <c r="F391" s="95"/>
      <c r="G391" s="95"/>
      <c r="H391" s="93"/>
      <c r="I391" s="93"/>
      <c r="J391" s="93"/>
      <c r="S391" s="72"/>
      <c r="T391" s="72"/>
    </row>
    <row r="392" spans="1:20" s="65" customFormat="1" ht="14.5" x14ac:dyDescent="0.35">
      <c r="A392" s="48"/>
      <c r="B392" s="93"/>
      <c r="C392" s="93"/>
      <c r="D392" s="93"/>
      <c r="E392" s="95"/>
      <c r="F392" s="95"/>
      <c r="G392" s="95"/>
      <c r="H392" s="93"/>
      <c r="I392" s="93"/>
      <c r="J392" s="93"/>
      <c r="S392" s="72"/>
      <c r="T392" s="72"/>
    </row>
    <row r="393" spans="1:20" s="65" customFormat="1" ht="14.5" x14ac:dyDescent="0.35">
      <c r="A393" s="48"/>
      <c r="B393" s="93"/>
      <c r="C393" s="93"/>
      <c r="D393" s="93"/>
      <c r="E393" s="95"/>
      <c r="F393" s="95"/>
      <c r="G393" s="95"/>
      <c r="H393" s="93"/>
      <c r="I393" s="93"/>
      <c r="J393" s="93"/>
      <c r="S393" s="72"/>
      <c r="T393" s="72"/>
    </row>
    <row r="394" spans="1:20" s="65" customFormat="1" ht="14.5" x14ac:dyDescent="0.35">
      <c r="A394" s="48"/>
      <c r="B394" s="93"/>
      <c r="C394" s="93"/>
      <c r="D394" s="93"/>
      <c r="E394" s="95"/>
      <c r="F394" s="95"/>
      <c r="G394" s="95"/>
      <c r="H394" s="93"/>
      <c r="I394" s="93"/>
      <c r="J394" s="93"/>
      <c r="S394" s="72"/>
      <c r="T394" s="72"/>
    </row>
    <row r="395" spans="1:20" s="65" customFormat="1" ht="14.5" x14ac:dyDescent="0.35">
      <c r="A395" s="48"/>
      <c r="B395" s="93"/>
      <c r="C395" s="93"/>
      <c r="D395" s="93"/>
      <c r="E395" s="95"/>
      <c r="F395" s="95"/>
      <c r="G395" s="95"/>
      <c r="H395" s="93"/>
      <c r="I395" s="93"/>
      <c r="J395" s="93"/>
      <c r="S395" s="72"/>
      <c r="T395" s="72"/>
    </row>
    <row r="396" spans="1:20" s="65" customFormat="1" ht="14.5" x14ac:dyDescent="0.35">
      <c r="A396" s="48"/>
      <c r="B396" s="93"/>
      <c r="C396" s="93"/>
      <c r="D396" s="93"/>
      <c r="E396" s="95"/>
      <c r="F396" s="95"/>
      <c r="G396" s="95"/>
      <c r="H396" s="93"/>
      <c r="I396" s="93"/>
      <c r="J396" s="93"/>
      <c r="S396" s="72"/>
      <c r="T396" s="72"/>
    </row>
    <row r="397" spans="1:20" s="65" customFormat="1" ht="14.5" x14ac:dyDescent="0.35">
      <c r="A397" s="48"/>
      <c r="B397" s="93"/>
      <c r="C397" s="93"/>
      <c r="D397" s="93"/>
      <c r="E397" s="95"/>
      <c r="F397" s="95"/>
      <c r="G397" s="95"/>
      <c r="H397" s="93"/>
      <c r="I397" s="93"/>
      <c r="J397" s="93"/>
      <c r="S397" s="72"/>
      <c r="T397" s="72"/>
    </row>
    <row r="398" spans="1:20" s="65" customFormat="1" ht="14.5" x14ac:dyDescent="0.35">
      <c r="A398" s="48"/>
      <c r="B398" s="93"/>
      <c r="C398" s="93"/>
      <c r="D398" s="93"/>
      <c r="E398" s="95"/>
      <c r="F398" s="95"/>
      <c r="G398" s="95"/>
      <c r="H398" s="93"/>
      <c r="I398" s="93"/>
      <c r="J398" s="93"/>
      <c r="S398" s="72"/>
      <c r="T398" s="72"/>
    </row>
    <row r="399" spans="1:20" s="65" customFormat="1" ht="14.5" x14ac:dyDescent="0.35">
      <c r="A399" s="48"/>
      <c r="B399" s="93"/>
      <c r="C399" s="93"/>
      <c r="D399" s="93"/>
      <c r="E399" s="95"/>
      <c r="F399" s="95"/>
      <c r="G399" s="95"/>
      <c r="H399" s="93"/>
      <c r="I399" s="93"/>
      <c r="J399" s="93"/>
      <c r="S399" s="72"/>
      <c r="T399" s="72"/>
    </row>
    <row r="400" spans="1:20" s="65" customFormat="1" ht="14.5" x14ac:dyDescent="0.35">
      <c r="A400" s="48"/>
      <c r="B400" s="93"/>
      <c r="C400" s="93"/>
      <c r="D400" s="93"/>
      <c r="E400" s="95"/>
      <c r="F400" s="95"/>
      <c r="G400" s="95"/>
      <c r="H400" s="93"/>
      <c r="I400" s="93"/>
      <c r="J400" s="93"/>
      <c r="S400" s="72"/>
      <c r="T400" s="72"/>
    </row>
    <row r="401" spans="1:20" s="65" customFormat="1" ht="14.5" x14ac:dyDescent="0.35">
      <c r="A401" s="48"/>
      <c r="B401" s="93"/>
      <c r="C401" s="93"/>
      <c r="D401" s="93"/>
      <c r="E401" s="95"/>
      <c r="F401" s="95"/>
      <c r="G401" s="95"/>
      <c r="H401" s="93"/>
      <c r="I401" s="93"/>
      <c r="J401" s="93"/>
      <c r="S401" s="72"/>
      <c r="T401" s="72"/>
    </row>
    <row r="402" spans="1:20" s="65" customFormat="1" ht="14.5" x14ac:dyDescent="0.35">
      <c r="A402" s="48"/>
      <c r="B402" s="93"/>
      <c r="C402" s="93"/>
      <c r="D402" s="93"/>
      <c r="E402" s="95"/>
      <c r="F402" s="95"/>
      <c r="G402" s="95"/>
      <c r="H402" s="93"/>
      <c r="I402" s="93"/>
      <c r="J402" s="93"/>
      <c r="S402" s="72"/>
      <c r="T402" s="72"/>
    </row>
    <row r="403" spans="1:20" s="65" customFormat="1" ht="14.5" x14ac:dyDescent="0.35">
      <c r="A403" s="48"/>
      <c r="B403" s="93"/>
      <c r="C403" s="93"/>
      <c r="D403" s="93"/>
      <c r="E403" s="95"/>
      <c r="F403" s="95"/>
      <c r="G403" s="95"/>
      <c r="H403" s="93"/>
      <c r="I403" s="93"/>
      <c r="J403" s="93"/>
      <c r="S403" s="72"/>
      <c r="T403" s="72"/>
    </row>
    <row r="404" spans="1:20" s="65" customFormat="1" ht="14.5" x14ac:dyDescent="0.35">
      <c r="A404" s="48"/>
      <c r="B404" s="93"/>
      <c r="C404" s="93"/>
      <c r="D404" s="93"/>
      <c r="E404" s="95"/>
      <c r="F404" s="95"/>
      <c r="G404" s="95"/>
      <c r="H404" s="93"/>
      <c r="I404" s="93"/>
      <c r="J404" s="93"/>
      <c r="S404" s="72"/>
      <c r="T404" s="72"/>
    </row>
    <row r="405" spans="1:20" s="65" customFormat="1" ht="14.5" x14ac:dyDescent="0.35">
      <c r="A405" s="48"/>
      <c r="B405" s="93"/>
      <c r="C405" s="93"/>
      <c r="D405" s="93"/>
      <c r="E405" s="95"/>
      <c r="F405" s="95"/>
      <c r="G405" s="95"/>
      <c r="H405" s="93"/>
      <c r="I405" s="93"/>
      <c r="J405" s="93"/>
      <c r="S405" s="72"/>
      <c r="T405" s="72"/>
    </row>
    <row r="406" spans="1:20" s="65" customFormat="1" ht="14.5" x14ac:dyDescent="0.35">
      <c r="A406" s="48"/>
      <c r="B406" s="93"/>
      <c r="C406" s="93"/>
      <c r="D406" s="93"/>
      <c r="E406" s="95"/>
      <c r="F406" s="95"/>
      <c r="G406" s="95"/>
      <c r="H406" s="93"/>
      <c r="I406" s="93"/>
      <c r="J406" s="93"/>
      <c r="S406" s="72"/>
      <c r="T406" s="72"/>
    </row>
    <row r="407" spans="1:20" s="65" customFormat="1" ht="14.5" x14ac:dyDescent="0.35">
      <c r="A407" s="48"/>
      <c r="B407" s="93"/>
      <c r="C407" s="93"/>
      <c r="D407" s="93"/>
      <c r="E407" s="95"/>
      <c r="F407" s="95"/>
      <c r="G407" s="95"/>
      <c r="H407" s="93"/>
      <c r="I407" s="93"/>
      <c r="J407" s="93"/>
      <c r="S407" s="72"/>
      <c r="T407" s="72"/>
    </row>
    <row r="408" spans="1:20" s="65" customFormat="1" ht="14.5" x14ac:dyDescent="0.35">
      <c r="A408" s="48"/>
      <c r="B408" s="93"/>
      <c r="C408" s="93"/>
      <c r="D408" s="93"/>
      <c r="E408" s="95"/>
      <c r="F408" s="95"/>
      <c r="G408" s="95"/>
      <c r="H408" s="93"/>
      <c r="I408" s="93"/>
      <c r="J408" s="93"/>
      <c r="S408" s="72"/>
      <c r="T408" s="72"/>
    </row>
    <row r="409" spans="1:20" s="65" customFormat="1" ht="14.5" x14ac:dyDescent="0.35">
      <c r="A409" s="48"/>
      <c r="B409" s="93"/>
      <c r="C409" s="93"/>
      <c r="D409" s="93"/>
      <c r="E409" s="95"/>
      <c r="F409" s="95"/>
      <c r="G409" s="95"/>
      <c r="H409" s="93"/>
      <c r="I409" s="93"/>
      <c r="J409" s="93"/>
      <c r="S409" s="72"/>
      <c r="T409" s="72"/>
    </row>
    <row r="410" spans="1:20" s="65" customFormat="1" ht="14.5" x14ac:dyDescent="0.35">
      <c r="A410" s="48"/>
      <c r="B410" s="93"/>
      <c r="C410" s="93"/>
      <c r="D410" s="93"/>
      <c r="E410" s="95"/>
      <c r="F410" s="95"/>
      <c r="G410" s="95"/>
      <c r="H410" s="93"/>
      <c r="I410" s="93"/>
      <c r="J410" s="93"/>
      <c r="S410" s="72"/>
      <c r="T410" s="72"/>
    </row>
    <row r="411" spans="1:20" s="65" customFormat="1" ht="14.5" x14ac:dyDescent="0.35">
      <c r="A411" s="48"/>
      <c r="B411" s="93"/>
      <c r="C411" s="93"/>
      <c r="D411" s="93"/>
      <c r="E411" s="95"/>
      <c r="F411" s="95"/>
      <c r="G411" s="95"/>
      <c r="H411" s="93"/>
      <c r="I411" s="93"/>
      <c r="J411" s="93"/>
      <c r="S411" s="72"/>
      <c r="T411" s="72"/>
    </row>
    <row r="412" spans="1:20" s="65" customFormat="1" ht="14.5" x14ac:dyDescent="0.35">
      <c r="A412" s="48"/>
      <c r="B412" s="93"/>
      <c r="C412" s="93"/>
      <c r="D412" s="93"/>
      <c r="E412" s="95"/>
      <c r="F412" s="95"/>
      <c r="G412" s="95"/>
      <c r="H412" s="93"/>
      <c r="I412" s="93"/>
      <c r="J412" s="93"/>
      <c r="S412" s="72"/>
      <c r="T412" s="72"/>
    </row>
    <row r="413" spans="1:20" s="65" customFormat="1" ht="14.5" x14ac:dyDescent="0.35">
      <c r="A413" s="48"/>
      <c r="B413" s="93"/>
      <c r="C413" s="93"/>
      <c r="D413" s="93"/>
      <c r="E413" s="95"/>
      <c r="F413" s="95"/>
      <c r="G413" s="95"/>
      <c r="H413" s="93"/>
      <c r="I413" s="93"/>
      <c r="J413" s="93"/>
      <c r="S413" s="72"/>
      <c r="T413" s="72"/>
    </row>
    <row r="414" spans="1:20" s="65" customFormat="1" ht="14.5" x14ac:dyDescent="0.35">
      <c r="A414" s="48"/>
      <c r="B414" s="93"/>
      <c r="C414" s="93"/>
      <c r="D414" s="93"/>
      <c r="E414" s="95"/>
      <c r="F414" s="95"/>
      <c r="G414" s="95"/>
      <c r="H414" s="93"/>
      <c r="I414" s="93"/>
      <c r="J414" s="93"/>
      <c r="S414" s="72"/>
      <c r="T414" s="72"/>
    </row>
    <row r="415" spans="1:20" s="65" customFormat="1" ht="14.5" x14ac:dyDescent="0.35">
      <c r="A415" s="48"/>
      <c r="B415" s="93"/>
      <c r="C415" s="93"/>
      <c r="D415" s="93"/>
      <c r="E415" s="95"/>
      <c r="F415" s="95"/>
      <c r="G415" s="95"/>
      <c r="H415" s="93"/>
      <c r="I415" s="93"/>
      <c r="J415" s="93"/>
      <c r="S415" s="72"/>
      <c r="T415" s="72"/>
    </row>
    <row r="416" spans="1:20" s="65" customFormat="1" ht="14.5" x14ac:dyDescent="0.35">
      <c r="A416" s="48"/>
      <c r="B416" s="93"/>
      <c r="C416" s="93"/>
      <c r="D416" s="93"/>
      <c r="E416" s="95"/>
      <c r="F416" s="95"/>
      <c r="G416" s="95"/>
      <c r="H416" s="93"/>
      <c r="I416" s="93"/>
      <c r="J416" s="93"/>
      <c r="S416" s="72"/>
      <c r="T416" s="72"/>
    </row>
    <row r="417" spans="1:20" s="65" customFormat="1" ht="14.5" x14ac:dyDescent="0.35">
      <c r="A417" s="48"/>
      <c r="B417" s="93"/>
      <c r="C417" s="93"/>
      <c r="D417" s="93"/>
      <c r="E417" s="95"/>
      <c r="F417" s="95"/>
      <c r="G417" s="95"/>
      <c r="H417" s="93"/>
      <c r="I417" s="93"/>
      <c r="J417" s="93"/>
      <c r="S417" s="72"/>
      <c r="T417" s="72"/>
    </row>
    <row r="418" spans="1:20" s="65" customFormat="1" ht="14.5" x14ac:dyDescent="0.35">
      <c r="A418" s="48"/>
      <c r="B418" s="93"/>
      <c r="C418" s="93"/>
      <c r="D418" s="93"/>
      <c r="E418" s="95"/>
      <c r="F418" s="95"/>
      <c r="G418" s="95"/>
      <c r="H418" s="93"/>
      <c r="I418" s="93"/>
      <c r="J418" s="93"/>
      <c r="S418" s="72"/>
      <c r="T418" s="72"/>
    </row>
    <row r="419" spans="1:20" s="65" customFormat="1" ht="14.5" x14ac:dyDescent="0.35">
      <c r="A419" s="48"/>
      <c r="B419" s="93"/>
      <c r="C419" s="93"/>
      <c r="D419" s="93"/>
      <c r="E419" s="95"/>
      <c r="F419" s="95"/>
      <c r="G419" s="95"/>
      <c r="H419" s="93"/>
      <c r="I419" s="93"/>
      <c r="J419" s="93"/>
      <c r="S419" s="72"/>
      <c r="T419" s="72"/>
    </row>
    <row r="420" spans="1:20" s="65" customFormat="1" ht="14.5" x14ac:dyDescent="0.35">
      <c r="A420" s="48"/>
      <c r="B420" s="93"/>
      <c r="C420" s="93"/>
      <c r="D420" s="93"/>
      <c r="E420" s="95"/>
      <c r="F420" s="95"/>
      <c r="G420" s="95"/>
      <c r="H420" s="93"/>
      <c r="I420" s="93"/>
      <c r="J420" s="93"/>
      <c r="S420" s="72"/>
      <c r="T420" s="72"/>
    </row>
    <row r="421" spans="1:20" s="65" customFormat="1" ht="14.5" x14ac:dyDescent="0.35">
      <c r="A421" s="48"/>
      <c r="B421" s="93"/>
      <c r="C421" s="93"/>
      <c r="D421" s="93"/>
      <c r="E421" s="95"/>
      <c r="F421" s="95"/>
      <c r="G421" s="95"/>
      <c r="H421" s="93"/>
      <c r="I421" s="93"/>
      <c r="J421" s="93"/>
      <c r="S421" s="72"/>
      <c r="T421" s="72"/>
    </row>
    <row r="422" spans="1:20" s="65" customFormat="1" ht="14.5" x14ac:dyDescent="0.35">
      <c r="A422" s="48"/>
      <c r="B422" s="93"/>
      <c r="C422" s="93"/>
      <c r="D422" s="93"/>
      <c r="E422" s="95"/>
      <c r="F422" s="95"/>
      <c r="G422" s="95"/>
      <c r="H422" s="93"/>
      <c r="I422" s="93"/>
      <c r="J422" s="93"/>
      <c r="S422" s="72"/>
      <c r="T422" s="72"/>
    </row>
    <row r="423" spans="1:20" s="65" customFormat="1" ht="14.5" x14ac:dyDescent="0.35">
      <c r="A423" s="48"/>
      <c r="B423" s="93"/>
      <c r="C423" s="93"/>
      <c r="D423" s="93"/>
      <c r="E423" s="95"/>
      <c r="F423" s="95"/>
      <c r="G423" s="95"/>
      <c r="H423" s="93"/>
      <c r="I423" s="93"/>
      <c r="J423" s="93"/>
      <c r="S423" s="72"/>
      <c r="T423" s="72"/>
    </row>
    <row r="424" spans="1:20" s="65" customFormat="1" ht="14.5" x14ac:dyDescent="0.35">
      <c r="A424" s="48"/>
      <c r="B424" s="93"/>
      <c r="C424" s="93"/>
      <c r="D424" s="93"/>
      <c r="E424" s="95"/>
      <c r="F424" s="95"/>
      <c r="G424" s="95"/>
      <c r="H424" s="93"/>
      <c r="I424" s="93"/>
      <c r="J424" s="93"/>
      <c r="S424" s="72"/>
      <c r="T424" s="72"/>
    </row>
    <row r="425" spans="1:20" s="65" customFormat="1" ht="14.5" x14ac:dyDescent="0.35">
      <c r="A425" s="48"/>
      <c r="B425" s="93"/>
      <c r="C425" s="93"/>
      <c r="D425" s="93"/>
      <c r="E425" s="95"/>
      <c r="F425" s="95"/>
      <c r="G425" s="95"/>
      <c r="H425" s="93"/>
      <c r="I425" s="93"/>
      <c r="J425" s="93"/>
      <c r="S425" s="72"/>
      <c r="T425" s="72"/>
    </row>
    <row r="426" spans="1:20" s="65" customFormat="1" ht="14.5" x14ac:dyDescent="0.35">
      <c r="A426" s="48"/>
      <c r="B426" s="93"/>
      <c r="C426" s="93"/>
      <c r="D426" s="93"/>
      <c r="E426" s="95"/>
      <c r="F426" s="95"/>
      <c r="G426" s="95"/>
      <c r="H426" s="93"/>
      <c r="I426" s="93"/>
      <c r="J426" s="93"/>
      <c r="S426" s="72"/>
      <c r="T426" s="72"/>
    </row>
    <row r="427" spans="1:20" s="65" customFormat="1" ht="14.5" x14ac:dyDescent="0.35">
      <c r="A427" s="48"/>
      <c r="B427" s="93"/>
      <c r="C427" s="93"/>
      <c r="D427" s="93"/>
      <c r="E427" s="95"/>
      <c r="F427" s="95"/>
      <c r="G427" s="95"/>
      <c r="H427" s="93"/>
      <c r="I427" s="93"/>
      <c r="J427" s="93"/>
      <c r="S427" s="72"/>
      <c r="T427" s="72"/>
    </row>
    <row r="428" spans="1:20" s="65" customFormat="1" ht="14.5" x14ac:dyDescent="0.35">
      <c r="A428" s="48"/>
      <c r="B428" s="93"/>
      <c r="C428" s="93"/>
      <c r="D428" s="93"/>
      <c r="E428" s="95"/>
      <c r="F428" s="95"/>
      <c r="G428" s="95"/>
      <c r="H428" s="93"/>
      <c r="I428" s="93"/>
      <c r="J428" s="93"/>
      <c r="S428" s="72"/>
      <c r="T428" s="72"/>
    </row>
    <row r="429" spans="1:20" s="65" customFormat="1" ht="14.5" x14ac:dyDescent="0.35">
      <c r="A429" s="48"/>
      <c r="B429" s="93"/>
      <c r="C429" s="93"/>
      <c r="D429" s="93"/>
      <c r="E429" s="95"/>
      <c r="F429" s="95"/>
      <c r="G429" s="95"/>
      <c r="H429" s="93"/>
      <c r="I429" s="93"/>
      <c r="J429" s="93"/>
      <c r="S429" s="72"/>
      <c r="T429" s="72"/>
    </row>
    <row r="430" spans="1:20" s="65" customFormat="1" ht="14.5" x14ac:dyDescent="0.35">
      <c r="A430" s="48"/>
      <c r="B430" s="93"/>
      <c r="C430" s="93"/>
      <c r="D430" s="93"/>
      <c r="E430" s="95"/>
      <c r="F430" s="95"/>
      <c r="G430" s="95"/>
      <c r="H430" s="93"/>
      <c r="I430" s="93"/>
      <c r="J430" s="93"/>
      <c r="S430" s="72"/>
      <c r="T430" s="72"/>
    </row>
    <row r="431" spans="1:20" s="65" customFormat="1" ht="14.5" x14ac:dyDescent="0.35">
      <c r="A431" s="48"/>
      <c r="B431" s="93"/>
      <c r="C431" s="93"/>
      <c r="D431" s="93"/>
      <c r="E431" s="95"/>
      <c r="F431" s="95"/>
      <c r="G431" s="95"/>
      <c r="H431" s="93"/>
      <c r="I431" s="93"/>
      <c r="J431" s="93"/>
      <c r="S431" s="72"/>
      <c r="T431" s="72"/>
    </row>
    <row r="432" spans="1:20" s="65" customFormat="1" ht="14.5" x14ac:dyDescent="0.35">
      <c r="A432" s="48"/>
      <c r="B432" s="93"/>
      <c r="C432" s="93"/>
      <c r="D432" s="93"/>
      <c r="E432" s="95"/>
      <c r="F432" s="95"/>
      <c r="G432" s="95"/>
      <c r="H432" s="93"/>
      <c r="I432" s="93"/>
      <c r="J432" s="93"/>
      <c r="S432" s="72"/>
      <c r="T432" s="72"/>
    </row>
    <row r="433" spans="1:20" s="65" customFormat="1" ht="14.5" x14ac:dyDescent="0.35">
      <c r="A433" s="48"/>
      <c r="B433" s="93"/>
      <c r="C433" s="93"/>
      <c r="D433" s="93"/>
      <c r="E433" s="95"/>
      <c r="F433" s="95"/>
      <c r="G433" s="95"/>
      <c r="H433" s="93"/>
      <c r="I433" s="93"/>
      <c r="J433" s="93"/>
      <c r="S433" s="72"/>
      <c r="T433" s="72"/>
    </row>
    <row r="434" spans="1:20" s="65" customFormat="1" ht="14.5" x14ac:dyDescent="0.35">
      <c r="A434" s="48"/>
      <c r="B434" s="93"/>
      <c r="C434" s="93"/>
      <c r="D434" s="93"/>
      <c r="E434" s="95"/>
      <c r="F434" s="95"/>
      <c r="G434" s="95"/>
      <c r="H434" s="93"/>
      <c r="I434" s="93"/>
      <c r="J434" s="93"/>
      <c r="S434" s="72"/>
      <c r="T434" s="72"/>
    </row>
    <row r="435" spans="1:20" s="65" customFormat="1" ht="14.5" x14ac:dyDescent="0.35">
      <c r="A435" s="48"/>
      <c r="B435" s="93"/>
      <c r="C435" s="93"/>
      <c r="D435" s="93"/>
      <c r="E435" s="95"/>
      <c r="F435" s="95"/>
      <c r="G435" s="95"/>
      <c r="H435" s="93"/>
      <c r="I435" s="93"/>
      <c r="J435" s="93"/>
      <c r="S435" s="72"/>
      <c r="T435" s="72"/>
    </row>
    <row r="436" spans="1:20" s="65" customFormat="1" ht="14.5" x14ac:dyDescent="0.35">
      <c r="A436" s="48"/>
      <c r="B436" s="93"/>
      <c r="C436" s="93"/>
      <c r="D436" s="93"/>
      <c r="E436" s="95"/>
      <c r="F436" s="95"/>
      <c r="G436" s="95"/>
      <c r="H436" s="93"/>
      <c r="I436" s="93"/>
      <c r="J436" s="93"/>
      <c r="S436" s="72"/>
      <c r="T436" s="72"/>
    </row>
    <row r="437" spans="1:20" s="65" customFormat="1" ht="14.5" x14ac:dyDescent="0.35">
      <c r="A437" s="48"/>
      <c r="B437" s="93"/>
      <c r="C437" s="93"/>
      <c r="D437" s="93"/>
      <c r="E437" s="95"/>
      <c r="F437" s="95"/>
      <c r="G437" s="95"/>
      <c r="H437" s="93"/>
      <c r="I437" s="93"/>
      <c r="J437" s="93"/>
      <c r="S437" s="72"/>
      <c r="T437" s="72"/>
    </row>
    <row r="438" spans="1:20" s="65" customFormat="1" ht="14.5" x14ac:dyDescent="0.35">
      <c r="A438" s="48"/>
      <c r="B438" s="93"/>
      <c r="C438" s="93"/>
      <c r="D438" s="93"/>
      <c r="E438" s="95"/>
      <c r="F438" s="95"/>
      <c r="G438" s="95"/>
      <c r="H438" s="93"/>
      <c r="I438" s="93"/>
      <c r="J438" s="93"/>
      <c r="S438" s="72"/>
      <c r="T438" s="72"/>
    </row>
    <row r="439" spans="1:20" s="65" customFormat="1" ht="14.5" x14ac:dyDescent="0.35">
      <c r="A439" s="48"/>
      <c r="B439" s="93"/>
      <c r="C439" s="93"/>
      <c r="D439" s="93"/>
      <c r="E439" s="95"/>
      <c r="F439" s="95"/>
      <c r="G439" s="95"/>
      <c r="H439" s="93"/>
      <c r="I439" s="93"/>
      <c r="J439" s="93"/>
      <c r="S439" s="72"/>
      <c r="T439" s="72"/>
    </row>
    <row r="440" spans="1:20" s="65" customFormat="1" ht="14.5" x14ac:dyDescent="0.35">
      <c r="A440" s="48"/>
      <c r="B440" s="93"/>
      <c r="C440" s="93"/>
      <c r="D440" s="93"/>
      <c r="E440" s="95"/>
      <c r="F440" s="95"/>
      <c r="G440" s="95"/>
      <c r="H440" s="93"/>
      <c r="I440" s="93"/>
      <c r="J440" s="93"/>
      <c r="S440" s="72"/>
      <c r="T440" s="72"/>
    </row>
    <row r="441" spans="1:20" s="65" customFormat="1" ht="14.5" x14ac:dyDescent="0.35">
      <c r="A441" s="48"/>
      <c r="B441" s="93"/>
      <c r="C441" s="93"/>
      <c r="D441" s="93"/>
      <c r="E441" s="95"/>
      <c r="F441" s="95"/>
      <c r="G441" s="95"/>
      <c r="H441" s="93"/>
      <c r="I441" s="93"/>
      <c r="J441" s="93"/>
      <c r="S441" s="72"/>
      <c r="T441" s="72"/>
    </row>
    <row r="442" spans="1:20" s="65" customFormat="1" ht="14.5" x14ac:dyDescent="0.35">
      <c r="A442" s="48"/>
      <c r="B442" s="93"/>
      <c r="C442" s="93"/>
      <c r="D442" s="93"/>
      <c r="E442" s="95"/>
      <c r="F442" s="95"/>
      <c r="G442" s="95"/>
      <c r="H442" s="93"/>
      <c r="I442" s="93"/>
      <c r="J442" s="93"/>
      <c r="S442" s="72"/>
      <c r="T442" s="72"/>
    </row>
    <row r="443" spans="1:20" s="65" customFormat="1" ht="14.5" x14ac:dyDescent="0.35">
      <c r="A443" s="48"/>
      <c r="B443" s="93"/>
      <c r="C443" s="93"/>
      <c r="D443" s="93"/>
      <c r="E443" s="95"/>
      <c r="F443" s="95"/>
      <c r="G443" s="95"/>
      <c r="H443" s="93"/>
      <c r="I443" s="93"/>
      <c r="J443" s="93"/>
      <c r="S443" s="72"/>
      <c r="T443" s="72"/>
    </row>
    <row r="444" spans="1:20" s="65" customFormat="1" ht="14.5" x14ac:dyDescent="0.35">
      <c r="A444" s="48"/>
      <c r="B444" s="93"/>
      <c r="C444" s="93"/>
      <c r="D444" s="93"/>
      <c r="E444" s="95"/>
      <c r="F444" s="95"/>
      <c r="G444" s="95"/>
      <c r="H444" s="93"/>
      <c r="I444" s="93"/>
      <c r="J444" s="93"/>
      <c r="S444" s="72"/>
      <c r="T444" s="72"/>
    </row>
    <row r="445" spans="1:20" s="65" customFormat="1" ht="14.5" x14ac:dyDescent="0.35">
      <c r="A445" s="48"/>
      <c r="B445" s="93"/>
      <c r="C445" s="93"/>
      <c r="D445" s="93"/>
      <c r="E445" s="95"/>
      <c r="F445" s="95"/>
      <c r="G445" s="95"/>
      <c r="H445" s="93"/>
      <c r="I445" s="93"/>
      <c r="J445" s="93"/>
      <c r="S445" s="72"/>
      <c r="T445" s="72"/>
    </row>
    <row r="446" spans="1:20" s="65" customFormat="1" ht="14.5" x14ac:dyDescent="0.35">
      <c r="A446" s="48"/>
      <c r="B446" s="93"/>
      <c r="C446" s="93"/>
      <c r="D446" s="93"/>
      <c r="E446" s="95"/>
      <c r="F446" s="95"/>
      <c r="G446" s="95"/>
      <c r="H446" s="93"/>
      <c r="I446" s="93"/>
      <c r="J446" s="93"/>
      <c r="S446" s="72"/>
      <c r="T446" s="72"/>
    </row>
    <row r="447" spans="1:20" s="65" customFormat="1" ht="14.5" x14ac:dyDescent="0.35">
      <c r="A447" s="48"/>
      <c r="B447" s="93"/>
      <c r="C447" s="93"/>
      <c r="D447" s="93"/>
      <c r="E447" s="95"/>
      <c r="F447" s="95"/>
      <c r="G447" s="95"/>
      <c r="H447" s="93"/>
      <c r="I447" s="93"/>
      <c r="J447" s="93"/>
      <c r="S447" s="72"/>
      <c r="T447" s="72"/>
    </row>
    <row r="448" spans="1:20" s="65" customFormat="1" ht="14.5" x14ac:dyDescent="0.35">
      <c r="A448" s="48"/>
      <c r="B448" s="93"/>
      <c r="C448" s="93"/>
      <c r="D448" s="93"/>
      <c r="E448" s="95"/>
      <c r="F448" s="95"/>
      <c r="G448" s="95"/>
      <c r="H448" s="93"/>
      <c r="I448" s="93"/>
      <c r="J448" s="93"/>
      <c r="S448" s="72"/>
      <c r="T448" s="72"/>
    </row>
    <row r="449" spans="1:20" s="65" customFormat="1" ht="14.5" x14ac:dyDescent="0.35">
      <c r="A449" s="48"/>
      <c r="B449" s="93"/>
      <c r="C449" s="93"/>
      <c r="D449" s="93"/>
      <c r="E449" s="95"/>
      <c r="F449" s="95"/>
      <c r="G449" s="95"/>
      <c r="H449" s="93"/>
      <c r="I449" s="93"/>
      <c r="J449" s="93"/>
      <c r="S449" s="72"/>
      <c r="T449" s="72"/>
    </row>
    <row r="450" spans="1:20" s="65" customFormat="1" ht="14.5" x14ac:dyDescent="0.35">
      <c r="A450" s="48"/>
      <c r="B450" s="93"/>
      <c r="C450" s="93"/>
      <c r="D450" s="93"/>
      <c r="E450" s="95"/>
      <c r="F450" s="95"/>
      <c r="G450" s="95"/>
      <c r="H450" s="93"/>
      <c r="I450" s="93"/>
      <c r="J450" s="93"/>
      <c r="S450" s="72"/>
      <c r="T450" s="72"/>
    </row>
    <row r="451" spans="1:20" s="65" customFormat="1" ht="14.5" x14ac:dyDescent="0.35">
      <c r="A451" s="48"/>
      <c r="B451" s="93"/>
      <c r="C451" s="93"/>
      <c r="D451" s="93"/>
      <c r="E451" s="95"/>
      <c r="F451" s="95"/>
      <c r="G451" s="95"/>
      <c r="H451" s="93"/>
      <c r="I451" s="93"/>
      <c r="J451" s="93"/>
      <c r="S451" s="72"/>
      <c r="T451" s="72"/>
    </row>
    <row r="452" spans="1:20" s="65" customFormat="1" ht="14.5" x14ac:dyDescent="0.35">
      <c r="A452" s="48"/>
      <c r="B452" s="93"/>
      <c r="C452" s="93"/>
      <c r="D452" s="93"/>
      <c r="E452" s="95"/>
      <c r="F452" s="95"/>
      <c r="G452" s="95"/>
      <c r="H452" s="93"/>
      <c r="I452" s="93"/>
      <c r="J452" s="93"/>
      <c r="S452" s="72"/>
      <c r="T452" s="72"/>
    </row>
    <row r="453" spans="1:20" s="65" customFormat="1" ht="14.5" x14ac:dyDescent="0.35">
      <c r="A453" s="48"/>
      <c r="B453" s="93"/>
      <c r="C453" s="93"/>
      <c r="D453" s="93"/>
      <c r="E453" s="95"/>
      <c r="F453" s="95"/>
      <c r="G453" s="95"/>
      <c r="H453" s="93"/>
      <c r="I453" s="93"/>
      <c r="J453" s="93"/>
      <c r="S453" s="72"/>
      <c r="T453" s="72"/>
    </row>
    <row r="454" spans="1:20" s="65" customFormat="1" ht="14.5" x14ac:dyDescent="0.35">
      <c r="A454" s="48"/>
      <c r="B454" s="93"/>
      <c r="C454" s="93"/>
      <c r="D454" s="93"/>
      <c r="E454" s="95"/>
      <c r="F454" s="95"/>
      <c r="G454" s="95"/>
      <c r="H454" s="93"/>
      <c r="I454" s="93"/>
      <c r="J454" s="93"/>
      <c r="S454" s="72"/>
      <c r="T454" s="72"/>
    </row>
    <row r="455" spans="1:20" s="65" customFormat="1" ht="14.5" x14ac:dyDescent="0.35">
      <c r="A455" s="48"/>
      <c r="B455" s="93"/>
      <c r="C455" s="93"/>
      <c r="D455" s="93"/>
      <c r="E455" s="95"/>
      <c r="F455" s="95"/>
      <c r="G455" s="95"/>
      <c r="H455" s="93"/>
      <c r="I455" s="93"/>
      <c r="J455" s="93"/>
      <c r="S455" s="72"/>
      <c r="T455" s="72"/>
    </row>
    <row r="456" spans="1:20" s="65" customFormat="1" ht="14.5" x14ac:dyDescent="0.35">
      <c r="A456" s="48"/>
      <c r="B456" s="93"/>
      <c r="C456" s="93"/>
      <c r="D456" s="93"/>
      <c r="E456" s="95"/>
      <c r="F456" s="95"/>
      <c r="G456" s="95"/>
      <c r="H456" s="93"/>
      <c r="I456" s="93"/>
      <c r="J456" s="93"/>
      <c r="S456" s="72"/>
      <c r="T456" s="72"/>
    </row>
    <row r="457" spans="1:20" s="65" customFormat="1" ht="14.5" x14ac:dyDescent="0.35">
      <c r="A457" s="48"/>
      <c r="B457" s="93"/>
      <c r="C457" s="93"/>
      <c r="D457" s="93"/>
      <c r="E457" s="95"/>
      <c r="F457" s="95"/>
      <c r="G457" s="95"/>
      <c r="H457" s="93"/>
      <c r="I457" s="93"/>
      <c r="J457" s="93"/>
      <c r="S457" s="72"/>
      <c r="T457" s="72"/>
    </row>
    <row r="458" spans="1:20" s="65" customFormat="1" ht="14.5" x14ac:dyDescent="0.35">
      <c r="A458" s="48"/>
      <c r="B458" s="93"/>
      <c r="C458" s="93"/>
      <c r="D458" s="93"/>
      <c r="E458" s="95"/>
      <c r="F458" s="95"/>
      <c r="G458" s="95"/>
      <c r="H458" s="93"/>
      <c r="I458" s="93"/>
      <c r="J458" s="93"/>
      <c r="S458" s="72"/>
      <c r="T458" s="72"/>
    </row>
    <row r="459" spans="1:20" s="65" customFormat="1" ht="14.5" x14ac:dyDescent="0.35">
      <c r="A459" s="48"/>
      <c r="B459" s="93"/>
      <c r="C459" s="93"/>
      <c r="D459" s="93"/>
      <c r="E459" s="95"/>
      <c r="F459" s="95"/>
      <c r="G459" s="95"/>
      <c r="H459" s="93"/>
      <c r="I459" s="93"/>
      <c r="J459" s="93"/>
      <c r="S459" s="72"/>
      <c r="T459" s="72"/>
    </row>
    <row r="460" spans="1:20" s="65" customFormat="1" ht="14.5" x14ac:dyDescent="0.35">
      <c r="A460" s="48"/>
      <c r="B460" s="93"/>
      <c r="C460" s="93"/>
      <c r="D460" s="93"/>
      <c r="E460" s="95"/>
      <c r="F460" s="95"/>
      <c r="G460" s="95"/>
      <c r="H460" s="93"/>
      <c r="I460" s="93"/>
      <c r="J460" s="93"/>
      <c r="S460" s="72"/>
      <c r="T460" s="72"/>
    </row>
    <row r="461" spans="1:20" s="65" customFormat="1" ht="14.5" x14ac:dyDescent="0.35">
      <c r="A461" s="48"/>
      <c r="B461" s="93"/>
      <c r="C461" s="93"/>
      <c r="D461" s="93"/>
      <c r="E461" s="95"/>
      <c r="F461" s="95"/>
      <c r="G461" s="95"/>
      <c r="H461" s="93"/>
      <c r="I461" s="93"/>
      <c r="J461" s="93"/>
      <c r="S461" s="72"/>
      <c r="T461" s="72"/>
    </row>
    <row r="462" spans="1:20" s="65" customFormat="1" ht="14.5" x14ac:dyDescent="0.35">
      <c r="A462" s="48"/>
      <c r="B462" s="93"/>
      <c r="C462" s="93"/>
      <c r="D462" s="93"/>
      <c r="E462" s="95"/>
      <c r="F462" s="95"/>
      <c r="G462" s="95"/>
      <c r="H462" s="93"/>
      <c r="I462" s="93"/>
      <c r="J462" s="93"/>
      <c r="S462" s="72"/>
      <c r="T462" s="72"/>
    </row>
    <row r="463" spans="1:20" s="65" customFormat="1" ht="14.5" x14ac:dyDescent="0.35">
      <c r="A463" s="48"/>
      <c r="B463" s="93"/>
      <c r="C463" s="93"/>
      <c r="D463" s="93"/>
      <c r="E463" s="95"/>
      <c r="F463" s="95"/>
      <c r="G463" s="95"/>
      <c r="H463" s="93"/>
      <c r="I463" s="93"/>
      <c r="J463" s="93"/>
      <c r="S463" s="72"/>
      <c r="T463" s="72"/>
    </row>
    <row r="464" spans="1:20" s="65" customFormat="1" ht="14.5" x14ac:dyDescent="0.35">
      <c r="A464" s="48"/>
      <c r="B464" s="93"/>
      <c r="C464" s="93"/>
      <c r="D464" s="93"/>
      <c r="E464" s="95"/>
      <c r="F464" s="95"/>
      <c r="G464" s="95"/>
      <c r="H464" s="93"/>
      <c r="I464" s="93"/>
      <c r="J464" s="93"/>
      <c r="S464" s="72"/>
      <c r="T464" s="72"/>
    </row>
    <row r="465" spans="1:20" s="65" customFormat="1" ht="14.5" x14ac:dyDescent="0.35">
      <c r="A465" s="48"/>
      <c r="B465" s="93"/>
      <c r="C465" s="93"/>
      <c r="D465" s="93"/>
      <c r="E465" s="95"/>
      <c r="F465" s="95"/>
      <c r="G465" s="95"/>
      <c r="H465" s="93"/>
      <c r="I465" s="93"/>
      <c r="J465" s="93"/>
      <c r="S465" s="72"/>
      <c r="T465" s="72"/>
    </row>
    <row r="466" spans="1:20" s="65" customFormat="1" ht="14.5" x14ac:dyDescent="0.35">
      <c r="A466" s="48"/>
      <c r="B466" s="93"/>
      <c r="C466" s="93"/>
      <c r="D466" s="93"/>
      <c r="E466" s="95"/>
      <c r="F466" s="95"/>
      <c r="G466" s="95"/>
      <c r="H466" s="93"/>
      <c r="I466" s="93"/>
      <c r="J466" s="93"/>
      <c r="S466" s="72"/>
      <c r="T466" s="72"/>
    </row>
    <row r="467" spans="1:20" s="65" customFormat="1" ht="14.5" x14ac:dyDescent="0.35">
      <c r="A467" s="48"/>
      <c r="B467" s="93"/>
      <c r="C467" s="93"/>
      <c r="D467" s="93"/>
      <c r="E467" s="95"/>
      <c r="F467" s="95"/>
      <c r="G467" s="95"/>
      <c r="H467" s="93"/>
      <c r="I467" s="93"/>
      <c r="J467" s="93"/>
      <c r="S467" s="72"/>
      <c r="T467" s="72"/>
    </row>
    <row r="468" spans="1:20" s="65" customFormat="1" ht="14.5" x14ac:dyDescent="0.35">
      <c r="A468" s="48"/>
      <c r="B468" s="93"/>
      <c r="C468" s="93"/>
      <c r="D468" s="93"/>
      <c r="E468" s="95"/>
      <c r="F468" s="95"/>
      <c r="G468" s="95"/>
      <c r="H468" s="93"/>
      <c r="I468" s="93"/>
      <c r="J468" s="93"/>
      <c r="S468" s="72"/>
      <c r="T468" s="72"/>
    </row>
    <row r="469" spans="1:20" s="65" customFormat="1" ht="14.5" x14ac:dyDescent="0.35">
      <c r="A469" s="48"/>
      <c r="B469" s="93"/>
      <c r="C469" s="93"/>
      <c r="D469" s="93"/>
      <c r="E469" s="95"/>
      <c r="F469" s="95"/>
      <c r="G469" s="95"/>
      <c r="H469" s="93"/>
      <c r="I469" s="93"/>
      <c r="J469" s="93"/>
      <c r="S469" s="72"/>
      <c r="T469" s="72"/>
    </row>
    <row r="470" spans="1:20" s="65" customFormat="1" ht="14.5" x14ac:dyDescent="0.35">
      <c r="A470" s="48"/>
      <c r="B470" s="93"/>
      <c r="C470" s="93"/>
      <c r="D470" s="93"/>
      <c r="E470" s="95"/>
      <c r="F470" s="95"/>
      <c r="G470" s="95"/>
      <c r="H470" s="93"/>
      <c r="I470" s="93"/>
      <c r="J470" s="93"/>
      <c r="S470" s="72"/>
      <c r="T470" s="72"/>
    </row>
    <row r="471" spans="1:20" s="65" customFormat="1" ht="14.5" x14ac:dyDescent="0.35">
      <c r="A471" s="48"/>
      <c r="B471" s="93"/>
      <c r="C471" s="93"/>
      <c r="D471" s="93"/>
      <c r="E471" s="95"/>
      <c r="F471" s="95"/>
      <c r="G471" s="95"/>
      <c r="H471" s="93"/>
      <c r="I471" s="93"/>
      <c r="J471" s="93"/>
      <c r="S471" s="72"/>
      <c r="T471" s="72"/>
    </row>
    <row r="472" spans="1:20" s="65" customFormat="1" ht="14.5" x14ac:dyDescent="0.35">
      <c r="A472" s="48"/>
      <c r="B472" s="93"/>
      <c r="C472" s="93"/>
      <c r="D472" s="93"/>
      <c r="E472" s="95"/>
      <c r="F472" s="95"/>
      <c r="G472" s="95"/>
      <c r="H472" s="93"/>
      <c r="I472" s="93"/>
      <c r="J472" s="93"/>
      <c r="S472" s="72"/>
      <c r="T472" s="72"/>
    </row>
    <row r="473" spans="1:20" s="65" customFormat="1" ht="14.5" x14ac:dyDescent="0.35">
      <c r="A473" s="48"/>
      <c r="B473" s="93"/>
      <c r="C473" s="93"/>
      <c r="D473" s="93"/>
      <c r="E473" s="95"/>
      <c r="F473" s="95"/>
      <c r="G473" s="95"/>
      <c r="H473" s="93"/>
      <c r="I473" s="93"/>
      <c r="J473" s="93"/>
      <c r="S473" s="72"/>
      <c r="T473" s="72"/>
    </row>
    <row r="474" spans="1:20" s="65" customFormat="1" ht="14.5" x14ac:dyDescent="0.35">
      <c r="A474" s="48"/>
      <c r="B474" s="93"/>
      <c r="C474" s="93"/>
      <c r="D474" s="93"/>
      <c r="E474" s="95"/>
      <c r="F474" s="95"/>
      <c r="G474" s="95"/>
      <c r="H474" s="93"/>
      <c r="I474" s="93"/>
      <c r="J474" s="93"/>
      <c r="S474" s="72"/>
      <c r="T474" s="72"/>
    </row>
    <row r="475" spans="1:20" s="65" customFormat="1" ht="14.5" x14ac:dyDescent="0.35">
      <c r="A475" s="48"/>
      <c r="B475" s="93"/>
      <c r="C475" s="93"/>
      <c r="D475" s="93"/>
      <c r="E475" s="95"/>
      <c r="F475" s="95"/>
      <c r="G475" s="95"/>
      <c r="H475" s="93"/>
      <c r="I475" s="93"/>
      <c r="J475" s="93"/>
      <c r="S475" s="72"/>
      <c r="T475" s="72"/>
    </row>
    <row r="476" spans="1:20" s="65" customFormat="1" ht="14.5" x14ac:dyDescent="0.35">
      <c r="A476" s="48"/>
      <c r="B476" s="93"/>
      <c r="C476" s="93"/>
      <c r="D476" s="93"/>
      <c r="E476" s="95"/>
      <c r="F476" s="95"/>
      <c r="G476" s="95"/>
      <c r="H476" s="93"/>
      <c r="I476" s="93"/>
      <c r="J476" s="93"/>
      <c r="S476" s="72"/>
      <c r="T476" s="72"/>
    </row>
    <row r="477" spans="1:20" s="65" customFormat="1" ht="14.5" x14ac:dyDescent="0.35">
      <c r="A477" s="48"/>
      <c r="B477" s="93"/>
      <c r="C477" s="93"/>
      <c r="D477" s="93"/>
      <c r="E477" s="95"/>
      <c r="F477" s="95"/>
      <c r="G477" s="95"/>
      <c r="H477" s="93"/>
      <c r="I477" s="93"/>
      <c r="J477" s="93"/>
      <c r="S477" s="72"/>
      <c r="T477" s="72"/>
    </row>
    <row r="478" spans="1:20" s="65" customFormat="1" ht="14.5" x14ac:dyDescent="0.35">
      <c r="A478" s="48"/>
      <c r="B478" s="93"/>
      <c r="C478" s="93"/>
      <c r="D478" s="93"/>
      <c r="E478" s="95"/>
      <c r="F478" s="95"/>
      <c r="G478" s="95"/>
      <c r="H478" s="93"/>
      <c r="I478" s="93"/>
      <c r="J478" s="93"/>
      <c r="S478" s="72"/>
      <c r="T478" s="72"/>
    </row>
    <row r="479" spans="1:20" s="65" customFormat="1" ht="14.5" x14ac:dyDescent="0.35">
      <c r="A479" s="48"/>
      <c r="B479" s="93"/>
      <c r="C479" s="93"/>
      <c r="D479" s="93"/>
      <c r="E479" s="95"/>
      <c r="F479" s="95"/>
      <c r="G479" s="95"/>
      <c r="H479" s="93"/>
      <c r="I479" s="93"/>
      <c r="J479" s="93"/>
      <c r="S479" s="72"/>
      <c r="T479" s="72"/>
    </row>
    <row r="480" spans="1:20" s="65" customFormat="1" ht="14.5" x14ac:dyDescent="0.35">
      <c r="A480" s="48"/>
      <c r="B480" s="93"/>
      <c r="C480" s="93"/>
      <c r="D480" s="93"/>
      <c r="E480" s="95"/>
      <c r="F480" s="95"/>
      <c r="G480" s="95"/>
      <c r="H480" s="93"/>
      <c r="I480" s="93"/>
      <c r="J480" s="93"/>
      <c r="S480" s="72"/>
      <c r="T480" s="72"/>
    </row>
    <row r="481" spans="1:20" s="65" customFormat="1" ht="14.5" x14ac:dyDescent="0.35">
      <c r="A481" s="48"/>
      <c r="B481" s="93"/>
      <c r="C481" s="93"/>
      <c r="D481" s="93"/>
      <c r="E481" s="95"/>
      <c r="F481" s="95"/>
      <c r="G481" s="95"/>
      <c r="H481" s="93"/>
      <c r="I481" s="93"/>
      <c r="J481" s="93"/>
      <c r="S481" s="72"/>
      <c r="T481" s="72"/>
    </row>
    <row r="482" spans="1:20" s="65" customFormat="1" ht="14.5" x14ac:dyDescent="0.35">
      <c r="A482" s="48"/>
      <c r="B482" s="93"/>
      <c r="C482" s="93"/>
      <c r="D482" s="93"/>
      <c r="E482" s="95"/>
      <c r="F482" s="95"/>
      <c r="G482" s="95"/>
      <c r="H482" s="93"/>
      <c r="I482" s="93"/>
      <c r="J482" s="93"/>
      <c r="S482" s="72"/>
      <c r="T482" s="72"/>
    </row>
    <row r="483" spans="1:20" s="65" customFormat="1" ht="14.5" x14ac:dyDescent="0.35">
      <c r="A483" s="48"/>
      <c r="B483" s="93"/>
      <c r="C483" s="93"/>
      <c r="D483" s="93"/>
      <c r="E483" s="95"/>
      <c r="F483" s="95"/>
      <c r="G483" s="95"/>
      <c r="H483" s="93"/>
      <c r="I483" s="93"/>
      <c r="J483" s="93"/>
      <c r="S483" s="72"/>
      <c r="T483" s="72"/>
    </row>
    <row r="484" spans="1:20" s="65" customFormat="1" ht="14.5" x14ac:dyDescent="0.35">
      <c r="A484" s="48"/>
      <c r="B484" s="93"/>
      <c r="C484" s="93"/>
      <c r="D484" s="93"/>
      <c r="E484" s="95"/>
      <c r="F484" s="95"/>
      <c r="G484" s="95"/>
      <c r="H484" s="93"/>
      <c r="I484" s="93"/>
      <c r="J484" s="93"/>
      <c r="S484" s="72"/>
      <c r="T484" s="72"/>
    </row>
    <row r="485" spans="1:20" s="65" customFormat="1" ht="14.5" x14ac:dyDescent="0.35">
      <c r="A485" s="48"/>
      <c r="B485" s="93"/>
      <c r="C485" s="93"/>
      <c r="D485" s="93"/>
      <c r="E485" s="95"/>
      <c r="F485" s="95"/>
      <c r="G485" s="95"/>
      <c r="H485" s="93"/>
      <c r="I485" s="93"/>
      <c r="J485" s="93"/>
      <c r="S485" s="72"/>
      <c r="T485" s="72"/>
    </row>
    <row r="486" spans="1:20" s="65" customFormat="1" ht="14.5" x14ac:dyDescent="0.35">
      <c r="A486" s="48"/>
      <c r="B486" s="93"/>
      <c r="C486" s="93"/>
      <c r="D486" s="93"/>
      <c r="E486" s="95"/>
      <c r="F486" s="95"/>
      <c r="G486" s="95"/>
      <c r="H486" s="93"/>
      <c r="I486" s="93"/>
      <c r="J486" s="93"/>
      <c r="S486" s="72"/>
      <c r="T486" s="72"/>
    </row>
    <row r="487" spans="1:20" s="65" customFormat="1" ht="14.5" x14ac:dyDescent="0.35">
      <c r="A487" s="48"/>
      <c r="B487" s="93"/>
      <c r="C487" s="93"/>
      <c r="D487" s="93"/>
      <c r="E487" s="95"/>
      <c r="F487" s="95"/>
      <c r="G487" s="95"/>
      <c r="H487" s="93"/>
      <c r="I487" s="93"/>
      <c r="J487" s="93"/>
      <c r="S487" s="72"/>
      <c r="T487" s="72"/>
    </row>
    <row r="488" spans="1:20" s="65" customFormat="1" ht="14.5" x14ac:dyDescent="0.35">
      <c r="A488" s="48"/>
      <c r="B488" s="93"/>
      <c r="C488" s="93"/>
      <c r="D488" s="93"/>
      <c r="E488" s="95"/>
      <c r="F488" s="95"/>
      <c r="G488" s="95"/>
      <c r="H488" s="93"/>
      <c r="I488" s="93"/>
      <c r="J488" s="93"/>
      <c r="S488" s="72"/>
      <c r="T488" s="72"/>
    </row>
    <row r="489" spans="1:20" s="65" customFormat="1" ht="14.5" x14ac:dyDescent="0.35">
      <c r="A489" s="48"/>
      <c r="B489" s="93"/>
      <c r="C489" s="93"/>
      <c r="D489" s="93"/>
      <c r="E489" s="95"/>
      <c r="F489" s="95"/>
      <c r="G489" s="95"/>
      <c r="H489" s="93"/>
      <c r="I489" s="93"/>
      <c r="J489" s="93"/>
      <c r="S489" s="72"/>
      <c r="T489" s="72"/>
    </row>
    <row r="490" spans="1:20" s="65" customFormat="1" ht="14.5" x14ac:dyDescent="0.35">
      <c r="A490" s="48"/>
      <c r="B490" s="93"/>
      <c r="C490" s="93"/>
      <c r="D490" s="93"/>
      <c r="E490" s="95"/>
      <c r="F490" s="95"/>
      <c r="G490" s="95"/>
      <c r="H490" s="93"/>
      <c r="I490" s="93"/>
      <c r="J490" s="93"/>
      <c r="S490" s="72"/>
      <c r="T490" s="72"/>
    </row>
    <row r="491" spans="1:20" s="65" customFormat="1" ht="14.5" x14ac:dyDescent="0.35">
      <c r="A491" s="48"/>
      <c r="B491" s="93"/>
      <c r="C491" s="93"/>
      <c r="D491" s="93"/>
      <c r="E491" s="95"/>
      <c r="F491" s="95"/>
      <c r="G491" s="95"/>
      <c r="H491" s="93"/>
      <c r="I491" s="93"/>
      <c r="J491" s="93"/>
      <c r="S491" s="72"/>
      <c r="T491" s="72"/>
    </row>
    <row r="492" spans="1:20" s="65" customFormat="1" ht="14.5" x14ac:dyDescent="0.35">
      <c r="A492" s="48"/>
      <c r="B492" s="93"/>
      <c r="C492" s="93"/>
      <c r="D492" s="93"/>
      <c r="E492" s="95"/>
      <c r="F492" s="95"/>
      <c r="G492" s="95"/>
      <c r="H492" s="93"/>
      <c r="I492" s="93"/>
      <c r="J492" s="93"/>
      <c r="S492" s="72"/>
      <c r="T492" s="72"/>
    </row>
    <row r="493" spans="1:20" s="65" customFormat="1" ht="14.5" x14ac:dyDescent="0.35">
      <c r="A493" s="48"/>
      <c r="B493" s="93"/>
      <c r="C493" s="93"/>
      <c r="D493" s="93"/>
      <c r="E493" s="95"/>
      <c r="F493" s="95"/>
      <c r="G493" s="95"/>
      <c r="H493" s="93"/>
      <c r="I493" s="93"/>
      <c r="J493" s="93"/>
      <c r="S493" s="72"/>
      <c r="T493" s="72"/>
    </row>
    <row r="494" spans="1:20" s="65" customFormat="1" ht="14.5" x14ac:dyDescent="0.35">
      <c r="A494" s="48"/>
      <c r="B494" s="93"/>
      <c r="C494" s="93"/>
      <c r="D494" s="93"/>
      <c r="E494" s="95"/>
      <c r="F494" s="95"/>
      <c r="G494" s="95"/>
      <c r="H494" s="93"/>
      <c r="I494" s="93"/>
      <c r="J494" s="93"/>
      <c r="S494" s="72"/>
      <c r="T494" s="72"/>
    </row>
    <row r="495" spans="1:20" s="65" customFormat="1" ht="14.5" x14ac:dyDescent="0.35">
      <c r="A495" s="48"/>
      <c r="B495" s="93"/>
      <c r="C495" s="93"/>
      <c r="D495" s="93"/>
      <c r="E495" s="95"/>
      <c r="F495" s="95"/>
      <c r="G495" s="95"/>
      <c r="H495" s="93"/>
      <c r="I495" s="93"/>
      <c r="J495" s="93"/>
      <c r="S495" s="72"/>
      <c r="T495" s="72"/>
    </row>
    <row r="496" spans="1:20" s="65" customFormat="1" ht="14.5" x14ac:dyDescent="0.35">
      <c r="A496" s="48"/>
      <c r="B496" s="93"/>
      <c r="C496" s="93"/>
      <c r="D496" s="93"/>
      <c r="E496" s="95"/>
      <c r="F496" s="95"/>
      <c r="G496" s="95"/>
      <c r="H496" s="93"/>
      <c r="I496" s="93"/>
      <c r="J496" s="93"/>
      <c r="S496" s="72"/>
      <c r="T496" s="72"/>
    </row>
    <row r="497" spans="1:20" s="65" customFormat="1" ht="14.5" x14ac:dyDescent="0.35">
      <c r="A497" s="48"/>
      <c r="B497" s="93"/>
      <c r="C497" s="93"/>
      <c r="D497" s="93"/>
      <c r="E497" s="95"/>
      <c r="F497" s="95"/>
      <c r="G497" s="95"/>
      <c r="H497" s="93"/>
      <c r="I497" s="93"/>
      <c r="J497" s="93"/>
      <c r="S497" s="72"/>
      <c r="T497" s="72"/>
    </row>
    <row r="498" spans="1:20" s="65" customFormat="1" ht="14.5" x14ac:dyDescent="0.35">
      <c r="A498" s="48"/>
      <c r="B498" s="93"/>
      <c r="C498" s="93"/>
      <c r="D498" s="93"/>
      <c r="E498" s="95"/>
      <c r="F498" s="95"/>
      <c r="G498" s="95"/>
      <c r="H498" s="93"/>
      <c r="I498" s="93"/>
      <c r="J498" s="93"/>
      <c r="S498" s="72"/>
      <c r="T498" s="72"/>
    </row>
    <row r="499" spans="1:20" s="65" customFormat="1" ht="14.5" x14ac:dyDescent="0.35">
      <c r="A499" s="48"/>
      <c r="B499" s="93"/>
      <c r="C499" s="93"/>
      <c r="D499" s="93"/>
      <c r="E499" s="95"/>
      <c r="F499" s="95"/>
      <c r="G499" s="95"/>
      <c r="H499" s="93"/>
      <c r="I499" s="93"/>
      <c r="J499" s="93"/>
      <c r="S499" s="72"/>
      <c r="T499" s="72"/>
    </row>
    <row r="500" spans="1:20" s="65" customFormat="1" ht="14.5" x14ac:dyDescent="0.35">
      <c r="A500" s="48"/>
      <c r="B500" s="93"/>
      <c r="C500" s="93"/>
      <c r="D500" s="93"/>
      <c r="E500" s="95"/>
      <c r="F500" s="95"/>
      <c r="G500" s="95"/>
      <c r="H500" s="93"/>
      <c r="I500" s="93"/>
      <c r="J500" s="93"/>
      <c r="S500" s="72"/>
      <c r="T500" s="72"/>
    </row>
    <row r="501" spans="1:20" s="65" customFormat="1" ht="14.5" x14ac:dyDescent="0.35">
      <c r="A501" s="48"/>
      <c r="B501" s="93"/>
      <c r="C501" s="93"/>
      <c r="D501" s="93"/>
      <c r="E501" s="95"/>
      <c r="F501" s="95"/>
      <c r="G501" s="95"/>
      <c r="H501" s="93"/>
      <c r="I501" s="93"/>
      <c r="J501" s="93"/>
      <c r="S501" s="72"/>
      <c r="T501" s="72"/>
    </row>
    <row r="502" spans="1:20" s="65" customFormat="1" ht="14.5" x14ac:dyDescent="0.35">
      <c r="A502" s="48"/>
      <c r="B502" s="93"/>
      <c r="C502" s="93"/>
      <c r="D502" s="93"/>
      <c r="E502" s="95"/>
      <c r="F502" s="95"/>
      <c r="G502" s="95"/>
      <c r="H502" s="93"/>
      <c r="I502" s="93"/>
      <c r="J502" s="93"/>
      <c r="S502" s="72"/>
      <c r="T502" s="72"/>
    </row>
    <row r="503" spans="1:20" s="65" customFormat="1" ht="14.5" x14ac:dyDescent="0.35">
      <c r="A503" s="48"/>
      <c r="B503" s="93"/>
      <c r="C503" s="93"/>
      <c r="D503" s="93"/>
      <c r="E503" s="95"/>
      <c r="F503" s="95"/>
      <c r="G503" s="95"/>
      <c r="H503" s="93"/>
      <c r="I503" s="93"/>
      <c r="J503" s="93"/>
      <c r="S503" s="72"/>
      <c r="T503" s="72"/>
    </row>
    <row r="504" spans="1:20" s="65" customFormat="1" ht="14.5" x14ac:dyDescent="0.35">
      <c r="A504" s="48"/>
      <c r="B504" s="93"/>
      <c r="C504" s="93"/>
      <c r="D504" s="93"/>
      <c r="E504" s="95"/>
      <c r="F504" s="95"/>
      <c r="G504" s="95"/>
      <c r="H504" s="93"/>
      <c r="I504" s="93"/>
      <c r="J504" s="93"/>
      <c r="S504" s="72"/>
      <c r="T504" s="72"/>
    </row>
    <row r="505" spans="1:20" s="65" customFormat="1" ht="14.5" x14ac:dyDescent="0.35">
      <c r="A505" s="48"/>
      <c r="B505" s="93"/>
      <c r="C505" s="93"/>
      <c r="D505" s="93"/>
      <c r="E505" s="95"/>
      <c r="F505" s="95"/>
      <c r="G505" s="95"/>
      <c r="H505" s="93"/>
      <c r="I505" s="93"/>
      <c r="J505" s="93"/>
      <c r="S505" s="72"/>
      <c r="T505" s="72"/>
    </row>
    <row r="506" spans="1:20" s="65" customFormat="1" ht="14.5" x14ac:dyDescent="0.35">
      <c r="A506" s="48"/>
      <c r="B506" s="93"/>
      <c r="C506" s="93"/>
      <c r="D506" s="93"/>
      <c r="E506" s="95"/>
      <c r="F506" s="95"/>
      <c r="G506" s="95"/>
      <c r="H506" s="93"/>
      <c r="I506" s="93"/>
      <c r="J506" s="93"/>
      <c r="S506" s="72"/>
      <c r="T506" s="72"/>
    </row>
    <row r="507" spans="1:20" s="65" customFormat="1" ht="14.5" x14ac:dyDescent="0.35">
      <c r="A507" s="48"/>
      <c r="B507" s="93"/>
      <c r="C507" s="93"/>
      <c r="D507" s="93"/>
      <c r="E507" s="95"/>
      <c r="F507" s="95"/>
      <c r="G507" s="95"/>
      <c r="H507" s="93"/>
      <c r="I507" s="93"/>
      <c r="J507" s="93"/>
      <c r="S507" s="72"/>
      <c r="T507" s="72"/>
    </row>
    <row r="508" spans="1:20" s="65" customFormat="1" ht="14.5" x14ac:dyDescent="0.35">
      <c r="A508" s="48"/>
      <c r="B508" s="93"/>
      <c r="C508" s="93"/>
      <c r="D508" s="93"/>
      <c r="E508" s="95"/>
      <c r="F508" s="95"/>
      <c r="G508" s="95"/>
      <c r="H508" s="93"/>
      <c r="I508" s="93"/>
      <c r="J508" s="93"/>
      <c r="S508" s="72"/>
      <c r="T508" s="72"/>
    </row>
    <row r="509" spans="1:20" s="65" customFormat="1" ht="14.5" x14ac:dyDescent="0.35">
      <c r="A509" s="48"/>
      <c r="B509" s="93"/>
      <c r="C509" s="93"/>
      <c r="D509" s="93"/>
      <c r="E509" s="95"/>
      <c r="F509" s="95"/>
      <c r="G509" s="95"/>
      <c r="H509" s="93"/>
      <c r="I509" s="93"/>
      <c r="J509" s="93"/>
      <c r="S509" s="72"/>
      <c r="T509" s="72"/>
    </row>
    <row r="510" spans="1:20" s="65" customFormat="1" ht="14.5" x14ac:dyDescent="0.35">
      <c r="A510" s="48"/>
      <c r="B510" s="93"/>
      <c r="C510" s="93"/>
      <c r="D510" s="93"/>
      <c r="E510" s="95"/>
      <c r="F510" s="95"/>
      <c r="G510" s="95"/>
      <c r="H510" s="93"/>
      <c r="I510" s="93"/>
      <c r="J510" s="93"/>
      <c r="S510" s="72"/>
      <c r="T510" s="72"/>
    </row>
    <row r="511" spans="1:20" s="65" customFormat="1" ht="14.5" x14ac:dyDescent="0.35">
      <c r="A511" s="48"/>
      <c r="B511" s="93"/>
      <c r="C511" s="93"/>
      <c r="D511" s="93"/>
      <c r="E511" s="95"/>
      <c r="F511" s="95"/>
      <c r="G511" s="95"/>
      <c r="H511" s="93"/>
      <c r="I511" s="93"/>
      <c r="J511" s="93"/>
      <c r="S511" s="72"/>
      <c r="T511" s="72"/>
    </row>
    <row r="512" spans="1:20" s="65" customFormat="1" ht="14.5" x14ac:dyDescent="0.35">
      <c r="A512" s="48"/>
      <c r="B512" s="93"/>
      <c r="C512" s="93"/>
      <c r="D512" s="93"/>
      <c r="E512" s="95"/>
      <c r="F512" s="95"/>
      <c r="G512" s="95"/>
      <c r="H512" s="93"/>
      <c r="I512" s="93"/>
      <c r="J512" s="93"/>
      <c r="S512" s="72"/>
      <c r="T512" s="72"/>
    </row>
    <row r="513" spans="1:20" s="65" customFormat="1" ht="14.5" x14ac:dyDescent="0.35">
      <c r="A513" s="48"/>
      <c r="B513" s="93"/>
      <c r="C513" s="93"/>
      <c r="D513" s="93"/>
      <c r="E513" s="95"/>
      <c r="F513" s="95"/>
      <c r="G513" s="95"/>
      <c r="H513" s="93"/>
      <c r="I513" s="93"/>
      <c r="J513" s="93"/>
      <c r="S513" s="72"/>
      <c r="T513" s="72"/>
    </row>
    <row r="514" spans="1:20" s="65" customFormat="1" ht="14.5" x14ac:dyDescent="0.35">
      <c r="A514" s="48"/>
      <c r="B514" s="93"/>
      <c r="C514" s="93"/>
      <c r="D514" s="93"/>
      <c r="E514" s="95"/>
      <c r="F514" s="95"/>
      <c r="G514" s="95"/>
      <c r="H514" s="93"/>
      <c r="I514" s="93"/>
      <c r="J514" s="93"/>
      <c r="S514" s="72"/>
      <c r="T514" s="72"/>
    </row>
    <row r="515" spans="1:20" s="65" customFormat="1" ht="14.5" x14ac:dyDescent="0.35">
      <c r="A515" s="48"/>
      <c r="B515" s="93"/>
      <c r="C515" s="93"/>
      <c r="D515" s="93"/>
      <c r="E515" s="95"/>
      <c r="F515" s="95"/>
      <c r="G515" s="95"/>
      <c r="H515" s="93"/>
      <c r="I515" s="93"/>
      <c r="J515" s="93"/>
      <c r="S515" s="72"/>
      <c r="T515" s="72"/>
    </row>
    <row r="516" spans="1:20" s="65" customFormat="1" ht="14.5" x14ac:dyDescent="0.35">
      <c r="A516" s="48"/>
      <c r="B516" s="93"/>
      <c r="C516" s="93"/>
      <c r="D516" s="93"/>
      <c r="E516" s="95"/>
      <c r="F516" s="95"/>
      <c r="G516" s="95"/>
      <c r="H516" s="93"/>
      <c r="I516" s="93"/>
      <c r="J516" s="93"/>
      <c r="S516" s="72"/>
      <c r="T516" s="72"/>
    </row>
    <row r="517" spans="1:20" s="65" customFormat="1" ht="14.5" x14ac:dyDescent="0.35">
      <c r="A517" s="48"/>
      <c r="B517" s="93"/>
      <c r="C517" s="93"/>
      <c r="D517" s="93"/>
      <c r="E517" s="95"/>
      <c r="F517" s="95"/>
      <c r="G517" s="95"/>
      <c r="H517" s="93"/>
      <c r="I517" s="93"/>
      <c r="J517" s="93"/>
      <c r="S517" s="72"/>
      <c r="T517" s="72"/>
    </row>
    <row r="518" spans="1:20" s="65" customFormat="1" ht="14.5" x14ac:dyDescent="0.35">
      <c r="A518" s="48"/>
      <c r="B518" s="93"/>
      <c r="C518" s="93"/>
      <c r="D518" s="93"/>
      <c r="E518" s="95"/>
      <c r="F518" s="95"/>
      <c r="G518" s="95"/>
      <c r="H518" s="93"/>
      <c r="I518" s="93"/>
      <c r="J518" s="93"/>
      <c r="S518" s="72"/>
      <c r="T518" s="72"/>
    </row>
    <row r="519" spans="1:20" s="65" customFormat="1" ht="14.5" x14ac:dyDescent="0.35">
      <c r="A519" s="48"/>
      <c r="B519" s="93"/>
      <c r="C519" s="93"/>
      <c r="D519" s="93"/>
      <c r="E519" s="95"/>
      <c r="F519" s="95"/>
      <c r="G519" s="95"/>
      <c r="H519" s="93"/>
      <c r="I519" s="93"/>
      <c r="J519" s="93"/>
      <c r="S519" s="72"/>
      <c r="T519" s="72"/>
    </row>
    <row r="520" spans="1:20" s="65" customFormat="1" ht="14.5" x14ac:dyDescent="0.35">
      <c r="A520" s="48"/>
      <c r="B520" s="93"/>
      <c r="C520" s="93"/>
      <c r="D520" s="93"/>
      <c r="E520" s="95"/>
      <c r="F520" s="95"/>
      <c r="G520" s="95"/>
      <c r="H520" s="93"/>
      <c r="I520" s="93"/>
      <c r="J520" s="93"/>
      <c r="S520" s="72"/>
      <c r="T520" s="72"/>
    </row>
    <row r="521" spans="1:20" s="65" customFormat="1" ht="14.5" x14ac:dyDescent="0.35">
      <c r="A521" s="48"/>
      <c r="B521" s="93"/>
      <c r="C521" s="93"/>
      <c r="D521" s="93"/>
      <c r="E521" s="95"/>
      <c r="F521" s="95"/>
      <c r="G521" s="95"/>
      <c r="H521" s="93"/>
      <c r="I521" s="93"/>
      <c r="J521" s="93"/>
      <c r="S521" s="72"/>
      <c r="T521" s="72"/>
    </row>
    <row r="522" spans="1:20" s="65" customFormat="1" ht="14.5" x14ac:dyDescent="0.35">
      <c r="A522" s="48"/>
      <c r="B522" s="93"/>
      <c r="C522" s="93"/>
      <c r="D522" s="93"/>
      <c r="E522" s="95"/>
      <c r="F522" s="95"/>
      <c r="G522" s="95"/>
      <c r="H522" s="93"/>
      <c r="I522" s="93"/>
      <c r="J522" s="93"/>
      <c r="S522" s="72"/>
      <c r="T522" s="72"/>
    </row>
    <row r="523" spans="1:20" s="65" customFormat="1" ht="14.5" x14ac:dyDescent="0.35">
      <c r="A523" s="48"/>
      <c r="B523" s="93"/>
      <c r="C523" s="93"/>
      <c r="D523" s="93"/>
      <c r="E523" s="95"/>
      <c r="F523" s="95"/>
      <c r="G523" s="95"/>
      <c r="H523" s="93"/>
      <c r="I523" s="93"/>
      <c r="J523" s="93"/>
      <c r="S523" s="72"/>
      <c r="T523" s="72"/>
    </row>
    <row r="524" spans="1:20" s="65" customFormat="1" ht="14.5" x14ac:dyDescent="0.35">
      <c r="A524" s="48"/>
      <c r="B524" s="93"/>
      <c r="C524" s="93"/>
      <c r="D524" s="93"/>
      <c r="E524" s="95"/>
      <c r="F524" s="95"/>
      <c r="G524" s="95"/>
      <c r="H524" s="93"/>
      <c r="I524" s="93"/>
      <c r="J524" s="93"/>
      <c r="S524" s="72"/>
      <c r="T524" s="72"/>
    </row>
    <row r="525" spans="1:20" s="65" customFormat="1" ht="14.5" x14ac:dyDescent="0.35">
      <c r="A525" s="48"/>
      <c r="B525" s="93"/>
      <c r="C525" s="93"/>
      <c r="D525" s="93"/>
      <c r="E525" s="95"/>
      <c r="F525" s="95"/>
      <c r="G525" s="95"/>
      <c r="H525" s="93"/>
      <c r="I525" s="93"/>
      <c r="J525" s="93"/>
      <c r="S525" s="72"/>
      <c r="T525" s="72"/>
    </row>
    <row r="526" spans="1:20" s="65" customFormat="1" ht="14.5" x14ac:dyDescent="0.35">
      <c r="A526" s="48"/>
      <c r="B526" s="93"/>
      <c r="C526" s="93"/>
      <c r="D526" s="93"/>
      <c r="E526" s="95"/>
      <c r="F526" s="95"/>
      <c r="G526" s="95"/>
      <c r="H526" s="93"/>
      <c r="I526" s="93"/>
      <c r="J526" s="93"/>
      <c r="S526" s="72"/>
      <c r="T526" s="72"/>
    </row>
    <row r="527" spans="1:20" s="65" customFormat="1" ht="14.5" x14ac:dyDescent="0.35">
      <c r="A527" s="48"/>
      <c r="B527" s="93"/>
      <c r="C527" s="93"/>
      <c r="D527" s="93"/>
      <c r="E527" s="95"/>
      <c r="F527" s="95"/>
      <c r="G527" s="95"/>
      <c r="H527" s="93"/>
      <c r="I527" s="93"/>
      <c r="J527" s="93"/>
      <c r="S527" s="72"/>
      <c r="T527" s="72"/>
    </row>
    <row r="528" spans="1:20" s="65" customFormat="1" ht="14.5" x14ac:dyDescent="0.35">
      <c r="A528" s="48"/>
      <c r="B528" s="93"/>
      <c r="C528" s="93"/>
      <c r="D528" s="93"/>
      <c r="E528" s="95"/>
      <c r="F528" s="95"/>
      <c r="G528" s="95"/>
      <c r="H528" s="93"/>
      <c r="I528" s="93"/>
      <c r="J528" s="93"/>
      <c r="S528" s="72"/>
      <c r="T528" s="72"/>
    </row>
    <row r="529" spans="1:20" s="65" customFormat="1" ht="14.5" x14ac:dyDescent="0.35">
      <c r="A529" s="48"/>
      <c r="B529" s="93"/>
      <c r="C529" s="93"/>
      <c r="D529" s="93"/>
      <c r="E529" s="95"/>
      <c r="F529" s="95"/>
      <c r="G529" s="95"/>
      <c r="H529" s="93"/>
      <c r="I529" s="93"/>
      <c r="J529" s="93"/>
      <c r="S529" s="72"/>
      <c r="T529" s="72"/>
    </row>
    <row r="530" spans="1:20" s="65" customFormat="1" ht="14.5" x14ac:dyDescent="0.35">
      <c r="A530" s="48"/>
      <c r="B530" s="93"/>
      <c r="C530" s="93"/>
      <c r="D530" s="93"/>
      <c r="E530" s="95"/>
      <c r="F530" s="95"/>
      <c r="G530" s="95"/>
      <c r="H530" s="93"/>
      <c r="I530" s="93"/>
      <c r="J530" s="93"/>
      <c r="S530" s="72"/>
      <c r="T530" s="72"/>
    </row>
    <row r="531" spans="1:20" s="65" customFormat="1" ht="14.5" x14ac:dyDescent="0.35">
      <c r="A531" s="48"/>
      <c r="B531" s="93"/>
      <c r="C531" s="93"/>
      <c r="D531" s="93"/>
      <c r="E531" s="95"/>
      <c r="F531" s="95"/>
      <c r="G531" s="95"/>
      <c r="H531" s="93"/>
      <c r="I531" s="93"/>
      <c r="J531" s="93"/>
      <c r="S531" s="72"/>
      <c r="T531" s="72"/>
    </row>
    <row r="532" spans="1:20" s="65" customFormat="1" ht="14.5" x14ac:dyDescent="0.35">
      <c r="A532" s="48"/>
      <c r="B532" s="93"/>
      <c r="C532" s="93"/>
      <c r="D532" s="93"/>
      <c r="E532" s="95"/>
      <c r="F532" s="95"/>
      <c r="G532" s="95"/>
      <c r="H532" s="93"/>
      <c r="I532" s="93"/>
      <c r="J532" s="93"/>
      <c r="S532" s="72"/>
      <c r="T532" s="72"/>
    </row>
    <row r="533" spans="1:20" s="65" customFormat="1" ht="14.5" x14ac:dyDescent="0.35">
      <c r="A533" s="48"/>
      <c r="B533" s="93"/>
      <c r="C533" s="93"/>
      <c r="D533" s="93"/>
      <c r="E533" s="95"/>
      <c r="F533" s="95"/>
      <c r="G533" s="95"/>
      <c r="H533" s="93"/>
      <c r="I533" s="93"/>
      <c r="J533" s="93"/>
      <c r="S533" s="72"/>
      <c r="T533" s="72"/>
    </row>
    <row r="534" spans="1:20" s="65" customFormat="1" ht="14.5" x14ac:dyDescent="0.35">
      <c r="A534" s="48"/>
      <c r="B534" s="93"/>
      <c r="C534" s="93"/>
      <c r="D534" s="93"/>
      <c r="E534" s="95"/>
      <c r="F534" s="95"/>
      <c r="G534" s="95"/>
      <c r="H534" s="93"/>
      <c r="I534" s="93"/>
      <c r="J534" s="93"/>
      <c r="S534" s="72"/>
      <c r="T534" s="72"/>
    </row>
    <row r="535" spans="1:20" s="65" customFormat="1" ht="14.5" x14ac:dyDescent="0.35">
      <c r="A535" s="48"/>
      <c r="B535" s="93"/>
      <c r="C535" s="93"/>
      <c r="D535" s="93"/>
      <c r="E535" s="95"/>
      <c r="F535" s="95"/>
      <c r="G535" s="95"/>
      <c r="H535" s="93"/>
      <c r="I535" s="93"/>
      <c r="J535" s="93"/>
      <c r="S535" s="72"/>
      <c r="T535" s="72"/>
    </row>
    <row r="536" spans="1:20" s="65" customFormat="1" ht="14.5" x14ac:dyDescent="0.35">
      <c r="A536" s="48"/>
      <c r="B536" s="93"/>
      <c r="C536" s="93"/>
      <c r="D536" s="93"/>
      <c r="E536" s="95"/>
      <c r="F536" s="95"/>
      <c r="G536" s="95"/>
      <c r="H536" s="93"/>
      <c r="I536" s="93"/>
      <c r="J536" s="93"/>
      <c r="S536" s="72"/>
      <c r="T536" s="72"/>
    </row>
    <row r="537" spans="1:20" s="65" customFormat="1" ht="14.5" x14ac:dyDescent="0.35">
      <c r="A537" s="48"/>
      <c r="B537" s="93"/>
      <c r="C537" s="93"/>
      <c r="D537" s="93"/>
      <c r="E537" s="95"/>
      <c r="F537" s="95"/>
      <c r="G537" s="95"/>
      <c r="H537" s="93"/>
      <c r="I537" s="93"/>
      <c r="J537" s="93"/>
      <c r="S537" s="72"/>
      <c r="T537" s="72"/>
    </row>
    <row r="538" spans="1:20" s="65" customFormat="1" ht="14.5" x14ac:dyDescent="0.35">
      <c r="A538" s="48"/>
      <c r="B538" s="93"/>
      <c r="C538" s="93"/>
      <c r="D538" s="93"/>
      <c r="E538" s="95"/>
      <c r="F538" s="95"/>
      <c r="G538" s="95"/>
      <c r="H538" s="93"/>
      <c r="I538" s="93"/>
      <c r="J538" s="93"/>
      <c r="S538" s="72"/>
      <c r="T538" s="72"/>
    </row>
    <row r="539" spans="1:20" s="65" customFormat="1" ht="14.5" x14ac:dyDescent="0.35">
      <c r="A539" s="48"/>
      <c r="B539" s="93"/>
      <c r="C539" s="93"/>
      <c r="D539" s="93"/>
      <c r="E539" s="95"/>
      <c r="F539" s="95"/>
      <c r="G539" s="95"/>
      <c r="H539" s="93"/>
      <c r="I539" s="93"/>
      <c r="J539" s="93"/>
      <c r="S539" s="72"/>
      <c r="T539" s="72"/>
    </row>
    <row r="540" spans="1:20" s="65" customFormat="1" ht="14.5" x14ac:dyDescent="0.35">
      <c r="A540" s="48"/>
      <c r="B540" s="93"/>
      <c r="C540" s="93"/>
      <c r="D540" s="93"/>
      <c r="E540" s="95"/>
      <c r="F540" s="95"/>
      <c r="G540" s="95"/>
      <c r="H540" s="93"/>
      <c r="I540" s="93"/>
      <c r="J540" s="93"/>
      <c r="S540" s="72"/>
      <c r="T540" s="72"/>
    </row>
    <row r="541" spans="1:20" s="65" customFormat="1" ht="14.5" x14ac:dyDescent="0.35">
      <c r="A541" s="48"/>
      <c r="B541" s="93"/>
      <c r="C541" s="93"/>
      <c r="D541" s="93"/>
      <c r="E541" s="95"/>
      <c r="F541" s="95"/>
      <c r="G541" s="95"/>
      <c r="H541" s="93"/>
      <c r="I541" s="93"/>
      <c r="J541" s="93"/>
      <c r="S541" s="72"/>
      <c r="T541" s="72"/>
    </row>
    <row r="542" spans="1:20" s="65" customFormat="1" ht="14.5" x14ac:dyDescent="0.35">
      <c r="A542" s="48"/>
      <c r="B542" s="93"/>
      <c r="C542" s="93"/>
      <c r="D542" s="93"/>
      <c r="E542" s="95"/>
      <c r="F542" s="95"/>
      <c r="G542" s="95"/>
      <c r="H542" s="93"/>
      <c r="I542" s="93"/>
      <c r="J542" s="93"/>
      <c r="S542" s="72"/>
      <c r="T542" s="72"/>
    </row>
    <row r="543" spans="1:20" s="65" customFormat="1" ht="14.5" x14ac:dyDescent="0.35">
      <c r="A543" s="48"/>
      <c r="B543" s="93"/>
      <c r="C543" s="93"/>
      <c r="D543" s="93"/>
      <c r="E543" s="95"/>
      <c r="F543" s="95"/>
      <c r="G543" s="95"/>
      <c r="H543" s="93"/>
      <c r="I543" s="93"/>
      <c r="J543" s="93"/>
      <c r="S543" s="72"/>
      <c r="T543" s="72"/>
    </row>
    <row r="544" spans="1:20" s="65" customFormat="1" ht="14.5" x14ac:dyDescent="0.35">
      <c r="A544" s="48"/>
      <c r="B544" s="93"/>
      <c r="C544" s="93"/>
      <c r="D544" s="93"/>
      <c r="E544" s="95"/>
      <c r="F544" s="95"/>
      <c r="G544" s="95"/>
      <c r="H544" s="93"/>
      <c r="I544" s="93"/>
      <c r="J544" s="93"/>
      <c r="S544" s="72"/>
      <c r="T544" s="72"/>
    </row>
    <row r="545" spans="1:20" s="65" customFormat="1" ht="14.5" x14ac:dyDescent="0.35">
      <c r="A545" s="48"/>
      <c r="B545" s="93"/>
      <c r="C545" s="93"/>
      <c r="D545" s="93"/>
      <c r="E545" s="95"/>
      <c r="F545" s="95"/>
      <c r="G545" s="95"/>
      <c r="H545" s="93"/>
      <c r="I545" s="93"/>
      <c r="J545" s="93"/>
      <c r="S545" s="72"/>
      <c r="T545" s="72"/>
    </row>
    <row r="546" spans="1:20" s="65" customFormat="1" ht="14.5" x14ac:dyDescent="0.35">
      <c r="A546" s="48"/>
      <c r="B546" s="93"/>
      <c r="C546" s="93"/>
      <c r="D546" s="93"/>
      <c r="E546" s="95"/>
      <c r="F546" s="95"/>
      <c r="G546" s="95"/>
      <c r="H546" s="93"/>
      <c r="I546" s="93"/>
      <c r="J546" s="93"/>
      <c r="S546" s="72"/>
      <c r="T546" s="72"/>
    </row>
    <row r="547" spans="1:20" s="65" customFormat="1" ht="14.5" x14ac:dyDescent="0.35">
      <c r="A547" s="48"/>
      <c r="B547" s="93"/>
      <c r="C547" s="93"/>
      <c r="D547" s="93"/>
      <c r="E547" s="95"/>
      <c r="F547" s="95"/>
      <c r="G547" s="95"/>
      <c r="H547" s="93"/>
      <c r="I547" s="93"/>
      <c r="J547" s="93"/>
      <c r="S547" s="72"/>
      <c r="T547" s="72"/>
    </row>
    <row r="548" spans="1:20" s="65" customFormat="1" ht="14.5" x14ac:dyDescent="0.35">
      <c r="A548" s="48"/>
      <c r="B548" s="93"/>
      <c r="C548" s="93"/>
      <c r="D548" s="93"/>
      <c r="E548" s="95"/>
      <c r="F548" s="95"/>
      <c r="G548" s="95"/>
      <c r="H548" s="93"/>
      <c r="I548" s="93"/>
      <c r="J548" s="93"/>
      <c r="S548" s="72"/>
      <c r="T548" s="72"/>
    </row>
    <row r="549" spans="1:20" s="65" customFormat="1" ht="14.5" x14ac:dyDescent="0.35">
      <c r="A549" s="48"/>
      <c r="B549" s="93"/>
      <c r="C549" s="93"/>
      <c r="D549" s="93"/>
      <c r="E549" s="95"/>
      <c r="F549" s="95"/>
      <c r="G549" s="95"/>
      <c r="H549" s="93"/>
      <c r="I549" s="93"/>
      <c r="J549" s="93"/>
      <c r="S549" s="72"/>
      <c r="T549" s="72"/>
    </row>
    <row r="550" spans="1:20" s="65" customFormat="1" ht="14.5" x14ac:dyDescent="0.35">
      <c r="A550" s="48"/>
      <c r="B550" s="93"/>
      <c r="C550" s="93"/>
      <c r="D550" s="93"/>
      <c r="E550" s="95"/>
      <c r="F550" s="95"/>
      <c r="G550" s="95"/>
      <c r="H550" s="93"/>
      <c r="I550" s="93"/>
      <c r="J550" s="93"/>
      <c r="S550" s="72"/>
      <c r="T550" s="72"/>
    </row>
    <row r="551" spans="1:20" s="65" customFormat="1" ht="14.5" x14ac:dyDescent="0.35">
      <c r="A551" s="48"/>
      <c r="B551" s="93"/>
      <c r="C551" s="93"/>
      <c r="D551" s="93"/>
      <c r="E551" s="95"/>
      <c r="F551" s="95"/>
      <c r="G551" s="95"/>
      <c r="H551" s="93"/>
      <c r="I551" s="93"/>
      <c r="J551" s="93"/>
      <c r="S551" s="72"/>
      <c r="T551" s="72"/>
    </row>
    <row r="552" spans="1:20" s="65" customFormat="1" ht="14.5" x14ac:dyDescent="0.35">
      <c r="A552" s="48"/>
      <c r="B552" s="93"/>
      <c r="C552" s="93"/>
      <c r="D552" s="93"/>
      <c r="E552" s="95"/>
      <c r="F552" s="95"/>
      <c r="G552" s="95"/>
      <c r="H552" s="93"/>
      <c r="I552" s="93"/>
      <c r="J552" s="93"/>
      <c r="S552" s="72"/>
      <c r="T552" s="72"/>
    </row>
    <row r="553" spans="1:20" s="65" customFormat="1" ht="14.5" x14ac:dyDescent="0.35">
      <c r="A553" s="48"/>
      <c r="B553" s="93"/>
      <c r="C553" s="93"/>
      <c r="D553" s="93"/>
      <c r="E553" s="95"/>
      <c r="F553" s="95"/>
      <c r="G553" s="95"/>
      <c r="H553" s="93"/>
      <c r="I553" s="93"/>
      <c r="J553" s="93"/>
      <c r="S553" s="72"/>
      <c r="T553" s="72"/>
    </row>
    <row r="554" spans="1:20" s="65" customFormat="1" ht="14.5" x14ac:dyDescent="0.35">
      <c r="A554" s="48"/>
      <c r="B554" s="93"/>
      <c r="C554" s="93"/>
      <c r="D554" s="93"/>
      <c r="E554" s="95"/>
      <c r="F554" s="95"/>
      <c r="G554" s="95"/>
      <c r="H554" s="93"/>
      <c r="I554" s="93"/>
      <c r="J554" s="93"/>
      <c r="S554" s="72"/>
      <c r="T554" s="72"/>
    </row>
    <row r="555" spans="1:20" s="65" customFormat="1" ht="14.5" x14ac:dyDescent="0.35">
      <c r="A555" s="48"/>
      <c r="B555" s="93"/>
      <c r="C555" s="93"/>
      <c r="D555" s="93"/>
      <c r="E555" s="95"/>
      <c r="F555" s="95"/>
      <c r="G555" s="95"/>
      <c r="H555" s="93"/>
      <c r="I555" s="93"/>
      <c r="J555" s="93"/>
      <c r="S555" s="72"/>
      <c r="T555" s="72"/>
    </row>
    <row r="556" spans="1:20" s="65" customFormat="1" ht="14.5" x14ac:dyDescent="0.35">
      <c r="A556" s="48"/>
      <c r="B556" s="93"/>
      <c r="C556" s="93"/>
      <c r="D556" s="93"/>
      <c r="E556" s="95"/>
      <c r="F556" s="95"/>
      <c r="G556" s="95"/>
      <c r="H556" s="93"/>
      <c r="I556" s="93"/>
      <c r="J556" s="93"/>
      <c r="S556" s="72"/>
      <c r="T556" s="72"/>
    </row>
    <row r="557" spans="1:20" s="65" customFormat="1" ht="14.5" x14ac:dyDescent="0.35">
      <c r="A557" s="48"/>
      <c r="B557" s="93"/>
      <c r="C557" s="93"/>
      <c r="D557" s="93"/>
      <c r="E557" s="95"/>
      <c r="F557" s="95"/>
      <c r="G557" s="95"/>
      <c r="H557" s="93"/>
      <c r="I557" s="93"/>
      <c r="J557" s="93"/>
      <c r="S557" s="72"/>
      <c r="T557" s="72"/>
    </row>
    <row r="558" spans="1:20" s="65" customFormat="1" ht="14.5" x14ac:dyDescent="0.35">
      <c r="A558" s="48"/>
      <c r="B558" s="93"/>
      <c r="C558" s="93"/>
      <c r="D558" s="93"/>
      <c r="E558" s="95"/>
      <c r="F558" s="95"/>
      <c r="G558" s="95"/>
      <c r="H558" s="93"/>
      <c r="I558" s="93"/>
      <c r="J558" s="93"/>
      <c r="S558" s="72"/>
      <c r="T558" s="72"/>
    </row>
    <row r="559" spans="1:20" s="65" customFormat="1" ht="14.5" x14ac:dyDescent="0.35">
      <c r="A559" s="48"/>
      <c r="B559" s="93"/>
      <c r="C559" s="93"/>
      <c r="D559" s="93"/>
      <c r="E559" s="95"/>
      <c r="F559" s="95"/>
      <c r="G559" s="95"/>
      <c r="H559" s="93"/>
      <c r="I559" s="93"/>
      <c r="J559" s="93"/>
      <c r="S559" s="72"/>
      <c r="T559" s="72"/>
    </row>
    <row r="560" spans="1:20" s="65" customFormat="1" ht="14.5" x14ac:dyDescent="0.35">
      <c r="A560" s="48"/>
      <c r="B560" s="93"/>
      <c r="C560" s="93"/>
      <c r="D560" s="93"/>
      <c r="E560" s="95"/>
      <c r="F560" s="95"/>
      <c r="G560" s="95"/>
      <c r="H560" s="93"/>
      <c r="I560" s="93"/>
      <c r="J560" s="93"/>
      <c r="S560" s="72"/>
      <c r="T560" s="72"/>
    </row>
    <row r="561" spans="1:20" s="65" customFormat="1" ht="14.5" x14ac:dyDescent="0.35">
      <c r="A561" s="48"/>
      <c r="B561" s="93"/>
      <c r="C561" s="93"/>
      <c r="D561" s="93"/>
      <c r="E561" s="95"/>
      <c r="F561" s="95"/>
      <c r="G561" s="95"/>
      <c r="H561" s="93"/>
      <c r="I561" s="93"/>
      <c r="J561" s="93"/>
      <c r="S561" s="72"/>
      <c r="T561" s="72"/>
    </row>
    <row r="562" spans="1:20" s="65" customFormat="1" ht="14.5" x14ac:dyDescent="0.35">
      <c r="A562" s="48"/>
      <c r="B562" s="93"/>
      <c r="C562" s="93"/>
      <c r="D562" s="93"/>
      <c r="E562" s="95"/>
      <c r="F562" s="95"/>
      <c r="G562" s="95"/>
      <c r="H562" s="93"/>
      <c r="I562" s="93"/>
      <c r="J562" s="93"/>
      <c r="S562" s="72"/>
      <c r="T562" s="72"/>
    </row>
    <row r="563" spans="1:20" s="65" customFormat="1" ht="14.5" x14ac:dyDescent="0.35">
      <c r="A563" s="48"/>
      <c r="B563" s="93"/>
      <c r="C563" s="93"/>
      <c r="D563" s="93"/>
      <c r="E563" s="95"/>
      <c r="F563" s="95"/>
      <c r="G563" s="95"/>
      <c r="H563" s="93"/>
      <c r="I563" s="93"/>
      <c r="J563" s="93"/>
      <c r="S563" s="72"/>
      <c r="T563" s="72"/>
    </row>
    <row r="564" spans="1:20" s="65" customFormat="1" ht="14.5" x14ac:dyDescent="0.35">
      <c r="A564" s="48"/>
      <c r="B564" s="93"/>
      <c r="C564" s="93"/>
      <c r="D564" s="93"/>
      <c r="E564" s="95"/>
      <c r="F564" s="95"/>
      <c r="G564" s="95"/>
      <c r="H564" s="93"/>
      <c r="I564" s="93"/>
      <c r="J564" s="93"/>
      <c r="S564" s="72"/>
      <c r="T564" s="72"/>
    </row>
    <row r="565" spans="1:20" s="65" customFormat="1" ht="14.5" x14ac:dyDescent="0.35">
      <c r="A565" s="48"/>
      <c r="B565" s="93"/>
      <c r="C565" s="93"/>
      <c r="D565" s="93"/>
      <c r="E565" s="95"/>
      <c r="F565" s="95"/>
      <c r="G565" s="95"/>
      <c r="H565" s="93"/>
      <c r="I565" s="93"/>
      <c r="J565" s="93"/>
      <c r="S565" s="72"/>
      <c r="T565" s="72"/>
    </row>
    <row r="566" spans="1:20" s="65" customFormat="1" ht="14.5" x14ac:dyDescent="0.35">
      <c r="A566" s="48"/>
      <c r="B566" s="93"/>
      <c r="C566" s="93"/>
      <c r="D566" s="93"/>
      <c r="E566" s="95"/>
      <c r="F566" s="95"/>
      <c r="G566" s="95"/>
      <c r="H566" s="93"/>
      <c r="I566" s="93"/>
      <c r="J566" s="93"/>
      <c r="S566" s="72"/>
      <c r="T566" s="72"/>
    </row>
    <row r="567" spans="1:20" s="65" customFormat="1" ht="14.5" x14ac:dyDescent="0.35">
      <c r="A567" s="48"/>
      <c r="B567" s="93"/>
      <c r="C567" s="93"/>
      <c r="D567" s="93"/>
      <c r="E567" s="95"/>
      <c r="F567" s="95"/>
      <c r="G567" s="95"/>
      <c r="H567" s="93"/>
      <c r="I567" s="93"/>
      <c r="J567" s="93"/>
      <c r="S567" s="72"/>
      <c r="T567" s="72"/>
    </row>
    <row r="568" spans="1:20" s="65" customFormat="1" ht="14.5" x14ac:dyDescent="0.35">
      <c r="A568" s="48"/>
      <c r="B568" s="93"/>
      <c r="C568" s="93"/>
      <c r="D568" s="93"/>
      <c r="E568" s="95"/>
      <c r="F568" s="95"/>
      <c r="G568" s="95"/>
      <c r="H568" s="93"/>
      <c r="I568" s="93"/>
      <c r="J568" s="93"/>
      <c r="S568" s="72"/>
      <c r="T568" s="72"/>
    </row>
    <row r="569" spans="1:20" s="65" customFormat="1" ht="14.5" x14ac:dyDescent="0.35">
      <c r="A569" s="48"/>
      <c r="B569" s="93"/>
      <c r="C569" s="93"/>
      <c r="D569" s="93"/>
      <c r="E569" s="95"/>
      <c r="F569" s="95"/>
      <c r="G569" s="95"/>
      <c r="H569" s="93"/>
      <c r="I569" s="93"/>
      <c r="J569" s="93"/>
      <c r="S569" s="72"/>
      <c r="T569" s="72"/>
    </row>
    <row r="570" spans="1:20" s="65" customFormat="1" ht="14.5" x14ac:dyDescent="0.35">
      <c r="A570" s="48"/>
      <c r="B570" s="93"/>
      <c r="C570" s="93"/>
      <c r="D570" s="93"/>
      <c r="E570" s="95"/>
      <c r="F570" s="95"/>
      <c r="G570" s="95"/>
      <c r="H570" s="93"/>
      <c r="I570" s="93"/>
      <c r="J570" s="93"/>
      <c r="S570" s="72"/>
      <c r="T570" s="72"/>
    </row>
    <row r="571" spans="1:20" s="65" customFormat="1" ht="14.5" x14ac:dyDescent="0.35">
      <c r="A571" s="48"/>
      <c r="B571" s="93"/>
      <c r="C571" s="93"/>
      <c r="D571" s="93"/>
      <c r="E571" s="95"/>
      <c r="F571" s="95"/>
      <c r="G571" s="95"/>
      <c r="H571" s="93"/>
      <c r="I571" s="93"/>
      <c r="J571" s="93"/>
      <c r="S571" s="72"/>
      <c r="T571" s="72"/>
    </row>
    <row r="572" spans="1:20" s="65" customFormat="1" ht="14.5" x14ac:dyDescent="0.35">
      <c r="A572" s="48"/>
      <c r="B572" s="93"/>
      <c r="C572" s="93"/>
      <c r="D572" s="93"/>
      <c r="E572" s="95"/>
      <c r="F572" s="95"/>
      <c r="G572" s="95"/>
      <c r="H572" s="93"/>
      <c r="I572" s="93"/>
      <c r="J572" s="93"/>
      <c r="S572" s="72"/>
      <c r="T572" s="72"/>
    </row>
    <row r="573" spans="1:20" s="65" customFormat="1" ht="14.5" x14ac:dyDescent="0.35">
      <c r="A573" s="48"/>
      <c r="B573" s="93"/>
      <c r="C573" s="93"/>
      <c r="D573" s="93"/>
      <c r="E573" s="95"/>
      <c r="F573" s="95"/>
      <c r="G573" s="95"/>
      <c r="H573" s="93"/>
      <c r="I573" s="93"/>
      <c r="J573" s="93"/>
      <c r="S573" s="72"/>
      <c r="T573" s="72"/>
    </row>
    <row r="574" spans="1:20" s="65" customFormat="1" ht="14.5" x14ac:dyDescent="0.35">
      <c r="A574" s="48"/>
      <c r="B574" s="93"/>
      <c r="C574" s="93"/>
      <c r="D574" s="93"/>
      <c r="E574" s="95"/>
      <c r="F574" s="95"/>
      <c r="G574" s="95"/>
      <c r="H574" s="93"/>
      <c r="I574" s="93"/>
      <c r="J574" s="93"/>
      <c r="S574" s="72"/>
      <c r="T574" s="72"/>
    </row>
    <row r="575" spans="1:20" s="65" customFormat="1" ht="14.5" x14ac:dyDescent="0.35">
      <c r="A575" s="48"/>
      <c r="B575" s="93"/>
      <c r="C575" s="93"/>
      <c r="D575" s="93"/>
      <c r="E575" s="95"/>
      <c r="F575" s="95"/>
      <c r="G575" s="95"/>
      <c r="H575" s="93"/>
      <c r="I575" s="93"/>
      <c r="J575" s="93"/>
      <c r="S575" s="72"/>
      <c r="T575" s="72"/>
    </row>
    <row r="576" spans="1:20" s="65" customFormat="1" ht="14.5" x14ac:dyDescent="0.35">
      <c r="A576" s="48"/>
      <c r="B576" s="93"/>
      <c r="C576" s="93"/>
      <c r="D576" s="93"/>
      <c r="E576" s="95"/>
      <c r="F576" s="95"/>
      <c r="G576" s="95"/>
      <c r="H576" s="93"/>
      <c r="I576" s="93"/>
      <c r="J576" s="93"/>
      <c r="S576" s="72"/>
      <c r="T576" s="72"/>
    </row>
    <row r="577" spans="1:20" s="65" customFormat="1" ht="14.5" x14ac:dyDescent="0.35">
      <c r="A577" s="48"/>
      <c r="B577" s="93"/>
      <c r="C577" s="93"/>
      <c r="D577" s="93"/>
      <c r="E577" s="95"/>
      <c r="F577" s="95"/>
      <c r="G577" s="95"/>
      <c r="H577" s="93"/>
      <c r="I577" s="93"/>
      <c r="J577" s="93"/>
      <c r="S577" s="72"/>
      <c r="T577" s="72"/>
    </row>
    <row r="578" spans="1:20" s="65" customFormat="1" ht="14.5" x14ac:dyDescent="0.35">
      <c r="A578" s="48"/>
      <c r="B578" s="93"/>
      <c r="C578" s="93"/>
      <c r="D578" s="93"/>
      <c r="E578" s="95"/>
      <c r="F578" s="95"/>
      <c r="G578" s="95"/>
      <c r="H578" s="93"/>
      <c r="I578" s="93"/>
      <c r="J578" s="93"/>
      <c r="S578" s="72"/>
      <c r="T578" s="72"/>
    </row>
    <row r="579" spans="1:20" s="65" customFormat="1" ht="14.5" x14ac:dyDescent="0.35">
      <c r="A579" s="48"/>
      <c r="B579" s="93"/>
      <c r="C579" s="93"/>
      <c r="D579" s="93"/>
      <c r="E579" s="95"/>
      <c r="F579" s="95"/>
      <c r="G579" s="95"/>
      <c r="H579" s="93"/>
      <c r="I579" s="93"/>
      <c r="J579" s="93"/>
      <c r="S579" s="72"/>
      <c r="T579" s="72"/>
    </row>
    <row r="580" spans="1:20" s="65" customFormat="1" ht="14.5" x14ac:dyDescent="0.35">
      <c r="A580" s="48"/>
      <c r="B580" s="93"/>
      <c r="C580" s="93"/>
      <c r="D580" s="93"/>
      <c r="E580" s="95"/>
      <c r="F580" s="95"/>
      <c r="G580" s="95"/>
      <c r="H580" s="93"/>
      <c r="I580" s="93"/>
      <c r="J580" s="93"/>
      <c r="S580" s="72"/>
      <c r="T580" s="72"/>
    </row>
    <row r="581" spans="1:20" s="65" customFormat="1" ht="14.5" x14ac:dyDescent="0.35">
      <c r="A581" s="48"/>
      <c r="B581" s="93"/>
      <c r="C581" s="93"/>
      <c r="D581" s="93"/>
      <c r="E581" s="95"/>
      <c r="F581" s="95"/>
      <c r="G581" s="95"/>
      <c r="H581" s="93"/>
      <c r="I581" s="93"/>
      <c r="J581" s="93"/>
      <c r="S581" s="72"/>
      <c r="T581" s="72"/>
    </row>
    <row r="582" spans="1:20" s="65" customFormat="1" ht="14.5" x14ac:dyDescent="0.35">
      <c r="A582" s="48"/>
      <c r="B582" s="93"/>
      <c r="C582" s="93"/>
      <c r="D582" s="93"/>
      <c r="E582" s="95"/>
      <c r="F582" s="95"/>
      <c r="G582" s="95"/>
      <c r="H582" s="93"/>
      <c r="I582" s="93"/>
      <c r="J582" s="93"/>
      <c r="S582" s="72"/>
      <c r="T582" s="72"/>
    </row>
    <row r="583" spans="1:20" s="65" customFormat="1" ht="14.5" x14ac:dyDescent="0.35">
      <c r="A583" s="48"/>
      <c r="B583" s="93"/>
      <c r="C583" s="93"/>
      <c r="D583" s="93"/>
      <c r="E583" s="95"/>
      <c r="F583" s="95"/>
      <c r="G583" s="95"/>
      <c r="H583" s="93"/>
      <c r="I583" s="93"/>
      <c r="J583" s="93"/>
      <c r="S583" s="72"/>
      <c r="T583" s="72"/>
    </row>
    <row r="584" spans="1:20" s="65" customFormat="1" ht="14.5" x14ac:dyDescent="0.35">
      <c r="A584" s="48"/>
      <c r="B584" s="93"/>
      <c r="C584" s="93"/>
      <c r="D584" s="93"/>
      <c r="E584" s="95"/>
      <c r="F584" s="95"/>
      <c r="G584" s="95"/>
      <c r="H584" s="93"/>
      <c r="I584" s="93"/>
      <c r="J584" s="93"/>
      <c r="S584" s="72"/>
      <c r="T584" s="72"/>
    </row>
    <row r="585" spans="1:20" s="65" customFormat="1" ht="14.5" x14ac:dyDescent="0.35">
      <c r="A585" s="48"/>
      <c r="B585" s="93"/>
      <c r="C585" s="93"/>
      <c r="D585" s="93"/>
      <c r="E585" s="95"/>
      <c r="F585" s="95"/>
      <c r="G585" s="95"/>
      <c r="H585" s="93"/>
      <c r="I585" s="93"/>
      <c r="J585" s="93"/>
      <c r="S585" s="72"/>
      <c r="T585" s="72"/>
    </row>
    <row r="586" spans="1:20" s="65" customFormat="1" ht="14.5" x14ac:dyDescent="0.35">
      <c r="A586" s="48"/>
      <c r="B586" s="93"/>
      <c r="C586" s="93"/>
      <c r="D586" s="93"/>
      <c r="E586" s="95"/>
      <c r="F586" s="95"/>
      <c r="G586" s="95"/>
      <c r="H586" s="93"/>
      <c r="I586" s="93"/>
      <c r="J586" s="93"/>
      <c r="S586" s="72"/>
      <c r="T586" s="72"/>
    </row>
    <row r="587" spans="1:20" s="65" customFormat="1" ht="14.5" x14ac:dyDescent="0.35">
      <c r="A587" s="48"/>
      <c r="B587" s="93"/>
      <c r="C587" s="93"/>
      <c r="D587" s="93"/>
      <c r="E587" s="95"/>
      <c r="F587" s="95"/>
      <c r="G587" s="95"/>
      <c r="H587" s="93"/>
      <c r="I587" s="93"/>
      <c r="J587" s="93"/>
      <c r="S587" s="72"/>
      <c r="T587" s="72"/>
    </row>
    <row r="588" spans="1:20" s="65" customFormat="1" ht="14.5" x14ac:dyDescent="0.35">
      <c r="A588" s="48"/>
      <c r="B588" s="93"/>
      <c r="C588" s="93"/>
      <c r="D588" s="93"/>
      <c r="E588" s="95"/>
      <c r="F588" s="95"/>
      <c r="G588" s="95"/>
      <c r="H588" s="93"/>
      <c r="I588" s="93"/>
      <c r="J588" s="93"/>
      <c r="S588" s="72"/>
      <c r="T588" s="72"/>
    </row>
    <row r="589" spans="1:20" s="65" customFormat="1" ht="14.5" x14ac:dyDescent="0.35">
      <c r="A589" s="48"/>
      <c r="B589" s="93"/>
      <c r="C589" s="93"/>
      <c r="D589" s="93"/>
      <c r="E589" s="95"/>
      <c r="F589" s="95"/>
      <c r="G589" s="95"/>
      <c r="H589" s="93"/>
      <c r="I589" s="93"/>
      <c r="J589" s="93"/>
      <c r="S589" s="72"/>
      <c r="T589" s="72"/>
    </row>
    <row r="590" spans="1:20" s="65" customFormat="1" ht="14.5" x14ac:dyDescent="0.35">
      <c r="A590" s="48"/>
      <c r="B590" s="93"/>
      <c r="C590" s="93"/>
      <c r="D590" s="93"/>
      <c r="E590" s="95"/>
      <c r="F590" s="95"/>
      <c r="G590" s="95"/>
      <c r="H590" s="93"/>
      <c r="I590" s="93"/>
      <c r="J590" s="93"/>
      <c r="S590" s="72"/>
      <c r="T590" s="72"/>
    </row>
    <row r="591" spans="1:20" s="65" customFormat="1" ht="14.5" x14ac:dyDescent="0.35">
      <c r="A591" s="48"/>
      <c r="B591" s="93"/>
      <c r="C591" s="93"/>
      <c r="D591" s="93"/>
      <c r="E591" s="95"/>
      <c r="F591" s="95"/>
      <c r="G591" s="95"/>
      <c r="H591" s="93"/>
      <c r="I591" s="93"/>
      <c r="J591" s="93"/>
      <c r="S591" s="72"/>
      <c r="T591" s="72"/>
    </row>
    <row r="592" spans="1:20" s="65" customFormat="1" ht="14.5" x14ac:dyDescent="0.35">
      <c r="A592" s="48"/>
      <c r="B592" s="93"/>
      <c r="C592" s="93"/>
      <c r="D592" s="93"/>
      <c r="E592" s="95"/>
      <c r="F592" s="95"/>
      <c r="G592" s="95"/>
      <c r="H592" s="93"/>
      <c r="I592" s="93"/>
      <c r="J592" s="93"/>
      <c r="S592" s="72"/>
      <c r="T592" s="72"/>
    </row>
    <row r="593" spans="1:20" s="65" customFormat="1" ht="14.5" x14ac:dyDescent="0.35">
      <c r="A593" s="48"/>
      <c r="B593" s="93"/>
      <c r="C593" s="93"/>
      <c r="D593" s="93"/>
      <c r="E593" s="95"/>
      <c r="F593" s="95"/>
      <c r="G593" s="95"/>
      <c r="H593" s="93"/>
      <c r="I593" s="93"/>
      <c r="J593" s="93"/>
      <c r="S593" s="72"/>
      <c r="T593" s="72"/>
    </row>
    <row r="594" spans="1:20" s="65" customFormat="1" ht="14.5" x14ac:dyDescent="0.35">
      <c r="A594" s="48"/>
      <c r="B594" s="93"/>
      <c r="C594" s="93"/>
      <c r="D594" s="93"/>
      <c r="E594" s="95"/>
      <c r="F594" s="95"/>
      <c r="G594" s="95"/>
      <c r="H594" s="93"/>
      <c r="I594" s="93"/>
      <c r="J594" s="93"/>
      <c r="S594" s="72"/>
      <c r="T594" s="72"/>
    </row>
    <row r="595" spans="1:20" s="65" customFormat="1" ht="14.5" x14ac:dyDescent="0.35">
      <c r="A595" s="48"/>
      <c r="B595" s="93"/>
      <c r="C595" s="93"/>
      <c r="D595" s="93"/>
      <c r="E595" s="95"/>
      <c r="F595" s="95"/>
      <c r="G595" s="95"/>
      <c r="H595" s="93"/>
      <c r="I595" s="93"/>
      <c r="J595" s="93"/>
      <c r="S595" s="72"/>
      <c r="T595" s="72"/>
    </row>
    <row r="596" spans="1:20" s="65" customFormat="1" ht="14.5" x14ac:dyDescent="0.35">
      <c r="A596" s="48"/>
      <c r="B596" s="93"/>
      <c r="C596" s="93"/>
      <c r="D596" s="93"/>
      <c r="E596" s="95"/>
      <c r="F596" s="95"/>
      <c r="G596" s="95"/>
      <c r="H596" s="93"/>
      <c r="I596" s="93"/>
      <c r="J596" s="93"/>
      <c r="S596" s="72"/>
      <c r="T596" s="72"/>
    </row>
    <row r="597" spans="1:20" s="65" customFormat="1" ht="14.5" x14ac:dyDescent="0.35">
      <c r="A597" s="48"/>
      <c r="B597" s="93"/>
      <c r="C597" s="93"/>
      <c r="D597" s="93"/>
      <c r="E597" s="95"/>
      <c r="F597" s="95"/>
      <c r="G597" s="95"/>
      <c r="H597" s="93"/>
      <c r="I597" s="93"/>
      <c r="J597" s="93"/>
      <c r="S597" s="72"/>
      <c r="T597" s="72"/>
    </row>
    <row r="598" spans="1:20" s="65" customFormat="1" ht="14.5" x14ac:dyDescent="0.35">
      <c r="A598" s="48"/>
      <c r="B598" s="93"/>
      <c r="C598" s="93"/>
      <c r="D598" s="93"/>
      <c r="E598" s="95"/>
      <c r="F598" s="95"/>
      <c r="G598" s="95"/>
      <c r="H598" s="93"/>
      <c r="I598" s="93"/>
      <c r="J598" s="93"/>
      <c r="S598" s="72"/>
      <c r="T598" s="72"/>
    </row>
    <row r="599" spans="1:20" s="65" customFormat="1" ht="14.5" x14ac:dyDescent="0.35">
      <c r="A599" s="48"/>
      <c r="B599" s="93"/>
      <c r="C599" s="93"/>
      <c r="D599" s="93"/>
      <c r="E599" s="95"/>
      <c r="F599" s="95"/>
      <c r="G599" s="95"/>
      <c r="H599" s="93"/>
      <c r="I599" s="93"/>
      <c r="J599" s="93"/>
      <c r="S599" s="72"/>
      <c r="T599" s="72"/>
    </row>
    <row r="600" spans="1:20" s="65" customFormat="1" ht="14.5" x14ac:dyDescent="0.35">
      <c r="A600" s="48"/>
      <c r="B600" s="93"/>
      <c r="C600" s="93"/>
      <c r="D600" s="93"/>
      <c r="E600" s="95"/>
      <c r="F600" s="95"/>
      <c r="G600" s="95"/>
      <c r="H600" s="93"/>
      <c r="I600" s="93"/>
      <c r="J600" s="93"/>
      <c r="S600" s="72"/>
      <c r="T600" s="72"/>
    </row>
    <row r="601" spans="1:20" s="65" customFormat="1" ht="14.5" x14ac:dyDescent="0.35">
      <c r="A601" s="48"/>
      <c r="B601" s="93"/>
      <c r="C601" s="93"/>
      <c r="D601" s="93"/>
      <c r="E601" s="95"/>
      <c r="F601" s="95"/>
      <c r="G601" s="95"/>
      <c r="H601" s="93"/>
      <c r="I601" s="93"/>
      <c r="J601" s="93"/>
      <c r="S601" s="72"/>
      <c r="T601" s="72"/>
    </row>
    <row r="602" spans="1:20" s="65" customFormat="1" ht="14.5" x14ac:dyDescent="0.35">
      <c r="A602" s="48"/>
      <c r="B602" s="93"/>
      <c r="C602" s="93"/>
      <c r="D602" s="93"/>
      <c r="E602" s="95"/>
      <c r="F602" s="95"/>
      <c r="G602" s="95"/>
      <c r="H602" s="93"/>
      <c r="I602" s="93"/>
      <c r="J602" s="93"/>
      <c r="S602" s="72"/>
      <c r="T602" s="72"/>
    </row>
    <row r="603" spans="1:20" s="65" customFormat="1" ht="14.5" x14ac:dyDescent="0.35">
      <c r="A603" s="48"/>
      <c r="B603" s="93"/>
      <c r="C603" s="93"/>
      <c r="D603" s="93"/>
      <c r="E603" s="95"/>
      <c r="F603" s="95"/>
      <c r="G603" s="95"/>
      <c r="H603" s="93"/>
      <c r="I603" s="93"/>
      <c r="J603" s="93"/>
      <c r="S603" s="72"/>
      <c r="T603" s="72"/>
    </row>
    <row r="604" spans="1:20" s="65" customFormat="1" ht="14.5" x14ac:dyDescent="0.35">
      <c r="A604" s="48"/>
      <c r="B604" s="93"/>
      <c r="C604" s="93"/>
      <c r="D604" s="93"/>
      <c r="E604" s="95"/>
      <c r="F604" s="95"/>
      <c r="G604" s="95"/>
      <c r="H604" s="93"/>
      <c r="I604" s="93"/>
      <c r="J604" s="93"/>
      <c r="S604" s="72"/>
      <c r="T604" s="72"/>
    </row>
    <row r="605" spans="1:20" s="65" customFormat="1" ht="14.5" x14ac:dyDescent="0.35">
      <c r="A605" s="48"/>
      <c r="B605" s="93"/>
      <c r="C605" s="93"/>
      <c r="D605" s="93"/>
      <c r="E605" s="95"/>
      <c r="F605" s="95"/>
      <c r="G605" s="95"/>
      <c r="H605" s="93"/>
      <c r="I605" s="93"/>
      <c r="J605" s="93"/>
      <c r="S605" s="72"/>
      <c r="T605" s="72"/>
    </row>
    <row r="606" spans="1:20" s="65" customFormat="1" ht="14.5" x14ac:dyDescent="0.35">
      <c r="A606" s="48"/>
      <c r="B606" s="93"/>
      <c r="C606" s="93"/>
      <c r="D606" s="93"/>
      <c r="E606" s="95"/>
      <c r="F606" s="95"/>
      <c r="G606" s="95"/>
      <c r="H606" s="93"/>
      <c r="I606" s="93"/>
      <c r="J606" s="93"/>
      <c r="S606" s="72"/>
      <c r="T606" s="72"/>
    </row>
    <row r="607" spans="1:20" s="65" customFormat="1" ht="14.5" x14ac:dyDescent="0.35">
      <c r="A607" s="48"/>
      <c r="B607" s="93"/>
      <c r="C607" s="93"/>
      <c r="D607" s="93"/>
      <c r="E607" s="95"/>
      <c r="F607" s="95"/>
      <c r="G607" s="95"/>
      <c r="H607" s="93"/>
      <c r="I607" s="93"/>
      <c r="J607" s="93"/>
      <c r="S607" s="72"/>
      <c r="T607" s="72"/>
    </row>
    <row r="608" spans="1:20" s="65" customFormat="1" ht="14.5" x14ac:dyDescent="0.35">
      <c r="A608" s="48"/>
      <c r="B608" s="93"/>
      <c r="C608" s="93"/>
      <c r="D608" s="93"/>
      <c r="E608" s="95"/>
      <c r="F608" s="95"/>
      <c r="G608" s="95"/>
      <c r="H608" s="93"/>
      <c r="I608" s="93"/>
      <c r="J608" s="93"/>
      <c r="S608" s="72"/>
      <c r="T608" s="72"/>
    </row>
    <row r="609" spans="1:20" s="65" customFormat="1" ht="14.5" x14ac:dyDescent="0.35">
      <c r="A609" s="48"/>
      <c r="B609" s="93"/>
      <c r="C609" s="93"/>
      <c r="D609" s="93"/>
      <c r="E609" s="95"/>
      <c r="F609" s="95"/>
      <c r="G609" s="95"/>
      <c r="H609" s="93"/>
      <c r="I609" s="93"/>
      <c r="J609" s="93"/>
      <c r="S609" s="72"/>
      <c r="T609" s="72"/>
    </row>
    <row r="610" spans="1:20" s="65" customFormat="1" ht="14.5" x14ac:dyDescent="0.35">
      <c r="A610" s="48"/>
      <c r="B610" s="93"/>
      <c r="C610" s="93"/>
      <c r="D610" s="93"/>
      <c r="E610" s="95"/>
      <c r="F610" s="95"/>
      <c r="G610" s="95"/>
      <c r="H610" s="93"/>
      <c r="I610" s="93"/>
      <c r="J610" s="93"/>
      <c r="S610" s="72"/>
      <c r="T610" s="72"/>
    </row>
    <row r="611" spans="1:20" s="65" customFormat="1" ht="14.5" x14ac:dyDescent="0.35">
      <c r="A611" s="48"/>
      <c r="B611" s="93"/>
      <c r="C611" s="93"/>
      <c r="D611" s="93"/>
      <c r="E611" s="95"/>
      <c r="F611" s="95"/>
      <c r="G611" s="95"/>
      <c r="H611" s="93"/>
      <c r="I611" s="93"/>
      <c r="J611" s="93"/>
      <c r="S611" s="72"/>
      <c r="T611" s="72"/>
    </row>
    <row r="612" spans="1:20" s="65" customFormat="1" ht="14.5" x14ac:dyDescent="0.35">
      <c r="A612" s="48"/>
      <c r="B612" s="93"/>
      <c r="C612" s="93"/>
      <c r="D612" s="93"/>
      <c r="E612" s="95"/>
      <c r="F612" s="95"/>
      <c r="G612" s="95"/>
      <c r="H612" s="93"/>
      <c r="I612" s="93"/>
      <c r="J612" s="93"/>
      <c r="S612" s="72"/>
      <c r="T612" s="72"/>
    </row>
    <row r="613" spans="1:20" s="65" customFormat="1" ht="14.5" x14ac:dyDescent="0.35">
      <c r="A613" s="48"/>
      <c r="B613" s="93"/>
      <c r="C613" s="93"/>
      <c r="D613" s="93"/>
      <c r="E613" s="95"/>
      <c r="F613" s="95"/>
      <c r="G613" s="95"/>
      <c r="H613" s="93"/>
      <c r="I613" s="93"/>
      <c r="J613" s="93"/>
      <c r="S613" s="72"/>
      <c r="T613" s="72"/>
    </row>
    <row r="614" spans="1:20" s="65" customFormat="1" ht="14.5" x14ac:dyDescent="0.35">
      <c r="A614" s="48"/>
      <c r="B614" s="93"/>
      <c r="C614" s="93"/>
      <c r="D614" s="93"/>
      <c r="E614" s="95"/>
      <c r="F614" s="95"/>
      <c r="G614" s="95"/>
      <c r="H614" s="93"/>
      <c r="I614" s="93"/>
      <c r="J614" s="93"/>
      <c r="S614" s="72"/>
      <c r="T614" s="72"/>
    </row>
    <row r="615" spans="1:20" s="65" customFormat="1" ht="14.5" x14ac:dyDescent="0.35">
      <c r="A615" s="48"/>
      <c r="B615" s="93"/>
      <c r="C615" s="93"/>
      <c r="D615" s="93"/>
      <c r="E615" s="95"/>
      <c r="F615" s="95"/>
      <c r="G615" s="95"/>
      <c r="H615" s="93"/>
      <c r="I615" s="93"/>
      <c r="J615" s="93"/>
      <c r="S615" s="72"/>
      <c r="T615" s="72"/>
    </row>
    <row r="616" spans="1:20" s="65" customFormat="1" ht="14.5" x14ac:dyDescent="0.35">
      <c r="A616" s="48"/>
      <c r="B616" s="93"/>
      <c r="C616" s="93"/>
      <c r="D616" s="93"/>
      <c r="E616" s="95"/>
      <c r="F616" s="95"/>
      <c r="G616" s="95"/>
      <c r="H616" s="93"/>
      <c r="I616" s="93"/>
      <c r="J616" s="93"/>
      <c r="S616" s="72"/>
      <c r="T616" s="72"/>
    </row>
    <row r="617" spans="1:20" s="65" customFormat="1" ht="14.5" x14ac:dyDescent="0.35">
      <c r="A617" s="48"/>
      <c r="B617" s="93"/>
      <c r="C617" s="93"/>
      <c r="D617" s="93"/>
      <c r="E617" s="95"/>
      <c r="F617" s="95"/>
      <c r="G617" s="95"/>
      <c r="H617" s="93"/>
      <c r="I617" s="93"/>
      <c r="J617" s="93"/>
      <c r="S617" s="72"/>
      <c r="T617" s="72"/>
    </row>
    <row r="618" spans="1:20" s="65" customFormat="1" ht="14.5" x14ac:dyDescent="0.35">
      <c r="A618" s="48"/>
      <c r="B618" s="93"/>
      <c r="C618" s="93"/>
      <c r="D618" s="93"/>
      <c r="E618" s="95"/>
      <c r="F618" s="95"/>
      <c r="G618" s="95"/>
      <c r="H618" s="93"/>
      <c r="I618" s="93"/>
      <c r="J618" s="93"/>
      <c r="S618" s="72"/>
      <c r="T618" s="72"/>
    </row>
    <row r="619" spans="1:20" s="65" customFormat="1" ht="14.5" x14ac:dyDescent="0.35">
      <c r="A619" s="48"/>
      <c r="B619" s="93"/>
      <c r="C619" s="93"/>
      <c r="D619" s="93"/>
      <c r="E619" s="95"/>
      <c r="F619" s="95"/>
      <c r="G619" s="95"/>
      <c r="H619" s="93"/>
      <c r="I619" s="93"/>
      <c r="J619" s="93"/>
      <c r="S619" s="72"/>
      <c r="T619" s="72"/>
    </row>
    <row r="620" spans="1:20" s="65" customFormat="1" ht="14.5" x14ac:dyDescent="0.35">
      <c r="A620" s="48"/>
      <c r="B620" s="93"/>
      <c r="C620" s="93"/>
      <c r="D620" s="93"/>
      <c r="E620" s="95"/>
      <c r="F620" s="95"/>
      <c r="G620" s="95"/>
      <c r="H620" s="93"/>
      <c r="I620" s="93"/>
      <c r="J620" s="93"/>
      <c r="S620" s="72"/>
      <c r="T620" s="72"/>
    </row>
    <row r="621" spans="1:20" s="65" customFormat="1" ht="14.5" x14ac:dyDescent="0.35">
      <c r="A621" s="48"/>
      <c r="B621" s="93"/>
      <c r="C621" s="93"/>
      <c r="D621" s="93"/>
      <c r="E621" s="95"/>
      <c r="F621" s="95"/>
      <c r="G621" s="95"/>
      <c r="H621" s="93"/>
      <c r="I621" s="93"/>
      <c r="J621" s="93"/>
      <c r="S621" s="72"/>
      <c r="T621" s="72"/>
    </row>
    <row r="622" spans="1:20" s="65" customFormat="1" ht="14.5" x14ac:dyDescent="0.35">
      <c r="A622" s="48"/>
      <c r="B622" s="93"/>
      <c r="C622" s="93"/>
      <c r="D622" s="93"/>
      <c r="E622" s="95"/>
      <c r="F622" s="95"/>
      <c r="G622" s="95"/>
      <c r="H622" s="93"/>
      <c r="I622" s="93"/>
      <c r="J622" s="93"/>
      <c r="S622" s="72"/>
      <c r="T622" s="72"/>
    </row>
    <row r="623" spans="1:20" s="65" customFormat="1" ht="14.5" x14ac:dyDescent="0.35">
      <c r="A623" s="48"/>
      <c r="B623" s="93"/>
      <c r="C623" s="93"/>
      <c r="D623" s="93"/>
      <c r="E623" s="95"/>
      <c r="F623" s="95"/>
      <c r="G623" s="95"/>
      <c r="H623" s="93"/>
      <c r="I623" s="93"/>
      <c r="J623" s="93"/>
      <c r="S623" s="72"/>
      <c r="T623" s="72"/>
    </row>
    <row r="624" spans="1:20" s="65" customFormat="1" ht="14.5" x14ac:dyDescent="0.35">
      <c r="A624" s="48"/>
      <c r="B624" s="93"/>
      <c r="C624" s="93"/>
      <c r="D624" s="93"/>
      <c r="E624" s="95"/>
      <c r="F624" s="95"/>
      <c r="G624" s="95"/>
      <c r="H624" s="93"/>
      <c r="I624" s="93"/>
      <c r="J624" s="93"/>
      <c r="S624" s="72"/>
      <c r="T624" s="72"/>
    </row>
    <row r="625" spans="1:20" s="65" customFormat="1" ht="14.5" x14ac:dyDescent="0.35">
      <c r="A625" s="48"/>
      <c r="B625" s="93"/>
      <c r="C625" s="93"/>
      <c r="D625" s="93"/>
      <c r="E625" s="95"/>
      <c r="F625" s="95"/>
      <c r="G625" s="95"/>
      <c r="H625" s="93"/>
      <c r="I625" s="93"/>
      <c r="J625" s="93"/>
      <c r="S625" s="72"/>
      <c r="T625" s="72"/>
    </row>
    <row r="626" spans="1:20" s="65" customFormat="1" ht="14.5" x14ac:dyDescent="0.35">
      <c r="A626" s="48"/>
      <c r="B626" s="93"/>
      <c r="C626" s="93"/>
      <c r="D626" s="93"/>
      <c r="E626" s="95"/>
      <c r="F626" s="95"/>
      <c r="G626" s="95"/>
      <c r="H626" s="93"/>
      <c r="I626" s="93"/>
      <c r="J626" s="93"/>
      <c r="S626" s="72"/>
      <c r="T626" s="72"/>
    </row>
    <row r="627" spans="1:20" s="65" customFormat="1" ht="14.5" x14ac:dyDescent="0.35">
      <c r="A627" s="48"/>
      <c r="B627" s="93"/>
      <c r="C627" s="93"/>
      <c r="D627" s="93"/>
      <c r="E627" s="95"/>
      <c r="F627" s="95"/>
      <c r="G627" s="95"/>
      <c r="H627" s="93"/>
      <c r="I627" s="93"/>
      <c r="J627" s="93"/>
      <c r="S627" s="72"/>
      <c r="T627" s="72"/>
    </row>
    <row r="628" spans="1:20" s="65" customFormat="1" ht="14.5" x14ac:dyDescent="0.35">
      <c r="A628" s="48"/>
      <c r="B628" s="93"/>
      <c r="C628" s="93"/>
      <c r="D628" s="93"/>
      <c r="E628" s="95"/>
      <c r="F628" s="95"/>
      <c r="G628" s="95"/>
      <c r="H628" s="93"/>
      <c r="I628" s="93"/>
      <c r="J628" s="93"/>
      <c r="S628" s="72"/>
      <c r="T628" s="72"/>
    </row>
    <row r="629" spans="1:20" s="65" customFormat="1" ht="14.5" x14ac:dyDescent="0.35">
      <c r="A629" s="48"/>
      <c r="B629" s="93"/>
      <c r="C629" s="93"/>
      <c r="D629" s="93"/>
      <c r="E629" s="95"/>
      <c r="F629" s="95"/>
      <c r="G629" s="95"/>
      <c r="H629" s="93"/>
      <c r="I629" s="93"/>
      <c r="J629" s="93"/>
      <c r="S629" s="72"/>
      <c r="T629" s="72"/>
    </row>
    <row r="630" spans="1:20" s="65" customFormat="1" ht="14.5" x14ac:dyDescent="0.35">
      <c r="A630" s="48"/>
      <c r="B630" s="93"/>
      <c r="C630" s="93"/>
      <c r="D630" s="93"/>
      <c r="E630" s="95"/>
      <c r="F630" s="95"/>
      <c r="G630" s="95"/>
      <c r="H630" s="93"/>
      <c r="I630" s="93"/>
      <c r="J630" s="93"/>
      <c r="S630" s="72"/>
      <c r="T630" s="72"/>
    </row>
    <row r="631" spans="1:20" s="65" customFormat="1" ht="14.5" x14ac:dyDescent="0.35">
      <c r="A631" s="48"/>
      <c r="B631" s="93"/>
      <c r="C631" s="93"/>
      <c r="D631" s="93"/>
      <c r="E631" s="95"/>
      <c r="F631" s="95"/>
      <c r="G631" s="95"/>
      <c r="H631" s="93"/>
      <c r="I631" s="93"/>
      <c r="J631" s="93"/>
      <c r="S631" s="72"/>
      <c r="T631" s="72"/>
    </row>
    <row r="632" spans="1:20" s="65" customFormat="1" ht="14.5" x14ac:dyDescent="0.35">
      <c r="A632" s="48"/>
      <c r="B632" s="93"/>
      <c r="C632" s="93"/>
      <c r="D632" s="93"/>
      <c r="E632" s="95"/>
      <c r="F632" s="95"/>
      <c r="G632" s="95"/>
      <c r="H632" s="93"/>
      <c r="I632" s="93"/>
      <c r="J632" s="93"/>
      <c r="S632" s="72"/>
      <c r="T632" s="72"/>
    </row>
    <row r="633" spans="1:20" s="65" customFormat="1" ht="14.5" x14ac:dyDescent="0.35">
      <c r="A633" s="48"/>
      <c r="B633" s="93"/>
      <c r="C633" s="93"/>
      <c r="D633" s="93"/>
      <c r="E633" s="95"/>
      <c r="F633" s="95"/>
      <c r="G633" s="95"/>
      <c r="H633" s="93"/>
      <c r="I633" s="93"/>
      <c r="J633" s="93"/>
      <c r="S633" s="72"/>
      <c r="T633" s="72"/>
    </row>
    <row r="634" spans="1:20" s="65" customFormat="1" ht="14.5" x14ac:dyDescent="0.35">
      <c r="A634" s="48"/>
      <c r="B634" s="93"/>
      <c r="C634" s="93"/>
      <c r="D634" s="93"/>
      <c r="E634" s="95"/>
      <c r="F634" s="95"/>
      <c r="G634" s="95"/>
      <c r="H634" s="93"/>
      <c r="I634" s="93"/>
      <c r="J634" s="93"/>
      <c r="S634" s="72"/>
      <c r="T634" s="72"/>
    </row>
    <row r="635" spans="1:20" s="65" customFormat="1" ht="14.5" x14ac:dyDescent="0.35">
      <c r="A635" s="48"/>
      <c r="B635" s="93"/>
      <c r="C635" s="93"/>
      <c r="D635" s="93"/>
      <c r="E635" s="95"/>
      <c r="F635" s="95"/>
      <c r="G635" s="95"/>
      <c r="H635" s="93"/>
      <c r="I635" s="93"/>
      <c r="J635" s="93"/>
      <c r="S635" s="72"/>
      <c r="T635" s="72"/>
    </row>
    <row r="636" spans="1:20" s="65" customFormat="1" ht="14.5" x14ac:dyDescent="0.35">
      <c r="A636" s="48"/>
      <c r="B636" s="93"/>
      <c r="C636" s="93"/>
      <c r="D636" s="93"/>
      <c r="E636" s="95"/>
      <c r="F636" s="95"/>
      <c r="G636" s="95"/>
      <c r="H636" s="93"/>
      <c r="I636" s="93"/>
      <c r="J636" s="93"/>
      <c r="S636" s="72"/>
      <c r="T636" s="72"/>
    </row>
    <row r="637" spans="1:20" s="65" customFormat="1" ht="14.5" x14ac:dyDescent="0.35">
      <c r="A637" s="48"/>
      <c r="B637" s="93"/>
      <c r="C637" s="93"/>
      <c r="D637" s="93"/>
      <c r="E637" s="95"/>
      <c r="F637" s="95"/>
      <c r="G637" s="95"/>
      <c r="H637" s="93"/>
      <c r="I637" s="93"/>
      <c r="J637" s="93"/>
      <c r="S637" s="72"/>
      <c r="T637" s="72"/>
    </row>
    <row r="638" spans="1:20" s="65" customFormat="1" ht="14.5" x14ac:dyDescent="0.35">
      <c r="A638" s="48"/>
      <c r="B638" s="93"/>
      <c r="C638" s="93"/>
      <c r="D638" s="93"/>
      <c r="E638" s="95"/>
      <c r="F638" s="95"/>
      <c r="G638" s="95"/>
      <c r="H638" s="93"/>
      <c r="I638" s="93"/>
      <c r="J638" s="93"/>
      <c r="S638" s="72"/>
      <c r="T638" s="72"/>
    </row>
    <row r="639" spans="1:20" s="65" customFormat="1" ht="14.5" x14ac:dyDescent="0.35">
      <c r="A639" s="48"/>
      <c r="B639" s="93"/>
      <c r="C639" s="93"/>
      <c r="D639" s="93"/>
      <c r="E639" s="95"/>
      <c r="F639" s="95"/>
      <c r="G639" s="95"/>
      <c r="H639" s="93"/>
      <c r="I639" s="93"/>
      <c r="J639" s="93"/>
      <c r="S639" s="72"/>
      <c r="T639" s="72"/>
    </row>
    <row r="640" spans="1:20" s="65" customFormat="1" ht="14.5" x14ac:dyDescent="0.35">
      <c r="A640" s="48"/>
      <c r="B640" s="93"/>
      <c r="C640" s="93"/>
      <c r="D640" s="93"/>
      <c r="E640" s="95"/>
      <c r="F640" s="95"/>
      <c r="G640" s="95"/>
      <c r="H640" s="93"/>
      <c r="I640" s="93"/>
      <c r="J640" s="93"/>
      <c r="S640" s="72"/>
      <c r="T640" s="72"/>
    </row>
    <row r="641" spans="1:20" s="65" customFormat="1" ht="14.5" x14ac:dyDescent="0.35">
      <c r="A641" s="48"/>
      <c r="B641" s="93"/>
      <c r="C641" s="93"/>
      <c r="D641" s="93"/>
      <c r="E641" s="95"/>
      <c r="F641" s="95"/>
      <c r="G641" s="95"/>
      <c r="H641" s="93"/>
      <c r="I641" s="93"/>
      <c r="J641" s="93"/>
      <c r="S641" s="72"/>
      <c r="T641" s="72"/>
    </row>
    <row r="642" spans="1:20" s="65" customFormat="1" ht="14.5" x14ac:dyDescent="0.35">
      <c r="A642" s="48"/>
      <c r="B642" s="93"/>
      <c r="C642" s="93"/>
      <c r="D642" s="93"/>
      <c r="E642" s="95"/>
      <c r="F642" s="95"/>
      <c r="G642" s="95"/>
      <c r="H642" s="93"/>
      <c r="I642" s="93"/>
      <c r="J642" s="93"/>
      <c r="S642" s="72"/>
      <c r="T642" s="72"/>
    </row>
    <row r="643" spans="1:20" s="65" customFormat="1" ht="14.5" x14ac:dyDescent="0.35">
      <c r="A643" s="48"/>
      <c r="B643" s="93"/>
      <c r="C643" s="93"/>
      <c r="D643" s="93"/>
      <c r="E643" s="95"/>
      <c r="F643" s="95"/>
      <c r="G643" s="95"/>
      <c r="H643" s="93"/>
      <c r="I643" s="93"/>
      <c r="J643" s="93"/>
      <c r="S643" s="72"/>
      <c r="T643" s="72"/>
    </row>
    <row r="644" spans="1:20" s="65" customFormat="1" ht="14.5" x14ac:dyDescent="0.35">
      <c r="A644" s="48"/>
      <c r="B644" s="93"/>
      <c r="C644" s="93"/>
      <c r="D644" s="93"/>
      <c r="E644" s="95"/>
      <c r="F644" s="95"/>
      <c r="G644" s="95"/>
      <c r="H644" s="93"/>
      <c r="I644" s="93"/>
      <c r="J644" s="93"/>
      <c r="S644" s="72"/>
      <c r="T644" s="72"/>
    </row>
    <row r="645" spans="1:20" s="65" customFormat="1" ht="14.5" x14ac:dyDescent="0.35">
      <c r="A645" s="48"/>
      <c r="B645" s="93"/>
      <c r="C645" s="93"/>
      <c r="D645" s="93"/>
      <c r="E645" s="95"/>
      <c r="F645" s="95"/>
      <c r="G645" s="95"/>
      <c r="H645" s="93"/>
      <c r="I645" s="93"/>
      <c r="J645" s="93"/>
      <c r="S645" s="72"/>
      <c r="T645" s="72"/>
    </row>
    <row r="646" spans="1:20" s="65" customFormat="1" ht="14.5" x14ac:dyDescent="0.35">
      <c r="A646" s="48"/>
      <c r="B646" s="93"/>
      <c r="C646" s="93"/>
      <c r="D646" s="93"/>
      <c r="E646" s="95"/>
      <c r="F646" s="95"/>
      <c r="G646" s="95"/>
      <c r="H646" s="93"/>
      <c r="I646" s="93"/>
      <c r="J646" s="93"/>
      <c r="S646" s="72"/>
      <c r="T646" s="72"/>
    </row>
    <row r="647" spans="1:20" s="65" customFormat="1" ht="14.5" x14ac:dyDescent="0.35">
      <c r="A647" s="48"/>
      <c r="B647" s="93"/>
      <c r="C647" s="93"/>
      <c r="D647" s="93"/>
      <c r="E647" s="95"/>
      <c r="F647" s="95"/>
      <c r="G647" s="95"/>
      <c r="H647" s="93"/>
      <c r="I647" s="93"/>
      <c r="J647" s="93"/>
      <c r="S647" s="72"/>
      <c r="T647" s="72"/>
    </row>
    <row r="648" spans="1:20" s="65" customFormat="1" ht="14.5" x14ac:dyDescent="0.35">
      <c r="A648" s="48"/>
      <c r="B648" s="93"/>
      <c r="C648" s="93"/>
      <c r="D648" s="93"/>
      <c r="E648" s="95"/>
      <c r="F648" s="95"/>
      <c r="G648" s="95"/>
      <c r="H648" s="93"/>
      <c r="I648" s="93"/>
      <c r="J648" s="93"/>
      <c r="S648" s="72"/>
      <c r="T648" s="72"/>
    </row>
    <row r="649" spans="1:20" s="65" customFormat="1" ht="14.5" x14ac:dyDescent="0.35">
      <c r="A649" s="48"/>
      <c r="B649" s="93"/>
      <c r="C649" s="93"/>
      <c r="D649" s="93"/>
      <c r="E649" s="95"/>
      <c r="F649" s="95"/>
      <c r="G649" s="95"/>
      <c r="H649" s="93"/>
      <c r="I649" s="93"/>
      <c r="J649" s="93"/>
      <c r="S649" s="72"/>
      <c r="T649" s="72"/>
    </row>
    <row r="650" spans="1:20" s="65" customFormat="1" ht="14.5" x14ac:dyDescent="0.35">
      <c r="A650" s="48"/>
      <c r="B650" s="93"/>
      <c r="C650" s="93"/>
      <c r="D650" s="93"/>
      <c r="E650" s="95"/>
      <c r="F650" s="95"/>
      <c r="G650" s="95"/>
      <c r="H650" s="93"/>
      <c r="I650" s="93"/>
      <c r="J650" s="93"/>
      <c r="S650" s="72"/>
      <c r="T650" s="72"/>
    </row>
    <row r="651" spans="1:20" s="65" customFormat="1" ht="14.5" x14ac:dyDescent="0.35">
      <c r="A651" s="48"/>
      <c r="B651" s="93"/>
      <c r="C651" s="93"/>
      <c r="D651" s="93"/>
      <c r="E651" s="95"/>
      <c r="F651" s="95"/>
      <c r="G651" s="95"/>
      <c r="H651" s="93"/>
      <c r="I651" s="93"/>
      <c r="J651" s="93"/>
      <c r="S651" s="72"/>
      <c r="T651" s="72"/>
    </row>
    <row r="652" spans="1:20" s="65" customFormat="1" ht="14.5" x14ac:dyDescent="0.35">
      <c r="A652" s="48"/>
      <c r="B652" s="93"/>
      <c r="C652" s="93"/>
      <c r="D652" s="93"/>
      <c r="E652" s="95"/>
      <c r="F652" s="95"/>
      <c r="G652" s="95"/>
      <c r="H652" s="93"/>
      <c r="I652" s="93"/>
      <c r="J652" s="93"/>
      <c r="S652" s="72"/>
      <c r="T652" s="72"/>
    </row>
    <row r="653" spans="1:20" s="65" customFormat="1" ht="14.5" x14ac:dyDescent="0.35">
      <c r="A653" s="48"/>
      <c r="B653" s="93"/>
      <c r="C653" s="93"/>
      <c r="D653" s="93"/>
      <c r="E653" s="95"/>
      <c r="F653" s="95"/>
      <c r="G653" s="95"/>
      <c r="H653" s="93"/>
      <c r="I653" s="93"/>
      <c r="J653" s="93"/>
      <c r="S653" s="72"/>
      <c r="T653" s="72"/>
    </row>
    <row r="654" spans="1:20" s="65" customFormat="1" ht="14.5" x14ac:dyDescent="0.35">
      <c r="A654" s="48"/>
      <c r="B654" s="93"/>
      <c r="C654" s="93"/>
      <c r="D654" s="93"/>
      <c r="E654" s="95"/>
      <c r="F654" s="95"/>
      <c r="G654" s="95"/>
      <c r="H654" s="93"/>
      <c r="I654" s="93"/>
      <c r="J654" s="93"/>
      <c r="S654" s="72"/>
      <c r="T654" s="72"/>
    </row>
    <row r="655" spans="1:20" s="65" customFormat="1" ht="14.5" x14ac:dyDescent="0.35">
      <c r="A655" s="48"/>
      <c r="B655" s="93"/>
      <c r="C655" s="93"/>
      <c r="D655" s="93"/>
      <c r="E655" s="95"/>
      <c r="F655" s="95"/>
      <c r="G655" s="95"/>
      <c r="H655" s="93"/>
      <c r="I655" s="93"/>
      <c r="J655" s="93"/>
      <c r="S655" s="72"/>
      <c r="T655" s="72"/>
    </row>
    <row r="656" spans="1:20" s="65" customFormat="1" ht="14.5" x14ac:dyDescent="0.35">
      <c r="A656" s="48"/>
      <c r="B656" s="93"/>
      <c r="C656" s="93"/>
      <c r="D656" s="93"/>
      <c r="E656" s="95"/>
      <c r="F656" s="95"/>
      <c r="G656" s="95"/>
      <c r="H656" s="93"/>
      <c r="I656" s="93"/>
      <c r="J656" s="93"/>
      <c r="S656" s="72"/>
      <c r="T656" s="72"/>
    </row>
    <row r="657" spans="1:20" s="65" customFormat="1" ht="14.5" x14ac:dyDescent="0.35">
      <c r="A657" s="48"/>
      <c r="B657" s="93"/>
      <c r="C657" s="93"/>
      <c r="D657" s="93"/>
      <c r="E657" s="95"/>
      <c r="F657" s="95"/>
      <c r="G657" s="95"/>
      <c r="H657" s="93"/>
      <c r="I657" s="93"/>
      <c r="J657" s="93"/>
      <c r="S657" s="72"/>
      <c r="T657" s="72"/>
    </row>
    <row r="658" spans="1:20" s="65" customFormat="1" ht="14.5" x14ac:dyDescent="0.35">
      <c r="A658" s="48"/>
      <c r="B658" s="93"/>
      <c r="C658" s="93"/>
      <c r="D658" s="93"/>
      <c r="E658" s="95"/>
      <c r="F658" s="95"/>
      <c r="G658" s="95"/>
      <c r="H658" s="93"/>
      <c r="I658" s="93"/>
      <c r="J658" s="93"/>
      <c r="S658" s="72"/>
      <c r="T658" s="72"/>
    </row>
    <row r="659" spans="1:20" s="65" customFormat="1" ht="14.5" x14ac:dyDescent="0.35">
      <c r="A659" s="48"/>
      <c r="B659" s="93"/>
      <c r="C659" s="93"/>
      <c r="D659" s="93"/>
      <c r="E659" s="95"/>
      <c r="F659" s="95"/>
      <c r="G659" s="95"/>
      <c r="H659" s="93"/>
      <c r="I659" s="93"/>
      <c r="J659" s="93"/>
      <c r="S659" s="72"/>
      <c r="T659" s="72"/>
    </row>
    <row r="660" spans="1:20" s="65" customFormat="1" ht="14.5" x14ac:dyDescent="0.35">
      <c r="A660" s="48"/>
      <c r="B660" s="93"/>
      <c r="C660" s="93"/>
      <c r="D660" s="93"/>
      <c r="E660" s="95"/>
      <c r="F660" s="95"/>
      <c r="G660" s="95"/>
      <c r="H660" s="93"/>
      <c r="I660" s="93"/>
      <c r="J660" s="93"/>
      <c r="S660" s="72"/>
      <c r="T660" s="72"/>
    </row>
    <row r="661" spans="1:20" s="65" customFormat="1" ht="14.5" x14ac:dyDescent="0.35">
      <c r="A661" s="48"/>
      <c r="B661" s="93"/>
      <c r="C661" s="93"/>
      <c r="D661" s="93"/>
      <c r="E661" s="95"/>
      <c r="F661" s="95"/>
      <c r="G661" s="95"/>
      <c r="H661" s="93"/>
      <c r="I661" s="93"/>
      <c r="J661" s="93"/>
      <c r="S661" s="72"/>
      <c r="T661" s="72"/>
    </row>
    <row r="662" spans="1:20" s="65" customFormat="1" ht="14.5" x14ac:dyDescent="0.35">
      <c r="A662" s="48"/>
      <c r="B662" s="93"/>
      <c r="C662" s="93"/>
      <c r="D662" s="93"/>
      <c r="E662" s="95"/>
      <c r="F662" s="95"/>
      <c r="G662" s="95"/>
      <c r="H662" s="93"/>
      <c r="I662" s="93"/>
      <c r="J662" s="93"/>
      <c r="S662" s="72"/>
      <c r="T662" s="72"/>
    </row>
    <row r="663" spans="1:20" s="65" customFormat="1" ht="14.5" x14ac:dyDescent="0.35">
      <c r="A663" s="48"/>
      <c r="B663" s="93"/>
      <c r="C663" s="93"/>
      <c r="D663" s="93"/>
      <c r="E663" s="95"/>
      <c r="F663" s="95"/>
      <c r="G663" s="95"/>
      <c r="H663" s="93"/>
      <c r="I663" s="93"/>
      <c r="J663" s="93"/>
      <c r="S663" s="72"/>
      <c r="T663" s="72"/>
    </row>
    <row r="664" spans="1:20" s="65" customFormat="1" ht="14.5" x14ac:dyDescent="0.35">
      <c r="A664" s="48"/>
      <c r="B664" s="93"/>
      <c r="C664" s="93"/>
      <c r="D664" s="93"/>
      <c r="E664" s="95"/>
      <c r="F664" s="95"/>
      <c r="G664" s="95"/>
      <c r="H664" s="93"/>
      <c r="I664" s="93"/>
      <c r="J664" s="93"/>
      <c r="S664" s="72"/>
      <c r="T664" s="72"/>
    </row>
    <row r="665" spans="1:20" s="65" customFormat="1" ht="14.5" x14ac:dyDescent="0.35">
      <c r="A665" s="48"/>
      <c r="B665" s="93"/>
      <c r="C665" s="93"/>
      <c r="D665" s="93"/>
      <c r="E665" s="95"/>
      <c r="F665" s="95"/>
      <c r="G665" s="95"/>
      <c r="H665" s="93"/>
      <c r="I665" s="93"/>
      <c r="J665" s="93"/>
      <c r="S665" s="72"/>
      <c r="T665" s="72"/>
    </row>
    <row r="666" spans="1:20" s="65" customFormat="1" ht="14.5" x14ac:dyDescent="0.35">
      <c r="A666" s="48"/>
      <c r="B666" s="93"/>
      <c r="C666" s="93"/>
      <c r="D666" s="93"/>
      <c r="E666" s="95"/>
      <c r="F666" s="95"/>
      <c r="G666" s="95"/>
      <c r="H666" s="93"/>
      <c r="I666" s="93"/>
      <c r="J666" s="93"/>
      <c r="S666" s="72"/>
      <c r="T666" s="72"/>
    </row>
    <row r="667" spans="1:20" s="65" customFormat="1" ht="14.5" x14ac:dyDescent="0.35">
      <c r="A667" s="48"/>
      <c r="B667" s="93"/>
      <c r="C667" s="93"/>
      <c r="D667" s="93"/>
      <c r="E667" s="95"/>
      <c r="F667" s="95"/>
      <c r="G667" s="95"/>
      <c r="H667" s="93"/>
      <c r="I667" s="93"/>
      <c r="J667" s="93"/>
      <c r="S667" s="72"/>
      <c r="T667" s="72"/>
    </row>
    <row r="668" spans="1:20" s="65" customFormat="1" ht="14.5" x14ac:dyDescent="0.35">
      <c r="A668" s="48"/>
      <c r="B668" s="93"/>
      <c r="C668" s="93"/>
      <c r="D668" s="93"/>
      <c r="E668" s="95"/>
      <c r="F668" s="95"/>
      <c r="G668" s="95"/>
      <c r="H668" s="93"/>
      <c r="I668" s="93"/>
      <c r="J668" s="93"/>
      <c r="S668" s="72"/>
      <c r="T668" s="72"/>
    </row>
    <row r="669" spans="1:20" s="65" customFormat="1" ht="14.5" x14ac:dyDescent="0.35">
      <c r="A669" s="48"/>
      <c r="B669" s="93"/>
      <c r="C669" s="93"/>
      <c r="D669" s="93"/>
      <c r="E669" s="95"/>
      <c r="F669" s="95"/>
      <c r="G669" s="95"/>
      <c r="H669" s="93"/>
      <c r="I669" s="93"/>
      <c r="J669" s="93"/>
      <c r="S669" s="72"/>
      <c r="T669" s="72"/>
    </row>
    <row r="670" spans="1:20" s="65" customFormat="1" ht="14.5" x14ac:dyDescent="0.35">
      <c r="A670" s="48"/>
      <c r="B670" s="93"/>
      <c r="C670" s="93"/>
      <c r="D670" s="93"/>
      <c r="E670" s="95"/>
      <c r="F670" s="95"/>
      <c r="G670" s="95"/>
      <c r="H670" s="93"/>
      <c r="I670" s="93"/>
      <c r="J670" s="93"/>
      <c r="S670" s="72"/>
      <c r="T670" s="72"/>
    </row>
    <row r="671" spans="1:20" s="65" customFormat="1" ht="14.5" x14ac:dyDescent="0.35">
      <c r="A671" s="48"/>
      <c r="B671" s="93"/>
      <c r="C671" s="93"/>
      <c r="D671" s="93"/>
      <c r="E671" s="95"/>
      <c r="F671" s="95"/>
      <c r="G671" s="95"/>
      <c r="H671" s="93"/>
      <c r="I671" s="93"/>
      <c r="J671" s="93"/>
      <c r="S671" s="72"/>
      <c r="T671" s="72"/>
    </row>
    <row r="672" spans="1:20" s="65" customFormat="1" ht="14.5" x14ac:dyDescent="0.35">
      <c r="A672" s="48"/>
      <c r="B672" s="93"/>
      <c r="C672" s="93"/>
      <c r="D672" s="93"/>
      <c r="E672" s="95"/>
      <c r="F672" s="95"/>
      <c r="G672" s="95"/>
      <c r="H672" s="93"/>
      <c r="I672" s="93"/>
      <c r="J672" s="93"/>
      <c r="S672" s="72"/>
      <c r="T672" s="72"/>
    </row>
    <row r="673" spans="1:20" s="65" customFormat="1" ht="14.5" x14ac:dyDescent="0.35">
      <c r="A673" s="48"/>
      <c r="B673" s="93"/>
      <c r="C673" s="93"/>
      <c r="D673" s="93"/>
      <c r="E673" s="95"/>
      <c r="F673" s="95"/>
      <c r="G673" s="95"/>
      <c r="H673" s="93"/>
      <c r="I673" s="93"/>
      <c r="J673" s="93"/>
      <c r="S673" s="72"/>
      <c r="T673" s="72"/>
    </row>
    <row r="674" spans="1:20" s="65" customFormat="1" ht="14.5" x14ac:dyDescent="0.35">
      <c r="A674" s="48"/>
      <c r="B674" s="93"/>
      <c r="C674" s="93"/>
      <c r="D674" s="93"/>
      <c r="E674" s="95"/>
      <c r="F674" s="95"/>
      <c r="G674" s="95"/>
      <c r="H674" s="93"/>
      <c r="I674" s="93"/>
      <c r="J674" s="93"/>
      <c r="S674" s="72"/>
      <c r="T674" s="72"/>
    </row>
    <row r="675" spans="1:20" s="65" customFormat="1" ht="14.5" x14ac:dyDescent="0.35">
      <c r="A675" s="48"/>
      <c r="B675" s="93"/>
      <c r="C675" s="93"/>
      <c r="D675" s="93"/>
      <c r="E675" s="95"/>
      <c r="F675" s="95"/>
      <c r="G675" s="95"/>
      <c r="H675" s="93"/>
      <c r="I675" s="93"/>
      <c r="J675" s="93"/>
      <c r="S675" s="72"/>
      <c r="T675" s="72"/>
    </row>
    <row r="676" spans="1:20" s="65" customFormat="1" ht="14.5" x14ac:dyDescent="0.35">
      <c r="A676" s="48"/>
      <c r="B676" s="93"/>
      <c r="C676" s="93"/>
      <c r="D676" s="93"/>
      <c r="E676" s="95"/>
      <c r="F676" s="95"/>
      <c r="G676" s="95"/>
      <c r="H676" s="93"/>
      <c r="I676" s="93"/>
      <c r="J676" s="93"/>
      <c r="S676" s="72"/>
      <c r="T676" s="72"/>
    </row>
    <row r="677" spans="1:20" s="65" customFormat="1" ht="14.5" x14ac:dyDescent="0.35">
      <c r="A677" s="48"/>
      <c r="B677" s="93"/>
      <c r="C677" s="93"/>
      <c r="D677" s="93"/>
      <c r="E677" s="95"/>
      <c r="F677" s="95"/>
      <c r="G677" s="95"/>
      <c r="H677" s="93"/>
      <c r="I677" s="93"/>
      <c r="J677" s="93"/>
      <c r="S677" s="72"/>
      <c r="T677" s="72"/>
    </row>
    <row r="678" spans="1:20" s="65" customFormat="1" ht="14.5" x14ac:dyDescent="0.35">
      <c r="A678" s="48"/>
      <c r="B678" s="93"/>
      <c r="C678" s="93"/>
      <c r="D678" s="93"/>
      <c r="E678" s="95"/>
      <c r="F678" s="95"/>
      <c r="G678" s="95"/>
      <c r="H678" s="93"/>
      <c r="I678" s="93"/>
      <c r="J678" s="93"/>
      <c r="S678" s="72"/>
      <c r="T678" s="72"/>
    </row>
    <row r="679" spans="1:20" s="65" customFormat="1" ht="14.5" x14ac:dyDescent="0.35">
      <c r="A679" s="48"/>
      <c r="B679" s="93"/>
      <c r="C679" s="93"/>
      <c r="D679" s="93"/>
      <c r="E679" s="95"/>
      <c r="F679" s="95"/>
      <c r="G679" s="95"/>
      <c r="H679" s="93"/>
      <c r="I679" s="93"/>
      <c r="J679" s="93"/>
      <c r="S679" s="72"/>
      <c r="T679" s="72"/>
    </row>
    <row r="680" spans="1:20" s="65" customFormat="1" ht="14.5" x14ac:dyDescent="0.35">
      <c r="A680" s="48"/>
      <c r="B680" s="93"/>
      <c r="C680" s="93"/>
      <c r="D680" s="93"/>
      <c r="E680" s="95"/>
      <c r="F680" s="95"/>
      <c r="G680" s="95"/>
      <c r="H680" s="93"/>
      <c r="I680" s="93"/>
      <c r="J680" s="93"/>
      <c r="S680" s="72"/>
      <c r="T680" s="72"/>
    </row>
    <row r="681" spans="1:20" s="65" customFormat="1" ht="14.5" x14ac:dyDescent="0.35">
      <c r="A681" s="48"/>
      <c r="B681" s="93"/>
      <c r="C681" s="93"/>
      <c r="D681" s="93"/>
      <c r="E681" s="95"/>
      <c r="F681" s="95"/>
      <c r="G681" s="95"/>
      <c r="H681" s="93"/>
      <c r="I681" s="93"/>
      <c r="J681" s="93"/>
      <c r="S681" s="72"/>
      <c r="T681" s="72"/>
    </row>
    <row r="682" spans="1:20" s="65" customFormat="1" ht="14.5" x14ac:dyDescent="0.35">
      <c r="A682" s="48"/>
      <c r="B682" s="93"/>
      <c r="C682" s="93"/>
      <c r="D682" s="93"/>
      <c r="E682" s="95"/>
      <c r="F682" s="95"/>
      <c r="G682" s="95"/>
      <c r="H682" s="93"/>
      <c r="I682" s="93"/>
      <c r="J682" s="93"/>
      <c r="S682" s="72"/>
      <c r="T682" s="72"/>
    </row>
    <row r="683" spans="1:20" s="65" customFormat="1" ht="14.5" x14ac:dyDescent="0.35">
      <c r="A683" s="48"/>
      <c r="B683" s="93"/>
      <c r="C683" s="93"/>
      <c r="D683" s="93"/>
      <c r="E683" s="95"/>
      <c r="F683" s="95"/>
      <c r="G683" s="95"/>
      <c r="H683" s="93"/>
      <c r="I683" s="93"/>
      <c r="J683" s="93"/>
      <c r="S683" s="72"/>
      <c r="T683" s="72"/>
    </row>
    <row r="684" spans="1:20" s="65" customFormat="1" ht="14.5" x14ac:dyDescent="0.35">
      <c r="A684" s="48"/>
      <c r="B684" s="93"/>
      <c r="C684" s="93"/>
      <c r="D684" s="93"/>
      <c r="E684" s="95"/>
      <c r="F684" s="95"/>
      <c r="G684" s="95"/>
      <c r="H684" s="93"/>
      <c r="I684" s="93"/>
      <c r="J684" s="93"/>
      <c r="S684" s="72"/>
      <c r="T684" s="72"/>
    </row>
    <row r="685" spans="1:20" s="65" customFormat="1" ht="14.5" x14ac:dyDescent="0.35">
      <c r="A685" s="48"/>
      <c r="B685" s="93"/>
      <c r="C685" s="93"/>
      <c r="D685" s="93"/>
      <c r="E685" s="95"/>
      <c r="F685" s="95"/>
      <c r="G685" s="95"/>
      <c r="H685" s="93"/>
      <c r="I685" s="93"/>
      <c r="J685" s="93"/>
      <c r="S685" s="72"/>
      <c r="T685" s="72"/>
    </row>
    <row r="686" spans="1:20" s="65" customFormat="1" ht="14.5" x14ac:dyDescent="0.35">
      <c r="A686" s="48"/>
      <c r="B686" s="93"/>
      <c r="C686" s="93"/>
      <c r="D686" s="93"/>
      <c r="E686" s="95"/>
      <c r="F686" s="95"/>
      <c r="G686" s="95"/>
      <c r="H686" s="93"/>
      <c r="I686" s="93"/>
      <c r="J686" s="93"/>
      <c r="S686" s="72"/>
      <c r="T686" s="72"/>
    </row>
    <row r="687" spans="1:20" s="65" customFormat="1" ht="14.5" x14ac:dyDescent="0.35">
      <c r="A687" s="48"/>
      <c r="B687" s="93"/>
      <c r="C687" s="93"/>
      <c r="D687" s="93"/>
      <c r="E687" s="95"/>
      <c r="F687" s="95"/>
      <c r="G687" s="95"/>
      <c r="H687" s="93"/>
      <c r="I687" s="93"/>
      <c r="J687" s="93"/>
      <c r="S687" s="72"/>
      <c r="T687" s="72"/>
    </row>
    <row r="688" spans="1:20" s="65" customFormat="1" ht="14.5" x14ac:dyDescent="0.35">
      <c r="A688" s="48"/>
      <c r="B688" s="93"/>
      <c r="C688" s="93"/>
      <c r="D688" s="93"/>
      <c r="E688" s="95"/>
      <c r="F688" s="95"/>
      <c r="G688" s="95"/>
      <c r="H688" s="93"/>
      <c r="I688" s="93"/>
      <c r="J688" s="93"/>
      <c r="S688" s="72"/>
      <c r="T688" s="72"/>
    </row>
    <row r="689" spans="1:20" s="65" customFormat="1" ht="14.5" x14ac:dyDescent="0.35">
      <c r="A689" s="48"/>
      <c r="B689" s="93"/>
      <c r="C689" s="93"/>
      <c r="D689" s="93"/>
      <c r="E689" s="95"/>
      <c r="F689" s="95"/>
      <c r="G689" s="95"/>
      <c r="H689" s="93"/>
      <c r="I689" s="93"/>
      <c r="J689" s="93"/>
      <c r="S689" s="72"/>
      <c r="T689" s="72"/>
    </row>
    <row r="690" spans="1:20" s="65" customFormat="1" ht="14.5" x14ac:dyDescent="0.35">
      <c r="A690" s="48"/>
      <c r="B690" s="93"/>
      <c r="C690" s="93"/>
      <c r="D690" s="93"/>
      <c r="E690" s="95"/>
      <c r="F690" s="95"/>
      <c r="G690" s="95"/>
      <c r="H690" s="93"/>
      <c r="I690" s="93"/>
      <c r="J690" s="93"/>
      <c r="S690" s="72"/>
      <c r="T690" s="72"/>
    </row>
    <row r="691" spans="1:20" s="65" customFormat="1" ht="14.5" x14ac:dyDescent="0.35">
      <c r="A691" s="48"/>
      <c r="B691" s="93"/>
      <c r="C691" s="93"/>
      <c r="D691" s="93"/>
      <c r="E691" s="95"/>
      <c r="F691" s="95"/>
      <c r="G691" s="95"/>
      <c r="H691" s="93"/>
      <c r="I691" s="93"/>
      <c r="J691" s="93"/>
      <c r="S691" s="72"/>
      <c r="T691" s="72"/>
    </row>
    <row r="692" spans="1:20" s="65" customFormat="1" ht="14.5" x14ac:dyDescent="0.35">
      <c r="A692" s="48"/>
      <c r="B692" s="93"/>
      <c r="C692" s="93"/>
      <c r="D692" s="93"/>
      <c r="E692" s="95"/>
      <c r="F692" s="95"/>
      <c r="G692" s="95"/>
      <c r="H692" s="93"/>
      <c r="I692" s="93"/>
      <c r="J692" s="93"/>
      <c r="S692" s="72"/>
      <c r="T692" s="72"/>
    </row>
    <row r="693" spans="1:20" s="65" customFormat="1" ht="14.5" x14ac:dyDescent="0.35">
      <c r="A693" s="48"/>
      <c r="B693" s="93"/>
      <c r="C693" s="93"/>
      <c r="D693" s="93"/>
      <c r="E693" s="95"/>
      <c r="F693" s="95"/>
      <c r="G693" s="95"/>
      <c r="H693" s="93"/>
      <c r="I693" s="93"/>
      <c r="J693" s="93"/>
      <c r="S693" s="72"/>
      <c r="T693" s="72"/>
    </row>
    <row r="694" spans="1:20" s="65" customFormat="1" ht="14.5" x14ac:dyDescent="0.35">
      <c r="A694" s="48"/>
      <c r="B694" s="93"/>
      <c r="C694" s="93"/>
      <c r="D694" s="93"/>
      <c r="E694" s="95"/>
      <c r="F694" s="95"/>
      <c r="G694" s="95"/>
      <c r="H694" s="93"/>
      <c r="I694" s="93"/>
      <c r="J694" s="93"/>
      <c r="S694" s="72"/>
      <c r="T694" s="72"/>
    </row>
    <row r="695" spans="1:20" s="65" customFormat="1" ht="14.5" x14ac:dyDescent="0.35">
      <c r="A695" s="48"/>
      <c r="B695" s="93"/>
      <c r="C695" s="93"/>
      <c r="D695" s="93"/>
      <c r="E695" s="95"/>
      <c r="F695" s="95"/>
      <c r="G695" s="95"/>
      <c r="H695" s="93"/>
      <c r="I695" s="93"/>
      <c r="J695" s="93"/>
      <c r="S695" s="72"/>
      <c r="T695" s="72"/>
    </row>
    <row r="696" spans="1:20" s="65" customFormat="1" ht="14.5" x14ac:dyDescent="0.35">
      <c r="A696" s="48"/>
      <c r="B696" s="93"/>
      <c r="C696" s="93"/>
      <c r="D696" s="93"/>
      <c r="E696" s="95"/>
      <c r="F696" s="95"/>
      <c r="G696" s="95"/>
      <c r="H696" s="93"/>
      <c r="I696" s="93"/>
      <c r="J696" s="93"/>
      <c r="S696" s="72"/>
      <c r="T696" s="72"/>
    </row>
    <row r="697" spans="1:20" s="65" customFormat="1" ht="14.5" x14ac:dyDescent="0.35">
      <c r="A697" s="48"/>
      <c r="B697" s="93"/>
      <c r="C697" s="93"/>
      <c r="D697" s="93"/>
      <c r="E697" s="95"/>
      <c r="F697" s="95"/>
      <c r="G697" s="95"/>
      <c r="H697" s="93"/>
      <c r="I697" s="93"/>
      <c r="J697" s="93"/>
      <c r="S697" s="72"/>
      <c r="T697" s="72"/>
    </row>
    <row r="698" spans="1:20" s="65" customFormat="1" ht="14.5" x14ac:dyDescent="0.35">
      <c r="A698" s="48"/>
      <c r="B698" s="93"/>
      <c r="C698" s="93"/>
      <c r="D698" s="93"/>
      <c r="E698" s="95"/>
      <c r="F698" s="95"/>
      <c r="G698" s="95"/>
      <c r="H698" s="93"/>
      <c r="I698" s="93"/>
      <c r="J698" s="93"/>
      <c r="S698" s="72"/>
      <c r="T698" s="72"/>
    </row>
    <row r="699" spans="1:20" s="65" customFormat="1" ht="14.5" x14ac:dyDescent="0.35">
      <c r="A699" s="48"/>
      <c r="B699" s="93"/>
      <c r="C699" s="93"/>
      <c r="D699" s="93"/>
      <c r="E699" s="95"/>
      <c r="F699" s="95"/>
      <c r="G699" s="95"/>
      <c r="H699" s="93"/>
      <c r="I699" s="93"/>
      <c r="J699" s="93"/>
      <c r="S699" s="72"/>
      <c r="T699" s="72"/>
    </row>
    <row r="700" spans="1:20" s="65" customFormat="1" ht="14.5" x14ac:dyDescent="0.35">
      <c r="A700" s="48"/>
      <c r="B700" s="93"/>
      <c r="C700" s="93"/>
      <c r="D700" s="93"/>
      <c r="E700" s="95"/>
      <c r="F700" s="95"/>
      <c r="G700" s="95"/>
      <c r="H700" s="93"/>
      <c r="I700" s="93"/>
      <c r="J700" s="93"/>
      <c r="S700" s="72"/>
      <c r="T700" s="72"/>
    </row>
    <row r="701" spans="1:20" s="65" customFormat="1" ht="14.5" x14ac:dyDescent="0.35">
      <c r="A701" s="48"/>
      <c r="B701" s="93"/>
      <c r="C701" s="93"/>
      <c r="D701" s="93"/>
      <c r="E701" s="95"/>
      <c r="F701" s="95"/>
      <c r="G701" s="95"/>
      <c r="H701" s="93"/>
      <c r="I701" s="93"/>
      <c r="J701" s="93"/>
      <c r="S701" s="72"/>
      <c r="T701" s="72"/>
    </row>
    <row r="702" spans="1:20" s="65" customFormat="1" ht="14.5" x14ac:dyDescent="0.35">
      <c r="A702" s="48"/>
      <c r="B702" s="93"/>
      <c r="C702" s="93"/>
      <c r="D702" s="93"/>
      <c r="E702" s="95"/>
      <c r="F702" s="95"/>
      <c r="G702" s="95"/>
      <c r="H702" s="93"/>
      <c r="I702" s="93"/>
      <c r="J702" s="93"/>
      <c r="S702" s="72"/>
      <c r="T702" s="72"/>
    </row>
    <row r="703" spans="1:20" s="65" customFormat="1" ht="14.5" x14ac:dyDescent="0.35">
      <c r="A703" s="48"/>
      <c r="B703" s="93"/>
      <c r="C703" s="93"/>
      <c r="D703" s="93"/>
      <c r="E703" s="95"/>
      <c r="F703" s="95"/>
      <c r="G703" s="95"/>
      <c r="H703" s="93"/>
      <c r="I703" s="93"/>
      <c r="J703" s="93"/>
      <c r="S703" s="72"/>
      <c r="T703" s="72"/>
    </row>
    <row r="704" spans="1:20" s="65" customFormat="1" ht="14.5" x14ac:dyDescent="0.35">
      <c r="A704" s="48"/>
      <c r="B704" s="93"/>
      <c r="C704" s="93"/>
      <c r="D704" s="93"/>
      <c r="E704" s="95"/>
      <c r="F704" s="95"/>
      <c r="G704" s="95"/>
      <c r="H704" s="93"/>
      <c r="I704" s="93"/>
      <c r="J704" s="93"/>
      <c r="S704" s="72"/>
      <c r="T704" s="72"/>
    </row>
    <row r="705" spans="1:20" s="65" customFormat="1" ht="14.5" x14ac:dyDescent="0.35">
      <c r="A705" s="48"/>
      <c r="B705" s="93"/>
      <c r="C705" s="93"/>
      <c r="D705" s="93"/>
      <c r="E705" s="95"/>
      <c r="F705" s="95"/>
      <c r="G705" s="95"/>
      <c r="H705" s="93"/>
      <c r="I705" s="93"/>
      <c r="J705" s="93"/>
      <c r="S705" s="72"/>
      <c r="T705" s="72"/>
    </row>
    <row r="706" spans="1:20" s="65" customFormat="1" ht="14.5" x14ac:dyDescent="0.35">
      <c r="A706" s="48"/>
      <c r="B706" s="93"/>
      <c r="C706" s="93"/>
      <c r="D706" s="93"/>
      <c r="E706" s="95"/>
      <c r="F706" s="95"/>
      <c r="G706" s="95"/>
      <c r="H706" s="93"/>
      <c r="I706" s="93"/>
      <c r="J706" s="93"/>
      <c r="S706" s="72"/>
      <c r="T706" s="72"/>
    </row>
    <row r="707" spans="1:20" s="65" customFormat="1" ht="14.5" x14ac:dyDescent="0.35">
      <c r="A707" s="48"/>
      <c r="B707" s="93"/>
      <c r="C707" s="93"/>
      <c r="D707" s="93"/>
      <c r="E707" s="95"/>
      <c r="F707" s="95"/>
      <c r="G707" s="95"/>
      <c r="H707" s="93"/>
      <c r="I707" s="93"/>
      <c r="J707" s="93"/>
      <c r="S707" s="72"/>
      <c r="T707" s="72"/>
    </row>
    <row r="708" spans="1:20" s="65" customFormat="1" ht="14.5" x14ac:dyDescent="0.35">
      <c r="A708" s="48"/>
      <c r="B708" s="93"/>
      <c r="C708" s="93"/>
      <c r="D708" s="93"/>
      <c r="E708" s="95"/>
      <c r="F708" s="95"/>
      <c r="G708" s="95"/>
      <c r="H708" s="93"/>
      <c r="I708" s="93"/>
      <c r="J708" s="93"/>
      <c r="S708" s="72"/>
      <c r="T708" s="72"/>
    </row>
    <row r="709" spans="1:20" s="65" customFormat="1" ht="14.5" x14ac:dyDescent="0.35">
      <c r="A709" s="48"/>
      <c r="B709" s="93"/>
      <c r="C709" s="93"/>
      <c r="D709" s="93"/>
      <c r="E709" s="95"/>
      <c r="F709" s="95"/>
      <c r="G709" s="95"/>
      <c r="H709" s="93"/>
      <c r="I709" s="93"/>
      <c r="J709" s="93"/>
      <c r="S709" s="72"/>
      <c r="T709" s="72"/>
    </row>
    <row r="710" spans="1:20" s="65" customFormat="1" ht="14.5" x14ac:dyDescent="0.35">
      <c r="A710" s="48"/>
      <c r="B710" s="93"/>
      <c r="C710" s="93"/>
      <c r="D710" s="93"/>
      <c r="E710" s="95"/>
      <c r="F710" s="95"/>
      <c r="G710" s="95"/>
      <c r="H710" s="93"/>
      <c r="I710" s="93"/>
      <c r="J710" s="93"/>
      <c r="S710" s="72"/>
      <c r="T710" s="72"/>
    </row>
    <row r="711" spans="1:20" s="65" customFormat="1" ht="14.5" x14ac:dyDescent="0.35">
      <c r="A711" s="48"/>
      <c r="B711" s="93"/>
      <c r="C711" s="93"/>
      <c r="D711" s="93"/>
      <c r="E711" s="95"/>
      <c r="F711" s="95"/>
      <c r="G711" s="95"/>
      <c r="H711" s="93"/>
      <c r="I711" s="93"/>
      <c r="J711" s="93"/>
      <c r="S711" s="72"/>
      <c r="T711" s="72"/>
    </row>
    <row r="712" spans="1:20" s="65" customFormat="1" ht="14.5" x14ac:dyDescent="0.35">
      <c r="A712" s="48"/>
      <c r="B712" s="93"/>
      <c r="C712" s="93"/>
      <c r="D712" s="93"/>
      <c r="E712" s="95"/>
      <c r="F712" s="95"/>
      <c r="G712" s="95"/>
      <c r="H712" s="93"/>
      <c r="I712" s="93"/>
      <c r="J712" s="93"/>
      <c r="S712" s="72"/>
      <c r="T712" s="72"/>
    </row>
    <row r="713" spans="1:20" s="65" customFormat="1" ht="14.5" x14ac:dyDescent="0.35">
      <c r="A713" s="48"/>
      <c r="B713" s="93"/>
      <c r="C713" s="93"/>
      <c r="D713" s="93"/>
      <c r="E713" s="95"/>
      <c r="F713" s="95"/>
      <c r="G713" s="95"/>
      <c r="H713" s="93"/>
      <c r="I713" s="93"/>
      <c r="J713" s="93"/>
      <c r="S713" s="72"/>
      <c r="T713" s="72"/>
    </row>
    <row r="714" spans="1:20" s="65" customFormat="1" ht="14.5" x14ac:dyDescent="0.35">
      <c r="A714" s="48"/>
      <c r="B714" s="93"/>
      <c r="C714" s="93"/>
      <c r="D714" s="93"/>
      <c r="E714" s="95"/>
      <c r="F714" s="95"/>
      <c r="G714" s="95"/>
      <c r="H714" s="93"/>
      <c r="I714" s="93"/>
      <c r="J714" s="93"/>
      <c r="S714" s="72"/>
      <c r="T714" s="72"/>
    </row>
    <row r="715" spans="1:20" s="65" customFormat="1" ht="14.5" x14ac:dyDescent="0.35">
      <c r="A715" s="48"/>
      <c r="B715" s="93"/>
      <c r="C715" s="93"/>
      <c r="D715" s="93"/>
      <c r="E715" s="95"/>
      <c r="F715" s="95"/>
      <c r="G715" s="95"/>
      <c r="H715" s="93"/>
      <c r="I715" s="93"/>
      <c r="J715" s="93"/>
      <c r="S715" s="72"/>
      <c r="T715" s="72"/>
    </row>
    <row r="716" spans="1:20" s="65" customFormat="1" ht="14.5" x14ac:dyDescent="0.35">
      <c r="A716" s="48"/>
      <c r="B716" s="93"/>
      <c r="C716" s="93"/>
      <c r="D716" s="93"/>
      <c r="E716" s="95"/>
      <c r="F716" s="95"/>
      <c r="G716" s="95"/>
      <c r="H716" s="93"/>
      <c r="I716" s="93"/>
      <c r="J716" s="93"/>
      <c r="S716" s="72"/>
      <c r="T716" s="72"/>
    </row>
    <row r="717" spans="1:20" s="65" customFormat="1" ht="14.5" x14ac:dyDescent="0.35">
      <c r="A717" s="48"/>
      <c r="B717" s="93"/>
      <c r="C717" s="93"/>
      <c r="D717" s="93"/>
      <c r="E717" s="95"/>
      <c r="F717" s="95"/>
      <c r="G717" s="95"/>
      <c r="H717" s="93"/>
      <c r="I717" s="93"/>
      <c r="J717" s="93"/>
      <c r="S717" s="72"/>
      <c r="T717" s="72"/>
    </row>
    <row r="718" spans="1:20" s="65" customFormat="1" ht="14.5" x14ac:dyDescent="0.35">
      <c r="A718" s="48"/>
      <c r="B718" s="93"/>
      <c r="C718" s="93"/>
      <c r="D718" s="93"/>
      <c r="E718" s="95"/>
      <c r="F718" s="95"/>
      <c r="G718" s="95"/>
      <c r="H718" s="93"/>
      <c r="I718" s="93"/>
      <c r="J718" s="93"/>
      <c r="S718" s="72"/>
      <c r="T718" s="72"/>
    </row>
    <row r="719" spans="1:20" s="65" customFormat="1" ht="14.5" x14ac:dyDescent="0.35">
      <c r="A719" s="48"/>
      <c r="B719" s="93"/>
      <c r="C719" s="93"/>
      <c r="D719" s="93"/>
      <c r="E719" s="95"/>
      <c r="F719" s="95"/>
      <c r="G719" s="95"/>
      <c r="H719" s="93"/>
      <c r="I719" s="93"/>
      <c r="J719" s="93"/>
      <c r="S719" s="72"/>
      <c r="T719" s="72"/>
    </row>
    <row r="720" spans="1:20" s="65" customFormat="1" ht="14.5" x14ac:dyDescent="0.35">
      <c r="A720" s="48"/>
      <c r="B720" s="93"/>
      <c r="C720" s="93"/>
      <c r="D720" s="93"/>
      <c r="E720" s="95"/>
      <c r="F720" s="95"/>
      <c r="G720" s="95"/>
      <c r="H720" s="93"/>
      <c r="I720" s="93"/>
      <c r="J720" s="93"/>
      <c r="S720" s="72"/>
      <c r="T720" s="72"/>
    </row>
    <row r="721" spans="1:20" s="65" customFormat="1" ht="14.5" x14ac:dyDescent="0.35">
      <c r="A721" s="48"/>
      <c r="B721" s="93"/>
      <c r="C721" s="93"/>
      <c r="D721" s="93"/>
      <c r="E721" s="95"/>
      <c r="F721" s="95"/>
      <c r="G721" s="95"/>
      <c r="H721" s="93"/>
      <c r="I721" s="93"/>
      <c r="J721" s="93"/>
      <c r="S721" s="72"/>
      <c r="T721" s="72"/>
    </row>
    <row r="722" spans="1:20" s="65" customFormat="1" ht="14.5" x14ac:dyDescent="0.35">
      <c r="A722" s="48"/>
      <c r="B722" s="93"/>
      <c r="C722" s="93"/>
      <c r="D722" s="93"/>
      <c r="E722" s="95"/>
      <c r="F722" s="95"/>
      <c r="G722" s="95"/>
      <c r="H722" s="93"/>
      <c r="I722" s="93"/>
      <c r="J722" s="93"/>
      <c r="S722" s="72"/>
      <c r="T722" s="72"/>
    </row>
    <row r="723" spans="1:20" s="65" customFormat="1" ht="14.5" x14ac:dyDescent="0.35">
      <c r="A723" s="48"/>
      <c r="B723" s="93"/>
      <c r="C723" s="93"/>
      <c r="D723" s="93"/>
      <c r="E723" s="95"/>
      <c r="F723" s="95"/>
      <c r="G723" s="95"/>
      <c r="H723" s="93"/>
      <c r="I723" s="93"/>
      <c r="J723" s="93"/>
      <c r="S723" s="72"/>
      <c r="T723" s="72"/>
    </row>
    <row r="724" spans="1:20" s="65" customFormat="1" ht="14.5" x14ac:dyDescent="0.35">
      <c r="A724" s="48"/>
      <c r="B724" s="93"/>
      <c r="C724" s="93"/>
      <c r="D724" s="93"/>
      <c r="E724" s="95"/>
      <c r="F724" s="95"/>
      <c r="G724" s="95"/>
      <c r="H724" s="93"/>
      <c r="I724" s="93"/>
      <c r="J724" s="93"/>
      <c r="S724" s="72"/>
      <c r="T724" s="72"/>
    </row>
    <row r="725" spans="1:20" s="65" customFormat="1" ht="14.5" x14ac:dyDescent="0.35">
      <c r="A725" s="48"/>
      <c r="B725" s="93"/>
      <c r="C725" s="93"/>
      <c r="D725" s="93"/>
      <c r="E725" s="95"/>
      <c r="F725" s="95"/>
      <c r="G725" s="95"/>
      <c r="H725" s="93"/>
      <c r="I725" s="93"/>
      <c r="J725" s="93"/>
      <c r="S725" s="72"/>
      <c r="T725" s="72"/>
    </row>
    <row r="726" spans="1:20" s="65" customFormat="1" ht="14.5" x14ac:dyDescent="0.35">
      <c r="A726" s="48"/>
      <c r="B726" s="93"/>
      <c r="C726" s="93"/>
      <c r="D726" s="93"/>
      <c r="E726" s="95"/>
      <c r="F726" s="95"/>
      <c r="G726" s="95"/>
      <c r="H726" s="93"/>
      <c r="I726" s="93"/>
      <c r="J726" s="93"/>
      <c r="S726" s="72"/>
      <c r="T726" s="72"/>
    </row>
    <row r="727" spans="1:20" s="65" customFormat="1" ht="14.5" x14ac:dyDescent="0.35">
      <c r="A727" s="48"/>
      <c r="B727" s="93"/>
      <c r="C727" s="93"/>
      <c r="D727" s="93"/>
      <c r="E727" s="95"/>
      <c r="F727" s="95"/>
      <c r="G727" s="95"/>
      <c r="H727" s="93"/>
      <c r="I727" s="93"/>
      <c r="J727" s="93"/>
      <c r="S727" s="72"/>
      <c r="T727" s="72"/>
    </row>
    <row r="728" spans="1:20" s="65" customFormat="1" ht="14.5" x14ac:dyDescent="0.35">
      <c r="A728" s="48"/>
      <c r="B728" s="93"/>
      <c r="C728" s="93"/>
      <c r="D728" s="93"/>
      <c r="E728" s="95"/>
      <c r="F728" s="95"/>
      <c r="G728" s="95"/>
      <c r="H728" s="93"/>
      <c r="I728" s="93"/>
      <c r="J728" s="93"/>
      <c r="S728" s="72"/>
      <c r="T728" s="72"/>
    </row>
    <row r="729" spans="1:20" s="65" customFormat="1" ht="14.5" x14ac:dyDescent="0.35">
      <c r="A729" s="48"/>
      <c r="B729" s="93"/>
      <c r="C729" s="93"/>
      <c r="D729" s="93"/>
      <c r="E729" s="95"/>
      <c r="F729" s="95"/>
      <c r="G729" s="95"/>
      <c r="H729" s="93"/>
      <c r="I729" s="93"/>
      <c r="J729" s="93"/>
      <c r="S729" s="72"/>
      <c r="T729" s="72"/>
    </row>
    <row r="730" spans="1:20" s="65" customFormat="1" ht="14.5" x14ac:dyDescent="0.35">
      <c r="A730" s="48"/>
      <c r="B730" s="93"/>
      <c r="C730" s="93"/>
      <c r="D730" s="93"/>
      <c r="E730" s="95"/>
      <c r="F730" s="95"/>
      <c r="G730" s="95"/>
      <c r="H730" s="93"/>
      <c r="I730" s="93"/>
      <c r="J730" s="93"/>
      <c r="S730" s="72"/>
      <c r="T730" s="72"/>
    </row>
    <row r="731" spans="1:20" s="65" customFormat="1" ht="14.5" x14ac:dyDescent="0.35">
      <c r="A731" s="48"/>
      <c r="B731" s="93"/>
      <c r="C731" s="93"/>
      <c r="D731" s="93"/>
      <c r="E731" s="95"/>
      <c r="F731" s="95"/>
      <c r="G731" s="95"/>
      <c r="H731" s="93"/>
      <c r="I731" s="93"/>
      <c r="J731" s="93"/>
      <c r="S731" s="72"/>
      <c r="T731" s="72"/>
    </row>
    <row r="732" spans="1:20" s="65" customFormat="1" ht="14.5" x14ac:dyDescent="0.35">
      <c r="A732" s="48"/>
      <c r="B732" s="93"/>
      <c r="C732" s="93"/>
      <c r="D732" s="93"/>
      <c r="E732" s="95"/>
      <c r="F732" s="95"/>
      <c r="G732" s="95"/>
      <c r="H732" s="93"/>
      <c r="I732" s="93"/>
      <c r="J732" s="93"/>
      <c r="S732" s="72"/>
      <c r="T732" s="72"/>
    </row>
    <row r="733" spans="1:20" s="65" customFormat="1" ht="14.5" x14ac:dyDescent="0.35">
      <c r="A733" s="48"/>
      <c r="B733" s="93"/>
      <c r="C733" s="93"/>
      <c r="D733" s="93"/>
      <c r="E733" s="95"/>
      <c r="F733" s="95"/>
      <c r="G733" s="95"/>
      <c r="H733" s="93"/>
      <c r="I733" s="93"/>
      <c r="J733" s="93"/>
      <c r="S733" s="72"/>
      <c r="T733" s="72"/>
    </row>
    <row r="734" spans="1:20" s="65" customFormat="1" ht="14.5" x14ac:dyDescent="0.35">
      <c r="A734" s="48"/>
      <c r="B734" s="93"/>
      <c r="C734" s="93"/>
      <c r="D734" s="93"/>
      <c r="E734" s="95"/>
      <c r="F734" s="95"/>
      <c r="G734" s="95"/>
      <c r="H734" s="93"/>
      <c r="I734" s="93"/>
      <c r="J734" s="93"/>
      <c r="S734" s="72"/>
      <c r="T734" s="72"/>
    </row>
    <row r="735" spans="1:20" s="65" customFormat="1" ht="14.5" x14ac:dyDescent="0.35">
      <c r="A735" s="48"/>
      <c r="B735" s="93"/>
      <c r="C735" s="93"/>
      <c r="D735" s="93"/>
      <c r="E735" s="95"/>
      <c r="F735" s="95"/>
      <c r="G735" s="95"/>
      <c r="H735" s="93"/>
      <c r="I735" s="93"/>
      <c r="J735" s="93"/>
      <c r="S735" s="72"/>
      <c r="T735" s="72"/>
    </row>
    <row r="736" spans="1:20" s="65" customFormat="1" ht="14.5" x14ac:dyDescent="0.35">
      <c r="A736" s="48"/>
      <c r="B736" s="93"/>
      <c r="C736" s="93"/>
      <c r="D736" s="93"/>
      <c r="E736" s="95"/>
      <c r="F736" s="95"/>
      <c r="G736" s="95"/>
      <c r="H736" s="93"/>
      <c r="I736" s="93"/>
      <c r="J736" s="93"/>
      <c r="S736" s="72"/>
      <c r="T736" s="72"/>
    </row>
    <row r="737" spans="1:20" s="65" customFormat="1" ht="14.5" x14ac:dyDescent="0.35">
      <c r="A737" s="48"/>
      <c r="B737" s="93"/>
      <c r="C737" s="93"/>
      <c r="D737" s="93"/>
      <c r="E737" s="95"/>
      <c r="F737" s="95"/>
      <c r="G737" s="95"/>
      <c r="H737" s="93"/>
      <c r="I737" s="93"/>
      <c r="J737" s="93"/>
      <c r="S737" s="72"/>
      <c r="T737" s="72"/>
    </row>
    <row r="738" spans="1:20" s="65" customFormat="1" ht="14.5" x14ac:dyDescent="0.35">
      <c r="A738" s="48"/>
      <c r="B738" s="93"/>
      <c r="C738" s="93"/>
      <c r="D738" s="93"/>
      <c r="E738" s="95"/>
      <c r="F738" s="95"/>
      <c r="G738" s="95"/>
      <c r="H738" s="93"/>
      <c r="I738" s="93"/>
      <c r="J738" s="93"/>
      <c r="S738" s="72"/>
      <c r="T738" s="72"/>
    </row>
    <row r="739" spans="1:20" s="65" customFormat="1" ht="14.5" x14ac:dyDescent="0.35">
      <c r="A739" s="48"/>
      <c r="B739" s="93"/>
      <c r="C739" s="93"/>
      <c r="D739" s="93"/>
      <c r="E739" s="95"/>
      <c r="F739" s="95"/>
      <c r="G739" s="95"/>
      <c r="H739" s="93"/>
      <c r="I739" s="93"/>
      <c r="J739" s="93"/>
      <c r="S739" s="72"/>
      <c r="T739" s="72"/>
    </row>
    <row r="740" spans="1:20" s="65" customFormat="1" ht="14.5" x14ac:dyDescent="0.35">
      <c r="A740" s="48"/>
      <c r="B740" s="93"/>
      <c r="C740" s="93"/>
      <c r="D740" s="93"/>
      <c r="E740" s="95"/>
      <c r="F740" s="95"/>
      <c r="G740" s="95"/>
      <c r="H740" s="93"/>
      <c r="I740" s="93"/>
      <c r="J740" s="93"/>
      <c r="S740" s="72"/>
      <c r="T740" s="72"/>
    </row>
    <row r="741" spans="1:20" s="65" customFormat="1" ht="14.5" x14ac:dyDescent="0.35">
      <c r="A741" s="48"/>
      <c r="B741" s="93"/>
      <c r="C741" s="93"/>
      <c r="D741" s="93"/>
      <c r="E741" s="95"/>
      <c r="F741" s="95"/>
      <c r="G741" s="95"/>
      <c r="H741" s="93"/>
      <c r="I741" s="93"/>
      <c r="J741" s="93"/>
      <c r="S741" s="72"/>
      <c r="T741" s="72"/>
    </row>
    <row r="742" spans="1:20" s="65" customFormat="1" ht="14.5" x14ac:dyDescent="0.35">
      <c r="A742" s="48"/>
      <c r="B742" s="93"/>
      <c r="C742" s="93"/>
      <c r="D742" s="93"/>
      <c r="E742" s="95"/>
      <c r="F742" s="95"/>
      <c r="G742" s="95"/>
      <c r="H742" s="93"/>
      <c r="I742" s="93"/>
      <c r="J742" s="93"/>
      <c r="S742" s="72"/>
      <c r="T742" s="72"/>
    </row>
    <row r="743" spans="1:20" s="65" customFormat="1" ht="14.5" x14ac:dyDescent="0.35">
      <c r="A743" s="48"/>
      <c r="B743" s="93"/>
      <c r="C743" s="93"/>
      <c r="D743" s="93"/>
      <c r="E743" s="95"/>
      <c r="F743" s="95"/>
      <c r="G743" s="95"/>
      <c r="H743" s="93"/>
      <c r="I743" s="93"/>
      <c r="J743" s="93"/>
      <c r="S743" s="72"/>
      <c r="T743" s="72"/>
    </row>
    <row r="744" spans="1:20" s="65" customFormat="1" ht="14.5" x14ac:dyDescent="0.35">
      <c r="A744" s="48"/>
      <c r="B744" s="93"/>
      <c r="C744" s="93"/>
      <c r="D744" s="93"/>
      <c r="E744" s="95"/>
      <c r="F744" s="95"/>
      <c r="G744" s="95"/>
      <c r="H744" s="93"/>
      <c r="I744" s="93"/>
      <c r="J744" s="93"/>
      <c r="S744" s="72"/>
      <c r="T744" s="72"/>
    </row>
    <row r="745" spans="1:20" s="65" customFormat="1" ht="14.5" x14ac:dyDescent="0.35">
      <c r="A745" s="48"/>
      <c r="B745" s="93"/>
      <c r="C745" s="93"/>
      <c r="D745" s="93"/>
      <c r="E745" s="95"/>
      <c r="F745" s="95"/>
      <c r="G745" s="95"/>
      <c r="H745" s="93"/>
      <c r="I745" s="93"/>
      <c r="J745" s="93"/>
      <c r="S745" s="72"/>
      <c r="T745" s="72"/>
    </row>
    <row r="746" spans="1:20" s="65" customFormat="1" ht="14.5" x14ac:dyDescent="0.35">
      <c r="A746" s="48"/>
      <c r="B746" s="93"/>
      <c r="C746" s="93"/>
      <c r="D746" s="93"/>
      <c r="E746" s="95"/>
      <c r="F746" s="95"/>
      <c r="G746" s="95"/>
      <c r="H746" s="93"/>
      <c r="I746" s="93"/>
      <c r="J746" s="93"/>
      <c r="S746" s="72"/>
      <c r="T746" s="72"/>
    </row>
    <row r="747" spans="1:20" s="65" customFormat="1" ht="14.5" x14ac:dyDescent="0.35">
      <c r="A747" s="48"/>
      <c r="B747" s="93"/>
      <c r="C747" s="93"/>
      <c r="D747" s="93"/>
      <c r="E747" s="95"/>
      <c r="F747" s="95"/>
      <c r="G747" s="95"/>
      <c r="H747" s="93"/>
      <c r="I747" s="93"/>
      <c r="J747" s="93"/>
      <c r="S747" s="72"/>
      <c r="T747" s="72"/>
    </row>
    <row r="748" spans="1:20" s="65" customFormat="1" ht="14.5" x14ac:dyDescent="0.35">
      <c r="A748" s="48"/>
      <c r="B748" s="93"/>
      <c r="C748" s="93"/>
      <c r="D748" s="93"/>
      <c r="E748" s="95"/>
      <c r="F748" s="95"/>
      <c r="G748" s="95"/>
      <c r="H748" s="93"/>
      <c r="I748" s="93"/>
      <c r="J748" s="93"/>
      <c r="S748" s="72"/>
      <c r="T748" s="72"/>
    </row>
    <row r="749" spans="1:20" s="65" customFormat="1" ht="14.5" x14ac:dyDescent="0.35">
      <c r="A749" s="48"/>
      <c r="B749" s="93"/>
      <c r="C749" s="93"/>
      <c r="D749" s="93"/>
      <c r="E749" s="95"/>
      <c r="F749" s="95"/>
      <c r="G749" s="95"/>
      <c r="H749" s="93"/>
      <c r="I749" s="93"/>
      <c r="J749" s="93"/>
      <c r="S749" s="72"/>
      <c r="T749" s="72"/>
    </row>
    <row r="750" spans="1:20" s="65" customFormat="1" ht="14.5" x14ac:dyDescent="0.35">
      <c r="A750" s="48"/>
      <c r="B750" s="93"/>
      <c r="C750" s="93"/>
      <c r="D750" s="93"/>
      <c r="E750" s="95"/>
      <c r="F750" s="95"/>
      <c r="G750" s="95"/>
      <c r="H750" s="93"/>
      <c r="I750" s="93"/>
      <c r="J750" s="93"/>
      <c r="S750" s="72"/>
      <c r="T750" s="72"/>
    </row>
    <row r="751" spans="1:20" s="65" customFormat="1" ht="14.5" x14ac:dyDescent="0.35">
      <c r="A751" s="48"/>
      <c r="B751" s="93"/>
      <c r="C751" s="93"/>
      <c r="D751" s="93"/>
      <c r="E751" s="95"/>
      <c r="F751" s="95"/>
      <c r="G751" s="95"/>
      <c r="H751" s="93"/>
      <c r="I751" s="93"/>
      <c r="J751" s="93"/>
      <c r="S751" s="72"/>
      <c r="T751" s="72"/>
    </row>
    <row r="752" spans="1:20" s="65" customFormat="1" ht="14.5" x14ac:dyDescent="0.35">
      <c r="A752" s="48"/>
      <c r="B752" s="93"/>
      <c r="C752" s="93"/>
      <c r="D752" s="93"/>
      <c r="E752" s="95"/>
      <c r="F752" s="95"/>
      <c r="G752" s="95"/>
      <c r="H752" s="93"/>
      <c r="I752" s="93"/>
      <c r="J752" s="93"/>
      <c r="S752" s="72"/>
      <c r="T752" s="72"/>
    </row>
    <row r="753" spans="1:20" s="65" customFormat="1" ht="14.5" x14ac:dyDescent="0.35">
      <c r="A753" s="48"/>
      <c r="B753" s="93"/>
      <c r="C753" s="93"/>
      <c r="D753" s="93"/>
      <c r="E753" s="95"/>
      <c r="F753" s="95"/>
      <c r="G753" s="95"/>
      <c r="H753" s="93"/>
      <c r="I753" s="93"/>
      <c r="J753" s="93"/>
      <c r="S753" s="72"/>
      <c r="T753" s="72"/>
    </row>
    <row r="754" spans="1:20" s="65" customFormat="1" ht="14.5" x14ac:dyDescent="0.35">
      <c r="A754" s="48"/>
      <c r="B754" s="93"/>
      <c r="C754" s="93"/>
      <c r="D754" s="93"/>
      <c r="E754" s="95"/>
      <c r="F754" s="95"/>
      <c r="G754" s="95"/>
      <c r="H754" s="93"/>
      <c r="I754" s="93"/>
      <c r="J754" s="93"/>
      <c r="S754" s="72"/>
      <c r="T754" s="72"/>
    </row>
    <row r="755" spans="1:20" s="65" customFormat="1" ht="14.5" x14ac:dyDescent="0.35">
      <c r="A755" s="48"/>
      <c r="B755" s="93"/>
      <c r="C755" s="93"/>
      <c r="D755" s="93"/>
      <c r="E755" s="95"/>
      <c r="F755" s="95"/>
      <c r="G755" s="95"/>
      <c r="H755" s="93"/>
      <c r="I755" s="93"/>
      <c r="J755" s="93"/>
      <c r="S755" s="72"/>
      <c r="T755" s="72"/>
    </row>
    <row r="756" spans="1:20" s="65" customFormat="1" ht="14.5" x14ac:dyDescent="0.35">
      <c r="A756" s="48"/>
      <c r="B756" s="93"/>
      <c r="C756" s="93"/>
      <c r="D756" s="93"/>
      <c r="E756" s="95"/>
      <c r="F756" s="95"/>
      <c r="G756" s="95"/>
      <c r="H756" s="93"/>
      <c r="I756" s="93"/>
      <c r="J756" s="93"/>
      <c r="S756" s="72"/>
      <c r="T756" s="72"/>
    </row>
    <row r="757" spans="1:20" s="65" customFormat="1" ht="14.5" x14ac:dyDescent="0.35">
      <c r="A757" s="48"/>
      <c r="B757" s="93"/>
      <c r="C757" s="93"/>
      <c r="D757" s="93"/>
      <c r="E757" s="95"/>
      <c r="F757" s="95"/>
      <c r="G757" s="95"/>
      <c r="H757" s="93"/>
      <c r="I757" s="93"/>
      <c r="J757" s="93"/>
      <c r="S757" s="72"/>
      <c r="T757" s="72"/>
    </row>
    <row r="758" spans="1:20" s="65" customFormat="1" ht="14.5" x14ac:dyDescent="0.35">
      <c r="A758" s="48"/>
      <c r="B758" s="93"/>
      <c r="C758" s="93"/>
      <c r="D758" s="93"/>
      <c r="E758" s="95"/>
      <c r="F758" s="95"/>
      <c r="G758" s="95"/>
      <c r="H758" s="93"/>
      <c r="I758" s="93"/>
      <c r="J758" s="93"/>
      <c r="S758" s="72"/>
      <c r="T758" s="72"/>
    </row>
    <row r="759" spans="1:20" s="65" customFormat="1" ht="14.5" x14ac:dyDescent="0.35">
      <c r="A759" s="48"/>
      <c r="B759" s="93"/>
      <c r="C759" s="93"/>
      <c r="D759" s="93"/>
      <c r="E759" s="95"/>
      <c r="F759" s="95"/>
      <c r="G759" s="95"/>
      <c r="H759" s="93"/>
      <c r="I759" s="93"/>
      <c r="J759" s="93"/>
      <c r="S759" s="72"/>
      <c r="T759" s="72"/>
    </row>
    <row r="760" spans="1:20" s="65" customFormat="1" ht="14.5" x14ac:dyDescent="0.35">
      <c r="A760" s="48"/>
      <c r="B760" s="93"/>
      <c r="C760" s="93"/>
      <c r="D760" s="93"/>
      <c r="E760" s="95"/>
      <c r="F760" s="95"/>
      <c r="G760" s="95"/>
      <c r="H760" s="93"/>
      <c r="I760" s="93"/>
      <c r="J760" s="93"/>
      <c r="S760" s="72"/>
      <c r="T760" s="72"/>
    </row>
    <row r="761" spans="1:20" s="65" customFormat="1" ht="14.5" x14ac:dyDescent="0.35">
      <c r="A761" s="48"/>
      <c r="B761" s="93"/>
      <c r="C761" s="93"/>
      <c r="D761" s="93"/>
      <c r="E761" s="95"/>
      <c r="F761" s="95"/>
      <c r="G761" s="95"/>
      <c r="H761" s="93"/>
      <c r="I761" s="93"/>
      <c r="J761" s="93"/>
      <c r="S761" s="72"/>
      <c r="T761" s="72"/>
    </row>
    <row r="762" spans="1:20" s="65" customFormat="1" ht="14.5" x14ac:dyDescent="0.35">
      <c r="A762" s="48"/>
      <c r="B762" s="93"/>
      <c r="C762" s="93"/>
      <c r="D762" s="93"/>
      <c r="E762" s="95"/>
      <c r="F762" s="95"/>
      <c r="G762" s="95"/>
      <c r="H762" s="93"/>
      <c r="I762" s="93"/>
      <c r="J762" s="93"/>
      <c r="S762" s="72"/>
      <c r="T762" s="72"/>
    </row>
    <row r="763" spans="1:20" s="65" customFormat="1" ht="14.5" x14ac:dyDescent="0.35">
      <c r="A763" s="48"/>
      <c r="B763" s="93"/>
      <c r="C763" s="93"/>
      <c r="D763" s="93"/>
      <c r="E763" s="95"/>
      <c r="F763" s="95"/>
      <c r="G763" s="95"/>
      <c r="H763" s="93"/>
      <c r="I763" s="93"/>
      <c r="J763" s="93"/>
      <c r="S763" s="72"/>
      <c r="T763" s="72"/>
    </row>
    <row r="764" spans="1:20" s="65" customFormat="1" ht="14.5" x14ac:dyDescent="0.35">
      <c r="A764" s="48"/>
      <c r="B764" s="93"/>
      <c r="C764" s="93"/>
      <c r="D764" s="93"/>
      <c r="E764" s="95"/>
      <c r="F764" s="95"/>
      <c r="G764" s="95"/>
      <c r="H764" s="93"/>
      <c r="I764" s="93"/>
      <c r="J764" s="93"/>
      <c r="S764" s="72"/>
      <c r="T764" s="72"/>
    </row>
    <row r="765" spans="1:20" s="65" customFormat="1" ht="14.5" x14ac:dyDescent="0.35">
      <c r="A765" s="48"/>
      <c r="B765" s="93"/>
      <c r="C765" s="93"/>
      <c r="D765" s="93"/>
      <c r="E765" s="95"/>
      <c r="F765" s="95"/>
      <c r="G765" s="95"/>
      <c r="H765" s="93"/>
      <c r="I765" s="93"/>
      <c r="J765" s="93"/>
      <c r="S765" s="72"/>
      <c r="T765" s="72"/>
    </row>
    <row r="766" spans="1:20" s="65" customFormat="1" ht="14.5" x14ac:dyDescent="0.35">
      <c r="A766" s="48"/>
      <c r="B766" s="93"/>
      <c r="C766" s="93"/>
      <c r="D766" s="93"/>
      <c r="E766" s="95"/>
      <c r="F766" s="95"/>
      <c r="G766" s="95"/>
      <c r="H766" s="93"/>
      <c r="I766" s="93"/>
      <c r="J766" s="93"/>
      <c r="S766" s="72"/>
      <c r="T766" s="72"/>
    </row>
    <row r="767" spans="1:20" s="65" customFormat="1" ht="14.5" x14ac:dyDescent="0.35">
      <c r="A767" s="48"/>
      <c r="B767" s="93"/>
      <c r="C767" s="93"/>
      <c r="D767" s="93"/>
      <c r="E767" s="95"/>
      <c r="F767" s="95"/>
      <c r="G767" s="95"/>
      <c r="H767" s="93"/>
      <c r="I767" s="93"/>
      <c r="J767" s="93"/>
      <c r="S767" s="72"/>
      <c r="T767" s="72"/>
    </row>
    <row r="768" spans="1:20" s="65" customFormat="1" ht="14.5" x14ac:dyDescent="0.35">
      <c r="A768" s="48"/>
      <c r="B768" s="93"/>
      <c r="C768" s="93"/>
      <c r="D768" s="93"/>
      <c r="E768" s="95"/>
      <c r="F768" s="95"/>
      <c r="G768" s="95"/>
      <c r="H768" s="93"/>
      <c r="I768" s="93"/>
      <c r="J768" s="93"/>
      <c r="S768" s="72"/>
      <c r="T768" s="72"/>
    </row>
    <row r="769" spans="1:20" s="65" customFormat="1" ht="14.5" x14ac:dyDescent="0.35">
      <c r="A769" s="48"/>
      <c r="B769" s="93"/>
      <c r="C769" s="93"/>
      <c r="D769" s="93"/>
      <c r="E769" s="95"/>
      <c r="F769" s="95"/>
      <c r="G769" s="95"/>
      <c r="H769" s="93"/>
      <c r="I769" s="93"/>
      <c r="J769" s="93"/>
      <c r="S769" s="72"/>
      <c r="T769" s="72"/>
    </row>
    <row r="770" spans="1:20" s="65" customFormat="1" ht="14.5" x14ac:dyDescent="0.35">
      <c r="A770" s="48"/>
      <c r="B770" s="93"/>
      <c r="C770" s="93"/>
      <c r="D770" s="93"/>
      <c r="E770" s="95"/>
      <c r="F770" s="95"/>
      <c r="G770" s="95"/>
      <c r="H770" s="93"/>
      <c r="I770" s="93"/>
      <c r="J770" s="93"/>
      <c r="S770" s="72"/>
      <c r="T770" s="72"/>
    </row>
    <row r="771" spans="1:20" s="65" customFormat="1" ht="14.5" x14ac:dyDescent="0.35">
      <c r="A771" s="48"/>
      <c r="B771" s="93"/>
      <c r="C771" s="93"/>
      <c r="D771" s="93"/>
      <c r="E771" s="95"/>
      <c r="F771" s="95"/>
      <c r="G771" s="95"/>
      <c r="H771" s="93"/>
      <c r="I771" s="93"/>
      <c r="J771" s="93"/>
      <c r="S771" s="72"/>
      <c r="T771" s="72"/>
    </row>
    <row r="772" spans="1:20" s="65" customFormat="1" ht="14.5" x14ac:dyDescent="0.35">
      <c r="A772" s="48"/>
      <c r="B772" s="93"/>
      <c r="C772" s="93"/>
      <c r="D772" s="93"/>
      <c r="E772" s="95"/>
      <c r="F772" s="95"/>
      <c r="G772" s="95"/>
      <c r="H772" s="93"/>
      <c r="I772" s="93"/>
      <c r="J772" s="93"/>
      <c r="S772" s="72"/>
      <c r="T772" s="72"/>
    </row>
    <row r="773" spans="1:20" s="65" customFormat="1" ht="14.5" x14ac:dyDescent="0.35">
      <c r="A773" s="48"/>
      <c r="B773" s="93"/>
      <c r="C773" s="93"/>
      <c r="D773" s="93"/>
      <c r="E773" s="95"/>
      <c r="F773" s="95"/>
      <c r="G773" s="95"/>
      <c r="H773" s="93"/>
      <c r="I773" s="93"/>
      <c r="J773" s="93"/>
      <c r="S773" s="72"/>
      <c r="T773" s="72"/>
    </row>
    <row r="774" spans="1:20" s="65" customFormat="1" ht="14.5" x14ac:dyDescent="0.35">
      <c r="A774" s="48"/>
      <c r="B774" s="93"/>
      <c r="C774" s="93"/>
      <c r="D774" s="93"/>
      <c r="E774" s="95"/>
      <c r="F774" s="95"/>
      <c r="G774" s="95"/>
      <c r="H774" s="93"/>
      <c r="I774" s="93"/>
      <c r="J774" s="93"/>
      <c r="S774" s="72"/>
      <c r="T774" s="72"/>
    </row>
    <row r="775" spans="1:20" s="65" customFormat="1" ht="14.5" x14ac:dyDescent="0.35">
      <c r="A775" s="48"/>
      <c r="B775" s="93"/>
      <c r="C775" s="93"/>
      <c r="D775" s="93"/>
      <c r="E775" s="95"/>
      <c r="F775" s="95"/>
      <c r="G775" s="95"/>
      <c r="H775" s="93"/>
      <c r="I775" s="93"/>
      <c r="J775" s="93"/>
      <c r="S775" s="72"/>
      <c r="T775" s="72"/>
    </row>
    <row r="776" spans="1:20" s="65" customFormat="1" ht="14.5" x14ac:dyDescent="0.35">
      <c r="A776" s="48"/>
      <c r="B776" s="93"/>
      <c r="C776" s="93"/>
      <c r="D776" s="93"/>
      <c r="E776" s="95"/>
      <c r="F776" s="95"/>
      <c r="G776" s="95"/>
      <c r="H776" s="93"/>
      <c r="I776" s="93"/>
      <c r="J776" s="93"/>
      <c r="S776" s="72"/>
      <c r="T776" s="72"/>
    </row>
    <row r="777" spans="1:20" s="65" customFormat="1" ht="14.5" x14ac:dyDescent="0.35">
      <c r="A777" s="48"/>
      <c r="B777" s="93"/>
      <c r="C777" s="93"/>
      <c r="D777" s="93"/>
      <c r="E777" s="95"/>
      <c r="F777" s="95"/>
      <c r="G777" s="95"/>
      <c r="H777" s="93"/>
      <c r="I777" s="93"/>
      <c r="J777" s="93"/>
      <c r="S777" s="72"/>
      <c r="T777" s="72"/>
    </row>
    <row r="778" spans="1:20" s="65" customFormat="1" ht="14.5" x14ac:dyDescent="0.35">
      <c r="A778" s="48"/>
      <c r="B778" s="93"/>
      <c r="C778" s="93"/>
      <c r="D778" s="93"/>
      <c r="E778" s="95"/>
      <c r="F778" s="95"/>
      <c r="G778" s="95"/>
      <c r="H778" s="93"/>
      <c r="I778" s="93"/>
      <c r="J778" s="93"/>
      <c r="S778" s="72"/>
      <c r="T778" s="72"/>
    </row>
    <row r="779" spans="1:20" s="65" customFormat="1" ht="14.5" x14ac:dyDescent="0.35">
      <c r="A779" s="48"/>
      <c r="B779" s="93"/>
      <c r="C779" s="93"/>
      <c r="D779" s="93"/>
      <c r="E779" s="95"/>
      <c r="F779" s="95"/>
      <c r="G779" s="95"/>
      <c r="H779" s="93"/>
      <c r="I779" s="93"/>
      <c r="J779" s="93"/>
      <c r="S779" s="72"/>
      <c r="T779" s="72"/>
    </row>
    <row r="780" spans="1:20" s="65" customFormat="1" ht="14.5" x14ac:dyDescent="0.35">
      <c r="A780" s="48"/>
      <c r="B780" s="93"/>
      <c r="C780" s="93"/>
      <c r="D780" s="93"/>
      <c r="E780" s="95"/>
      <c r="F780" s="95"/>
      <c r="G780" s="95"/>
      <c r="H780" s="93"/>
      <c r="I780" s="93"/>
      <c r="J780" s="93"/>
      <c r="S780" s="72"/>
      <c r="T780" s="72"/>
    </row>
    <row r="781" spans="1:20" s="65" customFormat="1" ht="14.5" x14ac:dyDescent="0.35">
      <c r="A781" s="48"/>
      <c r="B781" s="93"/>
      <c r="C781" s="93"/>
      <c r="D781" s="93"/>
      <c r="E781" s="95"/>
      <c r="F781" s="95"/>
      <c r="G781" s="95"/>
      <c r="H781" s="93"/>
      <c r="I781" s="93"/>
      <c r="J781" s="93"/>
      <c r="S781" s="72"/>
      <c r="T781" s="72"/>
    </row>
    <row r="782" spans="1:20" s="65" customFormat="1" ht="14.5" x14ac:dyDescent="0.35">
      <c r="A782" s="48"/>
      <c r="B782" s="93"/>
      <c r="C782" s="93"/>
      <c r="D782" s="93"/>
      <c r="E782" s="95"/>
      <c r="F782" s="95"/>
      <c r="G782" s="95"/>
      <c r="H782" s="93"/>
      <c r="I782" s="93"/>
      <c r="J782" s="93"/>
      <c r="S782" s="72"/>
      <c r="T782" s="72"/>
    </row>
    <row r="783" spans="1:20" s="65" customFormat="1" ht="14.5" x14ac:dyDescent="0.35">
      <c r="A783" s="48"/>
      <c r="B783" s="93"/>
      <c r="C783" s="93"/>
      <c r="D783" s="93"/>
      <c r="E783" s="95"/>
      <c r="F783" s="95"/>
      <c r="G783" s="95"/>
      <c r="H783" s="93"/>
      <c r="I783" s="93"/>
      <c r="J783" s="93"/>
      <c r="S783" s="72"/>
      <c r="T783" s="72"/>
    </row>
    <row r="784" spans="1:20" s="65" customFormat="1" ht="14.5" x14ac:dyDescent="0.35">
      <c r="A784" s="48"/>
      <c r="B784" s="93"/>
      <c r="C784" s="93"/>
      <c r="D784" s="93"/>
      <c r="E784" s="95"/>
      <c r="F784" s="95"/>
      <c r="G784" s="95"/>
      <c r="H784" s="93"/>
      <c r="I784" s="93"/>
      <c r="J784" s="93"/>
      <c r="S784" s="72"/>
      <c r="T784" s="72"/>
    </row>
    <row r="785" spans="1:20" s="65" customFormat="1" ht="14.5" x14ac:dyDescent="0.35">
      <c r="A785" s="48"/>
      <c r="B785" s="93"/>
      <c r="C785" s="93"/>
      <c r="D785" s="93"/>
      <c r="E785" s="95"/>
      <c r="F785" s="95"/>
      <c r="G785" s="95"/>
      <c r="H785" s="93"/>
      <c r="I785" s="93"/>
      <c r="J785" s="93"/>
      <c r="S785" s="72"/>
      <c r="T785" s="72"/>
    </row>
    <row r="786" spans="1:20" s="65" customFormat="1" ht="14.5" x14ac:dyDescent="0.35">
      <c r="A786" s="48"/>
      <c r="B786" s="93"/>
      <c r="C786" s="93"/>
      <c r="D786" s="93"/>
      <c r="E786" s="95"/>
      <c r="F786" s="95"/>
      <c r="G786" s="95"/>
      <c r="H786" s="93"/>
      <c r="I786" s="93"/>
      <c r="J786" s="93"/>
      <c r="S786" s="72"/>
      <c r="T786" s="72"/>
    </row>
    <row r="787" spans="1:20" s="65" customFormat="1" ht="14.5" x14ac:dyDescent="0.35">
      <c r="A787" s="48"/>
      <c r="B787" s="93"/>
      <c r="C787" s="93"/>
      <c r="D787" s="93"/>
      <c r="E787" s="95"/>
      <c r="F787" s="95"/>
      <c r="G787" s="95"/>
      <c r="H787" s="93"/>
      <c r="I787" s="93"/>
      <c r="J787" s="93"/>
      <c r="S787" s="72"/>
      <c r="T787" s="72"/>
    </row>
    <row r="788" spans="1:20" s="65" customFormat="1" ht="14.5" x14ac:dyDescent="0.35">
      <c r="A788" s="48"/>
      <c r="B788" s="93"/>
      <c r="C788" s="93"/>
      <c r="D788" s="93"/>
      <c r="E788" s="95"/>
      <c r="F788" s="95"/>
      <c r="G788" s="95"/>
      <c r="H788" s="93"/>
      <c r="I788" s="93"/>
      <c r="J788" s="93"/>
      <c r="S788" s="72"/>
      <c r="T788" s="72"/>
    </row>
    <row r="789" spans="1:20" s="65" customFormat="1" ht="14.5" x14ac:dyDescent="0.35">
      <c r="A789" s="48"/>
      <c r="B789" s="93"/>
      <c r="C789" s="93"/>
      <c r="D789" s="93"/>
      <c r="E789" s="95"/>
      <c r="F789" s="95"/>
      <c r="G789" s="95"/>
      <c r="H789" s="93"/>
      <c r="I789" s="93"/>
      <c r="J789" s="93"/>
      <c r="S789" s="72"/>
      <c r="T789" s="72"/>
    </row>
    <row r="790" spans="1:20" s="65" customFormat="1" ht="14.5" x14ac:dyDescent="0.35">
      <c r="A790" s="48"/>
      <c r="B790" s="93"/>
      <c r="C790" s="93"/>
      <c r="D790" s="93"/>
      <c r="E790" s="95"/>
      <c r="F790" s="95"/>
      <c r="G790" s="95"/>
      <c r="H790" s="93"/>
      <c r="I790" s="93"/>
      <c r="J790" s="93"/>
      <c r="S790" s="72"/>
      <c r="T790" s="72"/>
    </row>
    <row r="791" spans="1:20" s="65" customFormat="1" ht="14.5" x14ac:dyDescent="0.35">
      <c r="A791" s="48"/>
      <c r="B791" s="93"/>
      <c r="C791" s="93"/>
      <c r="D791" s="93"/>
      <c r="E791" s="95"/>
      <c r="F791" s="95"/>
      <c r="G791" s="95"/>
      <c r="H791" s="93"/>
      <c r="I791" s="93"/>
      <c r="J791" s="93"/>
      <c r="S791" s="72"/>
      <c r="T791" s="72"/>
    </row>
    <row r="792" spans="1:20" s="65" customFormat="1" ht="14.5" x14ac:dyDescent="0.35">
      <c r="A792" s="48"/>
      <c r="B792" s="93"/>
      <c r="C792" s="93"/>
      <c r="D792" s="93"/>
      <c r="E792" s="95"/>
      <c r="F792" s="95"/>
      <c r="G792" s="95"/>
      <c r="H792" s="93"/>
      <c r="I792" s="93"/>
      <c r="J792" s="93"/>
      <c r="S792" s="72"/>
      <c r="T792" s="72"/>
    </row>
    <row r="793" spans="1:20" s="65" customFormat="1" ht="14.5" x14ac:dyDescent="0.35">
      <c r="A793" s="48"/>
      <c r="B793" s="93"/>
      <c r="C793" s="93"/>
      <c r="D793" s="93"/>
      <c r="E793" s="95"/>
      <c r="F793" s="95"/>
      <c r="G793" s="95"/>
      <c r="H793" s="93"/>
      <c r="I793" s="93"/>
      <c r="J793" s="93"/>
      <c r="S793" s="72"/>
      <c r="T793" s="72"/>
    </row>
    <row r="794" spans="1:20" s="65" customFormat="1" ht="14.5" x14ac:dyDescent="0.35">
      <c r="A794" s="48"/>
      <c r="B794" s="93"/>
      <c r="C794" s="93"/>
      <c r="D794" s="93"/>
      <c r="E794" s="95"/>
      <c r="F794" s="95"/>
      <c r="G794" s="95"/>
      <c r="H794" s="93"/>
      <c r="I794" s="93"/>
      <c r="J794" s="93"/>
      <c r="S794" s="72"/>
      <c r="T794" s="72"/>
    </row>
    <row r="795" spans="1:20" s="65" customFormat="1" ht="14.5" x14ac:dyDescent="0.35">
      <c r="A795" s="48"/>
      <c r="B795" s="93"/>
      <c r="C795" s="93"/>
      <c r="D795" s="93"/>
      <c r="E795" s="95"/>
      <c r="F795" s="95"/>
      <c r="G795" s="95"/>
      <c r="H795" s="93"/>
      <c r="I795" s="93"/>
      <c r="J795" s="93"/>
      <c r="S795" s="72"/>
      <c r="T795" s="72"/>
    </row>
    <row r="796" spans="1:20" s="65" customFormat="1" ht="14.5" x14ac:dyDescent="0.35">
      <c r="A796" s="48"/>
      <c r="B796" s="93"/>
      <c r="C796" s="93"/>
      <c r="D796" s="93"/>
      <c r="E796" s="95"/>
      <c r="F796" s="95"/>
      <c r="G796" s="95"/>
      <c r="H796" s="93"/>
      <c r="I796" s="93"/>
      <c r="J796" s="93"/>
      <c r="S796" s="72"/>
      <c r="T796" s="72"/>
    </row>
    <row r="797" spans="1:20" s="65" customFormat="1" ht="14.5" x14ac:dyDescent="0.35">
      <c r="A797" s="48"/>
      <c r="B797" s="93"/>
      <c r="C797" s="93"/>
      <c r="D797" s="93"/>
      <c r="E797" s="95"/>
      <c r="F797" s="95"/>
      <c r="G797" s="95"/>
      <c r="H797" s="93"/>
      <c r="I797" s="93"/>
      <c r="J797" s="93"/>
      <c r="S797" s="72"/>
      <c r="T797" s="72"/>
    </row>
    <row r="798" spans="1:20" s="65" customFormat="1" ht="14.5" x14ac:dyDescent="0.35">
      <c r="A798" s="48"/>
      <c r="B798" s="93"/>
      <c r="C798" s="93"/>
      <c r="D798" s="93"/>
      <c r="E798" s="95"/>
      <c r="F798" s="95"/>
      <c r="G798" s="95"/>
      <c r="H798" s="93"/>
      <c r="I798" s="93"/>
      <c r="J798" s="93"/>
      <c r="S798" s="72"/>
      <c r="T798" s="72"/>
    </row>
    <row r="799" spans="1:20" s="65" customFormat="1" ht="14.5" x14ac:dyDescent="0.35">
      <c r="A799" s="48"/>
      <c r="B799" s="93"/>
      <c r="C799" s="93"/>
      <c r="D799" s="93"/>
      <c r="E799" s="95"/>
      <c r="F799" s="95"/>
      <c r="G799" s="95"/>
      <c r="H799" s="93"/>
      <c r="I799" s="93"/>
      <c r="J799" s="93"/>
      <c r="S799" s="72"/>
      <c r="T799" s="72"/>
    </row>
    <row r="800" spans="1:20" s="65" customFormat="1" ht="14.5" x14ac:dyDescent="0.35">
      <c r="A800" s="48"/>
      <c r="B800" s="93"/>
      <c r="C800" s="93"/>
      <c r="D800" s="93"/>
      <c r="E800" s="95"/>
      <c r="F800" s="95"/>
      <c r="G800" s="95"/>
      <c r="H800" s="93"/>
      <c r="I800" s="93"/>
      <c r="J800" s="93"/>
      <c r="S800" s="72"/>
      <c r="T800" s="72"/>
    </row>
    <row r="801" spans="1:20" s="65" customFormat="1" ht="14.5" x14ac:dyDescent="0.35">
      <c r="A801" s="48"/>
      <c r="B801" s="93"/>
      <c r="C801" s="93"/>
      <c r="D801" s="93"/>
      <c r="E801" s="95"/>
      <c r="F801" s="95"/>
      <c r="G801" s="95"/>
      <c r="H801" s="93"/>
      <c r="I801" s="93"/>
      <c r="J801" s="93"/>
      <c r="S801" s="72"/>
      <c r="T801" s="72"/>
    </row>
    <row r="802" spans="1:20" s="65" customFormat="1" ht="14.5" x14ac:dyDescent="0.35">
      <c r="A802" s="48"/>
      <c r="B802" s="93"/>
      <c r="C802" s="93"/>
      <c r="D802" s="93"/>
      <c r="E802" s="95"/>
      <c r="F802" s="95"/>
      <c r="G802" s="95"/>
      <c r="H802" s="93"/>
      <c r="I802" s="93"/>
      <c r="J802" s="93"/>
      <c r="S802" s="72"/>
      <c r="T802" s="72"/>
    </row>
    <row r="803" spans="1:20" s="65" customFormat="1" ht="14.5" x14ac:dyDescent="0.35">
      <c r="A803" s="48"/>
      <c r="B803" s="93"/>
      <c r="C803" s="93"/>
      <c r="D803" s="93"/>
      <c r="E803" s="95"/>
      <c r="F803" s="95"/>
      <c r="G803" s="95"/>
      <c r="H803" s="93"/>
      <c r="I803" s="93"/>
      <c r="J803" s="93"/>
      <c r="S803" s="72"/>
      <c r="T803" s="72"/>
    </row>
    <row r="804" spans="1:20" s="65" customFormat="1" ht="14.5" x14ac:dyDescent="0.35">
      <c r="A804" s="48"/>
      <c r="B804" s="93"/>
      <c r="C804" s="93"/>
      <c r="D804" s="93"/>
      <c r="E804" s="95"/>
      <c r="F804" s="95"/>
      <c r="G804" s="95"/>
      <c r="H804" s="93"/>
      <c r="I804" s="93"/>
      <c r="J804" s="93"/>
      <c r="S804" s="72"/>
      <c r="T804" s="72"/>
    </row>
    <row r="805" spans="1:20" s="65" customFormat="1" ht="14.5" x14ac:dyDescent="0.35">
      <c r="A805" s="48"/>
      <c r="B805" s="93"/>
      <c r="C805" s="93"/>
      <c r="D805" s="93"/>
      <c r="E805" s="95"/>
      <c r="F805" s="95"/>
      <c r="G805" s="95"/>
      <c r="H805" s="93"/>
      <c r="I805" s="93"/>
      <c r="J805" s="93"/>
      <c r="S805" s="72"/>
      <c r="T805" s="72"/>
    </row>
    <row r="806" spans="1:20" s="65" customFormat="1" ht="14.5" x14ac:dyDescent="0.35">
      <c r="A806" s="48"/>
      <c r="B806" s="93"/>
      <c r="C806" s="93"/>
      <c r="D806" s="93"/>
      <c r="E806" s="95"/>
      <c r="F806" s="95"/>
      <c r="G806" s="95"/>
      <c r="H806" s="93"/>
      <c r="I806" s="93"/>
      <c r="J806" s="93"/>
      <c r="S806" s="72"/>
      <c r="T806" s="72"/>
    </row>
    <row r="807" spans="1:20" s="65" customFormat="1" ht="14.5" x14ac:dyDescent="0.35">
      <c r="A807" s="48"/>
      <c r="B807" s="93"/>
      <c r="C807" s="93"/>
      <c r="D807" s="93"/>
      <c r="E807" s="95"/>
      <c r="F807" s="95"/>
      <c r="G807" s="95"/>
      <c r="H807" s="93"/>
      <c r="I807" s="93"/>
      <c r="J807" s="93"/>
      <c r="S807" s="72"/>
      <c r="T807" s="72"/>
    </row>
    <row r="808" spans="1:20" s="65" customFormat="1" ht="14.5" x14ac:dyDescent="0.35">
      <c r="A808" s="48"/>
      <c r="B808" s="93"/>
      <c r="C808" s="93"/>
      <c r="D808" s="93"/>
      <c r="E808" s="95"/>
      <c r="F808" s="95"/>
      <c r="G808" s="95"/>
      <c r="H808" s="93"/>
      <c r="I808" s="93"/>
      <c r="J808" s="93"/>
      <c r="S808" s="72"/>
      <c r="T808" s="72"/>
    </row>
    <row r="809" spans="1:20" s="65" customFormat="1" ht="14.5" x14ac:dyDescent="0.35">
      <c r="A809" s="48"/>
      <c r="B809" s="93"/>
      <c r="C809" s="93"/>
      <c r="D809" s="93"/>
      <c r="E809" s="95"/>
      <c r="F809" s="95"/>
      <c r="G809" s="95"/>
      <c r="H809" s="93"/>
      <c r="I809" s="93"/>
      <c r="J809" s="93"/>
      <c r="S809" s="72"/>
      <c r="T809" s="72"/>
    </row>
    <row r="810" spans="1:20" s="65" customFormat="1" ht="14.5" x14ac:dyDescent="0.35">
      <c r="A810" s="48"/>
      <c r="B810" s="93"/>
      <c r="C810" s="93"/>
      <c r="D810" s="93"/>
      <c r="E810" s="95"/>
      <c r="F810" s="95"/>
      <c r="G810" s="95"/>
      <c r="H810" s="93"/>
      <c r="I810" s="93"/>
      <c r="J810" s="93"/>
      <c r="S810" s="72"/>
      <c r="T810" s="72"/>
    </row>
    <row r="811" spans="1:20" s="65" customFormat="1" ht="14.5" x14ac:dyDescent="0.35">
      <c r="A811" s="48"/>
      <c r="B811" s="93"/>
      <c r="C811" s="93"/>
      <c r="D811" s="93"/>
      <c r="E811" s="95"/>
      <c r="F811" s="95"/>
      <c r="G811" s="95"/>
      <c r="H811" s="93"/>
      <c r="I811" s="93"/>
      <c r="J811" s="93"/>
      <c r="S811" s="72"/>
      <c r="T811" s="72"/>
    </row>
    <row r="812" spans="1:20" s="65" customFormat="1" ht="14.5" x14ac:dyDescent="0.35">
      <c r="A812" s="48"/>
      <c r="B812" s="93"/>
      <c r="C812" s="93"/>
      <c r="D812" s="93"/>
      <c r="E812" s="95"/>
      <c r="F812" s="95"/>
      <c r="G812" s="95"/>
      <c r="H812" s="93"/>
      <c r="I812" s="93"/>
      <c r="J812" s="93"/>
      <c r="S812" s="72"/>
      <c r="T812" s="72"/>
    </row>
    <row r="813" spans="1:20" s="65" customFormat="1" ht="14.5" x14ac:dyDescent="0.35">
      <c r="A813" s="48"/>
      <c r="B813" s="93"/>
      <c r="C813" s="93"/>
      <c r="D813" s="93"/>
      <c r="E813" s="95"/>
      <c r="F813" s="95"/>
      <c r="G813" s="95"/>
      <c r="H813" s="93"/>
      <c r="I813" s="93"/>
      <c r="J813" s="93"/>
      <c r="S813" s="72"/>
      <c r="T813" s="72"/>
    </row>
    <row r="814" spans="1:20" s="65" customFormat="1" ht="14.5" x14ac:dyDescent="0.35">
      <c r="A814" s="48"/>
      <c r="B814" s="93"/>
      <c r="C814" s="93"/>
      <c r="D814" s="93"/>
      <c r="E814" s="95"/>
      <c r="F814" s="95"/>
      <c r="G814" s="95"/>
      <c r="H814" s="93"/>
      <c r="I814" s="93"/>
      <c r="J814" s="93"/>
      <c r="S814" s="72"/>
      <c r="T814" s="72"/>
    </row>
    <row r="815" spans="1:20" s="65" customFormat="1" ht="14.5" x14ac:dyDescent="0.35">
      <c r="A815" s="48"/>
      <c r="B815" s="93"/>
      <c r="C815" s="93"/>
      <c r="D815" s="93"/>
      <c r="E815" s="95"/>
      <c r="F815" s="95"/>
      <c r="G815" s="95"/>
      <c r="H815" s="93"/>
      <c r="I815" s="93"/>
      <c r="J815" s="93"/>
      <c r="S815" s="72"/>
      <c r="T815" s="72"/>
    </row>
    <row r="816" spans="1:20" s="65" customFormat="1" ht="14.5" x14ac:dyDescent="0.35">
      <c r="A816" s="48"/>
      <c r="B816" s="93"/>
      <c r="C816" s="93"/>
      <c r="D816" s="93"/>
      <c r="E816" s="95"/>
      <c r="F816" s="95"/>
      <c r="G816" s="95"/>
      <c r="H816" s="93"/>
      <c r="I816" s="93"/>
      <c r="J816" s="93"/>
      <c r="S816" s="72"/>
      <c r="T816" s="72"/>
    </row>
    <row r="817" spans="1:20" s="65" customFormat="1" ht="14.5" x14ac:dyDescent="0.35">
      <c r="A817" s="48"/>
      <c r="B817" s="93"/>
      <c r="C817" s="93"/>
      <c r="D817" s="93"/>
      <c r="E817" s="95"/>
      <c r="F817" s="95"/>
      <c r="G817" s="95"/>
      <c r="H817" s="93"/>
      <c r="I817" s="93"/>
      <c r="J817" s="93"/>
      <c r="S817" s="72"/>
      <c r="T817" s="72"/>
    </row>
    <row r="818" spans="1:20" s="65" customFormat="1" ht="14.5" x14ac:dyDescent="0.35">
      <c r="A818" s="48"/>
      <c r="B818" s="93"/>
      <c r="C818" s="93"/>
      <c r="D818" s="93"/>
      <c r="E818" s="95"/>
      <c r="F818" s="95"/>
      <c r="G818" s="95"/>
      <c r="H818" s="93"/>
      <c r="I818" s="93"/>
      <c r="J818" s="93"/>
      <c r="S818" s="72"/>
      <c r="T818" s="72"/>
    </row>
    <row r="819" spans="1:20" s="65" customFormat="1" ht="14.5" x14ac:dyDescent="0.35">
      <c r="A819" s="48"/>
      <c r="B819" s="93"/>
      <c r="C819" s="93"/>
      <c r="D819" s="93"/>
      <c r="E819" s="95"/>
      <c r="F819" s="95"/>
      <c r="G819" s="95"/>
      <c r="H819" s="93"/>
      <c r="I819" s="93"/>
      <c r="J819" s="93"/>
      <c r="S819" s="72"/>
      <c r="T819" s="72"/>
    </row>
    <row r="820" spans="1:20" s="65" customFormat="1" ht="14.5" x14ac:dyDescent="0.35">
      <c r="A820" s="48"/>
      <c r="B820" s="93"/>
      <c r="C820" s="93"/>
      <c r="D820" s="93"/>
      <c r="E820" s="95"/>
      <c r="F820" s="95"/>
      <c r="G820" s="95"/>
      <c r="H820" s="93"/>
      <c r="I820" s="93"/>
      <c r="J820" s="93"/>
      <c r="S820" s="72"/>
      <c r="T820" s="72"/>
    </row>
    <row r="821" spans="1:20" s="65" customFormat="1" ht="14.5" x14ac:dyDescent="0.35">
      <c r="A821" s="48"/>
      <c r="B821" s="93"/>
      <c r="C821" s="93"/>
      <c r="D821" s="93"/>
      <c r="E821" s="95"/>
      <c r="F821" s="95"/>
      <c r="G821" s="95"/>
      <c r="H821" s="93"/>
      <c r="I821" s="93"/>
      <c r="J821" s="93"/>
      <c r="S821" s="72"/>
      <c r="T821" s="72"/>
    </row>
    <row r="822" spans="1:20" s="65" customFormat="1" ht="14.5" x14ac:dyDescent="0.35">
      <c r="A822" s="48"/>
      <c r="B822" s="93"/>
      <c r="C822" s="93"/>
      <c r="D822" s="93"/>
      <c r="E822" s="95"/>
      <c r="F822" s="95"/>
      <c r="G822" s="95"/>
      <c r="H822" s="93"/>
      <c r="I822" s="93"/>
      <c r="J822" s="93"/>
      <c r="S822" s="72"/>
      <c r="T822" s="72"/>
    </row>
    <row r="823" spans="1:20" s="65" customFormat="1" ht="14.5" x14ac:dyDescent="0.35">
      <c r="A823" s="48"/>
      <c r="B823" s="93"/>
      <c r="C823" s="93"/>
      <c r="D823" s="93"/>
      <c r="E823" s="95"/>
      <c r="F823" s="95"/>
      <c r="G823" s="95"/>
      <c r="H823" s="93"/>
      <c r="I823" s="93"/>
      <c r="J823" s="93"/>
      <c r="S823" s="72"/>
      <c r="T823" s="72"/>
    </row>
    <row r="824" spans="1:20" s="65" customFormat="1" ht="14.5" x14ac:dyDescent="0.35">
      <c r="A824" s="48"/>
      <c r="B824" s="93"/>
      <c r="C824" s="93"/>
      <c r="D824" s="93"/>
      <c r="E824" s="95"/>
      <c r="F824" s="95"/>
      <c r="G824" s="95"/>
      <c r="H824" s="93"/>
      <c r="I824" s="93"/>
      <c r="J824" s="93"/>
      <c r="S824" s="72"/>
      <c r="T824" s="72"/>
    </row>
    <row r="825" spans="1:20" s="65" customFormat="1" ht="14.5" x14ac:dyDescent="0.35">
      <c r="A825" s="48"/>
      <c r="B825" s="93"/>
      <c r="C825" s="93"/>
      <c r="D825" s="93"/>
      <c r="E825" s="95"/>
      <c r="F825" s="95"/>
      <c r="G825" s="95"/>
      <c r="H825" s="93"/>
      <c r="I825" s="93"/>
      <c r="J825" s="93"/>
      <c r="S825" s="72"/>
      <c r="T825" s="72"/>
    </row>
    <row r="826" spans="1:20" s="65" customFormat="1" ht="14.5" x14ac:dyDescent="0.35">
      <c r="A826" s="48"/>
      <c r="B826" s="93"/>
      <c r="C826" s="93"/>
      <c r="D826" s="93"/>
      <c r="E826" s="95"/>
      <c r="F826" s="95"/>
      <c r="G826" s="95"/>
      <c r="H826" s="93"/>
      <c r="I826" s="93"/>
      <c r="J826" s="93"/>
      <c r="S826" s="72"/>
      <c r="T826" s="72"/>
    </row>
    <row r="827" spans="1:20" s="65" customFormat="1" ht="14.5" x14ac:dyDescent="0.35">
      <c r="A827" s="48"/>
      <c r="B827" s="93"/>
      <c r="C827" s="93"/>
      <c r="D827" s="93"/>
      <c r="E827" s="95"/>
      <c r="F827" s="95"/>
      <c r="G827" s="95"/>
      <c r="H827" s="93"/>
      <c r="I827" s="93"/>
      <c r="J827" s="93"/>
      <c r="S827" s="72"/>
      <c r="T827" s="72"/>
    </row>
    <row r="828" spans="1:20" s="65" customFormat="1" ht="14.5" x14ac:dyDescent="0.35">
      <c r="A828" s="48"/>
      <c r="B828" s="93"/>
      <c r="C828" s="93"/>
      <c r="D828" s="93"/>
      <c r="E828" s="95"/>
      <c r="F828" s="95"/>
      <c r="G828" s="95"/>
      <c r="H828" s="93"/>
      <c r="I828" s="93"/>
      <c r="J828" s="93"/>
      <c r="S828" s="72"/>
      <c r="T828" s="72"/>
    </row>
    <row r="829" spans="1:20" s="65" customFormat="1" ht="14.5" x14ac:dyDescent="0.35">
      <c r="A829" s="48"/>
      <c r="B829" s="93"/>
      <c r="C829" s="93"/>
      <c r="D829" s="93"/>
      <c r="E829" s="95"/>
      <c r="F829" s="95"/>
      <c r="G829" s="95"/>
      <c r="H829" s="93"/>
      <c r="I829" s="93"/>
      <c r="J829" s="93"/>
      <c r="S829" s="72"/>
      <c r="T829" s="72"/>
    </row>
    <row r="830" spans="1:20" s="65" customFormat="1" ht="14.5" x14ac:dyDescent="0.35">
      <c r="A830" s="48"/>
      <c r="B830" s="93"/>
      <c r="C830" s="93"/>
      <c r="D830" s="93"/>
      <c r="E830" s="95"/>
      <c r="F830" s="95"/>
      <c r="G830" s="95"/>
      <c r="H830" s="93"/>
      <c r="I830" s="93"/>
      <c r="J830" s="93"/>
      <c r="S830" s="72"/>
      <c r="T830" s="72"/>
    </row>
    <row r="831" spans="1:20" s="65" customFormat="1" ht="14.5" x14ac:dyDescent="0.35">
      <c r="A831" s="48"/>
      <c r="B831" s="93"/>
      <c r="C831" s="93"/>
      <c r="D831" s="93"/>
      <c r="E831" s="95"/>
      <c r="F831" s="95"/>
      <c r="G831" s="95"/>
      <c r="H831" s="93"/>
      <c r="I831" s="93"/>
      <c r="J831" s="93"/>
      <c r="S831" s="72"/>
      <c r="T831" s="72"/>
    </row>
    <row r="832" spans="1:20" s="65" customFormat="1" ht="14.5" x14ac:dyDescent="0.35">
      <c r="A832" s="48"/>
      <c r="B832" s="93"/>
      <c r="C832" s="93"/>
      <c r="D832" s="93"/>
      <c r="E832" s="95"/>
      <c r="F832" s="95"/>
      <c r="G832" s="95"/>
      <c r="H832" s="93"/>
      <c r="I832" s="93"/>
      <c r="J832" s="93"/>
      <c r="S832" s="72"/>
      <c r="T832" s="72"/>
    </row>
    <row r="833" spans="1:20" s="65" customFormat="1" ht="14.5" x14ac:dyDescent="0.35">
      <c r="A833" s="48"/>
      <c r="B833" s="93"/>
      <c r="C833" s="93"/>
      <c r="D833" s="93"/>
      <c r="E833" s="95"/>
      <c r="F833" s="95"/>
      <c r="G833" s="95"/>
      <c r="H833" s="93"/>
      <c r="I833" s="93"/>
      <c r="J833" s="93"/>
      <c r="S833" s="72"/>
      <c r="T833" s="72"/>
    </row>
    <row r="834" spans="1:20" s="65" customFormat="1" ht="14.5" x14ac:dyDescent="0.35">
      <c r="A834" s="48"/>
      <c r="B834" s="93"/>
      <c r="C834" s="93"/>
      <c r="D834" s="93"/>
      <c r="E834" s="95"/>
      <c r="F834" s="95"/>
      <c r="G834" s="95"/>
      <c r="H834" s="93"/>
      <c r="I834" s="93"/>
      <c r="J834" s="93"/>
      <c r="S834" s="72"/>
      <c r="T834" s="72"/>
    </row>
    <row r="835" spans="1:20" s="65" customFormat="1" ht="14.5" x14ac:dyDescent="0.35">
      <c r="A835" s="48"/>
      <c r="B835" s="93"/>
      <c r="C835" s="93"/>
      <c r="D835" s="93"/>
      <c r="E835" s="95"/>
      <c r="F835" s="95"/>
      <c r="G835" s="95"/>
      <c r="H835" s="93"/>
      <c r="I835" s="93"/>
      <c r="J835" s="93"/>
      <c r="S835" s="72"/>
      <c r="T835" s="72"/>
    </row>
    <row r="836" spans="1:20" s="65" customFormat="1" ht="14.5" x14ac:dyDescent="0.35">
      <c r="A836" s="48"/>
      <c r="B836" s="93"/>
      <c r="C836" s="93"/>
      <c r="D836" s="93"/>
      <c r="E836" s="95"/>
      <c r="F836" s="95"/>
      <c r="G836" s="95"/>
      <c r="H836" s="93"/>
      <c r="I836" s="93"/>
      <c r="J836" s="93"/>
      <c r="S836" s="72"/>
      <c r="T836" s="72"/>
    </row>
    <row r="837" spans="1:20" s="65" customFormat="1" ht="14.5" x14ac:dyDescent="0.35">
      <c r="A837" s="48"/>
      <c r="B837" s="93"/>
      <c r="C837" s="93"/>
      <c r="D837" s="93"/>
      <c r="E837" s="95"/>
      <c r="F837" s="95"/>
      <c r="G837" s="95"/>
      <c r="H837" s="93"/>
      <c r="I837" s="93"/>
      <c r="J837" s="93"/>
      <c r="S837" s="72"/>
      <c r="T837" s="72"/>
    </row>
    <row r="838" spans="1:20" s="65" customFormat="1" ht="14.5" x14ac:dyDescent="0.35">
      <c r="A838" s="48"/>
      <c r="B838" s="93"/>
      <c r="C838" s="93"/>
      <c r="D838" s="93"/>
      <c r="E838" s="95"/>
      <c r="F838" s="95"/>
      <c r="G838" s="95"/>
      <c r="H838" s="93"/>
      <c r="I838" s="93"/>
      <c r="J838" s="93"/>
      <c r="S838" s="72"/>
      <c r="T838" s="72"/>
    </row>
    <row r="839" spans="1:20" s="65" customFormat="1" ht="14.5" x14ac:dyDescent="0.35">
      <c r="A839" s="48"/>
      <c r="B839" s="93"/>
      <c r="C839" s="93"/>
      <c r="D839" s="93"/>
      <c r="E839" s="95"/>
      <c r="F839" s="95"/>
      <c r="G839" s="95"/>
      <c r="H839" s="93"/>
      <c r="I839" s="93"/>
      <c r="J839" s="93"/>
      <c r="S839" s="72"/>
      <c r="T839" s="72"/>
    </row>
    <row r="840" spans="1:20" s="65" customFormat="1" ht="14.5" x14ac:dyDescent="0.35">
      <c r="A840" s="48"/>
      <c r="B840" s="93"/>
      <c r="C840" s="93"/>
      <c r="D840" s="93"/>
      <c r="E840" s="95"/>
      <c r="F840" s="95"/>
      <c r="G840" s="95"/>
      <c r="H840" s="93"/>
      <c r="I840" s="93"/>
      <c r="J840" s="93"/>
      <c r="S840" s="72"/>
      <c r="T840" s="72"/>
    </row>
    <row r="841" spans="1:20" s="65" customFormat="1" ht="14.5" x14ac:dyDescent="0.35">
      <c r="A841" s="48"/>
      <c r="B841" s="93"/>
      <c r="C841" s="93"/>
      <c r="D841" s="93"/>
      <c r="E841" s="95"/>
      <c r="F841" s="95"/>
      <c r="G841" s="95"/>
      <c r="H841" s="93"/>
      <c r="I841" s="93"/>
      <c r="J841" s="93"/>
      <c r="S841" s="72"/>
      <c r="T841" s="72"/>
    </row>
    <row r="842" spans="1:20" s="65" customFormat="1" ht="14.5" x14ac:dyDescent="0.35">
      <c r="A842" s="48"/>
      <c r="B842" s="93"/>
      <c r="C842" s="93"/>
      <c r="D842" s="93"/>
      <c r="E842" s="95"/>
      <c r="F842" s="95"/>
      <c r="G842" s="95"/>
      <c r="H842" s="93"/>
      <c r="I842" s="93"/>
      <c r="J842" s="93"/>
      <c r="S842" s="72"/>
      <c r="T842" s="72"/>
    </row>
    <row r="843" spans="1:20" s="65" customFormat="1" ht="14.5" x14ac:dyDescent="0.35">
      <c r="A843" s="48"/>
      <c r="B843" s="93"/>
      <c r="C843" s="93"/>
      <c r="D843" s="93"/>
      <c r="E843" s="95"/>
      <c r="F843" s="95"/>
      <c r="G843" s="95"/>
      <c r="H843" s="93"/>
      <c r="I843" s="93"/>
      <c r="J843" s="93"/>
      <c r="S843" s="72"/>
      <c r="T843" s="72"/>
    </row>
    <row r="844" spans="1:20" s="65" customFormat="1" ht="14.5" x14ac:dyDescent="0.35">
      <c r="A844" s="48"/>
      <c r="B844" s="93"/>
      <c r="C844" s="93"/>
      <c r="D844" s="93"/>
      <c r="E844" s="95"/>
      <c r="F844" s="95"/>
      <c r="G844" s="95"/>
      <c r="H844" s="93"/>
      <c r="I844" s="93"/>
      <c r="J844" s="93"/>
      <c r="S844" s="72"/>
      <c r="T844" s="72"/>
    </row>
    <row r="845" spans="1:20" s="65" customFormat="1" ht="14.5" x14ac:dyDescent="0.35">
      <c r="A845" s="48"/>
      <c r="B845" s="93"/>
      <c r="C845" s="93"/>
      <c r="D845" s="93"/>
      <c r="E845" s="95"/>
      <c r="F845" s="95"/>
      <c r="G845" s="95"/>
      <c r="H845" s="93"/>
      <c r="I845" s="93"/>
      <c r="J845" s="93"/>
      <c r="S845" s="72"/>
      <c r="T845" s="72"/>
    </row>
    <row r="846" spans="1:20" s="65" customFormat="1" ht="14.5" x14ac:dyDescent="0.35">
      <c r="A846" s="48"/>
      <c r="B846" s="93"/>
      <c r="C846" s="93"/>
      <c r="D846" s="93"/>
      <c r="E846" s="95"/>
      <c r="F846" s="95"/>
      <c r="G846" s="95"/>
      <c r="H846" s="93"/>
      <c r="I846" s="93"/>
      <c r="J846" s="93"/>
      <c r="S846" s="72"/>
      <c r="T846" s="72"/>
    </row>
    <row r="847" spans="1:20" s="65" customFormat="1" ht="14.5" x14ac:dyDescent="0.35">
      <c r="A847" s="48"/>
      <c r="B847" s="93"/>
      <c r="C847" s="93"/>
      <c r="D847" s="93"/>
      <c r="E847" s="95"/>
      <c r="F847" s="95"/>
      <c r="G847" s="95"/>
      <c r="H847" s="93"/>
      <c r="I847" s="93"/>
      <c r="J847" s="93"/>
      <c r="S847" s="72"/>
      <c r="T847" s="72"/>
    </row>
    <row r="848" spans="1:20" s="65" customFormat="1" ht="14.5" x14ac:dyDescent="0.35">
      <c r="A848" s="48"/>
      <c r="B848" s="93"/>
      <c r="C848" s="93"/>
      <c r="D848" s="93"/>
      <c r="E848" s="95"/>
      <c r="F848" s="95"/>
      <c r="G848" s="95"/>
      <c r="H848" s="93"/>
      <c r="I848" s="93"/>
      <c r="J848" s="93"/>
      <c r="S848" s="72"/>
      <c r="T848" s="72"/>
    </row>
    <row r="849" spans="1:20" s="65" customFormat="1" ht="14.5" x14ac:dyDescent="0.35">
      <c r="A849" s="48"/>
      <c r="B849" s="93"/>
      <c r="C849" s="93"/>
      <c r="D849" s="93"/>
      <c r="E849" s="95"/>
      <c r="F849" s="95"/>
      <c r="G849" s="95"/>
      <c r="H849" s="93"/>
      <c r="I849" s="93"/>
      <c r="J849" s="93"/>
      <c r="S849" s="72"/>
      <c r="T849" s="72"/>
    </row>
    <row r="850" spans="1:20" s="65" customFormat="1" ht="14.5" x14ac:dyDescent="0.35">
      <c r="A850" s="48"/>
      <c r="B850" s="93"/>
      <c r="C850" s="93"/>
      <c r="D850" s="93"/>
      <c r="E850" s="95"/>
      <c r="F850" s="95"/>
      <c r="G850" s="95"/>
      <c r="H850" s="93"/>
      <c r="I850" s="93"/>
      <c r="J850" s="93"/>
      <c r="S850" s="72"/>
      <c r="T850" s="72"/>
    </row>
    <row r="851" spans="1:20" s="65" customFormat="1" ht="14.5" x14ac:dyDescent="0.35">
      <c r="A851" s="48"/>
      <c r="B851" s="93"/>
      <c r="C851" s="93"/>
      <c r="D851" s="93"/>
      <c r="E851" s="95"/>
      <c r="F851" s="95"/>
      <c r="G851" s="95"/>
      <c r="H851" s="93"/>
      <c r="I851" s="93"/>
      <c r="J851" s="93"/>
      <c r="S851" s="72"/>
      <c r="T851" s="72"/>
    </row>
    <row r="852" spans="1:20" s="65" customFormat="1" ht="14.5" x14ac:dyDescent="0.35">
      <c r="A852" s="48"/>
      <c r="B852" s="93"/>
      <c r="C852" s="93"/>
      <c r="D852" s="93"/>
      <c r="E852" s="95"/>
      <c r="F852" s="95"/>
      <c r="G852" s="95"/>
      <c r="H852" s="93"/>
      <c r="I852" s="93"/>
      <c r="J852" s="93"/>
      <c r="S852" s="72"/>
      <c r="T852" s="72"/>
    </row>
    <row r="853" spans="1:20" s="65" customFormat="1" ht="14.5" x14ac:dyDescent="0.35">
      <c r="A853" s="48"/>
      <c r="B853" s="93"/>
      <c r="C853" s="93"/>
      <c r="D853" s="93"/>
      <c r="E853" s="95"/>
      <c r="F853" s="95"/>
      <c r="G853" s="95"/>
      <c r="H853" s="93"/>
      <c r="I853" s="93"/>
      <c r="J853" s="93"/>
      <c r="S853" s="72"/>
      <c r="T853" s="72"/>
    </row>
    <row r="854" spans="1:20" s="65" customFormat="1" ht="14.5" x14ac:dyDescent="0.35">
      <c r="A854" s="48"/>
      <c r="B854" s="93"/>
      <c r="C854" s="93"/>
      <c r="D854" s="93"/>
      <c r="E854" s="95"/>
      <c r="F854" s="95"/>
      <c r="G854" s="95"/>
      <c r="H854" s="93"/>
      <c r="I854" s="93"/>
      <c r="J854" s="93"/>
      <c r="S854" s="72"/>
      <c r="T854" s="72"/>
    </row>
    <row r="855" spans="1:20" s="65" customFormat="1" ht="14.5" x14ac:dyDescent="0.35">
      <c r="A855" s="48"/>
      <c r="B855" s="93"/>
      <c r="C855" s="93"/>
      <c r="D855" s="93"/>
      <c r="E855" s="95"/>
      <c r="F855" s="95"/>
      <c r="G855" s="95"/>
      <c r="H855" s="93"/>
      <c r="I855" s="93"/>
      <c r="J855" s="93"/>
      <c r="S855" s="72"/>
      <c r="T855" s="72"/>
    </row>
    <row r="856" spans="1:20" s="65" customFormat="1" ht="14.5" x14ac:dyDescent="0.35">
      <c r="A856" s="48"/>
      <c r="B856" s="93"/>
      <c r="C856" s="93"/>
      <c r="D856" s="93"/>
      <c r="E856" s="95"/>
      <c r="F856" s="95"/>
      <c r="G856" s="95"/>
      <c r="H856" s="93"/>
      <c r="I856" s="93"/>
      <c r="J856" s="93"/>
      <c r="S856" s="72"/>
      <c r="T856" s="72"/>
    </row>
    <row r="857" spans="1:20" s="65" customFormat="1" ht="14.5" x14ac:dyDescent="0.35">
      <c r="A857" s="48"/>
      <c r="B857" s="93"/>
      <c r="C857" s="93"/>
      <c r="D857" s="93"/>
      <c r="E857" s="95"/>
      <c r="F857" s="95"/>
      <c r="G857" s="95"/>
      <c r="H857" s="93"/>
      <c r="I857" s="93"/>
      <c r="J857" s="93"/>
      <c r="S857" s="72"/>
      <c r="T857" s="72"/>
    </row>
    <row r="858" spans="1:20" s="65" customFormat="1" ht="14.5" x14ac:dyDescent="0.35">
      <c r="A858" s="48"/>
      <c r="B858" s="93"/>
      <c r="C858" s="93"/>
      <c r="D858" s="93"/>
      <c r="E858" s="95"/>
      <c r="F858" s="95"/>
      <c r="G858" s="95"/>
      <c r="H858" s="93"/>
      <c r="I858" s="93"/>
      <c r="J858" s="93"/>
      <c r="S858" s="72"/>
      <c r="T858" s="72"/>
    </row>
    <row r="859" spans="1:20" s="65" customFormat="1" ht="14.5" x14ac:dyDescent="0.35">
      <c r="A859" s="48"/>
      <c r="B859" s="93"/>
      <c r="C859" s="93"/>
      <c r="D859" s="93"/>
      <c r="E859" s="95"/>
      <c r="F859" s="95"/>
      <c r="G859" s="95"/>
      <c r="H859" s="93"/>
      <c r="I859" s="93"/>
      <c r="J859" s="93"/>
      <c r="S859" s="72"/>
      <c r="T859" s="72"/>
    </row>
    <row r="860" spans="1:20" s="65" customFormat="1" ht="14.5" x14ac:dyDescent="0.35">
      <c r="A860" s="48"/>
      <c r="B860" s="93"/>
      <c r="C860" s="93"/>
      <c r="D860" s="93"/>
      <c r="E860" s="95"/>
      <c r="F860" s="95"/>
      <c r="G860" s="95"/>
      <c r="H860" s="93"/>
      <c r="I860" s="93"/>
      <c r="J860" s="93"/>
      <c r="S860" s="72"/>
      <c r="T860" s="72"/>
    </row>
    <row r="861" spans="1:20" s="65" customFormat="1" ht="14.5" x14ac:dyDescent="0.35">
      <c r="A861" s="48"/>
      <c r="B861" s="93"/>
      <c r="C861" s="93"/>
      <c r="D861" s="93"/>
      <c r="E861" s="95"/>
      <c r="F861" s="95"/>
      <c r="G861" s="95"/>
      <c r="H861" s="93"/>
      <c r="I861" s="93"/>
      <c r="J861" s="93"/>
      <c r="S861" s="72"/>
      <c r="T861" s="72"/>
    </row>
    <row r="862" spans="1:20" s="65" customFormat="1" ht="14.5" x14ac:dyDescent="0.35">
      <c r="A862" s="48"/>
      <c r="B862" s="93"/>
      <c r="C862" s="93"/>
      <c r="D862" s="93"/>
      <c r="E862" s="95"/>
      <c r="F862" s="95"/>
      <c r="G862" s="95"/>
      <c r="H862" s="93"/>
      <c r="I862" s="93"/>
      <c r="J862" s="93"/>
      <c r="S862" s="72"/>
      <c r="T862" s="72"/>
    </row>
    <row r="863" spans="1:20" s="65" customFormat="1" ht="14.5" x14ac:dyDescent="0.35">
      <c r="A863" s="48"/>
      <c r="B863" s="93"/>
      <c r="C863" s="93"/>
      <c r="D863" s="93"/>
      <c r="E863" s="95"/>
      <c r="F863" s="95"/>
      <c r="G863" s="95"/>
      <c r="H863" s="93"/>
      <c r="I863" s="93"/>
      <c r="J863" s="93"/>
      <c r="S863" s="72"/>
      <c r="T863" s="72"/>
    </row>
    <row r="864" spans="1:20" s="65" customFormat="1" ht="14.5" x14ac:dyDescent="0.35">
      <c r="A864" s="48"/>
      <c r="B864" s="93"/>
      <c r="C864" s="93"/>
      <c r="D864" s="93"/>
      <c r="E864" s="95"/>
      <c r="F864" s="95"/>
      <c r="G864" s="95"/>
      <c r="H864" s="93"/>
      <c r="I864" s="93"/>
      <c r="J864" s="93"/>
      <c r="S864" s="72"/>
      <c r="T864" s="72"/>
    </row>
    <row r="865" spans="1:20" s="65" customFormat="1" ht="14.5" x14ac:dyDescent="0.35">
      <c r="A865" s="48"/>
      <c r="B865" s="93"/>
      <c r="C865" s="93"/>
      <c r="D865" s="93"/>
      <c r="E865" s="95"/>
      <c r="F865" s="95"/>
      <c r="G865" s="95"/>
      <c r="H865" s="93"/>
      <c r="I865" s="93"/>
      <c r="J865" s="93"/>
      <c r="S865" s="72"/>
      <c r="T865" s="72"/>
    </row>
    <row r="866" spans="1:20" s="65" customFormat="1" ht="14.5" x14ac:dyDescent="0.35">
      <c r="A866" s="48"/>
      <c r="B866" s="93"/>
      <c r="C866" s="93"/>
      <c r="D866" s="93"/>
      <c r="E866" s="95"/>
      <c r="F866" s="95"/>
      <c r="G866" s="95"/>
      <c r="H866" s="93"/>
      <c r="I866" s="93"/>
      <c r="J866" s="93"/>
      <c r="S866" s="72"/>
      <c r="T866" s="72"/>
    </row>
    <row r="867" spans="1:20" s="65" customFormat="1" ht="14.5" x14ac:dyDescent="0.35">
      <c r="A867" s="48"/>
      <c r="B867" s="93"/>
      <c r="C867" s="93"/>
      <c r="D867" s="93"/>
      <c r="E867" s="95"/>
      <c r="F867" s="95"/>
      <c r="G867" s="95"/>
      <c r="H867" s="93"/>
      <c r="I867" s="93"/>
      <c r="J867" s="93"/>
      <c r="S867" s="72"/>
      <c r="T867" s="72"/>
    </row>
    <row r="868" spans="1:20" s="65" customFormat="1" ht="14.5" x14ac:dyDescent="0.35">
      <c r="A868" s="48"/>
      <c r="B868" s="93"/>
      <c r="C868" s="93"/>
      <c r="D868" s="93"/>
      <c r="E868" s="95"/>
      <c r="F868" s="95"/>
      <c r="G868" s="95"/>
      <c r="H868" s="93"/>
      <c r="I868" s="93"/>
      <c r="J868" s="93"/>
      <c r="S868" s="72"/>
      <c r="T868" s="72"/>
    </row>
    <row r="869" spans="1:20" s="65" customFormat="1" ht="14.5" x14ac:dyDescent="0.35">
      <c r="A869" s="48"/>
      <c r="B869" s="93"/>
      <c r="C869" s="93"/>
      <c r="D869" s="93"/>
      <c r="E869" s="95"/>
      <c r="F869" s="95"/>
      <c r="G869" s="95"/>
      <c r="H869" s="93"/>
      <c r="I869" s="93"/>
      <c r="J869" s="93"/>
      <c r="S869" s="72"/>
      <c r="T869" s="72"/>
    </row>
    <row r="870" spans="1:20" s="65" customFormat="1" ht="14.5" x14ac:dyDescent="0.35">
      <c r="A870" s="48"/>
      <c r="B870" s="93"/>
      <c r="C870" s="93"/>
      <c r="D870" s="93"/>
      <c r="E870" s="95"/>
      <c r="F870" s="95"/>
      <c r="G870" s="95"/>
      <c r="H870" s="93"/>
      <c r="I870" s="93"/>
      <c r="J870" s="93"/>
      <c r="S870" s="72"/>
      <c r="T870" s="72"/>
    </row>
    <row r="871" spans="1:20" s="65" customFormat="1" ht="14.5" x14ac:dyDescent="0.35">
      <c r="A871" s="48"/>
      <c r="B871" s="93"/>
      <c r="C871" s="93"/>
      <c r="D871" s="93"/>
      <c r="E871" s="95"/>
      <c r="F871" s="95"/>
      <c r="G871" s="95"/>
      <c r="H871" s="93"/>
      <c r="I871" s="93"/>
      <c r="J871" s="93"/>
      <c r="S871" s="72"/>
      <c r="T871" s="72"/>
    </row>
    <row r="872" spans="1:20" s="65" customFormat="1" ht="14.5" x14ac:dyDescent="0.35">
      <c r="A872" s="48"/>
      <c r="B872" s="93"/>
      <c r="C872" s="93"/>
      <c r="D872" s="93"/>
      <c r="E872" s="95"/>
      <c r="F872" s="95"/>
      <c r="G872" s="95"/>
      <c r="H872" s="93"/>
      <c r="I872" s="93"/>
      <c r="J872" s="93"/>
      <c r="S872" s="72"/>
      <c r="T872" s="72"/>
    </row>
    <row r="873" spans="1:20" s="65" customFormat="1" ht="14.5" x14ac:dyDescent="0.35">
      <c r="A873" s="48"/>
      <c r="B873" s="93"/>
      <c r="C873" s="93"/>
      <c r="D873" s="93"/>
      <c r="E873" s="95"/>
      <c r="F873" s="95"/>
      <c r="G873" s="95"/>
      <c r="H873" s="93"/>
      <c r="I873" s="93"/>
      <c r="J873" s="93"/>
      <c r="S873" s="72"/>
      <c r="T873" s="72"/>
    </row>
    <row r="874" spans="1:20" s="65" customFormat="1" ht="14.5" x14ac:dyDescent="0.35">
      <c r="A874" s="48"/>
      <c r="B874" s="93"/>
      <c r="C874" s="93"/>
      <c r="D874" s="93"/>
      <c r="E874" s="95"/>
      <c r="F874" s="95"/>
      <c r="G874" s="95"/>
      <c r="H874" s="93"/>
      <c r="I874" s="93"/>
      <c r="J874" s="93"/>
      <c r="S874" s="72"/>
      <c r="T874" s="72"/>
    </row>
    <row r="875" spans="1:20" s="65" customFormat="1" ht="14.5" x14ac:dyDescent="0.35">
      <c r="A875" s="48"/>
      <c r="B875" s="93"/>
      <c r="C875" s="93"/>
      <c r="D875" s="93"/>
      <c r="E875" s="95"/>
      <c r="F875" s="95"/>
      <c r="G875" s="95"/>
      <c r="H875" s="93"/>
      <c r="I875" s="93"/>
      <c r="J875" s="93"/>
      <c r="S875" s="72"/>
      <c r="T875" s="72"/>
    </row>
    <row r="876" spans="1:20" s="65" customFormat="1" ht="14.5" x14ac:dyDescent="0.35">
      <c r="A876" s="48"/>
      <c r="B876" s="93"/>
      <c r="C876" s="93"/>
      <c r="D876" s="93"/>
      <c r="E876" s="95"/>
      <c r="F876" s="95"/>
      <c r="G876" s="95"/>
      <c r="H876" s="93"/>
      <c r="I876" s="93"/>
      <c r="J876" s="93"/>
      <c r="S876" s="72"/>
      <c r="T876" s="72"/>
    </row>
    <row r="877" spans="1:20" s="65" customFormat="1" ht="14.5" x14ac:dyDescent="0.35">
      <c r="A877" s="48"/>
      <c r="B877" s="93"/>
      <c r="C877" s="93"/>
      <c r="D877" s="93"/>
      <c r="E877" s="95"/>
      <c r="F877" s="95"/>
      <c r="G877" s="95"/>
      <c r="H877" s="93"/>
      <c r="I877" s="93"/>
      <c r="J877" s="93"/>
      <c r="S877" s="72"/>
      <c r="T877" s="72"/>
    </row>
    <row r="878" spans="1:20" s="65" customFormat="1" ht="14.5" x14ac:dyDescent="0.35">
      <c r="A878" s="48"/>
      <c r="B878" s="93"/>
      <c r="C878" s="93"/>
      <c r="D878" s="93"/>
      <c r="E878" s="95"/>
      <c r="F878" s="95"/>
      <c r="G878" s="95"/>
      <c r="H878" s="93"/>
      <c r="I878" s="93"/>
      <c r="J878" s="93"/>
      <c r="S878" s="72"/>
      <c r="T878" s="72"/>
    </row>
    <row r="879" spans="1:20" s="65" customFormat="1" ht="14.5" x14ac:dyDescent="0.35">
      <c r="A879" s="48"/>
      <c r="B879" s="93"/>
      <c r="C879" s="93"/>
      <c r="D879" s="93"/>
      <c r="E879" s="95"/>
      <c r="F879" s="95"/>
      <c r="G879" s="95"/>
      <c r="H879" s="93"/>
      <c r="I879" s="93"/>
      <c r="J879" s="93"/>
      <c r="S879" s="72"/>
      <c r="T879" s="72"/>
    </row>
    <row r="880" spans="1:20" s="65" customFormat="1" ht="14.5" x14ac:dyDescent="0.35">
      <c r="A880" s="48"/>
      <c r="B880" s="93"/>
      <c r="C880" s="93"/>
      <c r="D880" s="93"/>
      <c r="E880" s="95"/>
      <c r="F880" s="95"/>
      <c r="G880" s="95"/>
      <c r="H880" s="93"/>
      <c r="I880" s="93"/>
      <c r="J880" s="93"/>
      <c r="S880" s="72"/>
      <c r="T880" s="72"/>
    </row>
    <row r="881" spans="1:20" s="65" customFormat="1" ht="14.5" x14ac:dyDescent="0.35">
      <c r="A881" s="48"/>
      <c r="B881" s="93"/>
      <c r="C881" s="93"/>
      <c r="D881" s="93"/>
      <c r="E881" s="95"/>
      <c r="F881" s="95"/>
      <c r="G881" s="95"/>
      <c r="H881" s="93"/>
      <c r="I881" s="93"/>
      <c r="J881" s="93"/>
      <c r="S881" s="72"/>
      <c r="T881" s="72"/>
    </row>
    <row r="882" spans="1:20" s="65" customFormat="1" ht="14.5" x14ac:dyDescent="0.35">
      <c r="A882" s="48"/>
      <c r="B882" s="93"/>
      <c r="C882" s="93"/>
      <c r="D882" s="93"/>
      <c r="E882" s="95"/>
      <c r="F882" s="95"/>
      <c r="G882" s="95"/>
      <c r="H882" s="93"/>
      <c r="I882" s="93"/>
      <c r="J882" s="93"/>
      <c r="S882" s="72"/>
      <c r="T882" s="72"/>
    </row>
    <row r="883" spans="1:20" s="65" customFormat="1" ht="14.5" x14ac:dyDescent="0.35">
      <c r="A883" s="48"/>
      <c r="B883" s="93"/>
      <c r="C883" s="93"/>
      <c r="D883" s="93"/>
      <c r="E883" s="95"/>
      <c r="F883" s="95"/>
      <c r="G883" s="95"/>
      <c r="H883" s="93"/>
      <c r="I883" s="93"/>
      <c r="J883" s="93"/>
      <c r="S883" s="72"/>
      <c r="T883" s="72"/>
    </row>
    <row r="884" spans="1:20" s="65" customFormat="1" ht="14.5" x14ac:dyDescent="0.35">
      <c r="A884" s="48"/>
      <c r="B884" s="93"/>
      <c r="C884" s="93"/>
      <c r="D884" s="93"/>
      <c r="E884" s="95"/>
      <c r="F884" s="95"/>
      <c r="G884" s="95"/>
      <c r="H884" s="93"/>
      <c r="I884" s="93"/>
      <c r="J884" s="93"/>
      <c r="S884" s="72"/>
      <c r="T884" s="72"/>
    </row>
    <row r="885" spans="1:20" s="65" customFormat="1" ht="14.5" x14ac:dyDescent="0.35">
      <c r="A885" s="48"/>
      <c r="B885" s="93"/>
      <c r="C885" s="93"/>
      <c r="D885" s="93"/>
      <c r="E885" s="95"/>
      <c r="F885" s="95"/>
      <c r="G885" s="95"/>
      <c r="H885" s="93"/>
      <c r="I885" s="93"/>
      <c r="J885" s="93"/>
      <c r="S885" s="72"/>
      <c r="T885" s="72"/>
    </row>
    <row r="886" spans="1:20" s="65" customFormat="1" ht="14.5" x14ac:dyDescent="0.35">
      <c r="A886" s="48"/>
      <c r="B886" s="93"/>
      <c r="C886" s="93"/>
      <c r="D886" s="93"/>
      <c r="E886" s="95"/>
      <c r="F886" s="95"/>
      <c r="G886" s="95"/>
      <c r="H886" s="93"/>
      <c r="I886" s="93"/>
      <c r="J886" s="93"/>
      <c r="S886" s="72"/>
      <c r="T886" s="72"/>
    </row>
    <row r="887" spans="1:20" s="65" customFormat="1" ht="14.5" x14ac:dyDescent="0.35">
      <c r="A887" s="48"/>
      <c r="B887" s="93"/>
      <c r="C887" s="93"/>
      <c r="D887" s="93"/>
      <c r="E887" s="95"/>
      <c r="F887" s="95"/>
      <c r="G887" s="95"/>
      <c r="H887" s="93"/>
      <c r="I887" s="93"/>
      <c r="J887" s="93"/>
      <c r="S887" s="72"/>
      <c r="T887" s="72"/>
    </row>
    <row r="888" spans="1:20" s="65" customFormat="1" ht="14.5" x14ac:dyDescent="0.35">
      <c r="A888" s="48"/>
      <c r="B888" s="93"/>
      <c r="C888" s="93"/>
      <c r="D888" s="93"/>
      <c r="E888" s="95"/>
      <c r="F888" s="95"/>
      <c r="G888" s="95"/>
      <c r="H888" s="93"/>
      <c r="I888" s="93"/>
      <c r="J888" s="93"/>
      <c r="S888" s="72"/>
      <c r="T888" s="72"/>
    </row>
    <row r="889" spans="1:20" s="65" customFormat="1" ht="14.5" x14ac:dyDescent="0.35">
      <c r="A889" s="48"/>
      <c r="B889" s="93"/>
      <c r="C889" s="93"/>
      <c r="D889" s="93"/>
      <c r="E889" s="95"/>
      <c r="F889" s="95"/>
      <c r="G889" s="95"/>
      <c r="H889" s="93"/>
      <c r="I889" s="93"/>
      <c r="J889" s="93"/>
      <c r="S889" s="72"/>
      <c r="T889" s="72"/>
    </row>
    <row r="890" spans="1:20" s="65" customFormat="1" ht="14.5" x14ac:dyDescent="0.35">
      <c r="A890" s="48"/>
      <c r="B890" s="93"/>
      <c r="C890" s="93"/>
      <c r="D890" s="93"/>
      <c r="E890" s="95"/>
      <c r="F890" s="95"/>
      <c r="G890" s="95"/>
      <c r="H890" s="93"/>
      <c r="I890" s="93"/>
      <c r="J890" s="93"/>
      <c r="S890" s="72"/>
      <c r="T890" s="72"/>
    </row>
    <row r="891" spans="1:20" s="65" customFormat="1" ht="14.5" x14ac:dyDescent="0.35">
      <c r="A891" s="48"/>
      <c r="B891" s="93"/>
      <c r="C891" s="93"/>
      <c r="D891" s="93"/>
      <c r="E891" s="95"/>
      <c r="F891" s="95"/>
      <c r="G891" s="95"/>
      <c r="H891" s="93"/>
      <c r="I891" s="93"/>
      <c r="J891" s="93"/>
      <c r="S891" s="72"/>
      <c r="T891" s="72"/>
    </row>
    <row r="892" spans="1:20" s="65" customFormat="1" ht="14.5" x14ac:dyDescent="0.35">
      <c r="A892" s="48"/>
      <c r="B892" s="93"/>
      <c r="C892" s="93"/>
      <c r="D892" s="93"/>
      <c r="E892" s="95"/>
      <c r="F892" s="95"/>
      <c r="G892" s="95"/>
      <c r="H892" s="93"/>
      <c r="I892" s="93"/>
      <c r="J892" s="93"/>
      <c r="S892" s="72"/>
      <c r="T892" s="72"/>
    </row>
    <row r="893" spans="1:20" s="65" customFormat="1" ht="14.5" x14ac:dyDescent="0.35">
      <c r="A893" s="48"/>
      <c r="B893" s="93"/>
      <c r="C893" s="93"/>
      <c r="D893" s="93"/>
      <c r="E893" s="95"/>
      <c r="F893" s="95"/>
      <c r="G893" s="95"/>
      <c r="H893" s="93"/>
      <c r="I893" s="93"/>
      <c r="J893" s="93"/>
      <c r="S893" s="72"/>
      <c r="T893" s="72"/>
    </row>
    <row r="894" spans="1:20" s="65" customFormat="1" ht="14.5" x14ac:dyDescent="0.35">
      <c r="A894" s="48"/>
      <c r="B894" s="93"/>
      <c r="C894" s="93"/>
      <c r="D894" s="93"/>
      <c r="E894" s="95"/>
      <c r="F894" s="95"/>
      <c r="G894" s="95"/>
      <c r="H894" s="93"/>
      <c r="I894" s="93"/>
      <c r="J894" s="93"/>
      <c r="S894" s="72"/>
      <c r="T894" s="72"/>
    </row>
    <row r="895" spans="1:20" s="65" customFormat="1" ht="14.5" x14ac:dyDescent="0.35">
      <c r="A895" s="48"/>
      <c r="B895" s="93"/>
      <c r="C895" s="93"/>
      <c r="D895" s="93"/>
      <c r="E895" s="95"/>
      <c r="F895" s="95"/>
      <c r="G895" s="95"/>
      <c r="H895" s="93"/>
      <c r="I895" s="93"/>
      <c r="J895" s="93"/>
      <c r="S895" s="72"/>
      <c r="T895" s="72"/>
    </row>
    <row r="896" spans="1:20" s="65" customFormat="1" ht="14.5" x14ac:dyDescent="0.35">
      <c r="A896" s="48"/>
      <c r="B896" s="93"/>
      <c r="C896" s="93"/>
      <c r="D896" s="93"/>
      <c r="E896" s="95"/>
      <c r="F896" s="95"/>
      <c r="G896" s="95"/>
      <c r="H896" s="93"/>
      <c r="I896" s="93"/>
      <c r="J896" s="93"/>
      <c r="S896" s="72"/>
      <c r="T896" s="72"/>
    </row>
    <row r="897" spans="1:20" s="65" customFormat="1" ht="14.5" x14ac:dyDescent="0.35">
      <c r="A897" s="48"/>
      <c r="B897" s="93"/>
      <c r="C897" s="93"/>
      <c r="D897" s="93"/>
      <c r="E897" s="95"/>
      <c r="F897" s="95"/>
      <c r="G897" s="95"/>
      <c r="H897" s="93"/>
      <c r="I897" s="93"/>
      <c r="J897" s="93"/>
      <c r="S897" s="72"/>
      <c r="T897" s="72"/>
    </row>
    <row r="898" spans="1:20" s="65" customFormat="1" ht="14.5" x14ac:dyDescent="0.35">
      <c r="A898" s="48"/>
      <c r="B898" s="93"/>
      <c r="C898" s="93"/>
      <c r="D898" s="93"/>
      <c r="E898" s="95"/>
      <c r="F898" s="95"/>
      <c r="G898" s="95"/>
      <c r="H898" s="93"/>
      <c r="I898" s="93"/>
      <c r="J898" s="93"/>
      <c r="S898" s="72"/>
      <c r="T898" s="72"/>
    </row>
    <row r="899" spans="1:20" s="65" customFormat="1" ht="14.5" x14ac:dyDescent="0.35">
      <c r="A899" s="48"/>
      <c r="B899" s="93"/>
      <c r="C899" s="93"/>
      <c r="D899" s="93"/>
      <c r="E899" s="95"/>
      <c r="F899" s="95"/>
      <c r="G899" s="95"/>
      <c r="H899" s="93"/>
      <c r="I899" s="93"/>
      <c r="J899" s="93"/>
      <c r="S899" s="72"/>
      <c r="T899" s="72"/>
    </row>
    <row r="900" spans="1:20" s="65" customFormat="1" ht="14.5" x14ac:dyDescent="0.35">
      <c r="A900" s="48"/>
      <c r="B900" s="93"/>
      <c r="C900" s="93"/>
      <c r="D900" s="93"/>
      <c r="E900" s="95"/>
      <c r="F900" s="95"/>
      <c r="G900" s="95"/>
      <c r="H900" s="93"/>
      <c r="I900" s="93"/>
      <c r="J900" s="93"/>
      <c r="S900" s="72"/>
      <c r="T900" s="72"/>
    </row>
    <row r="901" spans="1:20" s="65" customFormat="1" ht="14.5" x14ac:dyDescent="0.35">
      <c r="A901" s="48"/>
      <c r="B901" s="93"/>
      <c r="C901" s="93"/>
      <c r="D901" s="93"/>
      <c r="E901" s="95"/>
      <c r="F901" s="95"/>
      <c r="G901" s="95"/>
      <c r="H901" s="93"/>
      <c r="I901" s="93"/>
      <c r="J901" s="93"/>
      <c r="S901" s="72"/>
      <c r="T901" s="72"/>
    </row>
    <row r="902" spans="1:20" s="65" customFormat="1" ht="14.5" x14ac:dyDescent="0.35">
      <c r="A902" s="48"/>
      <c r="B902" s="93"/>
      <c r="C902" s="93"/>
      <c r="D902" s="93"/>
      <c r="E902" s="95"/>
      <c r="F902" s="95"/>
      <c r="G902" s="95"/>
      <c r="H902" s="93"/>
      <c r="I902" s="93"/>
      <c r="J902" s="93"/>
      <c r="S902" s="72"/>
      <c r="T902" s="72"/>
    </row>
    <row r="903" spans="1:20" s="65" customFormat="1" ht="14.5" x14ac:dyDescent="0.35">
      <c r="A903" s="48"/>
      <c r="B903" s="93"/>
      <c r="C903" s="93"/>
      <c r="D903" s="93"/>
      <c r="E903" s="95"/>
      <c r="F903" s="95"/>
      <c r="G903" s="95"/>
      <c r="H903" s="93"/>
      <c r="I903" s="93"/>
      <c r="J903" s="93"/>
      <c r="S903" s="72"/>
      <c r="T903" s="72"/>
    </row>
    <row r="904" spans="1:20" s="65" customFormat="1" ht="14.5" x14ac:dyDescent="0.35">
      <c r="A904" s="48"/>
      <c r="B904" s="93"/>
      <c r="C904" s="93"/>
      <c r="D904" s="93"/>
      <c r="E904" s="95"/>
      <c r="F904" s="95"/>
      <c r="G904" s="95"/>
      <c r="H904" s="93"/>
      <c r="I904" s="93"/>
      <c r="J904" s="93"/>
      <c r="S904" s="72"/>
      <c r="T904" s="72"/>
    </row>
    <row r="905" spans="1:20" s="65" customFormat="1" ht="14.5" x14ac:dyDescent="0.35">
      <c r="A905" s="48"/>
      <c r="B905" s="93"/>
      <c r="C905" s="93"/>
      <c r="D905" s="93"/>
      <c r="E905" s="95"/>
      <c r="F905" s="95"/>
      <c r="G905" s="95"/>
      <c r="H905" s="93"/>
      <c r="I905" s="93"/>
      <c r="J905" s="93"/>
      <c r="S905" s="72"/>
      <c r="T905" s="72"/>
    </row>
    <row r="906" spans="1:20" s="65" customFormat="1" ht="14.5" x14ac:dyDescent="0.35">
      <c r="A906" s="48"/>
      <c r="B906" s="93"/>
      <c r="C906" s="93"/>
      <c r="D906" s="93"/>
      <c r="E906" s="95"/>
      <c r="F906" s="95"/>
      <c r="G906" s="95"/>
      <c r="H906" s="93"/>
      <c r="I906" s="93"/>
      <c r="J906" s="93"/>
      <c r="S906" s="72"/>
      <c r="T906" s="72"/>
    </row>
    <row r="907" spans="1:20" s="65" customFormat="1" ht="14.5" x14ac:dyDescent="0.35">
      <c r="A907" s="48"/>
      <c r="B907" s="93"/>
      <c r="C907" s="93"/>
      <c r="D907" s="93"/>
      <c r="E907" s="95"/>
      <c r="F907" s="95"/>
      <c r="G907" s="95"/>
      <c r="H907" s="93"/>
      <c r="I907" s="93"/>
      <c r="J907" s="93"/>
      <c r="S907" s="72"/>
      <c r="T907" s="72"/>
    </row>
    <row r="908" spans="1:20" s="65" customFormat="1" ht="14.5" x14ac:dyDescent="0.35">
      <c r="A908" s="48"/>
      <c r="B908" s="93"/>
      <c r="C908" s="93"/>
      <c r="D908" s="93"/>
      <c r="E908" s="95"/>
      <c r="F908" s="95"/>
      <c r="G908" s="95"/>
      <c r="H908" s="93"/>
      <c r="I908" s="93"/>
      <c r="J908" s="93"/>
      <c r="S908" s="72"/>
      <c r="T908" s="72"/>
    </row>
    <row r="909" spans="1:20" s="65" customFormat="1" ht="14.5" x14ac:dyDescent="0.35">
      <c r="A909" s="48"/>
      <c r="B909" s="93"/>
      <c r="C909" s="93"/>
      <c r="D909" s="93"/>
      <c r="E909" s="95"/>
      <c r="F909" s="95"/>
      <c r="G909" s="95"/>
      <c r="H909" s="93"/>
      <c r="I909" s="93"/>
      <c r="J909" s="93"/>
      <c r="S909" s="72"/>
      <c r="T909" s="72"/>
    </row>
    <row r="910" spans="1:20" s="65" customFormat="1" ht="14.5" x14ac:dyDescent="0.35">
      <c r="A910" s="48"/>
      <c r="B910" s="93"/>
      <c r="C910" s="93"/>
      <c r="D910" s="93"/>
      <c r="E910" s="95"/>
      <c r="F910" s="95"/>
      <c r="G910" s="95"/>
      <c r="H910" s="93"/>
      <c r="I910" s="93"/>
      <c r="J910" s="93"/>
      <c r="S910" s="72"/>
      <c r="T910" s="72"/>
    </row>
    <row r="911" spans="1:20" s="65" customFormat="1" ht="14.5" x14ac:dyDescent="0.35">
      <c r="A911" s="48"/>
      <c r="B911" s="93"/>
      <c r="C911" s="93"/>
      <c r="D911" s="93"/>
      <c r="E911" s="95"/>
      <c r="F911" s="95"/>
      <c r="G911" s="95"/>
      <c r="H911" s="93"/>
      <c r="I911" s="93"/>
      <c r="J911" s="93"/>
      <c r="S911" s="72"/>
      <c r="T911" s="72"/>
    </row>
    <row r="912" spans="1:20" s="65" customFormat="1" ht="14.5" x14ac:dyDescent="0.35">
      <c r="A912" s="48"/>
      <c r="B912" s="93"/>
      <c r="C912" s="93"/>
      <c r="D912" s="93"/>
      <c r="E912" s="95"/>
      <c r="F912" s="95"/>
      <c r="G912" s="95"/>
      <c r="H912" s="93"/>
      <c r="I912" s="93"/>
      <c r="J912" s="93"/>
      <c r="S912" s="72"/>
      <c r="T912" s="72"/>
    </row>
    <row r="913" spans="1:20" s="65" customFormat="1" ht="14.5" x14ac:dyDescent="0.35">
      <c r="A913" s="48"/>
      <c r="B913" s="93"/>
      <c r="C913" s="93"/>
      <c r="D913" s="93"/>
      <c r="E913" s="95"/>
      <c r="F913" s="95"/>
      <c r="G913" s="95"/>
      <c r="H913" s="93"/>
      <c r="I913" s="93"/>
      <c r="J913" s="93"/>
      <c r="S913" s="72"/>
      <c r="T913" s="72"/>
    </row>
    <row r="914" spans="1:20" s="65" customFormat="1" ht="14.5" x14ac:dyDescent="0.35">
      <c r="A914" s="48"/>
      <c r="B914" s="93"/>
      <c r="C914" s="93"/>
      <c r="D914" s="93"/>
      <c r="E914" s="95"/>
      <c r="F914" s="95"/>
      <c r="G914" s="95"/>
      <c r="H914" s="93"/>
      <c r="I914" s="93"/>
      <c r="J914" s="93"/>
      <c r="S914" s="72"/>
      <c r="T914" s="72"/>
    </row>
    <row r="915" spans="1:20" s="65" customFormat="1" ht="14.5" x14ac:dyDescent="0.35">
      <c r="A915" s="48"/>
      <c r="B915" s="93"/>
      <c r="C915" s="93"/>
      <c r="D915" s="93"/>
      <c r="E915" s="95"/>
      <c r="F915" s="95"/>
      <c r="G915" s="95"/>
      <c r="H915" s="93"/>
      <c r="I915" s="93"/>
      <c r="J915" s="93"/>
      <c r="S915" s="72"/>
      <c r="T915" s="72"/>
    </row>
    <row r="916" spans="1:20" s="65" customFormat="1" ht="14.5" x14ac:dyDescent="0.35">
      <c r="A916" s="48"/>
      <c r="B916" s="93"/>
      <c r="C916" s="93"/>
      <c r="D916" s="93"/>
      <c r="E916" s="95"/>
      <c r="F916" s="95"/>
      <c r="G916" s="95"/>
      <c r="H916" s="93"/>
      <c r="I916" s="93"/>
      <c r="J916" s="93"/>
      <c r="S916" s="72"/>
      <c r="T916" s="72"/>
    </row>
    <row r="917" spans="1:20" s="65" customFormat="1" ht="14.5" x14ac:dyDescent="0.35">
      <c r="A917" s="48"/>
      <c r="B917" s="93"/>
      <c r="C917" s="93"/>
      <c r="D917" s="93"/>
      <c r="E917" s="95"/>
      <c r="F917" s="95"/>
      <c r="G917" s="95"/>
      <c r="H917" s="93"/>
      <c r="I917" s="93"/>
      <c r="J917" s="93"/>
      <c r="S917" s="72"/>
      <c r="T917" s="72"/>
    </row>
    <row r="918" spans="1:20" s="65" customFormat="1" ht="14.5" x14ac:dyDescent="0.35">
      <c r="A918" s="48"/>
      <c r="B918" s="93"/>
      <c r="C918" s="93"/>
      <c r="D918" s="93"/>
      <c r="E918" s="95"/>
      <c r="F918" s="95"/>
      <c r="G918" s="95"/>
      <c r="H918" s="93"/>
      <c r="I918" s="93"/>
      <c r="J918" s="93"/>
      <c r="S918" s="72"/>
      <c r="T918" s="72"/>
    </row>
    <row r="919" spans="1:20" s="65" customFormat="1" ht="14.5" x14ac:dyDescent="0.35">
      <c r="A919" s="48"/>
      <c r="B919" s="93"/>
      <c r="C919" s="93"/>
      <c r="D919" s="93"/>
      <c r="E919" s="95"/>
      <c r="F919" s="95"/>
      <c r="G919" s="95"/>
      <c r="H919" s="93"/>
      <c r="I919" s="93"/>
      <c r="J919" s="93"/>
      <c r="S919" s="72"/>
      <c r="T919" s="72"/>
    </row>
    <row r="920" spans="1:20" s="65" customFormat="1" ht="14.5" x14ac:dyDescent="0.35">
      <c r="A920" s="48"/>
      <c r="B920" s="93"/>
      <c r="C920" s="93"/>
      <c r="D920" s="93"/>
      <c r="E920" s="95"/>
      <c r="F920" s="95"/>
      <c r="G920" s="95"/>
      <c r="H920" s="93"/>
      <c r="I920" s="93"/>
      <c r="J920" s="93"/>
      <c r="S920" s="72"/>
      <c r="T920" s="72"/>
    </row>
    <row r="921" spans="1:20" s="65" customFormat="1" ht="14.5" x14ac:dyDescent="0.35">
      <c r="A921" s="48"/>
      <c r="B921" s="93"/>
      <c r="C921" s="93"/>
      <c r="D921" s="93"/>
      <c r="E921" s="95"/>
      <c r="F921" s="95"/>
      <c r="G921" s="95"/>
      <c r="H921" s="93"/>
      <c r="I921" s="93"/>
      <c r="J921" s="93"/>
      <c r="S921" s="72"/>
      <c r="T921" s="72"/>
    </row>
    <row r="922" spans="1:20" s="65" customFormat="1" ht="14.5" x14ac:dyDescent="0.35">
      <c r="A922" s="48"/>
      <c r="B922" s="93"/>
      <c r="C922" s="93"/>
      <c r="D922" s="93"/>
      <c r="E922" s="95"/>
      <c r="F922" s="95"/>
      <c r="G922" s="95"/>
      <c r="H922" s="93"/>
      <c r="I922" s="93"/>
      <c r="J922" s="93"/>
      <c r="S922" s="72"/>
      <c r="T922" s="72"/>
    </row>
    <row r="923" spans="1:20" s="65" customFormat="1" ht="14.5" x14ac:dyDescent="0.35">
      <c r="A923" s="48"/>
      <c r="B923" s="93"/>
      <c r="C923" s="93"/>
      <c r="D923" s="93"/>
      <c r="E923" s="95"/>
      <c r="F923" s="95"/>
      <c r="G923" s="95"/>
      <c r="H923" s="93"/>
      <c r="I923" s="93"/>
      <c r="J923" s="93"/>
      <c r="S923" s="72"/>
      <c r="T923" s="72"/>
    </row>
    <row r="924" spans="1:20" s="65" customFormat="1" ht="14.5" x14ac:dyDescent="0.35">
      <c r="A924" s="48"/>
      <c r="B924" s="93"/>
      <c r="C924" s="93"/>
      <c r="D924" s="93"/>
      <c r="E924" s="95"/>
      <c r="F924" s="95"/>
      <c r="G924" s="95"/>
      <c r="H924" s="93"/>
      <c r="I924" s="93"/>
      <c r="J924" s="93"/>
      <c r="S924" s="72"/>
      <c r="T924" s="72"/>
    </row>
    <row r="925" spans="1:20" s="65" customFormat="1" ht="14.5" x14ac:dyDescent="0.35">
      <c r="A925" s="48"/>
      <c r="B925" s="93"/>
      <c r="C925" s="93"/>
      <c r="D925" s="93"/>
      <c r="E925" s="95"/>
      <c r="F925" s="95"/>
      <c r="G925" s="95"/>
      <c r="H925" s="93"/>
      <c r="I925" s="93"/>
      <c r="J925" s="93"/>
      <c r="S925" s="72"/>
      <c r="T925" s="72"/>
    </row>
    <row r="926" spans="1:20" s="65" customFormat="1" ht="14.5" x14ac:dyDescent="0.35">
      <c r="A926" s="48"/>
      <c r="B926" s="93"/>
      <c r="C926" s="93"/>
      <c r="D926" s="93"/>
      <c r="E926" s="95"/>
      <c r="F926" s="95"/>
      <c r="G926" s="95"/>
      <c r="H926" s="93"/>
      <c r="I926" s="93"/>
      <c r="J926" s="93"/>
      <c r="S926" s="72"/>
      <c r="T926" s="72"/>
    </row>
    <row r="927" spans="1:20" s="65" customFormat="1" ht="14.5" x14ac:dyDescent="0.35">
      <c r="A927" s="48"/>
      <c r="B927" s="93"/>
      <c r="C927" s="93"/>
      <c r="D927" s="93"/>
      <c r="E927" s="95"/>
      <c r="F927" s="95"/>
      <c r="G927" s="95"/>
      <c r="H927" s="93"/>
      <c r="I927" s="93"/>
      <c r="J927" s="93"/>
      <c r="S927" s="72"/>
      <c r="T927" s="72"/>
    </row>
    <row r="928" spans="1:20" s="65" customFormat="1" ht="14.5" x14ac:dyDescent="0.35">
      <c r="A928" s="48"/>
      <c r="B928" s="93"/>
      <c r="C928" s="93"/>
      <c r="D928" s="93"/>
      <c r="E928" s="95"/>
      <c r="F928" s="95"/>
      <c r="G928" s="95"/>
      <c r="H928" s="93"/>
      <c r="I928" s="93"/>
      <c r="J928" s="93"/>
      <c r="S928" s="72"/>
      <c r="T928" s="72"/>
    </row>
    <row r="929" spans="1:20" s="65" customFormat="1" ht="14.5" x14ac:dyDescent="0.35">
      <c r="A929" s="48"/>
      <c r="B929" s="93"/>
      <c r="C929" s="93"/>
      <c r="D929" s="93"/>
      <c r="E929" s="95"/>
      <c r="F929" s="95"/>
      <c r="G929" s="95"/>
      <c r="H929" s="93"/>
      <c r="I929" s="93"/>
      <c r="J929" s="93"/>
      <c r="S929" s="72"/>
      <c r="T929" s="72"/>
    </row>
    <row r="930" spans="1:20" s="65" customFormat="1" ht="14.5" x14ac:dyDescent="0.35">
      <c r="A930" s="48"/>
      <c r="B930" s="93"/>
      <c r="C930" s="93"/>
      <c r="D930" s="93"/>
      <c r="E930" s="95"/>
      <c r="F930" s="95"/>
      <c r="G930" s="95"/>
      <c r="H930" s="93"/>
      <c r="I930" s="93"/>
      <c r="J930" s="93"/>
      <c r="S930" s="72"/>
      <c r="T930" s="72"/>
    </row>
    <row r="931" spans="1:20" s="65" customFormat="1" ht="14.5" x14ac:dyDescent="0.35">
      <c r="A931" s="48"/>
      <c r="B931" s="93"/>
      <c r="C931" s="93"/>
      <c r="D931" s="93"/>
      <c r="E931" s="95"/>
      <c r="F931" s="95"/>
      <c r="G931" s="95"/>
      <c r="H931" s="93"/>
      <c r="I931" s="93"/>
      <c r="J931" s="93"/>
      <c r="S931" s="72"/>
      <c r="T931" s="72"/>
    </row>
    <row r="932" spans="1:20" s="65" customFormat="1" ht="14.5" x14ac:dyDescent="0.35">
      <c r="A932" s="48"/>
      <c r="B932" s="93"/>
      <c r="C932" s="93"/>
      <c r="D932" s="93"/>
      <c r="E932" s="95"/>
      <c r="F932" s="95"/>
      <c r="G932" s="95"/>
      <c r="H932" s="93"/>
      <c r="I932" s="93"/>
      <c r="J932" s="93"/>
      <c r="S932" s="72"/>
      <c r="T932" s="72"/>
    </row>
    <row r="933" spans="1:20" s="65" customFormat="1" ht="14.5" x14ac:dyDescent="0.35">
      <c r="A933" s="48"/>
      <c r="B933" s="93"/>
      <c r="C933" s="93"/>
      <c r="D933" s="93"/>
      <c r="E933" s="95"/>
      <c r="F933" s="95"/>
      <c r="G933" s="95"/>
      <c r="H933" s="93"/>
      <c r="I933" s="93"/>
      <c r="J933" s="93"/>
      <c r="S933" s="72"/>
      <c r="T933" s="72"/>
    </row>
    <row r="934" spans="1:20" s="65" customFormat="1" ht="14.5" x14ac:dyDescent="0.35">
      <c r="A934" s="48"/>
      <c r="B934" s="93"/>
      <c r="C934" s="93"/>
      <c r="D934" s="93"/>
      <c r="E934" s="95"/>
      <c r="F934" s="95"/>
      <c r="G934" s="95"/>
      <c r="H934" s="93"/>
      <c r="I934" s="93"/>
      <c r="J934" s="93"/>
      <c r="S934" s="72"/>
      <c r="T934" s="72"/>
    </row>
    <row r="935" spans="1:20" s="65" customFormat="1" ht="14.5" x14ac:dyDescent="0.35">
      <c r="A935" s="48"/>
      <c r="B935" s="93"/>
      <c r="C935" s="93"/>
      <c r="D935" s="93"/>
      <c r="E935" s="95"/>
      <c r="F935" s="95"/>
      <c r="G935" s="95"/>
      <c r="H935" s="93"/>
      <c r="I935" s="93"/>
      <c r="J935" s="93"/>
      <c r="S935" s="72"/>
      <c r="T935" s="72"/>
    </row>
    <row r="936" spans="1:20" s="65" customFormat="1" ht="14.5" x14ac:dyDescent="0.35">
      <c r="A936" s="48"/>
      <c r="B936" s="93"/>
      <c r="C936" s="93"/>
      <c r="D936" s="93"/>
      <c r="E936" s="95"/>
      <c r="F936" s="95"/>
      <c r="G936" s="95"/>
      <c r="H936" s="93"/>
      <c r="I936" s="93"/>
      <c r="J936" s="93"/>
      <c r="S936" s="72"/>
      <c r="T936" s="72"/>
    </row>
    <row r="937" spans="1:20" s="65" customFormat="1" ht="14.5" x14ac:dyDescent="0.35">
      <c r="A937" s="48"/>
      <c r="B937" s="93"/>
      <c r="C937" s="93"/>
      <c r="D937" s="93"/>
      <c r="E937" s="95"/>
      <c r="F937" s="95"/>
      <c r="G937" s="95"/>
      <c r="H937" s="93"/>
      <c r="I937" s="93"/>
      <c r="J937" s="93"/>
      <c r="S937" s="72"/>
      <c r="T937" s="72"/>
    </row>
    <row r="938" spans="1:20" s="65" customFormat="1" ht="14.5" x14ac:dyDescent="0.35">
      <c r="A938" s="48"/>
      <c r="B938" s="93"/>
      <c r="C938" s="93"/>
      <c r="D938" s="93"/>
      <c r="E938" s="95"/>
      <c r="F938" s="95"/>
      <c r="G938" s="95"/>
      <c r="H938" s="93"/>
      <c r="I938" s="93"/>
      <c r="J938" s="93"/>
      <c r="S938" s="72"/>
      <c r="T938" s="72"/>
    </row>
    <row r="939" spans="1:20" s="65" customFormat="1" ht="14.5" x14ac:dyDescent="0.35">
      <c r="A939" s="48"/>
      <c r="B939" s="93"/>
      <c r="C939" s="93"/>
      <c r="D939" s="93"/>
      <c r="E939" s="95"/>
      <c r="F939" s="95"/>
      <c r="G939" s="95"/>
      <c r="H939" s="93"/>
      <c r="I939" s="93"/>
      <c r="J939" s="93"/>
      <c r="S939" s="72"/>
      <c r="T939" s="72"/>
    </row>
    <row r="940" spans="1:20" s="65" customFormat="1" ht="14.5" x14ac:dyDescent="0.35">
      <c r="A940" s="48"/>
      <c r="B940" s="93"/>
      <c r="C940" s="93"/>
      <c r="D940" s="93"/>
      <c r="E940" s="95"/>
      <c r="F940" s="95"/>
      <c r="G940" s="95"/>
      <c r="H940" s="93"/>
      <c r="I940" s="93"/>
      <c r="J940" s="93"/>
      <c r="S940" s="72"/>
      <c r="T940" s="72"/>
    </row>
    <row r="941" spans="1:20" s="65" customFormat="1" ht="14.5" x14ac:dyDescent="0.35">
      <c r="A941" s="48"/>
      <c r="B941" s="93"/>
      <c r="C941" s="93"/>
      <c r="D941" s="93"/>
      <c r="E941" s="95"/>
      <c r="F941" s="95"/>
      <c r="G941" s="95"/>
      <c r="H941" s="93"/>
      <c r="I941" s="93"/>
      <c r="J941" s="93"/>
      <c r="S941" s="72"/>
      <c r="T941" s="72"/>
    </row>
    <row r="942" spans="1:20" s="65" customFormat="1" ht="14.5" x14ac:dyDescent="0.35">
      <c r="A942" s="48"/>
      <c r="B942" s="93"/>
      <c r="C942" s="93"/>
      <c r="D942" s="93"/>
      <c r="E942" s="95"/>
      <c r="F942" s="95"/>
      <c r="G942" s="95"/>
      <c r="H942" s="93"/>
      <c r="I942" s="93"/>
      <c r="J942" s="93"/>
      <c r="S942" s="72"/>
      <c r="T942" s="72"/>
    </row>
    <row r="943" spans="1:20" s="65" customFormat="1" ht="14.5" x14ac:dyDescent="0.35">
      <c r="A943" s="48"/>
      <c r="B943" s="93"/>
      <c r="C943" s="93"/>
      <c r="D943" s="93"/>
      <c r="E943" s="95"/>
      <c r="F943" s="95"/>
      <c r="G943" s="95"/>
      <c r="H943" s="93"/>
      <c r="I943" s="93"/>
      <c r="J943" s="93"/>
      <c r="S943" s="72"/>
      <c r="T943" s="72"/>
    </row>
    <row r="944" spans="1:20" s="65" customFormat="1" ht="14.5" x14ac:dyDescent="0.35">
      <c r="A944" s="48"/>
      <c r="B944" s="93"/>
      <c r="C944" s="93"/>
      <c r="D944" s="93"/>
      <c r="E944" s="95"/>
      <c r="F944" s="95"/>
      <c r="G944" s="95"/>
      <c r="H944" s="93"/>
      <c r="I944" s="93"/>
      <c r="J944" s="93"/>
      <c r="S944" s="72"/>
      <c r="T944" s="72"/>
    </row>
    <row r="945" spans="1:20" s="65" customFormat="1" ht="14.5" x14ac:dyDescent="0.35">
      <c r="A945" s="48"/>
      <c r="B945" s="93"/>
      <c r="C945" s="93"/>
      <c r="D945" s="93"/>
      <c r="E945" s="95"/>
      <c r="F945" s="95"/>
      <c r="G945" s="95"/>
      <c r="H945" s="93"/>
      <c r="I945" s="93"/>
      <c r="J945" s="93"/>
      <c r="S945" s="72"/>
      <c r="T945" s="72"/>
    </row>
    <row r="946" spans="1:20" s="65" customFormat="1" ht="14.5" x14ac:dyDescent="0.35">
      <c r="A946" s="48"/>
      <c r="B946" s="93"/>
      <c r="C946" s="93"/>
      <c r="D946" s="93"/>
      <c r="E946" s="95"/>
      <c r="F946" s="95"/>
      <c r="G946" s="95"/>
      <c r="H946" s="93"/>
      <c r="I946" s="93"/>
      <c r="J946" s="93"/>
      <c r="S946" s="72"/>
      <c r="T946" s="72"/>
    </row>
    <row r="947" spans="1:20" s="65" customFormat="1" ht="14.5" x14ac:dyDescent="0.35">
      <c r="A947" s="48"/>
      <c r="B947" s="93"/>
      <c r="C947" s="93"/>
      <c r="D947" s="93"/>
      <c r="E947" s="95"/>
      <c r="F947" s="95"/>
      <c r="G947" s="95"/>
      <c r="H947" s="93"/>
      <c r="I947" s="93"/>
      <c r="J947" s="93"/>
      <c r="S947" s="72"/>
      <c r="T947" s="72"/>
    </row>
    <row r="948" spans="1:20" s="65" customFormat="1" ht="14.5" x14ac:dyDescent="0.35">
      <c r="A948" s="48"/>
      <c r="B948" s="93"/>
      <c r="C948" s="93"/>
      <c r="D948" s="93"/>
      <c r="E948" s="95"/>
      <c r="F948" s="95"/>
      <c r="G948" s="95"/>
      <c r="H948" s="93"/>
      <c r="I948" s="93"/>
      <c r="J948" s="93"/>
      <c r="S948" s="72"/>
      <c r="T948" s="72"/>
    </row>
    <row r="949" spans="1:20" s="65" customFormat="1" ht="14.5" x14ac:dyDescent="0.35">
      <c r="A949" s="48"/>
      <c r="B949" s="93"/>
      <c r="C949" s="93"/>
      <c r="D949" s="93"/>
      <c r="E949" s="95"/>
      <c r="F949" s="95"/>
      <c r="G949" s="95"/>
      <c r="H949" s="93"/>
      <c r="I949" s="93"/>
      <c r="J949" s="93"/>
      <c r="S949" s="72"/>
      <c r="T949" s="72"/>
    </row>
    <row r="950" spans="1:20" s="65" customFormat="1" ht="14.5" x14ac:dyDescent="0.35">
      <c r="A950" s="48"/>
      <c r="B950" s="93"/>
      <c r="C950" s="93"/>
      <c r="D950" s="93"/>
      <c r="E950" s="95"/>
      <c r="F950" s="95"/>
      <c r="G950" s="95"/>
      <c r="H950" s="93"/>
      <c r="I950" s="93"/>
      <c r="J950" s="93"/>
      <c r="S950" s="72"/>
      <c r="T950" s="72"/>
    </row>
    <row r="951" spans="1:20" s="65" customFormat="1" ht="14.5" x14ac:dyDescent="0.35">
      <c r="A951" s="48"/>
      <c r="B951" s="93"/>
      <c r="C951" s="93"/>
      <c r="D951" s="93"/>
      <c r="E951" s="95"/>
      <c r="F951" s="95"/>
      <c r="G951" s="95"/>
      <c r="H951" s="93"/>
      <c r="I951" s="93"/>
      <c r="J951" s="93"/>
      <c r="S951" s="72"/>
      <c r="T951" s="72"/>
    </row>
    <row r="952" spans="1:20" s="65" customFormat="1" ht="14.5" x14ac:dyDescent="0.35">
      <c r="A952" s="48"/>
      <c r="B952" s="93"/>
      <c r="C952" s="93"/>
      <c r="D952" s="93"/>
      <c r="E952" s="95"/>
      <c r="F952" s="95"/>
      <c r="G952" s="95"/>
      <c r="H952" s="93"/>
      <c r="I952" s="93"/>
      <c r="J952" s="93"/>
      <c r="S952" s="72"/>
      <c r="T952" s="72"/>
    </row>
    <row r="953" spans="1:20" s="65" customFormat="1" ht="14.5" x14ac:dyDescent="0.35">
      <c r="A953" s="48"/>
      <c r="B953" s="93"/>
      <c r="C953" s="93"/>
      <c r="D953" s="93"/>
      <c r="E953" s="95"/>
      <c r="F953" s="95"/>
      <c r="G953" s="95"/>
      <c r="H953" s="93"/>
      <c r="I953" s="93"/>
      <c r="J953" s="93"/>
      <c r="S953" s="72"/>
      <c r="T953" s="72"/>
    </row>
    <row r="954" spans="1:20" s="65" customFormat="1" ht="14.5" x14ac:dyDescent="0.35">
      <c r="A954" s="48"/>
      <c r="B954" s="93"/>
      <c r="C954" s="93"/>
      <c r="D954" s="93"/>
      <c r="E954" s="95"/>
      <c r="F954" s="95"/>
      <c r="G954" s="95"/>
      <c r="H954" s="93"/>
      <c r="I954" s="93"/>
      <c r="J954" s="93"/>
      <c r="S954" s="72"/>
      <c r="T954" s="72"/>
    </row>
    <row r="955" spans="1:20" s="65" customFormat="1" ht="14.5" x14ac:dyDescent="0.35">
      <c r="A955" s="48"/>
      <c r="B955" s="93"/>
      <c r="C955" s="93"/>
      <c r="D955" s="93"/>
      <c r="E955" s="95"/>
      <c r="F955" s="95"/>
      <c r="G955" s="95"/>
      <c r="H955" s="93"/>
      <c r="I955" s="93"/>
      <c r="J955" s="93"/>
      <c r="S955" s="72"/>
      <c r="T955" s="72"/>
    </row>
    <row r="956" spans="1:20" s="65" customFormat="1" ht="14.5" x14ac:dyDescent="0.35">
      <c r="A956" s="48"/>
      <c r="B956" s="93"/>
      <c r="C956" s="93"/>
      <c r="D956" s="93"/>
      <c r="E956" s="95"/>
      <c r="F956" s="95"/>
      <c r="G956" s="95"/>
      <c r="H956" s="93"/>
      <c r="I956" s="93"/>
      <c r="J956" s="93"/>
      <c r="S956" s="72"/>
      <c r="T956" s="72"/>
    </row>
    <row r="957" spans="1:20" s="65" customFormat="1" ht="14.5" x14ac:dyDescent="0.35">
      <c r="A957" s="48"/>
      <c r="B957" s="93"/>
      <c r="C957" s="93"/>
      <c r="D957" s="93"/>
      <c r="E957" s="95"/>
      <c r="F957" s="95"/>
      <c r="G957" s="95"/>
      <c r="H957" s="93"/>
      <c r="I957" s="93"/>
      <c r="J957" s="93"/>
      <c r="S957" s="72"/>
      <c r="T957" s="72"/>
    </row>
    <row r="958" spans="1:20" s="65" customFormat="1" ht="14.5" x14ac:dyDescent="0.35">
      <c r="A958" s="48"/>
      <c r="B958" s="93"/>
      <c r="C958" s="93"/>
      <c r="D958" s="93"/>
      <c r="E958" s="95"/>
      <c r="F958" s="95"/>
      <c r="G958" s="95"/>
      <c r="H958" s="93"/>
      <c r="I958" s="93"/>
      <c r="J958" s="93"/>
      <c r="S958" s="72"/>
      <c r="T958" s="72"/>
    </row>
    <row r="959" spans="1:20" s="65" customFormat="1" ht="14.5" x14ac:dyDescent="0.35">
      <c r="A959" s="48"/>
      <c r="B959" s="93"/>
      <c r="C959" s="93"/>
      <c r="D959" s="93"/>
      <c r="E959" s="95"/>
      <c r="F959" s="95"/>
      <c r="G959" s="95"/>
      <c r="H959" s="93"/>
      <c r="I959" s="93"/>
      <c r="J959" s="93"/>
      <c r="S959" s="72"/>
      <c r="T959" s="72"/>
    </row>
    <row r="960" spans="1:20" s="65" customFormat="1" ht="14.5" x14ac:dyDescent="0.35">
      <c r="A960" s="48"/>
      <c r="B960" s="93"/>
      <c r="C960" s="93"/>
      <c r="D960" s="93"/>
      <c r="E960" s="95"/>
      <c r="F960" s="95"/>
      <c r="G960" s="95"/>
      <c r="H960" s="93"/>
      <c r="I960" s="93"/>
      <c r="J960" s="93"/>
      <c r="S960" s="72"/>
      <c r="T960" s="72"/>
    </row>
    <row r="961" spans="1:20" s="65" customFormat="1" ht="14.5" x14ac:dyDescent="0.35">
      <c r="A961" s="48"/>
      <c r="B961" s="93"/>
      <c r="C961" s="93"/>
      <c r="D961" s="93"/>
      <c r="E961" s="95"/>
      <c r="F961" s="95"/>
      <c r="G961" s="95"/>
      <c r="H961" s="93"/>
      <c r="I961" s="93"/>
      <c r="J961" s="93"/>
      <c r="S961" s="72"/>
      <c r="T961" s="72"/>
    </row>
    <row r="962" spans="1:20" s="65" customFormat="1" ht="14.5" x14ac:dyDescent="0.35">
      <c r="A962" s="48"/>
      <c r="B962" s="93"/>
      <c r="C962" s="93"/>
      <c r="D962" s="93"/>
      <c r="E962" s="95"/>
      <c r="F962" s="95"/>
      <c r="G962" s="95"/>
      <c r="H962" s="93"/>
      <c r="I962" s="93"/>
      <c r="J962" s="93"/>
      <c r="S962" s="72"/>
      <c r="T962" s="72"/>
    </row>
    <row r="963" spans="1:20" s="65" customFormat="1" ht="14.5" x14ac:dyDescent="0.35">
      <c r="A963" s="48"/>
      <c r="B963" s="93"/>
      <c r="C963" s="93"/>
      <c r="D963" s="93"/>
      <c r="E963" s="95"/>
      <c r="F963" s="95"/>
      <c r="G963" s="95"/>
      <c r="H963" s="93"/>
      <c r="I963" s="93"/>
      <c r="J963" s="93"/>
      <c r="S963" s="72"/>
      <c r="T963" s="72"/>
    </row>
    <row r="964" spans="1:20" s="65" customFormat="1" ht="14.5" x14ac:dyDescent="0.35">
      <c r="A964" s="48"/>
      <c r="B964" s="93"/>
      <c r="C964" s="93"/>
      <c r="D964" s="93"/>
      <c r="E964" s="95"/>
      <c r="F964" s="95"/>
      <c r="G964" s="95"/>
      <c r="H964" s="93"/>
      <c r="I964" s="93"/>
      <c r="J964" s="93"/>
      <c r="S964" s="72"/>
      <c r="T964" s="72"/>
    </row>
    <row r="965" spans="1:20" s="65" customFormat="1" ht="14.5" x14ac:dyDescent="0.35">
      <c r="A965" s="48"/>
      <c r="B965" s="93"/>
      <c r="C965" s="93"/>
      <c r="D965" s="93"/>
      <c r="E965" s="95"/>
      <c r="F965" s="95"/>
      <c r="G965" s="95"/>
      <c r="H965" s="93"/>
      <c r="I965" s="93"/>
      <c r="J965" s="93"/>
      <c r="S965" s="72"/>
      <c r="T965" s="72"/>
    </row>
    <row r="966" spans="1:20" s="65" customFormat="1" ht="14.5" x14ac:dyDescent="0.35">
      <c r="A966" s="48"/>
      <c r="B966" s="93"/>
      <c r="C966" s="93"/>
      <c r="D966" s="93"/>
      <c r="E966" s="95"/>
      <c r="F966" s="95"/>
      <c r="G966" s="95"/>
      <c r="H966" s="93"/>
      <c r="I966" s="93"/>
      <c r="J966" s="93"/>
      <c r="S966" s="72"/>
      <c r="T966" s="72"/>
    </row>
    <row r="967" spans="1:20" s="65" customFormat="1" ht="14.5" x14ac:dyDescent="0.35">
      <c r="A967" s="48"/>
      <c r="B967" s="93"/>
      <c r="C967" s="93"/>
      <c r="D967" s="93"/>
      <c r="E967" s="95"/>
      <c r="F967" s="95"/>
      <c r="G967" s="95"/>
      <c r="H967" s="93"/>
      <c r="I967" s="93"/>
      <c r="J967" s="93"/>
      <c r="S967" s="72"/>
      <c r="T967" s="72"/>
    </row>
    <row r="968" spans="1:20" s="65" customFormat="1" ht="14.5" x14ac:dyDescent="0.35">
      <c r="A968" s="48"/>
      <c r="B968" s="93"/>
      <c r="C968" s="93"/>
      <c r="D968" s="93"/>
      <c r="E968" s="95"/>
      <c r="F968" s="95"/>
      <c r="G968" s="95"/>
      <c r="H968" s="93"/>
      <c r="I968" s="93"/>
      <c r="J968" s="93"/>
      <c r="S968" s="72"/>
      <c r="T968" s="72"/>
    </row>
    <row r="969" spans="1:20" s="65" customFormat="1" ht="14.5" x14ac:dyDescent="0.35">
      <c r="A969" s="48"/>
      <c r="B969" s="93"/>
      <c r="C969" s="93"/>
      <c r="D969" s="93"/>
      <c r="E969" s="95"/>
      <c r="F969" s="95"/>
      <c r="G969" s="95"/>
      <c r="H969" s="93"/>
      <c r="I969" s="93"/>
      <c r="J969" s="93"/>
      <c r="S969" s="72"/>
      <c r="T969" s="72"/>
    </row>
    <row r="970" spans="1:20" s="65" customFormat="1" ht="14.5" x14ac:dyDescent="0.35">
      <c r="A970" s="48"/>
      <c r="B970" s="93"/>
      <c r="C970" s="93"/>
      <c r="D970" s="93"/>
      <c r="E970" s="95"/>
      <c r="F970" s="95"/>
      <c r="G970" s="95"/>
      <c r="H970" s="93"/>
      <c r="I970" s="93"/>
      <c r="J970" s="93"/>
      <c r="S970" s="72"/>
      <c r="T970" s="72"/>
    </row>
    <row r="971" spans="1:20" s="65" customFormat="1" ht="14.5" x14ac:dyDescent="0.35">
      <c r="A971" s="48"/>
      <c r="B971" s="93"/>
      <c r="C971" s="93"/>
      <c r="D971" s="93"/>
      <c r="E971" s="95"/>
      <c r="F971" s="95"/>
      <c r="G971" s="95"/>
      <c r="H971" s="93"/>
      <c r="I971" s="93"/>
      <c r="J971" s="93"/>
      <c r="S971" s="72"/>
      <c r="T971" s="72"/>
    </row>
    <row r="972" spans="1:20" s="65" customFormat="1" ht="14.5" x14ac:dyDescent="0.35">
      <c r="A972" s="48"/>
      <c r="B972" s="93"/>
      <c r="C972" s="93"/>
      <c r="D972" s="93"/>
      <c r="E972" s="95"/>
      <c r="F972" s="95"/>
      <c r="G972" s="95"/>
      <c r="H972" s="93"/>
      <c r="I972" s="93"/>
      <c r="J972" s="93"/>
      <c r="S972" s="72"/>
      <c r="T972" s="72"/>
    </row>
    <row r="973" spans="1:20" s="65" customFormat="1" ht="14.5" x14ac:dyDescent="0.35">
      <c r="A973" s="48"/>
      <c r="B973" s="93"/>
      <c r="C973" s="93"/>
      <c r="D973" s="93"/>
      <c r="E973" s="95"/>
      <c r="F973" s="95"/>
      <c r="G973" s="95"/>
      <c r="H973" s="93"/>
      <c r="I973" s="93"/>
      <c r="J973" s="93"/>
      <c r="S973" s="72"/>
      <c r="T973" s="72"/>
    </row>
    <row r="974" spans="1:20" s="65" customFormat="1" ht="14.5" x14ac:dyDescent="0.35">
      <c r="A974" s="48"/>
      <c r="B974" s="93"/>
      <c r="C974" s="93"/>
      <c r="D974" s="93"/>
      <c r="E974" s="95"/>
      <c r="F974" s="95"/>
      <c r="G974" s="95"/>
      <c r="H974" s="93"/>
      <c r="I974" s="93"/>
      <c r="J974" s="93"/>
      <c r="S974" s="72"/>
      <c r="T974" s="72"/>
    </row>
    <row r="975" spans="1:20" s="65" customFormat="1" ht="14.5" x14ac:dyDescent="0.35">
      <c r="A975" s="48"/>
      <c r="B975" s="93"/>
      <c r="C975" s="93"/>
      <c r="D975" s="93"/>
      <c r="E975" s="95"/>
      <c r="F975" s="95"/>
      <c r="G975" s="95"/>
      <c r="H975" s="93"/>
      <c r="I975" s="93"/>
      <c r="J975" s="93"/>
      <c r="S975" s="72"/>
      <c r="T975" s="72"/>
    </row>
    <row r="976" spans="1:20" s="65" customFormat="1" ht="14.5" x14ac:dyDescent="0.35">
      <c r="A976" s="48"/>
      <c r="B976" s="93"/>
      <c r="C976" s="93"/>
      <c r="D976" s="93"/>
      <c r="E976" s="95"/>
      <c r="F976" s="95"/>
      <c r="G976" s="95"/>
      <c r="H976" s="93"/>
      <c r="I976" s="93"/>
      <c r="J976" s="93"/>
      <c r="S976" s="72"/>
      <c r="T976" s="72"/>
    </row>
    <row r="977" spans="1:20" s="65" customFormat="1" ht="14.5" x14ac:dyDescent="0.35">
      <c r="A977" s="48"/>
      <c r="B977" s="93"/>
      <c r="C977" s="93"/>
      <c r="D977" s="93"/>
      <c r="E977" s="95"/>
      <c r="F977" s="95"/>
      <c r="G977" s="95"/>
      <c r="H977" s="93"/>
      <c r="I977" s="93"/>
      <c r="J977" s="93"/>
      <c r="S977" s="72"/>
      <c r="T977" s="72"/>
    </row>
    <row r="978" spans="1:20" s="65" customFormat="1" ht="14.5" x14ac:dyDescent="0.35">
      <c r="A978" s="48"/>
      <c r="B978" s="93"/>
      <c r="C978" s="93"/>
      <c r="D978" s="93"/>
      <c r="E978" s="95"/>
      <c r="F978" s="95"/>
      <c r="G978" s="95"/>
      <c r="H978" s="93"/>
      <c r="I978" s="93"/>
      <c r="J978" s="93"/>
      <c r="S978" s="72"/>
      <c r="T978" s="72"/>
    </row>
    <row r="979" spans="1:20" s="65" customFormat="1" ht="14.5" x14ac:dyDescent="0.35">
      <c r="A979" s="48"/>
      <c r="B979" s="93"/>
      <c r="C979" s="93"/>
      <c r="D979" s="93"/>
      <c r="E979" s="95"/>
      <c r="F979" s="95"/>
      <c r="G979" s="95"/>
      <c r="H979" s="93"/>
      <c r="I979" s="93"/>
      <c r="J979" s="93"/>
      <c r="S979" s="72"/>
      <c r="T979" s="72"/>
    </row>
    <row r="980" spans="1:20" s="65" customFormat="1" ht="14.5" x14ac:dyDescent="0.35">
      <c r="A980" s="48"/>
      <c r="B980" s="93"/>
      <c r="C980" s="93"/>
      <c r="D980" s="93"/>
      <c r="E980" s="95"/>
      <c r="F980" s="95"/>
      <c r="G980" s="95"/>
      <c r="H980" s="93"/>
      <c r="I980" s="93"/>
      <c r="J980" s="93"/>
      <c r="S980" s="72"/>
      <c r="T980" s="72"/>
    </row>
    <row r="981" spans="1:20" s="65" customFormat="1" ht="14.5" x14ac:dyDescent="0.35">
      <c r="A981" s="48"/>
      <c r="B981" s="93"/>
      <c r="C981" s="93"/>
      <c r="D981" s="93"/>
      <c r="E981" s="95"/>
      <c r="F981" s="95"/>
      <c r="G981" s="95"/>
      <c r="H981" s="93"/>
      <c r="I981" s="93"/>
      <c r="J981" s="93"/>
      <c r="S981" s="72"/>
      <c r="T981" s="72"/>
    </row>
    <row r="982" spans="1:20" s="65" customFormat="1" ht="14.5" x14ac:dyDescent="0.35">
      <c r="A982" s="48"/>
      <c r="B982" s="93"/>
      <c r="C982" s="93"/>
      <c r="D982" s="93"/>
      <c r="E982" s="95"/>
      <c r="F982" s="95"/>
      <c r="G982" s="95"/>
      <c r="H982" s="93"/>
      <c r="I982" s="93"/>
      <c r="J982" s="93"/>
      <c r="S982" s="72"/>
      <c r="T982" s="72"/>
    </row>
    <row r="983" spans="1:20" s="65" customFormat="1" ht="14.5" x14ac:dyDescent="0.35">
      <c r="A983" s="48"/>
      <c r="B983" s="93"/>
      <c r="C983" s="93"/>
      <c r="D983" s="93"/>
      <c r="E983" s="95"/>
      <c r="F983" s="95"/>
      <c r="G983" s="95"/>
      <c r="H983" s="93"/>
      <c r="I983" s="93"/>
      <c r="J983" s="93"/>
      <c r="S983" s="72"/>
      <c r="T983" s="72"/>
    </row>
    <row r="984" spans="1:20" s="65" customFormat="1" ht="14.5" x14ac:dyDescent="0.35">
      <c r="A984" s="48"/>
      <c r="B984" s="93"/>
      <c r="C984" s="93"/>
      <c r="D984" s="93"/>
      <c r="E984" s="95"/>
      <c r="F984" s="95"/>
      <c r="G984" s="95"/>
      <c r="H984" s="93"/>
      <c r="I984" s="93"/>
      <c r="J984" s="93"/>
      <c r="S984" s="72"/>
      <c r="T984" s="72"/>
    </row>
    <row r="985" spans="1:20" s="65" customFormat="1" ht="14.5" x14ac:dyDescent="0.35">
      <c r="A985" s="48"/>
      <c r="B985" s="93"/>
      <c r="C985" s="93"/>
      <c r="D985" s="93"/>
      <c r="E985" s="95"/>
      <c r="F985" s="95"/>
      <c r="G985" s="95"/>
      <c r="H985" s="93"/>
      <c r="I985" s="93"/>
      <c r="J985" s="93"/>
      <c r="S985" s="72"/>
      <c r="T985" s="72"/>
    </row>
    <row r="986" spans="1:20" s="65" customFormat="1" ht="14.5" x14ac:dyDescent="0.35">
      <c r="A986" s="48"/>
      <c r="B986" s="93"/>
      <c r="C986" s="93"/>
      <c r="D986" s="93"/>
      <c r="E986" s="95"/>
      <c r="F986" s="95"/>
      <c r="G986" s="95"/>
      <c r="H986" s="93"/>
      <c r="I986" s="93"/>
      <c r="J986" s="93"/>
      <c r="S986" s="72"/>
      <c r="T986" s="72"/>
    </row>
    <row r="987" spans="1:20" s="65" customFormat="1" ht="14.5" x14ac:dyDescent="0.35">
      <c r="A987" s="48"/>
      <c r="B987" s="93"/>
      <c r="C987" s="93"/>
      <c r="D987" s="93"/>
      <c r="E987" s="95"/>
      <c r="F987" s="95"/>
      <c r="G987" s="95"/>
      <c r="H987" s="93"/>
      <c r="I987" s="93"/>
      <c r="J987" s="93"/>
      <c r="S987" s="72"/>
      <c r="T987" s="72"/>
    </row>
    <row r="988" spans="1:20" s="65" customFormat="1" ht="14.5" x14ac:dyDescent="0.35">
      <c r="A988" s="48"/>
      <c r="B988" s="93"/>
      <c r="C988" s="93"/>
      <c r="D988" s="93"/>
      <c r="E988" s="95"/>
      <c r="F988" s="95"/>
      <c r="G988" s="95"/>
      <c r="H988" s="93"/>
      <c r="I988" s="93"/>
      <c r="J988" s="93"/>
      <c r="S988" s="72"/>
      <c r="T988" s="72"/>
    </row>
    <row r="989" spans="1:20" s="65" customFormat="1" ht="14.5" x14ac:dyDescent="0.35">
      <c r="A989" s="48"/>
      <c r="B989" s="93"/>
      <c r="C989" s="93"/>
      <c r="D989" s="93"/>
      <c r="E989" s="95"/>
      <c r="F989" s="95"/>
      <c r="G989" s="95"/>
      <c r="H989" s="93"/>
      <c r="I989" s="93"/>
      <c r="J989" s="93"/>
      <c r="S989" s="72"/>
      <c r="T989" s="72"/>
    </row>
    <row r="990" spans="1:20" s="65" customFormat="1" ht="14.5" x14ac:dyDescent="0.35">
      <c r="A990" s="48"/>
      <c r="B990" s="93"/>
      <c r="C990" s="93"/>
      <c r="D990" s="93"/>
      <c r="E990" s="95"/>
      <c r="F990" s="95"/>
      <c r="G990" s="95"/>
      <c r="H990" s="93"/>
      <c r="I990" s="93"/>
      <c r="J990" s="93"/>
      <c r="S990" s="72"/>
      <c r="T990" s="72"/>
    </row>
    <row r="991" spans="1:20" s="65" customFormat="1" ht="14.5" x14ac:dyDescent="0.35">
      <c r="A991" s="48"/>
      <c r="B991" s="93"/>
      <c r="C991" s="93"/>
      <c r="D991" s="93"/>
      <c r="E991" s="95"/>
      <c r="F991" s="95"/>
      <c r="G991" s="95"/>
      <c r="H991" s="93"/>
      <c r="I991" s="93"/>
      <c r="J991" s="93"/>
      <c r="S991" s="72"/>
      <c r="T991" s="72"/>
    </row>
    <row r="992" spans="1:20" s="65" customFormat="1" ht="14.5" x14ac:dyDescent="0.35">
      <c r="A992" s="48"/>
      <c r="B992" s="93"/>
      <c r="C992" s="93"/>
      <c r="D992" s="93"/>
      <c r="E992" s="95"/>
      <c r="F992" s="95"/>
      <c r="G992" s="95"/>
      <c r="H992" s="93"/>
      <c r="I992" s="93"/>
      <c r="J992" s="93"/>
      <c r="S992" s="72"/>
      <c r="T992" s="72"/>
    </row>
    <row r="993" spans="1:20" s="65" customFormat="1" ht="14.5" x14ac:dyDescent="0.35">
      <c r="A993" s="48"/>
      <c r="B993" s="93"/>
      <c r="C993" s="93"/>
      <c r="D993" s="93"/>
      <c r="E993" s="95"/>
      <c r="F993" s="95"/>
      <c r="G993" s="95"/>
      <c r="H993" s="93"/>
      <c r="I993" s="93"/>
      <c r="J993" s="93"/>
      <c r="S993" s="72"/>
      <c r="T993" s="72"/>
    </row>
    <row r="994" spans="1:20" s="65" customFormat="1" ht="14.5" x14ac:dyDescent="0.35">
      <c r="A994" s="48"/>
      <c r="B994" s="93"/>
      <c r="C994" s="93"/>
      <c r="D994" s="93"/>
      <c r="E994" s="95"/>
      <c r="F994" s="95"/>
      <c r="G994" s="95"/>
      <c r="H994" s="93"/>
      <c r="I994" s="93"/>
      <c r="J994" s="93"/>
      <c r="S994" s="72"/>
      <c r="T994" s="72"/>
    </row>
    <row r="995" spans="1:20" s="65" customFormat="1" ht="14.5" x14ac:dyDescent="0.35">
      <c r="A995" s="48"/>
      <c r="B995" s="93"/>
      <c r="C995" s="93"/>
      <c r="D995" s="93"/>
      <c r="E995" s="95"/>
      <c r="F995" s="95"/>
      <c r="G995" s="95"/>
      <c r="H995" s="93"/>
      <c r="I995" s="93"/>
      <c r="J995" s="93"/>
      <c r="S995" s="72"/>
      <c r="T995" s="72"/>
    </row>
    <row r="996" spans="1:20" s="65" customFormat="1" ht="14.5" x14ac:dyDescent="0.35">
      <c r="A996" s="48"/>
      <c r="B996" s="93"/>
      <c r="C996" s="93"/>
      <c r="D996" s="93"/>
      <c r="E996" s="95"/>
      <c r="F996" s="95"/>
      <c r="G996" s="95"/>
      <c r="H996" s="93"/>
      <c r="I996" s="93"/>
      <c r="J996" s="93"/>
      <c r="S996" s="72"/>
      <c r="T996" s="72"/>
    </row>
    <row r="997" spans="1:20" s="65" customFormat="1" ht="14.5" x14ac:dyDescent="0.35">
      <c r="A997" s="48"/>
      <c r="B997" s="93"/>
      <c r="C997" s="93"/>
      <c r="D997" s="93"/>
      <c r="E997" s="95"/>
      <c r="F997" s="95"/>
      <c r="G997" s="95"/>
      <c r="H997" s="93"/>
      <c r="I997" s="93"/>
      <c r="J997" s="93"/>
      <c r="S997" s="72"/>
      <c r="T997" s="72"/>
    </row>
    <row r="998" spans="1:20" s="65" customFormat="1" ht="14.5" x14ac:dyDescent="0.35">
      <c r="A998" s="48"/>
      <c r="B998" s="93"/>
      <c r="C998" s="93"/>
      <c r="D998" s="93"/>
      <c r="E998" s="95"/>
      <c r="F998" s="95"/>
      <c r="G998" s="95"/>
      <c r="H998" s="93"/>
      <c r="I998" s="93"/>
      <c r="J998" s="93"/>
      <c r="S998" s="72"/>
      <c r="T998" s="72"/>
    </row>
    <row r="999" spans="1:20" s="65" customFormat="1" ht="14.5" x14ac:dyDescent="0.35">
      <c r="A999" s="48"/>
      <c r="B999" s="93"/>
      <c r="C999" s="93"/>
      <c r="D999" s="93"/>
      <c r="E999" s="95"/>
      <c r="F999" s="95"/>
      <c r="G999" s="95"/>
      <c r="H999" s="93"/>
      <c r="I999" s="93"/>
      <c r="J999" s="93"/>
      <c r="S999" s="72"/>
      <c r="T999" s="72"/>
    </row>
    <row r="1000" spans="1:20" s="65" customFormat="1" ht="14.5" x14ac:dyDescent="0.35">
      <c r="A1000" s="48"/>
      <c r="B1000" s="93"/>
      <c r="C1000" s="93"/>
      <c r="D1000" s="93"/>
      <c r="E1000" s="95"/>
      <c r="F1000" s="95"/>
      <c r="G1000" s="95"/>
      <c r="H1000" s="93"/>
      <c r="I1000" s="93"/>
      <c r="J1000" s="93"/>
      <c r="S1000" s="72"/>
      <c r="T1000" s="72"/>
    </row>
    <row r="1001" spans="1:20" s="65" customFormat="1" ht="14.5" x14ac:dyDescent="0.35">
      <c r="A1001" s="48"/>
      <c r="B1001" s="93"/>
      <c r="C1001" s="93"/>
      <c r="D1001" s="93"/>
      <c r="E1001" s="95"/>
      <c r="F1001" s="95"/>
      <c r="G1001" s="95"/>
      <c r="H1001" s="93"/>
      <c r="I1001" s="93"/>
      <c r="J1001" s="93"/>
      <c r="S1001" s="72"/>
      <c r="T1001" s="72"/>
    </row>
    <row r="1002" spans="1:20" s="65" customFormat="1" ht="14.5" x14ac:dyDescent="0.35">
      <c r="A1002" s="48"/>
      <c r="B1002" s="93"/>
      <c r="C1002" s="93"/>
      <c r="D1002" s="93"/>
      <c r="E1002" s="95"/>
      <c r="F1002" s="95"/>
      <c r="G1002" s="95"/>
      <c r="H1002" s="93"/>
      <c r="I1002" s="93"/>
      <c r="J1002" s="93"/>
      <c r="S1002" s="72"/>
      <c r="T1002" s="72"/>
    </row>
    <row r="1003" spans="1:20" s="65" customFormat="1" ht="14.5" x14ac:dyDescent="0.35">
      <c r="A1003" s="48"/>
      <c r="B1003" s="93"/>
      <c r="C1003" s="93"/>
      <c r="D1003" s="93"/>
      <c r="E1003" s="95"/>
      <c r="F1003" s="95"/>
      <c r="G1003" s="95"/>
      <c r="H1003" s="93"/>
      <c r="I1003" s="93"/>
      <c r="J1003" s="93"/>
      <c r="S1003" s="72"/>
      <c r="T1003" s="72"/>
    </row>
    <row r="1004" spans="1:20" s="65" customFormat="1" ht="14.5" x14ac:dyDescent="0.35">
      <c r="A1004" s="48"/>
      <c r="B1004" s="93"/>
      <c r="C1004" s="93"/>
      <c r="D1004" s="93"/>
      <c r="E1004" s="95"/>
      <c r="F1004" s="95"/>
      <c r="G1004" s="95"/>
      <c r="H1004" s="93"/>
      <c r="I1004" s="93"/>
      <c r="J1004" s="93"/>
      <c r="S1004" s="72"/>
      <c r="T1004" s="72"/>
    </row>
    <row r="1005" spans="1:20" s="65" customFormat="1" ht="14.5" x14ac:dyDescent="0.35">
      <c r="A1005" s="48"/>
      <c r="B1005" s="93"/>
      <c r="C1005" s="93"/>
      <c r="D1005" s="93"/>
      <c r="E1005" s="95"/>
      <c r="F1005" s="95"/>
      <c r="G1005" s="95"/>
      <c r="H1005" s="93"/>
      <c r="I1005" s="93"/>
      <c r="J1005" s="93"/>
      <c r="S1005" s="72"/>
      <c r="T1005" s="72"/>
    </row>
    <row r="1006" spans="1:20" s="65" customFormat="1" ht="14.5" x14ac:dyDescent="0.35">
      <c r="A1006" s="48"/>
      <c r="B1006" s="93"/>
      <c r="C1006" s="93"/>
      <c r="D1006" s="93"/>
      <c r="E1006" s="95"/>
      <c r="F1006" s="95"/>
      <c r="G1006" s="95"/>
      <c r="H1006" s="93"/>
      <c r="I1006" s="93"/>
      <c r="J1006" s="93"/>
      <c r="S1006" s="72"/>
      <c r="T1006" s="72"/>
    </row>
    <row r="1007" spans="1:20" s="65" customFormat="1" ht="14.5" x14ac:dyDescent="0.35">
      <c r="A1007" s="48"/>
      <c r="B1007" s="93"/>
      <c r="C1007" s="93"/>
      <c r="D1007" s="93"/>
      <c r="E1007" s="95"/>
      <c r="F1007" s="95"/>
      <c r="G1007" s="95"/>
      <c r="H1007" s="93"/>
      <c r="I1007" s="93"/>
      <c r="J1007" s="93"/>
      <c r="S1007" s="72"/>
      <c r="T1007" s="72"/>
    </row>
    <row r="1008" spans="1:20" s="65" customFormat="1" ht="14.5" x14ac:dyDescent="0.35">
      <c r="A1008" s="48"/>
      <c r="B1008" s="93"/>
      <c r="C1008" s="93"/>
      <c r="D1008" s="93"/>
      <c r="E1008" s="95"/>
      <c r="F1008" s="95"/>
      <c r="G1008" s="95"/>
      <c r="H1008" s="93"/>
      <c r="I1008" s="93"/>
      <c r="J1008" s="93"/>
      <c r="S1008" s="72"/>
      <c r="T1008" s="72"/>
    </row>
    <row r="1009" spans="1:20" s="65" customFormat="1" ht="14.5" x14ac:dyDescent="0.35">
      <c r="A1009" s="48"/>
      <c r="B1009" s="93"/>
      <c r="C1009" s="93"/>
      <c r="D1009" s="93"/>
      <c r="E1009" s="95"/>
      <c r="F1009" s="95"/>
      <c r="G1009" s="95"/>
      <c r="H1009" s="93"/>
      <c r="I1009" s="93"/>
      <c r="J1009" s="93"/>
      <c r="S1009" s="72"/>
      <c r="T1009" s="72"/>
    </row>
    <row r="1010" spans="1:20" s="65" customFormat="1" ht="14.5" x14ac:dyDescent="0.35">
      <c r="A1010" s="48"/>
      <c r="B1010" s="93"/>
      <c r="C1010" s="93"/>
      <c r="D1010" s="93"/>
      <c r="E1010" s="95"/>
      <c r="F1010" s="95"/>
      <c r="G1010" s="95"/>
      <c r="H1010" s="93"/>
      <c r="I1010" s="93"/>
      <c r="J1010" s="93"/>
      <c r="S1010" s="72"/>
      <c r="T1010" s="72"/>
    </row>
    <row r="1011" spans="1:20" s="65" customFormat="1" ht="14.5" x14ac:dyDescent="0.35">
      <c r="A1011" s="48"/>
      <c r="B1011" s="93"/>
      <c r="C1011" s="93"/>
      <c r="D1011" s="93"/>
      <c r="E1011" s="95"/>
      <c r="F1011" s="95"/>
      <c r="G1011" s="95"/>
      <c r="H1011" s="93"/>
      <c r="I1011" s="93"/>
      <c r="J1011" s="93"/>
      <c r="S1011" s="72"/>
      <c r="T1011" s="72"/>
    </row>
    <row r="1012" spans="1:20" s="65" customFormat="1" ht="14.5" x14ac:dyDescent="0.35">
      <c r="A1012" s="48"/>
      <c r="B1012" s="93"/>
      <c r="C1012" s="93"/>
      <c r="D1012" s="93"/>
      <c r="E1012" s="95"/>
      <c r="F1012" s="95"/>
      <c r="G1012" s="95"/>
      <c r="H1012" s="93"/>
      <c r="I1012" s="93"/>
      <c r="J1012" s="93"/>
      <c r="S1012" s="72"/>
      <c r="T1012" s="72"/>
    </row>
    <row r="1013" spans="1:20" s="65" customFormat="1" ht="14.5" x14ac:dyDescent="0.35">
      <c r="A1013" s="48"/>
      <c r="B1013" s="93"/>
      <c r="C1013" s="93"/>
      <c r="D1013" s="93"/>
      <c r="E1013" s="95"/>
      <c r="F1013" s="95"/>
      <c r="G1013" s="95"/>
      <c r="H1013" s="93"/>
      <c r="I1013" s="93"/>
      <c r="J1013" s="93"/>
      <c r="S1013" s="72"/>
      <c r="T1013" s="72"/>
    </row>
    <row r="1014" spans="1:20" s="65" customFormat="1" ht="14.5" x14ac:dyDescent="0.35">
      <c r="A1014" s="48"/>
      <c r="B1014" s="93"/>
      <c r="C1014" s="93"/>
      <c r="D1014" s="93"/>
      <c r="E1014" s="95"/>
      <c r="F1014" s="95"/>
      <c r="G1014" s="95"/>
      <c r="H1014" s="93"/>
      <c r="I1014" s="93"/>
      <c r="J1014" s="93"/>
      <c r="S1014" s="72"/>
      <c r="T1014" s="72"/>
    </row>
    <row r="1015" spans="1:20" s="65" customFormat="1" ht="14.5" x14ac:dyDescent="0.35">
      <c r="A1015" s="48"/>
      <c r="B1015" s="93"/>
      <c r="C1015" s="93"/>
      <c r="D1015" s="93"/>
      <c r="E1015" s="95"/>
      <c r="F1015" s="95"/>
      <c r="G1015" s="95"/>
      <c r="H1015" s="93"/>
      <c r="I1015" s="93"/>
      <c r="J1015" s="93"/>
      <c r="S1015" s="72"/>
      <c r="T1015" s="72"/>
    </row>
    <row r="1016" spans="1:20" s="65" customFormat="1" ht="14.5" x14ac:dyDescent="0.35">
      <c r="A1016" s="48"/>
      <c r="B1016" s="93"/>
      <c r="C1016" s="93"/>
      <c r="D1016" s="93"/>
      <c r="E1016" s="95"/>
      <c r="F1016" s="95"/>
      <c r="G1016" s="95"/>
      <c r="H1016" s="93"/>
      <c r="I1016" s="93"/>
      <c r="J1016" s="93"/>
      <c r="S1016" s="72"/>
      <c r="T1016" s="72"/>
    </row>
    <row r="1017" spans="1:20" s="65" customFormat="1" ht="14.5" x14ac:dyDescent="0.35">
      <c r="A1017" s="48"/>
      <c r="B1017" s="93"/>
      <c r="C1017" s="93"/>
      <c r="D1017" s="93"/>
      <c r="E1017" s="95"/>
      <c r="F1017" s="95"/>
      <c r="G1017" s="95"/>
      <c r="H1017" s="93"/>
      <c r="I1017" s="93"/>
      <c r="J1017" s="93"/>
      <c r="S1017" s="72"/>
      <c r="T1017" s="72"/>
    </row>
    <row r="1018" spans="1:20" s="65" customFormat="1" ht="14.5" x14ac:dyDescent="0.35">
      <c r="A1018" s="48"/>
      <c r="B1018" s="93"/>
      <c r="C1018" s="93"/>
      <c r="D1018" s="93"/>
      <c r="E1018" s="95"/>
      <c r="F1018" s="95"/>
      <c r="G1018" s="95"/>
      <c r="H1018" s="93"/>
      <c r="I1018" s="93"/>
      <c r="J1018" s="93"/>
      <c r="S1018" s="72"/>
      <c r="T1018" s="72"/>
    </row>
    <row r="1019" spans="1:20" s="65" customFormat="1" ht="14.5" x14ac:dyDescent="0.35">
      <c r="A1019" s="48"/>
      <c r="B1019" s="93"/>
      <c r="C1019" s="93"/>
      <c r="D1019" s="93"/>
      <c r="E1019" s="95"/>
      <c r="F1019" s="95"/>
      <c r="G1019" s="95"/>
      <c r="H1019" s="93"/>
      <c r="I1019" s="93"/>
      <c r="J1019" s="93"/>
      <c r="S1019" s="72"/>
      <c r="T1019" s="72"/>
    </row>
    <row r="1020" spans="1:20" s="65" customFormat="1" ht="14.5" x14ac:dyDescent="0.35">
      <c r="A1020" s="48"/>
      <c r="B1020" s="93"/>
      <c r="C1020" s="93"/>
      <c r="D1020" s="93"/>
      <c r="E1020" s="95"/>
      <c r="F1020" s="95"/>
      <c r="G1020" s="95"/>
      <c r="H1020" s="93"/>
      <c r="I1020" s="93"/>
      <c r="J1020" s="93"/>
      <c r="S1020" s="72"/>
      <c r="T1020" s="72"/>
    </row>
    <row r="1021" spans="1:20" s="65" customFormat="1" ht="14.5" x14ac:dyDescent="0.35">
      <c r="A1021" s="48"/>
      <c r="B1021" s="93"/>
      <c r="C1021" s="93"/>
      <c r="D1021" s="93"/>
      <c r="E1021" s="95"/>
      <c r="F1021" s="95"/>
      <c r="G1021" s="95"/>
      <c r="H1021" s="93"/>
      <c r="I1021" s="93"/>
      <c r="J1021" s="93"/>
      <c r="S1021" s="72"/>
      <c r="T1021" s="72"/>
    </row>
    <row r="1022" spans="1:20" s="65" customFormat="1" ht="14.5" x14ac:dyDescent="0.35">
      <c r="A1022" s="48"/>
      <c r="B1022" s="93"/>
      <c r="C1022" s="93"/>
      <c r="D1022" s="93"/>
      <c r="E1022" s="95"/>
      <c r="F1022" s="95"/>
      <c r="G1022" s="95"/>
      <c r="H1022" s="93"/>
      <c r="I1022" s="93"/>
      <c r="J1022" s="93"/>
      <c r="S1022" s="72"/>
      <c r="T1022" s="72"/>
    </row>
    <row r="1023" spans="1:20" s="65" customFormat="1" ht="14.5" x14ac:dyDescent="0.35">
      <c r="A1023" s="48"/>
      <c r="B1023" s="93"/>
      <c r="C1023" s="93"/>
      <c r="D1023" s="93"/>
      <c r="E1023" s="95"/>
      <c r="F1023" s="95"/>
      <c r="G1023" s="95"/>
      <c r="H1023" s="93"/>
      <c r="I1023" s="93"/>
      <c r="J1023" s="93"/>
      <c r="S1023" s="72"/>
      <c r="T1023" s="72"/>
    </row>
    <row r="1024" spans="1:20" s="65" customFormat="1" ht="14.5" x14ac:dyDescent="0.35">
      <c r="A1024" s="48"/>
      <c r="B1024" s="93"/>
      <c r="C1024" s="93"/>
      <c r="D1024" s="93"/>
      <c r="E1024" s="95"/>
      <c r="F1024" s="95"/>
      <c r="G1024" s="95"/>
      <c r="H1024" s="93"/>
      <c r="I1024" s="93"/>
      <c r="J1024" s="93"/>
      <c r="S1024" s="72"/>
      <c r="T1024" s="72"/>
    </row>
    <row r="1025" spans="1:20" s="65" customFormat="1" ht="14.5" x14ac:dyDescent="0.35">
      <c r="A1025" s="48"/>
      <c r="B1025" s="93"/>
      <c r="C1025" s="93"/>
      <c r="D1025" s="93"/>
      <c r="E1025" s="95"/>
      <c r="F1025" s="95"/>
      <c r="G1025" s="95"/>
      <c r="H1025" s="93"/>
      <c r="I1025" s="93"/>
      <c r="J1025" s="93"/>
      <c r="S1025" s="72"/>
      <c r="T1025" s="72"/>
    </row>
    <row r="1026" spans="1:20" s="65" customFormat="1" ht="14.5" x14ac:dyDescent="0.35">
      <c r="A1026" s="48"/>
      <c r="B1026" s="93"/>
      <c r="C1026" s="93"/>
      <c r="D1026" s="93"/>
      <c r="E1026" s="95"/>
      <c r="F1026" s="95"/>
      <c r="G1026" s="95"/>
      <c r="H1026" s="93"/>
      <c r="I1026" s="93"/>
      <c r="J1026" s="93"/>
      <c r="S1026" s="72"/>
      <c r="T1026" s="72"/>
    </row>
    <row r="1027" spans="1:20" s="65" customFormat="1" ht="14.5" x14ac:dyDescent="0.35">
      <c r="A1027" s="48"/>
      <c r="B1027" s="93"/>
      <c r="C1027" s="93"/>
      <c r="D1027" s="93"/>
      <c r="E1027" s="95"/>
      <c r="F1027" s="95"/>
      <c r="G1027" s="95"/>
      <c r="H1027" s="93"/>
      <c r="I1027" s="93"/>
      <c r="J1027" s="93"/>
      <c r="S1027" s="72"/>
      <c r="T1027" s="72"/>
    </row>
    <row r="1028" spans="1:20" s="65" customFormat="1" ht="14.5" x14ac:dyDescent="0.35">
      <c r="A1028" s="48"/>
      <c r="B1028" s="93"/>
      <c r="C1028" s="93"/>
      <c r="D1028" s="93"/>
      <c r="E1028" s="95"/>
      <c r="F1028" s="95"/>
      <c r="G1028" s="95"/>
      <c r="H1028" s="93"/>
      <c r="I1028" s="93"/>
      <c r="J1028" s="93"/>
      <c r="S1028" s="72"/>
      <c r="T1028" s="72"/>
    </row>
    <row r="1029" spans="1:20" s="65" customFormat="1" ht="14.5" x14ac:dyDescent="0.35">
      <c r="A1029" s="48"/>
      <c r="B1029" s="93"/>
      <c r="C1029" s="93"/>
      <c r="D1029" s="93"/>
      <c r="E1029" s="95"/>
      <c r="F1029" s="95"/>
      <c r="G1029" s="95"/>
      <c r="H1029" s="93"/>
      <c r="I1029" s="93"/>
      <c r="J1029" s="93"/>
      <c r="S1029" s="72"/>
      <c r="T1029" s="72"/>
    </row>
    <row r="1030" spans="1:20" s="65" customFormat="1" ht="14.5" x14ac:dyDescent="0.35">
      <c r="A1030" s="48"/>
      <c r="B1030" s="93"/>
      <c r="C1030" s="93"/>
      <c r="D1030" s="93"/>
      <c r="E1030" s="95"/>
      <c r="F1030" s="95"/>
      <c r="G1030" s="95"/>
      <c r="H1030" s="93"/>
      <c r="I1030" s="93"/>
      <c r="J1030" s="93"/>
      <c r="S1030" s="72"/>
      <c r="T1030" s="72"/>
    </row>
    <row r="1031" spans="1:20" s="65" customFormat="1" ht="14.5" x14ac:dyDescent="0.35">
      <c r="A1031" s="48"/>
      <c r="B1031" s="93"/>
      <c r="C1031" s="93"/>
      <c r="D1031" s="93"/>
      <c r="E1031" s="95"/>
      <c r="F1031" s="95"/>
      <c r="G1031" s="95"/>
      <c r="H1031" s="93"/>
      <c r="I1031" s="93"/>
      <c r="J1031" s="93"/>
      <c r="S1031" s="72"/>
      <c r="T1031" s="72"/>
    </row>
    <row r="1032" spans="1:20" s="65" customFormat="1" ht="14.5" x14ac:dyDescent="0.35">
      <c r="A1032" s="48"/>
      <c r="B1032" s="93"/>
      <c r="C1032" s="93"/>
      <c r="D1032" s="93"/>
      <c r="E1032" s="95"/>
      <c r="F1032" s="95"/>
      <c r="G1032" s="95"/>
      <c r="H1032" s="93"/>
      <c r="I1032" s="93"/>
      <c r="J1032" s="93"/>
      <c r="S1032" s="72"/>
      <c r="T1032" s="72"/>
    </row>
    <row r="1033" spans="1:20" s="65" customFormat="1" ht="14.5" x14ac:dyDescent="0.35">
      <c r="A1033" s="48"/>
      <c r="B1033" s="93"/>
      <c r="C1033" s="93"/>
      <c r="D1033" s="93"/>
      <c r="E1033" s="95"/>
      <c r="F1033" s="95"/>
      <c r="G1033" s="95"/>
      <c r="H1033" s="93"/>
      <c r="I1033" s="93"/>
      <c r="J1033" s="93"/>
      <c r="S1033" s="72"/>
      <c r="T1033" s="72"/>
    </row>
    <row r="1034" spans="1:20" s="65" customFormat="1" ht="14.5" x14ac:dyDescent="0.35">
      <c r="A1034" s="48"/>
      <c r="B1034" s="93"/>
      <c r="C1034" s="93"/>
      <c r="D1034" s="93"/>
      <c r="E1034" s="95"/>
      <c r="F1034" s="95"/>
      <c r="G1034" s="95"/>
      <c r="H1034" s="93"/>
      <c r="I1034" s="93"/>
      <c r="J1034" s="93"/>
      <c r="S1034" s="72"/>
      <c r="T1034" s="72"/>
    </row>
    <row r="1035" spans="1:20" s="65" customFormat="1" ht="14.5" x14ac:dyDescent="0.35">
      <c r="A1035" s="48"/>
      <c r="B1035" s="93"/>
      <c r="C1035" s="93"/>
      <c r="D1035" s="93"/>
      <c r="E1035" s="95"/>
      <c r="F1035" s="95"/>
      <c r="G1035" s="95"/>
      <c r="H1035" s="93"/>
      <c r="I1035" s="93"/>
      <c r="J1035" s="93"/>
      <c r="S1035" s="72"/>
      <c r="T1035" s="72"/>
    </row>
    <row r="1036" spans="1:20" s="65" customFormat="1" ht="14.5" x14ac:dyDescent="0.35">
      <c r="A1036" s="48"/>
      <c r="B1036" s="93"/>
      <c r="C1036" s="93"/>
      <c r="D1036" s="93"/>
      <c r="E1036" s="95"/>
      <c r="F1036" s="95"/>
      <c r="G1036" s="95"/>
      <c r="H1036" s="93"/>
      <c r="I1036" s="93"/>
      <c r="J1036" s="93"/>
      <c r="S1036" s="72"/>
      <c r="T1036" s="72"/>
    </row>
    <row r="1037" spans="1:20" s="65" customFormat="1" ht="14.5" x14ac:dyDescent="0.35">
      <c r="A1037" s="48"/>
      <c r="B1037" s="93"/>
      <c r="C1037" s="93"/>
      <c r="D1037" s="93"/>
      <c r="E1037" s="95"/>
      <c r="F1037" s="95"/>
      <c r="G1037" s="95"/>
      <c r="H1037" s="93"/>
      <c r="I1037" s="93"/>
      <c r="J1037" s="93"/>
      <c r="S1037" s="72"/>
      <c r="T1037" s="72"/>
    </row>
    <row r="1038" spans="1:20" s="65" customFormat="1" ht="14.5" x14ac:dyDescent="0.35">
      <c r="A1038" s="48"/>
      <c r="B1038" s="93"/>
      <c r="C1038" s="93"/>
      <c r="D1038" s="93"/>
      <c r="E1038" s="95"/>
      <c r="F1038" s="95"/>
      <c r="G1038" s="95"/>
      <c r="H1038" s="93"/>
      <c r="I1038" s="93"/>
      <c r="J1038" s="93"/>
      <c r="S1038" s="72"/>
      <c r="T1038" s="72"/>
    </row>
    <row r="1039" spans="1:20" s="65" customFormat="1" ht="14.5" x14ac:dyDescent="0.35">
      <c r="A1039" s="48"/>
      <c r="B1039" s="93"/>
      <c r="C1039" s="93"/>
      <c r="D1039" s="93"/>
      <c r="E1039" s="95"/>
      <c r="F1039" s="95"/>
      <c r="G1039" s="95"/>
      <c r="H1039" s="93"/>
      <c r="I1039" s="93"/>
      <c r="J1039" s="93"/>
      <c r="S1039" s="72"/>
      <c r="T1039" s="72"/>
    </row>
    <row r="1040" spans="1:20" s="65" customFormat="1" ht="14.5" x14ac:dyDescent="0.35">
      <c r="A1040" s="48"/>
      <c r="B1040" s="93"/>
      <c r="C1040" s="93"/>
      <c r="D1040" s="93"/>
      <c r="E1040" s="95"/>
      <c r="F1040" s="95"/>
      <c r="G1040" s="95"/>
      <c r="H1040" s="93"/>
      <c r="I1040" s="93"/>
      <c r="J1040" s="93"/>
      <c r="S1040" s="72"/>
      <c r="T1040" s="72"/>
    </row>
    <row r="1041" spans="1:20" s="65" customFormat="1" ht="14.5" x14ac:dyDescent="0.35">
      <c r="A1041" s="48"/>
      <c r="B1041" s="93"/>
      <c r="C1041" s="93"/>
      <c r="D1041" s="93"/>
      <c r="E1041" s="95"/>
      <c r="F1041" s="95"/>
      <c r="G1041" s="95"/>
      <c r="H1041" s="93"/>
      <c r="I1041" s="93"/>
      <c r="J1041" s="93"/>
      <c r="S1041" s="72"/>
      <c r="T1041" s="72"/>
    </row>
    <row r="1042" spans="1:20" s="65" customFormat="1" ht="14.5" x14ac:dyDescent="0.35">
      <c r="A1042" s="48"/>
      <c r="B1042" s="93"/>
      <c r="C1042" s="93"/>
      <c r="D1042" s="93"/>
      <c r="E1042" s="95"/>
      <c r="F1042" s="95"/>
      <c r="G1042" s="95"/>
      <c r="H1042" s="93"/>
      <c r="I1042" s="93"/>
      <c r="J1042" s="93"/>
      <c r="S1042" s="72"/>
      <c r="T1042" s="72"/>
    </row>
    <row r="1043" spans="1:20" s="65" customFormat="1" ht="14.5" x14ac:dyDescent="0.35">
      <c r="A1043" s="48"/>
      <c r="B1043" s="93"/>
      <c r="C1043" s="93"/>
      <c r="D1043" s="93"/>
      <c r="E1043" s="95"/>
      <c r="F1043" s="95"/>
      <c r="G1043" s="95"/>
      <c r="H1043" s="93"/>
      <c r="I1043" s="93"/>
      <c r="J1043" s="93"/>
      <c r="S1043" s="72"/>
      <c r="T1043" s="72"/>
    </row>
    <row r="1044" spans="1:20" s="65" customFormat="1" ht="14.5" x14ac:dyDescent="0.35">
      <c r="A1044" s="48"/>
      <c r="B1044" s="93"/>
      <c r="C1044" s="93"/>
      <c r="D1044" s="93"/>
      <c r="E1044" s="95"/>
      <c r="F1044" s="95"/>
      <c r="G1044" s="95"/>
      <c r="H1044" s="93"/>
      <c r="I1044" s="93"/>
      <c r="J1044" s="93"/>
      <c r="S1044" s="72"/>
      <c r="T1044" s="72"/>
    </row>
    <row r="1045" spans="1:20" s="65" customFormat="1" ht="14.5" x14ac:dyDescent="0.35">
      <c r="A1045" s="48"/>
      <c r="B1045" s="93"/>
      <c r="C1045" s="93"/>
      <c r="D1045" s="93"/>
      <c r="E1045" s="95"/>
      <c r="F1045" s="95"/>
      <c r="G1045" s="95"/>
      <c r="H1045" s="93"/>
      <c r="I1045" s="93"/>
      <c r="J1045" s="93"/>
      <c r="S1045" s="72"/>
      <c r="T1045" s="72"/>
    </row>
    <row r="1046" spans="1:20" s="65" customFormat="1" ht="14.5" x14ac:dyDescent="0.35">
      <c r="A1046" s="48"/>
      <c r="B1046" s="93"/>
      <c r="C1046" s="93"/>
      <c r="D1046" s="93"/>
      <c r="E1046" s="95"/>
      <c r="F1046" s="95"/>
      <c r="G1046" s="95"/>
      <c r="H1046" s="93"/>
      <c r="I1046" s="93"/>
      <c r="J1046" s="93"/>
      <c r="S1046" s="72"/>
      <c r="T1046" s="72"/>
    </row>
    <row r="1047" spans="1:20" s="65" customFormat="1" ht="14.5" x14ac:dyDescent="0.35">
      <c r="A1047" s="48"/>
      <c r="B1047" s="93"/>
      <c r="C1047" s="93"/>
      <c r="D1047" s="93"/>
      <c r="E1047" s="95"/>
      <c r="F1047" s="95"/>
      <c r="G1047" s="95"/>
      <c r="H1047" s="93"/>
      <c r="I1047" s="93"/>
      <c r="J1047" s="93"/>
      <c r="S1047" s="72"/>
      <c r="T1047" s="72"/>
    </row>
    <row r="1048" spans="1:20" s="65" customFormat="1" ht="14.5" x14ac:dyDescent="0.35">
      <c r="A1048" s="48"/>
      <c r="B1048" s="93"/>
      <c r="C1048" s="93"/>
      <c r="D1048" s="93"/>
      <c r="E1048" s="95"/>
      <c r="F1048" s="95"/>
      <c r="G1048" s="95"/>
      <c r="H1048" s="93"/>
      <c r="I1048" s="93"/>
      <c r="J1048" s="93"/>
      <c r="S1048" s="72"/>
      <c r="T1048" s="72"/>
    </row>
    <row r="1049" spans="1:20" s="65" customFormat="1" ht="14.5" x14ac:dyDescent="0.35">
      <c r="A1049" s="48"/>
      <c r="B1049" s="93"/>
      <c r="C1049" s="93"/>
      <c r="D1049" s="93"/>
      <c r="E1049" s="95"/>
      <c r="F1049" s="95"/>
      <c r="G1049" s="95"/>
      <c r="H1049" s="93"/>
      <c r="I1049" s="93"/>
      <c r="J1049" s="93"/>
      <c r="S1049" s="72"/>
      <c r="T1049" s="72"/>
    </row>
    <row r="1050" spans="1:20" s="65" customFormat="1" ht="14.5" x14ac:dyDescent="0.35">
      <c r="A1050" s="48"/>
      <c r="B1050" s="93"/>
      <c r="C1050" s="93"/>
      <c r="D1050" s="93"/>
      <c r="E1050" s="95"/>
      <c r="F1050" s="95"/>
      <c r="G1050" s="95"/>
      <c r="H1050" s="93"/>
      <c r="I1050" s="93"/>
      <c r="J1050" s="93"/>
      <c r="S1050" s="72"/>
      <c r="T1050" s="72"/>
    </row>
    <row r="1051" spans="1:20" s="65" customFormat="1" ht="14.5" x14ac:dyDescent="0.35">
      <c r="A1051" s="48"/>
      <c r="B1051" s="93"/>
      <c r="C1051" s="93"/>
      <c r="D1051" s="93"/>
      <c r="E1051" s="95"/>
      <c r="F1051" s="95"/>
      <c r="G1051" s="95"/>
      <c r="H1051" s="93"/>
      <c r="I1051" s="93"/>
      <c r="J1051" s="93"/>
      <c r="S1051" s="72"/>
      <c r="T1051" s="72"/>
    </row>
    <row r="1052" spans="1:20" s="65" customFormat="1" ht="14.5" x14ac:dyDescent="0.35">
      <c r="A1052" s="48"/>
      <c r="B1052" s="93"/>
      <c r="C1052" s="93"/>
      <c r="D1052" s="93"/>
      <c r="E1052" s="95"/>
      <c r="F1052" s="95"/>
      <c r="G1052" s="95"/>
      <c r="H1052" s="93"/>
      <c r="I1052" s="93"/>
      <c r="J1052" s="93"/>
      <c r="S1052" s="72"/>
      <c r="T1052" s="72"/>
    </row>
    <row r="1053" spans="1:20" s="65" customFormat="1" ht="14.5" x14ac:dyDescent="0.35">
      <c r="A1053" s="48"/>
      <c r="B1053" s="93"/>
      <c r="C1053" s="93"/>
      <c r="D1053" s="93"/>
      <c r="E1053" s="95"/>
      <c r="F1053" s="95"/>
      <c r="G1053" s="95"/>
      <c r="H1053" s="93"/>
      <c r="I1053" s="93"/>
      <c r="J1053" s="93"/>
      <c r="S1053" s="72"/>
      <c r="T1053" s="72"/>
    </row>
    <row r="1054" spans="1:20" s="65" customFormat="1" ht="14.5" x14ac:dyDescent="0.35">
      <c r="A1054" s="48"/>
      <c r="B1054" s="93"/>
      <c r="C1054" s="93"/>
      <c r="D1054" s="93"/>
      <c r="E1054" s="95"/>
      <c r="F1054" s="95"/>
      <c r="G1054" s="95"/>
      <c r="H1054" s="93"/>
      <c r="I1054" s="93"/>
      <c r="J1054" s="93"/>
      <c r="S1054" s="72"/>
      <c r="T1054" s="72"/>
    </row>
    <row r="1055" spans="1:20" s="65" customFormat="1" ht="14.5" x14ac:dyDescent="0.35">
      <c r="A1055" s="48"/>
      <c r="B1055" s="93"/>
      <c r="C1055" s="93"/>
      <c r="D1055" s="93"/>
      <c r="E1055" s="95"/>
      <c r="F1055" s="95"/>
      <c r="G1055" s="95"/>
      <c r="H1055" s="93"/>
      <c r="I1055" s="93"/>
      <c r="J1055" s="93"/>
      <c r="S1055" s="72"/>
      <c r="T1055" s="72"/>
    </row>
    <row r="1056" spans="1:20" s="65" customFormat="1" ht="14.5" x14ac:dyDescent="0.35">
      <c r="A1056" s="48"/>
      <c r="B1056" s="93"/>
      <c r="C1056" s="93"/>
      <c r="D1056" s="93"/>
      <c r="E1056" s="95"/>
      <c r="F1056" s="95"/>
      <c r="G1056" s="95"/>
      <c r="H1056" s="93"/>
      <c r="I1056" s="93"/>
      <c r="J1056" s="93"/>
      <c r="S1056" s="72"/>
      <c r="T1056" s="72"/>
    </row>
    <row r="1057" spans="1:20" s="65" customFormat="1" ht="14.5" x14ac:dyDescent="0.35">
      <c r="A1057" s="48"/>
      <c r="B1057" s="93"/>
      <c r="C1057" s="93"/>
      <c r="D1057" s="93"/>
      <c r="E1057" s="95"/>
      <c r="F1057" s="95"/>
      <c r="G1057" s="95"/>
      <c r="H1057" s="93"/>
      <c r="I1057" s="93"/>
      <c r="J1057" s="93"/>
      <c r="S1057" s="72"/>
      <c r="T1057" s="72"/>
    </row>
    <row r="1058" spans="1:20" s="65" customFormat="1" ht="14.5" x14ac:dyDescent="0.35">
      <c r="A1058" s="48"/>
      <c r="B1058" s="93"/>
      <c r="C1058" s="93"/>
      <c r="D1058" s="93"/>
      <c r="E1058" s="95"/>
      <c r="F1058" s="95"/>
      <c r="G1058" s="95"/>
      <c r="H1058" s="93"/>
      <c r="I1058" s="93"/>
      <c r="J1058" s="93"/>
      <c r="S1058" s="72"/>
      <c r="T1058" s="72"/>
    </row>
    <row r="1059" spans="1:20" s="65" customFormat="1" ht="14.5" x14ac:dyDescent="0.35">
      <c r="A1059" s="48"/>
      <c r="B1059" s="93"/>
      <c r="C1059" s="93"/>
      <c r="D1059" s="93"/>
      <c r="E1059" s="95"/>
      <c r="F1059" s="95"/>
      <c r="G1059" s="95"/>
      <c r="H1059" s="93"/>
      <c r="I1059" s="93"/>
      <c r="J1059" s="93"/>
      <c r="S1059" s="72"/>
      <c r="T1059" s="72"/>
    </row>
    <row r="1060" spans="1:20" s="65" customFormat="1" ht="14.5" x14ac:dyDescent="0.35">
      <c r="A1060" s="48"/>
      <c r="B1060" s="93"/>
      <c r="C1060" s="93"/>
      <c r="D1060" s="93"/>
      <c r="E1060" s="95"/>
      <c r="F1060" s="95"/>
      <c r="G1060" s="95"/>
      <c r="H1060" s="93"/>
      <c r="I1060" s="93"/>
      <c r="J1060" s="93"/>
      <c r="S1060" s="72"/>
      <c r="T1060" s="72"/>
    </row>
    <row r="1061" spans="1:20" s="65" customFormat="1" ht="14.5" x14ac:dyDescent="0.35">
      <c r="A1061" s="48"/>
      <c r="B1061" s="93"/>
      <c r="C1061" s="93"/>
      <c r="D1061" s="93"/>
      <c r="E1061" s="95"/>
      <c r="F1061" s="95"/>
      <c r="G1061" s="95"/>
      <c r="H1061" s="93"/>
      <c r="I1061" s="93"/>
      <c r="J1061" s="93"/>
      <c r="S1061" s="72"/>
      <c r="T1061" s="72"/>
    </row>
    <row r="1062" spans="1:20" s="65" customFormat="1" ht="14.5" x14ac:dyDescent="0.35">
      <c r="A1062" s="48"/>
      <c r="B1062" s="93"/>
      <c r="C1062" s="93"/>
      <c r="D1062" s="93"/>
      <c r="E1062" s="95"/>
      <c r="F1062" s="95"/>
      <c r="G1062" s="95"/>
      <c r="H1062" s="93"/>
      <c r="I1062" s="93"/>
      <c r="J1062" s="93"/>
      <c r="S1062" s="72"/>
      <c r="T1062" s="72"/>
    </row>
    <row r="1063" spans="1:20" s="65" customFormat="1" ht="14.5" x14ac:dyDescent="0.35">
      <c r="A1063" s="48"/>
      <c r="B1063" s="93"/>
      <c r="C1063" s="93"/>
      <c r="D1063" s="93"/>
      <c r="E1063" s="95"/>
      <c r="F1063" s="95"/>
      <c r="G1063" s="95"/>
      <c r="H1063" s="93"/>
      <c r="I1063" s="93"/>
      <c r="J1063" s="93"/>
      <c r="S1063" s="72"/>
      <c r="T1063" s="72"/>
    </row>
    <row r="1064" spans="1:20" s="65" customFormat="1" ht="14.5" x14ac:dyDescent="0.35">
      <c r="A1064" s="48"/>
      <c r="B1064" s="93"/>
      <c r="C1064" s="93"/>
      <c r="D1064" s="93"/>
      <c r="E1064" s="95"/>
      <c r="F1064" s="95"/>
      <c r="G1064" s="95"/>
      <c r="H1064" s="93"/>
      <c r="I1064" s="93"/>
      <c r="J1064" s="93"/>
      <c r="S1064" s="72"/>
      <c r="T1064" s="72"/>
    </row>
    <row r="1065" spans="1:20" s="65" customFormat="1" ht="14.5" x14ac:dyDescent="0.35">
      <c r="A1065" s="48"/>
      <c r="B1065" s="93"/>
      <c r="C1065" s="93"/>
      <c r="D1065" s="93"/>
      <c r="E1065" s="95"/>
      <c r="F1065" s="95"/>
      <c r="G1065" s="95"/>
      <c r="H1065" s="93"/>
      <c r="I1065" s="93"/>
      <c r="J1065" s="93"/>
      <c r="S1065" s="72"/>
      <c r="T1065" s="72"/>
    </row>
    <row r="1066" spans="1:20" s="65" customFormat="1" ht="14.5" x14ac:dyDescent="0.35">
      <c r="A1066" s="48"/>
      <c r="B1066" s="93"/>
      <c r="C1066" s="93"/>
      <c r="D1066" s="93"/>
      <c r="E1066" s="95"/>
      <c r="F1066" s="95"/>
      <c r="G1066" s="95"/>
      <c r="H1066" s="93"/>
      <c r="I1066" s="93"/>
      <c r="J1066" s="93"/>
      <c r="S1066" s="72"/>
      <c r="T1066" s="72"/>
    </row>
    <row r="1067" spans="1:20" s="65" customFormat="1" ht="14.5" x14ac:dyDescent="0.35">
      <c r="A1067" s="48"/>
      <c r="B1067" s="93"/>
      <c r="C1067" s="93"/>
      <c r="D1067" s="93"/>
      <c r="E1067" s="95"/>
      <c r="F1067" s="95"/>
      <c r="G1067" s="95"/>
      <c r="H1067" s="93"/>
      <c r="I1067" s="93"/>
      <c r="J1067" s="93"/>
      <c r="S1067" s="72"/>
      <c r="T1067" s="72"/>
    </row>
    <row r="1068" spans="1:20" s="65" customFormat="1" ht="14.5" x14ac:dyDescent="0.35">
      <c r="A1068" s="48"/>
      <c r="B1068" s="93"/>
      <c r="C1068" s="93"/>
      <c r="D1068" s="93"/>
      <c r="E1068" s="95"/>
      <c r="F1068" s="95"/>
      <c r="G1068" s="95"/>
      <c r="H1068" s="93"/>
      <c r="I1068" s="93"/>
      <c r="J1068" s="93"/>
      <c r="S1068" s="72"/>
      <c r="T1068" s="72"/>
    </row>
    <row r="1069" spans="1:20" s="65" customFormat="1" ht="14.5" x14ac:dyDescent="0.35">
      <c r="A1069" s="48"/>
      <c r="B1069" s="93"/>
      <c r="C1069" s="93"/>
      <c r="D1069" s="93"/>
      <c r="E1069" s="95"/>
      <c r="F1069" s="95"/>
      <c r="G1069" s="95"/>
      <c r="H1069" s="93"/>
      <c r="I1069" s="93"/>
      <c r="J1069" s="93"/>
      <c r="S1069" s="72"/>
      <c r="T1069" s="72"/>
    </row>
    <row r="1070" spans="1:20" s="65" customFormat="1" ht="14.5" x14ac:dyDescent="0.35">
      <c r="A1070" s="48"/>
      <c r="B1070" s="93"/>
      <c r="C1070" s="93"/>
      <c r="D1070" s="93"/>
      <c r="E1070" s="95"/>
      <c r="F1070" s="95"/>
      <c r="G1070" s="95"/>
      <c r="H1070" s="93"/>
      <c r="I1070" s="93"/>
      <c r="J1070" s="93"/>
      <c r="S1070" s="72"/>
      <c r="T1070" s="72"/>
    </row>
    <row r="1071" spans="1:20" s="65" customFormat="1" ht="14.5" x14ac:dyDescent="0.35">
      <c r="A1071" s="48"/>
      <c r="B1071" s="93"/>
      <c r="C1071" s="93"/>
      <c r="D1071" s="93"/>
      <c r="E1071" s="95"/>
      <c r="F1071" s="95"/>
      <c r="G1071" s="95"/>
      <c r="H1071" s="93"/>
      <c r="I1071" s="93"/>
      <c r="J1071" s="93"/>
      <c r="S1071" s="72"/>
      <c r="T1071" s="72"/>
    </row>
    <row r="1072" spans="1:20" s="65" customFormat="1" ht="14.5" x14ac:dyDescent="0.35">
      <c r="A1072" s="48"/>
      <c r="B1072" s="93"/>
      <c r="C1072" s="93"/>
      <c r="D1072" s="93"/>
      <c r="E1072" s="95"/>
      <c r="F1072" s="95"/>
      <c r="G1072" s="95"/>
      <c r="H1072" s="93"/>
      <c r="I1072" s="93"/>
      <c r="J1072" s="93"/>
      <c r="S1072" s="72"/>
      <c r="T1072" s="72"/>
    </row>
    <row r="1073" spans="1:20" s="65" customFormat="1" ht="14.5" x14ac:dyDescent="0.35">
      <c r="A1073" s="48"/>
      <c r="B1073" s="93"/>
      <c r="C1073" s="93"/>
      <c r="D1073" s="93"/>
      <c r="E1073" s="95"/>
      <c r="F1073" s="95"/>
      <c r="G1073" s="95"/>
      <c r="H1073" s="93"/>
      <c r="I1073" s="93"/>
      <c r="J1073" s="93"/>
      <c r="S1073" s="72"/>
      <c r="T1073" s="72"/>
    </row>
    <row r="1074" spans="1:20" s="65" customFormat="1" ht="14.5" x14ac:dyDescent="0.35">
      <c r="A1074" s="48"/>
      <c r="B1074" s="93"/>
      <c r="C1074" s="93"/>
      <c r="D1074" s="93"/>
      <c r="E1074" s="95"/>
      <c r="F1074" s="95"/>
      <c r="G1074" s="95"/>
      <c r="H1074" s="93"/>
      <c r="I1074" s="93"/>
      <c r="J1074" s="93"/>
      <c r="S1074" s="72"/>
      <c r="T1074" s="72"/>
    </row>
    <row r="1075" spans="1:20" s="65" customFormat="1" ht="14.5" x14ac:dyDescent="0.35">
      <c r="A1075" s="48"/>
      <c r="B1075" s="93"/>
      <c r="C1075" s="93"/>
      <c r="D1075" s="93"/>
      <c r="E1075" s="95"/>
      <c r="F1075" s="95"/>
      <c r="G1075" s="95"/>
      <c r="H1075" s="93"/>
      <c r="I1075" s="93"/>
      <c r="J1075" s="93"/>
      <c r="S1075" s="72"/>
      <c r="T1075" s="72"/>
    </row>
    <row r="1076" spans="1:20" s="65" customFormat="1" ht="14.5" x14ac:dyDescent="0.35">
      <c r="A1076" s="48"/>
      <c r="B1076" s="93"/>
      <c r="C1076" s="93"/>
      <c r="D1076" s="93"/>
      <c r="E1076" s="95"/>
      <c r="F1076" s="95"/>
      <c r="G1076" s="95"/>
      <c r="H1076" s="93"/>
      <c r="I1076" s="93"/>
      <c r="J1076" s="93"/>
      <c r="S1076" s="72"/>
      <c r="T1076" s="72"/>
    </row>
    <row r="1077" spans="1:20" s="65" customFormat="1" ht="14.5" x14ac:dyDescent="0.35">
      <c r="A1077" s="48"/>
      <c r="B1077" s="93"/>
      <c r="C1077" s="93"/>
      <c r="D1077" s="93"/>
      <c r="E1077" s="95"/>
      <c r="F1077" s="95"/>
      <c r="G1077" s="95"/>
      <c r="H1077" s="93"/>
      <c r="I1077" s="93"/>
      <c r="J1077" s="93"/>
      <c r="S1077" s="72"/>
      <c r="T1077" s="72"/>
    </row>
    <row r="1078" spans="1:20" s="65" customFormat="1" ht="14.5" x14ac:dyDescent="0.35">
      <c r="A1078" s="48"/>
      <c r="B1078" s="93"/>
      <c r="C1078" s="93"/>
      <c r="D1078" s="93"/>
      <c r="E1078" s="95"/>
      <c r="F1078" s="95"/>
      <c r="G1078" s="95"/>
      <c r="H1078" s="93"/>
      <c r="I1078" s="93"/>
      <c r="J1078" s="93"/>
      <c r="S1078" s="72"/>
      <c r="T1078" s="72"/>
    </row>
    <row r="1079" spans="1:20" s="65" customFormat="1" ht="14.5" x14ac:dyDescent="0.35">
      <c r="A1079" s="48"/>
      <c r="B1079" s="93"/>
      <c r="C1079" s="93"/>
      <c r="D1079" s="93"/>
      <c r="E1079" s="95"/>
      <c r="F1079" s="95"/>
      <c r="G1079" s="95"/>
      <c r="H1079" s="93"/>
      <c r="I1079" s="93"/>
      <c r="J1079" s="93"/>
      <c r="S1079" s="72"/>
      <c r="T1079" s="72"/>
    </row>
    <row r="1080" spans="1:20" s="65" customFormat="1" ht="14.5" x14ac:dyDescent="0.35">
      <c r="A1080" s="48"/>
      <c r="B1080" s="93"/>
      <c r="C1080" s="93"/>
      <c r="D1080" s="93"/>
      <c r="E1080" s="95"/>
      <c r="F1080" s="95"/>
      <c r="G1080" s="95"/>
      <c r="H1080" s="93"/>
      <c r="I1080" s="93"/>
      <c r="J1080" s="93"/>
      <c r="S1080" s="72"/>
      <c r="T1080" s="72"/>
    </row>
    <row r="1081" spans="1:20" s="65" customFormat="1" ht="14.5" x14ac:dyDescent="0.35">
      <c r="A1081" s="48"/>
      <c r="B1081" s="93"/>
      <c r="C1081" s="93"/>
      <c r="D1081" s="93"/>
      <c r="E1081" s="95"/>
      <c r="F1081" s="95"/>
      <c r="G1081" s="95"/>
      <c r="H1081" s="93"/>
      <c r="I1081" s="93"/>
      <c r="J1081" s="93"/>
      <c r="S1081" s="72"/>
      <c r="T1081" s="72"/>
    </row>
    <row r="1082" spans="1:20" s="65" customFormat="1" ht="14.5" x14ac:dyDescent="0.35">
      <c r="A1082" s="48"/>
      <c r="B1082" s="93"/>
      <c r="C1082" s="93"/>
      <c r="D1082" s="93"/>
      <c r="E1082" s="95"/>
      <c r="F1082" s="95"/>
      <c r="G1082" s="95"/>
      <c r="H1082" s="93"/>
      <c r="I1082" s="93"/>
      <c r="J1082" s="93"/>
      <c r="S1082" s="72"/>
      <c r="T1082" s="72"/>
    </row>
    <row r="1083" spans="1:20" s="65" customFormat="1" ht="14.5" x14ac:dyDescent="0.35">
      <c r="A1083" s="48"/>
      <c r="B1083" s="93"/>
      <c r="C1083" s="93"/>
      <c r="D1083" s="93"/>
      <c r="E1083" s="95"/>
      <c r="F1083" s="95"/>
      <c r="G1083" s="95"/>
      <c r="H1083" s="93"/>
      <c r="I1083" s="93"/>
      <c r="J1083" s="93"/>
      <c r="S1083" s="72"/>
      <c r="T1083" s="72"/>
    </row>
    <row r="1084" spans="1:20" s="65" customFormat="1" ht="14.5" x14ac:dyDescent="0.35">
      <c r="A1084" s="48"/>
      <c r="B1084" s="93"/>
      <c r="C1084" s="93"/>
      <c r="D1084" s="93"/>
      <c r="E1084" s="95"/>
      <c r="F1084" s="95"/>
      <c r="G1084" s="95"/>
      <c r="H1084" s="93"/>
      <c r="I1084" s="93"/>
      <c r="J1084" s="93"/>
      <c r="S1084" s="72"/>
      <c r="T1084" s="72"/>
    </row>
    <row r="1085" spans="1:20" s="65" customFormat="1" ht="14.5" x14ac:dyDescent="0.35">
      <c r="A1085" s="48"/>
      <c r="B1085" s="93"/>
      <c r="C1085" s="93"/>
      <c r="D1085" s="93"/>
      <c r="E1085" s="95"/>
      <c r="F1085" s="95"/>
      <c r="G1085" s="95"/>
      <c r="H1085" s="93"/>
      <c r="I1085" s="93"/>
      <c r="J1085" s="93"/>
      <c r="S1085" s="72"/>
      <c r="T1085" s="72"/>
    </row>
    <row r="1086" spans="1:20" s="65" customFormat="1" ht="14.5" x14ac:dyDescent="0.35">
      <c r="A1086" s="48"/>
      <c r="B1086" s="93"/>
      <c r="C1086" s="93"/>
      <c r="D1086" s="93"/>
      <c r="E1086" s="95"/>
      <c r="F1086" s="95"/>
      <c r="G1086" s="95"/>
      <c r="H1086" s="93"/>
      <c r="I1086" s="93"/>
      <c r="J1086" s="93"/>
      <c r="S1086" s="72"/>
      <c r="T1086" s="72"/>
    </row>
    <row r="1087" spans="1:20" s="65" customFormat="1" ht="14.5" x14ac:dyDescent="0.35">
      <c r="A1087" s="48"/>
      <c r="B1087" s="93"/>
      <c r="C1087" s="93"/>
      <c r="D1087" s="93"/>
      <c r="E1087" s="95"/>
      <c r="F1087" s="95"/>
      <c r="G1087" s="95"/>
      <c r="H1087" s="93"/>
      <c r="I1087" s="93"/>
      <c r="J1087" s="93"/>
      <c r="S1087" s="72"/>
      <c r="T1087" s="72"/>
    </row>
    <row r="1088" spans="1:20" s="65" customFormat="1" ht="14.5" x14ac:dyDescent="0.35">
      <c r="A1088" s="48"/>
      <c r="B1088" s="93"/>
      <c r="C1088" s="93"/>
      <c r="D1088" s="93"/>
      <c r="E1088" s="95"/>
      <c r="F1088" s="95"/>
      <c r="G1088" s="95"/>
      <c r="H1088" s="93"/>
      <c r="I1088" s="93"/>
      <c r="J1088" s="93"/>
      <c r="S1088" s="72"/>
      <c r="T1088" s="72"/>
    </row>
    <row r="1089" spans="1:20" s="65" customFormat="1" ht="14.5" x14ac:dyDescent="0.35">
      <c r="A1089" s="48"/>
      <c r="B1089" s="93"/>
      <c r="C1089" s="93"/>
      <c r="D1089" s="93"/>
      <c r="E1089" s="95"/>
      <c r="F1089" s="95"/>
      <c r="G1089" s="95"/>
      <c r="H1089" s="93"/>
      <c r="I1089" s="93"/>
      <c r="J1089" s="93"/>
      <c r="S1089" s="72"/>
      <c r="T1089" s="72"/>
    </row>
    <row r="1090" spans="1:20" s="65" customFormat="1" ht="14.5" x14ac:dyDescent="0.35">
      <c r="A1090" s="48"/>
      <c r="B1090" s="93"/>
      <c r="C1090" s="93"/>
      <c r="D1090" s="93"/>
      <c r="E1090" s="95"/>
      <c r="F1090" s="95"/>
      <c r="G1090" s="95"/>
      <c r="H1090" s="93"/>
      <c r="I1090" s="93"/>
      <c r="J1090" s="93"/>
      <c r="S1090" s="72"/>
      <c r="T1090" s="72"/>
    </row>
    <row r="1091" spans="1:20" s="65" customFormat="1" ht="14.5" x14ac:dyDescent="0.35">
      <c r="A1091" s="48"/>
      <c r="B1091" s="93"/>
      <c r="C1091" s="93"/>
      <c r="D1091" s="93"/>
      <c r="E1091" s="95"/>
      <c r="F1091" s="95"/>
      <c r="G1091" s="95"/>
      <c r="H1091" s="93"/>
      <c r="I1091" s="93"/>
      <c r="J1091" s="93"/>
      <c r="S1091" s="72"/>
      <c r="T1091" s="72"/>
    </row>
    <row r="1092" spans="1:20" s="65" customFormat="1" ht="14.5" x14ac:dyDescent="0.35">
      <c r="A1092" s="48"/>
      <c r="B1092" s="93"/>
      <c r="C1092" s="93"/>
      <c r="D1092" s="93"/>
      <c r="E1092" s="95"/>
      <c r="F1092" s="95"/>
      <c r="G1092" s="95"/>
      <c r="H1092" s="93"/>
      <c r="I1092" s="93"/>
      <c r="J1092" s="93"/>
      <c r="S1092" s="72"/>
      <c r="T1092" s="72"/>
    </row>
    <row r="1093" spans="1:20" s="65" customFormat="1" ht="14.5" x14ac:dyDescent="0.35">
      <c r="A1093" s="48"/>
      <c r="B1093" s="93"/>
      <c r="C1093" s="93"/>
      <c r="D1093" s="93"/>
      <c r="E1093" s="95"/>
      <c r="F1093" s="95"/>
      <c r="G1093" s="95"/>
      <c r="H1093" s="93"/>
      <c r="I1093" s="93"/>
      <c r="J1093" s="93"/>
      <c r="S1093" s="72"/>
      <c r="T1093" s="72"/>
    </row>
    <row r="1094" spans="1:20" s="65" customFormat="1" ht="14.5" x14ac:dyDescent="0.35">
      <c r="A1094" s="48"/>
      <c r="B1094" s="93"/>
      <c r="C1094" s="93"/>
      <c r="D1094" s="93"/>
      <c r="E1094" s="95"/>
      <c r="F1094" s="95"/>
      <c r="G1094" s="95"/>
      <c r="H1094" s="93"/>
      <c r="I1094" s="93"/>
      <c r="J1094" s="93"/>
      <c r="S1094" s="72"/>
      <c r="T1094" s="72"/>
    </row>
    <row r="1095" spans="1:20" s="65" customFormat="1" ht="14.5" x14ac:dyDescent="0.35">
      <c r="A1095" s="48"/>
      <c r="B1095" s="93"/>
      <c r="C1095" s="93"/>
      <c r="D1095" s="93"/>
      <c r="E1095" s="95"/>
      <c r="F1095" s="95"/>
      <c r="G1095" s="95"/>
      <c r="H1095" s="93"/>
      <c r="I1095" s="93"/>
      <c r="J1095" s="93"/>
      <c r="S1095" s="72"/>
      <c r="T1095" s="72"/>
    </row>
    <row r="1096" spans="1:20" s="65" customFormat="1" ht="14.5" x14ac:dyDescent="0.35">
      <c r="A1096" s="48"/>
      <c r="B1096" s="93"/>
      <c r="C1096" s="93"/>
      <c r="D1096" s="93"/>
      <c r="E1096" s="95"/>
      <c r="F1096" s="95"/>
      <c r="G1096" s="95"/>
      <c r="H1096" s="93"/>
      <c r="I1096" s="93"/>
      <c r="J1096" s="93"/>
      <c r="S1096" s="72"/>
      <c r="T1096" s="72"/>
    </row>
    <row r="1097" spans="1:20" s="65" customFormat="1" ht="14.5" x14ac:dyDescent="0.35">
      <c r="A1097" s="48"/>
      <c r="B1097" s="93"/>
      <c r="C1097" s="93"/>
      <c r="D1097" s="93"/>
      <c r="E1097" s="95"/>
      <c r="F1097" s="95"/>
      <c r="G1097" s="95"/>
      <c r="H1097" s="93"/>
      <c r="I1097" s="93"/>
      <c r="J1097" s="93"/>
      <c r="S1097" s="72"/>
      <c r="T1097" s="72"/>
    </row>
    <row r="1098" spans="1:20" s="65" customFormat="1" ht="14.5" x14ac:dyDescent="0.35">
      <c r="A1098" s="48"/>
      <c r="B1098" s="93"/>
      <c r="C1098" s="93"/>
      <c r="D1098" s="93"/>
      <c r="E1098" s="95"/>
      <c r="F1098" s="95"/>
      <c r="G1098" s="95"/>
      <c r="H1098" s="93"/>
      <c r="I1098" s="93"/>
      <c r="J1098" s="93"/>
      <c r="S1098" s="72"/>
      <c r="T1098" s="72"/>
    </row>
    <row r="1099" spans="1:20" s="65" customFormat="1" ht="14.5" x14ac:dyDescent="0.35">
      <c r="A1099" s="48"/>
      <c r="B1099" s="93"/>
      <c r="C1099" s="93"/>
      <c r="D1099" s="93"/>
      <c r="E1099" s="95"/>
      <c r="F1099" s="95"/>
      <c r="G1099" s="95"/>
      <c r="H1099" s="93"/>
      <c r="I1099" s="93"/>
      <c r="J1099" s="93"/>
      <c r="S1099" s="72"/>
      <c r="T1099" s="72"/>
    </row>
    <row r="1100" spans="1:20" s="65" customFormat="1" ht="14.5" x14ac:dyDescent="0.35">
      <c r="A1100" s="48"/>
      <c r="B1100" s="93"/>
      <c r="C1100" s="93"/>
      <c r="D1100" s="93"/>
      <c r="E1100" s="95"/>
      <c r="F1100" s="95"/>
      <c r="G1100" s="95"/>
      <c r="H1100" s="93"/>
      <c r="I1100" s="93"/>
      <c r="J1100" s="93"/>
      <c r="S1100" s="72"/>
      <c r="T1100" s="72"/>
    </row>
    <row r="1101" spans="1:20" s="65" customFormat="1" ht="14.5" x14ac:dyDescent="0.35">
      <c r="A1101" s="48"/>
      <c r="B1101" s="93"/>
      <c r="C1101" s="93"/>
      <c r="D1101" s="93"/>
      <c r="E1101" s="95"/>
      <c r="F1101" s="95"/>
      <c r="G1101" s="95"/>
      <c r="H1101" s="93"/>
      <c r="I1101" s="93"/>
      <c r="J1101" s="93"/>
      <c r="S1101" s="72"/>
      <c r="T1101" s="72"/>
    </row>
    <row r="1102" spans="1:20" s="65" customFormat="1" ht="14.5" x14ac:dyDescent="0.35">
      <c r="A1102" s="48"/>
      <c r="B1102" s="93"/>
      <c r="C1102" s="93"/>
      <c r="D1102" s="93"/>
      <c r="E1102" s="95"/>
      <c r="F1102" s="95"/>
      <c r="G1102" s="95"/>
      <c r="H1102" s="93"/>
      <c r="I1102" s="93"/>
      <c r="J1102" s="93"/>
      <c r="S1102" s="72"/>
      <c r="T1102" s="72"/>
    </row>
    <row r="1103" spans="1:20" s="65" customFormat="1" ht="14.5" x14ac:dyDescent="0.35">
      <c r="A1103" s="48"/>
      <c r="B1103" s="93"/>
      <c r="C1103" s="93"/>
      <c r="D1103" s="93"/>
      <c r="E1103" s="95"/>
      <c r="F1103" s="95"/>
      <c r="G1103" s="95"/>
      <c r="H1103" s="93"/>
      <c r="I1103" s="93"/>
      <c r="J1103" s="93"/>
      <c r="S1103" s="72"/>
      <c r="T1103" s="72"/>
    </row>
    <row r="1104" spans="1:20" s="65" customFormat="1" ht="14.5" x14ac:dyDescent="0.35">
      <c r="A1104" s="48"/>
      <c r="B1104" s="93"/>
      <c r="C1104" s="93"/>
      <c r="D1104" s="93"/>
      <c r="E1104" s="95"/>
      <c r="F1104" s="95"/>
      <c r="G1104" s="95"/>
      <c r="H1104" s="93"/>
      <c r="I1104" s="93"/>
      <c r="J1104" s="93"/>
      <c r="S1104" s="72"/>
      <c r="T1104" s="72"/>
    </row>
    <row r="1105" spans="1:20" s="65" customFormat="1" ht="14.5" x14ac:dyDescent="0.35">
      <c r="A1105" s="48"/>
      <c r="B1105" s="93"/>
      <c r="C1105" s="93"/>
      <c r="D1105" s="93"/>
      <c r="E1105" s="95"/>
      <c r="F1105" s="95"/>
      <c r="G1105" s="95"/>
      <c r="H1105" s="93"/>
      <c r="I1105" s="93"/>
      <c r="J1105" s="93"/>
      <c r="S1105" s="72"/>
      <c r="T1105" s="72"/>
    </row>
    <row r="1106" spans="1:20" s="65" customFormat="1" ht="14.5" x14ac:dyDescent="0.35">
      <c r="A1106" s="48"/>
      <c r="B1106" s="93"/>
      <c r="C1106" s="93"/>
      <c r="D1106" s="93"/>
      <c r="E1106" s="95"/>
      <c r="F1106" s="95"/>
      <c r="G1106" s="95"/>
      <c r="H1106" s="93"/>
      <c r="I1106" s="93"/>
      <c r="J1106" s="93"/>
      <c r="S1106" s="72"/>
      <c r="T1106" s="72"/>
    </row>
    <row r="1107" spans="1:20" s="65" customFormat="1" ht="14.5" x14ac:dyDescent="0.35">
      <c r="A1107" s="48"/>
      <c r="B1107" s="93"/>
      <c r="C1107" s="93"/>
      <c r="D1107" s="93"/>
      <c r="E1107" s="95"/>
      <c r="F1107" s="95"/>
      <c r="G1107" s="95"/>
      <c r="H1107" s="93"/>
      <c r="I1107" s="93"/>
      <c r="J1107" s="93"/>
      <c r="S1107" s="72"/>
      <c r="T1107" s="72"/>
    </row>
    <row r="1108" spans="1:20" s="65" customFormat="1" ht="14.5" x14ac:dyDescent="0.35">
      <c r="A1108" s="48"/>
      <c r="B1108" s="93"/>
      <c r="C1108" s="93"/>
      <c r="D1108" s="93"/>
      <c r="E1108" s="95"/>
      <c r="F1108" s="95"/>
      <c r="G1108" s="95"/>
      <c r="H1108" s="93"/>
      <c r="I1108" s="93"/>
      <c r="J1108" s="93"/>
      <c r="S1108" s="72"/>
      <c r="T1108" s="72"/>
    </row>
    <row r="1109" spans="1:20" s="65" customFormat="1" ht="14.5" x14ac:dyDescent="0.35">
      <c r="A1109" s="48"/>
      <c r="B1109" s="93"/>
      <c r="C1109" s="93"/>
      <c r="D1109" s="93"/>
      <c r="E1109" s="95"/>
      <c r="F1109" s="95"/>
      <c r="G1109" s="95"/>
      <c r="H1109" s="93"/>
      <c r="I1109" s="93"/>
      <c r="J1109" s="93"/>
      <c r="S1109" s="72"/>
      <c r="T1109" s="72"/>
    </row>
    <row r="1110" spans="1:20" s="65" customFormat="1" ht="14.5" x14ac:dyDescent="0.35">
      <c r="A1110" s="48"/>
      <c r="B1110" s="93"/>
      <c r="C1110" s="93"/>
      <c r="D1110" s="93"/>
      <c r="E1110" s="95"/>
      <c r="F1110" s="95"/>
      <c r="G1110" s="95"/>
      <c r="H1110" s="93"/>
      <c r="I1110" s="93"/>
      <c r="J1110" s="93"/>
      <c r="S1110" s="72"/>
      <c r="T1110" s="72"/>
    </row>
    <row r="1111" spans="1:20" s="65" customFormat="1" ht="14.5" x14ac:dyDescent="0.35">
      <c r="A1111" s="48"/>
      <c r="B1111" s="93"/>
      <c r="C1111" s="93"/>
      <c r="D1111" s="93"/>
      <c r="E1111" s="95"/>
      <c r="F1111" s="95"/>
      <c r="G1111" s="95"/>
      <c r="H1111" s="93"/>
      <c r="I1111" s="93"/>
      <c r="J1111" s="93"/>
      <c r="S1111" s="72"/>
      <c r="T1111" s="72"/>
    </row>
    <row r="1112" spans="1:20" s="65" customFormat="1" ht="14.5" x14ac:dyDescent="0.35">
      <c r="A1112" s="48"/>
      <c r="B1112" s="93"/>
      <c r="C1112" s="93"/>
      <c r="D1112" s="93"/>
      <c r="E1112" s="95"/>
      <c r="F1112" s="95"/>
      <c r="G1112" s="95"/>
      <c r="H1112" s="93"/>
      <c r="I1112" s="93"/>
      <c r="J1112" s="93"/>
      <c r="S1112" s="72"/>
      <c r="T1112" s="72"/>
    </row>
    <row r="1113" spans="1:20" s="65" customFormat="1" ht="14.5" x14ac:dyDescent="0.35">
      <c r="A1113" s="48"/>
      <c r="B1113" s="93"/>
      <c r="C1113" s="93"/>
      <c r="D1113" s="93"/>
      <c r="E1113" s="95"/>
      <c r="F1113" s="95"/>
      <c r="G1113" s="95"/>
      <c r="H1113" s="93"/>
      <c r="I1113" s="93"/>
      <c r="J1113" s="93"/>
      <c r="S1113" s="72"/>
      <c r="T1113" s="72"/>
    </row>
    <row r="1114" spans="1:20" s="65" customFormat="1" ht="14.5" x14ac:dyDescent="0.35">
      <c r="A1114" s="48"/>
      <c r="B1114" s="93"/>
      <c r="C1114" s="93"/>
      <c r="D1114" s="93"/>
      <c r="E1114" s="95"/>
      <c r="F1114" s="95"/>
      <c r="G1114" s="95"/>
      <c r="H1114" s="93"/>
      <c r="I1114" s="93"/>
      <c r="J1114" s="93"/>
      <c r="S1114" s="72"/>
      <c r="T1114" s="72"/>
    </row>
    <row r="1115" spans="1:20" s="65" customFormat="1" ht="14.5" x14ac:dyDescent="0.35">
      <c r="A1115" s="48"/>
      <c r="B1115" s="93"/>
      <c r="C1115" s="93"/>
      <c r="D1115" s="93"/>
      <c r="E1115" s="95"/>
      <c r="F1115" s="95"/>
      <c r="G1115" s="95"/>
      <c r="H1115" s="93"/>
      <c r="I1115" s="93"/>
      <c r="J1115" s="93"/>
      <c r="S1115" s="72"/>
      <c r="T1115" s="72"/>
    </row>
    <row r="1116" spans="1:20" s="65" customFormat="1" ht="14.5" x14ac:dyDescent="0.35">
      <c r="A1116" s="48"/>
      <c r="B1116" s="93"/>
      <c r="C1116" s="93"/>
      <c r="D1116" s="93"/>
      <c r="E1116" s="95"/>
      <c r="F1116" s="95"/>
      <c r="G1116" s="95"/>
      <c r="H1116" s="93"/>
      <c r="I1116" s="93"/>
      <c r="J1116" s="93"/>
      <c r="S1116" s="72"/>
      <c r="T1116" s="72"/>
    </row>
    <row r="1117" spans="1:20" s="65" customFormat="1" ht="14.5" x14ac:dyDescent="0.35">
      <c r="A1117" s="48"/>
      <c r="B1117" s="93"/>
      <c r="C1117" s="93"/>
      <c r="D1117" s="93"/>
      <c r="E1117" s="95"/>
      <c r="F1117" s="95"/>
      <c r="G1117" s="95"/>
      <c r="H1117" s="93"/>
      <c r="I1117" s="93"/>
      <c r="J1117" s="93"/>
      <c r="S1117" s="72"/>
      <c r="T1117" s="72"/>
    </row>
    <row r="1118" spans="1:20" s="65" customFormat="1" ht="14.5" x14ac:dyDescent="0.35">
      <c r="A1118" s="48"/>
      <c r="B1118" s="93"/>
      <c r="C1118" s="93"/>
      <c r="D1118" s="93"/>
      <c r="E1118" s="95"/>
      <c r="F1118" s="95"/>
      <c r="G1118" s="95"/>
      <c r="H1118" s="93"/>
      <c r="I1118" s="93"/>
      <c r="J1118" s="93"/>
      <c r="S1118" s="72"/>
      <c r="T1118" s="72"/>
    </row>
    <row r="1119" spans="1:20" s="65" customFormat="1" ht="14.5" x14ac:dyDescent="0.35">
      <c r="A1119" s="48"/>
      <c r="B1119" s="93"/>
      <c r="C1119" s="93"/>
      <c r="D1119" s="93"/>
      <c r="E1119" s="95"/>
      <c r="F1119" s="95"/>
      <c r="G1119" s="95"/>
      <c r="H1119" s="93"/>
      <c r="I1119" s="93"/>
      <c r="J1119" s="93"/>
      <c r="S1119" s="72"/>
      <c r="T1119" s="72"/>
    </row>
    <row r="1120" spans="1:20" s="65" customFormat="1" ht="14.5" x14ac:dyDescent="0.35">
      <c r="A1120" s="48"/>
      <c r="B1120" s="93"/>
      <c r="C1120" s="93"/>
      <c r="D1120" s="93"/>
      <c r="E1120" s="95"/>
      <c r="F1120" s="95"/>
      <c r="G1120" s="95"/>
      <c r="H1120" s="93"/>
      <c r="I1120" s="93"/>
      <c r="J1120" s="93"/>
      <c r="S1120" s="72"/>
      <c r="T1120" s="72"/>
    </row>
    <row r="1121" spans="1:20" s="65" customFormat="1" ht="14.5" x14ac:dyDescent="0.35">
      <c r="A1121" s="48"/>
      <c r="B1121" s="93"/>
      <c r="C1121" s="93"/>
      <c r="D1121" s="93"/>
      <c r="E1121" s="95"/>
      <c r="F1121" s="95"/>
      <c r="G1121" s="95"/>
      <c r="H1121" s="93"/>
      <c r="I1121" s="93"/>
      <c r="J1121" s="93"/>
      <c r="S1121" s="72"/>
      <c r="T1121" s="72"/>
    </row>
    <row r="1122" spans="1:20" s="65" customFormat="1" ht="14.5" x14ac:dyDescent="0.35">
      <c r="A1122" s="48"/>
      <c r="B1122" s="93"/>
      <c r="C1122" s="93"/>
      <c r="D1122" s="93"/>
      <c r="E1122" s="95"/>
      <c r="F1122" s="95"/>
      <c r="G1122" s="95"/>
      <c r="H1122" s="93"/>
      <c r="I1122" s="93"/>
      <c r="J1122" s="93"/>
      <c r="S1122" s="72"/>
      <c r="T1122" s="72"/>
    </row>
    <row r="1123" spans="1:20" s="65" customFormat="1" ht="14.5" x14ac:dyDescent="0.35">
      <c r="A1123" s="48"/>
      <c r="B1123" s="93"/>
      <c r="C1123" s="93"/>
      <c r="D1123" s="93"/>
      <c r="E1123" s="95"/>
      <c r="F1123" s="95"/>
      <c r="G1123" s="95"/>
      <c r="H1123" s="93"/>
      <c r="I1123" s="93"/>
      <c r="J1123" s="93"/>
      <c r="S1123" s="72"/>
      <c r="T1123" s="72"/>
    </row>
    <row r="1124" spans="1:20" s="65" customFormat="1" ht="14.5" x14ac:dyDescent="0.35">
      <c r="A1124" s="48"/>
      <c r="B1124" s="93"/>
      <c r="C1124" s="93"/>
      <c r="D1124" s="93"/>
      <c r="E1124" s="95"/>
      <c r="F1124" s="95"/>
      <c r="G1124" s="95"/>
      <c r="H1124" s="93"/>
      <c r="I1124" s="93"/>
      <c r="J1124" s="93"/>
      <c r="S1124" s="72"/>
      <c r="T1124" s="72"/>
    </row>
    <row r="1125" spans="1:20" s="65" customFormat="1" ht="14.5" x14ac:dyDescent="0.35">
      <c r="A1125" s="48"/>
      <c r="B1125" s="93"/>
      <c r="C1125" s="93"/>
      <c r="D1125" s="93"/>
      <c r="E1125" s="95"/>
      <c r="F1125" s="95"/>
      <c r="G1125" s="95"/>
      <c r="H1125" s="93"/>
      <c r="I1125" s="93"/>
      <c r="J1125" s="93"/>
      <c r="S1125" s="72"/>
      <c r="T1125" s="72"/>
    </row>
    <row r="1126" spans="1:20" s="65" customFormat="1" ht="14.5" x14ac:dyDescent="0.35">
      <c r="A1126" s="48"/>
      <c r="B1126" s="93"/>
      <c r="C1126" s="93"/>
      <c r="D1126" s="93"/>
      <c r="E1126" s="95"/>
      <c r="F1126" s="95"/>
      <c r="G1126" s="95"/>
      <c r="H1126" s="93"/>
      <c r="I1126" s="93"/>
      <c r="J1126" s="93"/>
      <c r="S1126" s="72"/>
      <c r="T1126" s="72"/>
    </row>
    <row r="1127" spans="1:20" s="65" customFormat="1" ht="14.5" x14ac:dyDescent="0.35">
      <c r="A1127" s="48"/>
      <c r="B1127" s="93"/>
      <c r="C1127" s="93"/>
      <c r="D1127" s="93"/>
      <c r="E1127" s="95"/>
      <c r="F1127" s="95"/>
      <c r="G1127" s="95"/>
      <c r="H1127" s="93"/>
      <c r="I1127" s="93"/>
      <c r="J1127" s="93"/>
      <c r="S1127" s="72"/>
      <c r="T1127" s="72"/>
    </row>
    <row r="1128" spans="1:20" s="65" customFormat="1" ht="14.5" x14ac:dyDescent="0.35">
      <c r="A1128" s="48"/>
      <c r="B1128" s="93"/>
      <c r="C1128" s="93"/>
      <c r="D1128" s="93"/>
      <c r="E1128" s="95"/>
      <c r="F1128" s="95"/>
      <c r="G1128" s="95"/>
      <c r="H1128" s="93"/>
      <c r="I1128" s="93"/>
      <c r="J1128" s="93"/>
      <c r="S1128" s="72"/>
      <c r="T1128" s="72"/>
    </row>
    <row r="1129" spans="1:20" s="65" customFormat="1" ht="14.5" x14ac:dyDescent="0.35">
      <c r="A1129" s="48"/>
      <c r="B1129" s="93"/>
      <c r="C1129" s="93"/>
      <c r="D1129" s="93"/>
      <c r="E1129" s="95"/>
      <c r="F1129" s="95"/>
      <c r="G1129" s="95"/>
      <c r="H1129" s="93"/>
      <c r="I1129" s="93"/>
      <c r="J1129" s="93"/>
      <c r="S1129" s="72"/>
      <c r="T1129" s="72"/>
    </row>
    <row r="1130" spans="1:20" s="65" customFormat="1" ht="14.5" x14ac:dyDescent="0.35">
      <c r="A1130" s="48"/>
      <c r="B1130" s="93"/>
      <c r="C1130" s="93"/>
      <c r="D1130" s="93"/>
      <c r="E1130" s="95"/>
      <c r="F1130" s="95"/>
      <c r="G1130" s="95"/>
      <c r="H1130" s="93"/>
      <c r="I1130" s="93"/>
      <c r="J1130" s="93"/>
      <c r="S1130" s="72"/>
      <c r="T1130" s="72"/>
    </row>
    <row r="1131" spans="1:20" s="65" customFormat="1" ht="14.5" x14ac:dyDescent="0.35">
      <c r="A1131" s="48"/>
      <c r="B1131" s="93"/>
      <c r="C1131" s="93"/>
      <c r="D1131" s="93"/>
      <c r="E1131" s="95"/>
      <c r="F1131" s="95"/>
      <c r="G1131" s="95"/>
      <c r="H1131" s="93"/>
      <c r="I1131" s="93"/>
      <c r="J1131" s="93"/>
      <c r="S1131" s="72"/>
      <c r="T1131" s="72"/>
    </row>
    <row r="1132" spans="1:20" s="65" customFormat="1" ht="14.5" x14ac:dyDescent="0.35">
      <c r="A1132" s="48"/>
      <c r="B1132" s="93"/>
      <c r="C1132" s="93"/>
      <c r="D1132" s="93"/>
      <c r="E1132" s="95"/>
      <c r="F1132" s="95"/>
      <c r="G1132" s="95"/>
      <c r="H1132" s="93"/>
      <c r="I1132" s="93"/>
      <c r="J1132" s="93"/>
      <c r="S1132" s="72"/>
      <c r="T1132" s="72"/>
    </row>
    <row r="1133" spans="1:20" s="65" customFormat="1" ht="14.5" x14ac:dyDescent="0.35">
      <c r="A1133" s="48"/>
      <c r="B1133" s="93"/>
      <c r="C1133" s="93"/>
      <c r="D1133" s="93"/>
      <c r="E1133" s="95"/>
      <c r="F1133" s="95"/>
      <c r="G1133" s="95"/>
      <c r="H1133" s="93"/>
      <c r="I1133" s="93"/>
      <c r="J1133" s="93"/>
      <c r="S1133" s="72"/>
      <c r="T1133" s="72"/>
    </row>
    <row r="1134" spans="1:20" s="65" customFormat="1" ht="14.5" x14ac:dyDescent="0.35">
      <c r="A1134" s="48"/>
      <c r="B1134" s="93"/>
      <c r="C1134" s="93"/>
      <c r="D1134" s="93"/>
      <c r="E1134" s="95"/>
      <c r="F1134" s="95"/>
      <c r="G1134" s="95"/>
      <c r="H1134" s="93"/>
      <c r="I1134" s="93"/>
      <c r="J1134" s="93"/>
      <c r="S1134" s="72"/>
      <c r="T1134" s="72"/>
    </row>
    <row r="1135" spans="1:20" s="65" customFormat="1" ht="14.5" x14ac:dyDescent="0.35">
      <c r="A1135" s="48"/>
      <c r="B1135" s="93"/>
      <c r="C1135" s="93"/>
      <c r="D1135" s="93"/>
      <c r="E1135" s="95"/>
      <c r="F1135" s="95"/>
      <c r="G1135" s="95"/>
      <c r="H1135" s="93"/>
      <c r="I1135" s="93"/>
      <c r="J1135" s="93"/>
      <c r="S1135" s="72"/>
      <c r="T1135" s="72"/>
    </row>
    <row r="1136" spans="1:20" s="65" customFormat="1" ht="14.5" x14ac:dyDescent="0.35">
      <c r="A1136" s="48"/>
      <c r="B1136" s="93"/>
      <c r="C1136" s="93"/>
      <c r="D1136" s="93"/>
      <c r="E1136" s="95"/>
      <c r="F1136" s="95"/>
      <c r="G1136" s="95"/>
      <c r="H1136" s="93"/>
      <c r="I1136" s="93"/>
      <c r="J1136" s="93"/>
      <c r="S1136" s="72"/>
      <c r="T1136" s="72"/>
    </row>
    <row r="1137" spans="1:20" s="65" customFormat="1" ht="14.5" x14ac:dyDescent="0.35">
      <c r="A1137" s="48"/>
      <c r="B1137" s="93"/>
      <c r="C1137" s="93"/>
      <c r="D1137" s="93"/>
      <c r="E1137" s="95"/>
      <c r="F1137" s="95"/>
      <c r="G1137" s="95"/>
      <c r="H1137" s="93"/>
      <c r="I1137" s="93"/>
      <c r="J1137" s="93"/>
      <c r="S1137" s="72"/>
      <c r="T1137" s="72"/>
    </row>
    <row r="1138" spans="1:20" s="65" customFormat="1" ht="14.5" x14ac:dyDescent="0.35">
      <c r="A1138" s="48"/>
      <c r="B1138" s="93"/>
      <c r="C1138" s="93"/>
      <c r="D1138" s="93"/>
      <c r="E1138" s="95"/>
      <c r="F1138" s="95"/>
      <c r="G1138" s="95"/>
      <c r="H1138" s="93"/>
      <c r="I1138" s="93"/>
      <c r="J1138" s="93"/>
      <c r="S1138" s="72"/>
      <c r="T1138" s="72"/>
    </row>
    <row r="1139" spans="1:20" s="65" customFormat="1" ht="14.5" x14ac:dyDescent="0.35">
      <c r="A1139" s="48"/>
      <c r="B1139" s="93"/>
      <c r="C1139" s="93"/>
      <c r="D1139" s="93"/>
      <c r="E1139" s="95"/>
      <c r="F1139" s="95"/>
      <c r="G1139" s="95"/>
      <c r="H1139" s="93"/>
      <c r="I1139" s="93"/>
      <c r="J1139" s="93"/>
      <c r="S1139" s="72"/>
      <c r="T1139" s="72"/>
    </row>
    <row r="1140" spans="1:20" s="65" customFormat="1" ht="14.5" x14ac:dyDescent="0.35">
      <c r="A1140" s="48"/>
      <c r="B1140" s="93"/>
      <c r="C1140" s="93"/>
      <c r="D1140" s="93"/>
      <c r="E1140" s="95"/>
      <c r="F1140" s="95"/>
      <c r="G1140" s="95"/>
      <c r="H1140" s="93"/>
      <c r="I1140" s="93"/>
      <c r="J1140" s="93"/>
      <c r="S1140" s="72"/>
      <c r="T1140" s="72"/>
    </row>
    <row r="1141" spans="1:20" s="65" customFormat="1" ht="14.5" x14ac:dyDescent="0.35">
      <c r="A1141" s="48"/>
      <c r="B1141" s="93"/>
      <c r="C1141" s="93"/>
      <c r="D1141" s="93"/>
      <c r="E1141" s="95"/>
      <c r="F1141" s="95"/>
      <c r="G1141" s="95"/>
      <c r="H1141" s="93"/>
      <c r="I1141" s="93"/>
      <c r="J1141" s="93"/>
      <c r="S1141" s="72"/>
      <c r="T1141" s="72"/>
    </row>
    <row r="1142" spans="1:20" s="65" customFormat="1" ht="14.5" x14ac:dyDescent="0.35">
      <c r="A1142" s="48"/>
      <c r="B1142" s="93"/>
      <c r="C1142" s="93"/>
      <c r="D1142" s="93"/>
      <c r="E1142" s="95"/>
      <c r="F1142" s="95"/>
      <c r="G1142" s="95"/>
      <c r="H1142" s="93"/>
      <c r="I1142" s="93"/>
      <c r="J1142" s="93"/>
      <c r="S1142" s="72"/>
      <c r="T1142" s="72"/>
    </row>
    <row r="1143" spans="1:20" s="65" customFormat="1" ht="14.5" x14ac:dyDescent="0.35">
      <c r="A1143" s="48"/>
      <c r="B1143" s="93"/>
      <c r="C1143" s="93"/>
      <c r="D1143" s="93"/>
      <c r="E1143" s="95"/>
      <c r="F1143" s="95"/>
      <c r="G1143" s="95"/>
      <c r="H1143" s="93"/>
      <c r="I1143" s="93"/>
      <c r="J1143" s="93"/>
      <c r="S1143" s="72"/>
      <c r="T1143" s="72"/>
    </row>
    <row r="1144" spans="1:20" s="65" customFormat="1" ht="14.5" x14ac:dyDescent="0.35">
      <c r="A1144" s="48"/>
      <c r="B1144" s="93"/>
      <c r="C1144" s="93"/>
      <c r="D1144" s="93"/>
      <c r="E1144" s="95"/>
      <c r="F1144" s="95"/>
      <c r="G1144" s="95"/>
      <c r="H1144" s="93"/>
      <c r="I1144" s="93"/>
      <c r="J1144" s="93"/>
      <c r="S1144" s="72"/>
      <c r="T1144" s="72"/>
    </row>
    <row r="1145" spans="1:20" s="65" customFormat="1" ht="14.5" x14ac:dyDescent="0.35">
      <c r="A1145" s="48"/>
      <c r="B1145" s="93"/>
      <c r="C1145" s="93"/>
      <c r="D1145" s="93"/>
      <c r="E1145" s="95"/>
      <c r="F1145" s="95"/>
      <c r="G1145" s="95"/>
      <c r="H1145" s="93"/>
      <c r="I1145" s="93"/>
      <c r="J1145" s="93"/>
      <c r="S1145" s="72"/>
      <c r="T1145" s="72"/>
    </row>
    <row r="1146" spans="1:20" s="65" customFormat="1" ht="14.5" x14ac:dyDescent="0.35">
      <c r="A1146" s="48"/>
      <c r="B1146" s="93"/>
      <c r="C1146" s="93"/>
      <c r="D1146" s="93"/>
      <c r="E1146" s="95"/>
      <c r="F1146" s="95"/>
      <c r="G1146" s="95"/>
      <c r="H1146" s="93"/>
      <c r="I1146" s="93"/>
      <c r="J1146" s="93"/>
      <c r="S1146" s="72"/>
      <c r="T1146" s="72"/>
    </row>
    <row r="1147" spans="1:20" s="65" customFormat="1" ht="14.5" x14ac:dyDescent="0.35">
      <c r="A1147" s="48"/>
      <c r="B1147" s="93"/>
      <c r="C1147" s="93"/>
      <c r="D1147" s="93"/>
      <c r="E1147" s="95"/>
      <c r="F1147" s="95"/>
      <c r="G1147" s="95"/>
      <c r="H1147" s="93"/>
      <c r="I1147" s="93"/>
      <c r="J1147" s="93"/>
      <c r="S1147" s="72"/>
      <c r="T1147" s="72"/>
    </row>
    <row r="1148" spans="1:20" s="65" customFormat="1" ht="14.5" x14ac:dyDescent="0.35">
      <c r="A1148" s="48"/>
      <c r="B1148" s="93"/>
      <c r="C1148" s="93"/>
      <c r="D1148" s="93"/>
      <c r="E1148" s="95"/>
      <c r="F1148" s="95"/>
      <c r="G1148" s="95"/>
      <c r="H1148" s="93"/>
      <c r="I1148" s="93"/>
      <c r="J1148" s="93"/>
      <c r="S1148" s="72"/>
      <c r="T1148" s="72"/>
    </row>
    <row r="1149" spans="1:20" s="65" customFormat="1" ht="14.5" x14ac:dyDescent="0.35">
      <c r="A1149" s="48"/>
      <c r="B1149" s="93"/>
      <c r="C1149" s="93"/>
      <c r="D1149" s="93"/>
      <c r="E1149" s="95"/>
      <c r="F1149" s="95"/>
      <c r="G1149" s="95"/>
      <c r="H1149" s="93"/>
      <c r="I1149" s="93"/>
      <c r="J1149" s="93"/>
      <c r="S1149" s="72"/>
      <c r="T1149" s="72"/>
    </row>
    <row r="1150" spans="1:20" s="65" customFormat="1" ht="14.5" x14ac:dyDescent="0.35">
      <c r="A1150" s="48"/>
      <c r="B1150" s="93"/>
      <c r="C1150" s="93"/>
      <c r="D1150" s="93"/>
      <c r="E1150" s="95"/>
      <c r="F1150" s="95"/>
      <c r="G1150" s="95"/>
      <c r="H1150" s="93"/>
      <c r="I1150" s="93"/>
      <c r="J1150" s="93"/>
      <c r="S1150" s="72"/>
      <c r="T1150" s="72"/>
    </row>
    <row r="1151" spans="1:20" s="65" customFormat="1" ht="14.5" x14ac:dyDescent="0.35">
      <c r="A1151" s="48"/>
      <c r="B1151" s="93"/>
      <c r="C1151" s="93"/>
      <c r="D1151" s="93"/>
      <c r="E1151" s="95"/>
      <c r="F1151" s="95"/>
      <c r="G1151" s="95"/>
      <c r="H1151" s="93"/>
      <c r="I1151" s="93"/>
      <c r="J1151" s="93"/>
      <c r="S1151" s="72"/>
      <c r="T1151" s="72"/>
    </row>
    <row r="1152" spans="1:20" s="65" customFormat="1" ht="14.5" x14ac:dyDescent="0.35">
      <c r="A1152" s="48"/>
      <c r="B1152" s="93"/>
      <c r="C1152" s="93"/>
      <c r="D1152" s="93"/>
      <c r="E1152" s="95"/>
      <c r="F1152" s="95"/>
      <c r="G1152" s="95"/>
      <c r="H1152" s="93"/>
      <c r="I1152" s="93"/>
      <c r="J1152" s="93"/>
      <c r="S1152" s="72"/>
      <c r="T1152" s="72"/>
    </row>
    <row r="1153" spans="1:20" s="65" customFormat="1" ht="14.5" x14ac:dyDescent="0.35">
      <c r="A1153" s="48"/>
      <c r="B1153" s="93"/>
      <c r="C1153" s="93"/>
      <c r="D1153" s="93"/>
      <c r="E1153" s="95"/>
      <c r="F1153" s="95"/>
      <c r="G1153" s="95"/>
      <c r="H1153" s="93"/>
      <c r="I1153" s="93"/>
      <c r="J1153" s="93"/>
      <c r="S1153" s="72"/>
      <c r="T1153" s="72"/>
    </row>
    <row r="1154" spans="1:20" s="65" customFormat="1" ht="14.5" x14ac:dyDescent="0.35">
      <c r="A1154" s="48"/>
      <c r="B1154" s="93"/>
      <c r="C1154" s="93"/>
      <c r="D1154" s="93"/>
      <c r="E1154" s="95"/>
      <c r="F1154" s="95"/>
      <c r="G1154" s="95"/>
      <c r="H1154" s="93"/>
      <c r="I1154" s="93"/>
      <c r="J1154" s="93"/>
      <c r="S1154" s="72"/>
      <c r="T1154" s="72"/>
    </row>
    <row r="1155" spans="1:20" s="65" customFormat="1" ht="14.5" x14ac:dyDescent="0.35">
      <c r="A1155" s="48"/>
      <c r="B1155" s="93"/>
      <c r="C1155" s="93"/>
      <c r="D1155" s="93"/>
      <c r="E1155" s="95"/>
      <c r="F1155" s="95"/>
      <c r="G1155" s="95"/>
      <c r="H1155" s="93"/>
      <c r="I1155" s="93"/>
      <c r="J1155" s="93"/>
      <c r="S1155" s="72"/>
      <c r="T1155" s="72"/>
    </row>
    <row r="1156" spans="1:20" s="65" customFormat="1" ht="14.5" x14ac:dyDescent="0.35">
      <c r="A1156" s="48"/>
      <c r="B1156" s="93"/>
      <c r="C1156" s="93"/>
      <c r="D1156" s="93"/>
      <c r="E1156" s="95"/>
      <c r="F1156" s="95"/>
      <c r="G1156" s="95"/>
      <c r="H1156" s="93"/>
      <c r="I1156" s="93"/>
      <c r="J1156" s="93"/>
      <c r="S1156" s="72"/>
      <c r="T1156" s="72"/>
    </row>
    <row r="1157" spans="1:20" s="65" customFormat="1" ht="14.5" x14ac:dyDescent="0.35">
      <c r="A1157" s="48"/>
      <c r="B1157" s="93"/>
      <c r="C1157" s="93"/>
      <c r="D1157" s="93"/>
      <c r="E1157" s="95"/>
      <c r="F1157" s="95"/>
      <c r="G1157" s="95"/>
      <c r="H1157" s="93"/>
      <c r="I1157" s="93"/>
      <c r="J1157" s="93"/>
      <c r="S1157" s="72"/>
      <c r="T1157" s="72"/>
    </row>
    <row r="1158" spans="1:20" s="65" customFormat="1" ht="14.5" x14ac:dyDescent="0.35">
      <c r="A1158" s="48"/>
      <c r="B1158" s="93"/>
      <c r="C1158" s="93"/>
      <c r="D1158" s="93"/>
      <c r="E1158" s="95"/>
      <c r="F1158" s="95"/>
      <c r="G1158" s="95"/>
      <c r="H1158" s="93"/>
      <c r="I1158" s="93"/>
      <c r="J1158" s="93"/>
      <c r="S1158" s="72"/>
      <c r="T1158" s="72"/>
    </row>
    <row r="1159" spans="1:20" s="65" customFormat="1" ht="14.5" x14ac:dyDescent="0.35">
      <c r="A1159" s="48"/>
      <c r="B1159" s="93"/>
      <c r="C1159" s="93"/>
      <c r="D1159" s="93"/>
      <c r="E1159" s="95"/>
      <c r="F1159" s="95"/>
      <c r="G1159" s="95"/>
      <c r="H1159" s="93"/>
      <c r="I1159" s="93"/>
      <c r="J1159" s="93"/>
      <c r="S1159" s="72"/>
      <c r="T1159" s="72"/>
    </row>
    <row r="1160" spans="1:20" s="65" customFormat="1" ht="14.5" x14ac:dyDescent="0.35">
      <c r="A1160" s="48"/>
      <c r="B1160" s="93"/>
      <c r="C1160" s="93"/>
      <c r="D1160" s="93"/>
      <c r="E1160" s="95"/>
      <c r="F1160" s="95"/>
      <c r="G1160" s="95"/>
      <c r="H1160" s="93"/>
      <c r="I1160" s="93"/>
      <c r="J1160" s="93"/>
      <c r="S1160" s="72"/>
      <c r="T1160" s="72"/>
    </row>
    <row r="1161" spans="1:20" s="65" customFormat="1" ht="14.5" x14ac:dyDescent="0.35">
      <c r="A1161" s="48"/>
      <c r="B1161" s="93"/>
      <c r="C1161" s="93"/>
      <c r="D1161" s="93"/>
      <c r="E1161" s="95"/>
      <c r="F1161" s="95"/>
      <c r="G1161" s="95"/>
      <c r="H1161" s="93"/>
      <c r="I1161" s="93"/>
      <c r="J1161" s="93"/>
      <c r="S1161" s="72"/>
      <c r="T1161" s="72"/>
    </row>
    <row r="1162" spans="1:20" s="65" customFormat="1" ht="14.5" x14ac:dyDescent="0.35">
      <c r="A1162" s="48"/>
      <c r="B1162" s="93"/>
      <c r="C1162" s="93"/>
      <c r="D1162" s="93"/>
      <c r="E1162" s="95"/>
      <c r="F1162" s="95"/>
      <c r="G1162" s="95"/>
      <c r="H1162" s="93"/>
      <c r="I1162" s="93"/>
      <c r="J1162" s="93"/>
      <c r="S1162" s="72"/>
      <c r="T1162" s="72"/>
    </row>
    <row r="1163" spans="1:20" s="65" customFormat="1" ht="14.5" x14ac:dyDescent="0.35">
      <c r="A1163" s="48"/>
      <c r="B1163" s="93"/>
      <c r="C1163" s="93"/>
      <c r="D1163" s="93"/>
      <c r="E1163" s="95"/>
      <c r="F1163" s="95"/>
      <c r="G1163" s="95"/>
      <c r="H1163" s="93"/>
      <c r="I1163" s="93"/>
      <c r="J1163" s="93"/>
      <c r="S1163" s="72"/>
      <c r="T1163" s="72"/>
    </row>
    <row r="1164" spans="1:20" s="65" customFormat="1" ht="14.5" x14ac:dyDescent="0.35">
      <c r="A1164" s="48"/>
      <c r="B1164" s="93"/>
      <c r="C1164" s="93"/>
      <c r="D1164" s="93"/>
      <c r="E1164" s="95"/>
      <c r="F1164" s="95"/>
      <c r="G1164" s="95"/>
      <c r="H1164" s="93"/>
      <c r="I1164" s="93"/>
      <c r="J1164" s="93"/>
      <c r="S1164" s="72"/>
      <c r="T1164" s="72"/>
    </row>
    <row r="1165" spans="1:20" s="65" customFormat="1" ht="14.5" x14ac:dyDescent="0.35">
      <c r="A1165" s="48"/>
      <c r="B1165" s="93"/>
      <c r="C1165" s="93"/>
      <c r="D1165" s="93"/>
      <c r="E1165" s="95"/>
      <c r="F1165" s="95"/>
      <c r="G1165" s="95"/>
      <c r="H1165" s="93"/>
      <c r="I1165" s="93"/>
      <c r="J1165" s="93"/>
      <c r="S1165" s="72"/>
      <c r="T1165" s="72"/>
    </row>
    <row r="1166" spans="1:20" s="65" customFormat="1" ht="14.5" x14ac:dyDescent="0.35">
      <c r="A1166" s="48"/>
      <c r="B1166" s="93"/>
      <c r="C1166" s="93"/>
      <c r="D1166" s="93"/>
      <c r="E1166" s="95"/>
      <c r="F1166" s="95"/>
      <c r="G1166" s="95"/>
      <c r="H1166" s="93"/>
      <c r="I1166" s="93"/>
      <c r="J1166" s="93"/>
      <c r="S1166" s="72"/>
      <c r="T1166" s="72"/>
    </row>
    <row r="1167" spans="1:20" s="65" customFormat="1" ht="14.5" x14ac:dyDescent="0.35">
      <c r="A1167" s="48"/>
      <c r="B1167" s="93"/>
      <c r="C1167" s="93"/>
      <c r="D1167" s="93"/>
      <c r="E1167" s="95"/>
      <c r="F1167" s="95"/>
      <c r="G1167" s="95"/>
      <c r="H1167" s="93"/>
      <c r="I1167" s="93"/>
      <c r="J1167" s="93"/>
      <c r="S1167" s="72"/>
      <c r="T1167" s="72"/>
    </row>
    <row r="1168" spans="1:20" s="65" customFormat="1" ht="14.5" x14ac:dyDescent="0.35">
      <c r="A1168" s="48"/>
      <c r="B1168" s="93"/>
      <c r="C1168" s="93"/>
      <c r="D1168" s="93"/>
      <c r="E1168" s="95"/>
      <c r="F1168" s="95"/>
      <c r="G1168" s="95"/>
      <c r="H1168" s="93"/>
      <c r="I1168" s="93"/>
      <c r="J1168" s="93"/>
      <c r="S1168" s="72"/>
      <c r="T1168" s="72"/>
    </row>
    <row r="1169" spans="1:20" s="65" customFormat="1" ht="14.5" x14ac:dyDescent="0.35">
      <c r="A1169" s="48"/>
      <c r="B1169" s="93"/>
      <c r="C1169" s="93"/>
      <c r="D1169" s="93"/>
      <c r="E1169" s="95"/>
      <c r="F1169" s="95"/>
      <c r="G1169" s="95"/>
      <c r="H1169" s="93"/>
      <c r="I1169" s="93"/>
      <c r="J1169" s="93"/>
      <c r="S1169" s="72"/>
      <c r="T1169" s="72"/>
    </row>
    <row r="1170" spans="1:20" s="65" customFormat="1" ht="14.5" x14ac:dyDescent="0.35">
      <c r="A1170" s="48"/>
      <c r="B1170" s="93"/>
      <c r="C1170" s="93"/>
      <c r="D1170" s="93"/>
      <c r="E1170" s="95"/>
      <c r="F1170" s="95"/>
      <c r="G1170" s="95"/>
      <c r="H1170" s="93"/>
      <c r="I1170" s="93"/>
      <c r="J1170" s="93"/>
      <c r="S1170" s="72"/>
      <c r="T1170" s="72"/>
    </row>
    <row r="1171" spans="1:20" s="65" customFormat="1" ht="14.5" x14ac:dyDescent="0.35">
      <c r="A1171" s="48"/>
      <c r="B1171" s="93"/>
      <c r="C1171" s="93"/>
      <c r="D1171" s="93"/>
      <c r="E1171" s="95"/>
      <c r="F1171" s="95"/>
      <c r="G1171" s="95"/>
      <c r="H1171" s="93"/>
      <c r="I1171" s="93"/>
      <c r="J1171" s="93"/>
      <c r="S1171" s="72"/>
      <c r="T1171" s="72"/>
    </row>
    <row r="1172" spans="1:20" s="65" customFormat="1" ht="14.5" x14ac:dyDescent="0.35">
      <c r="A1172" s="48"/>
      <c r="B1172" s="93"/>
      <c r="C1172" s="93"/>
      <c r="D1172" s="93"/>
      <c r="E1172" s="95"/>
      <c r="F1172" s="95"/>
      <c r="G1172" s="95"/>
      <c r="H1172" s="93"/>
      <c r="I1172" s="93"/>
      <c r="J1172" s="93"/>
      <c r="S1172" s="72"/>
      <c r="T1172" s="72"/>
    </row>
    <row r="1173" spans="1:20" s="65" customFormat="1" ht="14.5" x14ac:dyDescent="0.35">
      <c r="A1173" s="48"/>
      <c r="B1173" s="93"/>
      <c r="C1173" s="93"/>
      <c r="D1173" s="93"/>
      <c r="E1173" s="95"/>
      <c r="F1173" s="95"/>
      <c r="G1173" s="95"/>
      <c r="H1173" s="93"/>
      <c r="I1173" s="93"/>
      <c r="J1173" s="93"/>
      <c r="S1173" s="72"/>
      <c r="T1173" s="72"/>
    </row>
    <row r="1174" spans="1:20" s="65" customFormat="1" ht="14.5" x14ac:dyDescent="0.35">
      <c r="A1174" s="48"/>
      <c r="B1174" s="93"/>
      <c r="C1174" s="93"/>
      <c r="D1174" s="93"/>
      <c r="E1174" s="95"/>
      <c r="F1174" s="95"/>
      <c r="G1174" s="95"/>
      <c r="H1174" s="93"/>
      <c r="I1174" s="93"/>
      <c r="J1174" s="93"/>
      <c r="S1174" s="72"/>
      <c r="T1174" s="72"/>
    </row>
    <row r="1175" spans="1:20" s="65" customFormat="1" ht="14.5" x14ac:dyDescent="0.35">
      <c r="A1175" s="48"/>
      <c r="B1175" s="93"/>
      <c r="C1175" s="93"/>
      <c r="D1175" s="93"/>
      <c r="E1175" s="95"/>
      <c r="F1175" s="95"/>
      <c r="G1175" s="95"/>
      <c r="H1175" s="93"/>
      <c r="I1175" s="93"/>
      <c r="J1175" s="93"/>
      <c r="S1175" s="72"/>
      <c r="T1175" s="72"/>
    </row>
    <row r="1176" spans="1:20" s="65" customFormat="1" ht="14.5" x14ac:dyDescent="0.35">
      <c r="A1176" s="48"/>
      <c r="B1176" s="93"/>
      <c r="C1176" s="93"/>
      <c r="D1176" s="93"/>
      <c r="E1176" s="95"/>
      <c r="F1176" s="95"/>
      <c r="G1176" s="95"/>
      <c r="H1176" s="93"/>
      <c r="I1176" s="93"/>
      <c r="J1176" s="93"/>
      <c r="S1176" s="72"/>
      <c r="T1176" s="72"/>
    </row>
    <row r="1177" spans="1:20" s="65" customFormat="1" ht="14.5" x14ac:dyDescent="0.35">
      <c r="A1177" s="48"/>
      <c r="B1177" s="93"/>
      <c r="C1177" s="93"/>
      <c r="D1177" s="93"/>
      <c r="E1177" s="95"/>
      <c r="F1177" s="95"/>
      <c r="G1177" s="95"/>
      <c r="H1177" s="93"/>
      <c r="I1177" s="93"/>
      <c r="J1177" s="93"/>
      <c r="S1177" s="72"/>
      <c r="T1177" s="72"/>
    </row>
    <row r="1178" spans="1:20" s="65" customFormat="1" ht="14.5" x14ac:dyDescent="0.35">
      <c r="A1178" s="48"/>
      <c r="B1178" s="93"/>
      <c r="C1178" s="93"/>
      <c r="D1178" s="93"/>
      <c r="E1178" s="95"/>
      <c r="F1178" s="95"/>
      <c r="G1178" s="95"/>
      <c r="H1178" s="93"/>
      <c r="I1178" s="93"/>
      <c r="J1178" s="93"/>
      <c r="S1178" s="72"/>
      <c r="T1178" s="72"/>
    </row>
    <row r="1179" spans="1:20" s="65" customFormat="1" ht="14.5" x14ac:dyDescent="0.35">
      <c r="A1179" s="48"/>
      <c r="B1179" s="93"/>
      <c r="C1179" s="93"/>
      <c r="D1179" s="93"/>
      <c r="E1179" s="95"/>
      <c r="F1179" s="95"/>
      <c r="G1179" s="95"/>
      <c r="H1179" s="93"/>
      <c r="I1179" s="93"/>
      <c r="J1179" s="93"/>
      <c r="S1179" s="72"/>
      <c r="T1179" s="72"/>
    </row>
    <row r="1180" spans="1:20" s="65" customFormat="1" ht="14.5" x14ac:dyDescent="0.35">
      <c r="A1180" s="48"/>
      <c r="B1180" s="93"/>
      <c r="C1180" s="93"/>
      <c r="D1180" s="93"/>
      <c r="E1180" s="95"/>
      <c r="F1180" s="95"/>
      <c r="G1180" s="95"/>
      <c r="H1180" s="93"/>
      <c r="I1180" s="93"/>
      <c r="J1180" s="93"/>
      <c r="S1180" s="72"/>
      <c r="T1180" s="72"/>
    </row>
    <row r="1181" spans="1:20" s="65" customFormat="1" ht="14.5" x14ac:dyDescent="0.35">
      <c r="A1181" s="48"/>
      <c r="B1181" s="93"/>
      <c r="C1181" s="93"/>
      <c r="D1181" s="93"/>
      <c r="E1181" s="95"/>
      <c r="F1181" s="95"/>
      <c r="G1181" s="95"/>
      <c r="H1181" s="93"/>
      <c r="I1181" s="93"/>
      <c r="J1181" s="93"/>
      <c r="S1181" s="72"/>
      <c r="T1181" s="72"/>
    </row>
    <row r="1182" spans="1:20" s="65" customFormat="1" ht="14.5" x14ac:dyDescent="0.35">
      <c r="A1182" s="48"/>
      <c r="B1182" s="93"/>
      <c r="C1182" s="93"/>
      <c r="D1182" s="93"/>
      <c r="E1182" s="95"/>
      <c r="F1182" s="95"/>
      <c r="G1182" s="95"/>
      <c r="H1182" s="93"/>
      <c r="I1182" s="93"/>
      <c r="J1182" s="93"/>
      <c r="S1182" s="72"/>
      <c r="T1182" s="72"/>
    </row>
    <row r="1183" spans="1:20" s="65" customFormat="1" ht="14.5" x14ac:dyDescent="0.35">
      <c r="A1183" s="48"/>
      <c r="B1183" s="93"/>
      <c r="C1183" s="93"/>
      <c r="D1183" s="93"/>
      <c r="E1183" s="95"/>
      <c r="F1183" s="95"/>
      <c r="G1183" s="95"/>
      <c r="H1183" s="93"/>
      <c r="I1183" s="93"/>
      <c r="J1183" s="93"/>
      <c r="S1183" s="72"/>
      <c r="T1183" s="72"/>
    </row>
    <row r="1184" spans="1:20" s="65" customFormat="1" ht="14.5" x14ac:dyDescent="0.35">
      <c r="A1184" s="48"/>
      <c r="B1184" s="93"/>
      <c r="C1184" s="93"/>
      <c r="D1184" s="93"/>
      <c r="E1184" s="95"/>
      <c r="F1184" s="95"/>
      <c r="G1184" s="95"/>
      <c r="H1184" s="93"/>
      <c r="I1184" s="93"/>
      <c r="J1184" s="93"/>
      <c r="S1184" s="72"/>
      <c r="T1184" s="72"/>
    </row>
    <row r="1185" spans="1:20" s="65" customFormat="1" ht="14.5" x14ac:dyDescent="0.35">
      <c r="A1185" s="48"/>
      <c r="B1185" s="93"/>
      <c r="C1185" s="93"/>
      <c r="D1185" s="93"/>
      <c r="E1185" s="95"/>
      <c r="F1185" s="95"/>
      <c r="G1185" s="95"/>
      <c r="H1185" s="93"/>
      <c r="I1185" s="93"/>
      <c r="J1185" s="93"/>
      <c r="S1185" s="72"/>
      <c r="T1185" s="72"/>
    </row>
    <row r="1186" spans="1:20" s="65" customFormat="1" ht="14.5" x14ac:dyDescent="0.35">
      <c r="A1186" s="48"/>
      <c r="B1186" s="93"/>
      <c r="C1186" s="93"/>
      <c r="D1186" s="93"/>
      <c r="E1186" s="95"/>
      <c r="F1186" s="95"/>
      <c r="G1186" s="95"/>
      <c r="H1186" s="93"/>
      <c r="I1186" s="93"/>
      <c r="J1186" s="93"/>
      <c r="S1186" s="72"/>
      <c r="T1186" s="72"/>
    </row>
    <row r="1187" spans="1:20" s="65" customFormat="1" ht="14.5" x14ac:dyDescent="0.35">
      <c r="A1187" s="48"/>
      <c r="B1187" s="93"/>
      <c r="C1187" s="93"/>
      <c r="D1187" s="93"/>
      <c r="E1187" s="95"/>
      <c r="F1187" s="95"/>
      <c r="G1187" s="95"/>
      <c r="H1187" s="93"/>
      <c r="I1187" s="93"/>
      <c r="J1187" s="93"/>
      <c r="S1187" s="72"/>
      <c r="T1187" s="72"/>
    </row>
    <row r="1188" spans="1:20" s="65" customFormat="1" ht="14.5" x14ac:dyDescent="0.35">
      <c r="A1188" s="48"/>
      <c r="B1188" s="93"/>
      <c r="C1188" s="93"/>
      <c r="D1188" s="93"/>
      <c r="E1188" s="95"/>
      <c r="F1188" s="95"/>
      <c r="G1188" s="95"/>
      <c r="H1188" s="93"/>
      <c r="I1188" s="93"/>
      <c r="J1188" s="93"/>
      <c r="S1188" s="72"/>
      <c r="T1188" s="72"/>
    </row>
    <row r="1189" spans="1:20" s="65" customFormat="1" ht="14.5" x14ac:dyDescent="0.35">
      <c r="A1189" s="48"/>
      <c r="B1189" s="93"/>
      <c r="C1189" s="93"/>
      <c r="D1189" s="93"/>
      <c r="E1189" s="95"/>
      <c r="F1189" s="95"/>
      <c r="G1189" s="95"/>
      <c r="H1189" s="93"/>
      <c r="I1189" s="93"/>
      <c r="J1189" s="93"/>
      <c r="S1189" s="72"/>
      <c r="T1189" s="72"/>
    </row>
    <row r="1190" spans="1:20" s="65" customFormat="1" ht="14.5" x14ac:dyDescent="0.35">
      <c r="A1190" s="48"/>
      <c r="B1190" s="93"/>
      <c r="C1190" s="93"/>
      <c r="D1190" s="93"/>
      <c r="E1190" s="95"/>
      <c r="F1190" s="95"/>
      <c r="G1190" s="95"/>
      <c r="H1190" s="93"/>
      <c r="I1190" s="93"/>
      <c r="J1190" s="93"/>
      <c r="S1190" s="72"/>
      <c r="T1190" s="72"/>
    </row>
    <row r="1191" spans="1:20" s="65" customFormat="1" ht="14.5" x14ac:dyDescent="0.35">
      <c r="A1191" s="48"/>
      <c r="B1191" s="93"/>
      <c r="C1191" s="93"/>
      <c r="D1191" s="93"/>
      <c r="E1191" s="95"/>
      <c r="F1191" s="95"/>
      <c r="G1191" s="95"/>
      <c r="H1191" s="93"/>
      <c r="I1191" s="93"/>
      <c r="J1191" s="93"/>
      <c r="S1191" s="72"/>
      <c r="T1191" s="72"/>
    </row>
    <row r="1192" spans="1:20" s="65" customFormat="1" ht="14.5" x14ac:dyDescent="0.35">
      <c r="A1192" s="48"/>
      <c r="B1192" s="93"/>
      <c r="C1192" s="93"/>
      <c r="D1192" s="93"/>
      <c r="E1192" s="95"/>
      <c r="F1192" s="95"/>
      <c r="G1192" s="95"/>
      <c r="H1192" s="93"/>
      <c r="I1192" s="93"/>
      <c r="J1192" s="93"/>
      <c r="S1192" s="72"/>
      <c r="T1192" s="72"/>
    </row>
    <row r="1193" spans="1:20" s="65" customFormat="1" ht="14.5" x14ac:dyDescent="0.35">
      <c r="A1193" s="48"/>
      <c r="B1193" s="93"/>
      <c r="C1193" s="93"/>
      <c r="D1193" s="93"/>
      <c r="E1193" s="95"/>
      <c r="F1193" s="95"/>
      <c r="G1193" s="95"/>
      <c r="H1193" s="93"/>
      <c r="I1193" s="93"/>
      <c r="J1193" s="93"/>
      <c r="S1193" s="72"/>
      <c r="T1193" s="72"/>
    </row>
    <row r="1194" spans="1:20" s="65" customFormat="1" ht="14.5" x14ac:dyDescent="0.35">
      <c r="A1194" s="48"/>
      <c r="B1194" s="93"/>
      <c r="C1194" s="93"/>
      <c r="D1194" s="93"/>
      <c r="E1194" s="95"/>
      <c r="F1194" s="95"/>
      <c r="G1194" s="95"/>
      <c r="H1194" s="93"/>
      <c r="I1194" s="93"/>
      <c r="J1194" s="93"/>
      <c r="S1194" s="72"/>
      <c r="T1194" s="72"/>
    </row>
    <row r="1195" spans="1:20" s="65" customFormat="1" ht="14.5" x14ac:dyDescent="0.35">
      <c r="A1195" s="48"/>
      <c r="B1195" s="93"/>
      <c r="C1195" s="93"/>
      <c r="D1195" s="93"/>
      <c r="E1195" s="95"/>
      <c r="F1195" s="95"/>
      <c r="G1195" s="95"/>
      <c r="H1195" s="93"/>
      <c r="I1195" s="93"/>
      <c r="J1195" s="93"/>
      <c r="S1195" s="72"/>
      <c r="T1195" s="72"/>
    </row>
    <row r="1196" spans="1:20" s="65" customFormat="1" ht="14.5" x14ac:dyDescent="0.35">
      <c r="A1196" s="48"/>
      <c r="B1196" s="93"/>
      <c r="C1196" s="93"/>
      <c r="D1196" s="93"/>
      <c r="E1196" s="95"/>
      <c r="F1196" s="95"/>
      <c r="G1196" s="95"/>
      <c r="H1196" s="93"/>
      <c r="I1196" s="93"/>
      <c r="J1196" s="93"/>
      <c r="S1196" s="72"/>
      <c r="T1196" s="72"/>
    </row>
    <row r="1197" spans="1:20" s="65" customFormat="1" ht="14.5" x14ac:dyDescent="0.35">
      <c r="A1197" s="48"/>
      <c r="B1197" s="93"/>
      <c r="C1197" s="93"/>
      <c r="D1197" s="93"/>
      <c r="E1197" s="95"/>
      <c r="F1197" s="95"/>
      <c r="G1197" s="95"/>
      <c r="H1197" s="93"/>
      <c r="I1197" s="93"/>
      <c r="J1197" s="93"/>
      <c r="S1197" s="72"/>
      <c r="T1197" s="72"/>
    </row>
    <row r="1198" spans="1:20" s="65" customFormat="1" ht="14.5" x14ac:dyDescent="0.35">
      <c r="A1198" s="48"/>
      <c r="B1198" s="93"/>
      <c r="C1198" s="93"/>
      <c r="D1198" s="93"/>
      <c r="E1198" s="95"/>
      <c r="F1198" s="95"/>
      <c r="G1198" s="95"/>
      <c r="H1198" s="93"/>
      <c r="I1198" s="93"/>
      <c r="J1198" s="93"/>
      <c r="S1198" s="72"/>
      <c r="T1198" s="72"/>
    </row>
    <row r="1199" spans="1:20" s="65" customFormat="1" ht="14.5" x14ac:dyDescent="0.35">
      <c r="A1199" s="48"/>
      <c r="B1199" s="93"/>
      <c r="C1199" s="93"/>
      <c r="D1199" s="93"/>
      <c r="E1199" s="95"/>
      <c r="F1199" s="95"/>
      <c r="G1199" s="95"/>
      <c r="H1199" s="93"/>
      <c r="I1199" s="93"/>
      <c r="J1199" s="93"/>
      <c r="S1199" s="72"/>
      <c r="T1199" s="72"/>
    </row>
    <row r="1200" spans="1:20" s="65" customFormat="1" ht="14.5" x14ac:dyDescent="0.35">
      <c r="A1200" s="48"/>
      <c r="B1200" s="93"/>
      <c r="C1200" s="93"/>
      <c r="D1200" s="93"/>
      <c r="E1200" s="95"/>
      <c r="F1200" s="95"/>
      <c r="G1200" s="95"/>
      <c r="H1200" s="93"/>
      <c r="I1200" s="93"/>
      <c r="J1200" s="93"/>
      <c r="S1200" s="72"/>
      <c r="T1200" s="72"/>
    </row>
    <row r="1201" spans="1:20" s="65" customFormat="1" ht="14.5" x14ac:dyDescent="0.35">
      <c r="A1201" s="48"/>
      <c r="B1201" s="93"/>
      <c r="C1201" s="93"/>
      <c r="D1201" s="93"/>
      <c r="E1201" s="95"/>
      <c r="F1201" s="95"/>
      <c r="G1201" s="95"/>
      <c r="H1201" s="93"/>
      <c r="I1201" s="93"/>
      <c r="J1201" s="93"/>
      <c r="S1201" s="72"/>
      <c r="T1201" s="72"/>
    </row>
    <row r="1202" spans="1:20" s="65" customFormat="1" ht="14.5" x14ac:dyDescent="0.35">
      <c r="A1202" s="48"/>
      <c r="B1202" s="93"/>
      <c r="C1202" s="93"/>
      <c r="D1202" s="93"/>
      <c r="E1202" s="95"/>
      <c r="F1202" s="95"/>
      <c r="G1202" s="95"/>
      <c r="H1202" s="93"/>
      <c r="I1202" s="93"/>
      <c r="J1202" s="93"/>
      <c r="S1202" s="72"/>
      <c r="T1202" s="72"/>
    </row>
    <row r="1203" spans="1:20" s="65" customFormat="1" ht="14.5" x14ac:dyDescent="0.35">
      <c r="A1203" s="48"/>
      <c r="B1203" s="93"/>
      <c r="C1203" s="93"/>
      <c r="D1203" s="93"/>
      <c r="E1203" s="95"/>
      <c r="F1203" s="95"/>
      <c r="G1203" s="95"/>
      <c r="H1203" s="93"/>
      <c r="I1203" s="93"/>
      <c r="J1203" s="93"/>
      <c r="S1203" s="72"/>
      <c r="T1203" s="72"/>
    </row>
    <row r="1204" spans="1:20" s="65" customFormat="1" ht="14.5" x14ac:dyDescent="0.35">
      <c r="A1204" s="48"/>
      <c r="B1204" s="93"/>
      <c r="C1204" s="93"/>
      <c r="D1204" s="93"/>
      <c r="E1204" s="95"/>
      <c r="F1204" s="95"/>
      <c r="G1204" s="95"/>
      <c r="H1204" s="93"/>
      <c r="I1204" s="93"/>
      <c r="J1204" s="93"/>
      <c r="S1204" s="72"/>
      <c r="T1204" s="72"/>
    </row>
    <row r="1205" spans="1:20" s="65" customFormat="1" ht="14.5" x14ac:dyDescent="0.35">
      <c r="A1205" s="48"/>
      <c r="B1205" s="93"/>
      <c r="C1205" s="93"/>
      <c r="D1205" s="93"/>
      <c r="E1205" s="95"/>
      <c r="F1205" s="95"/>
      <c r="G1205" s="95"/>
      <c r="H1205" s="93"/>
      <c r="I1205" s="93"/>
      <c r="J1205" s="93"/>
      <c r="S1205" s="72"/>
      <c r="T1205" s="72"/>
    </row>
    <row r="1206" spans="1:20" s="65" customFormat="1" ht="14.5" x14ac:dyDescent="0.35">
      <c r="A1206" s="48"/>
      <c r="B1206" s="93"/>
      <c r="C1206" s="93"/>
      <c r="D1206" s="93"/>
      <c r="E1206" s="95"/>
      <c r="F1206" s="95"/>
      <c r="G1206" s="95"/>
      <c r="H1206" s="93"/>
      <c r="I1206" s="93"/>
      <c r="J1206" s="93"/>
      <c r="S1206" s="72"/>
      <c r="T1206" s="72"/>
    </row>
    <row r="1207" spans="1:20" s="65" customFormat="1" ht="14.5" x14ac:dyDescent="0.35">
      <c r="A1207" s="48"/>
      <c r="B1207" s="93"/>
      <c r="C1207" s="93"/>
      <c r="D1207" s="93"/>
      <c r="E1207" s="95"/>
      <c r="F1207" s="95"/>
      <c r="G1207" s="95"/>
      <c r="H1207" s="93"/>
      <c r="I1207" s="93"/>
      <c r="J1207" s="93"/>
      <c r="S1207" s="72"/>
      <c r="T1207" s="72"/>
    </row>
    <row r="1208" spans="1:20" s="65" customFormat="1" ht="14.5" x14ac:dyDescent="0.35">
      <c r="A1208" s="48"/>
      <c r="B1208" s="93"/>
      <c r="C1208" s="93"/>
      <c r="D1208" s="93"/>
      <c r="E1208" s="95"/>
      <c r="F1208" s="95"/>
      <c r="G1208" s="95"/>
      <c r="H1208" s="93"/>
      <c r="I1208" s="93"/>
      <c r="J1208" s="93"/>
      <c r="S1208" s="72"/>
      <c r="T1208" s="72"/>
    </row>
    <row r="1209" spans="1:20" s="65" customFormat="1" ht="14.5" x14ac:dyDescent="0.35">
      <c r="A1209" s="48"/>
      <c r="B1209" s="93"/>
      <c r="C1209" s="93"/>
      <c r="D1209" s="93"/>
      <c r="E1209" s="95"/>
      <c r="F1209" s="95"/>
      <c r="G1209" s="95"/>
      <c r="H1209" s="93"/>
      <c r="I1209" s="93"/>
      <c r="J1209" s="93"/>
      <c r="S1209" s="72"/>
      <c r="T1209" s="72"/>
    </row>
    <row r="1210" spans="1:20" s="65" customFormat="1" ht="14.5" x14ac:dyDescent="0.35">
      <c r="A1210" s="48"/>
      <c r="B1210" s="93"/>
      <c r="C1210" s="93"/>
      <c r="D1210" s="93"/>
      <c r="E1210" s="95"/>
      <c r="F1210" s="95"/>
      <c r="G1210" s="95"/>
      <c r="H1210" s="93"/>
      <c r="I1210" s="93"/>
      <c r="J1210" s="93"/>
      <c r="S1210" s="72"/>
      <c r="T1210" s="72"/>
    </row>
    <row r="1211" spans="1:20" s="65" customFormat="1" ht="14.5" x14ac:dyDescent="0.35">
      <c r="A1211" s="48"/>
      <c r="B1211" s="93"/>
      <c r="C1211" s="93"/>
      <c r="D1211" s="93"/>
      <c r="E1211" s="95"/>
      <c r="F1211" s="95"/>
      <c r="G1211" s="95"/>
      <c r="H1211" s="93"/>
      <c r="I1211" s="93"/>
      <c r="J1211" s="93"/>
      <c r="S1211" s="72"/>
      <c r="T1211" s="72"/>
    </row>
    <row r="1212" spans="1:20" s="65" customFormat="1" ht="14.5" x14ac:dyDescent="0.35">
      <c r="A1212" s="48"/>
      <c r="B1212" s="93"/>
      <c r="C1212" s="93"/>
      <c r="D1212" s="93"/>
      <c r="E1212" s="95"/>
      <c r="F1212" s="95"/>
      <c r="G1212" s="95"/>
      <c r="H1212" s="93"/>
      <c r="I1212" s="93"/>
      <c r="J1212" s="93"/>
      <c r="S1212" s="72"/>
      <c r="T1212" s="72"/>
    </row>
    <row r="1213" spans="1:20" s="65" customFormat="1" ht="14.5" x14ac:dyDescent="0.35">
      <c r="A1213" s="48"/>
      <c r="B1213" s="93"/>
      <c r="C1213" s="93"/>
      <c r="D1213" s="93"/>
      <c r="E1213" s="95"/>
      <c r="F1213" s="95"/>
      <c r="G1213" s="95"/>
      <c r="H1213" s="93"/>
      <c r="I1213" s="93"/>
      <c r="J1213" s="93"/>
      <c r="S1213" s="72"/>
      <c r="T1213" s="72"/>
    </row>
    <row r="1214" spans="1:20" s="65" customFormat="1" ht="14.5" x14ac:dyDescent="0.35">
      <c r="A1214" s="48"/>
      <c r="B1214" s="93"/>
      <c r="C1214" s="93"/>
      <c r="D1214" s="93"/>
      <c r="E1214" s="95"/>
      <c r="F1214" s="95"/>
      <c r="G1214" s="95"/>
      <c r="H1214" s="93"/>
      <c r="I1214" s="93"/>
      <c r="J1214" s="93"/>
      <c r="S1214" s="72"/>
      <c r="T1214" s="72"/>
    </row>
    <row r="1215" spans="1:20" s="65" customFormat="1" ht="14.5" x14ac:dyDescent="0.35">
      <c r="A1215" s="48"/>
      <c r="B1215" s="93"/>
      <c r="C1215" s="93"/>
      <c r="D1215" s="93"/>
      <c r="E1215" s="95"/>
      <c r="F1215" s="95"/>
      <c r="G1215" s="95"/>
      <c r="H1215" s="93"/>
      <c r="I1215" s="93"/>
      <c r="J1215" s="93"/>
      <c r="S1215" s="72"/>
      <c r="T1215" s="72"/>
    </row>
    <row r="1216" spans="1:20" s="65" customFormat="1" ht="14.5" x14ac:dyDescent="0.35">
      <c r="A1216" s="48"/>
      <c r="B1216" s="93"/>
      <c r="C1216" s="93"/>
      <c r="D1216" s="93"/>
      <c r="E1216" s="95"/>
      <c r="F1216" s="95"/>
      <c r="G1216" s="95"/>
      <c r="H1216" s="93"/>
      <c r="I1216" s="93"/>
      <c r="J1216" s="93"/>
      <c r="S1216" s="72"/>
      <c r="T1216" s="72"/>
    </row>
    <row r="1217" spans="1:20" s="65" customFormat="1" ht="14.5" x14ac:dyDescent="0.35">
      <c r="A1217" s="48"/>
      <c r="B1217" s="93"/>
      <c r="C1217" s="93"/>
      <c r="D1217" s="93"/>
      <c r="E1217" s="95"/>
      <c r="F1217" s="95"/>
      <c r="G1217" s="95"/>
      <c r="H1217" s="93"/>
      <c r="I1217" s="93"/>
      <c r="J1217" s="93"/>
      <c r="S1217" s="72"/>
      <c r="T1217" s="72"/>
    </row>
    <row r="1218" spans="1:20" s="65" customFormat="1" ht="14.5" x14ac:dyDescent="0.35">
      <c r="A1218" s="48"/>
      <c r="B1218" s="93"/>
      <c r="C1218" s="93"/>
      <c r="D1218" s="93"/>
      <c r="E1218" s="95"/>
      <c r="F1218" s="95"/>
      <c r="G1218" s="95"/>
      <c r="H1218" s="93"/>
      <c r="I1218" s="93"/>
      <c r="J1218" s="93"/>
      <c r="S1218" s="72"/>
      <c r="T1218" s="72"/>
    </row>
    <row r="1219" spans="1:20" s="65" customFormat="1" ht="14.5" x14ac:dyDescent="0.35">
      <c r="A1219" s="48"/>
      <c r="B1219" s="93"/>
      <c r="C1219" s="93"/>
      <c r="D1219" s="93"/>
      <c r="E1219" s="95"/>
      <c r="F1219" s="95"/>
      <c r="G1219" s="95"/>
      <c r="H1219" s="93"/>
      <c r="I1219" s="93"/>
      <c r="J1219" s="93"/>
      <c r="S1219" s="72"/>
      <c r="T1219" s="72"/>
    </row>
    <row r="1220" spans="1:20" s="65" customFormat="1" ht="14.5" x14ac:dyDescent="0.35">
      <c r="A1220" s="48"/>
      <c r="B1220" s="93"/>
      <c r="C1220" s="93"/>
      <c r="D1220" s="93"/>
      <c r="E1220" s="95"/>
      <c r="F1220" s="95"/>
      <c r="G1220" s="95"/>
      <c r="H1220" s="93"/>
      <c r="I1220" s="93"/>
      <c r="J1220" s="93"/>
      <c r="S1220" s="72"/>
      <c r="T1220" s="72"/>
    </row>
    <row r="1221" spans="1:20" s="65" customFormat="1" ht="14.5" x14ac:dyDescent="0.35">
      <c r="A1221" s="48"/>
      <c r="B1221" s="93"/>
      <c r="C1221" s="93"/>
      <c r="D1221" s="93"/>
      <c r="E1221" s="95"/>
      <c r="F1221" s="95"/>
      <c r="G1221" s="95"/>
      <c r="H1221" s="93"/>
      <c r="I1221" s="93"/>
      <c r="J1221" s="93"/>
      <c r="S1221" s="72"/>
      <c r="T1221" s="72"/>
    </row>
    <row r="1222" spans="1:20" s="65" customFormat="1" ht="14.5" x14ac:dyDescent="0.35">
      <c r="A1222" s="48"/>
      <c r="B1222" s="93"/>
      <c r="C1222" s="93"/>
      <c r="D1222" s="93"/>
      <c r="E1222" s="95"/>
      <c r="F1222" s="95"/>
      <c r="G1222" s="95"/>
      <c r="H1222" s="93"/>
      <c r="I1222" s="93"/>
      <c r="J1222" s="93"/>
      <c r="S1222" s="72"/>
      <c r="T1222" s="72"/>
    </row>
    <row r="1223" spans="1:20" s="65" customFormat="1" ht="14.5" x14ac:dyDescent="0.35">
      <c r="A1223" s="48"/>
      <c r="B1223" s="93"/>
      <c r="C1223" s="93"/>
      <c r="D1223" s="93"/>
      <c r="E1223" s="95"/>
      <c r="F1223" s="95"/>
      <c r="G1223" s="95"/>
      <c r="H1223" s="93"/>
      <c r="I1223" s="93"/>
      <c r="J1223" s="93"/>
      <c r="S1223" s="72"/>
      <c r="T1223" s="72"/>
    </row>
    <row r="1224" spans="1:20" s="65" customFormat="1" ht="14.5" x14ac:dyDescent="0.35">
      <c r="A1224" s="48"/>
      <c r="B1224" s="93"/>
      <c r="C1224" s="93"/>
      <c r="D1224" s="93"/>
      <c r="E1224" s="95"/>
      <c r="F1224" s="95"/>
      <c r="G1224" s="95"/>
      <c r="H1224" s="93"/>
      <c r="I1224" s="93"/>
      <c r="J1224" s="93"/>
      <c r="S1224" s="72"/>
      <c r="T1224" s="72"/>
    </row>
    <row r="1225" spans="1:20" s="65" customFormat="1" ht="14.5" x14ac:dyDescent="0.35">
      <c r="A1225" s="48"/>
      <c r="B1225" s="93"/>
      <c r="C1225" s="93"/>
      <c r="D1225" s="93"/>
      <c r="E1225" s="95"/>
      <c r="F1225" s="95"/>
      <c r="G1225" s="95"/>
      <c r="H1225" s="93"/>
      <c r="I1225" s="93"/>
      <c r="J1225" s="93"/>
      <c r="S1225" s="72"/>
      <c r="T1225" s="72"/>
    </row>
    <row r="1226" spans="1:20" s="65" customFormat="1" ht="14.5" x14ac:dyDescent="0.35">
      <c r="A1226" s="48"/>
      <c r="B1226" s="93"/>
      <c r="C1226" s="93"/>
      <c r="D1226" s="93"/>
      <c r="E1226" s="95"/>
      <c r="F1226" s="95"/>
      <c r="G1226" s="95"/>
      <c r="H1226" s="93"/>
      <c r="I1226" s="93"/>
      <c r="J1226" s="93"/>
      <c r="S1226" s="72"/>
      <c r="T1226" s="72"/>
    </row>
    <row r="1227" spans="1:20" s="65" customFormat="1" ht="14.5" x14ac:dyDescent="0.35">
      <c r="A1227" s="48"/>
      <c r="B1227" s="93"/>
      <c r="C1227" s="93"/>
      <c r="D1227" s="93"/>
      <c r="E1227" s="95"/>
      <c r="F1227" s="95"/>
      <c r="G1227" s="95"/>
      <c r="H1227" s="93"/>
      <c r="I1227" s="93"/>
      <c r="J1227" s="93"/>
      <c r="S1227" s="72"/>
      <c r="T1227" s="72"/>
    </row>
    <row r="1228" spans="1:20" s="65" customFormat="1" ht="14.5" x14ac:dyDescent="0.35">
      <c r="A1228" s="48"/>
      <c r="B1228" s="93"/>
      <c r="C1228" s="93"/>
      <c r="D1228" s="93"/>
      <c r="E1228" s="95"/>
      <c r="F1228" s="95"/>
      <c r="G1228" s="95"/>
      <c r="H1228" s="93"/>
      <c r="I1228" s="93"/>
      <c r="J1228" s="93"/>
      <c r="S1228" s="72"/>
      <c r="T1228" s="72"/>
    </row>
    <row r="1229" spans="1:20" s="65" customFormat="1" ht="14.5" x14ac:dyDescent="0.35">
      <c r="A1229" s="48"/>
      <c r="B1229" s="93"/>
      <c r="C1229" s="93"/>
      <c r="D1229" s="93"/>
      <c r="E1229" s="95"/>
      <c r="F1229" s="95"/>
      <c r="G1229" s="95"/>
      <c r="H1229" s="93"/>
      <c r="I1229" s="93"/>
      <c r="J1229" s="93"/>
      <c r="S1229" s="72"/>
      <c r="T1229" s="72"/>
    </row>
    <row r="1230" spans="1:20" s="65" customFormat="1" ht="14.5" x14ac:dyDescent="0.35">
      <c r="A1230" s="48"/>
      <c r="B1230" s="93"/>
      <c r="C1230" s="93"/>
      <c r="D1230" s="93"/>
      <c r="E1230" s="95"/>
      <c r="F1230" s="95"/>
      <c r="G1230" s="95"/>
      <c r="H1230" s="93"/>
      <c r="I1230" s="93"/>
      <c r="J1230" s="93"/>
      <c r="S1230" s="72"/>
      <c r="T1230" s="72"/>
    </row>
    <row r="1231" spans="1:20" s="65" customFormat="1" ht="14.5" x14ac:dyDescent="0.35">
      <c r="A1231" s="48"/>
      <c r="B1231" s="93"/>
      <c r="C1231" s="93"/>
      <c r="D1231" s="93"/>
      <c r="E1231" s="95"/>
      <c r="F1231" s="95"/>
      <c r="G1231" s="95"/>
      <c r="H1231" s="93"/>
      <c r="I1231" s="93"/>
      <c r="J1231" s="93"/>
      <c r="S1231" s="72"/>
      <c r="T1231" s="72"/>
    </row>
    <row r="1232" spans="1:20" s="65" customFormat="1" ht="14.5" x14ac:dyDescent="0.35">
      <c r="A1232" s="48"/>
      <c r="B1232" s="93"/>
      <c r="C1232" s="93"/>
      <c r="D1232" s="93"/>
      <c r="E1232" s="95"/>
      <c r="F1232" s="95"/>
      <c r="G1232" s="95"/>
      <c r="H1232" s="93"/>
      <c r="I1232" s="93"/>
      <c r="J1232" s="93"/>
      <c r="S1232" s="72"/>
      <c r="T1232" s="72"/>
    </row>
    <row r="1233" spans="1:20" s="65" customFormat="1" ht="14.5" x14ac:dyDescent="0.35">
      <c r="A1233" s="48"/>
      <c r="B1233" s="93"/>
      <c r="C1233" s="93"/>
      <c r="D1233" s="93"/>
      <c r="E1233" s="95"/>
      <c r="F1233" s="95"/>
      <c r="G1233" s="95"/>
      <c r="H1233" s="93"/>
      <c r="I1233" s="93"/>
      <c r="J1233" s="93"/>
      <c r="S1233" s="72"/>
      <c r="T1233" s="72"/>
    </row>
    <row r="1234" spans="1:20" s="65" customFormat="1" ht="14.5" x14ac:dyDescent="0.35">
      <c r="A1234" s="48"/>
      <c r="B1234" s="93"/>
      <c r="C1234" s="93"/>
      <c r="D1234" s="93"/>
      <c r="E1234" s="95"/>
      <c r="F1234" s="95"/>
      <c r="G1234" s="95"/>
      <c r="H1234" s="93"/>
      <c r="I1234" s="93"/>
      <c r="J1234" s="93"/>
      <c r="S1234" s="72"/>
      <c r="T1234" s="72"/>
    </row>
    <row r="1235" spans="1:20" s="65" customFormat="1" ht="14.5" x14ac:dyDescent="0.35">
      <c r="A1235" s="48"/>
      <c r="B1235" s="93"/>
      <c r="C1235" s="93"/>
      <c r="D1235" s="93"/>
      <c r="E1235" s="95"/>
      <c r="F1235" s="95"/>
      <c r="G1235" s="95"/>
      <c r="H1235" s="93"/>
      <c r="I1235" s="93"/>
      <c r="J1235" s="93"/>
      <c r="S1235" s="72"/>
      <c r="T1235" s="72"/>
    </row>
    <row r="1236" spans="1:20" s="65" customFormat="1" ht="14.5" x14ac:dyDescent="0.35">
      <c r="A1236" s="48"/>
      <c r="B1236" s="93"/>
      <c r="C1236" s="93"/>
      <c r="D1236" s="93"/>
      <c r="E1236" s="95"/>
      <c r="F1236" s="95"/>
      <c r="G1236" s="95"/>
      <c r="H1236" s="93"/>
      <c r="I1236" s="93"/>
      <c r="J1236" s="93"/>
      <c r="S1236" s="72"/>
      <c r="T1236" s="72"/>
    </row>
    <row r="1237" spans="1:20" s="65" customFormat="1" ht="14.5" x14ac:dyDescent="0.35">
      <c r="A1237" s="48"/>
      <c r="B1237" s="93"/>
      <c r="C1237" s="93"/>
      <c r="D1237" s="93"/>
      <c r="E1237" s="95"/>
      <c r="F1237" s="95"/>
      <c r="G1237" s="95"/>
      <c r="H1237" s="93"/>
      <c r="I1237" s="93"/>
      <c r="J1237" s="93"/>
      <c r="S1237" s="72"/>
      <c r="T1237" s="72"/>
    </row>
    <row r="1238" spans="1:20" s="65" customFormat="1" ht="14.5" x14ac:dyDescent="0.35">
      <c r="A1238" s="48"/>
      <c r="B1238" s="93"/>
      <c r="C1238" s="93"/>
      <c r="D1238" s="93"/>
      <c r="E1238" s="95"/>
      <c r="F1238" s="95"/>
      <c r="G1238" s="95"/>
      <c r="H1238" s="93"/>
      <c r="I1238" s="93"/>
      <c r="J1238" s="93"/>
      <c r="S1238" s="72"/>
      <c r="T1238" s="72"/>
    </row>
    <row r="1239" spans="1:20" s="65" customFormat="1" ht="14.5" x14ac:dyDescent="0.35">
      <c r="A1239" s="48"/>
      <c r="B1239" s="93"/>
      <c r="C1239" s="93"/>
      <c r="D1239" s="93"/>
      <c r="E1239" s="95"/>
      <c r="F1239" s="95"/>
      <c r="G1239" s="95"/>
      <c r="H1239" s="93"/>
      <c r="I1239" s="93"/>
      <c r="J1239" s="93"/>
      <c r="S1239" s="72"/>
      <c r="T1239" s="72"/>
    </row>
    <row r="1240" spans="1:20" s="65" customFormat="1" ht="14.5" x14ac:dyDescent="0.35">
      <c r="A1240" s="48"/>
      <c r="B1240" s="93"/>
      <c r="C1240" s="93"/>
      <c r="D1240" s="93"/>
      <c r="E1240" s="95"/>
      <c r="F1240" s="95"/>
      <c r="G1240" s="95"/>
      <c r="H1240" s="93"/>
      <c r="I1240" s="93"/>
      <c r="J1240" s="93"/>
      <c r="S1240" s="72"/>
      <c r="T1240" s="72"/>
    </row>
    <row r="1241" spans="1:20" s="65" customFormat="1" ht="14.5" x14ac:dyDescent="0.35">
      <c r="A1241" s="48"/>
      <c r="B1241" s="93"/>
      <c r="C1241" s="93"/>
      <c r="D1241" s="93"/>
      <c r="E1241" s="95"/>
      <c r="F1241" s="95"/>
      <c r="G1241" s="95"/>
      <c r="H1241" s="93"/>
      <c r="I1241" s="93"/>
      <c r="J1241" s="93"/>
      <c r="S1241" s="72"/>
      <c r="T1241" s="72"/>
    </row>
    <row r="1242" spans="1:20" s="65" customFormat="1" ht="14.5" x14ac:dyDescent="0.35">
      <c r="A1242" s="48"/>
      <c r="B1242" s="93"/>
      <c r="C1242" s="93"/>
      <c r="D1242" s="93"/>
      <c r="E1242" s="95"/>
      <c r="F1242" s="95"/>
      <c r="G1242" s="95"/>
      <c r="H1242" s="93"/>
      <c r="I1242" s="93"/>
      <c r="J1242" s="93"/>
      <c r="S1242" s="72"/>
      <c r="T1242" s="72"/>
    </row>
    <row r="1243" spans="1:20" s="65" customFormat="1" ht="14.5" x14ac:dyDescent="0.35">
      <c r="A1243" s="48"/>
      <c r="B1243" s="93"/>
      <c r="C1243" s="93"/>
      <c r="D1243" s="93"/>
      <c r="E1243" s="95"/>
      <c r="F1243" s="95"/>
      <c r="G1243" s="95"/>
      <c r="H1243" s="93"/>
      <c r="I1243" s="93"/>
      <c r="J1243" s="93"/>
      <c r="S1243" s="72"/>
      <c r="T1243" s="72"/>
    </row>
    <row r="1244" spans="1:20" s="65" customFormat="1" ht="14.5" x14ac:dyDescent="0.35">
      <c r="A1244" s="48"/>
      <c r="B1244" s="93"/>
      <c r="C1244" s="93"/>
      <c r="D1244" s="93"/>
      <c r="E1244" s="95"/>
      <c r="F1244" s="95"/>
      <c r="G1244" s="95"/>
      <c r="H1244" s="93"/>
      <c r="I1244" s="93"/>
      <c r="J1244" s="93"/>
      <c r="S1244" s="72"/>
      <c r="T1244" s="72"/>
    </row>
    <row r="1245" spans="1:20" s="65" customFormat="1" ht="14.5" x14ac:dyDescent="0.35">
      <c r="A1245" s="48"/>
      <c r="B1245" s="93"/>
      <c r="C1245" s="93"/>
      <c r="D1245" s="93"/>
      <c r="E1245" s="95"/>
      <c r="F1245" s="95"/>
      <c r="G1245" s="95"/>
      <c r="H1245" s="93"/>
      <c r="I1245" s="93"/>
      <c r="J1245" s="93"/>
      <c r="S1245" s="72"/>
      <c r="T1245" s="72"/>
    </row>
    <row r="1246" spans="1:20" s="65" customFormat="1" ht="14.5" x14ac:dyDescent="0.35">
      <c r="A1246" s="48"/>
      <c r="B1246" s="93"/>
      <c r="C1246" s="93"/>
      <c r="D1246" s="93"/>
      <c r="E1246" s="95"/>
      <c r="F1246" s="95"/>
      <c r="G1246" s="95"/>
      <c r="H1246" s="93"/>
      <c r="I1246" s="93"/>
      <c r="J1246" s="93"/>
      <c r="S1246" s="72"/>
      <c r="T1246" s="72"/>
    </row>
    <row r="1247" spans="1:20" s="65" customFormat="1" ht="14.5" x14ac:dyDescent="0.35">
      <c r="A1247" s="48"/>
      <c r="B1247" s="93"/>
      <c r="C1247" s="93"/>
      <c r="D1247" s="93"/>
      <c r="E1247" s="95"/>
      <c r="F1247" s="95"/>
      <c r="G1247" s="95"/>
      <c r="H1247" s="93"/>
      <c r="I1247" s="93"/>
      <c r="J1247" s="93"/>
      <c r="S1247" s="72"/>
      <c r="T1247" s="72"/>
    </row>
    <row r="1248" spans="1:20" s="65" customFormat="1" ht="14.5" x14ac:dyDescent="0.35">
      <c r="A1248" s="48"/>
      <c r="B1248" s="93"/>
      <c r="C1248" s="93"/>
      <c r="D1248" s="93"/>
      <c r="E1248" s="95"/>
      <c r="F1248" s="95"/>
      <c r="G1248" s="95"/>
      <c r="H1248" s="93"/>
      <c r="I1248" s="93"/>
      <c r="J1248" s="93"/>
      <c r="S1248" s="72"/>
      <c r="T1248" s="72"/>
    </row>
    <row r="1249" spans="1:20" s="65" customFormat="1" ht="14.5" x14ac:dyDescent="0.35">
      <c r="A1249" s="48"/>
      <c r="B1249" s="93"/>
      <c r="C1249" s="93"/>
      <c r="D1249" s="93"/>
      <c r="E1249" s="95"/>
      <c r="F1249" s="95"/>
      <c r="G1249" s="95"/>
      <c r="H1249" s="93"/>
      <c r="I1249" s="93"/>
      <c r="J1249" s="93"/>
      <c r="S1249" s="72"/>
      <c r="T1249" s="72"/>
    </row>
    <row r="1250" spans="1:20" s="65" customFormat="1" ht="14.5" x14ac:dyDescent="0.35">
      <c r="A1250" s="48"/>
      <c r="B1250" s="93"/>
      <c r="C1250" s="93"/>
      <c r="D1250" s="93"/>
      <c r="E1250" s="95"/>
      <c r="F1250" s="95"/>
      <c r="G1250" s="95"/>
      <c r="H1250" s="93"/>
      <c r="I1250" s="93"/>
      <c r="J1250" s="93"/>
      <c r="S1250" s="72"/>
      <c r="T1250" s="72"/>
    </row>
    <row r="1251" spans="1:20" s="65" customFormat="1" ht="14.5" x14ac:dyDescent="0.35">
      <c r="A1251" s="48"/>
      <c r="B1251" s="93"/>
      <c r="C1251" s="93"/>
      <c r="D1251" s="93"/>
      <c r="E1251" s="95"/>
      <c r="F1251" s="95"/>
      <c r="G1251" s="95"/>
      <c r="H1251" s="93"/>
      <c r="I1251" s="93"/>
      <c r="J1251" s="93"/>
      <c r="S1251" s="72"/>
      <c r="T1251" s="72"/>
    </row>
    <row r="1252" spans="1:20" s="65" customFormat="1" ht="14.5" x14ac:dyDescent="0.35">
      <c r="A1252" s="48"/>
      <c r="B1252" s="93"/>
      <c r="C1252" s="93"/>
      <c r="D1252" s="93"/>
      <c r="E1252" s="95"/>
      <c r="F1252" s="95"/>
      <c r="G1252" s="95"/>
      <c r="H1252" s="93"/>
      <c r="I1252" s="93"/>
      <c r="J1252" s="93"/>
      <c r="S1252" s="72"/>
      <c r="T1252" s="72"/>
    </row>
    <row r="1253" spans="1:20" s="65" customFormat="1" ht="14.5" x14ac:dyDescent="0.35">
      <c r="A1253" s="48"/>
      <c r="B1253" s="93"/>
      <c r="C1253" s="93"/>
      <c r="D1253" s="93"/>
      <c r="E1253" s="95"/>
      <c r="F1253" s="95"/>
      <c r="G1253" s="95"/>
      <c r="H1253" s="93"/>
      <c r="I1253" s="93"/>
      <c r="J1253" s="93"/>
      <c r="S1253" s="72"/>
      <c r="T1253" s="72"/>
    </row>
    <row r="1254" spans="1:20" s="65" customFormat="1" ht="14.5" x14ac:dyDescent="0.35">
      <c r="A1254" s="48"/>
      <c r="B1254" s="93"/>
      <c r="C1254" s="93"/>
      <c r="D1254" s="93"/>
      <c r="E1254" s="95"/>
      <c r="F1254" s="95"/>
      <c r="G1254" s="95"/>
      <c r="H1254" s="93"/>
      <c r="I1254" s="93"/>
      <c r="J1254" s="93"/>
      <c r="S1254" s="72"/>
      <c r="T1254" s="72"/>
    </row>
    <row r="1255" spans="1:20" s="65" customFormat="1" ht="14.5" x14ac:dyDescent="0.35">
      <c r="A1255" s="48"/>
      <c r="B1255" s="93"/>
      <c r="C1255" s="93"/>
      <c r="D1255" s="93"/>
      <c r="E1255" s="95"/>
      <c r="F1255" s="95"/>
      <c r="G1255" s="95"/>
      <c r="H1255" s="93"/>
      <c r="I1255" s="93"/>
      <c r="J1255" s="93"/>
      <c r="S1255" s="72"/>
      <c r="T1255" s="72"/>
    </row>
    <row r="1256" spans="1:20" s="65" customFormat="1" ht="14.5" x14ac:dyDescent="0.35">
      <c r="A1256" s="48"/>
      <c r="B1256" s="93"/>
      <c r="C1256" s="93"/>
      <c r="D1256" s="93"/>
      <c r="E1256" s="95"/>
      <c r="F1256" s="95"/>
      <c r="G1256" s="95"/>
      <c r="H1256" s="93"/>
      <c r="I1256" s="93"/>
      <c r="J1256" s="93"/>
      <c r="S1256" s="72"/>
      <c r="T1256" s="72"/>
    </row>
    <row r="1257" spans="1:20" s="65" customFormat="1" ht="14.5" x14ac:dyDescent="0.35">
      <c r="A1257" s="48"/>
      <c r="B1257" s="93"/>
      <c r="C1257" s="93"/>
      <c r="D1257" s="93"/>
      <c r="E1257" s="95"/>
      <c r="F1257" s="95"/>
      <c r="G1257" s="95"/>
      <c r="H1257" s="93"/>
      <c r="I1257" s="93"/>
      <c r="J1257" s="93"/>
      <c r="S1257" s="72"/>
      <c r="T1257" s="72"/>
    </row>
    <row r="1258" spans="1:20" s="65" customFormat="1" ht="14.5" x14ac:dyDescent="0.35">
      <c r="A1258" s="48"/>
      <c r="B1258" s="93"/>
      <c r="C1258" s="93"/>
      <c r="D1258" s="93"/>
      <c r="E1258" s="95"/>
      <c r="F1258" s="95"/>
      <c r="G1258" s="95"/>
      <c r="H1258" s="93"/>
      <c r="I1258" s="93"/>
      <c r="J1258" s="93"/>
      <c r="S1258" s="72"/>
      <c r="T1258" s="72"/>
    </row>
    <row r="1259" spans="1:20" s="65" customFormat="1" ht="14.5" x14ac:dyDescent="0.35">
      <c r="A1259" s="48"/>
      <c r="B1259" s="93"/>
      <c r="C1259" s="93"/>
      <c r="D1259" s="93"/>
      <c r="E1259" s="95"/>
      <c r="F1259" s="95"/>
      <c r="G1259" s="95"/>
      <c r="H1259" s="93"/>
      <c r="I1259" s="93"/>
      <c r="J1259" s="93"/>
      <c r="S1259" s="72"/>
      <c r="T1259" s="72"/>
    </row>
    <row r="1260" spans="1:20" s="65" customFormat="1" ht="14.5" x14ac:dyDescent="0.35">
      <c r="A1260" s="48"/>
      <c r="B1260" s="93"/>
      <c r="C1260" s="93"/>
      <c r="D1260" s="93"/>
      <c r="E1260" s="95"/>
      <c r="F1260" s="95"/>
      <c r="G1260" s="95"/>
      <c r="H1260" s="93"/>
      <c r="I1260" s="93"/>
      <c r="J1260" s="93"/>
      <c r="S1260" s="72"/>
      <c r="T1260" s="72"/>
    </row>
    <row r="1261" spans="1:20" s="65" customFormat="1" ht="14.5" x14ac:dyDescent="0.35">
      <c r="A1261" s="48"/>
      <c r="B1261" s="93"/>
      <c r="C1261" s="93"/>
      <c r="D1261" s="93"/>
      <c r="E1261" s="95"/>
      <c r="F1261" s="95"/>
      <c r="G1261" s="95"/>
      <c r="H1261" s="93"/>
      <c r="I1261" s="93"/>
      <c r="J1261" s="93"/>
      <c r="S1261" s="72"/>
      <c r="T1261" s="72"/>
    </row>
    <row r="1262" spans="1:20" s="65" customFormat="1" ht="14.5" x14ac:dyDescent="0.35">
      <c r="A1262" s="48"/>
      <c r="B1262" s="93"/>
      <c r="C1262" s="93"/>
      <c r="D1262" s="93"/>
      <c r="E1262" s="95"/>
      <c r="F1262" s="95"/>
      <c r="G1262" s="95"/>
      <c r="H1262" s="93"/>
      <c r="I1262" s="93"/>
      <c r="J1262" s="93"/>
      <c r="S1262" s="72"/>
      <c r="T1262" s="72"/>
    </row>
    <row r="1263" spans="1:20" s="65" customFormat="1" ht="14.5" x14ac:dyDescent="0.35">
      <c r="A1263" s="48"/>
      <c r="B1263" s="93"/>
      <c r="C1263" s="93"/>
      <c r="D1263" s="93"/>
      <c r="E1263" s="95"/>
      <c r="F1263" s="95"/>
      <c r="G1263" s="95"/>
      <c r="H1263" s="93"/>
      <c r="I1263" s="93"/>
      <c r="J1263" s="93"/>
      <c r="S1263" s="72"/>
      <c r="T1263" s="72"/>
    </row>
    <row r="1264" spans="1:20" s="65" customFormat="1" ht="14.5" x14ac:dyDescent="0.35">
      <c r="A1264" s="48"/>
      <c r="B1264" s="93"/>
      <c r="C1264" s="93"/>
      <c r="D1264" s="93"/>
      <c r="E1264" s="95"/>
      <c r="F1264" s="95"/>
      <c r="G1264" s="95"/>
      <c r="H1264" s="93"/>
      <c r="I1264" s="93"/>
      <c r="J1264" s="93"/>
      <c r="S1264" s="72"/>
      <c r="T1264" s="72"/>
    </row>
    <row r="1265" spans="1:20" s="65" customFormat="1" ht="14.5" x14ac:dyDescent="0.35">
      <c r="A1265" s="48"/>
      <c r="B1265" s="93"/>
      <c r="C1265" s="93"/>
      <c r="D1265" s="93"/>
      <c r="E1265" s="95"/>
      <c r="F1265" s="95"/>
      <c r="G1265" s="95"/>
      <c r="H1265" s="93"/>
      <c r="I1265" s="93"/>
      <c r="J1265" s="93"/>
      <c r="S1265" s="72"/>
      <c r="T1265" s="72"/>
    </row>
    <row r="1266" spans="1:20" s="65" customFormat="1" ht="14.5" x14ac:dyDescent="0.35">
      <c r="A1266" s="48"/>
      <c r="B1266" s="93"/>
      <c r="C1266" s="93"/>
      <c r="D1266" s="93"/>
      <c r="E1266" s="95"/>
      <c r="F1266" s="95"/>
      <c r="G1266" s="95"/>
      <c r="H1266" s="93"/>
      <c r="I1266" s="93"/>
      <c r="J1266" s="93"/>
      <c r="S1266" s="72"/>
      <c r="T1266" s="72"/>
    </row>
    <row r="1267" spans="1:20" s="65" customFormat="1" ht="14.5" x14ac:dyDescent="0.35">
      <c r="A1267" s="48"/>
      <c r="B1267" s="93"/>
      <c r="C1267" s="93"/>
      <c r="D1267" s="93"/>
      <c r="E1267" s="95"/>
      <c r="F1267" s="95"/>
      <c r="G1267" s="95"/>
      <c r="H1267" s="93"/>
      <c r="I1267" s="93"/>
      <c r="J1267" s="93"/>
      <c r="S1267" s="72"/>
      <c r="T1267" s="72"/>
    </row>
    <row r="1268" spans="1:20" s="65" customFormat="1" ht="14.5" x14ac:dyDescent="0.35">
      <c r="A1268" s="48"/>
      <c r="B1268" s="93"/>
      <c r="C1268" s="93"/>
      <c r="D1268" s="93"/>
      <c r="E1268" s="95"/>
      <c r="F1268" s="95"/>
      <c r="G1268" s="95"/>
      <c r="H1268" s="93"/>
      <c r="I1268" s="93"/>
      <c r="J1268" s="93"/>
      <c r="S1268" s="72"/>
      <c r="T1268" s="72"/>
    </row>
    <row r="1269" spans="1:20" s="65" customFormat="1" ht="14.5" x14ac:dyDescent="0.35">
      <c r="A1269" s="48"/>
      <c r="B1269" s="93"/>
      <c r="C1269" s="93"/>
      <c r="D1269" s="93"/>
      <c r="E1269" s="95"/>
      <c r="F1269" s="95"/>
      <c r="G1269" s="95"/>
      <c r="H1269" s="93"/>
      <c r="I1269" s="93"/>
      <c r="J1269" s="93"/>
      <c r="S1269" s="72"/>
      <c r="T1269" s="72"/>
    </row>
    <row r="1270" spans="1:20" s="65" customFormat="1" ht="14.5" x14ac:dyDescent="0.35">
      <c r="A1270" s="48"/>
      <c r="E1270" s="102"/>
      <c r="F1270" s="102"/>
      <c r="G1270" s="102"/>
      <c r="I1270" s="93"/>
      <c r="J1270" s="93"/>
      <c r="S1270" s="72"/>
      <c r="T1270" s="72"/>
    </row>
    <row r="1271" spans="1:20" s="65" customFormat="1" ht="14.5" x14ac:dyDescent="0.35">
      <c r="A1271" s="48"/>
      <c r="E1271" s="102"/>
      <c r="F1271" s="102"/>
      <c r="G1271" s="102"/>
      <c r="I1271" s="93"/>
      <c r="J1271" s="93"/>
      <c r="S1271" s="72"/>
      <c r="T1271" s="72"/>
    </row>
    <row r="1272" spans="1:20" s="65" customFormat="1" ht="14.5" x14ac:dyDescent="0.35">
      <c r="A1272" s="48"/>
      <c r="E1272" s="102"/>
      <c r="F1272" s="102"/>
      <c r="G1272" s="102"/>
      <c r="I1272" s="93"/>
      <c r="J1272" s="93"/>
      <c r="S1272" s="72"/>
      <c r="T1272" s="72"/>
    </row>
    <row r="1273" spans="1:20" s="65" customFormat="1" ht="14.5" x14ac:dyDescent="0.35">
      <c r="A1273" s="48"/>
      <c r="E1273" s="102"/>
      <c r="F1273" s="102"/>
      <c r="G1273" s="102"/>
      <c r="I1273" s="93"/>
      <c r="J1273" s="93"/>
      <c r="S1273" s="72"/>
      <c r="T1273" s="72"/>
    </row>
    <row r="1274" spans="1:20" s="65" customFormat="1" ht="14.5" x14ac:dyDescent="0.35">
      <c r="A1274" s="48"/>
      <c r="E1274" s="102"/>
      <c r="F1274" s="102"/>
      <c r="G1274" s="102"/>
      <c r="I1274" s="93"/>
      <c r="J1274" s="93"/>
      <c r="S1274" s="72"/>
      <c r="T1274" s="72"/>
    </row>
    <row r="1275" spans="1:20" s="65" customFormat="1" ht="14.5" x14ac:dyDescent="0.35">
      <c r="A1275" s="48"/>
      <c r="E1275" s="102"/>
      <c r="F1275" s="102"/>
      <c r="G1275" s="102"/>
      <c r="I1275" s="93"/>
      <c r="J1275" s="93"/>
      <c r="S1275" s="72"/>
      <c r="T1275" s="72"/>
    </row>
    <row r="1276" spans="1:20" s="65" customFormat="1" ht="14.5" x14ac:dyDescent="0.35">
      <c r="A1276" s="48"/>
      <c r="E1276" s="102"/>
      <c r="F1276" s="102"/>
      <c r="G1276" s="102"/>
      <c r="I1276" s="93"/>
      <c r="J1276" s="93"/>
      <c r="S1276" s="72"/>
      <c r="T1276" s="72"/>
    </row>
    <row r="1277" spans="1:20" s="65" customFormat="1" ht="14.5" x14ac:dyDescent="0.35">
      <c r="A1277" s="48"/>
      <c r="E1277" s="102"/>
      <c r="F1277" s="102"/>
      <c r="G1277" s="102"/>
      <c r="I1277" s="93"/>
      <c r="J1277" s="93"/>
      <c r="S1277" s="72"/>
      <c r="T1277" s="72"/>
    </row>
    <row r="1278" spans="1:20" s="65" customFormat="1" ht="14.5" x14ac:dyDescent="0.35">
      <c r="A1278" s="48"/>
      <c r="E1278" s="102"/>
      <c r="F1278" s="102"/>
      <c r="G1278" s="102"/>
      <c r="I1278" s="93"/>
      <c r="J1278" s="93"/>
      <c r="S1278" s="72"/>
      <c r="T1278" s="72"/>
    </row>
    <row r="1279" spans="1:20" s="65" customFormat="1" ht="14.5" x14ac:dyDescent="0.35">
      <c r="A1279" s="48"/>
      <c r="E1279" s="102"/>
      <c r="F1279" s="102"/>
      <c r="G1279" s="102"/>
      <c r="I1279" s="93"/>
      <c r="J1279" s="93"/>
      <c r="S1279" s="72"/>
      <c r="T1279" s="72"/>
    </row>
    <row r="1280" spans="1:20" s="65" customFormat="1" ht="14.5" x14ac:dyDescent="0.35">
      <c r="A1280" s="48"/>
      <c r="E1280" s="102"/>
      <c r="F1280" s="102"/>
      <c r="G1280" s="102"/>
      <c r="I1280" s="93"/>
      <c r="J1280" s="93"/>
      <c r="S1280" s="72"/>
      <c r="T1280" s="72"/>
    </row>
    <row r="1281" spans="1:20" s="65" customFormat="1" ht="14.5" x14ac:dyDescent="0.35">
      <c r="A1281" s="48"/>
      <c r="E1281" s="102"/>
      <c r="F1281" s="102"/>
      <c r="G1281" s="102"/>
      <c r="I1281" s="93"/>
      <c r="J1281" s="93"/>
      <c r="S1281" s="72"/>
      <c r="T1281" s="72"/>
    </row>
    <row r="1282" spans="1:20" s="65" customFormat="1" ht="14.5" x14ac:dyDescent="0.35">
      <c r="A1282" s="48"/>
      <c r="E1282" s="102"/>
      <c r="F1282" s="102"/>
      <c r="G1282" s="102"/>
      <c r="I1282" s="93"/>
      <c r="J1282" s="93"/>
      <c r="S1282" s="72"/>
      <c r="T1282" s="72"/>
    </row>
    <row r="1283" spans="1:20" s="65" customFormat="1" ht="14.5" x14ac:dyDescent="0.35">
      <c r="A1283" s="48"/>
      <c r="E1283" s="102"/>
      <c r="F1283" s="102"/>
      <c r="G1283" s="102"/>
      <c r="I1283" s="93"/>
      <c r="J1283" s="93"/>
      <c r="S1283" s="72"/>
      <c r="T1283" s="72"/>
    </row>
    <row r="1284" spans="1:20" s="65" customFormat="1" ht="14.5" x14ac:dyDescent="0.35">
      <c r="A1284" s="48"/>
      <c r="E1284" s="102"/>
      <c r="F1284" s="102"/>
      <c r="G1284" s="102"/>
      <c r="I1284" s="93"/>
      <c r="J1284" s="93"/>
      <c r="S1284" s="72"/>
      <c r="T1284" s="72"/>
    </row>
    <row r="1285" spans="1:20" s="65" customFormat="1" ht="14.5" x14ac:dyDescent="0.35">
      <c r="A1285" s="48"/>
      <c r="E1285" s="102"/>
      <c r="F1285" s="102"/>
      <c r="G1285" s="102"/>
      <c r="I1285" s="93"/>
      <c r="J1285" s="93"/>
      <c r="S1285" s="72"/>
      <c r="T1285" s="72"/>
    </row>
    <row r="1286" spans="1:20" s="65" customFormat="1" ht="14.5" x14ac:dyDescent="0.35">
      <c r="A1286" s="48"/>
      <c r="E1286" s="102"/>
      <c r="F1286" s="102"/>
      <c r="G1286" s="102"/>
      <c r="I1286" s="93"/>
      <c r="J1286" s="93"/>
      <c r="S1286" s="72"/>
      <c r="T1286" s="72"/>
    </row>
    <row r="1287" spans="1:20" s="65" customFormat="1" ht="14.5" x14ac:dyDescent="0.35">
      <c r="A1287" s="48"/>
      <c r="E1287" s="102"/>
      <c r="F1287" s="102"/>
      <c r="G1287" s="102"/>
      <c r="I1287" s="93"/>
      <c r="J1287" s="93"/>
      <c r="S1287" s="72"/>
      <c r="T1287" s="72"/>
    </row>
    <row r="1288" spans="1:20" s="65" customFormat="1" ht="14.5" x14ac:dyDescent="0.35">
      <c r="A1288" s="48"/>
      <c r="E1288" s="102"/>
      <c r="F1288" s="102"/>
      <c r="G1288" s="102"/>
      <c r="I1288" s="93"/>
      <c r="J1288" s="93"/>
      <c r="S1288" s="72"/>
      <c r="T1288" s="72"/>
    </row>
    <row r="1289" spans="1:20" s="65" customFormat="1" ht="14.5" x14ac:dyDescent="0.35">
      <c r="A1289" s="48"/>
      <c r="E1289" s="102"/>
      <c r="F1289" s="102"/>
      <c r="G1289" s="102"/>
      <c r="I1289" s="93"/>
      <c r="J1289" s="93"/>
      <c r="S1289" s="72"/>
      <c r="T1289" s="72"/>
    </row>
    <row r="1290" spans="1:20" s="65" customFormat="1" ht="14.5" x14ac:dyDescent="0.35">
      <c r="A1290" s="48"/>
      <c r="E1290" s="102"/>
      <c r="F1290" s="102"/>
      <c r="G1290" s="102"/>
      <c r="I1290" s="93"/>
      <c r="J1290" s="93"/>
      <c r="S1290" s="72"/>
      <c r="T1290" s="72"/>
    </row>
    <row r="1291" spans="1:20" s="65" customFormat="1" ht="14.5" x14ac:dyDescent="0.35">
      <c r="A1291" s="48"/>
      <c r="E1291" s="102"/>
      <c r="F1291" s="102"/>
      <c r="G1291" s="102"/>
      <c r="I1291" s="93"/>
      <c r="J1291" s="93"/>
      <c r="S1291" s="72"/>
      <c r="T1291" s="72"/>
    </row>
    <row r="1292" spans="1:20" s="65" customFormat="1" ht="14.5" x14ac:dyDescent="0.35">
      <c r="A1292" s="48"/>
      <c r="E1292" s="102"/>
      <c r="F1292" s="102"/>
      <c r="G1292" s="102"/>
      <c r="I1292" s="93"/>
      <c r="J1292" s="93"/>
      <c r="S1292" s="72"/>
      <c r="T1292" s="72"/>
    </row>
    <row r="1293" spans="1:20" s="65" customFormat="1" ht="14.5" x14ac:dyDescent="0.35">
      <c r="A1293" s="48"/>
      <c r="E1293" s="102"/>
      <c r="F1293" s="102"/>
      <c r="G1293" s="102"/>
      <c r="I1293" s="93"/>
      <c r="J1293" s="93"/>
      <c r="S1293" s="72"/>
      <c r="T1293" s="72"/>
    </row>
    <row r="1294" spans="1:20" s="65" customFormat="1" ht="14.5" x14ac:dyDescent="0.35">
      <c r="A1294" s="48"/>
      <c r="E1294" s="102"/>
      <c r="F1294" s="102"/>
      <c r="G1294" s="102"/>
      <c r="I1294" s="93"/>
      <c r="J1294" s="93"/>
      <c r="S1294" s="72"/>
      <c r="T1294" s="72"/>
    </row>
    <row r="1295" spans="1:20" s="65" customFormat="1" ht="14.5" x14ac:dyDescent="0.35">
      <c r="A1295" s="48"/>
      <c r="E1295" s="102"/>
      <c r="F1295" s="102"/>
      <c r="G1295" s="102"/>
      <c r="I1295" s="93"/>
      <c r="J1295" s="93"/>
      <c r="S1295" s="72"/>
      <c r="T1295" s="72"/>
    </row>
    <row r="1296" spans="1:20" s="65" customFormat="1" ht="14.5" x14ac:dyDescent="0.35">
      <c r="A1296" s="48"/>
      <c r="E1296" s="102"/>
      <c r="F1296" s="102"/>
      <c r="G1296" s="102"/>
      <c r="I1296" s="93"/>
      <c r="J1296" s="93"/>
      <c r="S1296" s="72"/>
      <c r="T1296" s="72"/>
    </row>
    <row r="1297" spans="1:20" s="65" customFormat="1" ht="14.5" x14ac:dyDescent="0.35">
      <c r="A1297" s="48"/>
      <c r="E1297" s="102"/>
      <c r="F1297" s="102"/>
      <c r="G1297" s="102"/>
      <c r="I1297" s="93"/>
      <c r="J1297" s="93"/>
      <c r="S1297" s="72"/>
      <c r="T1297" s="72"/>
    </row>
    <row r="1298" spans="1:20" s="65" customFormat="1" ht="14.5" x14ac:dyDescent="0.35">
      <c r="A1298" s="48"/>
      <c r="E1298" s="102"/>
      <c r="F1298" s="102"/>
      <c r="G1298" s="102"/>
      <c r="I1298" s="93"/>
      <c r="J1298" s="93"/>
      <c r="S1298" s="72"/>
      <c r="T1298" s="72"/>
    </row>
    <row r="1299" spans="1:20" s="65" customFormat="1" ht="14.5" x14ac:dyDescent="0.35">
      <c r="A1299" s="48"/>
      <c r="E1299" s="102"/>
      <c r="F1299" s="102"/>
      <c r="G1299" s="102"/>
      <c r="I1299" s="93"/>
      <c r="J1299" s="93"/>
      <c r="S1299" s="72"/>
      <c r="T1299" s="72"/>
    </row>
    <row r="1300" spans="1:20" s="65" customFormat="1" ht="14.5" x14ac:dyDescent="0.35">
      <c r="A1300" s="48"/>
      <c r="E1300" s="102"/>
      <c r="F1300" s="102"/>
      <c r="G1300" s="102"/>
      <c r="I1300" s="93"/>
      <c r="J1300" s="93"/>
      <c r="S1300" s="72"/>
      <c r="T1300" s="72"/>
    </row>
    <row r="1301" spans="1:20" s="65" customFormat="1" ht="14.5" x14ac:dyDescent="0.35">
      <c r="A1301" s="48"/>
      <c r="E1301" s="102"/>
      <c r="F1301" s="102"/>
      <c r="G1301" s="102"/>
      <c r="I1301" s="93"/>
      <c r="J1301" s="93"/>
      <c r="S1301" s="72"/>
      <c r="T1301" s="72"/>
    </row>
    <row r="1302" spans="1:20" s="65" customFormat="1" ht="14.5" x14ac:dyDescent="0.35">
      <c r="A1302" s="48"/>
      <c r="E1302" s="102"/>
      <c r="F1302" s="102"/>
      <c r="G1302" s="102"/>
      <c r="I1302" s="93"/>
      <c r="J1302" s="93"/>
      <c r="S1302" s="72"/>
      <c r="T1302" s="72"/>
    </row>
    <row r="1303" spans="1:20" s="65" customFormat="1" ht="14.5" x14ac:dyDescent="0.35">
      <c r="A1303" s="48"/>
      <c r="E1303" s="102"/>
      <c r="F1303" s="102"/>
      <c r="G1303" s="102"/>
      <c r="I1303" s="93"/>
      <c r="J1303" s="93"/>
      <c r="S1303" s="72"/>
      <c r="T1303" s="72"/>
    </row>
    <row r="1304" spans="1:20" s="65" customFormat="1" ht="14.5" x14ac:dyDescent="0.35">
      <c r="A1304" s="48"/>
      <c r="E1304" s="102"/>
      <c r="F1304" s="102"/>
      <c r="G1304" s="102"/>
      <c r="I1304" s="93"/>
      <c r="J1304" s="93"/>
      <c r="S1304" s="72"/>
      <c r="T1304" s="72"/>
    </row>
    <row r="1305" spans="1:20" s="65" customFormat="1" ht="14.5" x14ac:dyDescent="0.35">
      <c r="A1305" s="48"/>
      <c r="E1305" s="102"/>
      <c r="F1305" s="102"/>
      <c r="G1305" s="102"/>
      <c r="I1305" s="93"/>
      <c r="J1305" s="93"/>
      <c r="S1305" s="72"/>
      <c r="T1305" s="72"/>
    </row>
    <row r="1306" spans="1:20" s="65" customFormat="1" ht="14.5" x14ac:dyDescent="0.35">
      <c r="A1306" s="48"/>
      <c r="E1306" s="102"/>
      <c r="F1306" s="102"/>
      <c r="G1306" s="102"/>
      <c r="I1306" s="93"/>
      <c r="J1306" s="93"/>
      <c r="S1306" s="72"/>
      <c r="T1306" s="72"/>
    </row>
    <row r="1307" spans="1:20" s="65" customFormat="1" ht="14.5" x14ac:dyDescent="0.35">
      <c r="A1307" s="48"/>
      <c r="E1307" s="102"/>
      <c r="F1307" s="102"/>
      <c r="G1307" s="102"/>
      <c r="I1307" s="93"/>
      <c r="J1307" s="93"/>
      <c r="S1307" s="72"/>
      <c r="T1307" s="72"/>
    </row>
    <row r="1308" spans="1:20" s="65" customFormat="1" ht="14.5" x14ac:dyDescent="0.35">
      <c r="A1308" s="48"/>
      <c r="E1308" s="102"/>
      <c r="F1308" s="102"/>
      <c r="G1308" s="102"/>
      <c r="I1308" s="93"/>
      <c r="J1308" s="93"/>
      <c r="S1308" s="72"/>
      <c r="T1308" s="72"/>
    </row>
    <row r="1309" spans="1:20" s="65" customFormat="1" ht="14.5" x14ac:dyDescent="0.35">
      <c r="A1309" s="48"/>
      <c r="E1309" s="102"/>
      <c r="F1309" s="102"/>
      <c r="G1309" s="102"/>
      <c r="I1309" s="93"/>
      <c r="J1309" s="93"/>
      <c r="S1309" s="72"/>
      <c r="T1309" s="72"/>
    </row>
    <row r="1310" spans="1:20" s="65" customFormat="1" ht="14.5" x14ac:dyDescent="0.35">
      <c r="A1310" s="48"/>
      <c r="E1310" s="102"/>
      <c r="F1310" s="102"/>
      <c r="G1310" s="102"/>
      <c r="I1310" s="93"/>
      <c r="J1310" s="93"/>
      <c r="S1310" s="72"/>
      <c r="T1310" s="72"/>
    </row>
    <row r="1311" spans="1:20" s="65" customFormat="1" ht="14.5" x14ac:dyDescent="0.35">
      <c r="A1311" s="48"/>
      <c r="E1311" s="102"/>
      <c r="F1311" s="102"/>
      <c r="G1311" s="102"/>
      <c r="I1311" s="93"/>
      <c r="J1311" s="93"/>
      <c r="S1311" s="72"/>
      <c r="T1311" s="72"/>
    </row>
    <row r="1312" spans="1:20" s="65" customFormat="1" ht="14.5" x14ac:dyDescent="0.35">
      <c r="A1312" s="48"/>
      <c r="E1312" s="102"/>
      <c r="F1312" s="102"/>
      <c r="G1312" s="102"/>
      <c r="I1312" s="93"/>
      <c r="J1312" s="93"/>
      <c r="S1312" s="72"/>
      <c r="T1312" s="72"/>
    </row>
    <row r="1313" spans="1:20" s="65" customFormat="1" ht="14.5" x14ac:dyDescent="0.35">
      <c r="A1313" s="48"/>
      <c r="E1313" s="102"/>
      <c r="F1313" s="102"/>
      <c r="G1313" s="102"/>
      <c r="I1313" s="93"/>
      <c r="J1313" s="93"/>
      <c r="S1313" s="72"/>
      <c r="T1313" s="72"/>
    </row>
    <row r="1314" spans="1:20" s="65" customFormat="1" ht="14.5" x14ac:dyDescent="0.35">
      <c r="A1314" s="48"/>
      <c r="E1314" s="102"/>
      <c r="F1314" s="102"/>
      <c r="G1314" s="102"/>
      <c r="I1314" s="93"/>
      <c r="J1314" s="93"/>
      <c r="S1314" s="72"/>
      <c r="T1314" s="72"/>
    </row>
    <row r="1315" spans="1:20" s="65" customFormat="1" ht="14.5" x14ac:dyDescent="0.35">
      <c r="A1315" s="48"/>
      <c r="E1315" s="102"/>
      <c r="F1315" s="102"/>
      <c r="G1315" s="102"/>
      <c r="I1315" s="93"/>
      <c r="J1315" s="93"/>
      <c r="S1315" s="72"/>
      <c r="T1315" s="72"/>
    </row>
    <row r="1316" spans="1:20" s="65" customFormat="1" ht="14.5" x14ac:dyDescent="0.35">
      <c r="A1316" s="48"/>
      <c r="E1316" s="102"/>
      <c r="F1316" s="102"/>
      <c r="G1316" s="102"/>
      <c r="I1316" s="93"/>
      <c r="J1316" s="93"/>
      <c r="S1316" s="72"/>
      <c r="T1316" s="72"/>
    </row>
    <row r="1317" spans="1:20" s="65" customFormat="1" ht="14.5" x14ac:dyDescent="0.35">
      <c r="A1317" s="48"/>
      <c r="E1317" s="102"/>
      <c r="F1317" s="102"/>
      <c r="G1317" s="102"/>
      <c r="I1317" s="93"/>
      <c r="J1317" s="93"/>
      <c r="S1317" s="72"/>
      <c r="T1317" s="72"/>
    </row>
    <row r="1318" spans="1:20" s="65" customFormat="1" ht="14.5" x14ac:dyDescent="0.35">
      <c r="A1318" s="48"/>
      <c r="E1318" s="102"/>
      <c r="F1318" s="102"/>
      <c r="G1318" s="102"/>
      <c r="I1318" s="93"/>
      <c r="J1318" s="93"/>
      <c r="S1318" s="72"/>
      <c r="T1318" s="72"/>
    </row>
    <row r="1319" spans="1:20" s="65" customFormat="1" ht="14.5" x14ac:dyDescent="0.35">
      <c r="A1319" s="48"/>
      <c r="E1319" s="102"/>
      <c r="F1319" s="102"/>
      <c r="G1319" s="102"/>
      <c r="I1319" s="93"/>
      <c r="J1319" s="93"/>
      <c r="S1319" s="72"/>
      <c r="T1319" s="72"/>
    </row>
    <row r="1320" spans="1:20" s="65" customFormat="1" ht="14.5" x14ac:dyDescent="0.35">
      <c r="A1320" s="48"/>
      <c r="E1320" s="102"/>
      <c r="F1320" s="102"/>
      <c r="G1320" s="102"/>
      <c r="I1320" s="93"/>
      <c r="J1320" s="93"/>
      <c r="S1320" s="72"/>
      <c r="T1320" s="72"/>
    </row>
    <row r="1321" spans="1:20" s="65" customFormat="1" ht="14.5" x14ac:dyDescent="0.35">
      <c r="A1321" s="48"/>
      <c r="E1321" s="102"/>
      <c r="F1321" s="102"/>
      <c r="G1321" s="102"/>
      <c r="I1321" s="93"/>
      <c r="J1321" s="93"/>
      <c r="S1321" s="72"/>
      <c r="T1321" s="72"/>
    </row>
    <row r="1322" spans="1:20" s="65" customFormat="1" ht="14.5" x14ac:dyDescent="0.35">
      <c r="A1322" s="48"/>
      <c r="E1322" s="102"/>
      <c r="F1322" s="102"/>
      <c r="G1322" s="102"/>
      <c r="I1322" s="93"/>
      <c r="J1322" s="93"/>
      <c r="S1322" s="72"/>
      <c r="T1322" s="72"/>
    </row>
    <row r="1323" spans="1:20" s="65" customFormat="1" ht="14.5" x14ac:dyDescent="0.35">
      <c r="A1323" s="48"/>
      <c r="E1323" s="102"/>
      <c r="F1323" s="102"/>
      <c r="G1323" s="102"/>
      <c r="I1323" s="93"/>
      <c r="J1323" s="93"/>
      <c r="S1323" s="72"/>
      <c r="T1323" s="72"/>
    </row>
    <row r="1324" spans="1:20" s="65" customFormat="1" ht="14.5" x14ac:dyDescent="0.35">
      <c r="A1324" s="48"/>
      <c r="E1324" s="102"/>
      <c r="F1324" s="102"/>
      <c r="G1324" s="102"/>
      <c r="I1324" s="93"/>
      <c r="J1324" s="93"/>
      <c r="S1324" s="72"/>
      <c r="T1324" s="72"/>
    </row>
    <row r="1325" spans="1:20" s="65" customFormat="1" ht="14.5" x14ac:dyDescent="0.35">
      <c r="A1325" s="48"/>
      <c r="E1325" s="102"/>
      <c r="F1325" s="102"/>
      <c r="G1325" s="102"/>
      <c r="I1325" s="93"/>
      <c r="J1325" s="93"/>
      <c r="S1325" s="72"/>
      <c r="T1325" s="72"/>
    </row>
    <row r="1326" spans="1:20" s="65" customFormat="1" ht="14.5" x14ac:dyDescent="0.35">
      <c r="A1326" s="48"/>
      <c r="E1326" s="102"/>
      <c r="F1326" s="102"/>
      <c r="G1326" s="102"/>
      <c r="I1326" s="93"/>
      <c r="J1326" s="93"/>
      <c r="S1326" s="72"/>
      <c r="T1326" s="72"/>
    </row>
    <row r="1327" spans="1:20" s="65" customFormat="1" ht="14.5" x14ac:dyDescent="0.35">
      <c r="A1327" s="48"/>
      <c r="E1327" s="102"/>
      <c r="F1327" s="102"/>
      <c r="G1327" s="102"/>
      <c r="I1327" s="93"/>
      <c r="J1327" s="93"/>
      <c r="S1327" s="72"/>
      <c r="T1327" s="72"/>
    </row>
    <row r="1328" spans="1:20" s="65" customFormat="1" ht="14.5" x14ac:dyDescent="0.35">
      <c r="A1328" s="48"/>
      <c r="E1328" s="102"/>
      <c r="F1328" s="102"/>
      <c r="G1328" s="102"/>
      <c r="I1328" s="93"/>
      <c r="J1328" s="93"/>
      <c r="S1328" s="72"/>
      <c r="T1328" s="72"/>
    </row>
    <row r="1329" spans="1:20" s="65" customFormat="1" ht="14.5" x14ac:dyDescent="0.35">
      <c r="A1329" s="48"/>
      <c r="E1329" s="102"/>
      <c r="F1329" s="102"/>
      <c r="G1329" s="102"/>
      <c r="I1329" s="93"/>
      <c r="J1329" s="93"/>
      <c r="S1329" s="72"/>
      <c r="T1329" s="72"/>
    </row>
    <row r="1330" spans="1:20" s="65" customFormat="1" ht="14.5" x14ac:dyDescent="0.35">
      <c r="A1330" s="48"/>
      <c r="E1330" s="102"/>
      <c r="F1330" s="102"/>
      <c r="G1330" s="102"/>
      <c r="I1330" s="93"/>
      <c r="J1330" s="93"/>
      <c r="S1330" s="72"/>
      <c r="T1330" s="72"/>
    </row>
    <row r="1331" spans="1:20" s="65" customFormat="1" ht="14.5" x14ac:dyDescent="0.35">
      <c r="A1331" s="48"/>
      <c r="E1331" s="102"/>
      <c r="F1331" s="102"/>
      <c r="G1331" s="102"/>
      <c r="I1331" s="93"/>
      <c r="J1331" s="93"/>
      <c r="S1331" s="72"/>
      <c r="T1331" s="72"/>
    </row>
    <row r="1332" spans="1:20" s="65" customFormat="1" ht="14.5" x14ac:dyDescent="0.35">
      <c r="A1332" s="48"/>
      <c r="E1332" s="102"/>
      <c r="F1332" s="102"/>
      <c r="G1332" s="102"/>
      <c r="I1332" s="93"/>
      <c r="J1332" s="93"/>
      <c r="S1332" s="72"/>
      <c r="T1332" s="72"/>
    </row>
    <row r="1333" spans="1:20" s="65" customFormat="1" ht="14.5" x14ac:dyDescent="0.35">
      <c r="A1333" s="48"/>
      <c r="E1333" s="102"/>
      <c r="F1333" s="102"/>
      <c r="G1333" s="102"/>
      <c r="I1333" s="93"/>
      <c r="J1333" s="93"/>
      <c r="S1333" s="72"/>
      <c r="T1333" s="72"/>
    </row>
    <row r="1334" spans="1:20" s="65" customFormat="1" ht="14.5" x14ac:dyDescent="0.35">
      <c r="A1334" s="48"/>
      <c r="E1334" s="102"/>
      <c r="F1334" s="102"/>
      <c r="G1334" s="102"/>
      <c r="I1334" s="93"/>
      <c r="J1334" s="93"/>
      <c r="S1334" s="72"/>
      <c r="T1334" s="72"/>
    </row>
    <row r="1335" spans="1:20" s="65" customFormat="1" ht="14.5" x14ac:dyDescent="0.35">
      <c r="A1335" s="48"/>
      <c r="E1335" s="102"/>
      <c r="F1335" s="102"/>
      <c r="G1335" s="102"/>
      <c r="I1335" s="93"/>
      <c r="J1335" s="93"/>
      <c r="S1335" s="72"/>
      <c r="T1335" s="72"/>
    </row>
    <row r="1336" spans="1:20" s="65" customFormat="1" ht="14.5" x14ac:dyDescent="0.35">
      <c r="A1336" s="48"/>
      <c r="E1336" s="102"/>
      <c r="F1336" s="102"/>
      <c r="G1336" s="102"/>
      <c r="I1336" s="93"/>
      <c r="J1336" s="93"/>
      <c r="S1336" s="72"/>
      <c r="T1336" s="72"/>
    </row>
    <row r="1337" spans="1:20" s="65" customFormat="1" ht="14.5" x14ac:dyDescent="0.35">
      <c r="A1337" s="48"/>
      <c r="E1337" s="102"/>
      <c r="F1337" s="102"/>
      <c r="G1337" s="102"/>
      <c r="I1337" s="93"/>
      <c r="J1337" s="93"/>
      <c r="S1337" s="72"/>
      <c r="T1337" s="72"/>
    </row>
    <row r="1338" spans="1:20" s="65" customFormat="1" ht="14.5" x14ac:dyDescent="0.35">
      <c r="A1338" s="48"/>
      <c r="E1338" s="102"/>
      <c r="F1338" s="102"/>
      <c r="G1338" s="102"/>
      <c r="I1338" s="93"/>
      <c r="J1338" s="93"/>
      <c r="S1338" s="72"/>
      <c r="T1338" s="72"/>
    </row>
    <row r="1339" spans="1:20" s="65" customFormat="1" ht="14.5" x14ac:dyDescent="0.35">
      <c r="A1339" s="48"/>
      <c r="E1339" s="102"/>
      <c r="F1339" s="102"/>
      <c r="G1339" s="102"/>
      <c r="I1339" s="93"/>
      <c r="J1339" s="93"/>
      <c r="S1339" s="72"/>
      <c r="T1339" s="72"/>
    </row>
    <row r="1340" spans="1:20" s="65" customFormat="1" ht="14.5" x14ac:dyDescent="0.35">
      <c r="A1340" s="48"/>
      <c r="E1340" s="102"/>
      <c r="F1340" s="102"/>
      <c r="G1340" s="102"/>
      <c r="I1340" s="93"/>
      <c r="J1340" s="93"/>
      <c r="S1340" s="72"/>
      <c r="T1340" s="72"/>
    </row>
    <row r="1341" spans="1:20" s="65" customFormat="1" ht="14.5" x14ac:dyDescent="0.35">
      <c r="A1341" s="48"/>
      <c r="E1341" s="102"/>
      <c r="F1341" s="102"/>
      <c r="G1341" s="102"/>
      <c r="I1341" s="93"/>
      <c r="J1341" s="93"/>
      <c r="S1341" s="72"/>
      <c r="T1341" s="72"/>
    </row>
    <row r="1342" spans="1:20" s="65" customFormat="1" ht="14.5" x14ac:dyDescent="0.35">
      <c r="A1342" s="48"/>
      <c r="E1342" s="102"/>
      <c r="F1342" s="102"/>
      <c r="G1342" s="102"/>
      <c r="I1342" s="93"/>
      <c r="J1342" s="93"/>
      <c r="S1342" s="72"/>
      <c r="T1342" s="72"/>
    </row>
    <row r="1343" spans="1:20" s="65" customFormat="1" ht="14.5" x14ac:dyDescent="0.35">
      <c r="A1343" s="48"/>
      <c r="E1343" s="102"/>
      <c r="F1343" s="102"/>
      <c r="G1343" s="102"/>
      <c r="I1343" s="93"/>
      <c r="J1343" s="93"/>
      <c r="S1343" s="72"/>
      <c r="T1343" s="72"/>
    </row>
    <row r="1344" spans="1:20" s="65" customFormat="1" ht="14.5" x14ac:dyDescent="0.35">
      <c r="A1344" s="48"/>
      <c r="E1344" s="102"/>
      <c r="F1344" s="102"/>
      <c r="G1344" s="102"/>
      <c r="I1344" s="93"/>
      <c r="J1344" s="93"/>
      <c r="S1344" s="72"/>
      <c r="T1344" s="72"/>
    </row>
    <row r="1345" spans="1:20" s="65" customFormat="1" ht="14.5" x14ac:dyDescent="0.35">
      <c r="A1345" s="48"/>
      <c r="E1345" s="102"/>
      <c r="F1345" s="102"/>
      <c r="G1345" s="102"/>
      <c r="I1345" s="93"/>
      <c r="J1345" s="93"/>
      <c r="S1345" s="72"/>
      <c r="T1345" s="72"/>
    </row>
    <row r="1346" spans="1:20" s="65" customFormat="1" ht="14.5" x14ac:dyDescent="0.35">
      <c r="A1346" s="48"/>
      <c r="E1346" s="102"/>
      <c r="F1346" s="102"/>
      <c r="G1346" s="102"/>
      <c r="I1346" s="93"/>
      <c r="J1346" s="93"/>
      <c r="S1346" s="72"/>
      <c r="T1346" s="72"/>
    </row>
    <row r="1347" spans="1:20" s="65" customFormat="1" ht="14.5" x14ac:dyDescent="0.35">
      <c r="A1347" s="48"/>
      <c r="E1347" s="102"/>
      <c r="F1347" s="102"/>
      <c r="G1347" s="102"/>
      <c r="I1347" s="93"/>
      <c r="J1347" s="93"/>
      <c r="S1347" s="72"/>
      <c r="T1347" s="72"/>
    </row>
    <row r="1348" spans="1:20" s="65" customFormat="1" ht="14.5" x14ac:dyDescent="0.35">
      <c r="A1348" s="48"/>
      <c r="E1348" s="102"/>
      <c r="F1348" s="102"/>
      <c r="G1348" s="102"/>
      <c r="I1348" s="93"/>
      <c r="J1348" s="93"/>
      <c r="S1348" s="72"/>
      <c r="T1348" s="72"/>
    </row>
    <row r="1349" spans="1:20" s="65" customFormat="1" ht="14.5" x14ac:dyDescent="0.35">
      <c r="A1349" s="48"/>
      <c r="E1349" s="102"/>
      <c r="F1349" s="102"/>
      <c r="G1349" s="102"/>
      <c r="I1349" s="93"/>
      <c r="J1349" s="93"/>
      <c r="S1349" s="72"/>
      <c r="T1349" s="72"/>
    </row>
    <row r="1350" spans="1:20" s="65" customFormat="1" ht="14.5" x14ac:dyDescent="0.35">
      <c r="A1350" s="48"/>
      <c r="E1350" s="102"/>
      <c r="F1350" s="102"/>
      <c r="G1350" s="102"/>
      <c r="I1350" s="93"/>
      <c r="J1350" s="93"/>
      <c r="S1350" s="72"/>
      <c r="T1350" s="72"/>
    </row>
    <row r="1351" spans="1:20" s="65" customFormat="1" ht="14.5" x14ac:dyDescent="0.35">
      <c r="A1351" s="48"/>
      <c r="E1351" s="102"/>
      <c r="F1351" s="102"/>
      <c r="G1351" s="102"/>
      <c r="I1351" s="93"/>
      <c r="J1351" s="93"/>
      <c r="S1351" s="72"/>
      <c r="T1351" s="72"/>
    </row>
    <row r="1352" spans="1:20" s="65" customFormat="1" ht="14.5" x14ac:dyDescent="0.35">
      <c r="A1352" s="48"/>
      <c r="E1352" s="102"/>
      <c r="F1352" s="102"/>
      <c r="G1352" s="102"/>
      <c r="I1352" s="93"/>
      <c r="J1352" s="93"/>
      <c r="S1352" s="72"/>
      <c r="T1352" s="72"/>
    </row>
    <row r="1353" spans="1:20" s="65" customFormat="1" ht="14.5" x14ac:dyDescent="0.35">
      <c r="A1353" s="48"/>
      <c r="E1353" s="102"/>
      <c r="F1353" s="102"/>
      <c r="G1353" s="102"/>
      <c r="I1353" s="93"/>
      <c r="J1353" s="93"/>
      <c r="S1353" s="72"/>
      <c r="T1353" s="72"/>
    </row>
    <row r="1354" spans="1:20" s="65" customFormat="1" ht="14.5" x14ac:dyDescent="0.35">
      <c r="A1354" s="48"/>
      <c r="E1354" s="102"/>
      <c r="F1354" s="102"/>
      <c r="G1354" s="102"/>
      <c r="I1354" s="93"/>
      <c r="J1354" s="93"/>
      <c r="S1354" s="72"/>
      <c r="T1354" s="72"/>
    </row>
    <row r="1355" spans="1:20" s="65" customFormat="1" ht="14.5" x14ac:dyDescent="0.35">
      <c r="A1355" s="48"/>
      <c r="E1355" s="102"/>
      <c r="F1355" s="102"/>
      <c r="G1355" s="102"/>
      <c r="I1355" s="93"/>
      <c r="J1355" s="93"/>
      <c r="S1355" s="72"/>
      <c r="T1355" s="72"/>
    </row>
    <row r="1356" spans="1:20" s="65" customFormat="1" ht="14.5" x14ac:dyDescent="0.35">
      <c r="A1356" s="48"/>
      <c r="E1356" s="102"/>
      <c r="F1356" s="102"/>
      <c r="G1356" s="102"/>
      <c r="I1356" s="93"/>
      <c r="J1356" s="93"/>
      <c r="S1356" s="72"/>
      <c r="T1356" s="72"/>
    </row>
    <row r="1357" spans="1:20" s="65" customFormat="1" ht="14.5" x14ac:dyDescent="0.35">
      <c r="A1357" s="48"/>
      <c r="E1357" s="102"/>
      <c r="F1357" s="102"/>
      <c r="G1357" s="102"/>
      <c r="I1357" s="93"/>
      <c r="J1357" s="93"/>
      <c r="S1357" s="72"/>
      <c r="T1357" s="72"/>
    </row>
    <row r="1358" spans="1:20" s="65" customFormat="1" ht="14.5" x14ac:dyDescent="0.35">
      <c r="A1358" s="48"/>
      <c r="E1358" s="102"/>
      <c r="F1358" s="102"/>
      <c r="G1358" s="102"/>
      <c r="I1358" s="93"/>
      <c r="J1358" s="93"/>
      <c r="S1358" s="72"/>
      <c r="T1358" s="72"/>
    </row>
    <row r="1359" spans="1:20" s="65" customFormat="1" ht="14.5" x14ac:dyDescent="0.35">
      <c r="A1359" s="48"/>
      <c r="E1359" s="102"/>
      <c r="F1359" s="102"/>
      <c r="G1359" s="102"/>
      <c r="I1359" s="93"/>
      <c r="J1359" s="93"/>
      <c r="S1359" s="72"/>
      <c r="T1359" s="72"/>
    </row>
    <row r="1360" spans="1:20" s="65" customFormat="1" ht="14.5" x14ac:dyDescent="0.35">
      <c r="A1360" s="48"/>
      <c r="E1360" s="102"/>
      <c r="F1360" s="102"/>
      <c r="G1360" s="102"/>
      <c r="I1360" s="93"/>
      <c r="J1360" s="93"/>
      <c r="S1360" s="72"/>
      <c r="T1360" s="72"/>
    </row>
    <row r="1361" spans="1:20" s="65" customFormat="1" ht="14.5" x14ac:dyDescent="0.35">
      <c r="A1361" s="48"/>
      <c r="E1361" s="102"/>
      <c r="F1361" s="102"/>
      <c r="G1361" s="102"/>
      <c r="I1361" s="93"/>
      <c r="J1361" s="93"/>
      <c r="S1361" s="72"/>
      <c r="T1361" s="72"/>
    </row>
    <row r="1362" spans="1:20" s="65" customFormat="1" ht="14.5" x14ac:dyDescent="0.35">
      <c r="A1362" s="48"/>
      <c r="E1362" s="102"/>
      <c r="F1362" s="102"/>
      <c r="G1362" s="102"/>
      <c r="I1362" s="93"/>
      <c r="J1362" s="93"/>
      <c r="S1362" s="72"/>
      <c r="T1362" s="72"/>
    </row>
    <row r="1363" spans="1:20" s="65" customFormat="1" ht="14.5" x14ac:dyDescent="0.35">
      <c r="A1363" s="48"/>
      <c r="E1363" s="102"/>
      <c r="F1363" s="102"/>
      <c r="G1363" s="102"/>
      <c r="I1363" s="93"/>
      <c r="J1363" s="93"/>
      <c r="S1363" s="72"/>
      <c r="T1363" s="72"/>
    </row>
    <row r="1364" spans="1:20" s="65" customFormat="1" ht="14.5" x14ac:dyDescent="0.35">
      <c r="A1364" s="48"/>
      <c r="E1364" s="102"/>
      <c r="F1364" s="102"/>
      <c r="G1364" s="102"/>
      <c r="I1364" s="93"/>
      <c r="J1364" s="93"/>
      <c r="S1364" s="72"/>
      <c r="T1364" s="72"/>
    </row>
    <row r="1365" spans="1:20" s="65" customFormat="1" ht="14.5" x14ac:dyDescent="0.35">
      <c r="A1365" s="48"/>
      <c r="E1365" s="102"/>
      <c r="F1365" s="102"/>
      <c r="G1365" s="102"/>
      <c r="I1365" s="93"/>
      <c r="J1365" s="93"/>
      <c r="S1365" s="72"/>
      <c r="T1365" s="72"/>
    </row>
    <row r="1366" spans="1:20" s="65" customFormat="1" ht="14.5" x14ac:dyDescent="0.35">
      <c r="A1366" s="48"/>
      <c r="E1366" s="102"/>
      <c r="F1366" s="102"/>
      <c r="G1366" s="102"/>
      <c r="I1366" s="93"/>
      <c r="J1366" s="93"/>
      <c r="S1366" s="72"/>
      <c r="T1366" s="72"/>
    </row>
    <row r="1367" spans="1:20" s="65" customFormat="1" ht="14.5" x14ac:dyDescent="0.35">
      <c r="A1367" s="48"/>
      <c r="E1367" s="102"/>
      <c r="F1367" s="102"/>
      <c r="G1367" s="102"/>
      <c r="I1367" s="93"/>
      <c r="J1367" s="93"/>
      <c r="S1367" s="72"/>
      <c r="T1367" s="72"/>
    </row>
    <row r="1368" spans="1:20" s="65" customFormat="1" ht="14.5" x14ac:dyDescent="0.35">
      <c r="A1368" s="48"/>
      <c r="E1368" s="102"/>
      <c r="F1368" s="102"/>
      <c r="G1368" s="102"/>
      <c r="I1368" s="93"/>
      <c r="J1368" s="93"/>
      <c r="S1368" s="72"/>
      <c r="T1368" s="72"/>
    </row>
    <row r="1369" spans="1:20" s="65" customFormat="1" ht="14.5" x14ac:dyDescent="0.35">
      <c r="A1369" s="48"/>
      <c r="E1369" s="102"/>
      <c r="F1369" s="102"/>
      <c r="G1369" s="102"/>
      <c r="I1369" s="93"/>
      <c r="J1369" s="93"/>
      <c r="S1369" s="72"/>
      <c r="T1369" s="72"/>
    </row>
    <row r="1370" spans="1:20" s="65" customFormat="1" ht="14.5" x14ac:dyDescent="0.35">
      <c r="A1370" s="48"/>
      <c r="E1370" s="102"/>
      <c r="F1370" s="102"/>
      <c r="G1370" s="102"/>
      <c r="I1370" s="93"/>
      <c r="J1370" s="93"/>
      <c r="S1370" s="72"/>
      <c r="T1370" s="72"/>
    </row>
    <row r="1371" spans="1:20" s="65" customFormat="1" ht="14.5" x14ac:dyDescent="0.35">
      <c r="A1371" s="48"/>
      <c r="E1371" s="102"/>
      <c r="F1371" s="102"/>
      <c r="G1371" s="102"/>
      <c r="I1371" s="93"/>
      <c r="J1371" s="93"/>
      <c r="S1371" s="72"/>
      <c r="T1371" s="72"/>
    </row>
    <row r="1372" spans="1:20" s="65" customFormat="1" ht="14.5" x14ac:dyDescent="0.35">
      <c r="A1372" s="48"/>
      <c r="E1372" s="102"/>
      <c r="F1372" s="102"/>
      <c r="G1372" s="102"/>
      <c r="I1372" s="93"/>
      <c r="J1372" s="93"/>
      <c r="S1372" s="72"/>
      <c r="T1372" s="72"/>
    </row>
    <row r="1373" spans="1:20" s="65" customFormat="1" ht="14.5" x14ac:dyDescent="0.35">
      <c r="A1373" s="48"/>
      <c r="E1373" s="102"/>
      <c r="F1373" s="102"/>
      <c r="G1373" s="102"/>
      <c r="I1373" s="93"/>
      <c r="J1373" s="93"/>
      <c r="S1373" s="72"/>
      <c r="T1373" s="72"/>
    </row>
    <row r="1374" spans="1:20" s="65" customFormat="1" ht="14.5" x14ac:dyDescent="0.35">
      <c r="A1374" s="48"/>
      <c r="E1374" s="102"/>
      <c r="F1374" s="102"/>
      <c r="G1374" s="102"/>
      <c r="I1374" s="93"/>
      <c r="J1374" s="93"/>
      <c r="S1374" s="72"/>
      <c r="T1374" s="72"/>
    </row>
    <row r="1375" spans="1:20" s="65" customFormat="1" ht="14.5" x14ac:dyDescent="0.35">
      <c r="A1375" s="48"/>
      <c r="E1375" s="102"/>
      <c r="F1375" s="102"/>
      <c r="G1375" s="102"/>
      <c r="I1375" s="93"/>
      <c r="J1375" s="93"/>
      <c r="S1375" s="72"/>
      <c r="T1375" s="72"/>
    </row>
    <row r="1376" spans="1:20" s="65" customFormat="1" ht="14.5" x14ac:dyDescent="0.35">
      <c r="A1376" s="48"/>
      <c r="E1376" s="102"/>
      <c r="F1376" s="102"/>
      <c r="G1376" s="102"/>
      <c r="I1376" s="93"/>
      <c r="J1376" s="93"/>
      <c r="S1376" s="72"/>
      <c r="T1376" s="72"/>
    </row>
    <row r="1377" spans="1:20" s="65" customFormat="1" ht="14.5" x14ac:dyDescent="0.35">
      <c r="A1377" s="48"/>
      <c r="E1377" s="102"/>
      <c r="F1377" s="102"/>
      <c r="G1377" s="102"/>
      <c r="I1377" s="93"/>
      <c r="J1377" s="93"/>
      <c r="S1377" s="72"/>
      <c r="T1377" s="72"/>
    </row>
    <row r="1378" spans="1:20" s="65" customFormat="1" ht="14.5" x14ac:dyDescent="0.35">
      <c r="A1378" s="48"/>
      <c r="E1378" s="102"/>
      <c r="F1378" s="102"/>
      <c r="G1378" s="102"/>
      <c r="I1378" s="93"/>
      <c r="J1378" s="93"/>
      <c r="S1378" s="72"/>
      <c r="T1378" s="72"/>
    </row>
    <row r="1379" spans="1:20" s="65" customFormat="1" ht="14.5" x14ac:dyDescent="0.35">
      <c r="A1379" s="48"/>
      <c r="E1379" s="102"/>
      <c r="F1379" s="102"/>
      <c r="G1379" s="102"/>
      <c r="I1379" s="93"/>
      <c r="J1379" s="93"/>
      <c r="S1379" s="72"/>
      <c r="T1379" s="72"/>
    </row>
    <row r="1380" spans="1:20" s="65" customFormat="1" ht="14.5" x14ac:dyDescent="0.35">
      <c r="A1380" s="48"/>
      <c r="E1380" s="102"/>
      <c r="F1380" s="102"/>
      <c r="G1380" s="102"/>
      <c r="I1380" s="93"/>
      <c r="J1380" s="93"/>
      <c r="S1380" s="72"/>
      <c r="T1380" s="72"/>
    </row>
    <row r="1381" spans="1:20" s="65" customFormat="1" ht="14.5" x14ac:dyDescent="0.35">
      <c r="A1381" s="48"/>
      <c r="E1381" s="102"/>
      <c r="F1381" s="102"/>
      <c r="G1381" s="102"/>
      <c r="I1381" s="93"/>
      <c r="J1381" s="93"/>
      <c r="S1381" s="72"/>
      <c r="T1381" s="72"/>
    </row>
    <row r="1382" spans="1:20" s="65" customFormat="1" ht="14.5" x14ac:dyDescent="0.35">
      <c r="A1382" s="48"/>
      <c r="E1382" s="102"/>
      <c r="F1382" s="102"/>
      <c r="G1382" s="102"/>
      <c r="I1382" s="93"/>
      <c r="J1382" s="93"/>
      <c r="S1382" s="72"/>
      <c r="T1382" s="72"/>
    </row>
    <row r="1383" spans="1:20" s="65" customFormat="1" ht="14.5" x14ac:dyDescent="0.35">
      <c r="A1383" s="48"/>
      <c r="E1383" s="102"/>
      <c r="F1383" s="102"/>
      <c r="G1383" s="102"/>
      <c r="I1383" s="93"/>
      <c r="J1383" s="93"/>
      <c r="S1383" s="72"/>
      <c r="T1383" s="72"/>
    </row>
    <row r="1384" spans="1:20" s="65" customFormat="1" ht="14.5" x14ac:dyDescent="0.35">
      <c r="A1384" s="48"/>
      <c r="E1384" s="102"/>
      <c r="F1384" s="102"/>
      <c r="G1384" s="102"/>
      <c r="I1384" s="93"/>
      <c r="J1384" s="93"/>
      <c r="S1384" s="72"/>
      <c r="T1384" s="72"/>
    </row>
    <row r="1385" spans="1:20" s="65" customFormat="1" ht="14.5" x14ac:dyDescent="0.35">
      <c r="A1385" s="48"/>
      <c r="E1385" s="102"/>
      <c r="F1385" s="102"/>
      <c r="G1385" s="102"/>
      <c r="I1385" s="93"/>
      <c r="J1385" s="93"/>
      <c r="S1385" s="72"/>
      <c r="T1385" s="72"/>
    </row>
    <row r="1386" spans="1:20" s="65" customFormat="1" ht="14.5" x14ac:dyDescent="0.35">
      <c r="A1386" s="48"/>
      <c r="E1386" s="102"/>
      <c r="F1386" s="102"/>
      <c r="G1386" s="102"/>
      <c r="I1386" s="93"/>
      <c r="J1386" s="93"/>
      <c r="S1386" s="72"/>
      <c r="T1386" s="72"/>
    </row>
    <row r="1387" spans="1:20" s="65" customFormat="1" ht="14.5" x14ac:dyDescent="0.35">
      <c r="A1387" s="48"/>
      <c r="E1387" s="102"/>
      <c r="F1387" s="102"/>
      <c r="G1387" s="102"/>
      <c r="I1387" s="93"/>
      <c r="J1387" s="93"/>
      <c r="S1387" s="72"/>
      <c r="T1387" s="72"/>
    </row>
    <row r="1388" spans="1:20" s="65" customFormat="1" ht="14.5" x14ac:dyDescent="0.35">
      <c r="A1388" s="48"/>
      <c r="E1388" s="102"/>
      <c r="F1388" s="102"/>
      <c r="G1388" s="102"/>
      <c r="I1388" s="93"/>
      <c r="J1388" s="93"/>
      <c r="S1388" s="72"/>
      <c r="T1388" s="72"/>
    </row>
    <row r="1389" spans="1:20" s="65" customFormat="1" ht="14.5" x14ac:dyDescent="0.35">
      <c r="A1389" s="48"/>
      <c r="E1389" s="102"/>
      <c r="F1389" s="102"/>
      <c r="G1389" s="102"/>
      <c r="I1389" s="93"/>
      <c r="J1389" s="93"/>
      <c r="S1389" s="72"/>
      <c r="T1389" s="72"/>
    </row>
    <row r="1390" spans="1:20" s="65" customFormat="1" ht="14.5" x14ac:dyDescent="0.35">
      <c r="A1390" s="48"/>
      <c r="E1390" s="102"/>
      <c r="F1390" s="102"/>
      <c r="G1390" s="102"/>
      <c r="I1390" s="93"/>
      <c r="J1390" s="93"/>
      <c r="S1390" s="72"/>
      <c r="T1390" s="72"/>
    </row>
    <row r="1391" spans="1:20" s="65" customFormat="1" ht="14.5" x14ac:dyDescent="0.35">
      <c r="A1391" s="48"/>
      <c r="E1391" s="102"/>
      <c r="F1391" s="102"/>
      <c r="G1391" s="102"/>
      <c r="I1391" s="93"/>
      <c r="J1391" s="93"/>
      <c r="S1391" s="72"/>
      <c r="T1391" s="72"/>
    </row>
    <row r="1392" spans="1:20" s="65" customFormat="1" ht="14.5" x14ac:dyDescent="0.35">
      <c r="A1392" s="48"/>
      <c r="E1392" s="102"/>
      <c r="F1392" s="102"/>
      <c r="G1392" s="102"/>
      <c r="I1392" s="93"/>
      <c r="J1392" s="93"/>
      <c r="S1392" s="72"/>
      <c r="T1392" s="72"/>
    </row>
    <row r="1393" spans="1:20" s="65" customFormat="1" ht="14.5" x14ac:dyDescent="0.35">
      <c r="A1393" s="48"/>
      <c r="E1393" s="102"/>
      <c r="F1393" s="102"/>
      <c r="G1393" s="102"/>
      <c r="I1393" s="93"/>
      <c r="J1393" s="93"/>
      <c r="S1393" s="72"/>
      <c r="T1393" s="72"/>
    </row>
    <row r="1394" spans="1:20" s="65" customFormat="1" ht="14.5" x14ac:dyDescent="0.35">
      <c r="A1394" s="48"/>
      <c r="E1394" s="102"/>
      <c r="F1394" s="102"/>
      <c r="G1394" s="102"/>
      <c r="I1394" s="93"/>
      <c r="J1394" s="93"/>
      <c r="S1394" s="72"/>
      <c r="T1394" s="72"/>
    </row>
    <row r="1395" spans="1:20" s="65" customFormat="1" ht="14.5" x14ac:dyDescent="0.35">
      <c r="A1395" s="48"/>
      <c r="E1395" s="102"/>
      <c r="F1395" s="102"/>
      <c r="G1395" s="102"/>
      <c r="I1395" s="93"/>
      <c r="J1395" s="93"/>
      <c r="S1395" s="72"/>
      <c r="T1395" s="72"/>
    </row>
    <row r="1396" spans="1:20" s="65" customFormat="1" ht="14.5" x14ac:dyDescent="0.35">
      <c r="A1396" s="48"/>
      <c r="E1396" s="102"/>
      <c r="F1396" s="102"/>
      <c r="G1396" s="102"/>
      <c r="I1396" s="93"/>
      <c r="J1396" s="93"/>
      <c r="S1396" s="72"/>
      <c r="T1396" s="72"/>
    </row>
    <row r="1397" spans="1:20" s="65" customFormat="1" ht="14.5" x14ac:dyDescent="0.35">
      <c r="A1397" s="48"/>
      <c r="E1397" s="102"/>
      <c r="F1397" s="102"/>
      <c r="G1397" s="102"/>
      <c r="I1397" s="93"/>
      <c r="J1397" s="93"/>
      <c r="S1397" s="72"/>
      <c r="T1397" s="72"/>
    </row>
    <row r="1398" spans="1:20" s="65" customFormat="1" ht="14.5" x14ac:dyDescent="0.35">
      <c r="A1398" s="48"/>
      <c r="E1398" s="102"/>
      <c r="F1398" s="102"/>
      <c r="G1398" s="102"/>
      <c r="I1398" s="93"/>
      <c r="J1398" s="93"/>
      <c r="S1398" s="72"/>
      <c r="T1398" s="72"/>
    </row>
    <row r="1399" spans="1:20" s="65" customFormat="1" ht="14.5" x14ac:dyDescent="0.35">
      <c r="A1399" s="48"/>
      <c r="E1399" s="102"/>
      <c r="F1399" s="102"/>
      <c r="G1399" s="102"/>
      <c r="I1399" s="93"/>
      <c r="J1399" s="93"/>
      <c r="S1399" s="72"/>
      <c r="T1399" s="72"/>
    </row>
    <row r="1400" spans="1:20" s="65" customFormat="1" ht="14.5" x14ac:dyDescent="0.35">
      <c r="A1400" s="48"/>
      <c r="E1400" s="102"/>
      <c r="F1400" s="102"/>
      <c r="G1400" s="102"/>
      <c r="I1400" s="93"/>
      <c r="J1400" s="93"/>
      <c r="S1400" s="72"/>
      <c r="T1400" s="72"/>
    </row>
    <row r="1401" spans="1:20" s="65" customFormat="1" ht="14.5" x14ac:dyDescent="0.35">
      <c r="A1401" s="48"/>
      <c r="E1401" s="102"/>
      <c r="F1401" s="102"/>
      <c r="G1401" s="102"/>
      <c r="I1401" s="93"/>
      <c r="J1401" s="93"/>
      <c r="S1401" s="72"/>
      <c r="T1401" s="72"/>
    </row>
    <row r="1402" spans="1:20" s="65" customFormat="1" ht="14.5" x14ac:dyDescent="0.35">
      <c r="A1402" s="48"/>
      <c r="E1402" s="102"/>
      <c r="F1402" s="102"/>
      <c r="G1402" s="102"/>
      <c r="I1402" s="93"/>
      <c r="J1402" s="93"/>
      <c r="S1402" s="72"/>
      <c r="T1402" s="72"/>
    </row>
    <row r="1403" spans="1:20" s="65" customFormat="1" ht="14.5" x14ac:dyDescent="0.35">
      <c r="A1403" s="48"/>
      <c r="E1403" s="102"/>
      <c r="F1403" s="102"/>
      <c r="G1403" s="102"/>
      <c r="I1403" s="93"/>
      <c r="J1403" s="93"/>
      <c r="S1403" s="72"/>
      <c r="T1403" s="72"/>
    </row>
    <row r="1404" spans="1:20" s="65" customFormat="1" ht="14.5" x14ac:dyDescent="0.35">
      <c r="A1404" s="48"/>
      <c r="E1404" s="102"/>
      <c r="F1404" s="102"/>
      <c r="G1404" s="102"/>
      <c r="I1404" s="93"/>
      <c r="J1404" s="93"/>
      <c r="S1404" s="72"/>
      <c r="T1404" s="72"/>
    </row>
    <row r="1405" spans="1:20" s="65" customFormat="1" ht="14.5" x14ac:dyDescent="0.35">
      <c r="A1405" s="48"/>
      <c r="E1405" s="102"/>
      <c r="F1405" s="102"/>
      <c r="G1405" s="102"/>
      <c r="I1405" s="93"/>
      <c r="J1405" s="93"/>
      <c r="S1405" s="72"/>
      <c r="T1405" s="72"/>
    </row>
    <row r="1406" spans="1:20" s="65" customFormat="1" ht="14.5" x14ac:dyDescent="0.35">
      <c r="A1406" s="48"/>
      <c r="E1406" s="102"/>
      <c r="F1406" s="102"/>
      <c r="G1406" s="102"/>
      <c r="I1406" s="93"/>
      <c r="J1406" s="93"/>
      <c r="S1406" s="72"/>
      <c r="T1406" s="72"/>
    </row>
    <row r="1407" spans="1:20" s="65" customFormat="1" ht="14.5" x14ac:dyDescent="0.35">
      <c r="A1407" s="48"/>
      <c r="E1407" s="102"/>
      <c r="F1407" s="102"/>
      <c r="G1407" s="102"/>
      <c r="I1407" s="93"/>
      <c r="J1407" s="93"/>
      <c r="S1407" s="72"/>
      <c r="T1407" s="72"/>
    </row>
    <row r="1408" spans="1:20" s="65" customFormat="1" ht="14.5" x14ac:dyDescent="0.35">
      <c r="A1408" s="48"/>
      <c r="E1408" s="102"/>
      <c r="F1408" s="102"/>
      <c r="G1408" s="102"/>
      <c r="I1408" s="93"/>
      <c r="J1408" s="93"/>
      <c r="S1408" s="72"/>
      <c r="T1408" s="72"/>
    </row>
    <row r="1409" spans="1:20" s="65" customFormat="1" ht="14.5" x14ac:dyDescent="0.35">
      <c r="A1409" s="48"/>
      <c r="E1409" s="102"/>
      <c r="F1409" s="102"/>
      <c r="G1409" s="102"/>
      <c r="I1409" s="93"/>
      <c r="J1409" s="93"/>
      <c r="S1409" s="72"/>
      <c r="T1409" s="72"/>
    </row>
    <row r="1410" spans="1:20" s="65" customFormat="1" ht="14.5" x14ac:dyDescent="0.35">
      <c r="A1410" s="48"/>
      <c r="E1410" s="102"/>
      <c r="F1410" s="102"/>
      <c r="G1410" s="102"/>
      <c r="I1410" s="93"/>
      <c r="J1410" s="93"/>
      <c r="S1410" s="72"/>
      <c r="T1410" s="72"/>
    </row>
    <row r="1411" spans="1:20" s="65" customFormat="1" ht="14.5" x14ac:dyDescent="0.35">
      <c r="A1411" s="48"/>
      <c r="E1411" s="102"/>
      <c r="F1411" s="102"/>
      <c r="G1411" s="102"/>
      <c r="I1411" s="93"/>
      <c r="J1411" s="93"/>
      <c r="S1411" s="72"/>
      <c r="T1411" s="72"/>
    </row>
    <row r="1412" spans="1:20" s="65" customFormat="1" ht="14.5" x14ac:dyDescent="0.35">
      <c r="A1412" s="48"/>
      <c r="E1412" s="102"/>
      <c r="F1412" s="102"/>
      <c r="G1412" s="102"/>
      <c r="I1412" s="93"/>
      <c r="J1412" s="93"/>
      <c r="S1412" s="72"/>
      <c r="T1412" s="72"/>
    </row>
    <row r="1413" spans="1:20" s="65" customFormat="1" ht="14.5" x14ac:dyDescent="0.35">
      <c r="A1413" s="48"/>
      <c r="E1413" s="102"/>
      <c r="F1413" s="102"/>
      <c r="G1413" s="102"/>
      <c r="I1413" s="93"/>
      <c r="J1413" s="93"/>
      <c r="S1413" s="72"/>
      <c r="T1413" s="72"/>
    </row>
    <row r="1414" spans="1:20" s="65" customFormat="1" ht="14.5" x14ac:dyDescent="0.35">
      <c r="A1414" s="48"/>
      <c r="E1414" s="102"/>
      <c r="F1414" s="102"/>
      <c r="G1414" s="102"/>
      <c r="I1414" s="93"/>
      <c r="J1414" s="93"/>
      <c r="S1414" s="72"/>
      <c r="T1414" s="72"/>
    </row>
    <row r="1415" spans="1:20" s="65" customFormat="1" ht="14.5" x14ac:dyDescent="0.35">
      <c r="A1415" s="48"/>
      <c r="E1415" s="102"/>
      <c r="F1415" s="102"/>
      <c r="G1415" s="102"/>
      <c r="I1415" s="93"/>
      <c r="J1415" s="93"/>
      <c r="S1415" s="72"/>
      <c r="T1415" s="72"/>
    </row>
    <row r="1416" spans="1:20" s="65" customFormat="1" ht="14.5" x14ac:dyDescent="0.35">
      <c r="A1416" s="48"/>
      <c r="E1416" s="102"/>
      <c r="F1416" s="102"/>
      <c r="G1416" s="102"/>
      <c r="I1416" s="93"/>
      <c r="J1416" s="93"/>
      <c r="S1416" s="72"/>
      <c r="T1416" s="72"/>
    </row>
    <row r="1417" spans="1:20" s="65" customFormat="1" ht="14.5" x14ac:dyDescent="0.35">
      <c r="A1417" s="48"/>
      <c r="E1417" s="102"/>
      <c r="F1417" s="102"/>
      <c r="G1417" s="102"/>
      <c r="I1417" s="93"/>
      <c r="J1417" s="93"/>
      <c r="S1417" s="72"/>
      <c r="T1417" s="72"/>
    </row>
    <row r="1418" spans="1:20" s="65" customFormat="1" ht="14.5" x14ac:dyDescent="0.35">
      <c r="A1418" s="48"/>
      <c r="E1418" s="102"/>
      <c r="F1418" s="102"/>
      <c r="G1418" s="102"/>
      <c r="I1418" s="93"/>
      <c r="J1418" s="93"/>
      <c r="S1418" s="72"/>
      <c r="T1418" s="72"/>
    </row>
    <row r="1419" spans="1:20" s="65" customFormat="1" ht="14.5" x14ac:dyDescent="0.35">
      <c r="A1419" s="48"/>
      <c r="E1419" s="102"/>
      <c r="F1419" s="102"/>
      <c r="G1419" s="102"/>
      <c r="I1419" s="93"/>
      <c r="J1419" s="93"/>
      <c r="S1419" s="72"/>
      <c r="T1419" s="72"/>
    </row>
    <row r="1420" spans="1:20" s="65" customFormat="1" ht="14.5" x14ac:dyDescent="0.35">
      <c r="A1420" s="48"/>
      <c r="E1420" s="102"/>
      <c r="F1420" s="102"/>
      <c r="G1420" s="102"/>
      <c r="I1420" s="93"/>
      <c r="J1420" s="93"/>
      <c r="S1420" s="72"/>
      <c r="T1420" s="72"/>
    </row>
    <row r="1421" spans="1:20" s="65" customFormat="1" ht="14.5" x14ac:dyDescent="0.35">
      <c r="A1421" s="48"/>
      <c r="E1421" s="102"/>
      <c r="F1421" s="102"/>
      <c r="G1421" s="102"/>
      <c r="I1421" s="93"/>
      <c r="J1421" s="93"/>
      <c r="S1421" s="72"/>
      <c r="T1421" s="72"/>
    </row>
    <row r="1422" spans="1:20" s="65" customFormat="1" ht="14.5" x14ac:dyDescent="0.35">
      <c r="A1422" s="48"/>
      <c r="E1422" s="102"/>
      <c r="F1422" s="102"/>
      <c r="G1422" s="102"/>
      <c r="I1422" s="93"/>
      <c r="J1422" s="93"/>
      <c r="S1422" s="72"/>
      <c r="T1422" s="72"/>
    </row>
    <row r="1423" spans="1:20" s="65" customFormat="1" ht="14.5" x14ac:dyDescent="0.35">
      <c r="A1423" s="48"/>
      <c r="E1423" s="102"/>
      <c r="F1423" s="102"/>
      <c r="G1423" s="102"/>
      <c r="I1423" s="93"/>
      <c r="J1423" s="93"/>
      <c r="S1423" s="72"/>
      <c r="T1423" s="72"/>
    </row>
    <row r="1424" spans="1:20" s="65" customFormat="1" ht="14.5" x14ac:dyDescent="0.35">
      <c r="A1424" s="48"/>
      <c r="E1424" s="102"/>
      <c r="F1424" s="102"/>
      <c r="G1424" s="102"/>
      <c r="I1424" s="93"/>
      <c r="J1424" s="93"/>
      <c r="S1424" s="72"/>
      <c r="T1424" s="72"/>
    </row>
    <row r="1425" spans="1:20" s="65" customFormat="1" ht="14.5" x14ac:dyDescent="0.35">
      <c r="A1425" s="48"/>
      <c r="E1425" s="102"/>
      <c r="F1425" s="102"/>
      <c r="G1425" s="102"/>
      <c r="I1425" s="93"/>
      <c r="J1425" s="93"/>
      <c r="S1425" s="72"/>
      <c r="T1425" s="72"/>
    </row>
    <row r="1426" spans="1:20" s="65" customFormat="1" ht="14.5" x14ac:dyDescent="0.35">
      <c r="A1426" s="48"/>
      <c r="E1426" s="102"/>
      <c r="F1426" s="102"/>
      <c r="G1426" s="102"/>
      <c r="I1426" s="93"/>
      <c r="J1426" s="93"/>
      <c r="S1426" s="72"/>
      <c r="T1426" s="72"/>
    </row>
    <row r="1427" spans="1:20" s="65" customFormat="1" ht="14.5" x14ac:dyDescent="0.35">
      <c r="A1427" s="48"/>
      <c r="E1427" s="102"/>
      <c r="F1427" s="102"/>
      <c r="G1427" s="102"/>
      <c r="I1427" s="93"/>
      <c r="J1427" s="93"/>
      <c r="S1427" s="72"/>
      <c r="T1427" s="72"/>
    </row>
    <row r="1428" spans="1:20" s="65" customFormat="1" ht="14.5" x14ac:dyDescent="0.35">
      <c r="A1428" s="48"/>
      <c r="E1428" s="102"/>
      <c r="F1428" s="102"/>
      <c r="G1428" s="102"/>
      <c r="I1428" s="93"/>
      <c r="J1428" s="93"/>
      <c r="S1428" s="72"/>
      <c r="T1428" s="72"/>
    </row>
    <row r="1429" spans="1:20" s="65" customFormat="1" ht="14.5" x14ac:dyDescent="0.35">
      <c r="A1429" s="48"/>
      <c r="E1429" s="102"/>
      <c r="F1429" s="102"/>
      <c r="G1429" s="102"/>
      <c r="I1429" s="93"/>
      <c r="J1429" s="93"/>
      <c r="S1429" s="72"/>
      <c r="T1429" s="72"/>
    </row>
    <row r="1430" spans="1:20" s="65" customFormat="1" ht="14.5" x14ac:dyDescent="0.35">
      <c r="A1430" s="48"/>
      <c r="E1430" s="102"/>
      <c r="F1430" s="102"/>
      <c r="G1430" s="102"/>
      <c r="I1430" s="93"/>
      <c r="J1430" s="93"/>
      <c r="S1430" s="72"/>
      <c r="T1430" s="72"/>
    </row>
    <row r="1431" spans="1:20" s="65" customFormat="1" ht="14.5" x14ac:dyDescent="0.35">
      <c r="A1431" s="48"/>
      <c r="E1431" s="102"/>
      <c r="F1431" s="102"/>
      <c r="G1431" s="102"/>
      <c r="I1431" s="93"/>
      <c r="J1431" s="93"/>
      <c r="S1431" s="72"/>
      <c r="T1431" s="72"/>
    </row>
    <row r="1432" spans="1:20" s="65" customFormat="1" ht="14.5" x14ac:dyDescent="0.35">
      <c r="A1432" s="48"/>
      <c r="E1432" s="102"/>
      <c r="F1432" s="102"/>
      <c r="G1432" s="102"/>
      <c r="I1432" s="93"/>
      <c r="J1432" s="93"/>
      <c r="S1432" s="72"/>
      <c r="T1432" s="72"/>
    </row>
    <row r="1433" spans="1:20" s="65" customFormat="1" ht="14.5" x14ac:dyDescent="0.35">
      <c r="A1433" s="48"/>
      <c r="E1433" s="102"/>
      <c r="F1433" s="102"/>
      <c r="G1433" s="102"/>
      <c r="I1433" s="93"/>
      <c r="J1433" s="93"/>
      <c r="S1433" s="72"/>
      <c r="T1433" s="72"/>
    </row>
    <row r="1434" spans="1:20" s="65" customFormat="1" ht="14.5" x14ac:dyDescent="0.35">
      <c r="A1434" s="48"/>
      <c r="E1434" s="102"/>
      <c r="F1434" s="102"/>
      <c r="G1434" s="102"/>
      <c r="I1434" s="93"/>
      <c r="J1434" s="93"/>
      <c r="S1434" s="72"/>
      <c r="T1434" s="72"/>
    </row>
    <row r="1435" spans="1:20" s="65" customFormat="1" ht="14.5" x14ac:dyDescent="0.35">
      <c r="A1435" s="48"/>
      <c r="E1435" s="102"/>
      <c r="F1435" s="102"/>
      <c r="G1435" s="102"/>
      <c r="I1435" s="93"/>
      <c r="J1435" s="93"/>
      <c r="S1435" s="72"/>
      <c r="T1435" s="72"/>
    </row>
    <row r="1436" spans="1:20" s="65" customFormat="1" ht="14.5" x14ac:dyDescent="0.35">
      <c r="A1436" s="48"/>
      <c r="E1436" s="102"/>
      <c r="F1436" s="102"/>
      <c r="G1436" s="102"/>
      <c r="I1436" s="93"/>
      <c r="J1436" s="93"/>
      <c r="S1436" s="72"/>
      <c r="T1436" s="72"/>
    </row>
    <row r="1437" spans="1:20" s="65" customFormat="1" ht="14.5" x14ac:dyDescent="0.35">
      <c r="A1437" s="48"/>
      <c r="E1437" s="102"/>
      <c r="F1437" s="102"/>
      <c r="G1437" s="102"/>
      <c r="I1437" s="93"/>
      <c r="J1437" s="93"/>
      <c r="S1437" s="72"/>
      <c r="T1437" s="72"/>
    </row>
    <row r="1438" spans="1:20" s="65" customFormat="1" ht="14.5" x14ac:dyDescent="0.35">
      <c r="A1438" s="48"/>
      <c r="E1438" s="102"/>
      <c r="F1438" s="102"/>
      <c r="G1438" s="102"/>
      <c r="I1438" s="93"/>
      <c r="J1438" s="93"/>
      <c r="S1438" s="72"/>
      <c r="T1438" s="72"/>
    </row>
    <row r="1439" spans="1:20" s="65" customFormat="1" ht="14.5" x14ac:dyDescent="0.35">
      <c r="A1439" s="48"/>
      <c r="E1439" s="102"/>
      <c r="F1439" s="102"/>
      <c r="G1439" s="102"/>
      <c r="I1439" s="93"/>
      <c r="J1439" s="93"/>
      <c r="S1439" s="72"/>
      <c r="T1439" s="72"/>
    </row>
    <row r="1440" spans="1:20" s="65" customFormat="1" ht="14.5" x14ac:dyDescent="0.35">
      <c r="A1440" s="48"/>
      <c r="E1440" s="102"/>
      <c r="F1440" s="102"/>
      <c r="G1440" s="102"/>
      <c r="I1440" s="93"/>
      <c r="J1440" s="93"/>
      <c r="S1440" s="72"/>
      <c r="T1440" s="72"/>
    </row>
    <row r="1441" spans="1:20" s="65" customFormat="1" ht="14.5" x14ac:dyDescent="0.35">
      <c r="A1441" s="48"/>
      <c r="E1441" s="102"/>
      <c r="F1441" s="102"/>
      <c r="G1441" s="102"/>
      <c r="I1441" s="93"/>
      <c r="J1441" s="93"/>
      <c r="S1441" s="72"/>
      <c r="T1441" s="72"/>
    </row>
    <row r="1442" spans="1:20" s="65" customFormat="1" ht="14.5" x14ac:dyDescent="0.35">
      <c r="A1442" s="48"/>
      <c r="E1442" s="102"/>
      <c r="F1442" s="102"/>
      <c r="G1442" s="102"/>
      <c r="I1442" s="93"/>
      <c r="J1442" s="93"/>
      <c r="S1442" s="72"/>
      <c r="T1442" s="72"/>
    </row>
    <row r="1443" spans="1:20" s="65" customFormat="1" ht="14.5" x14ac:dyDescent="0.35">
      <c r="A1443" s="48"/>
      <c r="E1443" s="102"/>
      <c r="F1443" s="102"/>
      <c r="G1443" s="102"/>
      <c r="I1443" s="93"/>
      <c r="J1443" s="93"/>
      <c r="S1443" s="72"/>
      <c r="T1443" s="72"/>
    </row>
    <row r="1444" spans="1:20" s="65" customFormat="1" ht="14.5" x14ac:dyDescent="0.35">
      <c r="A1444" s="48"/>
      <c r="E1444" s="102"/>
      <c r="F1444" s="102"/>
      <c r="G1444" s="102"/>
      <c r="I1444" s="93"/>
      <c r="J1444" s="93"/>
      <c r="S1444" s="72"/>
      <c r="T1444" s="72"/>
    </row>
    <row r="1445" spans="1:20" s="65" customFormat="1" ht="14.5" x14ac:dyDescent="0.35">
      <c r="A1445" s="48"/>
      <c r="E1445" s="102"/>
      <c r="F1445" s="102"/>
      <c r="G1445" s="102"/>
      <c r="I1445" s="93"/>
      <c r="J1445" s="93"/>
      <c r="S1445" s="72"/>
      <c r="T1445" s="72"/>
    </row>
    <row r="1446" spans="1:20" s="65" customFormat="1" ht="14.5" x14ac:dyDescent="0.35">
      <c r="A1446" s="48"/>
      <c r="E1446" s="102"/>
      <c r="F1446" s="102"/>
      <c r="G1446" s="102"/>
      <c r="I1446" s="93"/>
      <c r="J1446" s="93"/>
      <c r="S1446" s="72"/>
      <c r="T1446" s="72"/>
    </row>
    <row r="1447" spans="1:20" s="65" customFormat="1" ht="14.5" x14ac:dyDescent="0.35">
      <c r="A1447" s="48"/>
      <c r="E1447" s="102"/>
      <c r="F1447" s="102"/>
      <c r="G1447" s="102"/>
      <c r="I1447" s="93"/>
      <c r="J1447" s="93"/>
      <c r="S1447" s="72"/>
      <c r="T1447" s="72"/>
    </row>
    <row r="1448" spans="1:20" s="65" customFormat="1" ht="14.5" x14ac:dyDescent="0.35">
      <c r="A1448" s="48"/>
      <c r="E1448" s="102"/>
      <c r="F1448" s="102"/>
      <c r="G1448" s="102"/>
      <c r="I1448" s="93"/>
      <c r="J1448" s="93"/>
      <c r="S1448" s="72"/>
      <c r="T1448" s="72"/>
    </row>
    <row r="1449" spans="1:20" s="65" customFormat="1" ht="14.5" x14ac:dyDescent="0.35">
      <c r="A1449" s="48"/>
      <c r="E1449" s="102"/>
      <c r="F1449" s="102"/>
      <c r="G1449" s="102"/>
      <c r="I1449" s="93"/>
      <c r="J1449" s="93"/>
      <c r="S1449" s="72"/>
      <c r="T1449" s="72"/>
    </row>
    <row r="1450" spans="1:20" s="65" customFormat="1" ht="14.5" x14ac:dyDescent="0.35">
      <c r="A1450" s="48"/>
      <c r="E1450" s="102"/>
      <c r="F1450" s="102"/>
      <c r="G1450" s="102"/>
      <c r="I1450" s="93"/>
      <c r="J1450" s="93"/>
      <c r="S1450" s="72"/>
      <c r="T1450" s="72"/>
    </row>
    <row r="1451" spans="1:20" s="65" customFormat="1" ht="14.5" x14ac:dyDescent="0.35">
      <c r="A1451" s="48"/>
      <c r="E1451" s="102"/>
      <c r="F1451" s="102"/>
      <c r="G1451" s="102"/>
      <c r="I1451" s="93"/>
      <c r="J1451" s="93"/>
      <c r="S1451" s="72"/>
      <c r="T1451" s="72"/>
    </row>
    <row r="1452" spans="1:20" s="65" customFormat="1" ht="14.5" x14ac:dyDescent="0.35">
      <c r="A1452" s="48"/>
      <c r="E1452" s="102"/>
      <c r="F1452" s="102"/>
      <c r="G1452" s="102"/>
      <c r="I1452" s="93"/>
      <c r="J1452" s="93"/>
      <c r="S1452" s="72"/>
      <c r="T1452" s="72"/>
    </row>
    <row r="1453" spans="1:20" s="65" customFormat="1" ht="14.5" x14ac:dyDescent="0.35">
      <c r="A1453" s="48"/>
      <c r="E1453" s="102"/>
      <c r="F1453" s="102"/>
      <c r="G1453" s="102"/>
      <c r="I1453" s="93"/>
      <c r="J1453" s="93"/>
      <c r="S1453" s="72"/>
      <c r="T1453" s="72"/>
    </row>
    <row r="1454" spans="1:20" s="65" customFormat="1" ht="14.5" x14ac:dyDescent="0.35">
      <c r="A1454" s="48"/>
      <c r="E1454" s="102"/>
      <c r="F1454" s="102"/>
      <c r="G1454" s="102"/>
      <c r="I1454" s="93"/>
      <c r="J1454" s="93"/>
      <c r="S1454" s="72"/>
      <c r="T1454" s="72"/>
    </row>
    <row r="1455" spans="1:20" s="65" customFormat="1" ht="14.5" x14ac:dyDescent="0.35">
      <c r="A1455" s="48"/>
      <c r="E1455" s="102"/>
      <c r="F1455" s="102"/>
      <c r="G1455" s="102"/>
      <c r="I1455" s="93"/>
      <c r="J1455" s="93"/>
      <c r="S1455" s="72"/>
      <c r="T1455" s="72"/>
    </row>
    <row r="1456" spans="1:20" s="65" customFormat="1" ht="14.5" x14ac:dyDescent="0.35">
      <c r="A1456" s="48"/>
      <c r="E1456" s="102"/>
      <c r="F1456" s="102"/>
      <c r="G1456" s="102"/>
      <c r="I1456" s="93"/>
      <c r="J1456" s="93"/>
      <c r="S1456" s="72"/>
      <c r="T1456" s="72"/>
    </row>
    <row r="1457" spans="1:20" s="65" customFormat="1" ht="14.5" x14ac:dyDescent="0.35">
      <c r="A1457" s="48"/>
      <c r="E1457" s="102"/>
      <c r="F1457" s="102"/>
      <c r="G1457" s="102"/>
      <c r="I1457" s="93"/>
      <c r="J1457" s="93"/>
      <c r="S1457" s="72"/>
      <c r="T1457" s="72"/>
    </row>
    <row r="1458" spans="1:20" s="65" customFormat="1" ht="14.5" x14ac:dyDescent="0.35">
      <c r="A1458" s="48"/>
      <c r="E1458" s="102"/>
      <c r="F1458" s="102"/>
      <c r="G1458" s="102"/>
      <c r="I1458" s="93"/>
      <c r="J1458" s="93"/>
      <c r="S1458" s="72"/>
      <c r="T1458" s="72"/>
    </row>
    <row r="1459" spans="1:20" s="65" customFormat="1" ht="14.5" x14ac:dyDescent="0.35">
      <c r="A1459" s="48"/>
      <c r="E1459" s="102"/>
      <c r="F1459" s="102"/>
      <c r="G1459" s="102"/>
      <c r="I1459" s="93"/>
      <c r="J1459" s="93"/>
      <c r="S1459" s="72"/>
      <c r="T1459" s="72"/>
    </row>
    <row r="1460" spans="1:20" s="65" customFormat="1" ht="14.5" x14ac:dyDescent="0.35">
      <c r="A1460" s="48"/>
      <c r="E1460" s="102"/>
      <c r="F1460" s="102"/>
      <c r="G1460" s="102"/>
      <c r="I1460" s="93"/>
      <c r="J1460" s="93"/>
      <c r="S1460" s="72"/>
      <c r="T1460" s="72"/>
    </row>
    <row r="1461" spans="1:20" s="65" customFormat="1" ht="14.5" x14ac:dyDescent="0.35">
      <c r="A1461" s="48"/>
      <c r="E1461" s="102"/>
      <c r="F1461" s="102"/>
      <c r="G1461" s="102"/>
      <c r="I1461" s="93"/>
      <c r="J1461" s="93"/>
      <c r="S1461" s="72"/>
      <c r="T1461" s="72"/>
    </row>
    <row r="1462" spans="1:20" s="65" customFormat="1" ht="14.5" x14ac:dyDescent="0.35">
      <c r="A1462" s="48"/>
      <c r="E1462" s="102"/>
      <c r="F1462" s="102"/>
      <c r="G1462" s="102"/>
      <c r="I1462" s="93"/>
      <c r="J1462" s="93"/>
      <c r="S1462" s="72"/>
      <c r="T1462" s="72"/>
    </row>
    <row r="1463" spans="1:20" s="65" customFormat="1" ht="14.5" x14ac:dyDescent="0.35">
      <c r="A1463" s="48"/>
      <c r="E1463" s="102"/>
      <c r="F1463" s="102"/>
      <c r="G1463" s="102"/>
      <c r="I1463" s="93"/>
      <c r="J1463" s="93"/>
      <c r="S1463" s="72"/>
      <c r="T1463" s="72"/>
    </row>
    <row r="1464" spans="1:20" s="65" customFormat="1" ht="14.5" x14ac:dyDescent="0.35">
      <c r="A1464" s="48"/>
      <c r="E1464" s="102"/>
      <c r="F1464" s="102"/>
      <c r="G1464" s="102"/>
      <c r="I1464" s="93"/>
      <c r="J1464" s="93"/>
      <c r="S1464" s="72"/>
      <c r="T1464" s="72"/>
    </row>
    <row r="1465" spans="1:20" s="65" customFormat="1" ht="14.5" x14ac:dyDescent="0.35">
      <c r="A1465" s="48"/>
      <c r="E1465" s="102"/>
      <c r="F1465" s="102"/>
      <c r="G1465" s="102"/>
      <c r="I1465" s="93"/>
      <c r="J1465" s="93"/>
      <c r="S1465" s="72"/>
      <c r="T1465" s="72"/>
    </row>
    <row r="1466" spans="1:20" s="65" customFormat="1" ht="14.5" x14ac:dyDescent="0.35">
      <c r="A1466" s="48"/>
      <c r="E1466" s="102"/>
      <c r="F1466" s="102"/>
      <c r="G1466" s="102"/>
      <c r="I1466" s="93"/>
      <c r="J1466" s="93"/>
      <c r="S1466" s="72"/>
      <c r="T1466" s="72"/>
    </row>
    <row r="1467" spans="1:20" s="65" customFormat="1" ht="14.5" x14ac:dyDescent="0.35">
      <c r="A1467" s="48"/>
      <c r="E1467" s="102"/>
      <c r="F1467" s="102"/>
      <c r="G1467" s="102"/>
      <c r="I1467" s="93"/>
      <c r="J1467" s="93"/>
      <c r="S1467" s="72"/>
      <c r="T1467" s="72"/>
    </row>
    <row r="1468" spans="1:20" s="65" customFormat="1" ht="14.5" x14ac:dyDescent="0.35">
      <c r="A1468" s="48"/>
      <c r="E1468" s="102"/>
      <c r="F1468" s="102"/>
      <c r="G1468" s="102"/>
      <c r="I1468" s="93"/>
      <c r="J1468" s="93"/>
      <c r="S1468" s="72"/>
      <c r="T1468" s="72"/>
    </row>
    <row r="1469" spans="1:20" s="65" customFormat="1" ht="14.5" x14ac:dyDescent="0.35">
      <c r="A1469" s="48"/>
      <c r="E1469" s="102"/>
      <c r="F1469" s="102"/>
      <c r="G1469" s="102"/>
      <c r="I1469" s="93"/>
      <c r="J1469" s="93"/>
      <c r="S1469" s="72"/>
      <c r="T1469" s="72"/>
    </row>
    <row r="1470" spans="1:20" s="65" customFormat="1" ht="14.5" x14ac:dyDescent="0.35">
      <c r="A1470" s="48"/>
      <c r="E1470" s="102"/>
      <c r="F1470" s="102"/>
      <c r="G1470" s="102"/>
      <c r="I1470" s="93"/>
      <c r="J1470" s="93"/>
      <c r="S1470" s="72"/>
      <c r="T1470" s="72"/>
    </row>
    <row r="1471" spans="1:20" s="65" customFormat="1" ht="14.5" x14ac:dyDescent="0.35">
      <c r="A1471" s="48"/>
      <c r="E1471" s="102"/>
      <c r="F1471" s="102"/>
      <c r="G1471" s="102"/>
      <c r="I1471" s="93"/>
      <c r="J1471" s="93"/>
      <c r="S1471" s="72"/>
      <c r="T1471" s="72"/>
    </row>
    <row r="1472" spans="1:20" s="65" customFormat="1" ht="14.5" x14ac:dyDescent="0.35">
      <c r="A1472" s="48"/>
      <c r="E1472" s="102"/>
      <c r="F1472" s="102"/>
      <c r="G1472" s="102"/>
      <c r="I1472" s="93"/>
      <c r="J1472" s="93"/>
      <c r="S1472" s="72"/>
      <c r="T1472" s="72"/>
    </row>
    <row r="1473" spans="1:20" s="65" customFormat="1" ht="14.5" x14ac:dyDescent="0.35">
      <c r="A1473" s="48"/>
      <c r="E1473" s="102"/>
      <c r="F1473" s="102"/>
      <c r="G1473" s="102"/>
      <c r="I1473" s="93"/>
      <c r="J1473" s="93"/>
      <c r="S1473" s="72"/>
      <c r="T1473" s="72"/>
    </row>
    <row r="1474" spans="1:20" s="65" customFormat="1" ht="14.5" x14ac:dyDescent="0.35">
      <c r="A1474" s="48"/>
      <c r="E1474" s="102"/>
      <c r="F1474" s="102"/>
      <c r="G1474" s="102"/>
      <c r="I1474" s="93"/>
      <c r="J1474" s="93"/>
      <c r="S1474" s="72"/>
      <c r="T1474" s="72"/>
    </row>
    <row r="1475" spans="1:20" s="65" customFormat="1" ht="14.5" x14ac:dyDescent="0.35">
      <c r="A1475" s="48"/>
      <c r="E1475" s="102"/>
      <c r="F1475" s="102"/>
      <c r="G1475" s="102"/>
      <c r="I1475" s="93"/>
      <c r="J1475" s="93"/>
      <c r="S1475" s="72"/>
      <c r="T1475" s="72"/>
    </row>
    <row r="1476" spans="1:20" s="65" customFormat="1" ht="14.5" x14ac:dyDescent="0.35">
      <c r="A1476" s="48"/>
      <c r="E1476" s="102"/>
      <c r="F1476" s="102"/>
      <c r="G1476" s="102"/>
      <c r="I1476" s="93"/>
      <c r="J1476" s="93"/>
      <c r="S1476" s="72"/>
      <c r="T1476" s="72"/>
    </row>
    <row r="1477" spans="1:20" s="65" customFormat="1" ht="14.5" x14ac:dyDescent="0.35">
      <c r="A1477" s="48"/>
      <c r="E1477" s="102"/>
      <c r="F1477" s="102"/>
      <c r="G1477" s="102"/>
      <c r="I1477" s="93"/>
      <c r="J1477" s="93"/>
      <c r="S1477" s="72"/>
      <c r="T1477" s="72"/>
    </row>
    <row r="1478" spans="1:20" s="65" customFormat="1" ht="14.5" x14ac:dyDescent="0.35">
      <c r="A1478" s="48"/>
      <c r="E1478" s="102"/>
      <c r="F1478" s="102"/>
      <c r="G1478" s="102"/>
      <c r="I1478" s="93"/>
      <c r="J1478" s="93"/>
      <c r="S1478" s="72"/>
      <c r="T1478" s="72"/>
    </row>
    <row r="1479" spans="1:20" s="65" customFormat="1" ht="14.5" x14ac:dyDescent="0.35">
      <c r="A1479" s="48"/>
      <c r="E1479" s="102"/>
      <c r="F1479" s="102"/>
      <c r="G1479" s="102"/>
      <c r="I1479" s="93"/>
      <c r="J1479" s="93"/>
      <c r="S1479" s="72"/>
      <c r="T1479" s="72"/>
    </row>
    <row r="1480" spans="1:20" s="65" customFormat="1" ht="14.5" x14ac:dyDescent="0.35">
      <c r="A1480" s="48"/>
      <c r="E1480" s="102"/>
      <c r="F1480" s="102"/>
      <c r="G1480" s="102"/>
      <c r="I1480" s="93"/>
      <c r="J1480" s="93"/>
      <c r="S1480" s="72"/>
      <c r="T1480" s="72"/>
    </row>
    <row r="1481" spans="1:20" s="65" customFormat="1" ht="14.5" x14ac:dyDescent="0.35">
      <c r="A1481" s="48"/>
      <c r="E1481" s="102"/>
      <c r="F1481" s="102"/>
      <c r="G1481" s="102"/>
      <c r="I1481" s="93"/>
      <c r="J1481" s="93"/>
      <c r="S1481" s="72"/>
      <c r="T1481" s="72"/>
    </row>
    <row r="1482" spans="1:20" s="65" customFormat="1" ht="14.5" x14ac:dyDescent="0.35">
      <c r="A1482" s="48"/>
      <c r="E1482" s="102"/>
      <c r="F1482" s="102"/>
      <c r="G1482" s="102"/>
      <c r="I1482" s="93"/>
      <c r="J1482" s="93"/>
      <c r="S1482" s="72"/>
      <c r="T1482" s="72"/>
    </row>
    <row r="1483" spans="1:20" s="65" customFormat="1" ht="14.5" x14ac:dyDescent="0.35">
      <c r="A1483" s="48"/>
      <c r="E1483" s="102"/>
      <c r="F1483" s="102"/>
      <c r="G1483" s="102"/>
      <c r="I1483" s="93"/>
      <c r="J1483" s="93"/>
      <c r="S1483" s="72"/>
      <c r="T1483" s="72"/>
    </row>
    <row r="1484" spans="1:20" s="65" customFormat="1" ht="14.5" x14ac:dyDescent="0.35">
      <c r="A1484" s="48"/>
      <c r="E1484" s="102"/>
      <c r="F1484" s="102"/>
      <c r="G1484" s="102"/>
      <c r="I1484" s="93"/>
      <c r="J1484" s="93"/>
      <c r="S1484" s="72"/>
      <c r="T1484" s="72"/>
    </row>
    <row r="1485" spans="1:20" s="65" customFormat="1" ht="14.5" x14ac:dyDescent="0.35">
      <c r="A1485" s="48"/>
      <c r="E1485" s="102"/>
      <c r="F1485" s="102"/>
      <c r="G1485" s="102"/>
      <c r="I1485" s="93"/>
      <c r="J1485" s="93"/>
      <c r="S1485" s="72"/>
      <c r="T1485" s="72"/>
    </row>
    <row r="1486" spans="1:20" s="65" customFormat="1" ht="14.5" x14ac:dyDescent="0.35">
      <c r="A1486" s="48"/>
      <c r="E1486" s="102"/>
      <c r="F1486" s="102"/>
      <c r="G1486" s="102"/>
      <c r="I1486" s="93"/>
      <c r="J1486" s="93"/>
      <c r="S1486" s="72"/>
      <c r="T1486" s="72"/>
    </row>
    <row r="1487" spans="1:20" s="65" customFormat="1" ht="14.5" x14ac:dyDescent="0.35">
      <c r="A1487" s="48"/>
      <c r="E1487" s="102"/>
      <c r="F1487" s="102"/>
      <c r="G1487" s="102"/>
      <c r="I1487" s="93"/>
      <c r="J1487" s="93"/>
      <c r="S1487" s="72"/>
      <c r="T1487" s="72"/>
    </row>
    <row r="1488" spans="1:20" s="65" customFormat="1" ht="14.5" x14ac:dyDescent="0.35">
      <c r="A1488" s="48"/>
      <c r="E1488" s="102"/>
      <c r="F1488" s="102"/>
      <c r="G1488" s="102"/>
      <c r="I1488" s="93"/>
      <c r="J1488" s="93"/>
      <c r="S1488" s="72"/>
      <c r="T1488" s="72"/>
    </row>
    <row r="1489" spans="1:20" s="65" customFormat="1" ht="14.5" x14ac:dyDescent="0.35">
      <c r="A1489" s="48"/>
      <c r="E1489" s="102"/>
      <c r="F1489" s="102"/>
      <c r="G1489" s="102"/>
      <c r="I1489" s="93"/>
      <c r="J1489" s="93"/>
      <c r="S1489" s="72"/>
      <c r="T1489" s="72"/>
    </row>
    <row r="1490" spans="1:20" s="65" customFormat="1" ht="14.5" x14ac:dyDescent="0.35">
      <c r="A1490" s="48"/>
      <c r="E1490" s="102"/>
      <c r="F1490" s="102"/>
      <c r="G1490" s="102"/>
      <c r="I1490" s="93"/>
      <c r="J1490" s="93"/>
      <c r="S1490" s="72"/>
      <c r="T1490" s="72"/>
    </row>
    <row r="1491" spans="1:20" s="65" customFormat="1" ht="14.5" x14ac:dyDescent="0.35">
      <c r="A1491" s="48"/>
      <c r="E1491" s="102"/>
      <c r="F1491" s="102"/>
      <c r="G1491" s="102"/>
      <c r="I1491" s="93"/>
      <c r="J1491" s="93"/>
      <c r="S1491" s="72"/>
      <c r="T1491" s="72"/>
    </row>
    <row r="1492" spans="1:20" s="65" customFormat="1" ht="14.5" x14ac:dyDescent="0.35">
      <c r="A1492" s="48"/>
      <c r="E1492" s="102"/>
      <c r="F1492" s="102"/>
      <c r="G1492" s="102"/>
      <c r="I1492" s="93"/>
      <c r="J1492" s="93"/>
      <c r="S1492" s="72"/>
      <c r="T1492" s="72"/>
    </row>
    <row r="1493" spans="1:20" s="65" customFormat="1" ht="14.5" x14ac:dyDescent="0.35">
      <c r="A1493" s="48"/>
      <c r="E1493" s="102"/>
      <c r="F1493" s="102"/>
      <c r="G1493" s="102"/>
      <c r="I1493" s="93"/>
      <c r="J1493" s="93"/>
      <c r="S1493" s="72"/>
      <c r="T1493" s="72"/>
    </row>
    <row r="1494" spans="1:20" s="65" customFormat="1" ht="14.5" x14ac:dyDescent="0.35">
      <c r="A1494" s="48"/>
      <c r="E1494" s="102"/>
      <c r="F1494" s="102"/>
      <c r="G1494" s="102"/>
      <c r="I1494" s="93"/>
      <c r="J1494" s="93"/>
      <c r="S1494" s="72"/>
      <c r="T1494" s="72"/>
    </row>
    <row r="1495" spans="1:20" s="65" customFormat="1" ht="14.5" x14ac:dyDescent="0.35">
      <c r="A1495" s="48"/>
      <c r="E1495" s="102"/>
      <c r="F1495" s="102"/>
      <c r="G1495" s="102"/>
      <c r="I1495" s="93"/>
      <c r="J1495" s="93"/>
      <c r="S1495" s="72"/>
      <c r="T1495" s="72"/>
    </row>
    <row r="1496" spans="1:20" s="65" customFormat="1" ht="14.5" x14ac:dyDescent="0.35">
      <c r="A1496" s="48"/>
      <c r="E1496" s="102"/>
      <c r="F1496" s="102"/>
      <c r="G1496" s="102"/>
      <c r="I1496" s="93"/>
      <c r="J1496" s="93"/>
      <c r="S1496" s="72"/>
      <c r="T1496" s="72"/>
    </row>
    <row r="1497" spans="1:20" s="65" customFormat="1" ht="14.5" x14ac:dyDescent="0.35">
      <c r="A1497" s="48"/>
      <c r="E1497" s="102"/>
      <c r="F1497" s="102"/>
      <c r="G1497" s="102"/>
      <c r="I1497" s="93"/>
      <c r="J1497" s="93"/>
      <c r="S1497" s="72"/>
      <c r="T1497" s="72"/>
    </row>
    <row r="1498" spans="1:20" s="65" customFormat="1" ht="14.5" x14ac:dyDescent="0.35">
      <c r="A1498" s="48"/>
      <c r="E1498" s="102"/>
      <c r="F1498" s="102"/>
      <c r="G1498" s="102"/>
      <c r="I1498" s="93"/>
      <c r="J1498" s="93"/>
      <c r="S1498" s="72"/>
      <c r="T1498" s="72"/>
    </row>
    <row r="1499" spans="1:20" s="65" customFormat="1" ht="14.5" x14ac:dyDescent="0.35">
      <c r="A1499" s="48"/>
      <c r="E1499" s="102"/>
      <c r="F1499" s="102"/>
      <c r="G1499" s="102"/>
      <c r="I1499" s="93"/>
      <c r="J1499" s="93"/>
      <c r="S1499" s="72"/>
      <c r="T1499" s="72"/>
    </row>
    <row r="1500" spans="1:20" s="65" customFormat="1" ht="14.5" x14ac:dyDescent="0.35">
      <c r="A1500" s="48"/>
      <c r="E1500" s="102"/>
      <c r="F1500" s="102"/>
      <c r="G1500" s="102"/>
      <c r="I1500" s="93"/>
      <c r="J1500" s="93"/>
      <c r="S1500" s="72"/>
      <c r="T1500" s="72"/>
    </row>
    <row r="1501" spans="1:20" s="65" customFormat="1" ht="14.5" x14ac:dyDescent="0.35">
      <c r="A1501" s="48"/>
      <c r="E1501" s="102"/>
      <c r="F1501" s="102"/>
      <c r="G1501" s="102"/>
      <c r="I1501" s="93"/>
      <c r="J1501" s="93"/>
      <c r="S1501" s="72"/>
      <c r="T1501" s="72"/>
    </row>
    <row r="1502" spans="1:20" s="65" customFormat="1" ht="14.5" x14ac:dyDescent="0.35">
      <c r="A1502" s="48"/>
      <c r="E1502" s="102"/>
      <c r="F1502" s="102"/>
      <c r="G1502" s="102"/>
      <c r="I1502" s="93"/>
      <c r="J1502" s="93"/>
      <c r="S1502" s="72"/>
      <c r="T1502" s="72"/>
    </row>
    <row r="1503" spans="1:20" s="65" customFormat="1" ht="14.5" x14ac:dyDescent="0.35">
      <c r="A1503" s="48"/>
      <c r="E1503" s="102"/>
      <c r="F1503" s="102"/>
      <c r="G1503" s="102"/>
      <c r="I1503" s="93"/>
      <c r="J1503" s="93"/>
      <c r="S1503" s="72"/>
      <c r="T1503" s="72"/>
    </row>
    <row r="1504" spans="1:20" s="65" customFormat="1" ht="14.5" x14ac:dyDescent="0.35">
      <c r="A1504" s="48"/>
      <c r="E1504" s="102"/>
      <c r="F1504" s="102"/>
      <c r="G1504" s="102"/>
      <c r="I1504" s="93"/>
      <c r="J1504" s="93"/>
      <c r="S1504" s="72"/>
      <c r="T1504" s="72"/>
    </row>
    <row r="1505" spans="1:20" s="65" customFormat="1" ht="14.5" x14ac:dyDescent="0.35">
      <c r="A1505" s="48"/>
      <c r="E1505" s="102"/>
      <c r="F1505" s="102"/>
      <c r="G1505" s="102"/>
      <c r="I1505" s="93"/>
      <c r="J1505" s="93"/>
      <c r="S1505" s="72"/>
      <c r="T1505" s="72"/>
    </row>
    <row r="1506" spans="1:20" s="65" customFormat="1" ht="14.5" x14ac:dyDescent="0.35">
      <c r="A1506" s="48"/>
      <c r="E1506" s="102"/>
      <c r="F1506" s="102"/>
      <c r="G1506" s="102"/>
      <c r="I1506" s="93"/>
      <c r="J1506" s="93"/>
      <c r="S1506" s="72"/>
      <c r="T1506" s="72"/>
    </row>
    <row r="1507" spans="1:20" s="65" customFormat="1" ht="14.5" x14ac:dyDescent="0.35">
      <c r="A1507" s="48"/>
      <c r="E1507" s="102"/>
      <c r="F1507" s="102"/>
      <c r="G1507" s="102"/>
      <c r="I1507" s="93"/>
      <c r="J1507" s="93"/>
      <c r="S1507" s="72"/>
      <c r="T1507" s="72"/>
    </row>
    <row r="1508" spans="1:20" s="65" customFormat="1" ht="14.5" x14ac:dyDescent="0.35">
      <c r="A1508" s="48"/>
      <c r="E1508" s="102"/>
      <c r="F1508" s="102"/>
      <c r="G1508" s="102"/>
      <c r="I1508" s="93"/>
      <c r="J1508" s="93"/>
      <c r="S1508" s="72"/>
      <c r="T1508" s="72"/>
    </row>
    <row r="1509" spans="1:20" s="65" customFormat="1" ht="14.5" x14ac:dyDescent="0.35">
      <c r="A1509" s="48"/>
      <c r="E1509" s="102"/>
      <c r="F1509" s="102"/>
      <c r="G1509" s="102"/>
      <c r="I1509" s="93"/>
      <c r="J1509" s="93"/>
      <c r="S1509" s="72"/>
      <c r="T1509" s="72"/>
    </row>
    <row r="1510" spans="1:20" s="65" customFormat="1" ht="14.5" x14ac:dyDescent="0.35">
      <c r="A1510" s="48"/>
      <c r="E1510" s="102"/>
      <c r="F1510" s="102"/>
      <c r="G1510" s="102"/>
      <c r="I1510" s="93"/>
      <c r="J1510" s="93"/>
      <c r="S1510" s="72"/>
      <c r="T1510" s="72"/>
    </row>
    <row r="1511" spans="1:20" s="65" customFormat="1" ht="14.5" x14ac:dyDescent="0.35">
      <c r="A1511" s="48"/>
      <c r="E1511" s="102"/>
      <c r="F1511" s="102"/>
      <c r="G1511" s="102"/>
      <c r="I1511" s="93"/>
      <c r="J1511" s="93"/>
      <c r="S1511" s="72"/>
      <c r="T1511" s="72"/>
    </row>
    <row r="1512" spans="1:20" s="65" customFormat="1" ht="14.5" x14ac:dyDescent="0.35">
      <c r="A1512" s="48"/>
      <c r="E1512" s="102"/>
      <c r="F1512" s="102"/>
      <c r="G1512" s="102"/>
      <c r="I1512" s="93"/>
      <c r="J1512" s="93"/>
      <c r="S1512" s="72"/>
      <c r="T1512" s="72"/>
    </row>
    <row r="1513" spans="1:20" s="65" customFormat="1" ht="14.5" x14ac:dyDescent="0.35">
      <c r="A1513" s="48"/>
      <c r="E1513" s="102"/>
      <c r="F1513" s="102"/>
      <c r="G1513" s="102"/>
      <c r="I1513" s="93"/>
      <c r="J1513" s="93"/>
      <c r="S1513" s="72"/>
      <c r="T1513" s="72"/>
    </row>
    <row r="1514" spans="1:20" s="65" customFormat="1" ht="14.5" x14ac:dyDescent="0.35">
      <c r="A1514" s="48"/>
      <c r="E1514" s="102"/>
      <c r="F1514" s="102"/>
      <c r="G1514" s="102"/>
      <c r="I1514" s="93"/>
      <c r="J1514" s="93"/>
      <c r="S1514" s="72"/>
      <c r="T1514" s="72"/>
    </row>
    <row r="1515" spans="1:20" s="65" customFormat="1" ht="14.5" x14ac:dyDescent="0.35">
      <c r="A1515" s="48"/>
      <c r="E1515" s="102"/>
      <c r="F1515" s="102"/>
      <c r="G1515" s="102"/>
      <c r="I1515" s="93"/>
      <c r="J1515" s="93"/>
      <c r="S1515" s="72"/>
      <c r="T1515" s="72"/>
    </row>
    <row r="1516" spans="1:20" s="65" customFormat="1" ht="14.5" x14ac:dyDescent="0.35">
      <c r="A1516" s="48"/>
      <c r="E1516" s="102"/>
      <c r="F1516" s="102"/>
      <c r="G1516" s="102"/>
      <c r="I1516" s="93"/>
      <c r="J1516" s="93"/>
      <c r="S1516" s="72"/>
      <c r="T1516" s="72"/>
    </row>
    <row r="1517" spans="1:20" s="65" customFormat="1" ht="14.5" x14ac:dyDescent="0.35">
      <c r="A1517" s="48"/>
      <c r="E1517" s="102"/>
      <c r="F1517" s="102"/>
      <c r="G1517" s="102"/>
      <c r="I1517" s="93"/>
      <c r="J1517" s="93"/>
      <c r="S1517" s="72"/>
      <c r="T1517" s="72"/>
    </row>
    <row r="1518" spans="1:20" s="65" customFormat="1" ht="14.5" x14ac:dyDescent="0.35">
      <c r="A1518" s="48"/>
      <c r="E1518" s="102"/>
      <c r="F1518" s="102"/>
      <c r="G1518" s="102"/>
      <c r="I1518" s="93"/>
      <c r="J1518" s="93"/>
      <c r="S1518" s="72"/>
      <c r="T1518" s="72"/>
    </row>
    <row r="1519" spans="1:20" s="65" customFormat="1" ht="14.5" x14ac:dyDescent="0.35">
      <c r="A1519" s="48"/>
      <c r="E1519" s="102"/>
      <c r="F1519" s="102"/>
      <c r="G1519" s="102"/>
      <c r="I1519" s="93"/>
      <c r="J1519" s="93"/>
      <c r="S1519" s="72"/>
      <c r="T1519" s="72"/>
    </row>
    <row r="1520" spans="1:20" s="65" customFormat="1" ht="14.5" x14ac:dyDescent="0.35">
      <c r="A1520" s="48"/>
      <c r="E1520" s="102"/>
      <c r="F1520" s="102"/>
      <c r="G1520" s="102"/>
      <c r="I1520" s="93"/>
      <c r="J1520" s="93"/>
      <c r="S1520" s="72"/>
      <c r="T1520" s="72"/>
    </row>
    <row r="1521" spans="1:20" s="65" customFormat="1" ht="14.5" x14ac:dyDescent="0.35">
      <c r="A1521" s="48"/>
      <c r="E1521" s="102"/>
      <c r="F1521" s="102"/>
      <c r="G1521" s="102"/>
      <c r="I1521" s="93"/>
      <c r="J1521" s="93"/>
      <c r="S1521" s="72"/>
      <c r="T1521" s="72"/>
    </row>
    <row r="1522" spans="1:20" s="65" customFormat="1" ht="14.5" x14ac:dyDescent="0.35">
      <c r="A1522" s="48"/>
      <c r="E1522" s="102"/>
      <c r="F1522" s="102"/>
      <c r="G1522" s="102"/>
      <c r="I1522" s="93"/>
      <c r="J1522" s="93"/>
      <c r="S1522" s="72"/>
      <c r="T1522" s="72"/>
    </row>
    <row r="1523" spans="1:20" s="65" customFormat="1" ht="14.5" x14ac:dyDescent="0.35">
      <c r="A1523" s="48"/>
      <c r="E1523" s="102"/>
      <c r="F1523" s="102"/>
      <c r="G1523" s="102"/>
      <c r="I1523" s="93"/>
      <c r="J1523" s="93"/>
      <c r="S1523" s="72"/>
      <c r="T1523" s="72"/>
    </row>
    <row r="1524" spans="1:20" s="65" customFormat="1" ht="14.5" x14ac:dyDescent="0.35">
      <c r="A1524" s="48"/>
      <c r="E1524" s="102"/>
      <c r="F1524" s="102"/>
      <c r="G1524" s="102"/>
      <c r="I1524" s="93"/>
      <c r="J1524" s="93"/>
      <c r="S1524" s="72"/>
      <c r="T1524" s="72"/>
    </row>
    <row r="1525" spans="1:20" s="65" customFormat="1" ht="14.5" x14ac:dyDescent="0.35">
      <c r="A1525" s="48"/>
      <c r="E1525" s="102"/>
      <c r="F1525" s="102"/>
      <c r="G1525" s="102"/>
      <c r="I1525" s="93"/>
      <c r="J1525" s="93"/>
      <c r="S1525" s="72"/>
      <c r="T1525" s="72"/>
    </row>
    <row r="1526" spans="1:20" s="65" customFormat="1" ht="14.5" x14ac:dyDescent="0.35">
      <c r="A1526" s="48"/>
      <c r="E1526" s="102"/>
      <c r="F1526" s="102"/>
      <c r="G1526" s="102"/>
      <c r="I1526" s="93"/>
      <c r="J1526" s="93"/>
      <c r="S1526" s="72"/>
      <c r="T1526" s="72"/>
    </row>
    <row r="1527" spans="1:20" s="65" customFormat="1" ht="14.5" x14ac:dyDescent="0.35">
      <c r="A1527" s="48"/>
      <c r="E1527" s="102"/>
      <c r="F1527" s="102"/>
      <c r="G1527" s="102"/>
      <c r="I1527" s="93"/>
      <c r="J1527" s="93"/>
      <c r="S1527" s="72"/>
      <c r="T1527" s="72"/>
    </row>
    <row r="1528" spans="1:20" s="65" customFormat="1" ht="14.5" x14ac:dyDescent="0.35">
      <c r="A1528" s="48"/>
      <c r="E1528" s="102"/>
      <c r="F1528" s="102"/>
      <c r="G1528" s="102"/>
      <c r="I1528" s="93"/>
      <c r="J1528" s="93"/>
      <c r="S1528" s="72"/>
      <c r="T1528" s="72"/>
    </row>
    <row r="1529" spans="1:20" s="65" customFormat="1" ht="14.5" x14ac:dyDescent="0.35">
      <c r="A1529" s="48"/>
      <c r="E1529" s="102"/>
      <c r="F1529" s="102"/>
      <c r="G1529" s="102"/>
      <c r="I1529" s="93"/>
      <c r="J1529" s="93"/>
      <c r="S1529" s="72"/>
      <c r="T1529" s="72"/>
    </row>
    <row r="1530" spans="1:20" s="65" customFormat="1" ht="14.5" x14ac:dyDescent="0.35">
      <c r="A1530" s="48"/>
      <c r="E1530" s="102"/>
      <c r="F1530" s="102"/>
      <c r="G1530" s="102"/>
      <c r="I1530" s="93"/>
      <c r="J1530" s="93"/>
      <c r="S1530" s="72"/>
      <c r="T1530" s="72"/>
    </row>
    <row r="1531" spans="1:20" s="65" customFormat="1" ht="14.5" x14ac:dyDescent="0.35">
      <c r="A1531" s="48"/>
      <c r="E1531" s="102"/>
      <c r="F1531" s="102"/>
      <c r="G1531" s="102"/>
      <c r="I1531" s="93"/>
      <c r="J1531" s="93"/>
      <c r="S1531" s="72"/>
      <c r="T1531" s="72"/>
    </row>
    <row r="1532" spans="1:20" s="65" customFormat="1" ht="14.5" x14ac:dyDescent="0.35">
      <c r="A1532" s="48"/>
      <c r="E1532" s="102"/>
      <c r="F1532" s="102"/>
      <c r="G1532" s="102"/>
      <c r="I1532" s="93"/>
      <c r="J1532" s="93"/>
      <c r="S1532" s="72"/>
      <c r="T1532" s="72"/>
    </row>
    <row r="1533" spans="1:20" s="65" customFormat="1" ht="14.5" x14ac:dyDescent="0.35">
      <c r="A1533" s="48"/>
      <c r="E1533" s="102"/>
      <c r="F1533" s="102"/>
      <c r="G1533" s="102"/>
      <c r="I1533" s="93"/>
      <c r="J1533" s="93"/>
      <c r="S1533" s="72"/>
      <c r="T1533" s="72"/>
    </row>
    <row r="1534" spans="1:20" s="65" customFormat="1" ht="14.5" x14ac:dyDescent="0.35">
      <c r="A1534" s="48"/>
      <c r="E1534" s="102"/>
      <c r="F1534" s="102"/>
      <c r="G1534" s="102"/>
      <c r="I1534" s="93"/>
      <c r="J1534" s="93"/>
      <c r="S1534" s="72"/>
      <c r="T1534" s="72"/>
    </row>
    <row r="1535" spans="1:20" s="65" customFormat="1" ht="14.5" x14ac:dyDescent="0.35">
      <c r="A1535" s="48"/>
      <c r="E1535" s="102"/>
      <c r="F1535" s="102"/>
      <c r="G1535" s="102"/>
      <c r="I1535" s="93"/>
      <c r="J1535" s="93"/>
      <c r="S1535" s="72"/>
      <c r="T1535" s="72"/>
    </row>
    <row r="1536" spans="1:20" s="65" customFormat="1" ht="14.5" x14ac:dyDescent="0.35">
      <c r="A1536" s="48"/>
      <c r="E1536" s="102"/>
      <c r="F1536" s="102"/>
      <c r="G1536" s="102"/>
      <c r="I1536" s="93"/>
      <c r="J1536" s="93"/>
      <c r="S1536" s="72"/>
      <c r="T1536" s="72"/>
    </row>
    <row r="1537" spans="1:20" s="65" customFormat="1" ht="14.5" x14ac:dyDescent="0.35">
      <c r="A1537" s="48"/>
      <c r="E1537" s="102"/>
      <c r="F1537" s="102"/>
      <c r="G1537" s="102"/>
      <c r="I1537" s="93"/>
      <c r="J1537" s="93"/>
      <c r="S1537" s="72"/>
      <c r="T1537" s="72"/>
    </row>
    <row r="1538" spans="1:20" s="65" customFormat="1" ht="14.5" x14ac:dyDescent="0.35">
      <c r="A1538" s="48"/>
      <c r="E1538" s="102"/>
      <c r="F1538" s="102"/>
      <c r="G1538" s="102"/>
      <c r="I1538" s="93"/>
      <c r="J1538" s="93"/>
      <c r="S1538" s="72"/>
      <c r="T1538" s="72"/>
    </row>
    <row r="1539" spans="1:20" s="65" customFormat="1" ht="14.5" x14ac:dyDescent="0.35">
      <c r="A1539" s="48"/>
      <c r="E1539" s="102"/>
      <c r="F1539" s="102"/>
      <c r="G1539" s="102"/>
      <c r="I1539" s="93"/>
      <c r="J1539" s="93"/>
      <c r="S1539" s="72"/>
      <c r="T1539" s="72"/>
    </row>
    <row r="1540" spans="1:20" s="65" customFormat="1" ht="14.5" x14ac:dyDescent="0.35">
      <c r="A1540" s="48"/>
      <c r="E1540" s="102"/>
      <c r="F1540" s="102"/>
      <c r="G1540" s="102"/>
      <c r="I1540" s="93"/>
      <c r="J1540" s="93"/>
      <c r="S1540" s="72"/>
      <c r="T1540" s="72"/>
    </row>
    <row r="1541" spans="1:20" s="65" customFormat="1" ht="14.5" x14ac:dyDescent="0.35">
      <c r="A1541" s="48"/>
      <c r="E1541" s="102"/>
      <c r="F1541" s="102"/>
      <c r="G1541" s="102"/>
      <c r="I1541" s="93"/>
      <c r="J1541" s="93"/>
      <c r="S1541" s="72"/>
      <c r="T1541" s="72"/>
    </row>
    <row r="1542" spans="1:20" s="65" customFormat="1" ht="14.5" x14ac:dyDescent="0.35">
      <c r="A1542" s="48"/>
      <c r="E1542" s="102"/>
      <c r="F1542" s="102"/>
      <c r="G1542" s="102"/>
      <c r="I1542" s="93"/>
      <c r="J1542" s="93"/>
      <c r="S1542" s="72"/>
      <c r="T1542" s="72"/>
    </row>
    <row r="1543" spans="1:20" s="65" customFormat="1" ht="14.5" x14ac:dyDescent="0.35">
      <c r="A1543" s="48"/>
      <c r="E1543" s="102"/>
      <c r="F1543" s="102"/>
      <c r="G1543" s="102"/>
      <c r="I1543" s="93"/>
      <c r="J1543" s="93"/>
      <c r="S1543" s="72"/>
      <c r="T1543" s="72"/>
    </row>
    <row r="1544" spans="1:20" s="65" customFormat="1" ht="14.5" x14ac:dyDescent="0.35">
      <c r="A1544" s="48"/>
      <c r="E1544" s="102"/>
      <c r="F1544" s="102"/>
      <c r="G1544" s="102"/>
      <c r="I1544" s="93"/>
      <c r="J1544" s="93"/>
      <c r="S1544" s="72"/>
      <c r="T1544" s="72"/>
    </row>
    <row r="1545" spans="1:20" s="65" customFormat="1" ht="14.5" x14ac:dyDescent="0.35">
      <c r="A1545" s="48"/>
      <c r="E1545" s="102"/>
      <c r="F1545" s="102"/>
      <c r="G1545" s="102"/>
      <c r="I1545" s="93"/>
      <c r="J1545" s="93"/>
      <c r="S1545" s="72"/>
      <c r="T1545" s="72"/>
    </row>
    <row r="1546" spans="1:20" s="65" customFormat="1" ht="14.5" x14ac:dyDescent="0.35">
      <c r="A1546" s="48"/>
      <c r="E1546" s="102"/>
      <c r="F1546" s="102"/>
      <c r="G1546" s="102"/>
      <c r="I1546" s="93"/>
      <c r="J1546" s="93"/>
      <c r="S1546" s="72"/>
      <c r="T1546" s="72"/>
    </row>
    <row r="1547" spans="1:20" s="65" customFormat="1" ht="14.5" x14ac:dyDescent="0.35">
      <c r="A1547" s="48"/>
      <c r="E1547" s="102"/>
      <c r="F1547" s="102"/>
      <c r="G1547" s="102"/>
      <c r="I1547" s="93"/>
      <c r="J1547" s="93"/>
      <c r="S1547" s="72"/>
      <c r="T1547" s="72"/>
    </row>
    <row r="1548" spans="1:20" s="65" customFormat="1" ht="14.5" x14ac:dyDescent="0.35">
      <c r="A1548" s="48"/>
      <c r="E1548" s="102"/>
      <c r="F1548" s="102"/>
      <c r="G1548" s="102"/>
      <c r="I1548" s="93"/>
      <c r="J1548" s="93"/>
      <c r="S1548" s="72"/>
      <c r="T1548" s="72"/>
    </row>
    <row r="1549" spans="1:20" s="65" customFormat="1" ht="14.5" x14ac:dyDescent="0.35">
      <c r="A1549" s="48"/>
      <c r="E1549" s="102"/>
      <c r="F1549" s="102"/>
      <c r="G1549" s="102"/>
      <c r="I1549" s="93"/>
      <c r="J1549" s="93"/>
      <c r="S1549" s="72"/>
      <c r="T1549" s="72"/>
    </row>
    <row r="1550" spans="1:20" s="65" customFormat="1" ht="14.5" x14ac:dyDescent="0.35">
      <c r="A1550" s="48"/>
      <c r="E1550" s="102"/>
      <c r="F1550" s="102"/>
      <c r="G1550" s="102"/>
      <c r="I1550" s="93"/>
      <c r="J1550" s="93"/>
      <c r="S1550" s="72"/>
      <c r="T1550" s="72"/>
    </row>
    <row r="1551" spans="1:20" s="65" customFormat="1" ht="14.5" x14ac:dyDescent="0.35">
      <c r="A1551" s="48"/>
      <c r="E1551" s="102"/>
      <c r="F1551" s="102"/>
      <c r="G1551" s="102"/>
      <c r="I1551" s="93"/>
      <c r="J1551" s="93"/>
      <c r="S1551" s="72"/>
      <c r="T1551" s="72"/>
    </row>
    <row r="1552" spans="1:20" s="65" customFormat="1" ht="14.5" x14ac:dyDescent="0.35">
      <c r="A1552" s="48"/>
      <c r="E1552" s="102"/>
      <c r="F1552" s="102"/>
      <c r="G1552" s="102"/>
      <c r="I1552" s="93"/>
      <c r="J1552" s="93"/>
      <c r="S1552" s="72"/>
      <c r="T1552" s="72"/>
    </row>
    <row r="1553" spans="1:20" s="65" customFormat="1" ht="14.5" x14ac:dyDescent="0.35">
      <c r="A1553" s="48"/>
      <c r="E1553" s="102"/>
      <c r="F1553" s="102"/>
      <c r="G1553" s="102"/>
      <c r="I1553" s="93"/>
      <c r="J1553" s="93"/>
      <c r="S1553" s="72"/>
      <c r="T1553" s="72"/>
    </row>
    <row r="1554" spans="1:20" s="65" customFormat="1" ht="14.5" x14ac:dyDescent="0.35">
      <c r="A1554" s="48"/>
      <c r="E1554" s="102"/>
      <c r="F1554" s="102"/>
      <c r="G1554" s="102"/>
      <c r="I1554" s="93"/>
      <c r="J1554" s="93"/>
      <c r="S1554" s="72"/>
      <c r="T1554" s="72"/>
    </row>
    <row r="1555" spans="1:20" s="65" customFormat="1" ht="14.5" x14ac:dyDescent="0.35">
      <c r="A1555" s="48"/>
      <c r="E1555" s="102"/>
      <c r="F1555" s="102"/>
      <c r="G1555" s="102"/>
      <c r="I1555" s="93"/>
      <c r="J1555" s="93"/>
      <c r="S1555" s="72"/>
      <c r="T1555" s="72"/>
    </row>
    <row r="1556" spans="1:20" s="65" customFormat="1" ht="14.5" x14ac:dyDescent="0.35">
      <c r="A1556" s="48"/>
      <c r="E1556" s="102"/>
      <c r="F1556" s="102"/>
      <c r="G1556" s="102"/>
      <c r="I1556" s="93"/>
      <c r="J1556" s="93"/>
      <c r="S1556" s="72"/>
      <c r="T1556" s="72"/>
    </row>
    <row r="1557" spans="1:20" s="65" customFormat="1" ht="14.5" x14ac:dyDescent="0.35">
      <c r="A1557" s="48"/>
      <c r="E1557" s="102"/>
      <c r="F1557" s="102"/>
      <c r="G1557" s="102"/>
      <c r="I1557" s="93"/>
      <c r="J1557" s="93"/>
      <c r="S1557" s="72"/>
      <c r="T1557" s="72"/>
    </row>
    <row r="1558" spans="1:20" s="65" customFormat="1" ht="14.5" x14ac:dyDescent="0.35">
      <c r="A1558" s="48"/>
      <c r="E1558" s="102"/>
      <c r="F1558" s="102"/>
      <c r="G1558" s="102"/>
      <c r="I1558" s="93"/>
      <c r="J1558" s="93"/>
      <c r="S1558" s="72"/>
      <c r="T1558" s="72"/>
    </row>
    <row r="1559" spans="1:20" s="65" customFormat="1" ht="14.5" x14ac:dyDescent="0.35">
      <c r="A1559" s="48"/>
      <c r="E1559" s="102"/>
      <c r="F1559" s="102"/>
      <c r="G1559" s="102"/>
      <c r="I1559" s="93"/>
      <c r="J1559" s="93"/>
      <c r="S1559" s="72"/>
      <c r="T1559" s="72"/>
    </row>
    <row r="1560" spans="1:20" s="65" customFormat="1" ht="14.5" x14ac:dyDescent="0.35">
      <c r="A1560" s="48"/>
      <c r="E1560" s="102"/>
      <c r="F1560" s="102"/>
      <c r="G1560" s="102"/>
      <c r="I1560" s="93"/>
      <c r="J1560" s="93"/>
      <c r="S1560" s="72"/>
      <c r="T1560" s="72"/>
    </row>
    <row r="1561" spans="1:20" s="65" customFormat="1" ht="14.5" x14ac:dyDescent="0.35">
      <c r="A1561" s="48"/>
      <c r="E1561" s="102"/>
      <c r="F1561" s="102"/>
      <c r="G1561" s="102"/>
      <c r="I1561" s="93"/>
      <c r="J1561" s="93"/>
      <c r="S1561" s="72"/>
      <c r="T1561" s="72"/>
    </row>
    <row r="1562" spans="1:20" s="65" customFormat="1" ht="14.5" x14ac:dyDescent="0.35">
      <c r="A1562" s="48"/>
      <c r="E1562" s="102"/>
      <c r="F1562" s="102"/>
      <c r="G1562" s="102"/>
      <c r="I1562" s="93"/>
      <c r="J1562" s="93"/>
      <c r="S1562" s="72"/>
      <c r="T1562" s="72"/>
    </row>
    <row r="1563" spans="1:20" s="65" customFormat="1" ht="14.5" x14ac:dyDescent="0.35">
      <c r="A1563" s="48"/>
      <c r="E1563" s="102"/>
      <c r="F1563" s="102"/>
      <c r="G1563" s="102"/>
      <c r="I1563" s="93"/>
      <c r="J1563" s="93"/>
      <c r="S1563" s="72"/>
      <c r="T1563" s="72"/>
    </row>
    <row r="1564" spans="1:20" s="65" customFormat="1" ht="14.5" x14ac:dyDescent="0.35">
      <c r="A1564" s="48"/>
      <c r="E1564" s="102"/>
      <c r="F1564" s="102"/>
      <c r="G1564" s="102"/>
      <c r="I1564" s="93"/>
      <c r="J1564" s="93"/>
      <c r="S1564" s="72"/>
      <c r="T1564" s="72"/>
    </row>
    <row r="1565" spans="1:20" s="65" customFormat="1" ht="14.5" x14ac:dyDescent="0.35">
      <c r="A1565" s="48"/>
      <c r="E1565" s="102"/>
      <c r="F1565" s="102"/>
      <c r="G1565" s="102"/>
      <c r="I1565" s="93"/>
      <c r="J1565" s="93"/>
      <c r="S1565" s="72"/>
      <c r="T1565" s="72"/>
    </row>
    <row r="1566" spans="1:20" s="65" customFormat="1" ht="14.5" x14ac:dyDescent="0.35">
      <c r="A1566" s="48"/>
      <c r="E1566" s="102"/>
      <c r="F1566" s="102"/>
      <c r="G1566" s="102"/>
      <c r="I1566" s="93"/>
      <c r="J1566" s="93"/>
      <c r="S1566" s="72"/>
      <c r="T1566" s="72"/>
    </row>
    <row r="1567" spans="1:20" s="65" customFormat="1" ht="14.5" x14ac:dyDescent="0.35">
      <c r="A1567" s="48"/>
      <c r="E1567" s="102"/>
      <c r="F1567" s="102"/>
      <c r="G1567" s="102"/>
      <c r="I1567" s="93"/>
      <c r="J1567" s="93"/>
      <c r="S1567" s="72"/>
      <c r="T1567" s="72"/>
    </row>
    <row r="1568" spans="1:20" s="65" customFormat="1" ht="14.5" x14ac:dyDescent="0.35">
      <c r="A1568" s="48"/>
      <c r="E1568" s="102"/>
      <c r="F1568" s="102"/>
      <c r="G1568" s="102"/>
      <c r="I1568" s="93"/>
      <c r="J1568" s="93"/>
      <c r="S1568" s="72"/>
      <c r="T1568" s="72"/>
    </row>
    <row r="1569" spans="1:20" s="65" customFormat="1" ht="14.5" x14ac:dyDescent="0.35">
      <c r="A1569" s="48"/>
      <c r="E1569" s="102"/>
      <c r="F1569" s="102"/>
      <c r="G1569" s="102"/>
      <c r="I1569" s="93"/>
      <c r="J1569" s="93"/>
      <c r="S1569" s="72"/>
      <c r="T1569" s="72"/>
    </row>
    <row r="1570" spans="1:20" s="65" customFormat="1" ht="14.5" x14ac:dyDescent="0.35">
      <c r="A1570" s="48"/>
      <c r="E1570" s="102"/>
      <c r="F1570" s="102"/>
      <c r="G1570" s="102"/>
      <c r="I1570" s="93"/>
      <c r="J1570" s="93"/>
      <c r="S1570" s="72"/>
      <c r="T1570" s="72"/>
    </row>
    <row r="1571" spans="1:20" s="65" customFormat="1" ht="14.5" x14ac:dyDescent="0.35">
      <c r="A1571" s="48"/>
      <c r="E1571" s="102"/>
      <c r="F1571" s="102"/>
      <c r="G1571" s="102"/>
      <c r="I1571" s="93"/>
      <c r="J1571" s="93"/>
      <c r="S1571" s="72"/>
      <c r="T1571" s="72"/>
    </row>
    <row r="1572" spans="1:20" s="65" customFormat="1" ht="14.5" x14ac:dyDescent="0.35">
      <c r="A1572" s="48"/>
      <c r="E1572" s="102"/>
      <c r="F1572" s="102"/>
      <c r="G1572" s="102"/>
      <c r="I1572" s="93"/>
      <c r="J1572" s="93"/>
      <c r="S1572" s="72"/>
      <c r="T1572" s="72"/>
    </row>
    <row r="1573" spans="1:20" s="65" customFormat="1" ht="14.5" x14ac:dyDescent="0.35">
      <c r="A1573" s="48"/>
      <c r="E1573" s="102"/>
      <c r="F1573" s="102"/>
      <c r="G1573" s="102"/>
      <c r="I1573" s="93"/>
      <c r="J1573" s="93"/>
      <c r="S1573" s="72"/>
      <c r="T1573" s="72"/>
    </row>
    <row r="1574" spans="1:20" s="65" customFormat="1" ht="14.5" x14ac:dyDescent="0.35">
      <c r="A1574" s="48"/>
      <c r="E1574" s="102"/>
      <c r="F1574" s="102"/>
      <c r="G1574" s="102"/>
      <c r="I1574" s="93"/>
      <c r="J1574" s="93"/>
      <c r="S1574" s="72"/>
      <c r="T1574" s="72"/>
    </row>
    <row r="1575" spans="1:20" s="65" customFormat="1" ht="14.5" x14ac:dyDescent="0.35">
      <c r="A1575" s="48"/>
      <c r="E1575" s="102"/>
      <c r="F1575" s="102"/>
      <c r="G1575" s="102"/>
      <c r="I1575" s="93"/>
      <c r="J1575" s="93"/>
      <c r="S1575" s="72"/>
      <c r="T1575" s="72"/>
    </row>
    <row r="1576" spans="1:20" s="65" customFormat="1" ht="14.5" x14ac:dyDescent="0.35">
      <c r="A1576" s="48"/>
      <c r="E1576" s="102"/>
      <c r="F1576" s="102"/>
      <c r="G1576" s="102"/>
      <c r="I1576" s="93"/>
      <c r="J1576" s="93"/>
      <c r="S1576" s="72"/>
      <c r="T1576" s="72"/>
    </row>
    <row r="1577" spans="1:20" s="65" customFormat="1" ht="14.5" x14ac:dyDescent="0.35">
      <c r="A1577" s="48"/>
      <c r="E1577" s="102"/>
      <c r="F1577" s="102"/>
      <c r="G1577" s="102"/>
      <c r="I1577" s="93"/>
      <c r="J1577" s="93"/>
      <c r="S1577" s="72"/>
      <c r="T1577" s="72"/>
    </row>
    <row r="1578" spans="1:20" s="65" customFormat="1" ht="14.5" x14ac:dyDescent="0.35">
      <c r="A1578" s="48"/>
      <c r="E1578" s="102"/>
      <c r="F1578" s="102"/>
      <c r="G1578" s="102"/>
      <c r="I1578" s="93"/>
      <c r="J1578" s="93"/>
      <c r="S1578" s="72"/>
      <c r="T1578" s="72"/>
    </row>
    <row r="1579" spans="1:20" s="65" customFormat="1" ht="14.5" x14ac:dyDescent="0.35">
      <c r="A1579" s="48"/>
      <c r="E1579" s="102"/>
      <c r="F1579" s="102"/>
      <c r="G1579" s="102"/>
      <c r="I1579" s="93"/>
      <c r="J1579" s="93"/>
      <c r="S1579" s="72"/>
      <c r="T1579" s="72"/>
    </row>
    <row r="1580" spans="1:20" s="65" customFormat="1" ht="14.5" x14ac:dyDescent="0.35">
      <c r="A1580" s="48"/>
      <c r="E1580" s="102"/>
      <c r="F1580" s="102"/>
      <c r="G1580" s="102"/>
      <c r="I1580" s="93"/>
      <c r="J1580" s="93"/>
      <c r="S1580" s="72"/>
      <c r="T1580" s="72"/>
    </row>
    <row r="1581" spans="1:20" s="65" customFormat="1" ht="14.5" x14ac:dyDescent="0.35">
      <c r="A1581" s="48"/>
      <c r="E1581" s="102"/>
      <c r="F1581" s="102"/>
      <c r="G1581" s="102"/>
      <c r="I1581" s="93"/>
      <c r="J1581" s="93"/>
      <c r="S1581" s="72"/>
      <c r="T1581" s="72"/>
    </row>
    <row r="1582" spans="1:20" s="65" customFormat="1" ht="14.5" x14ac:dyDescent="0.35">
      <c r="A1582" s="48"/>
      <c r="E1582" s="102"/>
      <c r="F1582" s="102"/>
      <c r="G1582" s="102"/>
      <c r="I1582" s="93"/>
      <c r="J1582" s="93"/>
      <c r="S1582" s="72"/>
      <c r="T1582" s="72"/>
    </row>
    <row r="1583" spans="1:20" s="65" customFormat="1" ht="14.5" x14ac:dyDescent="0.35">
      <c r="A1583" s="48"/>
      <c r="E1583" s="102"/>
      <c r="F1583" s="102"/>
      <c r="G1583" s="102"/>
      <c r="I1583" s="93"/>
      <c r="J1583" s="93"/>
      <c r="S1583" s="72"/>
      <c r="T1583" s="72"/>
    </row>
    <row r="1584" spans="1:20" s="65" customFormat="1" ht="14.5" x14ac:dyDescent="0.35">
      <c r="A1584" s="48"/>
      <c r="E1584" s="102"/>
      <c r="F1584" s="102"/>
      <c r="G1584" s="102"/>
      <c r="I1584" s="93"/>
      <c r="J1584" s="93"/>
      <c r="S1584" s="72"/>
      <c r="T1584" s="72"/>
    </row>
    <row r="1585" spans="1:20" s="65" customFormat="1" ht="14.5" x14ac:dyDescent="0.35">
      <c r="A1585" s="48"/>
      <c r="E1585" s="102"/>
      <c r="F1585" s="102"/>
      <c r="G1585" s="102"/>
      <c r="I1585" s="93"/>
      <c r="J1585" s="93"/>
      <c r="S1585" s="72"/>
      <c r="T1585" s="72"/>
    </row>
    <row r="1586" spans="1:20" s="65" customFormat="1" ht="14.5" x14ac:dyDescent="0.35">
      <c r="A1586" s="48"/>
      <c r="E1586" s="102"/>
      <c r="F1586" s="102"/>
      <c r="G1586" s="102"/>
      <c r="I1586" s="93"/>
      <c r="J1586" s="93"/>
      <c r="S1586" s="72"/>
      <c r="T1586" s="72"/>
    </row>
    <row r="1587" spans="1:20" s="65" customFormat="1" ht="14.5" x14ac:dyDescent="0.35">
      <c r="A1587" s="48"/>
      <c r="E1587" s="102"/>
      <c r="F1587" s="102"/>
      <c r="G1587" s="102"/>
      <c r="I1587" s="93"/>
      <c r="J1587" s="93"/>
      <c r="S1587" s="72"/>
      <c r="T1587" s="72"/>
    </row>
    <row r="1588" spans="1:20" s="65" customFormat="1" ht="14.5" x14ac:dyDescent="0.35">
      <c r="A1588" s="48"/>
      <c r="E1588" s="102"/>
      <c r="F1588" s="102"/>
      <c r="G1588" s="102"/>
      <c r="I1588" s="93"/>
      <c r="J1588" s="93"/>
      <c r="S1588" s="72"/>
      <c r="T1588" s="72"/>
    </row>
    <row r="1589" spans="1:20" s="65" customFormat="1" ht="14.5" x14ac:dyDescent="0.35">
      <c r="A1589" s="48"/>
      <c r="E1589" s="102"/>
      <c r="F1589" s="102"/>
      <c r="G1589" s="102"/>
      <c r="I1589" s="93"/>
      <c r="J1589" s="93"/>
      <c r="S1589" s="72"/>
      <c r="T1589" s="72"/>
    </row>
    <row r="1590" spans="1:20" s="65" customFormat="1" ht="14.5" x14ac:dyDescent="0.35">
      <c r="A1590" s="48"/>
      <c r="E1590" s="102"/>
      <c r="F1590" s="102"/>
      <c r="G1590" s="102"/>
      <c r="I1590" s="93"/>
      <c r="J1590" s="93"/>
      <c r="S1590" s="72"/>
      <c r="T1590" s="72"/>
    </row>
    <row r="1591" spans="1:20" s="65" customFormat="1" ht="14.5" x14ac:dyDescent="0.35">
      <c r="A1591" s="48"/>
      <c r="E1591" s="102"/>
      <c r="F1591" s="102"/>
      <c r="G1591" s="102"/>
      <c r="I1591" s="93"/>
      <c r="J1591" s="93"/>
      <c r="S1591" s="72"/>
      <c r="T1591" s="72"/>
    </row>
    <row r="1592" spans="1:20" s="65" customFormat="1" ht="14.5" x14ac:dyDescent="0.35">
      <c r="A1592" s="48"/>
      <c r="E1592" s="102"/>
      <c r="F1592" s="102"/>
      <c r="G1592" s="102"/>
      <c r="I1592" s="93"/>
      <c r="J1592" s="93"/>
      <c r="S1592" s="72"/>
      <c r="T1592" s="72"/>
    </row>
    <row r="1593" spans="1:20" s="65" customFormat="1" ht="14.5" x14ac:dyDescent="0.35">
      <c r="A1593" s="48"/>
      <c r="E1593" s="102"/>
      <c r="F1593" s="102"/>
      <c r="G1593" s="102"/>
      <c r="I1593" s="93"/>
      <c r="J1593" s="93"/>
      <c r="S1593" s="72"/>
      <c r="T1593" s="72"/>
    </row>
    <row r="1594" spans="1:20" s="65" customFormat="1" ht="14.5" x14ac:dyDescent="0.35">
      <c r="A1594" s="48"/>
      <c r="E1594" s="102"/>
      <c r="F1594" s="102"/>
      <c r="G1594" s="102"/>
      <c r="I1594" s="93"/>
      <c r="J1594" s="93"/>
      <c r="S1594" s="72"/>
      <c r="T1594" s="72"/>
    </row>
    <row r="1595" spans="1:20" s="65" customFormat="1" ht="14.5" x14ac:dyDescent="0.35">
      <c r="A1595" s="48"/>
      <c r="E1595" s="102"/>
      <c r="F1595" s="102"/>
      <c r="G1595" s="102"/>
      <c r="I1595" s="93"/>
      <c r="J1595" s="93"/>
      <c r="S1595" s="72"/>
      <c r="T1595" s="72"/>
    </row>
    <row r="1596" spans="1:20" s="65" customFormat="1" ht="14.5" x14ac:dyDescent="0.35">
      <c r="A1596" s="48"/>
      <c r="E1596" s="102"/>
      <c r="F1596" s="102"/>
      <c r="G1596" s="102"/>
      <c r="I1596" s="93"/>
      <c r="J1596" s="93"/>
      <c r="S1596" s="72"/>
      <c r="T1596" s="72"/>
    </row>
    <row r="1597" spans="1:20" s="65" customFormat="1" ht="14.5" x14ac:dyDescent="0.35">
      <c r="A1597" s="48"/>
      <c r="E1597" s="102"/>
      <c r="F1597" s="102"/>
      <c r="G1597" s="102"/>
      <c r="I1597" s="93"/>
      <c r="J1597" s="93"/>
      <c r="S1597" s="72"/>
      <c r="T1597" s="72"/>
    </row>
    <row r="1598" spans="1:20" s="65" customFormat="1" ht="14.5" x14ac:dyDescent="0.35">
      <c r="A1598" s="48"/>
      <c r="E1598" s="102"/>
      <c r="F1598" s="102"/>
      <c r="G1598" s="102"/>
      <c r="I1598" s="93"/>
      <c r="J1598" s="93"/>
      <c r="S1598" s="72"/>
      <c r="T1598" s="72"/>
    </row>
    <row r="1599" spans="1:20" s="65" customFormat="1" ht="14.5" x14ac:dyDescent="0.35">
      <c r="A1599" s="48"/>
      <c r="E1599" s="102"/>
      <c r="F1599" s="102"/>
      <c r="G1599" s="102"/>
      <c r="I1599" s="93"/>
      <c r="J1599" s="93"/>
      <c r="S1599" s="72"/>
      <c r="T1599" s="72"/>
    </row>
    <row r="1600" spans="1:20" s="65" customFormat="1" ht="14.5" x14ac:dyDescent="0.35">
      <c r="A1600" s="48"/>
      <c r="E1600" s="102"/>
      <c r="F1600" s="102"/>
      <c r="G1600" s="102"/>
      <c r="I1600" s="93"/>
      <c r="J1600" s="93"/>
      <c r="S1600" s="72"/>
      <c r="T1600" s="72"/>
    </row>
    <row r="1601" spans="1:20" s="65" customFormat="1" ht="14.5" x14ac:dyDescent="0.35">
      <c r="A1601" s="48"/>
      <c r="E1601" s="102"/>
      <c r="F1601" s="102"/>
      <c r="G1601" s="102"/>
      <c r="I1601" s="93"/>
      <c r="J1601" s="93"/>
      <c r="S1601" s="72"/>
      <c r="T1601" s="72"/>
    </row>
    <row r="1602" spans="1:20" s="65" customFormat="1" ht="14.5" x14ac:dyDescent="0.35">
      <c r="A1602" s="48"/>
      <c r="E1602" s="102"/>
      <c r="F1602" s="102"/>
      <c r="G1602" s="102"/>
      <c r="I1602" s="93"/>
      <c r="J1602" s="93"/>
      <c r="S1602" s="72"/>
      <c r="T1602" s="72"/>
    </row>
    <row r="1603" spans="1:20" s="65" customFormat="1" ht="14.5" x14ac:dyDescent="0.35">
      <c r="A1603" s="48"/>
      <c r="E1603" s="102"/>
      <c r="F1603" s="102"/>
      <c r="G1603" s="102"/>
      <c r="I1603" s="93"/>
      <c r="J1603" s="93"/>
      <c r="S1603" s="72"/>
      <c r="T1603" s="72"/>
    </row>
    <row r="1604" spans="1:20" s="65" customFormat="1" ht="14.5" x14ac:dyDescent="0.35">
      <c r="A1604" s="48"/>
      <c r="E1604" s="102"/>
      <c r="F1604" s="102"/>
      <c r="G1604" s="102"/>
      <c r="I1604" s="93"/>
      <c r="J1604" s="93"/>
      <c r="S1604" s="72"/>
      <c r="T1604" s="72"/>
    </row>
    <row r="1605" spans="1:20" s="65" customFormat="1" ht="14.5" x14ac:dyDescent="0.35">
      <c r="A1605" s="48"/>
      <c r="E1605" s="102"/>
      <c r="F1605" s="102"/>
      <c r="G1605" s="102"/>
      <c r="I1605" s="93"/>
      <c r="J1605" s="93"/>
      <c r="S1605" s="72"/>
      <c r="T1605" s="72"/>
    </row>
    <row r="1606" spans="1:20" s="65" customFormat="1" ht="14.5" x14ac:dyDescent="0.35">
      <c r="A1606" s="48"/>
      <c r="E1606" s="102"/>
      <c r="F1606" s="102"/>
      <c r="G1606" s="102"/>
      <c r="I1606" s="93"/>
      <c r="J1606" s="93"/>
      <c r="S1606" s="72"/>
      <c r="T1606" s="72"/>
    </row>
    <row r="1607" spans="1:20" s="65" customFormat="1" ht="14.5" x14ac:dyDescent="0.35">
      <c r="A1607" s="48"/>
      <c r="E1607" s="102"/>
      <c r="F1607" s="102"/>
      <c r="G1607" s="102"/>
      <c r="I1607" s="93"/>
      <c r="J1607" s="93"/>
      <c r="S1607" s="72"/>
      <c r="T1607" s="72"/>
    </row>
    <row r="1608" spans="1:20" s="65" customFormat="1" ht="14.5" x14ac:dyDescent="0.35">
      <c r="A1608" s="48"/>
      <c r="E1608" s="102"/>
      <c r="F1608" s="102"/>
      <c r="G1608" s="102"/>
      <c r="I1608" s="93"/>
      <c r="J1608" s="93"/>
      <c r="S1608" s="72"/>
      <c r="T1608" s="72"/>
    </row>
    <row r="1609" spans="1:20" s="65" customFormat="1" ht="14.5" x14ac:dyDescent="0.35">
      <c r="A1609" s="48"/>
      <c r="E1609" s="102"/>
      <c r="F1609" s="102"/>
      <c r="G1609" s="102"/>
      <c r="I1609" s="93"/>
      <c r="J1609" s="93"/>
      <c r="S1609" s="72"/>
      <c r="T1609" s="72"/>
    </row>
    <row r="1610" spans="1:20" s="65" customFormat="1" ht="14.5" x14ac:dyDescent="0.35">
      <c r="A1610" s="48"/>
      <c r="E1610" s="102"/>
      <c r="F1610" s="102"/>
      <c r="G1610" s="102"/>
      <c r="I1610" s="93"/>
      <c r="J1610" s="93"/>
      <c r="S1610" s="72"/>
      <c r="T1610" s="72"/>
    </row>
    <row r="1611" spans="1:20" s="65" customFormat="1" ht="14.5" x14ac:dyDescent="0.35">
      <c r="A1611" s="48"/>
      <c r="E1611" s="102"/>
      <c r="F1611" s="102"/>
      <c r="G1611" s="102"/>
      <c r="I1611" s="93"/>
      <c r="J1611" s="93"/>
      <c r="S1611" s="72"/>
      <c r="T1611" s="72"/>
    </row>
    <row r="1612" spans="1:20" s="65" customFormat="1" ht="14.5" x14ac:dyDescent="0.35">
      <c r="A1612" s="48"/>
      <c r="E1612" s="102"/>
      <c r="F1612" s="102"/>
      <c r="G1612" s="102"/>
      <c r="I1612" s="93"/>
      <c r="J1612" s="93"/>
      <c r="S1612" s="72"/>
      <c r="T1612" s="72"/>
    </row>
    <row r="1613" spans="1:20" s="65" customFormat="1" ht="14.5" x14ac:dyDescent="0.35">
      <c r="A1613" s="48"/>
      <c r="E1613" s="102"/>
      <c r="F1613" s="102"/>
      <c r="G1613" s="102"/>
      <c r="I1613" s="93"/>
      <c r="J1613" s="93"/>
      <c r="S1613" s="72"/>
      <c r="T1613" s="72"/>
    </row>
    <row r="1614" spans="1:20" s="65" customFormat="1" ht="14.5" x14ac:dyDescent="0.35">
      <c r="A1614" s="48"/>
      <c r="E1614" s="102"/>
      <c r="F1614" s="102"/>
      <c r="G1614" s="102"/>
      <c r="I1614" s="93"/>
      <c r="J1614" s="93"/>
      <c r="S1614" s="72"/>
      <c r="T1614" s="72"/>
    </row>
    <row r="1615" spans="1:20" s="65" customFormat="1" ht="14.5" x14ac:dyDescent="0.35">
      <c r="A1615" s="48"/>
      <c r="E1615" s="102"/>
      <c r="F1615" s="102"/>
      <c r="G1615" s="102"/>
      <c r="I1615" s="93"/>
      <c r="J1615" s="93"/>
      <c r="S1615" s="72"/>
      <c r="T1615" s="72"/>
    </row>
    <row r="1616" spans="1:20" s="65" customFormat="1" ht="14.5" x14ac:dyDescent="0.35">
      <c r="A1616" s="48"/>
      <c r="E1616" s="102"/>
      <c r="F1616" s="102"/>
      <c r="G1616" s="102"/>
      <c r="I1616" s="93"/>
      <c r="J1616" s="93"/>
      <c r="S1616" s="72"/>
      <c r="T1616" s="72"/>
    </row>
    <row r="1617" spans="1:20" s="65" customFormat="1" ht="14.5" x14ac:dyDescent="0.35">
      <c r="A1617" s="48"/>
      <c r="E1617" s="102"/>
      <c r="F1617" s="102"/>
      <c r="G1617" s="102"/>
      <c r="I1617" s="93"/>
      <c r="J1617" s="93"/>
      <c r="S1617" s="72"/>
      <c r="T1617" s="72"/>
    </row>
    <row r="1618" spans="1:20" s="65" customFormat="1" ht="14.5" x14ac:dyDescent="0.35">
      <c r="A1618" s="48"/>
      <c r="E1618" s="102"/>
      <c r="F1618" s="102"/>
      <c r="G1618" s="102"/>
      <c r="I1618" s="93"/>
      <c r="J1618" s="93"/>
      <c r="S1618" s="72"/>
      <c r="T1618" s="72"/>
    </row>
    <row r="1619" spans="1:20" s="65" customFormat="1" ht="14.5" x14ac:dyDescent="0.35">
      <c r="A1619" s="48"/>
      <c r="E1619" s="102"/>
      <c r="F1619" s="102"/>
      <c r="G1619" s="102"/>
      <c r="I1619" s="93"/>
      <c r="J1619" s="93"/>
      <c r="S1619" s="72"/>
      <c r="T1619" s="72"/>
    </row>
    <row r="1620" spans="1:20" s="65" customFormat="1" ht="14.5" x14ac:dyDescent="0.35">
      <c r="A1620" s="48"/>
      <c r="E1620" s="102"/>
      <c r="F1620" s="102"/>
      <c r="G1620" s="102"/>
      <c r="I1620" s="93"/>
      <c r="J1620" s="93"/>
      <c r="S1620" s="72"/>
      <c r="T1620" s="72"/>
    </row>
    <row r="1621" spans="1:20" s="65" customFormat="1" ht="14.5" x14ac:dyDescent="0.35">
      <c r="A1621" s="48"/>
      <c r="E1621" s="102"/>
      <c r="F1621" s="102"/>
      <c r="G1621" s="102"/>
      <c r="I1621" s="93"/>
      <c r="J1621" s="93"/>
      <c r="S1621" s="72"/>
      <c r="T1621" s="72"/>
    </row>
    <row r="1622" spans="1:20" s="65" customFormat="1" ht="14.5" x14ac:dyDescent="0.35">
      <c r="A1622" s="48"/>
      <c r="E1622" s="102"/>
      <c r="F1622" s="102"/>
      <c r="G1622" s="102"/>
      <c r="I1622" s="93"/>
      <c r="J1622" s="93"/>
      <c r="S1622" s="72"/>
      <c r="T1622" s="72"/>
    </row>
    <row r="1623" spans="1:20" s="65" customFormat="1" ht="14.5" x14ac:dyDescent="0.35">
      <c r="A1623" s="48"/>
      <c r="E1623" s="102"/>
      <c r="F1623" s="102"/>
      <c r="G1623" s="102"/>
      <c r="I1623" s="93"/>
      <c r="J1623" s="93"/>
      <c r="S1623" s="72"/>
      <c r="T1623" s="72"/>
    </row>
    <row r="1624" spans="1:20" s="65" customFormat="1" ht="14.5" x14ac:dyDescent="0.35">
      <c r="A1624" s="48"/>
      <c r="E1624" s="102"/>
      <c r="F1624" s="102"/>
      <c r="G1624" s="102"/>
      <c r="I1624" s="93"/>
      <c r="J1624" s="93"/>
      <c r="S1624" s="72"/>
      <c r="T1624" s="72"/>
    </row>
    <row r="1625" spans="1:20" s="65" customFormat="1" ht="14.5" x14ac:dyDescent="0.35">
      <c r="A1625" s="48"/>
      <c r="E1625" s="102"/>
      <c r="F1625" s="102"/>
      <c r="G1625" s="102"/>
      <c r="I1625" s="93"/>
      <c r="J1625" s="93"/>
      <c r="S1625" s="72"/>
      <c r="T1625" s="72"/>
    </row>
    <row r="1626" spans="1:20" s="65" customFormat="1" ht="14.5" x14ac:dyDescent="0.35">
      <c r="A1626" s="48"/>
      <c r="E1626" s="102"/>
      <c r="F1626" s="102"/>
      <c r="G1626" s="102"/>
      <c r="I1626" s="93"/>
      <c r="J1626" s="93"/>
      <c r="S1626" s="72"/>
      <c r="T1626" s="72"/>
    </row>
    <row r="1627" spans="1:20" s="65" customFormat="1" ht="14.5" x14ac:dyDescent="0.35">
      <c r="A1627" s="48"/>
      <c r="E1627" s="102"/>
      <c r="F1627" s="102"/>
      <c r="G1627" s="102"/>
      <c r="I1627" s="93"/>
      <c r="J1627" s="93"/>
      <c r="S1627" s="72"/>
      <c r="T1627" s="72"/>
    </row>
    <row r="1628" spans="1:20" s="65" customFormat="1" ht="14.5" x14ac:dyDescent="0.35">
      <c r="A1628" s="48"/>
      <c r="E1628" s="102"/>
      <c r="F1628" s="102"/>
      <c r="G1628" s="102"/>
      <c r="I1628" s="93"/>
      <c r="J1628" s="93"/>
      <c r="S1628" s="72"/>
      <c r="T1628" s="72"/>
    </row>
    <row r="1629" spans="1:20" s="65" customFormat="1" ht="14.5" x14ac:dyDescent="0.35">
      <c r="A1629" s="48"/>
      <c r="E1629" s="102"/>
      <c r="F1629" s="102"/>
      <c r="G1629" s="102"/>
      <c r="I1629" s="93"/>
      <c r="J1629" s="93"/>
      <c r="S1629" s="72"/>
      <c r="T1629" s="72"/>
    </row>
    <row r="1630" spans="1:20" s="65" customFormat="1" ht="14.5" x14ac:dyDescent="0.35">
      <c r="A1630" s="48"/>
      <c r="E1630" s="102"/>
      <c r="F1630" s="102"/>
      <c r="G1630" s="102"/>
      <c r="I1630" s="93"/>
      <c r="J1630" s="93"/>
      <c r="S1630" s="72"/>
      <c r="T1630" s="72"/>
    </row>
    <row r="1631" spans="1:20" s="65" customFormat="1" ht="14.5" x14ac:dyDescent="0.35">
      <c r="A1631" s="48"/>
      <c r="E1631" s="102"/>
      <c r="F1631" s="102"/>
      <c r="G1631" s="102"/>
      <c r="I1631" s="93"/>
      <c r="J1631" s="93"/>
      <c r="S1631" s="72"/>
      <c r="T1631" s="72"/>
    </row>
    <row r="1632" spans="1:20" s="65" customFormat="1" ht="14.5" x14ac:dyDescent="0.35">
      <c r="A1632" s="48"/>
      <c r="E1632" s="102"/>
      <c r="F1632" s="102"/>
      <c r="G1632" s="102"/>
      <c r="I1632" s="93"/>
      <c r="J1632" s="93"/>
      <c r="S1632" s="72"/>
      <c r="T1632" s="72"/>
    </row>
    <row r="1633" spans="1:20" s="65" customFormat="1" ht="14.5" x14ac:dyDescent="0.35">
      <c r="A1633" s="48"/>
      <c r="E1633" s="102"/>
      <c r="F1633" s="102"/>
      <c r="G1633" s="102"/>
      <c r="I1633" s="93"/>
      <c r="J1633" s="93"/>
      <c r="S1633" s="72"/>
      <c r="T1633" s="72"/>
    </row>
    <row r="1634" spans="1:20" s="65" customFormat="1" ht="14.5" x14ac:dyDescent="0.35">
      <c r="A1634" s="48"/>
      <c r="E1634" s="102"/>
      <c r="F1634" s="102"/>
      <c r="G1634" s="102"/>
      <c r="I1634" s="93"/>
      <c r="J1634" s="93"/>
      <c r="S1634" s="72"/>
      <c r="T1634" s="72"/>
    </row>
    <row r="1635" spans="1:20" s="65" customFormat="1" ht="14.5" x14ac:dyDescent="0.35">
      <c r="A1635" s="48"/>
      <c r="E1635" s="102"/>
      <c r="F1635" s="102"/>
      <c r="G1635" s="102"/>
      <c r="I1635" s="93"/>
      <c r="J1635" s="93"/>
      <c r="S1635" s="72"/>
      <c r="T1635" s="72"/>
    </row>
    <row r="1636" spans="1:20" s="65" customFormat="1" ht="14.5" x14ac:dyDescent="0.35">
      <c r="A1636" s="48"/>
      <c r="E1636" s="102"/>
      <c r="F1636" s="102"/>
      <c r="G1636" s="102"/>
      <c r="I1636" s="93"/>
      <c r="J1636" s="93"/>
      <c r="S1636" s="72"/>
      <c r="T1636" s="72"/>
    </row>
    <row r="1637" spans="1:20" s="65" customFormat="1" ht="14.5" x14ac:dyDescent="0.35">
      <c r="A1637" s="48"/>
      <c r="E1637" s="102"/>
      <c r="F1637" s="102"/>
      <c r="G1637" s="102"/>
      <c r="I1637" s="93"/>
      <c r="J1637" s="93"/>
      <c r="S1637" s="72"/>
      <c r="T1637" s="72"/>
    </row>
    <row r="1638" spans="1:20" s="65" customFormat="1" ht="14.5" x14ac:dyDescent="0.35">
      <c r="A1638" s="48"/>
      <c r="E1638" s="102"/>
      <c r="F1638" s="102"/>
      <c r="G1638" s="102"/>
      <c r="I1638" s="93"/>
      <c r="J1638" s="93"/>
      <c r="S1638" s="72"/>
      <c r="T1638" s="72"/>
    </row>
    <row r="1639" spans="1:20" s="65" customFormat="1" ht="14.5" x14ac:dyDescent="0.35">
      <c r="A1639" s="48"/>
      <c r="E1639" s="102"/>
      <c r="F1639" s="102"/>
      <c r="G1639" s="102"/>
      <c r="I1639" s="93"/>
      <c r="J1639" s="93"/>
      <c r="S1639" s="72"/>
      <c r="T1639" s="72"/>
    </row>
    <row r="1640" spans="1:20" s="65" customFormat="1" ht="14.5" x14ac:dyDescent="0.35">
      <c r="A1640" s="48"/>
      <c r="E1640" s="102"/>
      <c r="F1640" s="102"/>
      <c r="G1640" s="102"/>
      <c r="I1640" s="93"/>
      <c r="J1640" s="93"/>
      <c r="S1640" s="72"/>
      <c r="T1640" s="72"/>
    </row>
    <row r="1641" spans="1:20" s="65" customFormat="1" ht="14.5" x14ac:dyDescent="0.35">
      <c r="A1641" s="48"/>
      <c r="E1641" s="102"/>
      <c r="F1641" s="102"/>
      <c r="G1641" s="102"/>
      <c r="I1641" s="93"/>
      <c r="J1641" s="93"/>
      <c r="S1641" s="72"/>
      <c r="T1641" s="72"/>
    </row>
    <row r="1642" spans="1:20" s="65" customFormat="1" ht="14.5" x14ac:dyDescent="0.35">
      <c r="A1642" s="48"/>
      <c r="E1642" s="102"/>
      <c r="F1642" s="102"/>
      <c r="G1642" s="102"/>
      <c r="I1642" s="93"/>
      <c r="J1642" s="93"/>
      <c r="S1642" s="72"/>
      <c r="T1642" s="72"/>
    </row>
    <row r="1643" spans="1:20" s="65" customFormat="1" ht="14.5" x14ac:dyDescent="0.35">
      <c r="A1643" s="48"/>
      <c r="E1643" s="102"/>
      <c r="F1643" s="102"/>
      <c r="G1643" s="102"/>
      <c r="I1643" s="93"/>
      <c r="J1643" s="93"/>
      <c r="S1643" s="72"/>
      <c r="T1643" s="72"/>
    </row>
    <row r="1644" spans="1:20" s="65" customFormat="1" ht="14.5" x14ac:dyDescent="0.35">
      <c r="A1644" s="48"/>
      <c r="E1644" s="102"/>
      <c r="F1644" s="102"/>
      <c r="G1644" s="102"/>
      <c r="I1644" s="93"/>
      <c r="J1644" s="93"/>
      <c r="S1644" s="72"/>
      <c r="T1644" s="72"/>
    </row>
    <row r="1645" spans="1:20" s="65" customFormat="1" ht="14.5" x14ac:dyDescent="0.35">
      <c r="A1645" s="48"/>
      <c r="E1645" s="102"/>
      <c r="F1645" s="102"/>
      <c r="G1645" s="102"/>
      <c r="I1645" s="93"/>
      <c r="J1645" s="93"/>
      <c r="S1645" s="72"/>
      <c r="T1645" s="72"/>
    </row>
    <row r="1646" spans="1:20" s="65" customFormat="1" ht="14.5" x14ac:dyDescent="0.35">
      <c r="A1646" s="48"/>
      <c r="E1646" s="102"/>
      <c r="F1646" s="102"/>
      <c r="G1646" s="102"/>
      <c r="I1646" s="93"/>
      <c r="J1646" s="93"/>
      <c r="S1646" s="72"/>
      <c r="T1646" s="72"/>
    </row>
    <row r="1647" spans="1:20" s="65" customFormat="1" ht="14.5" x14ac:dyDescent="0.35">
      <c r="A1647" s="48"/>
      <c r="E1647" s="102"/>
      <c r="F1647" s="102"/>
      <c r="G1647" s="102"/>
      <c r="I1647" s="93"/>
      <c r="J1647" s="93"/>
      <c r="S1647" s="72"/>
      <c r="T1647" s="72"/>
    </row>
    <row r="1648" spans="1:20" s="65" customFormat="1" ht="14.5" x14ac:dyDescent="0.35">
      <c r="A1648" s="48"/>
      <c r="E1648" s="102"/>
      <c r="F1648" s="102"/>
      <c r="G1648" s="102"/>
      <c r="I1648" s="93"/>
      <c r="J1648" s="93"/>
      <c r="S1648" s="72"/>
      <c r="T1648" s="72"/>
    </row>
    <row r="1649" spans="1:20" s="65" customFormat="1" ht="14.5" x14ac:dyDescent="0.35">
      <c r="A1649" s="48"/>
      <c r="E1649" s="102"/>
      <c r="F1649" s="102"/>
      <c r="G1649" s="102"/>
      <c r="I1649" s="93"/>
      <c r="J1649" s="93"/>
      <c r="S1649" s="72"/>
      <c r="T1649" s="72"/>
    </row>
    <row r="1650" spans="1:20" s="65" customFormat="1" ht="14.5" x14ac:dyDescent="0.35">
      <c r="A1650" s="48"/>
      <c r="E1650" s="102"/>
      <c r="F1650" s="102"/>
      <c r="G1650" s="102"/>
      <c r="I1650" s="93"/>
      <c r="J1650" s="93"/>
      <c r="S1650" s="72"/>
      <c r="T1650" s="72"/>
    </row>
    <row r="1651" spans="1:20" s="65" customFormat="1" ht="14.5" x14ac:dyDescent="0.35">
      <c r="A1651" s="48"/>
      <c r="E1651" s="102"/>
      <c r="F1651" s="102"/>
      <c r="G1651" s="102"/>
      <c r="I1651" s="93"/>
      <c r="J1651" s="93"/>
      <c r="S1651" s="72"/>
      <c r="T1651" s="72"/>
    </row>
    <row r="1652" spans="1:20" s="65" customFormat="1" ht="14.5" x14ac:dyDescent="0.35">
      <c r="A1652" s="48"/>
      <c r="E1652" s="102"/>
      <c r="F1652" s="102"/>
      <c r="G1652" s="102"/>
      <c r="I1652" s="93"/>
      <c r="J1652" s="93"/>
      <c r="S1652" s="72"/>
      <c r="T1652" s="72"/>
    </row>
    <row r="1653" spans="1:20" s="65" customFormat="1" ht="14.5" x14ac:dyDescent="0.35">
      <c r="A1653" s="48"/>
      <c r="E1653" s="102"/>
      <c r="F1653" s="102"/>
      <c r="G1653" s="102"/>
      <c r="I1653" s="93"/>
      <c r="J1653" s="93"/>
      <c r="S1653" s="72"/>
      <c r="T1653" s="72"/>
    </row>
    <row r="1654" spans="1:20" s="65" customFormat="1" ht="14.5" x14ac:dyDescent="0.35">
      <c r="A1654" s="48"/>
      <c r="E1654" s="102"/>
      <c r="F1654" s="102"/>
      <c r="G1654" s="102"/>
      <c r="I1654" s="93"/>
      <c r="J1654" s="93"/>
      <c r="S1654" s="72"/>
      <c r="T1654" s="72"/>
    </row>
    <row r="1655" spans="1:20" s="65" customFormat="1" ht="14.5" x14ac:dyDescent="0.35">
      <c r="A1655" s="48"/>
      <c r="E1655" s="102"/>
      <c r="F1655" s="102"/>
      <c r="G1655" s="102"/>
      <c r="I1655" s="93"/>
      <c r="J1655" s="93"/>
      <c r="S1655" s="72"/>
      <c r="T1655" s="72"/>
    </row>
    <row r="1656" spans="1:20" s="65" customFormat="1" ht="14.5" x14ac:dyDescent="0.35">
      <c r="A1656" s="48"/>
      <c r="E1656" s="102"/>
      <c r="F1656" s="102"/>
      <c r="G1656" s="102"/>
      <c r="I1656" s="93"/>
      <c r="J1656" s="93"/>
      <c r="S1656" s="72"/>
      <c r="T1656" s="72"/>
    </row>
    <row r="1657" spans="1:20" s="65" customFormat="1" ht="14.5" x14ac:dyDescent="0.35">
      <c r="A1657" s="48"/>
      <c r="E1657" s="102"/>
      <c r="F1657" s="102"/>
      <c r="G1657" s="102"/>
      <c r="I1657" s="93"/>
      <c r="J1657" s="93"/>
      <c r="S1657" s="72"/>
      <c r="T1657" s="72"/>
    </row>
    <row r="1658" spans="1:20" s="65" customFormat="1" ht="14.5" x14ac:dyDescent="0.35">
      <c r="A1658" s="48"/>
      <c r="E1658" s="102"/>
      <c r="F1658" s="102"/>
      <c r="G1658" s="102"/>
      <c r="I1658" s="93"/>
      <c r="J1658" s="93"/>
      <c r="S1658" s="72"/>
      <c r="T1658" s="72"/>
    </row>
    <row r="1659" spans="1:20" s="65" customFormat="1" ht="14.5" x14ac:dyDescent="0.35">
      <c r="A1659" s="48"/>
      <c r="E1659" s="102"/>
      <c r="F1659" s="102"/>
      <c r="G1659" s="102"/>
      <c r="I1659" s="93"/>
      <c r="J1659" s="93"/>
      <c r="S1659" s="72"/>
      <c r="T1659" s="72"/>
    </row>
    <row r="1660" spans="1:20" s="65" customFormat="1" ht="14.5" x14ac:dyDescent="0.35">
      <c r="A1660" s="48"/>
      <c r="E1660" s="102"/>
      <c r="F1660" s="102"/>
      <c r="G1660" s="102"/>
      <c r="I1660" s="93"/>
      <c r="J1660" s="93"/>
      <c r="S1660" s="72"/>
      <c r="T1660" s="72"/>
    </row>
    <row r="1661" spans="1:20" s="65" customFormat="1" ht="14.5" x14ac:dyDescent="0.35">
      <c r="A1661" s="48"/>
      <c r="E1661" s="102"/>
      <c r="F1661" s="102"/>
      <c r="G1661" s="102"/>
      <c r="I1661" s="93"/>
      <c r="J1661" s="93"/>
      <c r="S1661" s="72"/>
      <c r="T1661" s="72"/>
    </row>
    <row r="1662" spans="1:20" s="65" customFormat="1" ht="14.5" x14ac:dyDescent="0.35">
      <c r="A1662" s="48"/>
      <c r="E1662" s="102"/>
      <c r="F1662" s="102"/>
      <c r="G1662" s="102"/>
      <c r="I1662" s="93"/>
      <c r="J1662" s="93"/>
      <c r="S1662" s="72"/>
      <c r="T1662" s="72"/>
    </row>
    <row r="1663" spans="1:20" s="65" customFormat="1" ht="14.5" x14ac:dyDescent="0.35">
      <c r="A1663" s="48"/>
      <c r="E1663" s="102"/>
      <c r="F1663" s="102"/>
      <c r="G1663" s="102"/>
      <c r="I1663" s="93"/>
      <c r="J1663" s="93"/>
      <c r="S1663" s="72"/>
      <c r="T1663" s="72"/>
    </row>
    <row r="1664" spans="1:20" s="65" customFormat="1" ht="14.5" x14ac:dyDescent="0.35">
      <c r="A1664" s="48"/>
      <c r="E1664" s="102"/>
      <c r="F1664" s="102"/>
      <c r="G1664" s="102"/>
      <c r="I1664" s="93"/>
      <c r="J1664" s="93"/>
      <c r="S1664" s="72"/>
      <c r="T1664" s="72"/>
    </row>
    <row r="1665" spans="1:20" s="65" customFormat="1" ht="14.5" x14ac:dyDescent="0.35">
      <c r="A1665" s="48"/>
      <c r="E1665" s="102"/>
      <c r="F1665" s="102"/>
      <c r="G1665" s="102"/>
      <c r="I1665" s="93"/>
      <c r="J1665" s="93"/>
      <c r="S1665" s="72"/>
      <c r="T1665" s="72"/>
    </row>
    <row r="1666" spans="1:20" s="65" customFormat="1" ht="14.5" x14ac:dyDescent="0.35">
      <c r="A1666" s="48"/>
      <c r="E1666" s="102"/>
      <c r="F1666" s="102"/>
      <c r="G1666" s="102"/>
      <c r="I1666" s="93"/>
      <c r="J1666" s="93"/>
      <c r="S1666" s="72"/>
      <c r="T1666" s="72"/>
    </row>
    <row r="1667" spans="1:20" s="65" customFormat="1" ht="14.5" x14ac:dyDescent="0.35">
      <c r="A1667" s="48"/>
      <c r="E1667" s="102"/>
      <c r="F1667" s="102"/>
      <c r="G1667" s="102"/>
      <c r="I1667" s="93"/>
      <c r="J1667" s="93"/>
      <c r="S1667" s="72"/>
      <c r="T1667" s="72"/>
    </row>
    <row r="1668" spans="1:20" s="65" customFormat="1" ht="14.5" x14ac:dyDescent="0.35">
      <c r="A1668" s="48"/>
      <c r="E1668" s="102"/>
      <c r="F1668" s="102"/>
      <c r="G1668" s="102"/>
      <c r="I1668" s="93"/>
      <c r="J1668" s="93"/>
      <c r="S1668" s="72"/>
      <c r="T1668" s="72"/>
    </row>
    <row r="1669" spans="1:20" s="65" customFormat="1" ht="14.5" x14ac:dyDescent="0.35">
      <c r="A1669" s="48"/>
      <c r="E1669" s="102"/>
      <c r="F1669" s="102"/>
      <c r="G1669" s="102"/>
      <c r="I1669" s="93"/>
      <c r="J1669" s="93"/>
      <c r="S1669" s="72"/>
      <c r="T1669" s="72"/>
    </row>
    <row r="1670" spans="1:20" s="65" customFormat="1" ht="14.5" x14ac:dyDescent="0.35">
      <c r="A1670" s="48"/>
      <c r="E1670" s="102"/>
      <c r="F1670" s="102"/>
      <c r="G1670" s="102"/>
      <c r="I1670" s="93"/>
      <c r="J1670" s="93"/>
      <c r="S1670" s="72"/>
      <c r="T1670" s="72"/>
    </row>
    <row r="1671" spans="1:20" s="65" customFormat="1" ht="14.5" x14ac:dyDescent="0.35">
      <c r="A1671" s="48"/>
      <c r="E1671" s="102"/>
      <c r="F1671" s="102"/>
      <c r="G1671" s="102"/>
      <c r="I1671" s="93"/>
      <c r="J1671" s="93"/>
      <c r="S1671" s="72"/>
      <c r="T1671" s="72"/>
    </row>
    <row r="1672" spans="1:20" s="65" customFormat="1" ht="14.5" x14ac:dyDescent="0.35">
      <c r="A1672" s="48"/>
      <c r="E1672" s="102"/>
      <c r="F1672" s="102"/>
      <c r="G1672" s="102"/>
      <c r="I1672" s="93"/>
      <c r="J1672" s="93"/>
      <c r="S1672" s="72"/>
      <c r="T1672" s="72"/>
    </row>
    <row r="1673" spans="1:20" s="65" customFormat="1" ht="14.5" x14ac:dyDescent="0.35">
      <c r="A1673" s="48"/>
      <c r="E1673" s="102"/>
      <c r="F1673" s="102"/>
      <c r="G1673" s="102"/>
      <c r="I1673" s="93"/>
      <c r="J1673" s="93"/>
      <c r="S1673" s="72"/>
      <c r="T1673" s="72"/>
    </row>
    <row r="1674" spans="1:20" s="65" customFormat="1" ht="14.5" x14ac:dyDescent="0.35">
      <c r="A1674" s="48"/>
      <c r="E1674" s="102"/>
      <c r="F1674" s="102"/>
      <c r="G1674" s="102"/>
      <c r="I1674" s="93"/>
      <c r="J1674" s="93"/>
      <c r="S1674" s="72"/>
      <c r="T1674" s="72"/>
    </row>
    <row r="1675" spans="1:20" s="65" customFormat="1" ht="14.5" x14ac:dyDescent="0.35">
      <c r="A1675" s="48"/>
      <c r="E1675" s="102"/>
      <c r="F1675" s="102"/>
      <c r="G1675" s="102"/>
      <c r="I1675" s="93"/>
      <c r="J1675" s="93"/>
      <c r="S1675" s="72"/>
      <c r="T1675" s="72"/>
    </row>
    <row r="1676" spans="1:20" s="65" customFormat="1" ht="14.5" x14ac:dyDescent="0.35">
      <c r="A1676" s="48"/>
      <c r="E1676" s="102"/>
      <c r="F1676" s="102"/>
      <c r="G1676" s="102"/>
      <c r="I1676" s="93"/>
      <c r="J1676" s="93"/>
      <c r="S1676" s="72"/>
      <c r="T1676" s="72"/>
    </row>
    <row r="1677" spans="1:20" s="65" customFormat="1" ht="14.5" x14ac:dyDescent="0.35">
      <c r="A1677" s="48"/>
      <c r="E1677" s="102"/>
      <c r="F1677" s="102"/>
      <c r="G1677" s="102"/>
      <c r="I1677" s="93"/>
      <c r="J1677" s="93"/>
      <c r="S1677" s="72"/>
      <c r="T1677" s="72"/>
    </row>
    <row r="1678" spans="1:20" s="65" customFormat="1" ht="14.5" x14ac:dyDescent="0.35">
      <c r="A1678" s="48"/>
      <c r="E1678" s="102"/>
      <c r="F1678" s="102"/>
      <c r="G1678" s="102"/>
      <c r="I1678" s="93"/>
      <c r="J1678" s="93"/>
      <c r="S1678" s="72"/>
      <c r="T1678" s="72"/>
    </row>
    <row r="1679" spans="1:20" s="65" customFormat="1" ht="14.5" x14ac:dyDescent="0.35">
      <c r="A1679" s="48"/>
      <c r="E1679" s="102"/>
      <c r="F1679" s="102"/>
      <c r="G1679" s="102"/>
      <c r="I1679" s="93"/>
      <c r="J1679" s="93"/>
      <c r="S1679" s="72"/>
      <c r="T1679" s="72"/>
    </row>
    <row r="1680" spans="1:20" s="65" customFormat="1" ht="14.5" x14ac:dyDescent="0.35">
      <c r="A1680" s="48"/>
      <c r="E1680" s="102"/>
      <c r="F1680" s="102"/>
      <c r="G1680" s="102"/>
      <c r="I1680" s="93"/>
      <c r="J1680" s="93"/>
      <c r="S1680" s="72"/>
      <c r="T1680" s="72"/>
    </row>
    <row r="1681" spans="1:20" s="65" customFormat="1" ht="14.5" x14ac:dyDescent="0.35">
      <c r="A1681" s="48"/>
      <c r="E1681" s="102"/>
      <c r="F1681" s="102"/>
      <c r="G1681" s="102"/>
      <c r="I1681" s="93"/>
      <c r="J1681" s="93"/>
      <c r="S1681" s="72"/>
      <c r="T1681" s="72"/>
    </row>
    <row r="1682" spans="1:20" s="65" customFormat="1" ht="14.5" x14ac:dyDescent="0.35">
      <c r="A1682" s="48"/>
      <c r="E1682" s="102"/>
      <c r="F1682" s="102"/>
      <c r="G1682" s="102"/>
      <c r="I1682" s="93"/>
      <c r="J1682" s="93"/>
      <c r="S1682" s="72"/>
      <c r="T1682" s="72"/>
    </row>
    <row r="1683" spans="1:20" s="65" customFormat="1" ht="14.5" x14ac:dyDescent="0.35">
      <c r="A1683" s="48"/>
      <c r="E1683" s="102"/>
      <c r="F1683" s="102"/>
      <c r="G1683" s="102"/>
      <c r="I1683" s="93"/>
      <c r="J1683" s="93"/>
      <c r="S1683" s="72"/>
      <c r="T1683" s="72"/>
    </row>
    <row r="1684" spans="1:20" s="65" customFormat="1" ht="14.5" x14ac:dyDescent="0.35">
      <c r="A1684" s="48"/>
      <c r="E1684" s="102"/>
      <c r="F1684" s="102"/>
      <c r="G1684" s="102"/>
      <c r="I1684" s="93"/>
      <c r="J1684" s="93"/>
      <c r="S1684" s="72"/>
      <c r="T1684" s="72"/>
    </row>
    <row r="1685" spans="1:20" s="65" customFormat="1" ht="14.5" x14ac:dyDescent="0.35">
      <c r="A1685" s="48"/>
      <c r="E1685" s="102"/>
      <c r="F1685" s="102"/>
      <c r="G1685" s="102"/>
      <c r="I1685" s="93"/>
      <c r="J1685" s="93"/>
      <c r="S1685" s="72"/>
      <c r="T1685" s="72"/>
    </row>
    <row r="1686" spans="1:20" s="65" customFormat="1" ht="14.5" x14ac:dyDescent="0.35">
      <c r="A1686" s="48"/>
      <c r="E1686" s="102"/>
      <c r="F1686" s="102"/>
      <c r="G1686" s="102"/>
      <c r="I1686" s="93"/>
      <c r="J1686" s="93"/>
      <c r="S1686" s="72"/>
      <c r="T1686" s="72"/>
    </row>
    <row r="1687" spans="1:20" s="65" customFormat="1" ht="14.5" x14ac:dyDescent="0.35">
      <c r="A1687" s="48"/>
      <c r="E1687" s="102"/>
      <c r="F1687" s="102"/>
      <c r="G1687" s="102"/>
      <c r="I1687" s="93"/>
      <c r="J1687" s="93"/>
      <c r="S1687" s="72"/>
      <c r="T1687" s="72"/>
    </row>
    <row r="1688" spans="1:20" s="65" customFormat="1" ht="14.5" x14ac:dyDescent="0.35">
      <c r="A1688" s="48"/>
      <c r="E1688" s="102"/>
      <c r="F1688" s="102"/>
      <c r="G1688" s="102"/>
      <c r="I1688" s="93"/>
      <c r="J1688" s="93"/>
      <c r="S1688" s="72"/>
      <c r="T1688" s="72"/>
    </row>
    <row r="1689" spans="1:20" s="65" customFormat="1" ht="14.5" x14ac:dyDescent="0.35">
      <c r="A1689" s="48"/>
      <c r="E1689" s="102"/>
      <c r="F1689" s="102"/>
      <c r="G1689" s="102"/>
      <c r="I1689" s="93"/>
      <c r="J1689" s="93"/>
      <c r="S1689" s="72"/>
      <c r="T1689" s="72"/>
    </row>
    <row r="1690" spans="1:20" s="65" customFormat="1" ht="14.5" x14ac:dyDescent="0.35">
      <c r="A1690" s="48"/>
      <c r="E1690" s="102"/>
      <c r="F1690" s="102"/>
      <c r="G1690" s="102"/>
      <c r="I1690" s="93"/>
      <c r="J1690" s="93"/>
      <c r="S1690" s="72"/>
      <c r="T1690" s="72"/>
    </row>
    <row r="1691" spans="1:20" s="65" customFormat="1" ht="14.5" x14ac:dyDescent="0.35">
      <c r="A1691" s="48"/>
      <c r="E1691" s="102"/>
      <c r="F1691" s="102"/>
      <c r="G1691" s="102"/>
      <c r="I1691" s="93"/>
      <c r="J1691" s="93"/>
      <c r="S1691" s="72"/>
      <c r="T1691" s="72"/>
    </row>
    <row r="1692" spans="1:20" s="65" customFormat="1" ht="14.5" x14ac:dyDescent="0.35">
      <c r="A1692" s="48"/>
      <c r="E1692" s="102"/>
      <c r="F1692" s="102"/>
      <c r="G1692" s="102"/>
      <c r="I1692" s="93"/>
      <c r="J1692" s="93"/>
      <c r="S1692" s="72"/>
      <c r="T1692" s="72"/>
    </row>
    <row r="1693" spans="1:20" s="65" customFormat="1" ht="14.5" x14ac:dyDescent="0.35">
      <c r="A1693" s="48"/>
      <c r="E1693" s="102"/>
      <c r="F1693" s="102"/>
      <c r="G1693" s="102"/>
      <c r="I1693" s="93"/>
      <c r="J1693" s="93"/>
      <c r="S1693" s="72"/>
      <c r="T1693" s="72"/>
    </row>
    <row r="1694" spans="1:20" s="65" customFormat="1" ht="14.5" x14ac:dyDescent="0.35">
      <c r="A1694" s="48"/>
      <c r="E1694" s="102"/>
      <c r="F1694" s="102"/>
      <c r="G1694" s="102"/>
      <c r="I1694" s="93"/>
      <c r="J1694" s="93"/>
      <c r="S1694" s="72"/>
      <c r="T1694" s="72"/>
    </row>
    <row r="1695" spans="1:20" s="65" customFormat="1" ht="14.5" x14ac:dyDescent="0.35">
      <c r="A1695" s="48"/>
      <c r="E1695" s="102"/>
      <c r="F1695" s="102"/>
      <c r="G1695" s="102"/>
      <c r="I1695" s="93"/>
      <c r="J1695" s="93"/>
      <c r="S1695" s="72"/>
      <c r="T1695" s="72"/>
    </row>
    <row r="1696" spans="1:20" s="65" customFormat="1" ht="14.5" x14ac:dyDescent="0.35">
      <c r="A1696" s="48"/>
      <c r="E1696" s="102"/>
      <c r="F1696" s="102"/>
      <c r="G1696" s="102"/>
      <c r="I1696" s="93"/>
      <c r="J1696" s="93"/>
      <c r="S1696" s="72"/>
      <c r="T1696" s="72"/>
    </row>
    <row r="1697" spans="1:20" s="65" customFormat="1" ht="14.5" x14ac:dyDescent="0.35">
      <c r="A1697" s="48"/>
      <c r="E1697" s="102"/>
      <c r="F1697" s="102"/>
      <c r="G1697" s="102"/>
      <c r="I1697" s="93"/>
      <c r="J1697" s="93"/>
      <c r="S1697" s="72"/>
      <c r="T1697" s="72"/>
    </row>
    <row r="1698" spans="1:20" s="65" customFormat="1" ht="14.5" x14ac:dyDescent="0.35">
      <c r="A1698" s="48"/>
      <c r="E1698" s="102"/>
      <c r="F1698" s="102"/>
      <c r="G1698" s="102"/>
      <c r="I1698" s="93"/>
      <c r="J1698" s="93"/>
      <c r="S1698" s="72"/>
      <c r="T1698" s="72"/>
    </row>
    <row r="1699" spans="1:20" s="65" customFormat="1" ht="14.5" x14ac:dyDescent="0.35">
      <c r="A1699" s="48"/>
      <c r="E1699" s="102"/>
      <c r="F1699" s="102"/>
      <c r="G1699" s="102"/>
      <c r="I1699" s="93"/>
      <c r="J1699" s="93"/>
      <c r="S1699" s="72"/>
      <c r="T1699" s="72"/>
    </row>
    <row r="1700" spans="1:20" s="65" customFormat="1" ht="14.5" x14ac:dyDescent="0.35">
      <c r="A1700" s="48"/>
      <c r="E1700" s="102"/>
      <c r="F1700" s="102"/>
      <c r="G1700" s="102"/>
      <c r="I1700" s="93"/>
      <c r="J1700" s="93"/>
      <c r="S1700" s="72"/>
      <c r="T1700" s="72"/>
    </row>
    <row r="1701" spans="1:20" s="65" customFormat="1" ht="14.5" x14ac:dyDescent="0.35">
      <c r="A1701" s="48"/>
      <c r="E1701" s="102"/>
      <c r="F1701" s="102"/>
      <c r="G1701" s="102"/>
      <c r="I1701" s="93"/>
      <c r="J1701" s="93"/>
      <c r="S1701" s="72"/>
      <c r="T1701" s="72"/>
    </row>
    <row r="1702" spans="1:20" s="65" customFormat="1" ht="14.5" x14ac:dyDescent="0.35">
      <c r="A1702" s="48"/>
      <c r="E1702" s="102"/>
      <c r="F1702" s="102"/>
      <c r="G1702" s="102"/>
      <c r="I1702" s="93"/>
      <c r="J1702" s="93"/>
      <c r="S1702" s="72"/>
      <c r="T1702" s="72"/>
    </row>
    <row r="1703" spans="1:20" s="65" customFormat="1" ht="14.5" x14ac:dyDescent="0.35">
      <c r="A1703" s="48"/>
      <c r="E1703" s="102"/>
      <c r="F1703" s="102"/>
      <c r="G1703" s="102"/>
      <c r="I1703" s="93"/>
      <c r="J1703" s="93"/>
      <c r="S1703" s="72"/>
      <c r="T1703" s="72"/>
    </row>
    <row r="1704" spans="1:20" s="65" customFormat="1" ht="14.5" x14ac:dyDescent="0.35">
      <c r="A1704" s="48"/>
      <c r="E1704" s="102"/>
      <c r="F1704" s="102"/>
      <c r="G1704" s="102"/>
      <c r="I1704" s="93"/>
      <c r="J1704" s="93"/>
      <c r="S1704" s="72"/>
      <c r="T1704" s="72"/>
    </row>
    <row r="1705" spans="1:20" s="65" customFormat="1" ht="14.5" x14ac:dyDescent="0.35">
      <c r="A1705" s="48"/>
      <c r="E1705" s="102"/>
      <c r="F1705" s="102"/>
      <c r="G1705" s="102"/>
      <c r="I1705" s="93"/>
      <c r="J1705" s="93"/>
      <c r="S1705" s="72"/>
      <c r="T1705" s="72"/>
    </row>
    <row r="1706" spans="1:20" s="65" customFormat="1" ht="14.5" x14ac:dyDescent="0.35">
      <c r="A1706" s="48"/>
      <c r="E1706" s="102"/>
      <c r="F1706" s="102"/>
      <c r="G1706" s="102"/>
      <c r="I1706" s="93"/>
      <c r="J1706" s="93"/>
      <c r="S1706" s="72"/>
      <c r="T1706" s="72"/>
    </row>
    <row r="1707" spans="1:20" s="65" customFormat="1" ht="14.5" x14ac:dyDescent="0.35">
      <c r="A1707" s="48"/>
      <c r="E1707" s="102"/>
      <c r="F1707" s="102"/>
      <c r="G1707" s="102"/>
      <c r="I1707" s="93"/>
      <c r="J1707" s="93"/>
      <c r="S1707" s="72"/>
      <c r="T1707" s="72"/>
    </row>
    <row r="1708" spans="1:20" s="65" customFormat="1" ht="14.5" x14ac:dyDescent="0.35">
      <c r="A1708" s="48"/>
      <c r="E1708" s="102"/>
      <c r="F1708" s="102"/>
      <c r="G1708" s="102"/>
      <c r="I1708" s="93"/>
      <c r="J1708" s="93"/>
      <c r="S1708" s="72"/>
      <c r="T1708" s="72"/>
    </row>
    <row r="1709" spans="1:20" s="65" customFormat="1" ht="14.5" x14ac:dyDescent="0.35">
      <c r="A1709" s="48"/>
      <c r="E1709" s="102"/>
      <c r="F1709" s="102"/>
      <c r="G1709" s="102"/>
      <c r="I1709" s="93"/>
      <c r="J1709" s="93"/>
      <c r="S1709" s="72"/>
      <c r="T1709" s="72"/>
    </row>
    <row r="1710" spans="1:20" s="65" customFormat="1" ht="14.5" x14ac:dyDescent="0.35">
      <c r="A1710" s="48"/>
      <c r="E1710" s="102"/>
      <c r="F1710" s="102"/>
      <c r="G1710" s="102"/>
      <c r="I1710" s="93"/>
      <c r="J1710" s="93"/>
      <c r="S1710" s="72"/>
      <c r="T1710" s="72"/>
    </row>
    <row r="1711" spans="1:20" s="65" customFormat="1" ht="14.5" x14ac:dyDescent="0.35">
      <c r="A1711" s="48"/>
      <c r="E1711" s="102"/>
      <c r="F1711" s="102"/>
      <c r="G1711" s="102"/>
      <c r="I1711" s="93"/>
      <c r="J1711" s="93"/>
      <c r="S1711" s="72"/>
      <c r="T1711" s="72"/>
    </row>
    <row r="1712" spans="1:20" s="65" customFormat="1" ht="14.5" x14ac:dyDescent="0.35">
      <c r="A1712" s="48"/>
      <c r="E1712" s="102"/>
      <c r="F1712" s="102"/>
      <c r="G1712" s="102"/>
      <c r="I1712" s="93"/>
      <c r="J1712" s="93"/>
      <c r="S1712" s="72"/>
      <c r="T1712" s="72"/>
    </row>
    <row r="1713" spans="1:20" s="65" customFormat="1" ht="14.5" x14ac:dyDescent="0.35">
      <c r="A1713" s="48"/>
      <c r="E1713" s="102"/>
      <c r="F1713" s="102"/>
      <c r="G1713" s="102"/>
      <c r="I1713" s="93"/>
      <c r="J1713" s="93"/>
      <c r="S1713" s="72"/>
      <c r="T1713" s="72"/>
    </row>
    <row r="1714" spans="1:20" s="65" customFormat="1" ht="14.5" x14ac:dyDescent="0.35">
      <c r="A1714" s="48"/>
      <c r="E1714" s="102"/>
      <c r="F1714" s="102"/>
      <c r="G1714" s="102"/>
      <c r="I1714" s="93"/>
      <c r="J1714" s="93"/>
      <c r="S1714" s="72"/>
      <c r="T1714" s="72"/>
    </row>
    <row r="1715" spans="1:20" s="65" customFormat="1" ht="14.5" x14ac:dyDescent="0.35">
      <c r="A1715" s="48"/>
      <c r="E1715" s="102"/>
      <c r="F1715" s="102"/>
      <c r="G1715" s="102"/>
      <c r="I1715" s="93"/>
      <c r="J1715" s="93"/>
      <c r="S1715" s="72"/>
      <c r="T1715" s="72"/>
    </row>
    <row r="1716" spans="1:20" s="65" customFormat="1" ht="14.5" x14ac:dyDescent="0.35">
      <c r="A1716" s="48"/>
      <c r="E1716" s="102"/>
      <c r="F1716" s="102"/>
      <c r="G1716" s="102"/>
      <c r="I1716" s="93"/>
      <c r="J1716" s="93"/>
      <c r="S1716" s="72"/>
      <c r="T1716" s="72"/>
    </row>
    <row r="1717" spans="1:20" s="65" customFormat="1" ht="14.5" x14ac:dyDescent="0.35">
      <c r="A1717" s="48"/>
      <c r="E1717" s="102"/>
      <c r="F1717" s="102"/>
      <c r="G1717" s="102"/>
      <c r="I1717" s="93"/>
      <c r="J1717" s="93"/>
      <c r="S1717" s="72"/>
      <c r="T1717" s="72"/>
    </row>
    <row r="1718" spans="1:20" s="65" customFormat="1" ht="14.5" x14ac:dyDescent="0.35">
      <c r="A1718" s="48"/>
      <c r="E1718" s="102"/>
      <c r="F1718" s="102"/>
      <c r="G1718" s="102"/>
      <c r="I1718" s="93"/>
      <c r="J1718" s="93"/>
      <c r="S1718" s="72"/>
      <c r="T1718" s="72"/>
    </row>
    <row r="1719" spans="1:20" s="65" customFormat="1" ht="14.5" x14ac:dyDescent="0.35">
      <c r="A1719" s="48"/>
      <c r="E1719" s="102"/>
      <c r="F1719" s="102"/>
      <c r="G1719" s="102"/>
      <c r="I1719" s="93"/>
      <c r="J1719" s="93"/>
      <c r="S1719" s="72"/>
      <c r="T1719" s="72"/>
    </row>
    <row r="1720" spans="1:20" s="65" customFormat="1" ht="14.5" x14ac:dyDescent="0.35">
      <c r="A1720" s="48"/>
      <c r="E1720" s="102"/>
      <c r="F1720" s="102"/>
      <c r="G1720" s="102"/>
      <c r="I1720" s="93"/>
      <c r="J1720" s="93"/>
      <c r="S1720" s="72"/>
      <c r="T1720" s="72"/>
    </row>
    <row r="1721" spans="1:20" s="65" customFormat="1" ht="14.5" x14ac:dyDescent="0.35">
      <c r="A1721" s="48"/>
      <c r="E1721" s="102"/>
      <c r="F1721" s="102"/>
      <c r="G1721" s="102"/>
      <c r="I1721" s="93"/>
      <c r="J1721" s="93"/>
      <c r="S1721" s="72"/>
      <c r="T1721" s="72"/>
    </row>
    <row r="1722" spans="1:20" s="65" customFormat="1" ht="14.5" x14ac:dyDescent="0.35">
      <c r="A1722" s="48"/>
      <c r="E1722" s="102"/>
      <c r="F1722" s="102"/>
      <c r="G1722" s="102"/>
      <c r="I1722" s="93"/>
      <c r="J1722" s="93"/>
      <c r="S1722" s="72"/>
      <c r="T1722" s="72"/>
    </row>
    <row r="1723" spans="1:20" s="65" customFormat="1" ht="14.5" x14ac:dyDescent="0.35">
      <c r="A1723" s="48"/>
      <c r="E1723" s="102"/>
      <c r="F1723" s="102"/>
      <c r="G1723" s="102"/>
      <c r="I1723" s="93"/>
      <c r="J1723" s="93"/>
      <c r="S1723" s="72"/>
      <c r="T1723" s="72"/>
    </row>
    <row r="1724" spans="1:20" s="65" customFormat="1" ht="14.5" x14ac:dyDescent="0.35">
      <c r="A1724" s="48"/>
      <c r="E1724" s="102"/>
      <c r="F1724" s="102"/>
      <c r="G1724" s="102"/>
      <c r="I1724" s="93"/>
      <c r="J1724" s="93"/>
      <c r="S1724" s="72"/>
      <c r="T1724" s="72"/>
    </row>
    <row r="1725" spans="1:20" s="65" customFormat="1" ht="14.5" x14ac:dyDescent="0.35">
      <c r="A1725" s="48"/>
      <c r="E1725" s="102"/>
      <c r="F1725" s="102"/>
      <c r="G1725" s="102"/>
      <c r="I1725" s="93"/>
      <c r="J1725" s="93"/>
      <c r="S1725" s="72"/>
      <c r="T1725" s="72"/>
    </row>
    <row r="1726" spans="1:20" s="65" customFormat="1" ht="14.5" x14ac:dyDescent="0.35">
      <c r="A1726" s="48"/>
      <c r="E1726" s="102"/>
      <c r="F1726" s="102"/>
      <c r="G1726" s="102"/>
      <c r="I1726" s="93"/>
      <c r="J1726" s="93"/>
      <c r="S1726" s="72"/>
      <c r="T1726" s="72"/>
    </row>
    <row r="1727" spans="1:20" s="65" customFormat="1" ht="14.5" x14ac:dyDescent="0.35">
      <c r="A1727" s="48"/>
      <c r="E1727" s="102"/>
      <c r="F1727" s="102"/>
      <c r="G1727" s="102"/>
      <c r="I1727" s="93"/>
      <c r="J1727" s="93"/>
      <c r="S1727" s="72"/>
      <c r="T1727" s="72"/>
    </row>
    <row r="1728" spans="1:20" s="65" customFormat="1" ht="14.5" x14ac:dyDescent="0.35">
      <c r="A1728" s="48"/>
      <c r="E1728" s="102"/>
      <c r="F1728" s="102"/>
      <c r="G1728" s="102"/>
      <c r="I1728" s="93"/>
      <c r="J1728" s="93"/>
      <c r="S1728" s="72"/>
      <c r="T1728" s="72"/>
    </row>
    <row r="1729" spans="1:20" s="65" customFormat="1" ht="14.5" x14ac:dyDescent="0.35">
      <c r="A1729" s="48"/>
      <c r="E1729" s="102"/>
      <c r="F1729" s="102"/>
      <c r="G1729" s="102"/>
      <c r="I1729" s="93"/>
      <c r="J1729" s="93"/>
      <c r="S1729" s="72"/>
      <c r="T1729" s="72"/>
    </row>
    <row r="1730" spans="1:20" s="65" customFormat="1" ht="14.5" x14ac:dyDescent="0.35">
      <c r="A1730" s="48"/>
      <c r="E1730" s="102"/>
      <c r="F1730" s="102"/>
      <c r="G1730" s="102"/>
      <c r="I1730" s="93"/>
      <c r="J1730" s="93"/>
      <c r="S1730" s="72"/>
      <c r="T1730" s="72"/>
    </row>
    <row r="1731" spans="1:20" s="65" customFormat="1" ht="14.5" x14ac:dyDescent="0.35">
      <c r="A1731" s="48"/>
      <c r="E1731" s="102"/>
      <c r="F1731" s="102"/>
      <c r="G1731" s="102"/>
      <c r="I1731" s="93"/>
      <c r="J1731" s="93"/>
      <c r="S1731" s="72"/>
      <c r="T1731" s="72"/>
    </row>
    <row r="1732" spans="1:20" s="65" customFormat="1" ht="14.5" x14ac:dyDescent="0.35">
      <c r="A1732" s="48"/>
      <c r="E1732" s="102"/>
      <c r="F1732" s="102"/>
      <c r="G1732" s="102"/>
      <c r="I1732" s="93"/>
      <c r="J1732" s="93"/>
      <c r="S1732" s="72"/>
      <c r="T1732" s="72"/>
    </row>
    <row r="1733" spans="1:20" s="65" customFormat="1" ht="14.5" x14ac:dyDescent="0.35">
      <c r="A1733" s="48"/>
      <c r="E1733" s="102"/>
      <c r="F1733" s="102"/>
      <c r="G1733" s="102"/>
      <c r="I1733" s="93"/>
      <c r="J1733" s="93"/>
      <c r="S1733" s="72"/>
      <c r="T1733" s="72"/>
    </row>
    <row r="1734" spans="1:20" s="65" customFormat="1" ht="14.5" x14ac:dyDescent="0.35">
      <c r="A1734" s="48"/>
      <c r="E1734" s="102"/>
      <c r="F1734" s="102"/>
      <c r="G1734" s="102"/>
      <c r="I1734" s="93"/>
      <c r="J1734" s="93"/>
      <c r="S1734" s="72"/>
      <c r="T1734" s="72"/>
    </row>
    <row r="1735" spans="1:20" s="65" customFormat="1" ht="14.5" x14ac:dyDescent="0.35">
      <c r="A1735" s="48"/>
      <c r="E1735" s="102"/>
      <c r="F1735" s="102"/>
      <c r="G1735" s="102"/>
      <c r="I1735" s="93"/>
      <c r="J1735" s="93"/>
      <c r="S1735" s="72"/>
      <c r="T1735" s="72"/>
    </row>
    <row r="1736" spans="1:20" s="65" customFormat="1" ht="14.5" x14ac:dyDescent="0.35">
      <c r="A1736" s="48"/>
      <c r="E1736" s="102"/>
      <c r="F1736" s="102"/>
      <c r="G1736" s="102"/>
      <c r="I1736" s="93"/>
      <c r="J1736" s="93"/>
      <c r="S1736" s="72"/>
      <c r="T1736" s="72"/>
    </row>
    <row r="1737" spans="1:20" s="65" customFormat="1" ht="14.5" x14ac:dyDescent="0.35">
      <c r="A1737" s="48"/>
      <c r="E1737" s="102"/>
      <c r="F1737" s="102"/>
      <c r="G1737" s="102"/>
      <c r="I1737" s="93"/>
      <c r="J1737" s="93"/>
      <c r="S1737" s="72"/>
      <c r="T1737" s="72"/>
    </row>
    <row r="1738" spans="1:20" s="65" customFormat="1" ht="14.5" x14ac:dyDescent="0.35">
      <c r="A1738" s="48"/>
      <c r="E1738" s="102"/>
      <c r="F1738" s="102"/>
      <c r="G1738" s="102"/>
      <c r="I1738" s="93"/>
      <c r="J1738" s="93"/>
      <c r="S1738" s="72"/>
      <c r="T1738" s="72"/>
    </row>
    <row r="1739" spans="1:20" s="65" customFormat="1" ht="14.5" x14ac:dyDescent="0.35">
      <c r="A1739" s="48"/>
      <c r="E1739" s="102"/>
      <c r="F1739" s="102"/>
      <c r="G1739" s="102"/>
      <c r="I1739" s="93"/>
      <c r="J1739" s="93"/>
      <c r="S1739" s="72"/>
      <c r="T1739" s="72"/>
    </row>
    <row r="1740" spans="1:20" s="65" customFormat="1" ht="14.5" x14ac:dyDescent="0.35">
      <c r="A1740" s="48"/>
      <c r="E1740" s="102"/>
      <c r="F1740" s="102"/>
      <c r="G1740" s="102"/>
      <c r="I1740" s="93"/>
      <c r="J1740" s="93"/>
      <c r="S1740" s="72"/>
      <c r="T1740" s="72"/>
    </row>
    <row r="1741" spans="1:20" s="65" customFormat="1" ht="14.5" x14ac:dyDescent="0.35">
      <c r="A1741" s="48"/>
      <c r="E1741" s="102"/>
      <c r="F1741" s="102"/>
      <c r="G1741" s="102"/>
      <c r="I1741" s="93"/>
      <c r="J1741" s="93"/>
      <c r="S1741" s="72"/>
      <c r="T1741" s="72"/>
    </row>
    <row r="1742" spans="1:20" s="65" customFormat="1" ht="14.5" x14ac:dyDescent="0.35">
      <c r="A1742" s="48"/>
      <c r="E1742" s="102"/>
      <c r="F1742" s="102"/>
      <c r="G1742" s="102"/>
      <c r="I1742" s="93"/>
      <c r="J1742" s="93"/>
      <c r="S1742" s="72"/>
      <c r="T1742" s="72"/>
    </row>
    <row r="1743" spans="1:20" s="65" customFormat="1" ht="14.5" x14ac:dyDescent="0.35">
      <c r="A1743" s="48"/>
      <c r="E1743" s="102"/>
      <c r="F1743" s="102"/>
      <c r="G1743" s="102"/>
      <c r="I1743" s="93"/>
      <c r="J1743" s="93"/>
      <c r="S1743" s="72"/>
      <c r="T1743" s="72"/>
    </row>
    <row r="1744" spans="1:20" s="65" customFormat="1" ht="14.5" x14ac:dyDescent="0.35">
      <c r="A1744" s="48"/>
      <c r="E1744" s="102"/>
      <c r="F1744" s="102"/>
      <c r="G1744" s="102"/>
      <c r="I1744" s="93"/>
      <c r="J1744" s="93"/>
      <c r="S1744" s="72"/>
      <c r="T1744" s="72"/>
    </row>
    <row r="1745" spans="1:20" s="65" customFormat="1" ht="14.5" x14ac:dyDescent="0.35">
      <c r="A1745" s="48"/>
      <c r="E1745" s="102"/>
      <c r="F1745" s="102"/>
      <c r="G1745" s="102"/>
      <c r="I1745" s="93"/>
      <c r="J1745" s="93"/>
      <c r="S1745" s="72"/>
      <c r="T1745" s="72"/>
    </row>
    <row r="1746" spans="1:20" s="65" customFormat="1" ht="14.5" x14ac:dyDescent="0.35">
      <c r="A1746" s="48"/>
      <c r="E1746" s="102"/>
      <c r="F1746" s="102"/>
      <c r="G1746" s="102"/>
      <c r="I1746" s="93"/>
      <c r="J1746" s="93"/>
      <c r="S1746" s="72"/>
      <c r="T1746" s="72"/>
    </row>
    <row r="1747" spans="1:20" s="65" customFormat="1" ht="14.5" x14ac:dyDescent="0.35">
      <c r="A1747" s="48"/>
      <c r="E1747" s="102"/>
      <c r="F1747" s="102"/>
      <c r="G1747" s="102"/>
      <c r="I1747" s="93"/>
      <c r="J1747" s="93"/>
      <c r="S1747" s="72"/>
      <c r="T1747" s="72"/>
    </row>
    <row r="1748" spans="1:20" s="65" customFormat="1" ht="14.5" x14ac:dyDescent="0.35">
      <c r="A1748" s="48"/>
      <c r="E1748" s="102"/>
      <c r="F1748" s="102"/>
      <c r="G1748" s="102"/>
      <c r="I1748" s="93"/>
      <c r="J1748" s="93"/>
      <c r="S1748" s="72"/>
      <c r="T1748" s="72"/>
    </row>
    <row r="1749" spans="1:20" s="65" customFormat="1" ht="14.5" x14ac:dyDescent="0.35">
      <c r="A1749" s="48"/>
      <c r="E1749" s="102"/>
      <c r="F1749" s="102"/>
      <c r="G1749" s="102"/>
      <c r="I1749" s="93"/>
      <c r="J1749" s="93"/>
      <c r="S1749" s="72"/>
      <c r="T1749" s="72"/>
    </row>
    <row r="1750" spans="1:20" s="65" customFormat="1" ht="14.5" x14ac:dyDescent="0.35">
      <c r="A1750" s="48"/>
      <c r="E1750" s="102"/>
      <c r="F1750" s="102"/>
      <c r="G1750" s="102"/>
      <c r="I1750" s="93"/>
      <c r="J1750" s="93"/>
      <c r="S1750" s="72"/>
      <c r="T1750" s="72"/>
    </row>
    <row r="1751" spans="1:20" s="65" customFormat="1" ht="14.5" x14ac:dyDescent="0.35">
      <c r="A1751" s="48"/>
      <c r="E1751" s="102"/>
      <c r="F1751" s="102"/>
      <c r="G1751" s="102"/>
      <c r="I1751" s="93"/>
      <c r="J1751" s="93"/>
      <c r="S1751" s="72"/>
      <c r="T1751" s="72"/>
    </row>
    <row r="1752" spans="1:20" s="65" customFormat="1" ht="14.5" x14ac:dyDescent="0.35">
      <c r="A1752" s="48"/>
      <c r="E1752" s="102"/>
      <c r="F1752" s="102"/>
      <c r="G1752" s="102"/>
      <c r="I1752" s="93"/>
      <c r="J1752" s="93"/>
      <c r="S1752" s="72"/>
      <c r="T1752" s="72"/>
    </row>
    <row r="1753" spans="1:20" s="65" customFormat="1" ht="14.5" x14ac:dyDescent="0.35">
      <c r="A1753" s="48"/>
      <c r="E1753" s="102"/>
      <c r="F1753" s="102"/>
      <c r="G1753" s="102"/>
      <c r="I1753" s="93"/>
      <c r="J1753" s="93"/>
      <c r="S1753" s="72"/>
      <c r="T1753" s="72"/>
    </row>
    <row r="1754" spans="1:20" s="65" customFormat="1" ht="14.5" x14ac:dyDescent="0.35">
      <c r="A1754" s="48"/>
      <c r="E1754" s="102"/>
      <c r="F1754" s="102"/>
      <c r="G1754" s="102"/>
      <c r="I1754" s="93"/>
      <c r="J1754" s="93"/>
      <c r="S1754" s="72"/>
      <c r="T1754" s="72"/>
    </row>
    <row r="1755" spans="1:20" s="65" customFormat="1" ht="14.5" x14ac:dyDescent="0.35">
      <c r="A1755" s="48"/>
      <c r="E1755" s="102"/>
      <c r="F1755" s="102"/>
      <c r="G1755" s="102"/>
      <c r="I1755" s="93"/>
      <c r="J1755" s="93"/>
      <c r="S1755" s="72"/>
      <c r="T1755" s="72"/>
    </row>
    <row r="1756" spans="1:20" s="65" customFormat="1" ht="14.5" x14ac:dyDescent="0.35">
      <c r="A1756" s="48"/>
      <c r="E1756" s="102"/>
      <c r="F1756" s="102"/>
      <c r="G1756" s="102"/>
      <c r="I1756" s="93"/>
      <c r="J1756" s="93"/>
      <c r="S1756" s="72"/>
      <c r="T1756" s="72"/>
    </row>
    <row r="1757" spans="1:20" s="65" customFormat="1" ht="14.5" x14ac:dyDescent="0.35">
      <c r="A1757" s="48"/>
      <c r="E1757" s="102"/>
      <c r="F1757" s="102"/>
      <c r="G1757" s="102"/>
      <c r="I1757" s="93"/>
      <c r="J1757" s="93"/>
      <c r="S1757" s="72"/>
      <c r="T1757" s="72"/>
    </row>
    <row r="1758" spans="1:20" s="65" customFormat="1" ht="14.5" x14ac:dyDescent="0.35">
      <c r="A1758" s="48"/>
      <c r="E1758" s="102"/>
      <c r="F1758" s="102"/>
      <c r="G1758" s="102"/>
      <c r="I1758" s="93"/>
      <c r="J1758" s="93"/>
      <c r="S1758" s="72"/>
      <c r="T1758" s="72"/>
    </row>
    <row r="1759" spans="1:20" s="65" customFormat="1" ht="14.5" x14ac:dyDescent="0.35">
      <c r="A1759" s="48"/>
      <c r="E1759" s="102"/>
      <c r="F1759" s="102"/>
      <c r="G1759" s="102"/>
      <c r="I1759" s="93"/>
      <c r="J1759" s="93"/>
      <c r="S1759" s="72"/>
      <c r="T1759" s="72"/>
    </row>
    <row r="1760" spans="1:20" s="65" customFormat="1" ht="14.5" x14ac:dyDescent="0.35">
      <c r="A1760" s="48"/>
      <c r="E1760" s="102"/>
      <c r="F1760" s="102"/>
      <c r="G1760" s="102"/>
      <c r="I1760" s="93"/>
      <c r="J1760" s="93"/>
      <c r="S1760" s="72"/>
      <c r="T1760" s="72"/>
    </row>
    <row r="1761" spans="1:20" s="65" customFormat="1" ht="14.5" x14ac:dyDescent="0.35">
      <c r="A1761" s="48"/>
      <c r="E1761" s="102"/>
      <c r="F1761" s="102"/>
      <c r="G1761" s="102"/>
      <c r="I1761" s="93"/>
      <c r="J1761" s="93"/>
      <c r="S1761" s="72"/>
      <c r="T1761" s="72"/>
    </row>
    <row r="1762" spans="1:20" s="65" customFormat="1" ht="14.5" x14ac:dyDescent="0.35">
      <c r="A1762" s="48"/>
      <c r="E1762" s="102"/>
      <c r="F1762" s="102"/>
      <c r="G1762" s="102"/>
      <c r="I1762" s="93"/>
      <c r="J1762" s="93"/>
      <c r="S1762" s="72"/>
      <c r="T1762" s="72"/>
    </row>
    <row r="1763" spans="1:20" s="65" customFormat="1" ht="14.5" x14ac:dyDescent="0.35">
      <c r="A1763" s="48"/>
      <c r="E1763" s="102"/>
      <c r="F1763" s="102"/>
      <c r="G1763" s="102"/>
      <c r="I1763" s="93"/>
      <c r="J1763" s="93"/>
      <c r="S1763" s="72"/>
      <c r="T1763" s="72"/>
    </row>
    <row r="1764" spans="1:20" s="65" customFormat="1" ht="14.5" x14ac:dyDescent="0.35">
      <c r="A1764" s="48"/>
      <c r="E1764" s="102"/>
      <c r="F1764" s="102"/>
      <c r="G1764" s="102"/>
      <c r="I1764" s="93"/>
      <c r="J1764" s="93"/>
      <c r="S1764" s="72"/>
      <c r="T1764" s="72"/>
    </row>
    <row r="1765" spans="1:20" s="65" customFormat="1" ht="14.5" x14ac:dyDescent="0.35">
      <c r="A1765" s="48"/>
      <c r="E1765" s="102"/>
      <c r="F1765" s="102"/>
      <c r="G1765" s="102"/>
      <c r="I1765" s="93"/>
      <c r="J1765" s="93"/>
      <c r="S1765" s="72"/>
      <c r="T1765" s="72"/>
    </row>
    <row r="1766" spans="1:20" s="65" customFormat="1" ht="14.5" x14ac:dyDescent="0.35">
      <c r="A1766" s="48"/>
      <c r="E1766" s="102"/>
      <c r="F1766" s="102"/>
      <c r="G1766" s="102"/>
      <c r="I1766" s="93"/>
      <c r="J1766" s="93"/>
      <c r="S1766" s="72"/>
      <c r="T1766" s="72"/>
    </row>
    <row r="1767" spans="1:20" s="65" customFormat="1" ht="14.5" x14ac:dyDescent="0.35">
      <c r="A1767" s="48"/>
      <c r="E1767" s="102"/>
      <c r="F1767" s="102"/>
      <c r="G1767" s="102"/>
      <c r="I1767" s="93"/>
      <c r="J1767" s="93"/>
      <c r="S1767" s="72"/>
      <c r="T1767" s="72"/>
    </row>
    <row r="1768" spans="1:20" s="65" customFormat="1" ht="14.5" x14ac:dyDescent="0.35">
      <c r="A1768" s="48"/>
      <c r="E1768" s="102"/>
      <c r="F1768" s="102"/>
      <c r="G1768" s="102"/>
      <c r="I1768" s="93"/>
      <c r="J1768" s="93"/>
      <c r="S1768" s="72"/>
      <c r="T1768" s="72"/>
    </row>
    <row r="1769" spans="1:20" s="65" customFormat="1" ht="14.5" x14ac:dyDescent="0.35">
      <c r="A1769" s="48"/>
      <c r="E1769" s="102"/>
      <c r="F1769" s="102"/>
      <c r="G1769" s="102"/>
      <c r="I1769" s="93"/>
      <c r="J1769" s="93"/>
      <c r="S1769" s="72"/>
      <c r="T1769" s="72"/>
    </row>
    <row r="1770" spans="1:20" s="65" customFormat="1" ht="14.5" x14ac:dyDescent="0.35">
      <c r="A1770" s="48"/>
      <c r="E1770" s="102"/>
      <c r="F1770" s="102"/>
      <c r="G1770" s="102"/>
      <c r="I1770" s="93"/>
      <c r="J1770" s="93"/>
      <c r="S1770" s="72"/>
      <c r="T1770" s="72"/>
    </row>
    <row r="1771" spans="1:20" s="65" customFormat="1" ht="14.5" x14ac:dyDescent="0.35">
      <c r="A1771" s="48"/>
      <c r="E1771" s="102"/>
      <c r="F1771" s="102"/>
      <c r="G1771" s="102"/>
      <c r="I1771" s="93"/>
      <c r="J1771" s="93"/>
      <c r="S1771" s="72"/>
      <c r="T1771" s="72"/>
    </row>
    <row r="1772" spans="1:20" s="65" customFormat="1" ht="14.5" x14ac:dyDescent="0.35">
      <c r="A1772" s="48"/>
      <c r="E1772" s="102"/>
      <c r="F1772" s="102"/>
      <c r="G1772" s="102"/>
      <c r="I1772" s="93"/>
      <c r="J1772" s="93"/>
      <c r="S1772" s="72"/>
      <c r="T1772" s="72"/>
    </row>
    <row r="1773" spans="1:20" s="65" customFormat="1" ht="14.5" x14ac:dyDescent="0.35">
      <c r="A1773" s="48"/>
      <c r="E1773" s="102"/>
      <c r="F1773" s="102"/>
      <c r="G1773" s="102"/>
      <c r="I1773" s="93"/>
      <c r="J1773" s="93"/>
      <c r="S1773" s="72"/>
      <c r="T1773" s="72"/>
    </row>
    <row r="1774" spans="1:20" s="65" customFormat="1" ht="14.5" x14ac:dyDescent="0.35">
      <c r="A1774" s="48"/>
      <c r="E1774" s="102"/>
      <c r="F1774" s="102"/>
      <c r="G1774" s="102"/>
      <c r="I1774" s="93"/>
      <c r="J1774" s="93"/>
      <c r="S1774" s="72"/>
      <c r="T1774" s="72"/>
    </row>
    <row r="1775" spans="1:20" s="65" customFormat="1" ht="14.5" x14ac:dyDescent="0.35">
      <c r="A1775" s="48"/>
      <c r="E1775" s="102"/>
      <c r="F1775" s="102"/>
      <c r="G1775" s="102"/>
      <c r="I1775" s="93"/>
      <c r="J1775" s="93"/>
      <c r="S1775" s="72"/>
      <c r="T1775" s="72"/>
    </row>
    <row r="1776" spans="1:20" s="65" customFormat="1" ht="14.5" x14ac:dyDescent="0.35">
      <c r="A1776" s="48"/>
      <c r="E1776" s="102"/>
      <c r="F1776" s="102"/>
      <c r="G1776" s="102"/>
      <c r="I1776" s="93"/>
      <c r="J1776" s="93"/>
      <c r="S1776" s="72"/>
      <c r="T1776" s="72"/>
    </row>
    <row r="1777" spans="1:20" s="65" customFormat="1" ht="14.5" x14ac:dyDescent="0.35">
      <c r="A1777" s="48"/>
      <c r="E1777" s="102"/>
      <c r="F1777" s="102"/>
      <c r="G1777" s="102"/>
      <c r="I1777" s="93"/>
      <c r="J1777" s="93"/>
      <c r="S1777" s="72"/>
      <c r="T1777" s="72"/>
    </row>
    <row r="1778" spans="1:20" s="65" customFormat="1" ht="14.5" x14ac:dyDescent="0.35">
      <c r="A1778" s="48"/>
      <c r="E1778" s="102"/>
      <c r="F1778" s="102"/>
      <c r="G1778" s="102"/>
      <c r="I1778" s="93"/>
      <c r="J1778" s="93"/>
      <c r="S1778" s="72"/>
      <c r="T1778" s="72"/>
    </row>
    <row r="1779" spans="1:20" s="65" customFormat="1" ht="14.5" x14ac:dyDescent="0.35">
      <c r="A1779" s="48"/>
      <c r="E1779" s="102"/>
      <c r="F1779" s="102"/>
      <c r="G1779" s="102"/>
      <c r="I1779" s="93"/>
      <c r="J1779" s="93"/>
      <c r="S1779" s="72"/>
      <c r="T1779" s="72"/>
    </row>
    <row r="1780" spans="1:20" s="65" customFormat="1" ht="14.5" x14ac:dyDescent="0.35">
      <c r="A1780" s="48"/>
      <c r="E1780" s="102"/>
      <c r="F1780" s="102"/>
      <c r="G1780" s="102"/>
      <c r="I1780" s="93"/>
      <c r="J1780" s="93"/>
      <c r="S1780" s="72"/>
      <c r="T1780" s="72"/>
    </row>
    <row r="1781" spans="1:20" s="65" customFormat="1" ht="14.5" x14ac:dyDescent="0.35">
      <c r="A1781" s="48"/>
      <c r="E1781" s="102"/>
      <c r="F1781" s="102"/>
      <c r="G1781" s="102"/>
      <c r="I1781" s="93"/>
      <c r="J1781" s="93"/>
      <c r="S1781" s="72"/>
      <c r="T1781" s="72"/>
    </row>
    <row r="1782" spans="1:20" s="65" customFormat="1" ht="14.5" x14ac:dyDescent="0.35">
      <c r="A1782" s="48"/>
      <c r="E1782" s="102"/>
      <c r="F1782" s="102"/>
      <c r="G1782" s="102"/>
      <c r="I1782" s="93"/>
      <c r="J1782" s="93"/>
      <c r="S1782" s="72"/>
      <c r="T1782" s="72"/>
    </row>
    <row r="1783" spans="1:20" s="65" customFormat="1" ht="14.5" x14ac:dyDescent="0.35">
      <c r="A1783" s="48"/>
      <c r="E1783" s="102"/>
      <c r="F1783" s="102"/>
      <c r="G1783" s="102"/>
      <c r="I1783" s="93"/>
      <c r="J1783" s="93"/>
      <c r="S1783" s="72"/>
      <c r="T1783" s="72"/>
    </row>
    <row r="1784" spans="1:20" s="65" customFormat="1" ht="14.5" x14ac:dyDescent="0.35">
      <c r="A1784" s="48"/>
      <c r="E1784" s="102"/>
      <c r="F1784" s="102"/>
      <c r="G1784" s="102"/>
      <c r="I1784" s="93"/>
      <c r="J1784" s="93"/>
      <c r="S1784" s="72"/>
      <c r="T1784" s="72"/>
    </row>
    <row r="1785" spans="1:20" s="65" customFormat="1" ht="14.5" x14ac:dyDescent="0.35">
      <c r="A1785" s="48"/>
      <c r="E1785" s="102"/>
      <c r="F1785" s="102"/>
      <c r="G1785" s="102"/>
      <c r="I1785" s="93"/>
      <c r="J1785" s="93"/>
      <c r="S1785" s="72"/>
      <c r="T1785" s="72"/>
    </row>
    <row r="1786" spans="1:20" s="65" customFormat="1" ht="14.5" x14ac:dyDescent="0.35">
      <c r="A1786" s="48"/>
      <c r="E1786" s="102"/>
      <c r="F1786" s="102"/>
      <c r="G1786" s="102"/>
      <c r="I1786" s="93"/>
      <c r="J1786" s="93"/>
      <c r="S1786" s="72"/>
      <c r="T1786" s="72"/>
    </row>
    <row r="1787" spans="1:20" s="65" customFormat="1" ht="14.5" x14ac:dyDescent="0.35">
      <c r="A1787" s="48"/>
      <c r="E1787" s="102"/>
      <c r="F1787" s="102"/>
      <c r="G1787" s="102"/>
      <c r="I1787" s="93"/>
      <c r="J1787" s="93"/>
      <c r="S1787" s="72"/>
      <c r="T1787" s="72"/>
    </row>
    <row r="1788" spans="1:20" s="65" customFormat="1" ht="14.5" x14ac:dyDescent="0.35">
      <c r="A1788" s="48"/>
      <c r="E1788" s="102"/>
      <c r="F1788" s="102"/>
      <c r="G1788" s="102"/>
      <c r="I1788" s="93"/>
      <c r="J1788" s="93"/>
      <c r="S1788" s="72"/>
      <c r="T1788" s="72"/>
    </row>
    <row r="1789" spans="1:20" s="65" customFormat="1" ht="14.5" x14ac:dyDescent="0.35">
      <c r="A1789" s="48"/>
      <c r="E1789" s="102"/>
      <c r="F1789" s="102"/>
      <c r="G1789" s="102"/>
      <c r="I1789" s="93"/>
      <c r="J1789" s="93"/>
      <c r="S1789" s="72"/>
      <c r="T1789" s="72"/>
    </row>
    <row r="1790" spans="1:20" s="65" customFormat="1" ht="14.5" x14ac:dyDescent="0.35">
      <c r="A1790" s="48"/>
      <c r="E1790" s="102"/>
      <c r="F1790" s="102"/>
      <c r="G1790" s="102"/>
      <c r="I1790" s="93"/>
      <c r="J1790" s="93"/>
      <c r="S1790" s="72"/>
      <c r="T1790" s="72"/>
    </row>
    <row r="1791" spans="1:20" s="65" customFormat="1" ht="14.5" x14ac:dyDescent="0.35">
      <c r="A1791" s="48"/>
      <c r="E1791" s="102"/>
      <c r="F1791" s="102"/>
      <c r="G1791" s="102"/>
      <c r="I1791" s="93"/>
      <c r="J1791" s="93"/>
      <c r="S1791" s="72"/>
      <c r="T1791" s="72"/>
    </row>
    <row r="1792" spans="1:20" s="65" customFormat="1" ht="14.5" x14ac:dyDescent="0.35">
      <c r="A1792" s="48"/>
      <c r="E1792" s="102"/>
      <c r="F1792" s="102"/>
      <c r="G1792" s="102"/>
      <c r="I1792" s="93"/>
      <c r="J1792" s="93"/>
      <c r="S1792" s="72"/>
      <c r="T1792" s="72"/>
    </row>
    <row r="1793" spans="1:20" s="65" customFormat="1" ht="14.5" x14ac:dyDescent="0.35">
      <c r="A1793" s="48"/>
      <c r="E1793" s="102"/>
      <c r="F1793" s="102"/>
      <c r="G1793" s="102"/>
      <c r="I1793" s="93"/>
      <c r="J1793" s="93"/>
      <c r="S1793" s="72"/>
      <c r="T1793" s="72"/>
    </row>
    <row r="1794" spans="1:20" s="65" customFormat="1" ht="14.5" x14ac:dyDescent="0.35">
      <c r="A1794" s="48"/>
      <c r="E1794" s="102"/>
      <c r="F1794" s="102"/>
      <c r="G1794" s="102"/>
      <c r="I1794" s="93"/>
      <c r="J1794" s="93"/>
      <c r="S1794" s="72"/>
      <c r="T1794" s="72"/>
    </row>
    <row r="1795" spans="1:20" s="65" customFormat="1" ht="14.5" x14ac:dyDescent="0.35">
      <c r="A1795" s="48"/>
      <c r="E1795" s="102"/>
      <c r="F1795" s="102"/>
      <c r="G1795" s="102"/>
      <c r="I1795" s="93"/>
      <c r="J1795" s="93"/>
      <c r="S1795" s="72"/>
      <c r="T1795" s="72"/>
    </row>
    <row r="1796" spans="1:20" s="65" customFormat="1" ht="14.5" x14ac:dyDescent="0.35">
      <c r="A1796" s="48"/>
      <c r="E1796" s="102"/>
      <c r="F1796" s="102"/>
      <c r="G1796" s="102"/>
      <c r="I1796" s="93"/>
      <c r="J1796" s="93"/>
      <c r="S1796" s="72"/>
      <c r="T1796" s="72"/>
    </row>
    <row r="1797" spans="1:20" s="65" customFormat="1" ht="14.5" x14ac:dyDescent="0.35">
      <c r="A1797" s="48"/>
      <c r="E1797" s="102"/>
      <c r="F1797" s="102"/>
      <c r="G1797" s="102"/>
      <c r="I1797" s="93"/>
      <c r="J1797" s="93"/>
      <c r="S1797" s="72"/>
      <c r="T1797" s="72"/>
    </row>
    <row r="1798" spans="1:20" s="65" customFormat="1" ht="14.5" x14ac:dyDescent="0.35">
      <c r="A1798" s="48"/>
      <c r="E1798" s="102"/>
      <c r="F1798" s="102"/>
      <c r="G1798" s="102"/>
      <c r="I1798" s="93"/>
      <c r="J1798" s="93"/>
      <c r="S1798" s="72"/>
      <c r="T1798" s="72"/>
    </row>
    <row r="1799" spans="1:20" s="65" customFormat="1" ht="14.5" x14ac:dyDescent="0.35">
      <c r="A1799" s="48"/>
      <c r="E1799" s="102"/>
      <c r="F1799" s="102"/>
      <c r="G1799" s="102"/>
      <c r="I1799" s="93"/>
      <c r="J1799" s="93"/>
      <c r="S1799" s="72"/>
      <c r="T1799" s="72"/>
    </row>
    <row r="1800" spans="1:20" s="65" customFormat="1" ht="14.5" x14ac:dyDescent="0.35">
      <c r="A1800" s="48"/>
      <c r="E1800" s="102"/>
      <c r="F1800" s="102"/>
      <c r="G1800" s="102"/>
      <c r="I1800" s="93"/>
      <c r="J1800" s="93"/>
      <c r="S1800" s="72"/>
      <c r="T1800" s="72"/>
    </row>
    <row r="1801" spans="1:20" s="65" customFormat="1" ht="14.5" x14ac:dyDescent="0.35">
      <c r="A1801" s="48"/>
      <c r="E1801" s="102"/>
      <c r="F1801" s="102"/>
      <c r="G1801" s="102"/>
      <c r="I1801" s="93"/>
      <c r="J1801" s="93"/>
      <c r="S1801" s="72"/>
      <c r="T1801" s="72"/>
    </row>
    <row r="1802" spans="1:20" s="65" customFormat="1" ht="14.5" x14ac:dyDescent="0.35">
      <c r="A1802" s="48"/>
      <c r="E1802" s="102"/>
      <c r="F1802" s="102"/>
      <c r="G1802" s="102"/>
      <c r="I1802" s="93"/>
      <c r="J1802" s="93"/>
      <c r="S1802" s="72"/>
      <c r="T1802" s="72"/>
    </row>
    <row r="1803" spans="1:20" s="65" customFormat="1" ht="14.5" x14ac:dyDescent="0.35">
      <c r="A1803" s="48"/>
      <c r="E1803" s="102"/>
      <c r="F1803" s="102"/>
      <c r="G1803" s="102"/>
      <c r="I1803" s="93"/>
      <c r="J1803" s="93"/>
      <c r="S1803" s="72"/>
      <c r="T1803" s="72"/>
    </row>
    <row r="1804" spans="1:20" s="65" customFormat="1" ht="14.5" x14ac:dyDescent="0.35">
      <c r="A1804" s="48"/>
      <c r="E1804" s="102"/>
      <c r="F1804" s="102"/>
      <c r="G1804" s="102"/>
      <c r="I1804" s="93"/>
      <c r="J1804" s="93"/>
      <c r="S1804" s="72"/>
      <c r="T1804" s="72"/>
    </row>
    <row r="1805" spans="1:20" s="65" customFormat="1" ht="14.5" x14ac:dyDescent="0.35">
      <c r="A1805" s="48"/>
      <c r="E1805" s="102"/>
      <c r="F1805" s="102"/>
      <c r="G1805" s="102"/>
      <c r="I1805" s="93"/>
      <c r="J1805" s="93"/>
      <c r="S1805" s="72"/>
      <c r="T1805" s="72"/>
    </row>
    <row r="1806" spans="1:20" s="65" customFormat="1" ht="14.5" x14ac:dyDescent="0.35">
      <c r="A1806" s="48"/>
      <c r="E1806" s="102"/>
      <c r="F1806" s="102"/>
      <c r="G1806" s="102"/>
      <c r="I1806" s="93"/>
      <c r="J1806" s="93"/>
      <c r="S1806" s="72"/>
      <c r="T1806" s="72"/>
    </row>
    <row r="1807" spans="1:20" s="65" customFormat="1" ht="14.5" x14ac:dyDescent="0.35">
      <c r="A1807" s="48"/>
      <c r="E1807" s="102"/>
      <c r="F1807" s="102"/>
      <c r="G1807" s="102"/>
      <c r="I1807" s="93"/>
      <c r="J1807" s="93"/>
      <c r="S1807" s="72"/>
      <c r="T1807" s="72"/>
    </row>
    <row r="1808" spans="1:20" s="65" customFormat="1" ht="14.5" x14ac:dyDescent="0.35">
      <c r="A1808" s="48"/>
      <c r="E1808" s="102"/>
      <c r="F1808" s="102"/>
      <c r="G1808" s="102"/>
      <c r="I1808" s="93"/>
      <c r="J1808" s="93"/>
      <c r="S1808" s="72"/>
      <c r="T1808" s="72"/>
    </row>
    <row r="1809" spans="1:20" s="65" customFormat="1" ht="14.5" x14ac:dyDescent="0.35">
      <c r="A1809" s="48"/>
      <c r="E1809" s="102"/>
      <c r="F1809" s="102"/>
      <c r="G1809" s="102"/>
      <c r="I1809" s="93"/>
      <c r="J1809" s="93"/>
      <c r="S1809" s="72"/>
      <c r="T1809" s="72"/>
    </row>
    <row r="1810" spans="1:20" s="65" customFormat="1" ht="14.5" x14ac:dyDescent="0.35">
      <c r="A1810" s="48"/>
      <c r="E1810" s="102"/>
      <c r="F1810" s="102"/>
      <c r="G1810" s="102"/>
      <c r="I1810" s="93"/>
      <c r="J1810" s="93"/>
      <c r="S1810" s="72"/>
      <c r="T1810" s="72"/>
    </row>
    <row r="1811" spans="1:20" s="65" customFormat="1" ht="14.5" x14ac:dyDescent="0.35">
      <c r="A1811" s="48"/>
      <c r="E1811" s="102"/>
      <c r="F1811" s="102"/>
      <c r="G1811" s="102"/>
      <c r="I1811" s="93"/>
      <c r="J1811" s="93"/>
      <c r="S1811" s="72"/>
      <c r="T1811" s="72"/>
    </row>
    <row r="1812" spans="1:20" s="65" customFormat="1" ht="14.5" x14ac:dyDescent="0.35">
      <c r="A1812" s="48"/>
      <c r="E1812" s="102"/>
      <c r="F1812" s="102"/>
      <c r="G1812" s="102"/>
      <c r="I1812" s="93"/>
      <c r="J1812" s="93"/>
      <c r="S1812" s="72"/>
      <c r="T1812" s="72"/>
    </row>
    <row r="1813" spans="1:20" s="65" customFormat="1" ht="14.5" x14ac:dyDescent="0.35">
      <c r="A1813" s="48"/>
      <c r="E1813" s="102"/>
      <c r="F1813" s="102"/>
      <c r="G1813" s="102"/>
      <c r="I1813" s="93"/>
      <c r="J1813" s="93"/>
      <c r="S1813" s="72"/>
      <c r="T1813" s="72"/>
    </row>
    <row r="1814" spans="1:20" s="65" customFormat="1" ht="14.5" x14ac:dyDescent="0.35">
      <c r="A1814" s="48"/>
      <c r="E1814" s="102"/>
      <c r="F1814" s="102"/>
      <c r="G1814" s="102"/>
      <c r="I1814" s="93"/>
      <c r="J1814" s="93"/>
      <c r="S1814" s="72"/>
      <c r="T1814" s="72"/>
    </row>
    <row r="1815" spans="1:20" s="65" customFormat="1" ht="14.5" x14ac:dyDescent="0.35">
      <c r="A1815" s="48"/>
      <c r="E1815" s="102"/>
      <c r="F1815" s="102"/>
      <c r="G1815" s="102"/>
      <c r="I1815" s="93"/>
      <c r="J1815" s="93"/>
      <c r="S1815" s="72"/>
      <c r="T1815" s="72"/>
    </row>
    <row r="1816" spans="1:20" s="65" customFormat="1" ht="14.5" x14ac:dyDescent="0.35">
      <c r="A1816" s="48"/>
      <c r="E1816" s="102"/>
      <c r="F1816" s="102"/>
      <c r="G1816" s="102"/>
      <c r="I1816" s="93"/>
      <c r="J1816" s="93"/>
      <c r="S1816" s="72"/>
      <c r="T1816" s="72"/>
    </row>
    <row r="1817" spans="1:20" s="65" customFormat="1" ht="14.5" x14ac:dyDescent="0.35">
      <c r="A1817" s="48"/>
      <c r="E1817" s="102"/>
      <c r="F1817" s="102"/>
      <c r="G1817" s="102"/>
      <c r="I1817" s="93"/>
      <c r="J1817" s="93"/>
      <c r="S1817" s="72"/>
      <c r="T1817" s="72"/>
    </row>
    <row r="1818" spans="1:20" s="65" customFormat="1" ht="14.5" x14ac:dyDescent="0.35">
      <c r="A1818" s="48"/>
      <c r="E1818" s="102"/>
      <c r="F1818" s="102"/>
      <c r="G1818" s="102"/>
      <c r="I1818" s="93"/>
      <c r="J1818" s="93"/>
      <c r="S1818" s="72"/>
      <c r="T1818" s="72"/>
    </row>
    <row r="1819" spans="1:20" s="65" customFormat="1" ht="14.5" x14ac:dyDescent="0.35">
      <c r="A1819" s="48"/>
      <c r="E1819" s="102"/>
      <c r="F1819" s="102"/>
      <c r="G1819" s="102"/>
      <c r="I1819" s="93"/>
      <c r="J1819" s="93"/>
      <c r="S1819" s="72"/>
      <c r="T1819" s="72"/>
    </row>
    <row r="1820" spans="1:20" s="65" customFormat="1" ht="14.5" x14ac:dyDescent="0.35">
      <c r="A1820" s="48"/>
      <c r="E1820" s="102"/>
      <c r="F1820" s="102"/>
      <c r="G1820" s="102"/>
      <c r="I1820" s="93"/>
      <c r="J1820" s="93"/>
      <c r="S1820" s="72"/>
      <c r="T1820" s="72"/>
    </row>
    <row r="1821" spans="1:20" s="65" customFormat="1" ht="14.5" x14ac:dyDescent="0.35">
      <c r="A1821" s="48"/>
      <c r="E1821" s="102"/>
      <c r="F1821" s="102"/>
      <c r="G1821" s="102"/>
      <c r="I1821" s="93"/>
      <c r="J1821" s="93"/>
      <c r="S1821" s="72"/>
      <c r="T1821" s="72"/>
    </row>
    <row r="1822" spans="1:20" s="65" customFormat="1" ht="14.5" x14ac:dyDescent="0.35">
      <c r="A1822" s="48"/>
      <c r="E1822" s="102"/>
      <c r="F1822" s="102"/>
      <c r="G1822" s="102"/>
      <c r="I1822" s="93"/>
      <c r="J1822" s="93"/>
      <c r="S1822" s="72"/>
      <c r="T1822" s="72"/>
    </row>
    <row r="1823" spans="1:20" s="65" customFormat="1" ht="14.5" x14ac:dyDescent="0.35">
      <c r="A1823" s="48"/>
      <c r="E1823" s="102"/>
      <c r="F1823" s="102"/>
      <c r="G1823" s="102"/>
      <c r="I1823" s="93"/>
      <c r="J1823" s="93"/>
      <c r="S1823" s="72"/>
      <c r="T1823" s="72"/>
    </row>
    <row r="1824" spans="1:20" s="65" customFormat="1" ht="14.5" x14ac:dyDescent="0.35">
      <c r="A1824" s="48"/>
      <c r="E1824" s="102"/>
      <c r="F1824" s="102"/>
      <c r="G1824" s="102"/>
      <c r="I1824" s="93"/>
      <c r="J1824" s="93"/>
      <c r="S1824" s="72"/>
      <c r="T1824" s="72"/>
    </row>
    <row r="1825" spans="1:20" s="65" customFormat="1" ht="14.5" x14ac:dyDescent="0.35">
      <c r="A1825" s="48"/>
      <c r="E1825" s="102"/>
      <c r="F1825" s="102"/>
      <c r="G1825" s="102"/>
      <c r="I1825" s="93"/>
      <c r="J1825" s="93"/>
      <c r="S1825" s="72"/>
      <c r="T1825" s="72"/>
    </row>
    <row r="1826" spans="1:20" s="65" customFormat="1" ht="14.5" x14ac:dyDescent="0.35">
      <c r="A1826" s="48"/>
      <c r="E1826" s="102"/>
      <c r="F1826" s="102"/>
      <c r="G1826" s="102"/>
      <c r="I1826" s="93"/>
      <c r="J1826" s="93"/>
      <c r="S1826" s="72"/>
      <c r="T1826" s="72"/>
    </row>
    <row r="1827" spans="1:20" s="65" customFormat="1" ht="14.5" x14ac:dyDescent="0.35">
      <c r="A1827" s="48"/>
      <c r="E1827" s="102"/>
      <c r="F1827" s="102"/>
      <c r="G1827" s="102"/>
      <c r="I1827" s="93"/>
      <c r="J1827" s="93"/>
      <c r="S1827" s="72"/>
      <c r="T1827" s="72"/>
    </row>
    <row r="1828" spans="1:20" s="65" customFormat="1" ht="14.5" x14ac:dyDescent="0.35">
      <c r="A1828" s="48"/>
      <c r="E1828" s="102"/>
      <c r="F1828" s="102"/>
      <c r="G1828" s="102"/>
      <c r="I1828" s="93"/>
      <c r="J1828" s="93"/>
      <c r="S1828" s="72"/>
      <c r="T1828" s="72"/>
    </row>
    <row r="1829" spans="1:20" s="65" customFormat="1" ht="14.5" x14ac:dyDescent="0.35">
      <c r="A1829" s="48"/>
      <c r="E1829" s="102"/>
      <c r="F1829" s="102"/>
      <c r="G1829" s="102"/>
      <c r="I1829" s="93"/>
      <c r="J1829" s="93"/>
      <c r="S1829" s="72"/>
      <c r="T1829" s="72"/>
    </row>
    <row r="1830" spans="1:20" s="65" customFormat="1" ht="14.5" x14ac:dyDescent="0.35">
      <c r="A1830" s="48"/>
      <c r="E1830" s="102"/>
      <c r="F1830" s="102"/>
      <c r="G1830" s="102"/>
      <c r="I1830" s="93"/>
      <c r="J1830" s="93"/>
      <c r="S1830" s="72"/>
      <c r="T1830" s="72"/>
    </row>
    <row r="1831" spans="1:20" s="65" customFormat="1" ht="14.5" x14ac:dyDescent="0.35">
      <c r="A1831" s="48"/>
      <c r="E1831" s="102"/>
      <c r="F1831" s="102"/>
      <c r="G1831" s="102"/>
      <c r="I1831" s="93"/>
      <c r="J1831" s="93"/>
      <c r="S1831" s="72"/>
      <c r="T1831" s="72"/>
    </row>
    <row r="1832" spans="1:20" s="65" customFormat="1" ht="14.5" x14ac:dyDescent="0.35">
      <c r="A1832" s="48"/>
      <c r="E1832" s="102"/>
      <c r="F1832" s="102"/>
      <c r="G1832" s="102"/>
      <c r="I1832" s="93"/>
      <c r="J1832" s="93"/>
      <c r="S1832" s="72"/>
      <c r="T1832" s="72"/>
    </row>
    <row r="1833" spans="1:20" s="65" customFormat="1" ht="14.5" x14ac:dyDescent="0.35">
      <c r="A1833" s="48"/>
      <c r="E1833" s="102"/>
      <c r="F1833" s="102"/>
      <c r="G1833" s="102"/>
      <c r="I1833" s="93"/>
      <c r="J1833" s="93"/>
      <c r="S1833" s="72"/>
      <c r="T1833" s="72"/>
    </row>
    <row r="1834" spans="1:20" s="65" customFormat="1" ht="14.5" x14ac:dyDescent="0.35">
      <c r="A1834" s="48"/>
      <c r="E1834" s="102"/>
      <c r="F1834" s="102"/>
      <c r="G1834" s="102"/>
      <c r="I1834" s="93"/>
      <c r="J1834" s="93"/>
      <c r="S1834" s="72"/>
      <c r="T1834" s="72"/>
    </row>
    <row r="1835" spans="1:20" s="65" customFormat="1" ht="14.5" x14ac:dyDescent="0.35">
      <c r="A1835" s="48"/>
      <c r="E1835" s="102"/>
      <c r="F1835" s="102"/>
      <c r="G1835" s="102"/>
      <c r="I1835" s="93"/>
      <c r="J1835" s="93"/>
      <c r="S1835" s="72"/>
      <c r="T1835" s="72"/>
    </row>
    <row r="1836" spans="1:20" s="65" customFormat="1" ht="14.5" x14ac:dyDescent="0.35">
      <c r="A1836" s="48"/>
      <c r="E1836" s="102"/>
      <c r="F1836" s="102"/>
      <c r="G1836" s="102"/>
      <c r="I1836" s="93"/>
      <c r="J1836" s="93"/>
      <c r="S1836" s="72"/>
      <c r="T1836" s="72"/>
    </row>
    <row r="1837" spans="1:20" s="65" customFormat="1" ht="14.5" x14ac:dyDescent="0.35">
      <c r="A1837" s="48"/>
      <c r="E1837" s="102"/>
      <c r="F1837" s="102"/>
      <c r="G1837" s="102"/>
      <c r="I1837" s="93"/>
      <c r="J1837" s="93"/>
      <c r="S1837" s="72"/>
      <c r="T1837" s="72"/>
    </row>
    <row r="1838" spans="1:20" s="65" customFormat="1" ht="14.5" x14ac:dyDescent="0.35">
      <c r="A1838" s="48"/>
      <c r="E1838" s="102"/>
      <c r="F1838" s="102"/>
      <c r="G1838" s="102"/>
      <c r="I1838" s="93"/>
      <c r="J1838" s="93"/>
      <c r="S1838" s="72"/>
      <c r="T1838" s="72"/>
    </row>
    <row r="1839" spans="1:20" s="65" customFormat="1" ht="14.5" x14ac:dyDescent="0.35">
      <c r="A1839" s="48"/>
      <c r="E1839" s="102"/>
      <c r="F1839" s="102"/>
      <c r="G1839" s="102"/>
      <c r="I1839" s="93"/>
      <c r="J1839" s="93"/>
      <c r="S1839" s="72"/>
      <c r="T1839" s="72"/>
    </row>
    <row r="1840" spans="1:20" s="65" customFormat="1" ht="14.5" x14ac:dyDescent="0.35">
      <c r="A1840" s="48"/>
      <c r="E1840" s="102"/>
      <c r="F1840" s="102"/>
      <c r="G1840" s="102"/>
      <c r="I1840" s="93"/>
      <c r="J1840" s="93"/>
      <c r="S1840" s="72"/>
      <c r="T1840" s="72"/>
    </row>
    <row r="1841" spans="1:20" s="65" customFormat="1" ht="14.5" x14ac:dyDescent="0.35">
      <c r="A1841" s="48"/>
      <c r="E1841" s="102"/>
      <c r="F1841" s="102"/>
      <c r="G1841" s="102"/>
      <c r="I1841" s="93"/>
      <c r="J1841" s="93"/>
      <c r="S1841" s="72"/>
      <c r="T1841" s="72"/>
    </row>
    <row r="1842" spans="1:20" s="65" customFormat="1" ht="14.5" x14ac:dyDescent="0.35">
      <c r="A1842" s="48"/>
      <c r="E1842" s="102"/>
      <c r="F1842" s="102"/>
      <c r="G1842" s="102"/>
      <c r="I1842" s="93"/>
      <c r="J1842" s="93"/>
      <c r="S1842" s="72"/>
      <c r="T1842" s="72"/>
    </row>
    <row r="1843" spans="1:20" s="65" customFormat="1" ht="14.5" x14ac:dyDescent="0.35">
      <c r="A1843" s="48"/>
      <c r="E1843" s="102"/>
      <c r="F1843" s="102"/>
      <c r="G1843" s="102"/>
      <c r="I1843" s="93"/>
      <c r="J1843" s="93"/>
      <c r="S1843" s="72"/>
      <c r="T1843" s="72"/>
    </row>
    <row r="1844" spans="1:20" s="65" customFormat="1" ht="14.5" x14ac:dyDescent="0.35">
      <c r="A1844" s="48"/>
      <c r="E1844" s="102"/>
      <c r="F1844" s="102"/>
      <c r="G1844" s="102"/>
      <c r="I1844" s="93"/>
      <c r="J1844" s="93"/>
      <c r="S1844" s="72"/>
      <c r="T1844" s="72"/>
    </row>
    <row r="1845" spans="1:20" s="65" customFormat="1" ht="14.5" x14ac:dyDescent="0.35">
      <c r="A1845" s="48"/>
      <c r="E1845" s="102"/>
      <c r="F1845" s="102"/>
      <c r="G1845" s="102"/>
      <c r="I1845" s="93"/>
      <c r="J1845" s="93"/>
      <c r="S1845" s="72"/>
      <c r="T1845" s="72"/>
    </row>
    <row r="1846" spans="1:20" s="65" customFormat="1" ht="14.5" x14ac:dyDescent="0.35">
      <c r="A1846" s="48"/>
      <c r="E1846" s="102"/>
      <c r="F1846" s="102"/>
      <c r="G1846" s="102"/>
      <c r="I1846" s="93"/>
      <c r="J1846" s="93"/>
      <c r="S1846" s="72"/>
      <c r="T1846" s="72"/>
    </row>
    <row r="1847" spans="1:20" s="65" customFormat="1" ht="14.5" x14ac:dyDescent="0.35">
      <c r="A1847" s="48"/>
      <c r="E1847" s="102"/>
      <c r="F1847" s="102"/>
      <c r="G1847" s="102"/>
      <c r="I1847" s="93"/>
      <c r="J1847" s="93"/>
      <c r="S1847" s="72"/>
      <c r="T1847" s="72"/>
    </row>
    <row r="1848" spans="1:20" s="65" customFormat="1" ht="14.5" x14ac:dyDescent="0.35">
      <c r="A1848" s="48"/>
      <c r="E1848" s="102"/>
      <c r="F1848" s="102"/>
      <c r="G1848" s="102"/>
      <c r="I1848" s="93"/>
      <c r="J1848" s="93"/>
      <c r="S1848" s="72"/>
      <c r="T1848" s="72"/>
    </row>
    <row r="1849" spans="1:20" s="65" customFormat="1" ht="14.5" x14ac:dyDescent="0.35">
      <c r="A1849" s="48"/>
      <c r="E1849" s="102"/>
      <c r="F1849" s="102"/>
      <c r="G1849" s="102"/>
      <c r="I1849" s="93"/>
      <c r="J1849" s="93"/>
      <c r="S1849" s="72"/>
      <c r="T1849" s="72"/>
    </row>
    <row r="1850" spans="1:20" s="65" customFormat="1" ht="14.5" x14ac:dyDescent="0.35">
      <c r="A1850" s="48"/>
      <c r="E1850" s="102"/>
      <c r="F1850" s="102"/>
      <c r="G1850" s="102"/>
      <c r="I1850" s="93"/>
      <c r="J1850" s="93"/>
      <c r="S1850" s="72"/>
      <c r="T1850" s="72"/>
    </row>
    <row r="1851" spans="1:20" s="65" customFormat="1" ht="14.5" x14ac:dyDescent="0.35">
      <c r="A1851" s="48"/>
      <c r="E1851" s="102"/>
      <c r="F1851" s="102"/>
      <c r="G1851" s="102"/>
      <c r="I1851" s="93"/>
      <c r="J1851" s="93"/>
      <c r="S1851" s="72"/>
      <c r="T1851" s="72"/>
    </row>
    <row r="1852" spans="1:20" s="65" customFormat="1" ht="14.5" x14ac:dyDescent="0.35">
      <c r="A1852" s="48"/>
      <c r="E1852" s="102"/>
      <c r="F1852" s="102"/>
      <c r="G1852" s="102"/>
      <c r="I1852" s="93"/>
      <c r="J1852" s="93"/>
      <c r="S1852" s="72"/>
      <c r="T1852" s="72"/>
    </row>
    <row r="1853" spans="1:20" s="65" customFormat="1" ht="14.5" x14ac:dyDescent="0.35">
      <c r="A1853" s="48"/>
      <c r="E1853" s="102"/>
      <c r="F1853" s="102"/>
      <c r="G1853" s="102"/>
      <c r="I1853" s="93"/>
      <c r="J1853" s="93"/>
      <c r="S1853" s="72"/>
      <c r="T1853" s="72"/>
    </row>
    <row r="1854" spans="1:20" s="65" customFormat="1" ht="14.5" x14ac:dyDescent="0.35">
      <c r="A1854" s="48"/>
      <c r="E1854" s="102"/>
      <c r="F1854" s="102"/>
      <c r="G1854" s="102"/>
      <c r="I1854" s="93"/>
      <c r="J1854" s="93"/>
      <c r="S1854" s="72"/>
      <c r="T1854" s="72"/>
    </row>
    <row r="1855" spans="1:20" s="65" customFormat="1" ht="14.5" x14ac:dyDescent="0.35">
      <c r="A1855" s="48"/>
      <c r="E1855" s="102"/>
      <c r="F1855" s="102"/>
      <c r="G1855" s="102"/>
      <c r="I1855" s="93"/>
      <c r="J1855" s="93"/>
      <c r="S1855" s="72"/>
      <c r="T1855" s="72"/>
    </row>
    <row r="1856" spans="1:20" s="65" customFormat="1" ht="14.5" x14ac:dyDescent="0.35">
      <c r="A1856" s="48"/>
      <c r="E1856" s="102"/>
      <c r="F1856" s="102"/>
      <c r="G1856" s="102"/>
      <c r="I1856" s="93"/>
      <c r="J1856" s="93"/>
      <c r="S1856" s="72"/>
      <c r="T1856" s="72"/>
    </row>
    <row r="1857" spans="1:20" s="65" customFormat="1" ht="14.5" x14ac:dyDescent="0.35">
      <c r="A1857" s="48"/>
      <c r="E1857" s="102"/>
      <c r="F1857" s="102"/>
      <c r="G1857" s="102"/>
      <c r="I1857" s="93"/>
      <c r="J1857" s="93"/>
      <c r="S1857" s="72"/>
      <c r="T1857" s="72"/>
    </row>
    <row r="1858" spans="1:20" s="65" customFormat="1" ht="14.5" x14ac:dyDescent="0.35">
      <c r="A1858" s="48"/>
      <c r="E1858" s="102"/>
      <c r="F1858" s="102"/>
      <c r="G1858" s="102"/>
      <c r="I1858" s="93"/>
      <c r="J1858" s="93"/>
      <c r="S1858" s="72"/>
      <c r="T1858" s="72"/>
    </row>
    <row r="1859" spans="1:20" s="65" customFormat="1" ht="14.5" x14ac:dyDescent="0.35">
      <c r="A1859" s="48"/>
      <c r="E1859" s="102"/>
      <c r="F1859" s="102"/>
      <c r="G1859" s="102"/>
      <c r="I1859" s="93"/>
      <c r="J1859" s="93"/>
      <c r="S1859" s="72"/>
      <c r="T1859" s="72"/>
    </row>
    <row r="1860" spans="1:20" s="65" customFormat="1" ht="14.5" x14ac:dyDescent="0.35">
      <c r="A1860" s="48"/>
      <c r="E1860" s="102"/>
      <c r="F1860" s="102"/>
      <c r="G1860" s="102"/>
      <c r="I1860" s="93"/>
      <c r="J1860" s="93"/>
      <c r="S1860" s="72"/>
      <c r="T1860" s="72"/>
    </row>
    <row r="1861" spans="1:20" s="65" customFormat="1" ht="14.5" x14ac:dyDescent="0.35">
      <c r="A1861" s="48"/>
      <c r="E1861" s="102"/>
      <c r="F1861" s="102"/>
      <c r="G1861" s="102"/>
      <c r="I1861" s="93"/>
      <c r="J1861" s="93"/>
      <c r="S1861" s="72"/>
      <c r="T1861" s="72"/>
    </row>
    <row r="1862" spans="1:20" s="65" customFormat="1" ht="14.5" x14ac:dyDescent="0.35">
      <c r="A1862" s="48"/>
      <c r="E1862" s="102"/>
      <c r="F1862" s="102"/>
      <c r="G1862" s="102"/>
      <c r="I1862" s="93"/>
      <c r="J1862" s="93"/>
      <c r="S1862" s="72"/>
      <c r="T1862" s="72"/>
    </row>
    <row r="1863" spans="1:20" s="65" customFormat="1" ht="14.5" x14ac:dyDescent="0.35">
      <c r="A1863" s="48"/>
      <c r="E1863" s="102"/>
      <c r="F1863" s="102"/>
      <c r="G1863" s="102"/>
      <c r="I1863" s="93"/>
      <c r="J1863" s="93"/>
      <c r="S1863" s="72"/>
      <c r="T1863" s="72"/>
    </row>
    <row r="1864" spans="1:20" s="65" customFormat="1" ht="14.5" x14ac:dyDescent="0.35">
      <c r="A1864" s="48"/>
      <c r="E1864" s="102"/>
      <c r="F1864" s="102"/>
      <c r="G1864" s="102"/>
      <c r="I1864" s="93"/>
      <c r="J1864" s="93"/>
      <c r="S1864" s="72"/>
      <c r="T1864" s="72"/>
    </row>
    <row r="1865" spans="1:20" s="65" customFormat="1" ht="14.5" x14ac:dyDescent="0.35">
      <c r="A1865" s="48"/>
      <c r="E1865" s="102"/>
      <c r="F1865" s="102"/>
      <c r="G1865" s="102"/>
      <c r="I1865" s="93"/>
      <c r="J1865" s="93"/>
      <c r="S1865" s="72"/>
      <c r="T1865" s="72"/>
    </row>
    <row r="1866" spans="1:20" s="65" customFormat="1" ht="14.5" x14ac:dyDescent="0.35">
      <c r="A1866" s="48"/>
      <c r="E1866" s="102"/>
      <c r="F1866" s="102"/>
      <c r="G1866" s="102"/>
      <c r="I1866" s="93"/>
      <c r="J1866" s="93"/>
      <c r="S1866" s="72"/>
      <c r="T1866" s="72"/>
    </row>
    <row r="1867" spans="1:20" s="65" customFormat="1" ht="14.5" x14ac:dyDescent="0.35">
      <c r="A1867" s="48"/>
      <c r="E1867" s="102"/>
      <c r="F1867" s="102"/>
      <c r="G1867" s="102"/>
      <c r="I1867" s="93"/>
      <c r="J1867" s="93"/>
      <c r="S1867" s="72"/>
      <c r="T1867" s="72"/>
    </row>
    <row r="1868" spans="1:20" s="65" customFormat="1" ht="14.5" x14ac:dyDescent="0.35">
      <c r="A1868" s="48"/>
      <c r="E1868" s="102"/>
      <c r="F1868" s="102"/>
      <c r="G1868" s="102"/>
      <c r="I1868" s="93"/>
      <c r="J1868" s="93"/>
      <c r="S1868" s="72"/>
      <c r="T1868" s="72"/>
    </row>
    <row r="1869" spans="1:20" s="65" customFormat="1" ht="14.5" x14ac:dyDescent="0.35">
      <c r="A1869" s="48"/>
      <c r="E1869" s="102"/>
      <c r="F1869" s="102"/>
      <c r="G1869" s="102"/>
      <c r="I1869" s="93"/>
      <c r="J1869" s="93"/>
      <c r="S1869" s="72"/>
      <c r="T1869" s="72"/>
    </row>
    <row r="1870" spans="1:20" s="65" customFormat="1" ht="14.5" x14ac:dyDescent="0.35">
      <c r="A1870" s="48"/>
      <c r="E1870" s="102"/>
      <c r="F1870" s="102"/>
      <c r="G1870" s="102"/>
      <c r="I1870" s="93"/>
      <c r="J1870" s="93"/>
      <c r="S1870" s="72"/>
      <c r="T1870" s="72"/>
    </row>
    <row r="1871" spans="1:20" s="65" customFormat="1" ht="14.5" x14ac:dyDescent="0.35">
      <c r="A1871" s="48"/>
      <c r="E1871" s="102"/>
      <c r="F1871" s="102"/>
      <c r="G1871" s="102"/>
      <c r="I1871" s="93"/>
      <c r="J1871" s="93"/>
      <c r="S1871" s="72"/>
      <c r="T1871" s="72"/>
    </row>
    <row r="1872" spans="1:20" s="65" customFormat="1" ht="14.5" x14ac:dyDescent="0.35">
      <c r="A1872" s="48"/>
      <c r="E1872" s="102"/>
      <c r="F1872" s="102"/>
      <c r="G1872" s="102"/>
      <c r="I1872" s="93"/>
      <c r="J1872" s="93"/>
      <c r="S1872" s="72"/>
      <c r="T1872" s="72"/>
    </row>
    <row r="1873" spans="1:20" s="65" customFormat="1" ht="14.5" x14ac:dyDescent="0.35">
      <c r="A1873" s="48"/>
      <c r="E1873" s="102"/>
      <c r="F1873" s="102"/>
      <c r="G1873" s="102"/>
      <c r="I1873" s="93"/>
      <c r="J1873" s="93"/>
      <c r="S1873" s="72"/>
      <c r="T1873" s="72"/>
    </row>
    <row r="1874" spans="1:20" s="65" customFormat="1" ht="14.5" x14ac:dyDescent="0.35">
      <c r="A1874" s="48"/>
      <c r="E1874" s="102"/>
      <c r="F1874" s="102"/>
      <c r="G1874" s="102"/>
      <c r="I1874" s="93"/>
      <c r="J1874" s="93"/>
      <c r="S1874" s="72"/>
      <c r="T1874" s="72"/>
    </row>
    <row r="1875" spans="1:20" s="65" customFormat="1" ht="14.5" x14ac:dyDescent="0.35">
      <c r="A1875" s="48"/>
      <c r="E1875" s="102"/>
      <c r="F1875" s="102"/>
      <c r="G1875" s="102"/>
      <c r="I1875" s="93"/>
      <c r="J1875" s="93"/>
      <c r="S1875" s="72"/>
      <c r="T1875" s="72"/>
    </row>
    <row r="1876" spans="1:20" s="65" customFormat="1" ht="14.5" x14ac:dyDescent="0.35">
      <c r="A1876" s="48"/>
      <c r="E1876" s="102"/>
      <c r="F1876" s="102"/>
      <c r="G1876" s="102"/>
      <c r="I1876" s="93"/>
      <c r="J1876" s="93"/>
      <c r="S1876" s="72"/>
      <c r="T1876" s="72"/>
    </row>
    <row r="1877" spans="1:20" s="65" customFormat="1" ht="14.5" x14ac:dyDescent="0.35">
      <c r="A1877" s="48"/>
      <c r="E1877" s="102"/>
      <c r="F1877" s="102"/>
      <c r="G1877" s="102"/>
      <c r="I1877" s="93"/>
      <c r="J1877" s="93"/>
      <c r="S1877" s="72"/>
      <c r="T1877" s="72"/>
    </row>
    <row r="1878" spans="1:20" s="65" customFormat="1" ht="14.5" x14ac:dyDescent="0.35">
      <c r="A1878" s="48"/>
      <c r="E1878" s="102"/>
      <c r="F1878" s="102"/>
      <c r="G1878" s="102"/>
      <c r="I1878" s="93"/>
      <c r="J1878" s="93"/>
      <c r="S1878" s="72"/>
      <c r="T1878" s="72"/>
    </row>
    <row r="1879" spans="1:20" s="65" customFormat="1" ht="14.5" x14ac:dyDescent="0.35">
      <c r="A1879" s="48"/>
      <c r="E1879" s="102"/>
      <c r="F1879" s="102"/>
      <c r="G1879" s="102"/>
      <c r="I1879" s="93"/>
      <c r="J1879" s="93"/>
      <c r="S1879" s="72"/>
      <c r="T1879" s="72"/>
    </row>
    <row r="1880" spans="1:20" s="65" customFormat="1" ht="14.5" x14ac:dyDescent="0.35">
      <c r="A1880" s="48"/>
      <c r="E1880" s="102"/>
      <c r="F1880" s="102"/>
      <c r="G1880" s="102"/>
      <c r="I1880" s="93"/>
      <c r="J1880" s="93"/>
      <c r="S1880" s="72"/>
      <c r="T1880" s="72"/>
    </row>
    <row r="1881" spans="1:20" s="65" customFormat="1" ht="14.5" x14ac:dyDescent="0.35">
      <c r="A1881" s="48"/>
      <c r="E1881" s="102"/>
      <c r="F1881" s="102"/>
      <c r="G1881" s="102"/>
      <c r="I1881" s="93"/>
      <c r="J1881" s="93"/>
      <c r="S1881" s="72"/>
      <c r="T1881" s="72"/>
    </row>
    <row r="1882" spans="1:20" s="65" customFormat="1" ht="14.5" x14ac:dyDescent="0.35">
      <c r="A1882" s="48"/>
      <c r="E1882" s="102"/>
      <c r="F1882" s="102"/>
      <c r="G1882" s="102"/>
      <c r="I1882" s="93"/>
      <c r="J1882" s="93"/>
      <c r="S1882" s="72"/>
      <c r="T1882" s="72"/>
    </row>
    <row r="1883" spans="1:20" s="65" customFormat="1" ht="14.5" x14ac:dyDescent="0.35">
      <c r="A1883" s="48"/>
      <c r="E1883" s="102"/>
      <c r="F1883" s="102"/>
      <c r="G1883" s="102"/>
      <c r="I1883" s="93"/>
      <c r="J1883" s="93"/>
      <c r="S1883" s="72"/>
      <c r="T1883" s="72"/>
    </row>
    <row r="1884" spans="1:20" s="65" customFormat="1" ht="14.5" x14ac:dyDescent="0.35">
      <c r="A1884" s="48"/>
      <c r="E1884" s="102"/>
      <c r="F1884" s="102"/>
      <c r="G1884" s="102"/>
      <c r="I1884" s="93"/>
      <c r="J1884" s="93"/>
      <c r="S1884" s="72"/>
      <c r="T1884" s="72"/>
    </row>
    <row r="1885" spans="1:20" s="65" customFormat="1" ht="14.5" x14ac:dyDescent="0.35">
      <c r="A1885" s="48"/>
      <c r="E1885" s="102"/>
      <c r="F1885" s="102"/>
      <c r="G1885" s="102"/>
      <c r="I1885" s="93"/>
      <c r="J1885" s="93"/>
      <c r="S1885" s="72"/>
      <c r="T1885" s="72"/>
    </row>
    <row r="1886" spans="1:20" s="65" customFormat="1" ht="14.5" x14ac:dyDescent="0.35">
      <c r="A1886" s="48"/>
      <c r="E1886" s="102"/>
      <c r="F1886" s="102"/>
      <c r="G1886" s="102"/>
      <c r="I1886" s="93"/>
      <c r="J1886" s="93"/>
      <c r="S1886" s="72"/>
      <c r="T1886" s="72"/>
    </row>
    <row r="1887" spans="1:20" s="65" customFormat="1" ht="14.5" x14ac:dyDescent="0.35">
      <c r="A1887" s="48"/>
      <c r="E1887" s="102"/>
      <c r="F1887" s="102"/>
      <c r="G1887" s="102"/>
      <c r="I1887" s="93"/>
      <c r="J1887" s="93"/>
      <c r="S1887" s="72"/>
      <c r="T1887" s="72"/>
    </row>
    <row r="1888" spans="1:20" s="65" customFormat="1" ht="14.5" x14ac:dyDescent="0.35">
      <c r="A1888" s="48"/>
      <c r="E1888" s="102"/>
      <c r="F1888" s="102"/>
      <c r="G1888" s="102"/>
      <c r="I1888" s="93"/>
      <c r="J1888" s="93"/>
      <c r="S1888" s="72"/>
      <c r="T1888" s="72"/>
    </row>
    <row r="1889" spans="1:20" s="65" customFormat="1" ht="14.5" x14ac:dyDescent="0.35">
      <c r="A1889" s="48"/>
      <c r="E1889" s="102"/>
      <c r="F1889" s="102"/>
      <c r="G1889" s="102"/>
      <c r="I1889" s="93"/>
      <c r="J1889" s="93"/>
      <c r="S1889" s="72"/>
      <c r="T1889" s="72"/>
    </row>
    <row r="1890" spans="1:20" s="65" customFormat="1" ht="14.5" x14ac:dyDescent="0.35">
      <c r="A1890" s="48"/>
      <c r="E1890" s="102"/>
      <c r="F1890" s="102"/>
      <c r="G1890" s="102"/>
      <c r="I1890" s="93"/>
      <c r="J1890" s="93"/>
      <c r="S1890" s="72"/>
      <c r="T1890" s="72"/>
    </row>
    <row r="1891" spans="1:20" s="65" customFormat="1" ht="14.5" x14ac:dyDescent="0.35">
      <c r="A1891" s="48"/>
      <c r="E1891" s="102"/>
      <c r="F1891" s="102"/>
      <c r="G1891" s="102"/>
      <c r="I1891" s="93"/>
      <c r="J1891" s="93"/>
      <c r="S1891" s="72"/>
      <c r="T1891" s="72"/>
    </row>
    <row r="1892" spans="1:20" s="65" customFormat="1" ht="14.5" x14ac:dyDescent="0.35">
      <c r="A1892" s="48"/>
      <c r="E1892" s="102"/>
      <c r="F1892" s="102"/>
      <c r="G1892" s="102"/>
      <c r="I1892" s="93"/>
      <c r="J1892" s="93"/>
      <c r="S1892" s="72"/>
      <c r="T1892" s="72"/>
    </row>
    <row r="1893" spans="1:20" s="65" customFormat="1" ht="14.5" x14ac:dyDescent="0.35">
      <c r="A1893" s="48"/>
      <c r="E1893" s="102"/>
      <c r="F1893" s="102"/>
      <c r="G1893" s="102"/>
      <c r="I1893" s="93"/>
      <c r="J1893" s="93"/>
      <c r="S1893" s="72"/>
      <c r="T1893" s="72"/>
    </row>
    <row r="1894" spans="1:20" s="65" customFormat="1" ht="14.5" x14ac:dyDescent="0.35">
      <c r="A1894" s="48"/>
      <c r="E1894" s="102"/>
      <c r="F1894" s="102"/>
      <c r="G1894" s="102"/>
      <c r="I1894" s="93"/>
      <c r="J1894" s="93"/>
      <c r="S1894" s="72"/>
      <c r="T1894" s="72"/>
    </row>
    <row r="1895" spans="1:20" s="65" customFormat="1" ht="14.5" x14ac:dyDescent="0.35">
      <c r="A1895" s="48"/>
      <c r="E1895" s="102"/>
      <c r="F1895" s="102"/>
      <c r="G1895" s="102"/>
      <c r="I1895" s="93"/>
      <c r="J1895" s="93"/>
      <c r="S1895" s="72"/>
      <c r="T1895" s="72"/>
    </row>
    <row r="1896" spans="1:20" s="65" customFormat="1" ht="14.5" x14ac:dyDescent="0.35">
      <c r="A1896" s="48"/>
      <c r="E1896" s="102"/>
      <c r="F1896" s="102"/>
      <c r="G1896" s="102"/>
      <c r="I1896" s="93"/>
      <c r="J1896" s="93"/>
      <c r="S1896" s="72"/>
      <c r="T1896" s="72"/>
    </row>
    <row r="1897" spans="1:20" s="65" customFormat="1" ht="14.5" x14ac:dyDescent="0.35">
      <c r="A1897" s="48"/>
      <c r="E1897" s="102"/>
      <c r="F1897" s="102"/>
      <c r="G1897" s="102"/>
      <c r="I1897" s="93"/>
      <c r="J1897" s="93"/>
      <c r="S1897" s="72"/>
      <c r="T1897" s="72"/>
    </row>
    <row r="1898" spans="1:20" s="65" customFormat="1" ht="14.5" x14ac:dyDescent="0.35">
      <c r="A1898" s="48"/>
      <c r="E1898" s="102"/>
      <c r="F1898" s="102"/>
      <c r="G1898" s="102"/>
      <c r="I1898" s="93"/>
      <c r="J1898" s="93"/>
      <c r="S1898" s="72"/>
      <c r="T1898" s="72"/>
    </row>
    <row r="1899" spans="1:20" s="65" customFormat="1" ht="14.5" x14ac:dyDescent="0.35">
      <c r="A1899" s="48"/>
      <c r="E1899" s="102"/>
      <c r="F1899" s="102"/>
      <c r="G1899" s="102"/>
      <c r="I1899" s="93"/>
      <c r="J1899" s="93"/>
      <c r="S1899" s="72"/>
      <c r="T1899" s="72"/>
    </row>
    <row r="1900" spans="1:20" s="65" customFormat="1" ht="14.5" x14ac:dyDescent="0.35">
      <c r="A1900" s="48"/>
      <c r="E1900" s="102"/>
      <c r="F1900" s="102"/>
      <c r="G1900" s="102"/>
      <c r="I1900" s="93"/>
      <c r="J1900" s="93"/>
      <c r="S1900" s="72"/>
      <c r="T1900" s="72"/>
    </row>
    <row r="1901" spans="1:20" s="65" customFormat="1" ht="14.5" x14ac:dyDescent="0.35">
      <c r="A1901" s="48"/>
      <c r="E1901" s="102"/>
      <c r="F1901" s="102"/>
      <c r="G1901" s="102"/>
      <c r="I1901" s="93"/>
      <c r="J1901" s="93"/>
      <c r="S1901" s="72"/>
      <c r="T1901" s="72"/>
    </row>
    <row r="1902" spans="1:20" s="65" customFormat="1" ht="14.5" x14ac:dyDescent="0.35">
      <c r="A1902" s="48"/>
      <c r="E1902" s="102"/>
      <c r="F1902" s="102"/>
      <c r="G1902" s="102"/>
      <c r="I1902" s="93"/>
      <c r="J1902" s="93"/>
      <c r="S1902" s="72"/>
      <c r="T1902" s="72"/>
    </row>
    <row r="1903" spans="1:20" s="65" customFormat="1" ht="14.5" x14ac:dyDescent="0.35">
      <c r="A1903" s="48"/>
      <c r="E1903" s="102"/>
      <c r="F1903" s="102"/>
      <c r="G1903" s="102"/>
      <c r="I1903" s="93"/>
      <c r="J1903" s="93"/>
      <c r="S1903" s="72"/>
      <c r="T1903" s="72"/>
    </row>
    <row r="1904" spans="1:20" s="65" customFormat="1" ht="14.5" x14ac:dyDescent="0.35">
      <c r="A1904" s="48"/>
      <c r="E1904" s="102"/>
      <c r="F1904" s="102"/>
      <c r="G1904" s="102"/>
      <c r="I1904" s="93"/>
      <c r="J1904" s="93"/>
      <c r="S1904" s="72"/>
      <c r="T1904" s="72"/>
    </row>
    <row r="1905" spans="1:20" s="65" customFormat="1" ht="14.5" x14ac:dyDescent="0.35">
      <c r="A1905" s="48"/>
      <c r="E1905" s="102"/>
      <c r="F1905" s="102"/>
      <c r="G1905" s="102"/>
      <c r="I1905" s="93"/>
      <c r="J1905" s="93"/>
      <c r="S1905" s="72"/>
      <c r="T1905" s="72"/>
    </row>
    <row r="1906" spans="1:20" s="65" customFormat="1" ht="14.5" x14ac:dyDescent="0.35">
      <c r="A1906" s="48"/>
      <c r="E1906" s="102"/>
      <c r="F1906" s="102"/>
      <c r="G1906" s="102"/>
      <c r="I1906" s="93"/>
      <c r="J1906" s="93"/>
      <c r="S1906" s="72"/>
      <c r="T1906" s="72"/>
    </row>
    <row r="1907" spans="1:20" s="65" customFormat="1" ht="14.5" x14ac:dyDescent="0.35">
      <c r="A1907" s="48"/>
      <c r="E1907" s="102"/>
      <c r="F1907" s="102"/>
      <c r="G1907" s="102"/>
      <c r="I1907" s="93"/>
      <c r="J1907" s="93"/>
      <c r="S1907" s="72"/>
      <c r="T1907" s="72"/>
    </row>
    <row r="1908" spans="1:20" s="65" customFormat="1" ht="14.5" x14ac:dyDescent="0.35">
      <c r="A1908" s="48"/>
      <c r="E1908" s="102"/>
      <c r="F1908" s="102"/>
      <c r="G1908" s="102"/>
      <c r="I1908" s="93"/>
      <c r="J1908" s="93"/>
      <c r="S1908" s="72"/>
      <c r="T1908" s="72"/>
    </row>
    <row r="1909" spans="1:20" s="65" customFormat="1" ht="14.5" x14ac:dyDescent="0.35">
      <c r="A1909" s="48"/>
      <c r="E1909" s="102"/>
      <c r="F1909" s="102"/>
      <c r="G1909" s="102"/>
      <c r="I1909" s="93"/>
      <c r="J1909" s="93"/>
      <c r="S1909" s="72"/>
      <c r="T1909" s="72"/>
    </row>
    <row r="1910" spans="1:20" s="65" customFormat="1" ht="14.5" x14ac:dyDescent="0.35">
      <c r="A1910" s="48"/>
      <c r="E1910" s="102"/>
      <c r="F1910" s="102"/>
      <c r="G1910" s="102"/>
      <c r="I1910" s="93"/>
      <c r="J1910" s="93"/>
      <c r="S1910" s="72"/>
      <c r="T1910" s="72"/>
    </row>
    <row r="1911" spans="1:20" s="65" customFormat="1" ht="14.5" x14ac:dyDescent="0.35">
      <c r="A1911" s="48"/>
      <c r="E1911" s="102"/>
      <c r="F1911" s="102"/>
      <c r="G1911" s="102"/>
      <c r="I1911" s="93"/>
      <c r="J1911" s="93"/>
      <c r="S1911" s="72"/>
      <c r="T1911" s="72"/>
    </row>
    <row r="1912" spans="1:20" s="65" customFormat="1" ht="14.5" x14ac:dyDescent="0.35">
      <c r="A1912" s="48"/>
      <c r="E1912" s="102"/>
      <c r="F1912" s="102"/>
      <c r="G1912" s="102"/>
      <c r="I1912" s="93"/>
      <c r="J1912" s="93"/>
      <c r="S1912" s="72"/>
      <c r="T1912" s="72"/>
    </row>
    <row r="1913" spans="1:20" s="65" customFormat="1" ht="14.5" x14ac:dyDescent="0.35">
      <c r="A1913" s="48"/>
      <c r="E1913" s="102"/>
      <c r="F1913" s="102"/>
      <c r="G1913" s="102"/>
      <c r="I1913" s="93"/>
      <c r="J1913" s="93"/>
      <c r="S1913" s="72"/>
      <c r="T1913" s="72"/>
    </row>
    <row r="1914" spans="1:20" s="65" customFormat="1" ht="14.5" x14ac:dyDescent="0.35">
      <c r="A1914" s="48"/>
      <c r="E1914" s="102"/>
      <c r="F1914" s="102"/>
      <c r="G1914" s="102"/>
      <c r="I1914" s="93"/>
      <c r="J1914" s="93"/>
      <c r="S1914" s="72"/>
      <c r="T1914" s="72"/>
    </row>
    <row r="1915" spans="1:20" s="65" customFormat="1" ht="14.5" x14ac:dyDescent="0.35">
      <c r="A1915" s="48"/>
      <c r="E1915" s="102"/>
      <c r="F1915" s="102"/>
      <c r="G1915" s="102"/>
      <c r="I1915" s="93"/>
      <c r="J1915" s="93"/>
      <c r="S1915" s="72"/>
      <c r="T1915" s="72"/>
    </row>
    <row r="1916" spans="1:20" s="65" customFormat="1" ht="14.5" x14ac:dyDescent="0.35">
      <c r="A1916" s="48"/>
      <c r="E1916" s="102"/>
      <c r="F1916" s="102"/>
      <c r="G1916" s="102"/>
      <c r="I1916" s="93"/>
      <c r="J1916" s="93"/>
      <c r="S1916" s="72"/>
      <c r="T1916" s="72"/>
    </row>
    <row r="1917" spans="1:20" s="65" customFormat="1" ht="14.5" x14ac:dyDescent="0.35">
      <c r="A1917" s="48"/>
      <c r="E1917" s="102"/>
      <c r="F1917" s="102"/>
      <c r="G1917" s="102"/>
      <c r="I1917" s="93"/>
      <c r="J1917" s="93"/>
      <c r="S1917" s="72"/>
      <c r="T1917" s="72"/>
    </row>
    <row r="1918" spans="1:20" s="65" customFormat="1" ht="14.5" x14ac:dyDescent="0.35">
      <c r="A1918" s="48"/>
      <c r="E1918" s="102"/>
      <c r="F1918" s="102"/>
      <c r="G1918" s="102"/>
      <c r="I1918" s="93"/>
      <c r="J1918" s="93"/>
      <c r="S1918" s="72"/>
      <c r="T1918" s="72"/>
    </row>
    <row r="1919" spans="1:20" s="65" customFormat="1" ht="14.5" x14ac:dyDescent="0.35">
      <c r="A1919" s="48"/>
      <c r="E1919" s="102"/>
      <c r="F1919" s="102"/>
      <c r="G1919" s="102"/>
      <c r="I1919" s="93"/>
      <c r="J1919" s="93"/>
      <c r="S1919" s="72"/>
      <c r="T1919" s="72"/>
    </row>
    <row r="1920" spans="1:20" s="65" customFormat="1" ht="14.5" x14ac:dyDescent="0.35">
      <c r="A1920" s="48"/>
      <c r="E1920" s="102"/>
      <c r="F1920" s="102"/>
      <c r="G1920" s="102"/>
      <c r="I1920" s="93"/>
      <c r="J1920" s="93"/>
      <c r="S1920" s="72"/>
      <c r="T1920" s="72"/>
    </row>
    <row r="1921" spans="1:20" s="65" customFormat="1" ht="14.5" x14ac:dyDescent="0.35">
      <c r="A1921" s="48"/>
      <c r="E1921" s="102"/>
      <c r="F1921" s="102"/>
      <c r="G1921" s="102"/>
      <c r="I1921" s="93"/>
      <c r="J1921" s="93"/>
      <c r="S1921" s="72"/>
      <c r="T1921" s="72"/>
    </row>
    <row r="1922" spans="1:20" s="65" customFormat="1" ht="14.5" x14ac:dyDescent="0.35">
      <c r="A1922" s="48"/>
      <c r="E1922" s="102"/>
      <c r="F1922" s="102"/>
      <c r="G1922" s="102"/>
      <c r="I1922" s="93"/>
      <c r="J1922" s="93"/>
      <c r="S1922" s="72"/>
      <c r="T1922" s="72"/>
    </row>
    <row r="1923" spans="1:20" s="65" customFormat="1" ht="14.5" x14ac:dyDescent="0.35">
      <c r="A1923" s="48"/>
      <c r="E1923" s="102"/>
      <c r="F1923" s="102"/>
      <c r="G1923" s="102"/>
      <c r="I1923" s="93"/>
      <c r="J1923" s="93"/>
      <c r="S1923" s="72"/>
      <c r="T1923" s="72"/>
    </row>
    <row r="1924" spans="1:20" s="65" customFormat="1" ht="14.5" x14ac:dyDescent="0.35">
      <c r="A1924" s="48"/>
      <c r="E1924" s="102"/>
      <c r="F1924" s="102"/>
      <c r="G1924" s="102"/>
      <c r="I1924" s="93"/>
      <c r="J1924" s="93"/>
      <c r="S1924" s="72"/>
      <c r="T1924" s="72"/>
    </row>
    <row r="1925" spans="1:20" s="65" customFormat="1" ht="14.5" x14ac:dyDescent="0.35">
      <c r="A1925" s="48"/>
      <c r="E1925" s="102"/>
      <c r="F1925" s="102"/>
      <c r="G1925" s="102"/>
      <c r="I1925" s="93"/>
      <c r="J1925" s="93"/>
      <c r="S1925" s="72"/>
      <c r="T1925" s="72"/>
    </row>
    <row r="1926" spans="1:20" s="65" customFormat="1" ht="14.5" x14ac:dyDescent="0.35">
      <c r="A1926" s="48"/>
      <c r="E1926" s="102"/>
      <c r="F1926" s="102"/>
      <c r="G1926" s="102"/>
      <c r="I1926" s="93"/>
      <c r="J1926" s="93"/>
      <c r="S1926" s="72"/>
      <c r="T1926" s="72"/>
    </row>
    <row r="1927" spans="1:20" s="65" customFormat="1" ht="14.5" x14ac:dyDescent="0.35">
      <c r="A1927" s="48"/>
      <c r="E1927" s="102"/>
      <c r="F1927" s="102"/>
      <c r="G1927" s="102"/>
      <c r="I1927" s="93"/>
      <c r="J1927" s="93"/>
      <c r="S1927" s="72"/>
      <c r="T1927" s="72"/>
    </row>
    <row r="1928" spans="1:20" s="65" customFormat="1" ht="14.5" x14ac:dyDescent="0.35">
      <c r="A1928" s="48"/>
      <c r="E1928" s="102"/>
      <c r="F1928" s="102"/>
      <c r="G1928" s="102"/>
      <c r="I1928" s="93"/>
      <c r="J1928" s="93"/>
      <c r="S1928" s="72"/>
      <c r="T1928" s="72"/>
    </row>
    <row r="1929" spans="1:20" s="65" customFormat="1" ht="14.5" x14ac:dyDescent="0.35">
      <c r="A1929" s="48"/>
      <c r="E1929" s="102"/>
      <c r="F1929" s="102"/>
      <c r="G1929" s="102"/>
      <c r="I1929" s="93"/>
      <c r="J1929" s="93"/>
      <c r="S1929" s="72"/>
      <c r="T1929" s="72"/>
    </row>
    <row r="1930" spans="1:20" s="65" customFormat="1" ht="14.5" x14ac:dyDescent="0.35">
      <c r="A1930" s="48"/>
      <c r="E1930" s="102"/>
      <c r="F1930" s="102"/>
      <c r="G1930" s="102"/>
      <c r="I1930" s="93"/>
      <c r="J1930" s="93"/>
      <c r="S1930" s="72"/>
      <c r="T1930" s="72"/>
    </row>
    <row r="1931" spans="1:20" s="65" customFormat="1" ht="14.5" x14ac:dyDescent="0.35">
      <c r="A1931" s="48"/>
      <c r="E1931" s="102"/>
      <c r="F1931" s="102"/>
      <c r="G1931" s="102"/>
      <c r="I1931" s="93"/>
      <c r="J1931" s="93"/>
      <c r="S1931" s="72"/>
      <c r="T1931" s="72"/>
    </row>
    <row r="1932" spans="1:20" s="65" customFormat="1" ht="14.5" x14ac:dyDescent="0.35">
      <c r="A1932" s="48"/>
      <c r="E1932" s="102"/>
      <c r="F1932" s="102"/>
      <c r="G1932" s="102"/>
      <c r="I1932" s="93"/>
      <c r="J1932" s="93"/>
      <c r="S1932" s="72"/>
      <c r="T1932" s="72"/>
    </row>
    <row r="1933" spans="1:20" s="65" customFormat="1" ht="14.5" x14ac:dyDescent="0.35">
      <c r="A1933" s="48"/>
      <c r="E1933" s="102"/>
      <c r="F1933" s="102"/>
      <c r="G1933" s="102"/>
      <c r="I1933" s="93"/>
      <c r="J1933" s="93"/>
      <c r="S1933" s="72"/>
      <c r="T1933" s="72"/>
    </row>
    <row r="1934" spans="1:20" s="65" customFormat="1" ht="14.5" x14ac:dyDescent="0.35">
      <c r="A1934" s="48"/>
      <c r="E1934" s="102"/>
      <c r="F1934" s="102"/>
      <c r="G1934" s="102"/>
      <c r="I1934" s="93"/>
      <c r="J1934" s="93"/>
      <c r="S1934" s="72"/>
      <c r="T1934" s="72"/>
    </row>
    <row r="1935" spans="1:20" s="65" customFormat="1" ht="14.5" x14ac:dyDescent="0.35">
      <c r="A1935" s="48"/>
      <c r="E1935" s="102"/>
      <c r="F1935" s="102"/>
      <c r="G1935" s="102"/>
      <c r="I1935" s="93"/>
      <c r="J1935" s="93"/>
      <c r="S1935" s="72"/>
      <c r="T1935" s="72"/>
    </row>
    <row r="1936" spans="1:20" s="65" customFormat="1" ht="14.5" x14ac:dyDescent="0.35">
      <c r="A1936" s="48"/>
      <c r="E1936" s="102"/>
      <c r="F1936" s="102"/>
      <c r="G1936" s="102"/>
      <c r="I1936" s="93"/>
      <c r="J1936" s="93"/>
      <c r="S1936" s="72"/>
      <c r="T1936" s="72"/>
    </row>
    <row r="1937" spans="1:20" s="65" customFormat="1" ht="14.5" x14ac:dyDescent="0.35">
      <c r="A1937" s="48"/>
      <c r="E1937" s="102"/>
      <c r="F1937" s="102"/>
      <c r="G1937" s="102"/>
      <c r="I1937" s="93"/>
      <c r="J1937" s="93"/>
      <c r="S1937" s="72"/>
      <c r="T1937" s="72"/>
    </row>
    <row r="1938" spans="1:20" s="65" customFormat="1" ht="14.5" x14ac:dyDescent="0.35">
      <c r="A1938" s="48"/>
      <c r="E1938" s="102"/>
      <c r="F1938" s="102"/>
      <c r="G1938" s="102"/>
      <c r="I1938" s="93"/>
      <c r="J1938" s="93"/>
      <c r="S1938" s="72"/>
      <c r="T1938" s="72"/>
    </row>
    <row r="1939" spans="1:20" s="65" customFormat="1" ht="14.5" x14ac:dyDescent="0.35">
      <c r="A1939" s="48"/>
      <c r="E1939" s="102"/>
      <c r="F1939" s="102"/>
      <c r="G1939" s="102"/>
      <c r="I1939" s="93"/>
      <c r="J1939" s="93"/>
      <c r="S1939" s="72"/>
      <c r="T1939" s="72"/>
    </row>
    <row r="1940" spans="1:20" s="65" customFormat="1" ht="14.5" x14ac:dyDescent="0.35">
      <c r="A1940" s="48"/>
      <c r="E1940" s="102"/>
      <c r="F1940" s="102"/>
      <c r="G1940" s="102"/>
      <c r="I1940" s="93"/>
      <c r="J1940" s="93"/>
      <c r="S1940" s="72"/>
      <c r="T1940" s="72"/>
    </row>
    <row r="1941" spans="1:20" s="65" customFormat="1" ht="14.5" x14ac:dyDescent="0.35">
      <c r="A1941" s="48"/>
      <c r="E1941" s="102"/>
      <c r="F1941" s="102"/>
      <c r="G1941" s="102"/>
      <c r="I1941" s="93"/>
      <c r="J1941" s="93"/>
      <c r="S1941" s="72"/>
      <c r="T1941" s="72"/>
    </row>
    <row r="1942" spans="1:20" s="65" customFormat="1" ht="14.5" x14ac:dyDescent="0.35">
      <c r="A1942" s="48"/>
      <c r="E1942" s="102"/>
      <c r="F1942" s="102"/>
      <c r="G1942" s="102"/>
      <c r="I1942" s="93"/>
      <c r="J1942" s="93"/>
      <c r="S1942" s="72"/>
      <c r="T1942" s="72"/>
    </row>
    <row r="1943" spans="1:20" s="65" customFormat="1" ht="14.5" x14ac:dyDescent="0.35">
      <c r="A1943" s="48"/>
      <c r="E1943" s="102"/>
      <c r="F1943" s="102"/>
      <c r="G1943" s="102"/>
      <c r="I1943" s="93"/>
      <c r="J1943" s="93"/>
      <c r="S1943" s="72"/>
      <c r="T1943" s="72"/>
    </row>
    <row r="1944" spans="1:20" s="65" customFormat="1" ht="14.5" x14ac:dyDescent="0.35">
      <c r="A1944" s="48"/>
      <c r="E1944" s="102"/>
      <c r="F1944" s="102"/>
      <c r="G1944" s="102"/>
      <c r="I1944" s="93"/>
      <c r="J1944" s="93"/>
      <c r="S1944" s="72"/>
      <c r="T1944" s="72"/>
    </row>
    <row r="1945" spans="1:20" s="65" customFormat="1" ht="14.5" x14ac:dyDescent="0.35">
      <c r="A1945" s="48"/>
      <c r="E1945" s="102"/>
      <c r="F1945" s="102"/>
      <c r="G1945" s="102"/>
      <c r="I1945" s="93"/>
      <c r="J1945" s="93"/>
      <c r="S1945" s="72"/>
      <c r="T1945" s="72"/>
    </row>
    <row r="1946" spans="1:20" s="65" customFormat="1" ht="14.5" x14ac:dyDescent="0.35">
      <c r="A1946" s="48"/>
      <c r="E1946" s="102"/>
      <c r="F1946" s="102"/>
      <c r="G1946" s="102"/>
      <c r="I1946" s="93"/>
      <c r="J1946" s="93"/>
      <c r="S1946" s="72"/>
      <c r="T1946" s="72"/>
    </row>
    <row r="1947" spans="1:20" s="65" customFormat="1" ht="14.5" x14ac:dyDescent="0.35">
      <c r="A1947" s="48"/>
      <c r="E1947" s="102"/>
      <c r="F1947" s="102"/>
      <c r="G1947" s="102"/>
      <c r="I1947" s="93"/>
      <c r="J1947" s="93"/>
      <c r="S1947" s="72"/>
      <c r="T1947" s="72"/>
    </row>
    <row r="1948" spans="1:20" s="65" customFormat="1" ht="14.5" x14ac:dyDescent="0.35">
      <c r="A1948" s="48"/>
      <c r="E1948" s="102"/>
      <c r="F1948" s="102"/>
      <c r="G1948" s="102"/>
      <c r="I1948" s="93"/>
      <c r="J1948" s="93"/>
      <c r="S1948" s="72"/>
      <c r="T1948" s="72"/>
    </row>
    <row r="1949" spans="1:20" s="65" customFormat="1" ht="14.5" x14ac:dyDescent="0.35">
      <c r="A1949" s="48"/>
      <c r="E1949" s="102"/>
      <c r="F1949" s="102"/>
      <c r="G1949" s="102"/>
      <c r="I1949" s="93"/>
      <c r="J1949" s="93"/>
      <c r="S1949" s="72"/>
      <c r="T1949" s="72"/>
    </row>
    <row r="1950" spans="1:20" s="65" customFormat="1" ht="14.5" x14ac:dyDescent="0.35">
      <c r="A1950" s="48"/>
      <c r="E1950" s="102"/>
      <c r="F1950" s="102"/>
      <c r="G1950" s="102"/>
      <c r="I1950" s="93"/>
      <c r="J1950" s="93"/>
      <c r="S1950" s="72"/>
      <c r="T1950" s="72"/>
    </row>
    <row r="1951" spans="1:20" s="65" customFormat="1" ht="14.5" x14ac:dyDescent="0.35">
      <c r="A1951" s="48"/>
      <c r="E1951" s="102"/>
      <c r="F1951" s="102"/>
      <c r="G1951" s="102"/>
      <c r="I1951" s="93"/>
      <c r="J1951" s="93"/>
      <c r="S1951" s="72"/>
      <c r="T1951" s="72"/>
    </row>
    <row r="1952" spans="1:20" s="65" customFormat="1" ht="14.5" x14ac:dyDescent="0.35">
      <c r="A1952" s="48"/>
      <c r="E1952" s="102"/>
      <c r="F1952" s="102"/>
      <c r="G1952" s="102"/>
      <c r="I1952" s="93"/>
      <c r="J1952" s="93"/>
      <c r="S1952" s="72"/>
      <c r="T1952" s="72"/>
    </row>
    <row r="1953" spans="1:20" s="65" customFormat="1" ht="14.5" x14ac:dyDescent="0.35">
      <c r="A1953" s="48"/>
      <c r="E1953" s="102"/>
      <c r="F1953" s="102"/>
      <c r="G1953" s="102"/>
      <c r="I1953" s="93"/>
      <c r="J1953" s="93"/>
      <c r="S1953" s="72"/>
      <c r="T1953" s="72"/>
    </row>
    <row r="1954" spans="1:20" s="65" customFormat="1" ht="14.5" x14ac:dyDescent="0.35">
      <c r="A1954" s="48"/>
      <c r="E1954" s="102"/>
      <c r="F1954" s="102"/>
      <c r="G1954" s="102"/>
      <c r="I1954" s="93"/>
      <c r="J1954" s="93"/>
      <c r="S1954" s="72"/>
      <c r="T1954" s="72"/>
    </row>
    <row r="1955" spans="1:20" s="65" customFormat="1" ht="14.5" x14ac:dyDescent="0.35">
      <c r="A1955" s="48"/>
      <c r="E1955" s="102"/>
      <c r="F1955" s="102"/>
      <c r="G1955" s="102"/>
      <c r="I1955" s="93"/>
      <c r="J1955" s="93"/>
      <c r="S1955" s="72"/>
      <c r="T1955" s="72"/>
    </row>
    <row r="1956" spans="1:20" s="65" customFormat="1" ht="14.5" x14ac:dyDescent="0.35">
      <c r="A1956" s="48"/>
      <c r="E1956" s="102"/>
      <c r="F1956" s="102"/>
      <c r="G1956" s="102"/>
      <c r="I1956" s="93"/>
      <c r="J1956" s="93"/>
      <c r="S1956" s="72"/>
      <c r="T1956" s="72"/>
    </row>
    <row r="1957" spans="1:20" s="65" customFormat="1" ht="14.5" x14ac:dyDescent="0.35">
      <c r="A1957" s="48"/>
      <c r="E1957" s="102"/>
      <c r="F1957" s="102"/>
      <c r="G1957" s="102"/>
      <c r="I1957" s="93"/>
      <c r="J1957" s="93"/>
      <c r="S1957" s="72"/>
      <c r="T1957" s="72"/>
    </row>
    <row r="1958" spans="1:20" s="65" customFormat="1" ht="14.5" x14ac:dyDescent="0.35">
      <c r="A1958" s="48"/>
      <c r="E1958" s="102"/>
      <c r="F1958" s="102"/>
      <c r="G1958" s="102"/>
      <c r="I1958" s="93"/>
      <c r="J1958" s="93"/>
      <c r="S1958" s="72"/>
      <c r="T1958" s="72"/>
    </row>
    <row r="1959" spans="1:20" s="65" customFormat="1" ht="14.5" x14ac:dyDescent="0.35">
      <c r="A1959" s="48"/>
      <c r="E1959" s="102"/>
      <c r="F1959" s="102"/>
      <c r="G1959" s="102"/>
      <c r="I1959" s="93"/>
      <c r="J1959" s="93"/>
      <c r="S1959" s="72"/>
      <c r="T1959" s="72"/>
    </row>
    <row r="1960" spans="1:20" s="65" customFormat="1" ht="14.5" x14ac:dyDescent="0.35">
      <c r="A1960" s="48"/>
      <c r="E1960" s="102"/>
      <c r="F1960" s="102"/>
      <c r="G1960" s="102"/>
      <c r="I1960" s="93"/>
      <c r="J1960" s="93"/>
      <c r="S1960" s="72"/>
      <c r="T1960" s="72"/>
    </row>
    <row r="1961" spans="1:20" s="65" customFormat="1" ht="14.5" x14ac:dyDescent="0.35">
      <c r="A1961" s="48"/>
      <c r="E1961" s="102"/>
      <c r="F1961" s="102"/>
      <c r="G1961" s="102"/>
      <c r="I1961" s="93"/>
      <c r="J1961" s="93"/>
      <c r="S1961" s="72"/>
      <c r="T1961" s="72"/>
    </row>
    <row r="1962" spans="1:20" s="65" customFormat="1" ht="14.5" x14ac:dyDescent="0.35">
      <c r="A1962" s="48"/>
      <c r="E1962" s="102"/>
      <c r="F1962" s="102"/>
      <c r="G1962" s="102"/>
      <c r="I1962" s="93"/>
      <c r="J1962" s="93"/>
      <c r="S1962" s="72"/>
      <c r="T1962" s="72"/>
    </row>
    <row r="1963" spans="1:20" s="65" customFormat="1" ht="14.5" x14ac:dyDescent="0.35">
      <c r="A1963" s="48"/>
      <c r="E1963" s="102"/>
      <c r="F1963" s="102"/>
      <c r="G1963" s="102"/>
      <c r="I1963" s="93"/>
      <c r="J1963" s="93"/>
      <c r="S1963" s="72"/>
      <c r="T1963" s="72"/>
    </row>
    <row r="1964" spans="1:20" s="65" customFormat="1" ht="14.5" x14ac:dyDescent="0.35">
      <c r="A1964" s="48"/>
      <c r="E1964" s="102"/>
      <c r="F1964" s="102"/>
      <c r="G1964" s="102"/>
      <c r="I1964" s="93"/>
      <c r="J1964" s="93"/>
      <c r="S1964" s="72"/>
      <c r="T1964" s="72"/>
    </row>
    <row r="1965" spans="1:20" s="65" customFormat="1" ht="14.5" x14ac:dyDescent="0.35">
      <c r="A1965" s="48"/>
      <c r="E1965" s="102"/>
      <c r="F1965" s="102"/>
      <c r="G1965" s="102"/>
      <c r="I1965" s="93"/>
      <c r="J1965" s="93"/>
      <c r="S1965" s="72"/>
      <c r="T1965" s="72"/>
    </row>
    <row r="1966" spans="1:20" s="65" customFormat="1" ht="14.5" x14ac:dyDescent="0.35">
      <c r="A1966" s="48"/>
      <c r="E1966" s="102"/>
      <c r="F1966" s="102"/>
      <c r="G1966" s="102"/>
      <c r="I1966" s="93"/>
      <c r="J1966" s="93"/>
      <c r="S1966" s="72"/>
      <c r="T1966" s="72"/>
    </row>
    <row r="1967" spans="1:20" s="65" customFormat="1" ht="14.5" x14ac:dyDescent="0.35">
      <c r="A1967" s="48"/>
      <c r="E1967" s="102"/>
      <c r="F1967" s="102"/>
      <c r="G1967" s="102"/>
      <c r="I1967" s="93"/>
      <c r="J1967" s="93"/>
      <c r="S1967" s="72"/>
      <c r="T1967" s="72"/>
    </row>
    <row r="1968" spans="1:20" s="65" customFormat="1" ht="14.5" x14ac:dyDescent="0.35">
      <c r="A1968" s="48"/>
      <c r="E1968" s="102"/>
      <c r="F1968" s="102"/>
      <c r="G1968" s="102"/>
      <c r="I1968" s="93"/>
      <c r="J1968" s="93"/>
      <c r="S1968" s="72"/>
      <c r="T1968" s="72"/>
    </row>
    <row r="1969" spans="1:20" s="65" customFormat="1" ht="14.5" x14ac:dyDescent="0.35">
      <c r="A1969" s="48"/>
      <c r="E1969" s="102"/>
      <c r="F1969" s="102"/>
      <c r="G1969" s="102"/>
      <c r="I1969" s="93"/>
      <c r="J1969" s="93"/>
      <c r="S1969" s="72"/>
      <c r="T1969" s="72"/>
    </row>
    <row r="1970" spans="1:20" s="65" customFormat="1" ht="14.5" x14ac:dyDescent="0.35">
      <c r="A1970" s="48"/>
      <c r="E1970" s="102"/>
      <c r="F1970" s="102"/>
      <c r="G1970" s="102"/>
      <c r="I1970" s="93"/>
      <c r="J1970" s="93"/>
      <c r="S1970" s="72"/>
      <c r="T1970" s="72"/>
    </row>
    <row r="1971" spans="1:20" s="65" customFormat="1" ht="14.5" x14ac:dyDescent="0.35">
      <c r="A1971" s="48"/>
      <c r="E1971" s="102"/>
      <c r="F1971" s="102"/>
      <c r="G1971" s="102"/>
      <c r="I1971" s="93"/>
      <c r="J1971" s="93"/>
      <c r="S1971" s="72"/>
      <c r="T1971" s="72"/>
    </row>
    <row r="1972" spans="1:20" s="65" customFormat="1" ht="14.5" x14ac:dyDescent="0.35">
      <c r="A1972" s="48"/>
      <c r="E1972" s="102"/>
      <c r="F1972" s="102"/>
      <c r="G1972" s="102"/>
      <c r="I1972" s="93"/>
      <c r="J1972" s="93"/>
      <c r="S1972" s="72"/>
      <c r="T1972" s="72"/>
    </row>
    <row r="1973" spans="1:20" s="65" customFormat="1" ht="14.5" x14ac:dyDescent="0.35">
      <c r="A1973" s="48"/>
      <c r="E1973" s="102"/>
      <c r="F1973" s="102"/>
      <c r="G1973" s="102"/>
      <c r="I1973" s="93"/>
      <c r="J1973" s="93"/>
      <c r="S1973" s="72"/>
      <c r="T1973" s="72"/>
    </row>
    <row r="1974" spans="1:20" s="65" customFormat="1" ht="14.5" x14ac:dyDescent="0.35">
      <c r="A1974" s="48"/>
      <c r="E1974" s="102"/>
      <c r="F1974" s="102"/>
      <c r="G1974" s="102"/>
      <c r="I1974" s="93"/>
      <c r="J1974" s="93"/>
      <c r="S1974" s="72"/>
      <c r="T1974" s="72"/>
    </row>
    <row r="1975" spans="1:20" s="65" customFormat="1" ht="14.5" x14ac:dyDescent="0.35">
      <c r="A1975" s="48"/>
      <c r="E1975" s="102"/>
      <c r="F1975" s="102"/>
      <c r="G1975" s="102"/>
      <c r="I1975" s="93"/>
      <c r="J1975" s="93"/>
      <c r="S1975" s="72"/>
      <c r="T1975" s="72"/>
    </row>
    <row r="1976" spans="1:20" s="65" customFormat="1" ht="14.5" x14ac:dyDescent="0.35">
      <c r="A1976" s="48"/>
      <c r="E1976" s="102"/>
      <c r="F1976" s="102"/>
      <c r="G1976" s="102"/>
      <c r="I1976" s="93"/>
      <c r="J1976" s="93"/>
      <c r="S1976" s="72"/>
      <c r="T1976" s="72"/>
    </row>
    <row r="1977" spans="1:20" s="65" customFormat="1" ht="14.5" x14ac:dyDescent="0.35">
      <c r="A1977" s="48"/>
      <c r="E1977" s="102"/>
      <c r="F1977" s="102"/>
      <c r="G1977" s="102"/>
      <c r="I1977" s="93"/>
      <c r="J1977" s="93"/>
      <c r="S1977" s="72"/>
      <c r="T1977" s="72"/>
    </row>
    <row r="1978" spans="1:20" s="65" customFormat="1" ht="14.5" x14ac:dyDescent="0.35">
      <c r="A1978" s="48"/>
      <c r="E1978" s="102"/>
      <c r="F1978" s="102"/>
      <c r="G1978" s="102"/>
      <c r="I1978" s="93"/>
      <c r="J1978" s="93"/>
      <c r="S1978" s="72"/>
      <c r="T1978" s="72"/>
    </row>
    <row r="1979" spans="1:20" s="65" customFormat="1" ht="14.5" x14ac:dyDescent="0.35">
      <c r="A1979" s="48"/>
      <c r="E1979" s="102"/>
      <c r="F1979" s="102"/>
      <c r="G1979" s="102"/>
      <c r="I1979" s="93"/>
      <c r="J1979" s="93"/>
      <c r="S1979" s="72"/>
      <c r="T1979" s="72"/>
    </row>
    <row r="1980" spans="1:20" s="65" customFormat="1" ht="14.5" x14ac:dyDescent="0.35">
      <c r="A1980" s="48"/>
      <c r="E1980" s="102"/>
      <c r="F1980" s="102"/>
      <c r="G1980" s="102"/>
      <c r="I1980" s="93"/>
      <c r="J1980" s="93"/>
      <c r="S1980" s="72"/>
      <c r="T1980" s="72"/>
    </row>
    <row r="1981" spans="1:20" s="65" customFormat="1" ht="14.5" x14ac:dyDescent="0.35">
      <c r="A1981" s="48"/>
      <c r="E1981" s="102"/>
      <c r="F1981" s="102"/>
      <c r="G1981" s="102"/>
      <c r="I1981" s="93"/>
      <c r="J1981" s="93"/>
      <c r="S1981" s="72"/>
      <c r="T1981" s="72"/>
    </row>
    <row r="1982" spans="1:20" s="65" customFormat="1" ht="14.5" x14ac:dyDescent="0.35">
      <c r="A1982" s="48"/>
      <c r="E1982" s="102"/>
      <c r="F1982" s="102"/>
      <c r="G1982" s="102"/>
      <c r="I1982" s="93"/>
      <c r="J1982" s="93"/>
      <c r="S1982" s="72"/>
      <c r="T1982" s="72"/>
    </row>
    <row r="1983" spans="1:20" s="65" customFormat="1" ht="14.5" x14ac:dyDescent="0.35">
      <c r="A1983" s="48"/>
      <c r="E1983" s="102"/>
      <c r="F1983" s="102"/>
      <c r="G1983" s="102"/>
      <c r="I1983" s="93"/>
      <c r="J1983" s="93"/>
      <c r="S1983" s="72"/>
      <c r="T1983" s="72"/>
    </row>
    <row r="1984" spans="1:20" s="65" customFormat="1" ht="14.5" x14ac:dyDescent="0.35">
      <c r="A1984" s="48"/>
      <c r="E1984" s="102"/>
      <c r="F1984" s="102"/>
      <c r="G1984" s="102"/>
      <c r="I1984" s="93"/>
      <c r="J1984" s="93"/>
      <c r="S1984" s="72"/>
      <c r="T1984" s="72"/>
    </row>
    <row r="1985" spans="1:20" s="65" customFormat="1" ht="14.5" x14ac:dyDescent="0.35">
      <c r="A1985" s="48"/>
      <c r="E1985" s="102"/>
      <c r="F1985" s="102"/>
      <c r="G1985" s="102"/>
      <c r="I1985" s="93"/>
      <c r="J1985" s="93"/>
      <c r="S1985" s="72"/>
      <c r="T1985" s="72"/>
    </row>
    <row r="1986" spans="1:20" s="65" customFormat="1" ht="14.5" x14ac:dyDescent="0.35">
      <c r="A1986" s="48"/>
      <c r="E1986" s="102"/>
      <c r="F1986" s="102"/>
      <c r="G1986" s="102"/>
      <c r="I1986" s="93"/>
      <c r="J1986" s="93"/>
      <c r="S1986" s="72"/>
      <c r="T1986" s="72"/>
    </row>
    <row r="1987" spans="1:20" s="65" customFormat="1" ht="14.5" x14ac:dyDescent="0.35">
      <c r="A1987" s="48"/>
      <c r="E1987" s="102"/>
      <c r="F1987" s="102"/>
      <c r="G1987" s="102"/>
      <c r="I1987" s="93"/>
      <c r="J1987" s="93"/>
      <c r="S1987" s="72"/>
      <c r="T1987" s="72"/>
    </row>
    <row r="1988" spans="1:20" s="65" customFormat="1" ht="14.5" x14ac:dyDescent="0.35">
      <c r="A1988" s="48"/>
      <c r="E1988" s="102"/>
      <c r="F1988" s="102"/>
      <c r="G1988" s="102"/>
      <c r="I1988" s="93"/>
      <c r="J1988" s="93"/>
      <c r="S1988" s="72"/>
      <c r="T1988" s="72"/>
    </row>
    <row r="1989" spans="1:20" s="65" customFormat="1" ht="14.5" x14ac:dyDescent="0.35">
      <c r="A1989" s="48"/>
      <c r="E1989" s="102"/>
      <c r="F1989" s="102"/>
      <c r="G1989" s="102"/>
      <c r="I1989" s="93"/>
      <c r="J1989" s="93"/>
      <c r="S1989" s="72"/>
      <c r="T1989" s="72"/>
    </row>
    <row r="1990" spans="1:20" s="65" customFormat="1" ht="14.5" x14ac:dyDescent="0.35">
      <c r="A1990" s="48"/>
      <c r="E1990" s="102"/>
      <c r="F1990" s="102"/>
      <c r="G1990" s="102"/>
      <c r="I1990" s="93"/>
      <c r="J1990" s="93"/>
      <c r="S1990" s="72"/>
      <c r="T1990" s="72"/>
    </row>
    <row r="1991" spans="1:20" s="65" customFormat="1" ht="14.5" x14ac:dyDescent="0.35">
      <c r="A1991" s="48"/>
      <c r="E1991" s="102"/>
      <c r="F1991" s="102"/>
      <c r="G1991" s="102"/>
      <c r="I1991" s="93"/>
      <c r="J1991" s="93"/>
      <c r="S1991" s="72"/>
      <c r="T1991" s="72"/>
    </row>
    <row r="1992" spans="1:20" s="65" customFormat="1" ht="14.5" x14ac:dyDescent="0.35">
      <c r="A1992" s="48"/>
      <c r="E1992" s="102"/>
      <c r="F1992" s="102"/>
      <c r="G1992" s="102"/>
      <c r="I1992" s="93"/>
      <c r="J1992" s="93"/>
      <c r="S1992" s="72"/>
      <c r="T1992" s="72"/>
    </row>
    <row r="1993" spans="1:20" s="65" customFormat="1" ht="14.5" x14ac:dyDescent="0.35">
      <c r="A1993" s="48"/>
      <c r="E1993" s="102"/>
      <c r="F1993" s="102"/>
      <c r="G1993" s="102"/>
      <c r="I1993" s="93"/>
      <c r="J1993" s="93"/>
      <c r="S1993" s="72"/>
      <c r="T1993" s="72"/>
    </row>
    <row r="1994" spans="1:20" s="65" customFormat="1" ht="14.5" x14ac:dyDescent="0.35">
      <c r="A1994" s="48"/>
      <c r="E1994" s="102"/>
      <c r="F1994" s="102"/>
      <c r="G1994" s="102"/>
      <c r="I1994" s="93"/>
      <c r="J1994" s="93"/>
      <c r="S1994" s="72"/>
      <c r="T1994" s="72"/>
    </row>
    <row r="1995" spans="1:20" s="65" customFormat="1" ht="14.5" x14ac:dyDescent="0.35">
      <c r="A1995" s="48"/>
      <c r="E1995" s="102"/>
      <c r="F1995" s="102"/>
      <c r="G1995" s="102"/>
      <c r="I1995" s="93"/>
      <c r="J1995" s="93"/>
      <c r="S1995" s="72"/>
      <c r="T1995" s="72"/>
    </row>
    <row r="1996" spans="1:20" s="65" customFormat="1" ht="14.5" x14ac:dyDescent="0.35">
      <c r="A1996" s="48"/>
      <c r="E1996" s="102"/>
      <c r="F1996" s="102"/>
      <c r="G1996" s="102"/>
      <c r="I1996" s="93"/>
      <c r="J1996" s="93"/>
      <c r="S1996" s="72"/>
      <c r="T1996" s="72"/>
    </row>
    <row r="1997" spans="1:20" s="65" customFormat="1" ht="14.5" x14ac:dyDescent="0.35">
      <c r="A1997" s="48"/>
      <c r="E1997" s="102"/>
      <c r="F1997" s="102"/>
      <c r="G1997" s="102"/>
      <c r="I1997" s="93"/>
      <c r="J1997" s="93"/>
      <c r="S1997" s="72"/>
      <c r="T1997" s="72"/>
    </row>
    <row r="1998" spans="1:20" s="65" customFormat="1" ht="14.5" x14ac:dyDescent="0.35">
      <c r="A1998" s="48"/>
      <c r="E1998" s="102"/>
      <c r="F1998" s="102"/>
      <c r="G1998" s="102"/>
      <c r="I1998" s="93"/>
      <c r="J1998" s="93"/>
      <c r="S1998" s="72"/>
      <c r="T1998" s="72"/>
    </row>
    <row r="1999" spans="1:20" s="65" customFormat="1" ht="14.5" x14ac:dyDescent="0.35">
      <c r="A1999" s="48"/>
      <c r="E1999" s="102"/>
      <c r="F1999" s="102"/>
      <c r="G1999" s="102"/>
      <c r="I1999" s="93"/>
      <c r="J1999" s="93"/>
      <c r="S1999" s="72"/>
      <c r="T1999" s="72"/>
    </row>
    <row r="2000" spans="1:20" s="65" customFormat="1" ht="14.5" x14ac:dyDescent="0.35">
      <c r="A2000" s="48"/>
      <c r="E2000" s="102"/>
      <c r="F2000" s="102"/>
      <c r="G2000" s="102"/>
      <c r="I2000" s="93"/>
      <c r="J2000" s="93"/>
      <c r="S2000" s="72"/>
      <c r="T2000" s="72"/>
    </row>
    <row r="2001" spans="1:20" s="65" customFormat="1" ht="14.5" x14ac:dyDescent="0.35">
      <c r="A2001" s="48"/>
      <c r="E2001" s="102"/>
      <c r="F2001" s="102"/>
      <c r="G2001" s="102"/>
      <c r="I2001" s="93"/>
      <c r="J2001" s="93"/>
      <c r="S2001" s="72"/>
      <c r="T2001" s="72"/>
    </row>
    <row r="2002" spans="1:20" s="65" customFormat="1" ht="14.5" x14ac:dyDescent="0.35">
      <c r="A2002" s="48"/>
      <c r="E2002" s="102"/>
      <c r="F2002" s="102"/>
      <c r="G2002" s="102"/>
      <c r="I2002" s="93"/>
      <c r="J2002" s="93"/>
      <c r="S2002" s="72"/>
      <c r="T2002" s="72"/>
    </row>
    <row r="2003" spans="1:20" s="65" customFormat="1" ht="14.5" x14ac:dyDescent="0.35">
      <c r="A2003" s="48"/>
      <c r="E2003" s="102"/>
      <c r="F2003" s="102"/>
      <c r="G2003" s="102"/>
      <c r="I2003" s="93"/>
      <c r="J2003" s="93"/>
      <c r="S2003" s="72"/>
      <c r="T2003" s="72"/>
    </row>
    <row r="2004" spans="1:20" s="65" customFormat="1" ht="14.5" x14ac:dyDescent="0.35">
      <c r="A2004" s="48"/>
      <c r="E2004" s="102"/>
      <c r="F2004" s="102"/>
      <c r="G2004" s="102"/>
      <c r="I2004" s="93"/>
      <c r="J2004" s="93"/>
      <c r="S2004" s="72"/>
      <c r="T2004" s="72"/>
    </row>
    <row r="2005" spans="1:20" s="65" customFormat="1" ht="14.5" x14ac:dyDescent="0.35">
      <c r="A2005" s="48"/>
      <c r="E2005" s="102"/>
      <c r="F2005" s="102"/>
      <c r="G2005" s="102"/>
      <c r="I2005" s="93"/>
      <c r="J2005" s="93"/>
      <c r="S2005" s="72"/>
      <c r="T2005" s="72"/>
    </row>
    <row r="2006" spans="1:20" s="65" customFormat="1" ht="14.5" x14ac:dyDescent="0.35">
      <c r="A2006" s="48"/>
      <c r="E2006" s="102"/>
      <c r="F2006" s="102"/>
      <c r="G2006" s="102"/>
      <c r="I2006" s="93"/>
      <c r="J2006" s="93"/>
      <c r="S2006" s="72"/>
      <c r="T2006" s="72"/>
    </row>
    <row r="2007" spans="1:20" s="65" customFormat="1" ht="14.5" x14ac:dyDescent="0.35">
      <c r="A2007" s="48"/>
      <c r="E2007" s="102"/>
      <c r="F2007" s="102"/>
      <c r="G2007" s="102"/>
      <c r="I2007" s="93"/>
      <c r="J2007" s="93"/>
      <c r="S2007" s="72"/>
      <c r="T2007" s="72"/>
    </row>
    <row r="2008" spans="1:20" s="65" customFormat="1" ht="14.5" x14ac:dyDescent="0.35">
      <c r="A2008" s="48"/>
      <c r="E2008" s="102"/>
      <c r="F2008" s="102"/>
      <c r="G2008" s="102"/>
      <c r="I2008" s="93"/>
      <c r="J2008" s="93"/>
      <c r="S2008" s="72"/>
      <c r="T2008" s="72"/>
    </row>
    <row r="2009" spans="1:20" s="65" customFormat="1" ht="14.5" x14ac:dyDescent="0.35">
      <c r="A2009" s="48"/>
      <c r="E2009" s="102"/>
      <c r="F2009" s="102"/>
      <c r="G2009" s="102"/>
      <c r="I2009" s="93"/>
      <c r="J2009" s="93"/>
      <c r="S2009" s="72"/>
      <c r="T2009" s="72"/>
    </row>
    <row r="2010" spans="1:20" s="65" customFormat="1" ht="14.5" x14ac:dyDescent="0.35">
      <c r="A2010" s="48"/>
      <c r="E2010" s="102"/>
      <c r="F2010" s="102"/>
      <c r="G2010" s="102"/>
      <c r="I2010" s="93"/>
      <c r="J2010" s="93"/>
      <c r="S2010" s="72"/>
      <c r="T2010" s="72"/>
    </row>
    <row r="2011" spans="1:20" s="65" customFormat="1" ht="14.5" x14ac:dyDescent="0.35">
      <c r="A2011" s="48"/>
      <c r="E2011" s="102"/>
      <c r="F2011" s="102"/>
      <c r="G2011" s="102"/>
      <c r="I2011" s="93"/>
      <c r="J2011" s="93"/>
      <c r="S2011" s="72"/>
      <c r="T2011" s="72"/>
    </row>
    <row r="2012" spans="1:20" s="65" customFormat="1" ht="14.5" x14ac:dyDescent="0.35">
      <c r="A2012" s="48"/>
      <c r="E2012" s="102"/>
      <c r="F2012" s="102"/>
      <c r="G2012" s="102"/>
      <c r="I2012" s="93"/>
      <c r="J2012" s="93"/>
      <c r="S2012" s="72"/>
      <c r="T2012" s="72"/>
    </row>
    <row r="2013" spans="1:20" s="65" customFormat="1" ht="14.5" x14ac:dyDescent="0.35">
      <c r="A2013" s="48"/>
      <c r="E2013" s="102"/>
      <c r="F2013" s="102"/>
      <c r="G2013" s="102"/>
      <c r="I2013" s="93"/>
      <c r="J2013" s="93"/>
      <c r="S2013" s="72"/>
      <c r="T2013" s="72"/>
    </row>
    <row r="2014" spans="1:20" s="65" customFormat="1" ht="14.5" x14ac:dyDescent="0.35">
      <c r="A2014" s="48"/>
      <c r="E2014" s="102"/>
      <c r="F2014" s="102"/>
      <c r="G2014" s="102"/>
      <c r="I2014" s="93"/>
      <c r="J2014" s="93"/>
      <c r="S2014" s="72"/>
      <c r="T2014" s="72"/>
    </row>
    <row r="2015" spans="1:20" s="65" customFormat="1" ht="14.5" x14ac:dyDescent="0.35">
      <c r="A2015" s="48"/>
      <c r="E2015" s="102"/>
      <c r="F2015" s="102"/>
      <c r="G2015" s="102"/>
      <c r="I2015" s="93"/>
      <c r="J2015" s="93"/>
      <c r="S2015" s="72"/>
      <c r="T2015" s="72"/>
    </row>
    <row r="2016" spans="1:20" s="65" customFormat="1" ht="14.5" x14ac:dyDescent="0.35">
      <c r="A2016" s="48"/>
      <c r="E2016" s="102"/>
      <c r="F2016" s="102"/>
      <c r="G2016" s="102"/>
      <c r="I2016" s="93"/>
      <c r="J2016" s="93"/>
      <c r="S2016" s="72"/>
      <c r="T2016" s="72"/>
    </row>
    <row r="2017" spans="1:20" s="65" customFormat="1" ht="14.5" x14ac:dyDescent="0.35">
      <c r="A2017" s="48"/>
      <c r="E2017" s="102"/>
      <c r="F2017" s="102"/>
      <c r="G2017" s="102"/>
      <c r="I2017" s="93"/>
      <c r="J2017" s="93"/>
      <c r="S2017" s="72"/>
      <c r="T2017" s="72"/>
    </row>
    <row r="2018" spans="1:20" s="65" customFormat="1" ht="14.5" x14ac:dyDescent="0.35">
      <c r="A2018" s="48"/>
      <c r="E2018" s="102"/>
      <c r="F2018" s="102"/>
      <c r="G2018" s="102"/>
      <c r="I2018" s="93"/>
      <c r="J2018" s="93"/>
      <c r="S2018" s="72"/>
      <c r="T2018" s="72"/>
    </row>
    <row r="2019" spans="1:20" s="65" customFormat="1" ht="14.5" x14ac:dyDescent="0.35">
      <c r="A2019" s="48"/>
      <c r="E2019" s="102"/>
      <c r="F2019" s="102"/>
      <c r="G2019" s="102"/>
      <c r="I2019" s="93"/>
      <c r="J2019" s="93"/>
      <c r="S2019" s="72"/>
      <c r="T2019" s="72"/>
    </row>
    <row r="2020" spans="1:20" s="65" customFormat="1" ht="14.5" x14ac:dyDescent="0.35">
      <c r="A2020" s="48"/>
      <c r="E2020" s="102"/>
      <c r="F2020" s="102"/>
      <c r="G2020" s="102"/>
      <c r="I2020" s="93"/>
      <c r="J2020" s="93"/>
      <c r="S2020" s="72"/>
      <c r="T2020" s="72"/>
    </row>
    <row r="2021" spans="1:20" s="65" customFormat="1" ht="14.5" x14ac:dyDescent="0.35">
      <c r="A2021" s="48"/>
      <c r="E2021" s="102"/>
      <c r="F2021" s="102"/>
      <c r="G2021" s="102"/>
      <c r="I2021" s="93"/>
      <c r="J2021" s="93"/>
      <c r="S2021" s="72"/>
      <c r="T2021" s="72"/>
    </row>
    <row r="2022" spans="1:20" s="65" customFormat="1" ht="14.5" x14ac:dyDescent="0.35">
      <c r="A2022" s="48"/>
      <c r="E2022" s="102"/>
      <c r="F2022" s="102"/>
      <c r="G2022" s="102"/>
      <c r="I2022" s="93"/>
      <c r="J2022" s="93"/>
      <c r="S2022" s="72"/>
      <c r="T2022" s="72"/>
    </row>
    <row r="2023" spans="1:20" s="65" customFormat="1" ht="14.5" x14ac:dyDescent="0.35">
      <c r="A2023" s="48"/>
      <c r="E2023" s="102"/>
      <c r="F2023" s="102"/>
      <c r="G2023" s="102"/>
      <c r="I2023" s="93"/>
      <c r="J2023" s="93"/>
      <c r="S2023" s="72"/>
      <c r="T2023" s="72"/>
    </row>
    <row r="2024" spans="1:20" s="65" customFormat="1" ht="14.5" x14ac:dyDescent="0.35">
      <c r="A2024" s="48"/>
      <c r="E2024" s="102"/>
      <c r="F2024" s="102"/>
      <c r="G2024" s="102"/>
      <c r="I2024" s="93"/>
      <c r="J2024" s="93"/>
      <c r="S2024" s="72"/>
      <c r="T2024" s="72"/>
    </row>
    <row r="2025" spans="1:20" s="65" customFormat="1" ht="14.5" x14ac:dyDescent="0.35">
      <c r="A2025" s="48"/>
      <c r="E2025" s="102"/>
      <c r="F2025" s="102"/>
      <c r="G2025" s="102"/>
      <c r="I2025" s="93"/>
      <c r="J2025" s="93"/>
      <c r="S2025" s="72"/>
      <c r="T2025" s="72"/>
    </row>
    <row r="2026" spans="1:20" s="65" customFormat="1" ht="14.5" x14ac:dyDescent="0.35">
      <c r="A2026" s="48"/>
      <c r="E2026" s="102"/>
      <c r="F2026" s="102"/>
      <c r="G2026" s="102"/>
      <c r="I2026" s="93"/>
      <c r="J2026" s="93"/>
      <c r="S2026" s="72"/>
      <c r="T2026" s="72"/>
    </row>
    <row r="2027" spans="1:20" s="65" customFormat="1" ht="14.5" x14ac:dyDescent="0.35">
      <c r="A2027" s="48"/>
      <c r="E2027" s="102"/>
      <c r="F2027" s="102"/>
      <c r="G2027" s="102"/>
      <c r="I2027" s="93"/>
      <c r="J2027" s="93"/>
      <c r="S2027" s="72"/>
      <c r="T2027" s="72"/>
    </row>
    <row r="2028" spans="1:20" s="65" customFormat="1" ht="14.5" x14ac:dyDescent="0.35">
      <c r="A2028" s="48"/>
      <c r="E2028" s="102"/>
      <c r="F2028" s="102"/>
      <c r="G2028" s="102"/>
      <c r="I2028" s="93"/>
      <c r="J2028" s="93"/>
      <c r="S2028" s="72"/>
      <c r="T2028" s="72"/>
    </row>
    <row r="2029" spans="1:20" s="65" customFormat="1" ht="14.5" x14ac:dyDescent="0.35">
      <c r="A2029" s="48"/>
      <c r="E2029" s="102"/>
      <c r="F2029" s="102"/>
      <c r="G2029" s="102"/>
      <c r="I2029" s="93"/>
      <c r="J2029" s="93"/>
      <c r="S2029" s="72"/>
      <c r="T2029" s="72"/>
    </row>
    <row r="2030" spans="1:20" s="65" customFormat="1" ht="14.5" x14ac:dyDescent="0.35">
      <c r="A2030" s="48"/>
      <c r="E2030" s="102"/>
      <c r="F2030" s="102"/>
      <c r="G2030" s="102"/>
      <c r="I2030" s="93"/>
      <c r="J2030" s="93"/>
      <c r="S2030" s="72"/>
      <c r="T2030" s="72"/>
    </row>
    <row r="2031" spans="1:20" s="65" customFormat="1" ht="14.5" x14ac:dyDescent="0.35">
      <c r="A2031" s="48"/>
      <c r="E2031" s="102"/>
      <c r="F2031" s="102"/>
      <c r="G2031" s="102"/>
      <c r="I2031" s="93"/>
      <c r="J2031" s="93"/>
      <c r="S2031" s="72"/>
      <c r="T2031" s="72"/>
    </row>
    <row r="2032" spans="1:20" s="65" customFormat="1" ht="14.5" x14ac:dyDescent="0.35">
      <c r="A2032" s="48"/>
      <c r="E2032" s="102"/>
      <c r="F2032" s="102"/>
      <c r="G2032" s="102"/>
      <c r="I2032" s="93"/>
      <c r="J2032" s="93"/>
      <c r="S2032" s="72"/>
      <c r="T2032" s="72"/>
    </row>
    <row r="2033" spans="1:20" s="65" customFormat="1" ht="14.5" x14ac:dyDescent="0.35">
      <c r="A2033" s="48"/>
      <c r="E2033" s="102"/>
      <c r="F2033" s="102"/>
      <c r="G2033" s="102"/>
      <c r="I2033" s="93"/>
      <c r="J2033" s="93"/>
      <c r="S2033" s="72"/>
      <c r="T2033" s="72"/>
    </row>
    <row r="2034" spans="1:20" s="65" customFormat="1" ht="14.5" x14ac:dyDescent="0.35">
      <c r="A2034" s="48"/>
      <c r="E2034" s="102"/>
      <c r="F2034" s="102"/>
      <c r="G2034" s="102"/>
      <c r="I2034" s="93"/>
      <c r="J2034" s="93"/>
      <c r="S2034" s="72"/>
      <c r="T2034" s="72"/>
    </row>
    <row r="2035" spans="1:20" s="65" customFormat="1" ht="14.5" x14ac:dyDescent="0.35">
      <c r="A2035" s="48"/>
      <c r="E2035" s="102"/>
      <c r="F2035" s="102"/>
      <c r="G2035" s="102"/>
      <c r="I2035" s="93"/>
      <c r="J2035" s="93"/>
      <c r="S2035" s="72"/>
      <c r="T2035" s="72"/>
    </row>
    <row r="2036" spans="1:20" s="65" customFormat="1" ht="14.5" x14ac:dyDescent="0.35">
      <c r="A2036" s="48"/>
      <c r="E2036" s="102"/>
      <c r="F2036" s="102"/>
      <c r="G2036" s="102"/>
      <c r="I2036" s="93"/>
      <c r="J2036" s="93"/>
      <c r="S2036" s="72"/>
      <c r="T2036" s="72"/>
    </row>
    <row r="2037" spans="1:20" s="65" customFormat="1" ht="14.5" x14ac:dyDescent="0.35">
      <c r="A2037" s="48"/>
      <c r="E2037" s="102"/>
      <c r="F2037" s="102"/>
      <c r="G2037" s="102"/>
      <c r="I2037" s="93"/>
      <c r="J2037" s="93"/>
      <c r="S2037" s="72"/>
      <c r="T2037" s="72"/>
    </row>
    <row r="2038" spans="1:20" s="65" customFormat="1" ht="14.5" x14ac:dyDescent="0.35">
      <c r="A2038" s="48"/>
      <c r="E2038" s="102"/>
      <c r="F2038" s="102"/>
      <c r="G2038" s="102"/>
      <c r="I2038" s="93"/>
      <c r="J2038" s="93"/>
      <c r="S2038" s="72"/>
      <c r="T2038" s="72"/>
    </row>
    <row r="2039" spans="1:20" s="65" customFormat="1" ht="14.5" x14ac:dyDescent="0.35">
      <c r="A2039" s="48"/>
      <c r="E2039" s="102"/>
      <c r="F2039" s="102"/>
      <c r="G2039" s="102"/>
      <c r="I2039" s="93"/>
      <c r="J2039" s="93"/>
      <c r="S2039" s="72"/>
      <c r="T2039" s="72"/>
    </row>
    <row r="2040" spans="1:20" s="65" customFormat="1" ht="14.5" x14ac:dyDescent="0.35">
      <c r="A2040" s="48"/>
      <c r="E2040" s="102"/>
      <c r="F2040" s="102"/>
      <c r="G2040" s="102"/>
      <c r="I2040" s="93"/>
      <c r="J2040" s="93"/>
      <c r="S2040" s="72"/>
      <c r="T2040" s="72"/>
    </row>
    <row r="2041" spans="1:20" s="65" customFormat="1" ht="14.5" x14ac:dyDescent="0.35">
      <c r="A2041" s="48"/>
      <c r="E2041" s="102"/>
      <c r="F2041" s="102"/>
      <c r="G2041" s="102"/>
      <c r="I2041" s="93"/>
      <c r="J2041" s="93"/>
      <c r="S2041" s="72"/>
      <c r="T2041" s="72"/>
    </row>
    <row r="2042" spans="1:20" s="65" customFormat="1" ht="14.5" x14ac:dyDescent="0.35">
      <c r="A2042" s="48"/>
      <c r="E2042" s="102"/>
      <c r="F2042" s="102"/>
      <c r="G2042" s="102"/>
      <c r="I2042" s="93"/>
      <c r="J2042" s="93"/>
      <c r="S2042" s="72"/>
      <c r="T2042" s="72"/>
    </row>
    <row r="2043" spans="1:20" s="65" customFormat="1" ht="14.5" x14ac:dyDescent="0.35">
      <c r="A2043" s="48"/>
      <c r="E2043" s="102"/>
      <c r="F2043" s="102"/>
      <c r="G2043" s="102"/>
      <c r="I2043" s="93"/>
      <c r="J2043" s="93"/>
      <c r="S2043" s="72"/>
      <c r="T2043" s="72"/>
    </row>
    <row r="2044" spans="1:20" s="65" customFormat="1" ht="14.5" x14ac:dyDescent="0.35">
      <c r="A2044" s="48"/>
      <c r="E2044" s="102"/>
      <c r="F2044" s="102"/>
      <c r="G2044" s="102"/>
      <c r="I2044" s="93"/>
      <c r="J2044" s="93"/>
      <c r="S2044" s="72"/>
      <c r="T2044" s="72"/>
    </row>
    <row r="2045" spans="1:20" s="65" customFormat="1" ht="14.5" x14ac:dyDescent="0.35">
      <c r="A2045" s="48"/>
      <c r="E2045" s="102"/>
      <c r="F2045" s="102"/>
      <c r="G2045" s="102"/>
      <c r="I2045" s="93"/>
      <c r="J2045" s="93"/>
      <c r="S2045" s="72"/>
      <c r="T2045" s="72"/>
    </row>
    <row r="2046" spans="1:20" s="65" customFormat="1" ht="14.5" x14ac:dyDescent="0.35">
      <c r="A2046" s="48"/>
      <c r="E2046" s="102"/>
      <c r="F2046" s="102"/>
      <c r="G2046" s="102"/>
      <c r="I2046" s="93"/>
      <c r="J2046" s="93"/>
      <c r="S2046" s="72"/>
      <c r="T2046" s="72"/>
    </row>
    <row r="2047" spans="1:20" s="65" customFormat="1" ht="14.5" x14ac:dyDescent="0.35">
      <c r="A2047" s="48"/>
      <c r="E2047" s="102"/>
      <c r="F2047" s="102"/>
      <c r="G2047" s="102"/>
      <c r="I2047" s="93"/>
      <c r="J2047" s="93"/>
      <c r="S2047" s="72"/>
      <c r="T2047" s="72"/>
    </row>
    <row r="2048" spans="1:20" s="65" customFormat="1" ht="14.5" x14ac:dyDescent="0.35">
      <c r="A2048" s="48"/>
      <c r="E2048" s="102"/>
      <c r="F2048" s="102"/>
      <c r="G2048" s="102"/>
      <c r="I2048" s="93"/>
      <c r="J2048" s="93"/>
      <c r="S2048" s="72"/>
      <c r="T2048" s="72"/>
    </row>
    <row r="2049" spans="1:20" s="65" customFormat="1" ht="14.5" x14ac:dyDescent="0.35">
      <c r="A2049" s="48"/>
      <c r="E2049" s="102"/>
      <c r="F2049" s="102"/>
      <c r="G2049" s="102"/>
      <c r="I2049" s="93"/>
      <c r="J2049" s="93"/>
      <c r="S2049" s="72"/>
      <c r="T2049" s="72"/>
    </row>
    <row r="2050" spans="1:20" s="65" customFormat="1" ht="14.5" x14ac:dyDescent="0.35">
      <c r="A2050" s="48"/>
      <c r="E2050" s="102"/>
      <c r="F2050" s="102"/>
      <c r="G2050" s="102"/>
      <c r="I2050" s="93"/>
      <c r="J2050" s="93"/>
      <c r="S2050" s="72"/>
      <c r="T2050" s="72"/>
    </row>
    <row r="2051" spans="1:20" s="65" customFormat="1" ht="14.5" x14ac:dyDescent="0.35">
      <c r="A2051" s="48"/>
      <c r="E2051" s="102"/>
      <c r="F2051" s="102"/>
      <c r="G2051" s="102"/>
      <c r="I2051" s="93"/>
      <c r="J2051" s="93"/>
      <c r="S2051" s="72"/>
      <c r="T2051" s="72"/>
    </row>
    <row r="2052" spans="1:20" s="65" customFormat="1" ht="14.5" x14ac:dyDescent="0.35">
      <c r="A2052" s="48"/>
      <c r="E2052" s="102"/>
      <c r="F2052" s="102"/>
      <c r="G2052" s="102"/>
      <c r="I2052" s="93"/>
      <c r="J2052" s="93"/>
      <c r="S2052" s="72"/>
      <c r="T2052" s="72"/>
    </row>
    <row r="2053" spans="1:20" s="65" customFormat="1" ht="14.5" x14ac:dyDescent="0.35">
      <c r="A2053" s="48"/>
      <c r="E2053" s="102"/>
      <c r="F2053" s="102"/>
      <c r="G2053" s="102"/>
      <c r="I2053" s="93"/>
      <c r="J2053" s="93"/>
      <c r="S2053" s="72"/>
      <c r="T2053" s="72"/>
    </row>
    <row r="2054" spans="1:20" s="65" customFormat="1" ht="14.5" x14ac:dyDescent="0.35">
      <c r="A2054" s="48"/>
      <c r="E2054" s="102"/>
      <c r="F2054" s="102"/>
      <c r="G2054" s="102"/>
      <c r="I2054" s="93"/>
      <c r="J2054" s="93"/>
      <c r="S2054" s="72"/>
      <c r="T2054" s="72"/>
    </row>
    <row r="2055" spans="1:20" s="65" customFormat="1" ht="14.5" x14ac:dyDescent="0.35">
      <c r="A2055" s="48"/>
      <c r="E2055" s="102"/>
      <c r="F2055" s="102"/>
      <c r="G2055" s="102"/>
      <c r="I2055" s="93"/>
      <c r="J2055" s="93"/>
      <c r="S2055" s="72"/>
      <c r="T2055" s="72"/>
    </row>
    <row r="2056" spans="1:20" s="65" customFormat="1" ht="14.5" x14ac:dyDescent="0.35">
      <c r="A2056" s="48"/>
      <c r="E2056" s="102"/>
      <c r="F2056" s="102"/>
      <c r="G2056" s="102"/>
      <c r="I2056" s="93"/>
      <c r="J2056" s="93"/>
      <c r="S2056" s="72"/>
      <c r="T2056" s="72"/>
    </row>
    <row r="2057" spans="1:20" s="65" customFormat="1" ht="14.5" x14ac:dyDescent="0.35">
      <c r="A2057" s="48"/>
      <c r="E2057" s="102"/>
      <c r="F2057" s="102"/>
      <c r="G2057" s="102"/>
      <c r="I2057" s="93"/>
      <c r="J2057" s="93"/>
      <c r="S2057" s="72"/>
      <c r="T2057" s="72"/>
    </row>
    <row r="2058" spans="1:20" s="65" customFormat="1" ht="14.5" x14ac:dyDescent="0.35">
      <c r="A2058" s="48"/>
      <c r="E2058" s="102"/>
      <c r="F2058" s="102"/>
      <c r="G2058" s="102"/>
      <c r="I2058" s="93"/>
      <c r="J2058" s="93"/>
      <c r="S2058" s="72"/>
      <c r="T2058" s="72"/>
    </row>
    <row r="2059" spans="1:20" s="65" customFormat="1" ht="14.5" x14ac:dyDescent="0.35">
      <c r="A2059" s="48"/>
      <c r="E2059" s="102"/>
      <c r="F2059" s="102"/>
      <c r="G2059" s="102"/>
      <c r="I2059" s="93"/>
      <c r="J2059" s="93"/>
      <c r="S2059" s="72"/>
      <c r="T2059" s="72"/>
    </row>
    <row r="2060" spans="1:20" s="65" customFormat="1" ht="14.5" x14ac:dyDescent="0.35">
      <c r="A2060" s="48"/>
      <c r="E2060" s="102"/>
      <c r="F2060" s="102"/>
      <c r="G2060" s="102"/>
      <c r="I2060" s="93"/>
      <c r="J2060" s="93"/>
      <c r="S2060" s="72"/>
      <c r="T2060" s="72"/>
    </row>
    <row r="2061" spans="1:20" s="65" customFormat="1" ht="14.5" x14ac:dyDescent="0.35">
      <c r="A2061" s="48"/>
      <c r="E2061" s="102"/>
      <c r="F2061" s="102"/>
      <c r="G2061" s="102"/>
      <c r="I2061" s="93"/>
      <c r="J2061" s="93"/>
      <c r="S2061" s="72"/>
      <c r="T2061" s="72"/>
    </row>
    <row r="2062" spans="1:20" s="65" customFormat="1" ht="14.5" x14ac:dyDescent="0.35">
      <c r="A2062" s="48"/>
      <c r="E2062" s="102"/>
      <c r="F2062" s="102"/>
      <c r="G2062" s="102"/>
      <c r="I2062" s="93"/>
      <c r="J2062" s="93"/>
      <c r="S2062" s="72"/>
      <c r="T2062" s="72"/>
    </row>
    <row r="2063" spans="1:20" s="65" customFormat="1" ht="14.5" x14ac:dyDescent="0.35">
      <c r="A2063" s="48"/>
      <c r="E2063" s="102"/>
      <c r="F2063" s="102"/>
      <c r="G2063" s="102"/>
      <c r="I2063" s="93"/>
      <c r="J2063" s="93"/>
      <c r="S2063" s="72"/>
      <c r="T2063" s="72"/>
    </row>
    <row r="2064" spans="1:20" s="65" customFormat="1" ht="14.5" x14ac:dyDescent="0.35">
      <c r="A2064" s="48"/>
      <c r="E2064" s="102"/>
      <c r="F2064" s="102"/>
      <c r="G2064" s="102"/>
      <c r="I2064" s="93"/>
      <c r="J2064" s="93"/>
      <c r="S2064" s="72"/>
      <c r="T2064" s="72"/>
    </row>
    <row r="2065" spans="1:20" s="65" customFormat="1" ht="14.5" x14ac:dyDescent="0.35">
      <c r="A2065" s="48"/>
      <c r="E2065" s="102"/>
      <c r="F2065" s="102"/>
      <c r="G2065" s="102"/>
      <c r="I2065" s="93"/>
      <c r="J2065" s="93"/>
      <c r="S2065" s="72"/>
      <c r="T2065" s="72"/>
    </row>
    <row r="2066" spans="1:20" s="65" customFormat="1" ht="14.5" x14ac:dyDescent="0.35">
      <c r="A2066" s="48"/>
      <c r="E2066" s="102"/>
      <c r="F2066" s="102"/>
      <c r="G2066" s="102"/>
      <c r="I2066" s="93"/>
      <c r="J2066" s="93"/>
      <c r="S2066" s="72"/>
      <c r="T2066" s="72"/>
    </row>
    <row r="2067" spans="1:20" s="65" customFormat="1" ht="14.5" x14ac:dyDescent="0.35">
      <c r="A2067" s="48"/>
      <c r="E2067" s="102"/>
      <c r="F2067" s="102"/>
      <c r="G2067" s="102"/>
      <c r="I2067" s="93"/>
      <c r="J2067" s="93"/>
      <c r="S2067" s="72"/>
      <c r="T2067" s="72"/>
    </row>
    <row r="2068" spans="1:20" s="65" customFormat="1" ht="14.5" x14ac:dyDescent="0.35">
      <c r="A2068" s="48"/>
      <c r="E2068" s="102"/>
      <c r="F2068" s="102"/>
      <c r="G2068" s="102"/>
      <c r="I2068" s="93"/>
      <c r="J2068" s="93"/>
      <c r="S2068" s="72"/>
      <c r="T2068" s="72"/>
    </row>
    <row r="2069" spans="1:20" s="65" customFormat="1" ht="14.5" x14ac:dyDescent="0.35">
      <c r="A2069" s="48"/>
      <c r="E2069" s="102"/>
      <c r="F2069" s="102"/>
      <c r="G2069" s="102"/>
      <c r="I2069" s="93"/>
      <c r="J2069" s="93"/>
      <c r="S2069" s="72"/>
      <c r="T2069" s="72"/>
    </row>
    <row r="2070" spans="1:20" s="65" customFormat="1" ht="14.5" x14ac:dyDescent="0.35">
      <c r="A2070" s="48"/>
      <c r="E2070" s="102"/>
      <c r="F2070" s="102"/>
      <c r="G2070" s="102"/>
      <c r="I2070" s="93"/>
      <c r="J2070" s="93"/>
      <c r="S2070" s="72"/>
      <c r="T2070" s="72"/>
    </row>
    <row r="2071" spans="1:20" s="65" customFormat="1" ht="14.5" x14ac:dyDescent="0.35">
      <c r="A2071" s="48"/>
      <c r="E2071" s="102"/>
      <c r="F2071" s="102"/>
      <c r="G2071" s="102"/>
      <c r="I2071" s="93"/>
      <c r="J2071" s="93"/>
      <c r="S2071" s="72"/>
      <c r="T2071" s="72"/>
    </row>
    <row r="2072" spans="1:20" s="65" customFormat="1" ht="14.5" x14ac:dyDescent="0.35">
      <c r="A2072" s="48"/>
      <c r="E2072" s="102"/>
      <c r="F2072" s="102"/>
      <c r="G2072" s="102"/>
      <c r="I2072" s="93"/>
      <c r="J2072" s="93"/>
      <c r="S2072" s="72"/>
      <c r="T2072" s="72"/>
    </row>
    <row r="2073" spans="1:20" s="65" customFormat="1" ht="14.5" x14ac:dyDescent="0.35">
      <c r="A2073" s="48"/>
      <c r="E2073" s="102"/>
      <c r="F2073" s="102"/>
      <c r="G2073" s="102"/>
      <c r="I2073" s="93"/>
      <c r="J2073" s="93"/>
      <c r="S2073" s="72"/>
      <c r="T2073" s="72"/>
    </row>
    <row r="2074" spans="1:20" s="65" customFormat="1" ht="14.5" x14ac:dyDescent="0.35">
      <c r="A2074" s="48"/>
      <c r="E2074" s="102"/>
      <c r="F2074" s="102"/>
      <c r="G2074" s="102"/>
      <c r="I2074" s="93"/>
      <c r="J2074" s="93"/>
      <c r="S2074" s="72"/>
      <c r="T2074" s="72"/>
    </row>
    <row r="2075" spans="1:20" s="65" customFormat="1" ht="14.5" x14ac:dyDescent="0.35">
      <c r="A2075" s="48"/>
      <c r="E2075" s="102"/>
      <c r="F2075" s="102"/>
      <c r="G2075" s="102"/>
      <c r="I2075" s="93"/>
      <c r="J2075" s="93"/>
      <c r="S2075" s="72"/>
      <c r="T2075" s="72"/>
    </row>
    <row r="2076" spans="1:20" s="65" customFormat="1" ht="14.5" x14ac:dyDescent="0.35">
      <c r="A2076" s="48"/>
      <c r="E2076" s="102"/>
      <c r="F2076" s="102"/>
      <c r="G2076" s="102"/>
      <c r="I2076" s="93"/>
      <c r="J2076" s="93"/>
      <c r="S2076" s="72"/>
      <c r="T2076" s="72"/>
    </row>
    <row r="2077" spans="1:20" s="65" customFormat="1" ht="14.5" x14ac:dyDescent="0.35">
      <c r="A2077" s="48"/>
      <c r="E2077" s="102"/>
      <c r="F2077" s="102"/>
      <c r="G2077" s="102"/>
      <c r="I2077" s="93"/>
      <c r="J2077" s="93"/>
      <c r="S2077" s="72"/>
      <c r="T2077" s="72"/>
    </row>
    <row r="2078" spans="1:20" s="65" customFormat="1" ht="14.5" x14ac:dyDescent="0.35">
      <c r="A2078" s="48"/>
      <c r="E2078" s="102"/>
      <c r="F2078" s="102"/>
      <c r="G2078" s="102"/>
      <c r="I2078" s="93"/>
      <c r="J2078" s="93"/>
      <c r="S2078" s="72"/>
      <c r="T2078" s="72"/>
    </row>
    <row r="2079" spans="1:20" s="65" customFormat="1" ht="14.5" x14ac:dyDescent="0.35">
      <c r="A2079" s="48"/>
      <c r="E2079" s="102"/>
      <c r="F2079" s="102"/>
      <c r="G2079" s="102"/>
      <c r="I2079" s="93"/>
      <c r="J2079" s="93"/>
      <c r="S2079" s="72"/>
      <c r="T2079" s="72"/>
    </row>
    <row r="2080" spans="1:20" s="65" customFormat="1" ht="14.5" x14ac:dyDescent="0.35">
      <c r="A2080" s="48"/>
      <c r="E2080" s="102"/>
      <c r="F2080" s="102"/>
      <c r="G2080" s="102"/>
      <c r="I2080" s="93"/>
      <c r="J2080" s="93"/>
      <c r="S2080" s="72"/>
      <c r="T2080" s="72"/>
    </row>
    <row r="2081" spans="1:20" s="65" customFormat="1" ht="14.5" x14ac:dyDescent="0.35">
      <c r="A2081" s="48"/>
      <c r="E2081" s="102"/>
      <c r="F2081" s="102"/>
      <c r="G2081" s="102"/>
      <c r="I2081" s="93"/>
      <c r="J2081" s="93"/>
      <c r="S2081" s="72"/>
      <c r="T2081" s="72"/>
    </row>
    <row r="2082" spans="1:20" s="65" customFormat="1" ht="14.5" x14ac:dyDescent="0.35">
      <c r="A2082" s="48"/>
      <c r="E2082" s="102"/>
      <c r="F2082" s="102"/>
      <c r="G2082" s="102"/>
      <c r="I2082" s="93"/>
      <c r="J2082" s="93"/>
      <c r="S2082" s="72"/>
      <c r="T2082" s="72"/>
    </row>
    <row r="2083" spans="1:20" s="65" customFormat="1" ht="14.5" x14ac:dyDescent="0.35">
      <c r="A2083" s="48"/>
      <c r="E2083" s="102"/>
      <c r="F2083" s="102"/>
      <c r="G2083" s="102"/>
      <c r="I2083" s="93"/>
      <c r="J2083" s="93"/>
      <c r="S2083" s="72"/>
      <c r="T2083" s="72"/>
    </row>
    <row r="2084" spans="1:20" s="65" customFormat="1" ht="14.5" x14ac:dyDescent="0.35">
      <c r="A2084" s="48"/>
      <c r="E2084" s="102"/>
      <c r="F2084" s="102"/>
      <c r="G2084" s="102"/>
      <c r="I2084" s="93"/>
      <c r="J2084" s="93"/>
      <c r="S2084" s="72"/>
      <c r="T2084" s="72"/>
    </row>
    <row r="2085" spans="1:20" s="65" customFormat="1" ht="14.5" x14ac:dyDescent="0.35">
      <c r="A2085" s="48"/>
      <c r="E2085" s="102"/>
      <c r="F2085" s="102"/>
      <c r="G2085" s="102"/>
      <c r="I2085" s="93"/>
      <c r="J2085" s="93"/>
      <c r="S2085" s="72"/>
      <c r="T2085" s="72"/>
    </row>
    <row r="2086" spans="1:20" s="65" customFormat="1" ht="14.5" x14ac:dyDescent="0.35">
      <c r="A2086" s="48"/>
      <c r="E2086" s="102"/>
      <c r="F2086" s="102"/>
      <c r="G2086" s="102"/>
      <c r="I2086" s="93"/>
      <c r="J2086" s="93"/>
      <c r="S2086" s="72"/>
      <c r="T2086" s="72"/>
    </row>
    <row r="2087" spans="1:20" s="65" customFormat="1" ht="14.5" x14ac:dyDescent="0.35">
      <c r="A2087" s="48"/>
      <c r="E2087" s="102"/>
      <c r="F2087" s="102"/>
      <c r="G2087" s="102"/>
      <c r="I2087" s="93"/>
      <c r="J2087" s="93"/>
      <c r="S2087" s="72"/>
      <c r="T2087" s="72"/>
    </row>
    <row r="2088" spans="1:20" s="65" customFormat="1" ht="14.5" x14ac:dyDescent="0.35">
      <c r="A2088" s="48"/>
      <c r="E2088" s="102"/>
      <c r="F2088" s="102"/>
      <c r="G2088" s="102"/>
      <c r="I2088" s="93"/>
      <c r="J2088" s="93"/>
      <c r="S2088" s="72"/>
      <c r="T2088" s="72"/>
    </row>
    <row r="2089" spans="1:20" s="65" customFormat="1" ht="14.5" x14ac:dyDescent="0.35">
      <c r="A2089" s="48"/>
      <c r="E2089" s="102"/>
      <c r="F2089" s="102"/>
      <c r="G2089" s="102"/>
      <c r="I2089" s="93"/>
      <c r="J2089" s="93"/>
      <c r="S2089" s="72"/>
      <c r="T2089" s="72"/>
    </row>
    <row r="2090" spans="1:20" s="65" customFormat="1" ht="14.5" x14ac:dyDescent="0.35">
      <c r="A2090" s="48"/>
      <c r="E2090" s="102"/>
      <c r="F2090" s="102"/>
      <c r="G2090" s="102"/>
      <c r="I2090" s="93"/>
      <c r="J2090" s="93"/>
      <c r="S2090" s="72"/>
      <c r="T2090" s="72"/>
    </row>
    <row r="2091" spans="1:20" s="65" customFormat="1" ht="14.5" x14ac:dyDescent="0.35">
      <c r="A2091" s="48"/>
      <c r="E2091" s="102"/>
      <c r="F2091" s="102"/>
      <c r="G2091" s="102"/>
      <c r="I2091" s="93"/>
      <c r="J2091" s="93"/>
      <c r="S2091" s="72"/>
      <c r="T2091" s="72"/>
    </row>
    <row r="2092" spans="1:20" s="65" customFormat="1" ht="14.5" x14ac:dyDescent="0.35">
      <c r="A2092" s="48"/>
      <c r="E2092" s="102"/>
      <c r="F2092" s="102"/>
      <c r="G2092" s="102"/>
      <c r="I2092" s="93"/>
      <c r="J2092" s="93"/>
      <c r="S2092" s="72"/>
      <c r="T2092" s="72"/>
    </row>
    <row r="2093" spans="1:20" s="65" customFormat="1" ht="14.5" x14ac:dyDescent="0.35">
      <c r="A2093" s="48"/>
      <c r="E2093" s="102"/>
      <c r="F2093" s="102"/>
      <c r="G2093" s="102"/>
      <c r="I2093" s="93"/>
      <c r="J2093" s="93"/>
      <c r="S2093" s="72"/>
      <c r="T2093" s="72"/>
    </row>
    <row r="2094" spans="1:20" s="65" customFormat="1" ht="14.5" x14ac:dyDescent="0.35">
      <c r="A2094" s="48"/>
      <c r="E2094" s="102"/>
      <c r="F2094" s="102"/>
      <c r="G2094" s="102"/>
      <c r="I2094" s="93"/>
      <c r="J2094" s="93"/>
      <c r="S2094" s="72"/>
      <c r="T2094" s="72"/>
    </row>
    <row r="2095" spans="1:20" s="65" customFormat="1" ht="14.5" x14ac:dyDescent="0.35">
      <c r="A2095" s="48"/>
      <c r="E2095" s="102"/>
      <c r="F2095" s="102"/>
      <c r="G2095" s="102"/>
      <c r="I2095" s="93"/>
      <c r="J2095" s="93"/>
      <c r="S2095" s="72"/>
      <c r="T2095" s="72"/>
    </row>
    <row r="2096" spans="1:20" s="65" customFormat="1" ht="14.5" x14ac:dyDescent="0.35">
      <c r="A2096" s="48"/>
      <c r="E2096" s="102"/>
      <c r="F2096" s="102"/>
      <c r="G2096" s="102"/>
      <c r="I2096" s="93"/>
      <c r="J2096" s="93"/>
      <c r="S2096" s="72"/>
      <c r="T2096" s="72"/>
    </row>
    <row r="2097" spans="1:20" s="65" customFormat="1" ht="14.5" x14ac:dyDescent="0.35">
      <c r="A2097" s="48"/>
      <c r="E2097" s="102"/>
      <c r="F2097" s="102"/>
      <c r="G2097" s="102"/>
      <c r="I2097" s="93"/>
      <c r="J2097" s="93"/>
      <c r="S2097" s="72"/>
      <c r="T2097" s="72"/>
    </row>
    <row r="2098" spans="1:20" s="65" customFormat="1" ht="14.5" x14ac:dyDescent="0.35">
      <c r="A2098" s="48"/>
      <c r="E2098" s="102"/>
      <c r="F2098" s="102"/>
      <c r="G2098" s="102"/>
      <c r="I2098" s="93"/>
      <c r="J2098" s="93"/>
      <c r="S2098" s="72"/>
      <c r="T2098" s="72"/>
    </row>
    <row r="2099" spans="1:20" s="65" customFormat="1" ht="14.5" x14ac:dyDescent="0.35">
      <c r="A2099" s="48"/>
      <c r="E2099" s="102"/>
      <c r="F2099" s="102"/>
      <c r="G2099" s="102"/>
      <c r="I2099" s="93"/>
      <c r="J2099" s="93"/>
      <c r="S2099" s="72"/>
      <c r="T2099" s="72"/>
    </row>
    <row r="2100" spans="1:20" s="65" customFormat="1" ht="14.5" x14ac:dyDescent="0.35">
      <c r="A2100" s="48"/>
      <c r="E2100" s="102"/>
      <c r="F2100" s="102"/>
      <c r="G2100" s="102"/>
      <c r="I2100" s="93"/>
      <c r="J2100" s="93"/>
      <c r="S2100" s="72"/>
      <c r="T2100" s="72"/>
    </row>
    <row r="2101" spans="1:20" s="65" customFormat="1" ht="14.5" x14ac:dyDescent="0.35">
      <c r="A2101" s="48"/>
      <c r="E2101" s="102"/>
      <c r="F2101" s="102"/>
      <c r="G2101" s="102"/>
      <c r="I2101" s="93"/>
      <c r="J2101" s="93"/>
      <c r="S2101" s="72"/>
      <c r="T2101" s="72"/>
    </row>
    <row r="2102" spans="1:20" s="65" customFormat="1" ht="14.5" x14ac:dyDescent="0.35">
      <c r="A2102" s="48"/>
      <c r="E2102" s="102"/>
      <c r="F2102" s="102"/>
      <c r="G2102" s="102"/>
      <c r="I2102" s="93"/>
      <c r="J2102" s="93"/>
      <c r="S2102" s="72"/>
      <c r="T2102" s="72"/>
    </row>
    <row r="2103" spans="1:20" s="65" customFormat="1" ht="14.5" x14ac:dyDescent="0.35">
      <c r="A2103" s="48"/>
      <c r="E2103" s="102"/>
      <c r="F2103" s="102"/>
      <c r="G2103" s="102"/>
      <c r="I2103" s="93"/>
      <c r="J2103" s="93"/>
      <c r="S2103" s="72"/>
      <c r="T2103" s="72"/>
    </row>
    <row r="2104" spans="1:20" s="65" customFormat="1" ht="14.5" x14ac:dyDescent="0.35">
      <c r="A2104" s="48"/>
      <c r="E2104" s="102"/>
      <c r="F2104" s="102"/>
      <c r="G2104" s="102"/>
      <c r="I2104" s="93"/>
      <c r="J2104" s="93"/>
      <c r="S2104" s="72"/>
      <c r="T2104" s="72"/>
    </row>
    <row r="2105" spans="1:20" s="65" customFormat="1" ht="14.5" x14ac:dyDescent="0.35">
      <c r="A2105" s="48"/>
      <c r="E2105" s="102"/>
      <c r="F2105" s="102"/>
      <c r="G2105" s="102"/>
      <c r="I2105" s="93"/>
      <c r="J2105" s="93"/>
      <c r="S2105" s="72"/>
      <c r="T2105" s="72"/>
    </row>
    <row r="2106" spans="1:20" s="65" customFormat="1" ht="14.5" x14ac:dyDescent="0.35">
      <c r="A2106" s="48"/>
      <c r="E2106" s="102"/>
      <c r="F2106" s="102"/>
      <c r="G2106" s="102"/>
      <c r="I2106" s="93"/>
      <c r="J2106" s="93"/>
      <c r="S2106" s="72"/>
      <c r="T2106" s="72"/>
    </row>
    <row r="2107" spans="1:20" s="65" customFormat="1" ht="14.5" x14ac:dyDescent="0.35">
      <c r="A2107" s="48"/>
      <c r="E2107" s="102"/>
      <c r="F2107" s="102"/>
      <c r="G2107" s="102"/>
      <c r="I2107" s="93"/>
      <c r="J2107" s="93"/>
      <c r="S2107" s="72"/>
      <c r="T2107" s="72"/>
    </row>
    <row r="2108" spans="1:20" s="65" customFormat="1" ht="14.5" x14ac:dyDescent="0.35">
      <c r="A2108" s="48"/>
      <c r="E2108" s="102"/>
      <c r="F2108" s="102"/>
      <c r="G2108" s="102"/>
      <c r="I2108" s="93"/>
      <c r="J2108" s="93"/>
      <c r="S2108" s="72"/>
      <c r="T2108" s="72"/>
    </row>
    <row r="2109" spans="1:20" s="65" customFormat="1" ht="14.5" x14ac:dyDescent="0.35">
      <c r="A2109" s="48"/>
      <c r="E2109" s="102"/>
      <c r="F2109" s="102"/>
      <c r="G2109" s="102"/>
      <c r="I2109" s="93"/>
      <c r="J2109" s="93"/>
      <c r="S2109" s="72"/>
      <c r="T2109" s="72"/>
    </row>
    <row r="2110" spans="1:20" s="65" customFormat="1" ht="14.5" x14ac:dyDescent="0.35">
      <c r="A2110" s="48"/>
      <c r="E2110" s="102"/>
      <c r="F2110" s="102"/>
      <c r="G2110" s="102"/>
      <c r="I2110" s="93"/>
      <c r="J2110" s="93"/>
      <c r="S2110" s="72"/>
      <c r="T2110" s="72"/>
    </row>
    <row r="2111" spans="1:20" s="65" customFormat="1" ht="14.5" x14ac:dyDescent="0.35">
      <c r="A2111" s="48"/>
      <c r="E2111" s="102"/>
      <c r="F2111" s="102"/>
      <c r="G2111" s="102"/>
      <c r="I2111" s="93"/>
      <c r="J2111" s="93"/>
      <c r="S2111" s="72"/>
      <c r="T2111" s="72"/>
    </row>
    <row r="2112" spans="1:20" s="65" customFormat="1" ht="14.5" x14ac:dyDescent="0.35">
      <c r="A2112" s="48"/>
      <c r="E2112" s="102"/>
      <c r="F2112" s="102"/>
      <c r="G2112" s="102"/>
      <c r="I2112" s="93"/>
      <c r="J2112" s="93"/>
      <c r="S2112" s="72"/>
      <c r="T2112" s="72"/>
    </row>
    <row r="2113" spans="1:20" s="65" customFormat="1" ht="14.5" x14ac:dyDescent="0.35">
      <c r="A2113" s="48"/>
      <c r="E2113" s="102"/>
      <c r="F2113" s="102"/>
      <c r="G2113" s="102"/>
      <c r="I2113" s="93"/>
      <c r="J2113" s="93"/>
      <c r="S2113" s="72"/>
      <c r="T2113" s="72"/>
    </row>
    <row r="2114" spans="1:20" s="65" customFormat="1" ht="14.5" x14ac:dyDescent="0.35">
      <c r="A2114" s="48"/>
      <c r="E2114" s="102"/>
      <c r="F2114" s="102"/>
      <c r="G2114" s="102"/>
      <c r="I2114" s="93"/>
      <c r="J2114" s="93"/>
      <c r="S2114" s="72"/>
      <c r="T2114" s="72"/>
    </row>
    <row r="2115" spans="1:20" s="65" customFormat="1" ht="14.5" x14ac:dyDescent="0.35">
      <c r="A2115" s="48"/>
      <c r="E2115" s="102"/>
      <c r="F2115" s="102"/>
      <c r="G2115" s="102"/>
      <c r="I2115" s="93"/>
      <c r="J2115" s="93"/>
      <c r="S2115" s="72"/>
      <c r="T2115" s="72"/>
    </row>
    <row r="2116" spans="1:20" s="65" customFormat="1" ht="14.5" x14ac:dyDescent="0.35">
      <c r="A2116" s="48"/>
      <c r="E2116" s="102"/>
      <c r="F2116" s="102"/>
      <c r="G2116" s="102"/>
      <c r="I2116" s="93"/>
      <c r="J2116" s="93"/>
      <c r="S2116" s="72"/>
      <c r="T2116" s="72"/>
    </row>
    <row r="2117" spans="1:20" s="65" customFormat="1" ht="14.5" x14ac:dyDescent="0.35">
      <c r="A2117" s="48"/>
      <c r="E2117" s="102"/>
      <c r="F2117" s="102"/>
      <c r="G2117" s="102"/>
      <c r="I2117" s="93"/>
      <c r="J2117" s="93"/>
      <c r="S2117" s="72"/>
      <c r="T2117" s="72"/>
    </row>
    <row r="2118" spans="1:20" s="65" customFormat="1" ht="14.5" x14ac:dyDescent="0.35">
      <c r="A2118" s="48"/>
      <c r="E2118" s="102"/>
      <c r="F2118" s="102"/>
      <c r="G2118" s="102"/>
      <c r="I2118" s="93"/>
      <c r="J2118" s="93"/>
      <c r="S2118" s="72"/>
      <c r="T2118" s="72"/>
    </row>
    <row r="2119" spans="1:20" s="65" customFormat="1" ht="14.5" x14ac:dyDescent="0.35">
      <c r="A2119" s="48"/>
      <c r="E2119" s="102"/>
      <c r="F2119" s="102"/>
      <c r="G2119" s="102"/>
      <c r="I2119" s="93"/>
      <c r="J2119" s="93"/>
      <c r="S2119" s="72"/>
      <c r="T2119" s="72"/>
    </row>
    <row r="2120" spans="1:20" s="65" customFormat="1" ht="14.5" x14ac:dyDescent="0.35">
      <c r="A2120" s="48"/>
      <c r="E2120" s="102"/>
      <c r="F2120" s="102"/>
      <c r="G2120" s="102"/>
      <c r="I2120" s="93"/>
      <c r="J2120" s="93"/>
      <c r="S2120" s="72"/>
      <c r="T2120" s="72"/>
    </row>
    <row r="2121" spans="1:20" s="65" customFormat="1" ht="14.5" x14ac:dyDescent="0.35">
      <c r="A2121" s="48"/>
      <c r="E2121" s="102"/>
      <c r="F2121" s="102"/>
      <c r="G2121" s="102"/>
      <c r="I2121" s="93"/>
      <c r="J2121" s="93"/>
      <c r="S2121" s="72"/>
      <c r="T2121" s="72"/>
    </row>
    <row r="2122" spans="1:20" s="65" customFormat="1" ht="14.5" x14ac:dyDescent="0.35">
      <c r="A2122" s="48"/>
      <c r="E2122" s="102"/>
      <c r="F2122" s="102"/>
      <c r="G2122" s="102"/>
      <c r="I2122" s="93"/>
      <c r="J2122" s="93"/>
      <c r="S2122" s="72"/>
      <c r="T2122" s="72"/>
    </row>
    <row r="2123" spans="1:20" s="65" customFormat="1" ht="14.5" x14ac:dyDescent="0.35">
      <c r="A2123" s="48"/>
      <c r="E2123" s="102"/>
      <c r="F2123" s="102"/>
      <c r="G2123" s="102"/>
      <c r="I2123" s="93"/>
      <c r="J2123" s="93"/>
      <c r="S2123" s="72"/>
      <c r="T2123" s="72"/>
    </row>
    <row r="2124" spans="1:20" s="65" customFormat="1" ht="14.5" x14ac:dyDescent="0.35">
      <c r="A2124" s="48"/>
      <c r="E2124" s="102"/>
      <c r="F2124" s="102"/>
      <c r="G2124" s="102"/>
      <c r="I2124" s="93"/>
      <c r="J2124" s="93"/>
      <c r="S2124" s="72"/>
      <c r="T2124" s="72"/>
    </row>
    <row r="2125" spans="1:20" s="65" customFormat="1" ht="14.5" x14ac:dyDescent="0.35">
      <c r="A2125" s="48"/>
      <c r="E2125" s="102"/>
      <c r="F2125" s="102"/>
      <c r="G2125" s="102"/>
      <c r="I2125" s="93"/>
      <c r="J2125" s="93"/>
      <c r="S2125" s="72"/>
      <c r="T2125" s="72"/>
    </row>
    <row r="2126" spans="1:20" s="65" customFormat="1" ht="14.5" x14ac:dyDescent="0.35">
      <c r="A2126" s="48"/>
      <c r="E2126" s="102"/>
      <c r="F2126" s="102"/>
      <c r="G2126" s="102"/>
      <c r="I2126" s="93"/>
      <c r="J2126" s="93"/>
      <c r="S2126" s="72"/>
      <c r="T2126" s="72"/>
    </row>
    <row r="2127" spans="1:20" s="65" customFormat="1" ht="14.5" x14ac:dyDescent="0.35">
      <c r="A2127" s="48"/>
      <c r="E2127" s="102"/>
      <c r="F2127" s="102"/>
      <c r="G2127" s="102"/>
      <c r="I2127" s="93"/>
      <c r="J2127" s="93"/>
      <c r="S2127" s="72"/>
      <c r="T2127" s="72"/>
    </row>
    <row r="2128" spans="1:20" s="65" customFormat="1" ht="14.5" x14ac:dyDescent="0.35">
      <c r="A2128" s="48"/>
      <c r="E2128" s="102"/>
      <c r="F2128" s="102"/>
      <c r="G2128" s="102"/>
      <c r="I2128" s="93"/>
      <c r="J2128" s="93"/>
      <c r="S2128" s="72"/>
      <c r="T2128" s="72"/>
    </row>
    <row r="2129" spans="1:20" s="65" customFormat="1" ht="14.5" x14ac:dyDescent="0.35">
      <c r="A2129" s="48"/>
      <c r="E2129" s="102"/>
      <c r="F2129" s="102"/>
      <c r="G2129" s="102"/>
      <c r="I2129" s="93"/>
      <c r="J2129" s="93"/>
      <c r="S2129" s="72"/>
      <c r="T2129" s="72"/>
    </row>
    <row r="2130" spans="1:20" s="65" customFormat="1" ht="14.5" x14ac:dyDescent="0.35">
      <c r="A2130" s="48"/>
      <c r="E2130" s="102"/>
      <c r="F2130" s="102"/>
      <c r="G2130" s="102"/>
      <c r="I2130" s="93"/>
      <c r="J2130" s="93"/>
      <c r="S2130" s="72"/>
      <c r="T2130" s="72"/>
    </row>
    <row r="2131" spans="1:20" s="65" customFormat="1" ht="14.5" x14ac:dyDescent="0.35">
      <c r="A2131" s="48"/>
      <c r="E2131" s="102"/>
      <c r="F2131" s="102"/>
      <c r="G2131" s="102"/>
      <c r="I2131" s="93"/>
      <c r="J2131" s="93"/>
      <c r="S2131" s="72"/>
      <c r="T2131" s="72"/>
    </row>
    <row r="2132" spans="1:20" s="65" customFormat="1" ht="14.5" x14ac:dyDescent="0.35">
      <c r="A2132" s="48"/>
      <c r="E2132" s="102"/>
      <c r="F2132" s="102"/>
      <c r="G2132" s="102"/>
      <c r="I2132" s="93"/>
      <c r="J2132" s="93"/>
      <c r="S2132" s="72"/>
      <c r="T2132" s="72"/>
    </row>
    <row r="2133" spans="1:20" s="65" customFormat="1" ht="14.5" x14ac:dyDescent="0.35">
      <c r="A2133" s="48"/>
      <c r="E2133" s="102"/>
      <c r="F2133" s="102"/>
      <c r="G2133" s="102"/>
      <c r="I2133" s="93"/>
      <c r="J2133" s="93"/>
      <c r="S2133" s="72"/>
      <c r="T2133" s="72"/>
    </row>
    <row r="2134" spans="1:20" s="65" customFormat="1" ht="14.5" x14ac:dyDescent="0.35">
      <c r="A2134" s="48"/>
      <c r="E2134" s="102"/>
      <c r="F2134" s="102"/>
      <c r="G2134" s="102"/>
      <c r="I2134" s="93"/>
      <c r="J2134" s="93"/>
      <c r="S2134" s="72"/>
      <c r="T2134" s="72"/>
    </row>
    <row r="2135" spans="1:20" s="65" customFormat="1" ht="14.5" x14ac:dyDescent="0.35">
      <c r="A2135" s="48"/>
      <c r="E2135" s="102"/>
      <c r="F2135" s="102"/>
      <c r="G2135" s="102"/>
      <c r="I2135" s="93"/>
      <c r="J2135" s="93"/>
      <c r="S2135" s="72"/>
      <c r="T2135" s="72"/>
    </row>
    <row r="2136" spans="1:20" s="65" customFormat="1" ht="14.5" x14ac:dyDescent="0.35">
      <c r="A2136" s="48"/>
      <c r="E2136" s="102"/>
      <c r="F2136" s="102"/>
      <c r="G2136" s="102"/>
      <c r="I2136" s="93"/>
      <c r="J2136" s="93"/>
      <c r="S2136" s="72"/>
      <c r="T2136" s="72"/>
    </row>
    <row r="2137" spans="1:20" s="65" customFormat="1" ht="14.5" x14ac:dyDescent="0.35">
      <c r="A2137" s="48"/>
      <c r="E2137" s="102"/>
      <c r="F2137" s="102"/>
      <c r="G2137" s="102"/>
      <c r="I2137" s="93"/>
      <c r="J2137" s="93"/>
      <c r="S2137" s="72"/>
      <c r="T2137" s="72"/>
    </row>
    <row r="2138" spans="1:20" s="65" customFormat="1" ht="14.5" x14ac:dyDescent="0.35">
      <c r="A2138" s="48"/>
      <c r="E2138" s="102"/>
      <c r="F2138" s="102"/>
      <c r="G2138" s="102"/>
      <c r="I2138" s="93"/>
      <c r="J2138" s="93"/>
      <c r="S2138" s="72"/>
      <c r="T2138" s="72"/>
    </row>
    <row r="2139" spans="1:20" s="65" customFormat="1" ht="14.5" x14ac:dyDescent="0.35">
      <c r="A2139" s="48"/>
      <c r="E2139" s="102"/>
      <c r="F2139" s="102"/>
      <c r="G2139" s="102"/>
      <c r="I2139" s="93"/>
      <c r="J2139" s="93"/>
      <c r="S2139" s="72"/>
      <c r="T2139" s="72"/>
    </row>
    <row r="2140" spans="1:20" s="65" customFormat="1" ht="14.5" x14ac:dyDescent="0.35">
      <c r="A2140" s="48"/>
      <c r="E2140" s="102"/>
      <c r="F2140" s="102"/>
      <c r="G2140" s="102"/>
      <c r="I2140" s="93"/>
      <c r="J2140" s="93"/>
      <c r="S2140" s="72"/>
      <c r="T2140" s="72"/>
    </row>
    <row r="2141" spans="1:20" s="65" customFormat="1" ht="14.5" x14ac:dyDescent="0.35">
      <c r="A2141" s="48"/>
      <c r="E2141" s="102"/>
      <c r="F2141" s="102"/>
      <c r="G2141" s="102"/>
      <c r="I2141" s="93"/>
      <c r="J2141" s="93"/>
      <c r="S2141" s="72"/>
      <c r="T2141" s="72"/>
    </row>
    <row r="2142" spans="1:20" s="65" customFormat="1" ht="14.5" x14ac:dyDescent="0.35">
      <c r="A2142" s="48"/>
      <c r="E2142" s="102"/>
      <c r="F2142" s="102"/>
      <c r="G2142" s="102"/>
      <c r="I2142" s="93"/>
      <c r="J2142" s="93"/>
      <c r="S2142" s="72"/>
      <c r="T2142" s="72"/>
    </row>
    <row r="2143" spans="1:20" s="65" customFormat="1" ht="14.5" x14ac:dyDescent="0.35">
      <c r="A2143" s="48"/>
      <c r="E2143" s="102"/>
      <c r="F2143" s="102"/>
      <c r="G2143" s="102"/>
      <c r="I2143" s="93"/>
      <c r="J2143" s="93"/>
      <c r="S2143" s="72"/>
      <c r="T2143" s="72"/>
    </row>
    <row r="2144" spans="1:20" s="65" customFormat="1" ht="14.5" x14ac:dyDescent="0.35">
      <c r="A2144" s="48"/>
      <c r="E2144" s="102"/>
      <c r="F2144" s="102"/>
      <c r="G2144" s="102"/>
      <c r="I2144" s="93"/>
      <c r="J2144" s="93"/>
      <c r="S2144" s="72"/>
      <c r="T2144" s="72"/>
    </row>
    <row r="2145" spans="1:20" s="65" customFormat="1" ht="14.5" x14ac:dyDescent="0.35">
      <c r="A2145" s="48"/>
      <c r="E2145" s="102"/>
      <c r="F2145" s="102"/>
      <c r="G2145" s="102"/>
      <c r="I2145" s="93"/>
      <c r="J2145" s="93"/>
      <c r="S2145" s="72"/>
      <c r="T2145" s="72"/>
    </row>
    <row r="2146" spans="1:20" s="65" customFormat="1" ht="14.5" x14ac:dyDescent="0.35">
      <c r="A2146" s="48"/>
      <c r="E2146" s="102"/>
      <c r="F2146" s="102"/>
      <c r="G2146" s="102"/>
      <c r="I2146" s="93"/>
      <c r="J2146" s="93"/>
      <c r="S2146" s="72"/>
      <c r="T2146" s="72"/>
    </row>
    <row r="2147" spans="1:20" s="65" customFormat="1" ht="14.5" x14ac:dyDescent="0.35">
      <c r="A2147" s="48"/>
      <c r="E2147" s="102"/>
      <c r="F2147" s="102"/>
      <c r="G2147" s="102"/>
      <c r="I2147" s="93"/>
      <c r="J2147" s="93"/>
      <c r="S2147" s="72"/>
      <c r="T2147" s="72"/>
    </row>
    <row r="2148" spans="1:20" s="65" customFormat="1" ht="14.5" x14ac:dyDescent="0.35">
      <c r="A2148" s="48"/>
      <c r="E2148" s="102"/>
      <c r="F2148" s="102"/>
      <c r="G2148" s="102"/>
      <c r="I2148" s="93"/>
      <c r="J2148" s="93"/>
      <c r="S2148" s="72"/>
      <c r="T2148" s="72"/>
    </row>
    <row r="2149" spans="1:20" s="65" customFormat="1" ht="14.5" x14ac:dyDescent="0.35">
      <c r="A2149" s="48"/>
      <c r="E2149" s="102"/>
      <c r="F2149" s="102"/>
      <c r="G2149" s="102"/>
      <c r="I2149" s="93"/>
      <c r="J2149" s="93"/>
      <c r="S2149" s="72"/>
      <c r="T2149" s="72"/>
    </row>
    <row r="2150" spans="1:20" s="65" customFormat="1" ht="14.5" x14ac:dyDescent="0.35">
      <c r="A2150" s="48"/>
      <c r="E2150" s="102"/>
      <c r="F2150" s="102"/>
      <c r="G2150" s="102"/>
      <c r="I2150" s="93"/>
      <c r="J2150" s="93"/>
      <c r="S2150" s="72"/>
      <c r="T2150" s="72"/>
    </row>
    <row r="2151" spans="1:20" s="65" customFormat="1" ht="14.5" x14ac:dyDescent="0.35">
      <c r="A2151" s="48"/>
      <c r="E2151" s="102"/>
      <c r="F2151" s="102"/>
      <c r="G2151" s="102"/>
      <c r="I2151" s="93"/>
      <c r="J2151" s="93"/>
      <c r="S2151" s="72"/>
      <c r="T2151" s="72"/>
    </row>
    <row r="2152" spans="1:20" s="65" customFormat="1" ht="14.5" x14ac:dyDescent="0.35">
      <c r="A2152" s="48"/>
      <c r="E2152" s="102"/>
      <c r="F2152" s="102"/>
      <c r="G2152" s="102"/>
      <c r="I2152" s="93"/>
      <c r="J2152" s="93"/>
      <c r="S2152" s="72"/>
      <c r="T2152" s="72"/>
    </row>
    <row r="2153" spans="1:20" s="65" customFormat="1" ht="14.5" x14ac:dyDescent="0.35">
      <c r="A2153" s="48"/>
      <c r="E2153" s="102"/>
      <c r="F2153" s="102"/>
      <c r="G2153" s="102"/>
      <c r="I2153" s="93"/>
      <c r="J2153" s="93"/>
      <c r="S2153" s="72"/>
      <c r="T2153" s="72"/>
    </row>
    <row r="2154" spans="1:20" s="65" customFormat="1" ht="14.5" x14ac:dyDescent="0.35">
      <c r="A2154" s="48"/>
      <c r="E2154" s="102"/>
      <c r="F2154" s="102"/>
      <c r="G2154" s="102"/>
      <c r="I2154" s="93"/>
      <c r="J2154" s="93"/>
      <c r="S2154" s="72"/>
      <c r="T2154" s="72"/>
    </row>
    <row r="2155" spans="1:20" s="65" customFormat="1" ht="14.5" x14ac:dyDescent="0.35">
      <c r="A2155" s="48"/>
      <c r="E2155" s="102"/>
      <c r="F2155" s="102"/>
      <c r="G2155" s="102"/>
      <c r="I2155" s="93"/>
      <c r="J2155" s="93"/>
      <c r="S2155" s="72"/>
      <c r="T2155" s="72"/>
    </row>
    <row r="2156" spans="1:20" s="65" customFormat="1" ht="14.5" x14ac:dyDescent="0.35">
      <c r="A2156" s="48"/>
      <c r="E2156" s="102"/>
      <c r="F2156" s="102"/>
      <c r="G2156" s="102"/>
      <c r="I2156" s="93"/>
      <c r="J2156" s="93"/>
      <c r="S2156" s="72"/>
      <c r="T2156" s="72"/>
    </row>
    <row r="2157" spans="1:20" s="65" customFormat="1" ht="14.5" x14ac:dyDescent="0.35">
      <c r="A2157" s="48"/>
      <c r="E2157" s="102"/>
      <c r="F2157" s="102"/>
      <c r="G2157" s="102"/>
      <c r="I2157" s="93"/>
      <c r="J2157" s="93"/>
      <c r="S2157" s="72"/>
      <c r="T2157" s="72"/>
    </row>
    <row r="2158" spans="1:20" s="65" customFormat="1" ht="14.5" x14ac:dyDescent="0.35">
      <c r="A2158" s="48"/>
      <c r="E2158" s="102"/>
      <c r="F2158" s="102"/>
      <c r="G2158" s="102"/>
      <c r="I2158" s="93"/>
      <c r="J2158" s="93"/>
      <c r="S2158" s="72"/>
      <c r="T2158" s="72"/>
    </row>
    <row r="2159" spans="1:20" s="65" customFormat="1" ht="14.5" x14ac:dyDescent="0.35">
      <c r="A2159" s="48"/>
      <c r="E2159" s="102"/>
      <c r="F2159" s="102"/>
      <c r="G2159" s="102"/>
      <c r="I2159" s="93"/>
      <c r="J2159" s="93"/>
      <c r="S2159" s="72"/>
      <c r="T2159" s="72"/>
    </row>
    <row r="2160" spans="1:20" s="65" customFormat="1" ht="14.5" x14ac:dyDescent="0.35">
      <c r="A2160" s="48"/>
      <c r="E2160" s="102"/>
      <c r="F2160" s="102"/>
      <c r="G2160" s="102"/>
      <c r="I2160" s="93"/>
      <c r="J2160" s="93"/>
      <c r="S2160" s="72"/>
      <c r="T2160" s="72"/>
    </row>
    <row r="2161" spans="1:20" s="65" customFormat="1" ht="14.5" x14ac:dyDescent="0.35">
      <c r="A2161" s="48"/>
      <c r="E2161" s="102"/>
      <c r="F2161" s="102"/>
      <c r="G2161" s="102"/>
      <c r="I2161" s="93"/>
      <c r="J2161" s="93"/>
      <c r="S2161" s="72"/>
      <c r="T2161" s="72"/>
    </row>
    <row r="2162" spans="1:20" s="65" customFormat="1" ht="14.5" x14ac:dyDescent="0.35">
      <c r="A2162" s="48"/>
      <c r="E2162" s="102"/>
      <c r="F2162" s="102"/>
      <c r="G2162" s="102"/>
      <c r="I2162" s="93"/>
      <c r="J2162" s="93"/>
      <c r="S2162" s="72"/>
      <c r="T2162" s="72"/>
    </row>
    <row r="2163" spans="1:20" s="65" customFormat="1" ht="14.5" x14ac:dyDescent="0.35">
      <c r="A2163" s="48"/>
      <c r="E2163" s="102"/>
      <c r="F2163" s="102"/>
      <c r="G2163" s="102"/>
      <c r="I2163" s="93"/>
      <c r="J2163" s="93"/>
      <c r="S2163" s="72"/>
      <c r="T2163" s="72"/>
    </row>
    <row r="2164" spans="1:20" s="65" customFormat="1" ht="14.5" x14ac:dyDescent="0.35">
      <c r="A2164" s="48"/>
      <c r="E2164" s="102"/>
      <c r="F2164" s="102"/>
      <c r="G2164" s="102"/>
      <c r="I2164" s="93"/>
      <c r="J2164" s="93"/>
      <c r="S2164" s="72"/>
      <c r="T2164" s="72"/>
    </row>
    <row r="2165" spans="1:20" s="65" customFormat="1" ht="14.5" x14ac:dyDescent="0.35">
      <c r="A2165" s="48"/>
      <c r="E2165" s="102"/>
      <c r="F2165" s="102"/>
      <c r="G2165" s="102"/>
      <c r="I2165" s="93"/>
      <c r="J2165" s="93"/>
      <c r="S2165" s="72"/>
      <c r="T2165" s="72"/>
    </row>
    <row r="2166" spans="1:20" s="65" customFormat="1" ht="14.5" x14ac:dyDescent="0.35">
      <c r="A2166" s="48"/>
      <c r="E2166" s="102"/>
      <c r="F2166" s="102"/>
      <c r="G2166" s="102"/>
      <c r="I2166" s="93"/>
      <c r="J2166" s="93"/>
      <c r="S2166" s="72"/>
      <c r="T2166" s="72"/>
    </row>
    <row r="2167" spans="1:20" s="65" customFormat="1" ht="14.5" x14ac:dyDescent="0.35">
      <c r="A2167" s="48"/>
      <c r="E2167" s="102"/>
      <c r="F2167" s="102"/>
      <c r="G2167" s="102"/>
      <c r="I2167" s="93"/>
      <c r="J2167" s="93"/>
      <c r="S2167" s="72"/>
      <c r="T2167" s="72"/>
    </row>
    <row r="2168" spans="1:20" s="65" customFormat="1" ht="14.5" x14ac:dyDescent="0.35">
      <c r="A2168" s="48"/>
      <c r="E2168" s="102"/>
      <c r="F2168" s="102"/>
      <c r="G2168" s="102"/>
      <c r="I2168" s="93"/>
      <c r="J2168" s="93"/>
      <c r="S2168" s="72"/>
      <c r="T2168" s="72"/>
    </row>
    <row r="2169" spans="1:20" s="65" customFormat="1" ht="14.5" x14ac:dyDescent="0.35">
      <c r="A2169" s="48"/>
      <c r="E2169" s="102"/>
      <c r="F2169" s="102"/>
      <c r="G2169" s="102"/>
      <c r="I2169" s="93"/>
      <c r="J2169" s="93"/>
      <c r="S2169" s="72"/>
      <c r="T2169" s="72"/>
    </row>
    <row r="2170" spans="1:20" s="65" customFormat="1" ht="14.5" x14ac:dyDescent="0.35">
      <c r="A2170" s="48"/>
      <c r="E2170" s="102"/>
      <c r="F2170" s="102"/>
      <c r="G2170" s="102"/>
      <c r="I2170" s="93"/>
      <c r="J2170" s="93"/>
      <c r="S2170" s="72"/>
      <c r="T2170" s="72"/>
    </row>
    <row r="2171" spans="1:20" s="65" customFormat="1" ht="14.5" x14ac:dyDescent="0.35">
      <c r="A2171" s="48"/>
      <c r="E2171" s="102"/>
      <c r="F2171" s="102"/>
      <c r="G2171" s="102"/>
      <c r="I2171" s="93"/>
      <c r="J2171" s="93"/>
      <c r="S2171" s="72"/>
      <c r="T2171" s="72"/>
    </row>
    <row r="2172" spans="1:20" s="65" customFormat="1" ht="14.5" x14ac:dyDescent="0.35">
      <c r="A2172" s="48"/>
      <c r="E2172" s="102"/>
      <c r="F2172" s="102"/>
      <c r="G2172" s="102"/>
      <c r="I2172" s="93"/>
      <c r="J2172" s="93"/>
      <c r="S2172" s="72"/>
      <c r="T2172" s="72"/>
    </row>
    <row r="2173" spans="1:20" s="65" customFormat="1" ht="14.5" x14ac:dyDescent="0.35">
      <c r="A2173" s="48"/>
      <c r="E2173" s="102"/>
      <c r="F2173" s="102"/>
      <c r="G2173" s="102"/>
      <c r="I2173" s="93"/>
      <c r="J2173" s="93"/>
      <c r="S2173" s="72"/>
      <c r="T2173" s="72"/>
    </row>
    <row r="2174" spans="1:20" s="65" customFormat="1" ht="14.5" x14ac:dyDescent="0.35">
      <c r="A2174" s="48"/>
      <c r="E2174" s="102"/>
      <c r="F2174" s="102"/>
      <c r="G2174" s="102"/>
      <c r="I2174" s="93"/>
      <c r="J2174" s="93"/>
      <c r="S2174" s="72"/>
      <c r="T2174" s="72"/>
    </row>
    <row r="2175" spans="1:20" s="65" customFormat="1" ht="14.5" x14ac:dyDescent="0.35">
      <c r="A2175" s="48"/>
      <c r="E2175" s="102"/>
      <c r="F2175" s="102"/>
      <c r="G2175" s="102"/>
      <c r="I2175" s="93"/>
      <c r="J2175" s="93"/>
      <c r="S2175" s="72"/>
      <c r="T2175" s="72"/>
    </row>
    <row r="2176" spans="1:20" s="65" customFormat="1" ht="14.5" x14ac:dyDescent="0.35">
      <c r="A2176" s="48"/>
      <c r="E2176" s="102"/>
      <c r="F2176" s="102"/>
      <c r="G2176" s="102"/>
      <c r="I2176" s="93"/>
      <c r="J2176" s="93"/>
      <c r="S2176" s="72"/>
      <c r="T2176" s="72"/>
    </row>
    <row r="2177" spans="1:20" s="65" customFormat="1" ht="14.5" x14ac:dyDescent="0.35">
      <c r="A2177" s="48"/>
      <c r="E2177" s="102"/>
      <c r="F2177" s="102"/>
      <c r="G2177" s="102"/>
      <c r="I2177" s="93"/>
      <c r="J2177" s="93"/>
      <c r="S2177" s="72"/>
      <c r="T2177" s="72"/>
    </row>
    <row r="2178" spans="1:20" s="65" customFormat="1" ht="14.5" x14ac:dyDescent="0.35">
      <c r="A2178" s="48"/>
      <c r="E2178" s="102"/>
      <c r="F2178" s="102"/>
      <c r="G2178" s="102"/>
      <c r="I2178" s="93"/>
      <c r="J2178" s="93"/>
      <c r="S2178" s="72"/>
      <c r="T2178" s="72"/>
    </row>
    <row r="2179" spans="1:20" s="65" customFormat="1" ht="14.5" x14ac:dyDescent="0.35">
      <c r="A2179" s="48"/>
      <c r="E2179" s="102"/>
      <c r="F2179" s="102"/>
      <c r="G2179" s="102"/>
      <c r="I2179" s="93"/>
      <c r="J2179" s="93"/>
      <c r="S2179" s="72"/>
      <c r="T2179" s="72"/>
    </row>
    <row r="2180" spans="1:20" s="65" customFormat="1" ht="14.5" x14ac:dyDescent="0.35">
      <c r="A2180" s="48"/>
      <c r="E2180" s="102"/>
      <c r="F2180" s="102"/>
      <c r="G2180" s="102"/>
      <c r="I2180" s="93"/>
      <c r="J2180" s="93"/>
      <c r="S2180" s="72"/>
      <c r="T2180" s="72"/>
    </row>
    <row r="2181" spans="1:20" s="65" customFormat="1" ht="14.5" x14ac:dyDescent="0.35">
      <c r="A2181" s="48"/>
      <c r="E2181" s="102"/>
      <c r="F2181" s="102"/>
      <c r="G2181" s="102"/>
      <c r="I2181" s="93"/>
      <c r="J2181" s="93"/>
      <c r="S2181" s="72"/>
      <c r="T2181" s="72"/>
    </row>
    <row r="2182" spans="1:20" s="65" customFormat="1" ht="14.5" x14ac:dyDescent="0.35">
      <c r="A2182" s="48"/>
      <c r="E2182" s="102"/>
      <c r="F2182" s="102"/>
      <c r="G2182" s="102"/>
      <c r="I2182" s="93"/>
      <c r="J2182" s="93"/>
      <c r="S2182" s="72"/>
      <c r="T2182" s="72"/>
    </row>
    <row r="2183" spans="1:20" s="65" customFormat="1" ht="14.5" x14ac:dyDescent="0.35">
      <c r="A2183" s="48"/>
      <c r="E2183" s="102"/>
      <c r="F2183" s="102"/>
      <c r="G2183" s="102"/>
      <c r="I2183" s="93"/>
      <c r="J2183" s="93"/>
      <c r="S2183" s="72"/>
      <c r="T2183" s="72"/>
    </row>
    <row r="2184" spans="1:20" s="65" customFormat="1" ht="14.5" x14ac:dyDescent="0.35">
      <c r="A2184" s="48"/>
      <c r="E2184" s="102"/>
      <c r="F2184" s="102"/>
      <c r="G2184" s="102"/>
      <c r="I2184" s="93"/>
      <c r="J2184" s="93"/>
      <c r="S2184" s="72"/>
      <c r="T2184" s="72"/>
    </row>
    <row r="2185" spans="1:20" s="65" customFormat="1" ht="14.5" x14ac:dyDescent="0.35">
      <c r="A2185" s="48"/>
      <c r="E2185" s="102"/>
      <c r="F2185" s="102"/>
      <c r="G2185" s="102"/>
      <c r="I2185" s="93"/>
      <c r="J2185" s="93"/>
      <c r="S2185" s="72"/>
      <c r="T2185" s="72"/>
    </row>
    <row r="2186" spans="1:20" s="65" customFormat="1" ht="14.5" x14ac:dyDescent="0.35">
      <c r="A2186" s="48"/>
      <c r="E2186" s="102"/>
      <c r="F2186" s="102"/>
      <c r="G2186" s="102"/>
      <c r="I2186" s="93"/>
      <c r="J2186" s="93"/>
      <c r="S2186" s="72"/>
      <c r="T2186" s="72"/>
    </row>
    <row r="2187" spans="1:20" s="65" customFormat="1" ht="14.5" x14ac:dyDescent="0.35">
      <c r="A2187" s="48"/>
      <c r="E2187" s="102"/>
      <c r="F2187" s="102"/>
      <c r="G2187" s="102"/>
      <c r="I2187" s="93"/>
      <c r="J2187" s="93"/>
      <c r="S2187" s="72"/>
      <c r="T2187" s="72"/>
    </row>
    <row r="2188" spans="1:20" s="65" customFormat="1" ht="14.5" x14ac:dyDescent="0.35">
      <c r="A2188" s="48"/>
      <c r="E2188" s="102"/>
      <c r="F2188" s="102"/>
      <c r="G2188" s="102"/>
      <c r="I2188" s="93"/>
      <c r="J2188" s="93"/>
      <c r="S2188" s="72"/>
      <c r="T2188" s="72"/>
    </row>
    <row r="2189" spans="1:20" s="65" customFormat="1" ht="14.5" x14ac:dyDescent="0.35">
      <c r="A2189" s="48"/>
      <c r="E2189" s="102"/>
      <c r="F2189" s="102"/>
      <c r="G2189" s="102"/>
      <c r="I2189" s="93"/>
      <c r="J2189" s="93"/>
      <c r="S2189" s="72"/>
      <c r="T2189" s="72"/>
    </row>
    <row r="2190" spans="1:20" s="65" customFormat="1" ht="14.5" x14ac:dyDescent="0.35">
      <c r="A2190" s="48"/>
      <c r="E2190" s="102"/>
      <c r="F2190" s="102"/>
      <c r="G2190" s="102"/>
      <c r="I2190" s="93"/>
      <c r="J2190" s="93"/>
      <c r="S2190" s="72"/>
      <c r="T2190" s="72"/>
    </row>
    <row r="2191" spans="1:20" s="65" customFormat="1" ht="14.5" x14ac:dyDescent="0.35">
      <c r="A2191" s="48"/>
      <c r="E2191" s="102"/>
      <c r="F2191" s="102"/>
      <c r="G2191" s="102"/>
      <c r="I2191" s="93"/>
      <c r="J2191" s="93"/>
      <c r="S2191" s="72"/>
      <c r="T2191" s="72"/>
    </row>
    <row r="2192" spans="1:20" s="65" customFormat="1" ht="14.5" x14ac:dyDescent="0.35">
      <c r="A2192" s="48"/>
      <c r="E2192" s="102"/>
      <c r="F2192" s="102"/>
      <c r="G2192" s="102"/>
      <c r="I2192" s="93"/>
      <c r="J2192" s="93"/>
      <c r="S2192" s="72"/>
      <c r="T2192" s="72"/>
    </row>
    <row r="2193" spans="1:20" s="65" customFormat="1" ht="14.5" x14ac:dyDescent="0.35">
      <c r="A2193" s="48"/>
      <c r="E2193" s="102"/>
      <c r="F2193" s="102"/>
      <c r="G2193" s="102"/>
      <c r="I2193" s="93"/>
      <c r="J2193" s="93"/>
      <c r="S2193" s="72"/>
      <c r="T2193" s="72"/>
    </row>
    <row r="2194" spans="1:20" s="65" customFormat="1" ht="14.5" x14ac:dyDescent="0.35">
      <c r="A2194" s="48"/>
      <c r="E2194" s="102"/>
      <c r="F2194" s="102"/>
      <c r="G2194" s="102"/>
      <c r="I2194" s="93"/>
      <c r="J2194" s="93"/>
      <c r="S2194" s="72"/>
      <c r="T2194" s="72"/>
    </row>
    <row r="2195" spans="1:20" s="65" customFormat="1" ht="14.5" x14ac:dyDescent="0.35">
      <c r="A2195" s="48"/>
      <c r="E2195" s="102"/>
      <c r="F2195" s="102"/>
      <c r="G2195" s="102"/>
      <c r="I2195" s="93"/>
      <c r="J2195" s="93"/>
      <c r="S2195" s="72"/>
      <c r="T2195" s="72"/>
    </row>
    <row r="2196" spans="1:20" s="65" customFormat="1" ht="14.5" x14ac:dyDescent="0.35">
      <c r="A2196" s="48"/>
      <c r="E2196" s="102"/>
      <c r="F2196" s="102"/>
      <c r="G2196" s="102"/>
      <c r="I2196" s="93"/>
      <c r="J2196" s="93"/>
      <c r="S2196" s="72"/>
      <c r="T2196" s="72"/>
    </row>
    <row r="2197" spans="1:20" s="65" customFormat="1" ht="14.5" x14ac:dyDescent="0.35">
      <c r="A2197" s="48"/>
      <c r="E2197" s="102"/>
      <c r="F2197" s="102"/>
      <c r="G2197" s="102"/>
      <c r="I2197" s="93"/>
      <c r="J2197" s="93"/>
      <c r="S2197" s="72"/>
      <c r="T2197" s="72"/>
    </row>
    <row r="2198" spans="1:20" s="65" customFormat="1" ht="14.5" x14ac:dyDescent="0.35">
      <c r="A2198" s="48"/>
      <c r="E2198" s="102"/>
      <c r="F2198" s="102"/>
      <c r="G2198" s="102"/>
      <c r="I2198" s="93"/>
      <c r="J2198" s="93"/>
      <c r="S2198" s="72"/>
      <c r="T2198" s="72"/>
    </row>
    <row r="2199" spans="1:20" s="65" customFormat="1" ht="14.5" x14ac:dyDescent="0.35">
      <c r="A2199" s="48"/>
      <c r="E2199" s="102"/>
      <c r="F2199" s="102"/>
      <c r="G2199" s="102"/>
      <c r="I2199" s="93"/>
      <c r="J2199" s="93"/>
      <c r="S2199" s="72"/>
      <c r="T2199" s="72"/>
    </row>
    <row r="2200" spans="1:20" s="65" customFormat="1" ht="14.5" x14ac:dyDescent="0.35">
      <c r="A2200" s="48"/>
      <c r="E2200" s="102"/>
      <c r="F2200" s="102"/>
      <c r="G2200" s="102"/>
      <c r="I2200" s="93"/>
      <c r="J2200" s="93"/>
      <c r="S2200" s="72"/>
      <c r="T2200" s="72"/>
    </row>
    <row r="2201" spans="1:20" s="65" customFormat="1" ht="14.5" x14ac:dyDescent="0.35">
      <c r="A2201" s="48"/>
      <c r="E2201" s="102"/>
      <c r="F2201" s="102"/>
      <c r="G2201" s="102"/>
      <c r="I2201" s="93"/>
      <c r="J2201" s="93"/>
      <c r="S2201" s="72"/>
      <c r="T2201" s="72"/>
    </row>
    <row r="2202" spans="1:20" s="65" customFormat="1" ht="14.5" x14ac:dyDescent="0.35">
      <c r="A2202" s="48"/>
      <c r="E2202" s="102"/>
      <c r="F2202" s="102"/>
      <c r="G2202" s="102"/>
      <c r="I2202" s="93"/>
      <c r="J2202" s="93"/>
      <c r="S2202" s="72"/>
      <c r="T2202" s="72"/>
    </row>
    <row r="2203" spans="1:20" s="65" customFormat="1" ht="14.5" x14ac:dyDescent="0.35">
      <c r="A2203" s="48"/>
      <c r="E2203" s="102"/>
      <c r="F2203" s="102"/>
      <c r="G2203" s="102"/>
      <c r="I2203" s="93"/>
      <c r="J2203" s="93"/>
      <c r="S2203" s="72"/>
      <c r="T2203" s="72"/>
    </row>
    <row r="2204" spans="1:20" s="65" customFormat="1" ht="14.5" x14ac:dyDescent="0.35">
      <c r="A2204" s="48"/>
      <c r="E2204" s="102"/>
      <c r="F2204" s="102"/>
      <c r="G2204" s="102"/>
      <c r="I2204" s="93"/>
      <c r="J2204" s="93"/>
      <c r="S2204" s="72"/>
      <c r="T2204" s="72"/>
    </row>
    <row r="2205" spans="1:20" s="65" customFormat="1" ht="14.5" x14ac:dyDescent="0.35">
      <c r="A2205" s="48"/>
      <c r="E2205" s="102"/>
      <c r="F2205" s="102"/>
      <c r="G2205" s="102"/>
      <c r="I2205" s="93"/>
      <c r="J2205" s="93"/>
      <c r="S2205" s="72"/>
      <c r="T2205" s="72"/>
    </row>
    <row r="2206" spans="1:20" s="65" customFormat="1" ht="14.5" x14ac:dyDescent="0.35">
      <c r="A2206" s="48"/>
      <c r="E2206" s="102"/>
      <c r="F2206" s="102"/>
      <c r="G2206" s="102"/>
      <c r="I2206" s="93"/>
      <c r="J2206" s="93"/>
      <c r="S2206" s="72"/>
      <c r="T2206" s="72"/>
    </row>
    <row r="2207" spans="1:20" s="65" customFormat="1" ht="14.5" x14ac:dyDescent="0.35">
      <c r="A2207" s="48"/>
      <c r="E2207" s="102"/>
      <c r="F2207" s="102"/>
      <c r="G2207" s="102"/>
      <c r="I2207" s="93"/>
      <c r="J2207" s="93"/>
      <c r="S2207" s="72"/>
      <c r="T2207" s="72"/>
    </row>
    <row r="2208" spans="1:20" s="65" customFormat="1" ht="14.5" x14ac:dyDescent="0.35">
      <c r="A2208" s="48"/>
      <c r="E2208" s="102"/>
      <c r="F2208" s="102"/>
      <c r="G2208" s="102"/>
      <c r="I2208" s="93"/>
      <c r="J2208" s="93"/>
      <c r="S2208" s="72"/>
      <c r="T2208" s="72"/>
    </row>
    <row r="2209" spans="1:20" s="65" customFormat="1" ht="14.5" x14ac:dyDescent="0.35">
      <c r="A2209" s="48"/>
      <c r="E2209" s="102"/>
      <c r="F2209" s="102"/>
      <c r="G2209" s="102"/>
      <c r="I2209" s="93"/>
      <c r="J2209" s="93"/>
      <c r="S2209" s="72"/>
      <c r="T2209" s="72"/>
    </row>
    <row r="2210" spans="1:20" s="65" customFormat="1" ht="14.5" x14ac:dyDescent="0.35">
      <c r="A2210" s="48"/>
      <c r="E2210" s="102"/>
      <c r="F2210" s="102"/>
      <c r="G2210" s="102"/>
      <c r="I2210" s="93"/>
      <c r="J2210" s="93"/>
      <c r="S2210" s="72"/>
      <c r="T2210" s="72"/>
    </row>
    <row r="2211" spans="1:20" s="65" customFormat="1" ht="14.5" x14ac:dyDescent="0.35">
      <c r="A2211" s="48"/>
      <c r="E2211" s="102"/>
      <c r="F2211" s="102"/>
      <c r="G2211" s="102"/>
      <c r="I2211" s="93"/>
      <c r="J2211" s="93"/>
      <c r="S2211" s="72"/>
      <c r="T2211" s="72"/>
    </row>
    <row r="2212" spans="1:20" s="65" customFormat="1" ht="14.5" x14ac:dyDescent="0.35">
      <c r="A2212" s="48"/>
      <c r="E2212" s="102"/>
      <c r="F2212" s="102"/>
      <c r="G2212" s="102"/>
      <c r="I2212" s="93"/>
      <c r="J2212" s="93"/>
      <c r="S2212" s="72"/>
      <c r="T2212" s="72"/>
    </row>
    <row r="2213" spans="1:20" s="65" customFormat="1" ht="14.5" x14ac:dyDescent="0.35">
      <c r="A2213" s="48"/>
      <c r="E2213" s="102"/>
      <c r="F2213" s="102"/>
      <c r="G2213" s="102"/>
      <c r="I2213" s="93"/>
      <c r="J2213" s="93"/>
      <c r="S2213" s="72"/>
      <c r="T2213" s="72"/>
    </row>
    <row r="2214" spans="1:20" s="65" customFormat="1" ht="14.5" x14ac:dyDescent="0.35">
      <c r="A2214" s="48"/>
      <c r="E2214" s="102"/>
      <c r="F2214" s="102"/>
      <c r="G2214" s="102"/>
      <c r="I2214" s="93"/>
      <c r="J2214" s="93"/>
      <c r="S2214" s="72"/>
      <c r="T2214" s="72"/>
    </row>
    <row r="2215" spans="1:20" s="65" customFormat="1" ht="14.5" x14ac:dyDescent="0.35">
      <c r="A2215" s="48"/>
      <c r="E2215" s="102"/>
      <c r="F2215" s="102"/>
      <c r="G2215" s="102"/>
      <c r="I2215" s="93"/>
      <c r="J2215" s="93"/>
      <c r="S2215" s="72"/>
      <c r="T2215" s="72"/>
    </row>
    <row r="2216" spans="1:20" s="65" customFormat="1" ht="14.5" x14ac:dyDescent="0.35">
      <c r="A2216" s="48"/>
      <c r="E2216" s="102"/>
      <c r="F2216" s="102"/>
      <c r="G2216" s="102"/>
      <c r="I2216" s="93"/>
      <c r="J2216" s="93"/>
      <c r="S2216" s="72"/>
      <c r="T2216" s="72"/>
    </row>
    <row r="2217" spans="1:20" s="65" customFormat="1" ht="14.5" x14ac:dyDescent="0.35">
      <c r="A2217" s="48"/>
      <c r="E2217" s="102"/>
      <c r="F2217" s="102"/>
      <c r="G2217" s="102"/>
      <c r="I2217" s="93"/>
      <c r="J2217" s="93"/>
      <c r="S2217" s="72"/>
      <c r="T2217" s="72"/>
    </row>
    <row r="2218" spans="1:20" s="65" customFormat="1" ht="14.5" x14ac:dyDescent="0.35">
      <c r="A2218" s="48"/>
      <c r="E2218" s="102"/>
      <c r="F2218" s="102"/>
      <c r="G2218" s="102"/>
      <c r="I2218" s="93"/>
      <c r="J2218" s="93"/>
      <c r="S2218" s="72"/>
      <c r="T2218" s="72"/>
    </row>
    <row r="2219" spans="1:20" s="65" customFormat="1" ht="14.5" x14ac:dyDescent="0.35">
      <c r="A2219" s="48"/>
      <c r="E2219" s="102"/>
      <c r="F2219" s="102"/>
      <c r="G2219" s="102"/>
      <c r="I2219" s="93"/>
      <c r="J2219" s="93"/>
      <c r="S2219" s="72"/>
      <c r="T2219" s="72"/>
    </row>
    <row r="2220" spans="1:20" s="65" customFormat="1" ht="14.5" x14ac:dyDescent="0.35">
      <c r="A2220" s="48"/>
      <c r="E2220" s="102"/>
      <c r="F2220" s="102"/>
      <c r="G2220" s="102"/>
      <c r="I2220" s="93"/>
      <c r="J2220" s="93"/>
      <c r="S2220" s="72"/>
      <c r="T2220" s="72"/>
    </row>
    <row r="2221" spans="1:20" s="65" customFormat="1" ht="14.5" x14ac:dyDescent="0.35">
      <c r="A2221" s="48"/>
      <c r="E2221" s="102"/>
      <c r="F2221" s="102"/>
      <c r="G2221" s="102"/>
      <c r="I2221" s="93"/>
      <c r="J2221" s="93"/>
      <c r="S2221" s="72"/>
      <c r="T2221" s="72"/>
    </row>
    <row r="2222" spans="1:20" s="65" customFormat="1" ht="14.5" x14ac:dyDescent="0.35">
      <c r="A2222" s="48"/>
      <c r="E2222" s="102"/>
      <c r="F2222" s="102"/>
      <c r="G2222" s="102"/>
      <c r="I2222" s="93"/>
      <c r="J2222" s="93"/>
      <c r="S2222" s="72"/>
      <c r="T2222" s="72"/>
    </row>
    <row r="2223" spans="1:20" s="65" customFormat="1" ht="14.5" x14ac:dyDescent="0.35">
      <c r="A2223" s="48"/>
      <c r="E2223" s="102"/>
      <c r="F2223" s="102"/>
      <c r="G2223" s="102"/>
      <c r="I2223" s="93"/>
      <c r="J2223" s="93"/>
      <c r="S2223" s="72"/>
      <c r="T2223" s="72"/>
    </row>
    <row r="2224" spans="1:20" s="65" customFormat="1" ht="14.5" x14ac:dyDescent="0.35">
      <c r="A2224" s="48"/>
      <c r="E2224" s="102"/>
      <c r="F2224" s="102"/>
      <c r="G2224" s="102"/>
      <c r="I2224" s="93"/>
      <c r="J2224" s="93"/>
      <c r="S2224" s="72"/>
      <c r="T2224" s="72"/>
    </row>
    <row r="2225" spans="1:20" s="65" customFormat="1" ht="14.5" x14ac:dyDescent="0.35">
      <c r="A2225" s="48"/>
      <c r="E2225" s="102"/>
      <c r="F2225" s="102"/>
      <c r="G2225" s="102"/>
      <c r="I2225" s="93"/>
      <c r="J2225" s="93"/>
      <c r="S2225" s="72"/>
      <c r="T2225" s="72"/>
    </row>
    <row r="2226" spans="1:20" s="65" customFormat="1" ht="14.5" x14ac:dyDescent="0.35">
      <c r="A2226" s="48"/>
      <c r="E2226" s="102"/>
      <c r="F2226" s="102"/>
      <c r="G2226" s="102"/>
      <c r="I2226" s="93"/>
      <c r="J2226" s="93"/>
      <c r="S2226" s="72"/>
      <c r="T2226" s="72"/>
    </row>
    <row r="2227" spans="1:20" s="65" customFormat="1" ht="14.5" x14ac:dyDescent="0.35">
      <c r="A2227" s="48"/>
      <c r="E2227" s="102"/>
      <c r="F2227" s="102"/>
      <c r="G2227" s="102"/>
      <c r="I2227" s="93"/>
      <c r="J2227" s="93"/>
      <c r="S2227" s="72"/>
      <c r="T2227" s="72"/>
    </row>
    <row r="2228" spans="1:20" s="65" customFormat="1" ht="14.5" x14ac:dyDescent="0.35">
      <c r="A2228" s="48"/>
      <c r="E2228" s="102"/>
      <c r="F2228" s="102"/>
      <c r="G2228" s="102"/>
      <c r="I2228" s="93"/>
      <c r="J2228" s="93"/>
      <c r="S2228" s="72"/>
      <c r="T2228" s="72"/>
    </row>
    <row r="2229" spans="1:20" s="65" customFormat="1" ht="14.5" x14ac:dyDescent="0.35">
      <c r="A2229" s="48"/>
      <c r="E2229" s="102"/>
      <c r="F2229" s="102"/>
      <c r="G2229" s="102"/>
      <c r="I2229" s="93"/>
      <c r="J2229" s="93"/>
      <c r="S2229" s="72"/>
      <c r="T2229" s="72"/>
    </row>
    <row r="2230" spans="1:20" s="65" customFormat="1" ht="14.5" x14ac:dyDescent="0.35">
      <c r="A2230" s="48"/>
      <c r="E2230" s="102"/>
      <c r="F2230" s="102"/>
      <c r="G2230" s="102"/>
      <c r="I2230" s="93"/>
      <c r="J2230" s="93"/>
      <c r="S2230" s="72"/>
      <c r="T2230" s="72"/>
    </row>
    <row r="2231" spans="1:20" s="65" customFormat="1" ht="14.5" x14ac:dyDescent="0.35">
      <c r="A2231" s="48"/>
      <c r="E2231" s="102"/>
      <c r="F2231" s="102"/>
      <c r="G2231" s="102"/>
      <c r="I2231" s="93"/>
      <c r="J2231" s="93"/>
      <c r="S2231" s="72"/>
      <c r="T2231" s="72"/>
    </row>
    <row r="2232" spans="1:20" s="65" customFormat="1" ht="14.5" x14ac:dyDescent="0.35">
      <c r="A2232" s="48"/>
      <c r="E2232" s="102"/>
      <c r="F2232" s="102"/>
      <c r="G2232" s="102"/>
      <c r="I2232" s="93"/>
      <c r="J2232" s="93"/>
      <c r="S2232" s="72"/>
      <c r="T2232" s="72"/>
    </row>
    <row r="2233" spans="1:20" s="65" customFormat="1" ht="14.5" x14ac:dyDescent="0.35">
      <c r="A2233" s="48"/>
      <c r="E2233" s="102"/>
      <c r="F2233" s="102"/>
      <c r="G2233" s="102"/>
      <c r="I2233" s="93"/>
      <c r="J2233" s="93"/>
      <c r="S2233" s="72"/>
      <c r="T2233" s="72"/>
    </row>
    <row r="2234" spans="1:20" s="65" customFormat="1" ht="14.5" x14ac:dyDescent="0.35">
      <c r="A2234" s="48"/>
      <c r="E2234" s="102"/>
      <c r="F2234" s="102"/>
      <c r="G2234" s="102"/>
      <c r="I2234" s="93"/>
      <c r="J2234" s="93"/>
      <c r="S2234" s="72"/>
      <c r="T2234" s="72"/>
    </row>
    <row r="2235" spans="1:20" s="65" customFormat="1" ht="14.5" x14ac:dyDescent="0.35">
      <c r="A2235" s="48"/>
      <c r="E2235" s="102"/>
      <c r="F2235" s="102"/>
      <c r="G2235" s="102"/>
      <c r="I2235" s="93"/>
      <c r="J2235" s="93"/>
      <c r="S2235" s="72"/>
      <c r="T2235" s="72"/>
    </row>
    <row r="2236" spans="1:20" s="65" customFormat="1" ht="14.5" x14ac:dyDescent="0.35">
      <c r="A2236" s="48"/>
      <c r="E2236" s="102"/>
      <c r="F2236" s="102"/>
      <c r="G2236" s="102"/>
      <c r="I2236" s="93"/>
      <c r="J2236" s="93"/>
      <c r="S2236" s="72"/>
      <c r="T2236" s="72"/>
    </row>
    <row r="2237" spans="1:20" s="65" customFormat="1" ht="14.5" x14ac:dyDescent="0.35">
      <c r="A2237" s="48"/>
      <c r="E2237" s="102"/>
      <c r="F2237" s="102"/>
      <c r="G2237" s="102"/>
      <c r="I2237" s="93"/>
      <c r="J2237" s="93"/>
      <c r="S2237" s="72"/>
      <c r="T2237" s="72"/>
    </row>
    <row r="2238" spans="1:20" s="65" customFormat="1" ht="14.5" x14ac:dyDescent="0.35">
      <c r="A2238" s="48"/>
      <c r="E2238" s="102"/>
      <c r="F2238" s="102"/>
      <c r="G2238" s="102"/>
      <c r="I2238" s="93"/>
      <c r="J2238" s="93"/>
      <c r="S2238" s="72"/>
      <c r="T2238" s="72"/>
    </row>
    <row r="2239" spans="1:20" s="65" customFormat="1" ht="14.5" x14ac:dyDescent="0.35">
      <c r="A2239" s="48"/>
      <c r="E2239" s="102"/>
      <c r="F2239" s="102"/>
      <c r="G2239" s="102"/>
      <c r="I2239" s="93"/>
      <c r="J2239" s="93"/>
      <c r="S2239" s="72"/>
      <c r="T2239" s="72"/>
    </row>
    <row r="2240" spans="1:20" s="65" customFormat="1" ht="14.5" x14ac:dyDescent="0.35">
      <c r="A2240" s="48"/>
      <c r="E2240" s="102"/>
      <c r="F2240" s="102"/>
      <c r="G2240" s="102"/>
      <c r="I2240" s="93"/>
      <c r="J2240" s="93"/>
      <c r="S2240" s="72"/>
      <c r="T2240" s="72"/>
    </row>
    <row r="2241" spans="1:20" s="65" customFormat="1" ht="14.5" x14ac:dyDescent="0.35">
      <c r="A2241" s="48"/>
      <c r="E2241" s="102"/>
      <c r="F2241" s="102"/>
      <c r="G2241" s="102"/>
      <c r="I2241" s="93"/>
      <c r="J2241" s="93"/>
      <c r="S2241" s="72"/>
      <c r="T2241" s="72"/>
    </row>
    <row r="2242" spans="1:20" s="65" customFormat="1" ht="14.5" x14ac:dyDescent="0.35">
      <c r="A2242" s="48"/>
      <c r="E2242" s="102"/>
      <c r="F2242" s="102"/>
      <c r="G2242" s="102"/>
      <c r="I2242" s="93"/>
      <c r="J2242" s="93"/>
      <c r="S2242" s="72"/>
      <c r="T2242" s="72"/>
    </row>
    <row r="2243" spans="1:20" s="65" customFormat="1" ht="14.5" x14ac:dyDescent="0.35">
      <c r="A2243" s="48"/>
      <c r="E2243" s="102"/>
      <c r="F2243" s="102"/>
      <c r="G2243" s="102"/>
      <c r="I2243" s="93"/>
      <c r="J2243" s="93"/>
      <c r="S2243" s="72"/>
      <c r="T2243" s="72"/>
    </row>
    <row r="2244" spans="1:20" s="65" customFormat="1" ht="14.5" x14ac:dyDescent="0.35">
      <c r="A2244" s="48"/>
      <c r="E2244" s="102"/>
      <c r="F2244" s="102"/>
      <c r="G2244" s="102"/>
      <c r="I2244" s="93"/>
      <c r="J2244" s="93"/>
      <c r="S2244" s="72"/>
      <c r="T2244" s="72"/>
    </row>
    <row r="2245" spans="1:20" s="65" customFormat="1" ht="14.5" x14ac:dyDescent="0.35">
      <c r="A2245" s="48"/>
      <c r="E2245" s="102"/>
      <c r="F2245" s="102"/>
      <c r="G2245" s="102"/>
      <c r="I2245" s="93"/>
      <c r="J2245" s="93"/>
      <c r="S2245" s="72"/>
      <c r="T2245" s="72"/>
    </row>
    <row r="2246" spans="1:20" s="65" customFormat="1" ht="14.5" x14ac:dyDescent="0.35">
      <c r="A2246" s="48"/>
      <c r="E2246" s="102"/>
      <c r="F2246" s="102"/>
      <c r="G2246" s="102"/>
      <c r="I2246" s="93"/>
      <c r="J2246" s="93"/>
      <c r="S2246" s="72"/>
      <c r="T2246" s="72"/>
    </row>
    <row r="2247" spans="1:20" s="65" customFormat="1" ht="14.5" x14ac:dyDescent="0.35">
      <c r="A2247" s="48"/>
      <c r="E2247" s="102"/>
      <c r="F2247" s="102"/>
      <c r="G2247" s="102"/>
      <c r="I2247" s="93"/>
      <c r="J2247" s="93"/>
      <c r="S2247" s="72"/>
      <c r="T2247" s="72"/>
    </row>
    <row r="2248" spans="1:20" s="65" customFormat="1" ht="14.5" x14ac:dyDescent="0.35">
      <c r="A2248" s="48"/>
      <c r="E2248" s="102"/>
      <c r="F2248" s="102"/>
      <c r="G2248" s="102"/>
      <c r="I2248" s="93"/>
      <c r="J2248" s="93"/>
      <c r="S2248" s="72"/>
      <c r="T2248" s="72"/>
    </row>
    <row r="2249" spans="1:20" s="65" customFormat="1" ht="14.5" x14ac:dyDescent="0.35">
      <c r="A2249" s="48"/>
      <c r="E2249" s="102"/>
      <c r="F2249" s="102"/>
      <c r="G2249" s="102"/>
      <c r="I2249" s="93"/>
      <c r="J2249" s="93"/>
      <c r="S2249" s="72"/>
      <c r="T2249" s="72"/>
    </row>
    <row r="2250" spans="1:20" s="65" customFormat="1" ht="14.5" x14ac:dyDescent="0.35">
      <c r="A2250" s="48"/>
      <c r="E2250" s="102"/>
      <c r="F2250" s="102"/>
      <c r="G2250" s="102"/>
      <c r="I2250" s="93"/>
      <c r="J2250" s="93"/>
      <c r="S2250" s="72"/>
      <c r="T2250" s="72"/>
    </row>
    <row r="2251" spans="1:20" s="65" customFormat="1" ht="14.5" x14ac:dyDescent="0.35">
      <c r="A2251" s="48"/>
      <c r="E2251" s="102"/>
      <c r="F2251" s="102"/>
      <c r="G2251" s="102"/>
      <c r="I2251" s="93"/>
      <c r="J2251" s="93"/>
      <c r="S2251" s="72"/>
      <c r="T2251" s="72"/>
    </row>
    <row r="2252" spans="1:20" s="65" customFormat="1" ht="14.5" x14ac:dyDescent="0.35">
      <c r="A2252" s="48"/>
      <c r="E2252" s="102"/>
      <c r="F2252" s="102"/>
      <c r="G2252" s="102"/>
      <c r="I2252" s="93"/>
      <c r="J2252" s="93"/>
      <c r="S2252" s="72"/>
      <c r="T2252" s="72"/>
    </row>
    <row r="2253" spans="1:20" s="65" customFormat="1" ht="14.5" x14ac:dyDescent="0.35">
      <c r="A2253" s="48"/>
      <c r="E2253" s="102"/>
      <c r="F2253" s="102"/>
      <c r="G2253" s="102"/>
      <c r="I2253" s="93"/>
      <c r="J2253" s="93"/>
      <c r="S2253" s="72"/>
      <c r="T2253" s="72"/>
    </row>
    <row r="2254" spans="1:20" s="65" customFormat="1" ht="14.5" x14ac:dyDescent="0.35">
      <c r="A2254" s="48"/>
      <c r="E2254" s="102"/>
      <c r="F2254" s="102"/>
      <c r="G2254" s="102"/>
      <c r="I2254" s="93"/>
      <c r="J2254" s="93"/>
      <c r="S2254" s="72"/>
      <c r="T2254" s="72"/>
    </row>
    <row r="2255" spans="1:20" s="65" customFormat="1" ht="14.5" x14ac:dyDescent="0.35">
      <c r="A2255" s="48"/>
      <c r="E2255" s="102"/>
      <c r="F2255" s="102"/>
      <c r="G2255" s="102"/>
      <c r="I2255" s="93"/>
      <c r="J2255" s="93"/>
      <c r="S2255" s="72"/>
      <c r="T2255" s="72"/>
    </row>
    <row r="2256" spans="1:20" s="65" customFormat="1" ht="14.5" x14ac:dyDescent="0.35">
      <c r="A2256" s="48"/>
      <c r="E2256" s="102"/>
      <c r="F2256" s="102"/>
      <c r="G2256" s="102"/>
      <c r="I2256" s="93"/>
      <c r="J2256" s="93"/>
      <c r="S2256" s="72"/>
      <c r="T2256" s="72"/>
    </row>
    <row r="2257" spans="1:20" s="65" customFormat="1" ht="14.5" x14ac:dyDescent="0.35">
      <c r="A2257" s="48"/>
      <c r="E2257" s="102"/>
      <c r="F2257" s="102"/>
      <c r="G2257" s="102"/>
      <c r="I2257" s="93"/>
      <c r="J2257" s="93"/>
      <c r="S2257" s="72"/>
      <c r="T2257" s="72"/>
    </row>
    <row r="2258" spans="1:20" s="65" customFormat="1" ht="14.5" x14ac:dyDescent="0.35">
      <c r="A2258" s="48"/>
      <c r="E2258" s="102"/>
      <c r="F2258" s="102"/>
      <c r="G2258" s="102"/>
      <c r="I2258" s="93"/>
      <c r="J2258" s="93"/>
      <c r="S2258" s="72"/>
      <c r="T2258" s="72"/>
    </row>
    <row r="2259" spans="1:20" s="65" customFormat="1" ht="14.5" x14ac:dyDescent="0.35">
      <c r="A2259" s="48"/>
      <c r="E2259" s="102"/>
      <c r="F2259" s="102"/>
      <c r="G2259" s="102"/>
      <c r="I2259" s="93"/>
      <c r="J2259" s="93"/>
      <c r="S2259" s="72"/>
      <c r="T2259" s="72"/>
    </row>
    <row r="2260" spans="1:20" s="65" customFormat="1" ht="14.5" x14ac:dyDescent="0.35">
      <c r="A2260" s="48"/>
      <c r="E2260" s="102"/>
      <c r="F2260" s="102"/>
      <c r="G2260" s="102"/>
      <c r="I2260" s="93"/>
      <c r="J2260" s="93"/>
      <c r="S2260" s="72"/>
      <c r="T2260" s="72"/>
    </row>
    <row r="2261" spans="1:20" s="65" customFormat="1" ht="14.5" x14ac:dyDescent="0.35">
      <c r="A2261" s="48"/>
      <c r="E2261" s="102"/>
      <c r="F2261" s="102"/>
      <c r="G2261" s="102"/>
      <c r="I2261" s="93"/>
      <c r="J2261" s="93"/>
      <c r="S2261" s="72"/>
      <c r="T2261" s="72"/>
    </row>
    <row r="2262" spans="1:20" s="65" customFormat="1" ht="14.5" x14ac:dyDescent="0.35">
      <c r="A2262" s="48"/>
      <c r="E2262" s="102"/>
      <c r="F2262" s="102"/>
      <c r="G2262" s="102"/>
      <c r="I2262" s="93"/>
      <c r="J2262" s="93"/>
      <c r="S2262" s="72"/>
      <c r="T2262" s="72"/>
    </row>
    <row r="2263" spans="1:20" s="65" customFormat="1" ht="14.5" x14ac:dyDescent="0.35">
      <c r="A2263" s="48"/>
      <c r="E2263" s="102"/>
      <c r="F2263" s="102"/>
      <c r="G2263" s="102"/>
      <c r="I2263" s="93"/>
      <c r="J2263" s="93"/>
      <c r="S2263" s="72"/>
      <c r="T2263" s="72"/>
    </row>
    <row r="2264" spans="1:20" s="65" customFormat="1" ht="14.5" x14ac:dyDescent="0.35">
      <c r="A2264" s="48"/>
      <c r="E2264" s="102"/>
      <c r="F2264" s="102"/>
      <c r="G2264" s="102"/>
      <c r="I2264" s="93"/>
      <c r="J2264" s="93"/>
      <c r="S2264" s="72"/>
      <c r="T2264" s="72"/>
    </row>
    <row r="2265" spans="1:20" s="65" customFormat="1" ht="14.5" x14ac:dyDescent="0.35">
      <c r="A2265" s="48"/>
      <c r="E2265" s="102"/>
      <c r="F2265" s="102"/>
      <c r="G2265" s="102"/>
      <c r="I2265" s="93"/>
      <c r="J2265" s="93"/>
      <c r="S2265" s="72"/>
      <c r="T2265" s="72"/>
    </row>
    <row r="2266" spans="1:20" s="65" customFormat="1" ht="14.5" x14ac:dyDescent="0.35">
      <c r="A2266" s="48"/>
      <c r="E2266" s="102"/>
      <c r="F2266" s="102"/>
      <c r="G2266" s="102"/>
      <c r="I2266" s="93"/>
      <c r="J2266" s="93"/>
      <c r="S2266" s="72"/>
      <c r="T2266" s="72"/>
    </row>
    <row r="2267" spans="1:20" s="65" customFormat="1" ht="14.5" x14ac:dyDescent="0.35">
      <c r="A2267" s="48"/>
      <c r="E2267" s="102"/>
      <c r="F2267" s="102"/>
      <c r="G2267" s="102"/>
      <c r="I2267" s="93"/>
      <c r="J2267" s="93"/>
      <c r="S2267" s="72"/>
      <c r="T2267" s="72"/>
    </row>
    <row r="2268" spans="1:20" s="65" customFormat="1" ht="14.5" x14ac:dyDescent="0.35">
      <c r="A2268" s="48"/>
      <c r="E2268" s="102"/>
      <c r="F2268" s="102"/>
      <c r="G2268" s="102"/>
      <c r="I2268" s="93"/>
      <c r="J2268" s="93"/>
      <c r="S2268" s="72"/>
      <c r="T2268" s="72"/>
    </row>
    <row r="2269" spans="1:20" s="65" customFormat="1" ht="14.5" x14ac:dyDescent="0.35">
      <c r="A2269" s="48"/>
      <c r="E2269" s="102"/>
      <c r="F2269" s="102"/>
      <c r="G2269" s="102"/>
      <c r="I2269" s="93"/>
      <c r="J2269" s="93"/>
      <c r="S2269" s="72"/>
      <c r="T2269" s="72"/>
    </row>
    <row r="2270" spans="1:20" s="65" customFormat="1" ht="14.5" x14ac:dyDescent="0.35">
      <c r="A2270" s="48"/>
      <c r="E2270" s="102"/>
      <c r="F2270" s="102"/>
      <c r="G2270" s="102"/>
      <c r="I2270" s="93"/>
      <c r="J2270" s="93"/>
      <c r="S2270" s="72"/>
      <c r="T2270" s="72"/>
    </row>
    <row r="2271" spans="1:20" s="65" customFormat="1" ht="14.5" x14ac:dyDescent="0.35">
      <c r="A2271" s="48"/>
      <c r="E2271" s="102"/>
      <c r="F2271" s="102"/>
      <c r="G2271" s="102"/>
      <c r="I2271" s="93"/>
      <c r="J2271" s="93"/>
      <c r="S2271" s="72"/>
      <c r="T2271" s="72"/>
    </row>
    <row r="2272" spans="1:20" s="65" customFormat="1" ht="14.5" x14ac:dyDescent="0.35">
      <c r="A2272" s="48"/>
      <c r="E2272" s="102"/>
      <c r="F2272" s="102"/>
      <c r="G2272" s="102"/>
      <c r="I2272" s="93"/>
      <c r="J2272" s="93"/>
      <c r="S2272" s="72"/>
      <c r="T2272" s="72"/>
    </row>
    <row r="2273" spans="1:20" s="65" customFormat="1" ht="14.5" x14ac:dyDescent="0.35">
      <c r="A2273" s="48"/>
      <c r="E2273" s="102"/>
      <c r="F2273" s="102"/>
      <c r="G2273" s="102"/>
      <c r="I2273" s="93"/>
      <c r="J2273" s="93"/>
      <c r="S2273" s="72"/>
      <c r="T2273" s="72"/>
    </row>
    <row r="2274" spans="1:20" s="65" customFormat="1" ht="14.5" x14ac:dyDescent="0.35">
      <c r="A2274" s="48"/>
      <c r="E2274" s="102"/>
      <c r="F2274" s="102"/>
      <c r="G2274" s="102"/>
      <c r="I2274" s="93"/>
      <c r="J2274" s="93"/>
      <c r="S2274" s="72"/>
      <c r="T2274" s="72"/>
    </row>
    <row r="2275" spans="1:20" s="65" customFormat="1" ht="14.5" x14ac:dyDescent="0.35">
      <c r="A2275" s="48"/>
      <c r="E2275" s="102"/>
      <c r="F2275" s="102"/>
      <c r="G2275" s="102"/>
      <c r="I2275" s="93"/>
      <c r="J2275" s="93"/>
      <c r="S2275" s="72"/>
      <c r="T2275" s="72"/>
    </row>
    <row r="2276" spans="1:20" s="65" customFormat="1" ht="14.5" x14ac:dyDescent="0.35">
      <c r="A2276" s="48"/>
      <c r="E2276" s="102"/>
      <c r="F2276" s="102"/>
      <c r="G2276" s="102"/>
      <c r="I2276" s="93"/>
      <c r="J2276" s="93"/>
      <c r="S2276" s="72"/>
      <c r="T2276" s="72"/>
    </row>
    <row r="2277" spans="1:20" s="65" customFormat="1" ht="14.5" x14ac:dyDescent="0.35">
      <c r="A2277" s="48"/>
      <c r="E2277" s="102"/>
      <c r="F2277" s="102"/>
      <c r="G2277" s="102"/>
      <c r="I2277" s="93"/>
      <c r="J2277" s="93"/>
      <c r="S2277" s="72"/>
      <c r="T2277" s="72"/>
    </row>
    <row r="2278" spans="1:20" s="65" customFormat="1" ht="14.5" x14ac:dyDescent="0.35">
      <c r="A2278" s="48"/>
      <c r="E2278" s="102"/>
      <c r="F2278" s="102"/>
      <c r="G2278" s="102"/>
      <c r="I2278" s="93"/>
      <c r="J2278" s="93"/>
      <c r="S2278" s="72"/>
      <c r="T2278" s="72"/>
    </row>
    <row r="2279" spans="1:20" s="65" customFormat="1" ht="14.5" x14ac:dyDescent="0.35">
      <c r="A2279" s="48"/>
      <c r="E2279" s="102"/>
      <c r="F2279" s="102"/>
      <c r="G2279" s="102"/>
      <c r="I2279" s="93"/>
      <c r="J2279" s="93"/>
      <c r="S2279" s="72"/>
      <c r="T2279" s="72"/>
    </row>
    <row r="2280" spans="1:20" s="65" customFormat="1" ht="14.5" x14ac:dyDescent="0.35">
      <c r="A2280" s="48"/>
      <c r="E2280" s="102"/>
      <c r="F2280" s="102"/>
      <c r="G2280" s="102"/>
      <c r="I2280" s="93"/>
      <c r="J2280" s="93"/>
      <c r="S2280" s="72"/>
      <c r="T2280" s="72"/>
    </row>
    <row r="2281" spans="1:20" s="65" customFormat="1" ht="14.5" x14ac:dyDescent="0.35">
      <c r="A2281" s="48"/>
      <c r="E2281" s="102"/>
      <c r="F2281" s="102"/>
      <c r="G2281" s="102"/>
      <c r="I2281" s="93"/>
      <c r="J2281" s="93"/>
      <c r="S2281" s="72"/>
      <c r="T2281" s="72"/>
    </row>
    <row r="2282" spans="1:20" s="65" customFormat="1" ht="14.5" x14ac:dyDescent="0.35">
      <c r="A2282" s="48"/>
      <c r="E2282" s="102"/>
      <c r="F2282" s="102"/>
      <c r="G2282" s="102"/>
      <c r="I2282" s="93"/>
      <c r="J2282" s="93"/>
      <c r="S2282" s="72"/>
      <c r="T2282" s="72"/>
    </row>
    <row r="2283" spans="1:20" s="65" customFormat="1" ht="14.5" x14ac:dyDescent="0.35">
      <c r="A2283" s="48"/>
      <c r="E2283" s="102"/>
      <c r="F2283" s="102"/>
      <c r="G2283" s="102"/>
      <c r="I2283" s="93"/>
      <c r="J2283" s="93"/>
      <c r="S2283" s="72"/>
      <c r="T2283" s="72"/>
    </row>
    <row r="2284" spans="1:20" s="65" customFormat="1" ht="14.5" x14ac:dyDescent="0.35">
      <c r="A2284" s="48"/>
      <c r="E2284" s="102"/>
      <c r="F2284" s="102"/>
      <c r="G2284" s="102"/>
      <c r="I2284" s="93"/>
      <c r="J2284" s="93"/>
      <c r="S2284" s="72"/>
      <c r="T2284" s="72"/>
    </row>
    <row r="2285" spans="1:20" s="65" customFormat="1" ht="14.5" x14ac:dyDescent="0.35">
      <c r="A2285" s="48"/>
      <c r="E2285" s="102"/>
      <c r="F2285" s="102"/>
      <c r="G2285" s="102"/>
      <c r="I2285" s="93"/>
      <c r="J2285" s="93"/>
      <c r="S2285" s="72"/>
      <c r="T2285" s="72"/>
    </row>
    <row r="2286" spans="1:20" s="65" customFormat="1" ht="14.5" x14ac:dyDescent="0.35">
      <c r="A2286" s="48"/>
      <c r="E2286" s="102"/>
      <c r="F2286" s="102"/>
      <c r="G2286" s="102"/>
      <c r="I2286" s="93"/>
      <c r="J2286" s="93"/>
      <c r="S2286" s="72"/>
      <c r="T2286" s="72"/>
    </row>
    <row r="2287" spans="1:20" s="65" customFormat="1" ht="14.5" x14ac:dyDescent="0.35">
      <c r="A2287" s="48"/>
      <c r="E2287" s="102"/>
      <c r="F2287" s="102"/>
      <c r="G2287" s="102"/>
      <c r="I2287" s="93"/>
      <c r="J2287" s="93"/>
      <c r="S2287" s="72"/>
      <c r="T2287" s="72"/>
    </row>
    <row r="2288" spans="1:20" s="65" customFormat="1" ht="14.5" x14ac:dyDescent="0.35">
      <c r="A2288" s="48"/>
      <c r="E2288" s="102"/>
      <c r="F2288" s="102"/>
      <c r="G2288" s="102"/>
      <c r="I2288" s="93"/>
      <c r="J2288" s="93"/>
      <c r="S2288" s="72"/>
      <c r="T2288" s="72"/>
    </row>
    <row r="2289" spans="1:20" s="65" customFormat="1" ht="14.5" x14ac:dyDescent="0.35">
      <c r="A2289" s="48"/>
      <c r="E2289" s="102"/>
      <c r="F2289" s="102"/>
      <c r="G2289" s="102"/>
      <c r="I2289" s="93"/>
      <c r="J2289" s="93"/>
      <c r="S2289" s="72"/>
      <c r="T2289" s="72"/>
    </row>
    <row r="2290" spans="1:20" s="65" customFormat="1" ht="14.5" x14ac:dyDescent="0.35">
      <c r="A2290" s="48"/>
      <c r="E2290" s="102"/>
      <c r="F2290" s="102"/>
      <c r="G2290" s="102"/>
      <c r="I2290" s="93"/>
      <c r="J2290" s="93"/>
      <c r="S2290" s="72"/>
      <c r="T2290" s="72"/>
    </row>
    <row r="2291" spans="1:20" s="65" customFormat="1" ht="14.5" x14ac:dyDescent="0.35">
      <c r="A2291" s="48"/>
      <c r="E2291" s="102"/>
      <c r="F2291" s="102"/>
      <c r="G2291" s="102"/>
      <c r="I2291" s="93"/>
      <c r="J2291" s="93"/>
      <c r="S2291" s="72"/>
      <c r="T2291" s="72"/>
    </row>
    <row r="2292" spans="1:20" s="65" customFormat="1" ht="14.5" x14ac:dyDescent="0.35">
      <c r="A2292" s="48"/>
      <c r="E2292" s="102"/>
      <c r="F2292" s="102"/>
      <c r="G2292" s="102"/>
      <c r="I2292" s="93"/>
      <c r="J2292" s="93"/>
      <c r="S2292" s="72"/>
      <c r="T2292" s="72"/>
    </row>
    <row r="2293" spans="1:20" s="65" customFormat="1" ht="14.5" x14ac:dyDescent="0.35">
      <c r="A2293" s="48"/>
      <c r="E2293" s="102"/>
      <c r="F2293" s="102"/>
      <c r="G2293" s="102"/>
      <c r="I2293" s="93"/>
      <c r="J2293" s="93"/>
      <c r="S2293" s="72"/>
      <c r="T2293" s="72"/>
    </row>
    <row r="2294" spans="1:20" s="65" customFormat="1" ht="14.5" x14ac:dyDescent="0.35">
      <c r="A2294" s="48"/>
      <c r="E2294" s="102"/>
      <c r="F2294" s="102"/>
      <c r="G2294" s="102"/>
      <c r="I2294" s="93"/>
      <c r="J2294" s="93"/>
      <c r="S2294" s="72"/>
      <c r="T2294" s="72"/>
    </row>
    <row r="2295" spans="1:20" s="65" customFormat="1" ht="14.5" x14ac:dyDescent="0.35">
      <c r="A2295" s="48"/>
      <c r="E2295" s="102"/>
      <c r="F2295" s="102"/>
      <c r="G2295" s="102"/>
      <c r="I2295" s="93"/>
      <c r="J2295" s="93"/>
      <c r="S2295" s="72"/>
      <c r="T2295" s="72"/>
    </row>
    <row r="2296" spans="1:20" s="65" customFormat="1" ht="14.5" x14ac:dyDescent="0.35">
      <c r="A2296" s="48"/>
      <c r="E2296" s="102"/>
      <c r="F2296" s="102"/>
      <c r="G2296" s="102"/>
      <c r="I2296" s="93"/>
      <c r="J2296" s="93"/>
      <c r="S2296" s="72"/>
      <c r="T2296" s="72"/>
    </row>
    <row r="2297" spans="1:20" s="65" customFormat="1" ht="14.5" x14ac:dyDescent="0.35">
      <c r="A2297" s="48"/>
      <c r="E2297" s="102"/>
      <c r="F2297" s="102"/>
      <c r="G2297" s="102"/>
      <c r="I2297" s="93"/>
      <c r="J2297" s="93"/>
      <c r="S2297" s="72"/>
      <c r="T2297" s="72"/>
    </row>
    <row r="2298" spans="1:20" s="65" customFormat="1" ht="14.5" x14ac:dyDescent="0.35">
      <c r="A2298" s="48"/>
      <c r="E2298" s="102"/>
      <c r="F2298" s="102"/>
      <c r="G2298" s="102"/>
      <c r="I2298" s="93"/>
      <c r="J2298" s="93"/>
      <c r="S2298" s="72"/>
      <c r="T2298" s="72"/>
    </row>
    <row r="2299" spans="1:20" s="65" customFormat="1" ht="14.5" x14ac:dyDescent="0.35">
      <c r="A2299" s="48"/>
      <c r="E2299" s="102"/>
      <c r="F2299" s="102"/>
      <c r="G2299" s="102"/>
      <c r="I2299" s="93"/>
      <c r="J2299" s="93"/>
      <c r="S2299" s="72"/>
      <c r="T2299" s="72"/>
    </row>
    <row r="2300" spans="1:20" s="65" customFormat="1" ht="14.5" x14ac:dyDescent="0.35">
      <c r="A2300" s="48"/>
      <c r="E2300" s="102"/>
      <c r="F2300" s="102"/>
      <c r="G2300" s="102"/>
      <c r="I2300" s="93"/>
      <c r="J2300" s="93"/>
      <c r="S2300" s="72"/>
      <c r="T2300" s="72"/>
    </row>
    <row r="2301" spans="1:20" s="65" customFormat="1" ht="14.5" x14ac:dyDescent="0.35">
      <c r="A2301" s="48"/>
      <c r="E2301" s="102"/>
      <c r="F2301" s="102"/>
      <c r="G2301" s="102"/>
      <c r="I2301" s="93"/>
      <c r="J2301" s="93"/>
      <c r="S2301" s="72"/>
      <c r="T2301" s="72"/>
    </row>
    <row r="2302" spans="1:20" s="65" customFormat="1" ht="14.5" x14ac:dyDescent="0.35">
      <c r="A2302" s="48"/>
      <c r="E2302" s="102"/>
      <c r="F2302" s="102"/>
      <c r="G2302" s="102"/>
      <c r="I2302" s="93"/>
      <c r="J2302" s="93"/>
      <c r="S2302" s="72"/>
      <c r="T2302" s="72"/>
    </row>
    <row r="2303" spans="1:20" s="65" customFormat="1" ht="14.5" x14ac:dyDescent="0.35">
      <c r="A2303" s="48"/>
      <c r="E2303" s="102"/>
      <c r="F2303" s="102"/>
      <c r="G2303" s="102"/>
      <c r="I2303" s="93"/>
      <c r="J2303" s="93"/>
      <c r="S2303" s="72"/>
      <c r="T2303" s="72"/>
    </row>
    <row r="2304" spans="1:20" s="65" customFormat="1" ht="14.5" x14ac:dyDescent="0.35">
      <c r="A2304" s="48"/>
      <c r="E2304" s="102"/>
      <c r="F2304" s="102"/>
      <c r="G2304" s="102"/>
      <c r="I2304" s="93"/>
      <c r="J2304" s="93"/>
      <c r="S2304" s="72"/>
      <c r="T2304" s="72"/>
    </row>
    <row r="2305" spans="1:20" s="65" customFormat="1" ht="14.5" x14ac:dyDescent="0.35">
      <c r="A2305" s="48"/>
      <c r="E2305" s="102"/>
      <c r="F2305" s="102"/>
      <c r="G2305" s="102"/>
      <c r="I2305" s="93"/>
      <c r="J2305" s="93"/>
      <c r="S2305" s="72"/>
      <c r="T2305" s="72"/>
    </row>
    <row r="2306" spans="1:20" s="65" customFormat="1" ht="14.5" x14ac:dyDescent="0.35">
      <c r="A2306" s="48"/>
      <c r="E2306" s="102"/>
      <c r="F2306" s="102"/>
      <c r="G2306" s="102"/>
      <c r="I2306" s="93"/>
      <c r="J2306" s="93"/>
      <c r="S2306" s="72"/>
      <c r="T2306" s="72"/>
    </row>
    <row r="2307" spans="1:20" s="65" customFormat="1" ht="14.5" x14ac:dyDescent="0.35">
      <c r="A2307" s="48"/>
      <c r="E2307" s="102"/>
      <c r="F2307" s="102"/>
      <c r="G2307" s="102"/>
      <c r="I2307" s="93"/>
      <c r="J2307" s="93"/>
      <c r="S2307" s="72"/>
      <c r="T2307" s="72"/>
    </row>
    <row r="2308" spans="1:20" s="65" customFormat="1" ht="14.5" x14ac:dyDescent="0.35">
      <c r="A2308" s="48"/>
      <c r="E2308" s="102"/>
      <c r="F2308" s="102"/>
      <c r="G2308" s="102"/>
      <c r="I2308" s="93"/>
      <c r="J2308" s="93"/>
      <c r="S2308" s="72"/>
      <c r="T2308" s="72"/>
    </row>
    <row r="2309" spans="1:20" s="65" customFormat="1" ht="14.5" x14ac:dyDescent="0.35">
      <c r="A2309" s="48"/>
      <c r="E2309" s="102"/>
      <c r="F2309" s="102"/>
      <c r="G2309" s="102"/>
      <c r="I2309" s="93"/>
      <c r="J2309" s="93"/>
      <c r="S2309" s="72"/>
      <c r="T2309" s="72"/>
    </row>
    <row r="2310" spans="1:20" s="65" customFormat="1" ht="14.5" x14ac:dyDescent="0.35">
      <c r="A2310" s="48"/>
      <c r="E2310" s="102"/>
      <c r="F2310" s="102"/>
      <c r="G2310" s="102"/>
      <c r="I2310" s="93"/>
      <c r="J2310" s="93"/>
      <c r="S2310" s="72"/>
      <c r="T2310" s="72"/>
    </row>
    <row r="2311" spans="1:20" s="65" customFormat="1" ht="14.5" x14ac:dyDescent="0.35">
      <c r="A2311" s="48"/>
      <c r="E2311" s="102"/>
      <c r="F2311" s="102"/>
      <c r="G2311" s="102"/>
      <c r="I2311" s="93"/>
      <c r="J2311" s="93"/>
      <c r="S2311" s="72"/>
      <c r="T2311" s="72"/>
    </row>
    <row r="2312" spans="1:20" s="65" customFormat="1" ht="14.5" x14ac:dyDescent="0.35">
      <c r="A2312" s="48"/>
      <c r="E2312" s="102"/>
      <c r="F2312" s="102"/>
      <c r="G2312" s="102"/>
      <c r="I2312" s="93"/>
      <c r="J2312" s="93"/>
      <c r="S2312" s="72"/>
      <c r="T2312" s="72"/>
    </row>
    <row r="2313" spans="1:20" s="65" customFormat="1" ht="14.5" x14ac:dyDescent="0.35">
      <c r="A2313" s="48"/>
      <c r="E2313" s="102"/>
      <c r="F2313" s="102"/>
      <c r="G2313" s="102"/>
      <c r="I2313" s="93"/>
      <c r="J2313" s="93"/>
      <c r="S2313" s="72"/>
      <c r="T2313" s="72"/>
    </row>
    <row r="2314" spans="1:20" s="65" customFormat="1" ht="14.5" x14ac:dyDescent="0.35">
      <c r="A2314" s="48"/>
      <c r="E2314" s="102"/>
      <c r="F2314" s="102"/>
      <c r="G2314" s="102"/>
      <c r="I2314" s="93"/>
      <c r="J2314" s="93"/>
      <c r="S2314" s="72"/>
      <c r="T2314" s="72"/>
    </row>
    <row r="2315" spans="1:20" s="65" customFormat="1" ht="14.5" x14ac:dyDescent="0.35">
      <c r="A2315" s="48"/>
      <c r="E2315" s="102"/>
      <c r="F2315" s="102"/>
      <c r="G2315" s="102"/>
      <c r="I2315" s="93"/>
      <c r="J2315" s="93"/>
      <c r="S2315" s="72"/>
      <c r="T2315" s="72"/>
    </row>
    <row r="2316" spans="1:20" s="65" customFormat="1" ht="14.5" x14ac:dyDescent="0.35">
      <c r="A2316" s="48"/>
      <c r="E2316" s="102"/>
      <c r="F2316" s="102"/>
      <c r="G2316" s="102"/>
      <c r="I2316" s="93"/>
      <c r="J2316" s="93"/>
      <c r="S2316" s="72"/>
      <c r="T2316" s="72"/>
    </row>
    <row r="2317" spans="1:20" s="65" customFormat="1" ht="14.5" x14ac:dyDescent="0.35">
      <c r="A2317" s="48"/>
      <c r="E2317" s="102"/>
      <c r="F2317" s="102"/>
      <c r="G2317" s="102"/>
      <c r="I2317" s="93"/>
      <c r="J2317" s="93"/>
      <c r="S2317" s="72"/>
      <c r="T2317" s="72"/>
    </row>
    <row r="2318" spans="1:20" s="65" customFormat="1" ht="14.5" x14ac:dyDescent="0.35">
      <c r="A2318" s="48"/>
      <c r="E2318" s="102"/>
      <c r="F2318" s="102"/>
      <c r="G2318" s="102"/>
      <c r="I2318" s="93"/>
      <c r="J2318" s="93"/>
      <c r="S2318" s="72"/>
      <c r="T2318" s="72"/>
    </row>
    <row r="2319" spans="1:20" s="65" customFormat="1" ht="14.5" x14ac:dyDescent="0.35">
      <c r="A2319" s="48"/>
      <c r="E2319" s="102"/>
      <c r="F2319" s="102"/>
      <c r="G2319" s="102"/>
      <c r="I2319" s="93"/>
      <c r="J2319" s="93"/>
      <c r="S2319" s="72"/>
      <c r="T2319" s="72"/>
    </row>
    <row r="2320" spans="1:20" s="65" customFormat="1" ht="14.5" x14ac:dyDescent="0.35">
      <c r="A2320" s="48"/>
      <c r="E2320" s="102"/>
      <c r="F2320" s="102"/>
      <c r="G2320" s="102"/>
      <c r="I2320" s="93"/>
      <c r="J2320" s="93"/>
      <c r="S2320" s="72"/>
      <c r="T2320" s="72"/>
    </row>
    <row r="2321" spans="1:20" s="65" customFormat="1" ht="14.5" x14ac:dyDescent="0.35">
      <c r="A2321" s="48"/>
      <c r="E2321" s="102"/>
      <c r="F2321" s="102"/>
      <c r="G2321" s="102"/>
      <c r="I2321" s="93"/>
      <c r="J2321" s="93"/>
      <c r="S2321" s="72"/>
      <c r="T2321" s="72"/>
    </row>
    <row r="2322" spans="1:20" s="65" customFormat="1" ht="14.5" x14ac:dyDescent="0.35">
      <c r="A2322" s="48"/>
      <c r="E2322" s="102"/>
      <c r="F2322" s="102"/>
      <c r="G2322" s="102"/>
      <c r="I2322" s="93"/>
      <c r="J2322" s="93"/>
      <c r="S2322" s="72"/>
      <c r="T2322" s="72"/>
    </row>
    <row r="2323" spans="1:20" s="65" customFormat="1" ht="14.5" x14ac:dyDescent="0.35">
      <c r="A2323" s="48"/>
      <c r="E2323" s="102"/>
      <c r="F2323" s="102"/>
      <c r="G2323" s="102"/>
      <c r="I2323" s="93"/>
      <c r="J2323" s="93"/>
      <c r="S2323" s="72"/>
      <c r="T2323" s="72"/>
    </row>
    <row r="2324" spans="1:20" s="65" customFormat="1" ht="14.5" x14ac:dyDescent="0.35">
      <c r="A2324" s="48"/>
      <c r="E2324" s="102"/>
      <c r="F2324" s="102"/>
      <c r="G2324" s="102"/>
      <c r="I2324" s="93"/>
      <c r="J2324" s="93"/>
      <c r="S2324" s="72"/>
      <c r="T2324" s="72"/>
    </row>
    <row r="2325" spans="1:20" s="65" customFormat="1" ht="14.5" x14ac:dyDescent="0.35">
      <c r="A2325" s="48"/>
      <c r="E2325" s="102"/>
      <c r="F2325" s="102"/>
      <c r="G2325" s="102"/>
      <c r="I2325" s="93"/>
      <c r="J2325" s="93"/>
      <c r="S2325" s="72"/>
      <c r="T2325" s="72"/>
    </row>
    <row r="2326" spans="1:20" s="65" customFormat="1" ht="14.5" x14ac:dyDescent="0.35">
      <c r="A2326" s="48"/>
      <c r="E2326" s="102"/>
      <c r="F2326" s="102"/>
      <c r="G2326" s="102"/>
      <c r="I2326" s="93"/>
      <c r="J2326" s="93"/>
      <c r="S2326" s="72"/>
      <c r="T2326" s="72"/>
    </row>
    <row r="2327" spans="1:20" s="65" customFormat="1" ht="14.5" x14ac:dyDescent="0.35">
      <c r="A2327" s="48"/>
      <c r="E2327" s="102"/>
      <c r="F2327" s="102"/>
      <c r="G2327" s="102"/>
      <c r="I2327" s="93"/>
      <c r="J2327" s="93"/>
      <c r="S2327" s="72"/>
      <c r="T2327" s="72"/>
    </row>
    <row r="2328" spans="1:20" s="65" customFormat="1" ht="14.5" x14ac:dyDescent="0.35">
      <c r="A2328" s="48"/>
      <c r="E2328" s="102"/>
      <c r="F2328" s="102"/>
      <c r="G2328" s="102"/>
      <c r="I2328" s="93"/>
      <c r="J2328" s="93"/>
      <c r="S2328" s="72"/>
      <c r="T2328" s="72"/>
    </row>
    <row r="2329" spans="1:20" s="65" customFormat="1" ht="14.5" x14ac:dyDescent="0.35">
      <c r="A2329" s="48"/>
      <c r="E2329" s="102"/>
      <c r="F2329" s="102"/>
      <c r="G2329" s="102"/>
      <c r="I2329" s="93"/>
      <c r="J2329" s="93"/>
      <c r="S2329" s="72"/>
      <c r="T2329" s="72"/>
    </row>
    <row r="2330" spans="1:20" s="65" customFormat="1" ht="14.5" x14ac:dyDescent="0.35">
      <c r="A2330" s="48"/>
      <c r="E2330" s="102"/>
      <c r="F2330" s="102"/>
      <c r="G2330" s="102"/>
      <c r="I2330" s="93"/>
      <c r="J2330" s="93"/>
      <c r="S2330" s="72"/>
      <c r="T2330" s="72"/>
    </row>
    <row r="2331" spans="1:20" s="65" customFormat="1" ht="14.5" x14ac:dyDescent="0.35">
      <c r="A2331" s="48"/>
      <c r="E2331" s="102"/>
      <c r="F2331" s="102"/>
      <c r="G2331" s="102"/>
      <c r="I2331" s="93"/>
      <c r="J2331" s="93"/>
      <c r="S2331" s="72"/>
      <c r="T2331" s="72"/>
    </row>
    <row r="2332" spans="1:20" s="65" customFormat="1" ht="14.5" x14ac:dyDescent="0.35">
      <c r="A2332" s="48"/>
      <c r="E2332" s="102"/>
      <c r="F2332" s="102"/>
      <c r="G2332" s="102"/>
      <c r="I2332" s="93"/>
      <c r="J2332" s="93"/>
      <c r="S2332" s="72"/>
      <c r="T2332" s="72"/>
    </row>
    <row r="2333" spans="1:20" s="65" customFormat="1" ht="14.5" x14ac:dyDescent="0.35">
      <c r="A2333" s="48"/>
      <c r="E2333" s="102"/>
      <c r="F2333" s="102"/>
      <c r="G2333" s="102"/>
      <c r="I2333" s="93"/>
      <c r="J2333" s="93"/>
      <c r="S2333" s="72"/>
      <c r="T2333" s="72"/>
    </row>
    <row r="2334" spans="1:20" s="65" customFormat="1" ht="14.5" x14ac:dyDescent="0.35">
      <c r="A2334" s="48"/>
      <c r="E2334" s="102"/>
      <c r="F2334" s="102"/>
      <c r="G2334" s="102"/>
      <c r="I2334" s="93"/>
      <c r="J2334" s="93"/>
      <c r="S2334" s="72"/>
      <c r="T2334" s="72"/>
    </row>
    <row r="2335" spans="1:20" s="65" customFormat="1" ht="14.5" x14ac:dyDescent="0.35">
      <c r="A2335" s="48"/>
      <c r="E2335" s="102"/>
      <c r="F2335" s="102"/>
      <c r="G2335" s="102"/>
      <c r="I2335" s="93"/>
      <c r="J2335" s="93"/>
      <c r="S2335" s="72"/>
      <c r="T2335" s="72"/>
    </row>
    <row r="2336" spans="1:20" s="65" customFormat="1" ht="14.5" x14ac:dyDescent="0.35">
      <c r="A2336" s="48"/>
      <c r="E2336" s="102"/>
      <c r="F2336" s="102"/>
      <c r="G2336" s="102"/>
      <c r="I2336" s="93"/>
      <c r="J2336" s="93"/>
      <c r="S2336" s="72"/>
      <c r="T2336" s="72"/>
    </row>
    <row r="2337" spans="1:20" s="65" customFormat="1" ht="14.5" x14ac:dyDescent="0.35">
      <c r="A2337" s="48"/>
      <c r="E2337" s="102"/>
      <c r="F2337" s="102"/>
      <c r="G2337" s="102"/>
      <c r="I2337" s="93"/>
      <c r="J2337" s="93"/>
      <c r="S2337" s="72"/>
      <c r="T2337" s="72"/>
    </row>
    <row r="2338" spans="1:20" s="65" customFormat="1" ht="14.5" x14ac:dyDescent="0.35">
      <c r="A2338" s="48"/>
      <c r="E2338" s="102"/>
      <c r="F2338" s="102"/>
      <c r="G2338" s="102"/>
      <c r="I2338" s="93"/>
      <c r="J2338" s="93"/>
      <c r="S2338" s="72"/>
      <c r="T2338" s="72"/>
    </row>
    <row r="2339" spans="1:20" s="65" customFormat="1" ht="14.5" x14ac:dyDescent="0.35">
      <c r="A2339" s="48"/>
      <c r="E2339" s="102"/>
      <c r="F2339" s="102"/>
      <c r="G2339" s="102"/>
      <c r="I2339" s="93"/>
      <c r="J2339" s="93"/>
      <c r="S2339" s="72"/>
      <c r="T2339" s="72"/>
    </row>
    <row r="2340" spans="1:20" s="65" customFormat="1" ht="14.5" x14ac:dyDescent="0.35">
      <c r="A2340" s="48"/>
      <c r="E2340" s="102"/>
      <c r="F2340" s="102"/>
      <c r="G2340" s="102"/>
      <c r="I2340" s="93"/>
      <c r="J2340" s="93"/>
      <c r="S2340" s="72"/>
      <c r="T2340" s="72"/>
    </row>
    <row r="2341" spans="1:20" s="65" customFormat="1" ht="14.5" x14ac:dyDescent="0.35">
      <c r="A2341" s="48"/>
      <c r="E2341" s="102"/>
      <c r="F2341" s="102"/>
      <c r="G2341" s="102"/>
      <c r="I2341" s="93"/>
      <c r="J2341" s="93"/>
      <c r="S2341" s="72"/>
      <c r="T2341" s="72"/>
    </row>
    <row r="2342" spans="1:20" s="65" customFormat="1" ht="14.5" x14ac:dyDescent="0.35">
      <c r="A2342" s="48"/>
      <c r="E2342" s="102"/>
      <c r="F2342" s="102"/>
      <c r="G2342" s="102"/>
      <c r="I2342" s="93"/>
      <c r="J2342" s="93"/>
      <c r="S2342" s="72"/>
      <c r="T2342" s="72"/>
    </row>
    <row r="2343" spans="1:20" s="65" customFormat="1" ht="14.5" x14ac:dyDescent="0.35">
      <c r="A2343" s="48"/>
      <c r="E2343" s="102"/>
      <c r="F2343" s="102"/>
      <c r="G2343" s="102"/>
      <c r="I2343" s="93"/>
      <c r="J2343" s="93"/>
      <c r="S2343" s="72"/>
      <c r="T2343" s="72"/>
    </row>
    <row r="2344" spans="1:20" s="65" customFormat="1" ht="14.5" x14ac:dyDescent="0.35">
      <c r="A2344" s="48"/>
      <c r="E2344" s="102"/>
      <c r="F2344" s="102"/>
      <c r="G2344" s="102"/>
      <c r="I2344" s="93"/>
      <c r="J2344" s="93"/>
      <c r="S2344" s="72"/>
      <c r="T2344" s="72"/>
    </row>
    <row r="2345" spans="1:20" s="65" customFormat="1" ht="14.5" x14ac:dyDescent="0.35">
      <c r="A2345" s="48"/>
      <c r="E2345" s="102"/>
      <c r="F2345" s="102"/>
      <c r="G2345" s="102"/>
      <c r="I2345" s="93"/>
      <c r="J2345" s="93"/>
      <c r="S2345" s="72"/>
      <c r="T2345" s="72"/>
    </row>
    <row r="2346" spans="1:20" s="65" customFormat="1" ht="14.5" x14ac:dyDescent="0.35">
      <c r="A2346" s="48"/>
      <c r="E2346" s="102"/>
      <c r="F2346" s="102"/>
      <c r="G2346" s="102"/>
      <c r="I2346" s="93"/>
      <c r="J2346" s="93"/>
      <c r="S2346" s="72"/>
      <c r="T2346" s="72"/>
    </row>
    <row r="2347" spans="1:20" s="65" customFormat="1" ht="14.5" x14ac:dyDescent="0.35">
      <c r="A2347" s="48"/>
      <c r="E2347" s="102"/>
      <c r="F2347" s="102"/>
      <c r="G2347" s="102"/>
      <c r="I2347" s="93"/>
      <c r="J2347" s="93"/>
      <c r="S2347" s="72"/>
      <c r="T2347" s="72"/>
    </row>
    <row r="2348" spans="1:20" s="65" customFormat="1" ht="14.5" x14ac:dyDescent="0.35">
      <c r="A2348" s="48"/>
      <c r="E2348" s="102"/>
      <c r="F2348" s="102"/>
      <c r="G2348" s="102"/>
      <c r="I2348" s="93"/>
      <c r="J2348" s="93"/>
      <c r="S2348" s="72"/>
      <c r="T2348" s="72"/>
    </row>
    <row r="2349" spans="1:20" s="65" customFormat="1" ht="14.5" x14ac:dyDescent="0.35">
      <c r="A2349" s="48"/>
      <c r="E2349" s="102"/>
      <c r="F2349" s="102"/>
      <c r="G2349" s="102"/>
      <c r="I2349" s="93"/>
      <c r="J2349" s="93"/>
      <c r="S2349" s="72"/>
      <c r="T2349" s="72"/>
    </row>
    <row r="2350" spans="1:20" s="65" customFormat="1" ht="14.5" x14ac:dyDescent="0.35">
      <c r="A2350" s="48"/>
      <c r="E2350" s="102"/>
      <c r="F2350" s="102"/>
      <c r="G2350" s="102"/>
      <c r="I2350" s="93"/>
      <c r="J2350" s="93"/>
      <c r="S2350" s="72"/>
      <c r="T2350" s="72"/>
    </row>
    <row r="2351" spans="1:20" s="65" customFormat="1" ht="14.5" x14ac:dyDescent="0.35">
      <c r="A2351" s="48"/>
      <c r="E2351" s="102"/>
      <c r="F2351" s="102"/>
      <c r="G2351" s="102"/>
      <c r="I2351" s="93"/>
      <c r="J2351" s="93"/>
      <c r="S2351" s="72"/>
      <c r="T2351" s="72"/>
    </row>
    <row r="2352" spans="1:20" s="65" customFormat="1" ht="14.5" x14ac:dyDescent="0.35">
      <c r="A2352" s="48"/>
      <c r="E2352" s="102"/>
      <c r="F2352" s="102"/>
      <c r="G2352" s="102"/>
      <c r="I2352" s="93"/>
      <c r="J2352" s="93"/>
      <c r="S2352" s="72"/>
      <c r="T2352" s="72"/>
    </row>
    <row r="2353" spans="1:20" s="65" customFormat="1" ht="14.5" x14ac:dyDescent="0.35">
      <c r="A2353" s="48"/>
      <c r="E2353" s="102"/>
      <c r="F2353" s="102"/>
      <c r="G2353" s="102"/>
      <c r="I2353" s="93"/>
      <c r="J2353" s="93"/>
      <c r="S2353" s="72"/>
      <c r="T2353" s="72"/>
    </row>
    <row r="2354" spans="1:20" s="65" customFormat="1" ht="14.5" x14ac:dyDescent="0.35">
      <c r="A2354" s="48"/>
      <c r="E2354" s="102"/>
      <c r="F2354" s="102"/>
      <c r="G2354" s="102"/>
      <c r="I2354" s="93"/>
      <c r="J2354" s="93"/>
      <c r="S2354" s="72"/>
      <c r="T2354" s="72"/>
    </row>
    <row r="2355" spans="1:20" s="65" customFormat="1" ht="14.5" x14ac:dyDescent="0.35">
      <c r="A2355" s="48"/>
      <c r="E2355" s="102"/>
      <c r="F2355" s="102"/>
      <c r="G2355" s="102"/>
      <c r="I2355" s="93"/>
      <c r="J2355" s="93"/>
      <c r="S2355" s="72"/>
      <c r="T2355" s="72"/>
    </row>
    <row r="2356" spans="1:20" s="65" customFormat="1" ht="14.5" x14ac:dyDescent="0.35">
      <c r="A2356" s="48"/>
      <c r="E2356" s="102"/>
      <c r="F2356" s="102"/>
      <c r="G2356" s="102"/>
      <c r="I2356" s="93"/>
      <c r="J2356" s="93"/>
      <c r="S2356" s="72"/>
      <c r="T2356" s="72"/>
    </row>
    <row r="2357" spans="1:20" s="65" customFormat="1" ht="14.5" x14ac:dyDescent="0.35">
      <c r="A2357" s="48"/>
      <c r="E2357" s="102"/>
      <c r="F2357" s="102"/>
      <c r="G2357" s="102"/>
      <c r="I2357" s="93"/>
      <c r="J2357" s="93"/>
      <c r="S2357" s="72"/>
      <c r="T2357" s="72"/>
    </row>
    <row r="2358" spans="1:20" s="65" customFormat="1" ht="14.5" x14ac:dyDescent="0.35">
      <c r="A2358" s="48"/>
      <c r="E2358" s="102"/>
      <c r="F2358" s="102"/>
      <c r="G2358" s="102"/>
      <c r="I2358" s="93"/>
      <c r="J2358" s="93"/>
      <c r="S2358" s="72"/>
      <c r="T2358" s="72"/>
    </row>
    <row r="2359" spans="1:20" s="65" customFormat="1" ht="14.5" x14ac:dyDescent="0.35">
      <c r="A2359" s="48"/>
      <c r="E2359" s="102"/>
      <c r="F2359" s="102"/>
      <c r="G2359" s="102"/>
      <c r="I2359" s="93"/>
      <c r="J2359" s="93"/>
      <c r="S2359" s="72"/>
      <c r="T2359" s="72"/>
    </row>
    <row r="2360" spans="1:20" s="65" customFormat="1" ht="14.5" x14ac:dyDescent="0.35">
      <c r="A2360" s="48"/>
      <c r="E2360" s="102"/>
      <c r="F2360" s="102"/>
      <c r="G2360" s="102"/>
      <c r="I2360" s="93"/>
      <c r="J2360" s="93"/>
      <c r="S2360" s="72"/>
      <c r="T2360" s="72"/>
    </row>
    <row r="2361" spans="1:20" s="65" customFormat="1" ht="14.5" x14ac:dyDescent="0.35">
      <c r="A2361" s="48"/>
      <c r="E2361" s="102"/>
      <c r="F2361" s="102"/>
      <c r="G2361" s="102"/>
      <c r="I2361" s="93"/>
      <c r="J2361" s="93"/>
      <c r="S2361" s="72"/>
      <c r="T2361" s="72"/>
    </row>
    <row r="2362" spans="1:20" s="65" customFormat="1" ht="14.5" x14ac:dyDescent="0.35">
      <c r="A2362" s="48"/>
      <c r="E2362" s="102"/>
      <c r="F2362" s="102"/>
      <c r="G2362" s="102"/>
      <c r="I2362" s="93"/>
      <c r="J2362" s="93"/>
      <c r="S2362" s="72"/>
      <c r="T2362" s="72"/>
    </row>
    <row r="2363" spans="1:20" s="65" customFormat="1" ht="14.5" x14ac:dyDescent="0.35">
      <c r="A2363" s="48"/>
      <c r="E2363" s="102"/>
      <c r="F2363" s="102"/>
      <c r="G2363" s="102"/>
      <c r="I2363" s="93"/>
      <c r="J2363" s="93"/>
      <c r="S2363" s="72"/>
      <c r="T2363" s="72"/>
    </row>
    <row r="2364" spans="1:20" s="65" customFormat="1" ht="14.5" x14ac:dyDescent="0.35">
      <c r="A2364" s="48"/>
      <c r="E2364" s="102"/>
      <c r="F2364" s="102"/>
      <c r="G2364" s="102"/>
      <c r="I2364" s="93"/>
      <c r="J2364" s="93"/>
      <c r="S2364" s="72"/>
      <c r="T2364" s="72"/>
    </row>
    <row r="2365" spans="1:20" s="65" customFormat="1" ht="14.5" x14ac:dyDescent="0.35">
      <c r="A2365" s="48"/>
      <c r="E2365" s="102"/>
      <c r="F2365" s="102"/>
      <c r="G2365" s="102"/>
      <c r="I2365" s="93"/>
      <c r="J2365" s="93"/>
      <c r="S2365" s="72"/>
      <c r="T2365" s="72"/>
    </row>
    <row r="2366" spans="1:20" s="65" customFormat="1" ht="14.5" x14ac:dyDescent="0.35">
      <c r="A2366" s="48"/>
      <c r="E2366" s="102"/>
      <c r="F2366" s="102"/>
      <c r="G2366" s="102"/>
      <c r="I2366" s="93"/>
      <c r="J2366" s="93"/>
      <c r="S2366" s="72"/>
      <c r="T2366" s="72"/>
    </row>
    <row r="2367" spans="1:20" s="65" customFormat="1" ht="14.5" x14ac:dyDescent="0.35">
      <c r="A2367" s="48"/>
      <c r="E2367" s="102"/>
      <c r="F2367" s="102"/>
      <c r="G2367" s="102"/>
      <c r="I2367" s="93"/>
      <c r="J2367" s="93"/>
      <c r="S2367" s="72"/>
      <c r="T2367" s="72"/>
    </row>
    <row r="2368" spans="1:20" s="65" customFormat="1" ht="14.5" x14ac:dyDescent="0.35">
      <c r="A2368" s="48"/>
      <c r="E2368" s="102"/>
      <c r="F2368" s="102"/>
      <c r="G2368" s="102"/>
      <c r="I2368" s="93"/>
      <c r="J2368" s="93"/>
      <c r="S2368" s="72"/>
      <c r="T2368" s="72"/>
    </row>
    <row r="2369" spans="1:20" s="65" customFormat="1" ht="14.5" x14ac:dyDescent="0.35">
      <c r="A2369" s="48"/>
      <c r="E2369" s="102"/>
      <c r="F2369" s="102"/>
      <c r="G2369" s="102"/>
      <c r="I2369" s="93"/>
      <c r="J2369" s="93"/>
      <c r="S2369" s="72"/>
      <c r="T2369" s="72"/>
    </row>
    <row r="2370" spans="1:20" s="65" customFormat="1" ht="14.5" x14ac:dyDescent="0.35">
      <c r="A2370" s="48"/>
      <c r="E2370" s="102"/>
      <c r="F2370" s="102"/>
      <c r="G2370" s="102"/>
      <c r="I2370" s="93"/>
      <c r="J2370" s="93"/>
      <c r="S2370" s="72"/>
      <c r="T2370" s="72"/>
    </row>
    <row r="2371" spans="1:20" s="65" customFormat="1" ht="14.5" x14ac:dyDescent="0.35">
      <c r="A2371" s="48"/>
      <c r="E2371" s="102"/>
      <c r="F2371" s="102"/>
      <c r="G2371" s="102"/>
      <c r="I2371" s="93"/>
      <c r="J2371" s="93"/>
      <c r="S2371" s="72"/>
      <c r="T2371" s="72"/>
    </row>
    <row r="2372" spans="1:20" s="65" customFormat="1" ht="14.5" x14ac:dyDescent="0.35">
      <c r="A2372" s="48"/>
      <c r="E2372" s="102"/>
      <c r="F2372" s="102"/>
      <c r="G2372" s="102"/>
      <c r="I2372" s="93"/>
      <c r="J2372" s="93"/>
      <c r="S2372" s="72"/>
      <c r="T2372" s="72"/>
    </row>
    <row r="2373" spans="1:20" s="65" customFormat="1" ht="14.5" x14ac:dyDescent="0.35">
      <c r="A2373" s="48"/>
      <c r="E2373" s="102"/>
      <c r="F2373" s="102"/>
      <c r="G2373" s="102"/>
      <c r="I2373" s="93"/>
      <c r="J2373" s="93"/>
      <c r="S2373" s="72"/>
      <c r="T2373" s="72"/>
    </row>
    <row r="2374" spans="1:20" s="65" customFormat="1" ht="14.5" x14ac:dyDescent="0.35">
      <c r="A2374" s="48"/>
      <c r="E2374" s="102"/>
      <c r="F2374" s="102"/>
      <c r="G2374" s="102"/>
      <c r="I2374" s="93"/>
      <c r="J2374" s="93"/>
      <c r="S2374" s="72"/>
      <c r="T2374" s="72"/>
    </row>
    <row r="2375" spans="1:20" s="65" customFormat="1" ht="14.5" x14ac:dyDescent="0.35">
      <c r="A2375" s="48"/>
      <c r="E2375" s="102"/>
      <c r="F2375" s="102"/>
      <c r="G2375" s="102"/>
      <c r="I2375" s="93"/>
      <c r="J2375" s="93"/>
      <c r="S2375" s="72"/>
      <c r="T2375" s="72"/>
    </row>
    <row r="2376" spans="1:20" s="65" customFormat="1" ht="14.5" x14ac:dyDescent="0.35">
      <c r="A2376" s="48"/>
      <c r="E2376" s="102"/>
      <c r="F2376" s="102"/>
      <c r="G2376" s="102"/>
      <c r="I2376" s="93"/>
      <c r="J2376" s="93"/>
      <c r="S2376" s="72"/>
      <c r="T2376" s="72"/>
    </row>
    <row r="2377" spans="1:20" s="65" customFormat="1" ht="14.5" x14ac:dyDescent="0.35">
      <c r="A2377" s="48"/>
      <c r="E2377" s="102"/>
      <c r="F2377" s="102"/>
      <c r="G2377" s="102"/>
      <c r="I2377" s="93"/>
      <c r="J2377" s="93"/>
      <c r="S2377" s="72"/>
      <c r="T2377" s="72"/>
    </row>
    <row r="2378" spans="1:20" s="65" customFormat="1" ht="14.5" x14ac:dyDescent="0.35">
      <c r="A2378" s="48"/>
      <c r="E2378" s="102"/>
      <c r="F2378" s="102"/>
      <c r="G2378" s="102"/>
      <c r="I2378" s="93"/>
      <c r="J2378" s="93"/>
      <c r="S2378" s="72"/>
      <c r="T2378" s="72"/>
    </row>
    <row r="2379" spans="1:20" s="65" customFormat="1" ht="14.5" x14ac:dyDescent="0.35">
      <c r="A2379" s="48"/>
      <c r="E2379" s="102"/>
      <c r="F2379" s="102"/>
      <c r="G2379" s="102"/>
      <c r="I2379" s="93"/>
      <c r="J2379" s="93"/>
      <c r="S2379" s="72"/>
      <c r="T2379" s="72"/>
    </row>
    <row r="2380" spans="1:20" s="65" customFormat="1" ht="14.5" x14ac:dyDescent="0.35">
      <c r="A2380" s="48"/>
      <c r="E2380" s="102"/>
      <c r="F2380" s="102"/>
      <c r="G2380" s="102"/>
      <c r="I2380" s="93"/>
      <c r="J2380" s="93"/>
      <c r="S2380" s="72"/>
      <c r="T2380" s="72"/>
    </row>
    <row r="2381" spans="1:20" s="65" customFormat="1" ht="14.5" x14ac:dyDescent="0.35">
      <c r="A2381" s="48"/>
      <c r="E2381" s="102"/>
      <c r="F2381" s="102"/>
      <c r="G2381" s="102"/>
      <c r="I2381" s="93"/>
      <c r="J2381" s="93"/>
      <c r="S2381" s="72"/>
      <c r="T2381" s="72"/>
    </row>
    <row r="2382" spans="1:20" s="65" customFormat="1" ht="14.5" x14ac:dyDescent="0.35">
      <c r="A2382" s="48"/>
      <c r="E2382" s="102"/>
      <c r="F2382" s="102"/>
      <c r="G2382" s="102"/>
      <c r="I2382" s="93"/>
      <c r="J2382" s="93"/>
      <c r="S2382" s="72"/>
      <c r="T2382" s="72"/>
    </row>
    <row r="2383" spans="1:20" s="65" customFormat="1" ht="14.5" x14ac:dyDescent="0.35">
      <c r="A2383" s="48"/>
      <c r="E2383" s="102"/>
      <c r="F2383" s="102"/>
      <c r="G2383" s="102"/>
      <c r="I2383" s="93"/>
      <c r="J2383" s="93"/>
      <c r="S2383" s="72"/>
      <c r="T2383" s="72"/>
    </row>
    <row r="2384" spans="1:20" s="65" customFormat="1" ht="14.5" x14ac:dyDescent="0.35">
      <c r="A2384" s="48"/>
      <c r="E2384" s="102"/>
      <c r="F2384" s="102"/>
      <c r="G2384" s="102"/>
      <c r="I2384" s="93"/>
      <c r="J2384" s="93"/>
      <c r="S2384" s="72"/>
      <c r="T2384" s="72"/>
    </row>
    <row r="2385" spans="1:20" s="65" customFormat="1" ht="14.5" x14ac:dyDescent="0.35">
      <c r="A2385" s="48"/>
      <c r="E2385" s="102"/>
      <c r="F2385" s="102"/>
      <c r="G2385" s="102"/>
      <c r="I2385" s="93"/>
      <c r="J2385" s="93"/>
      <c r="S2385" s="72"/>
      <c r="T2385" s="72"/>
    </row>
    <row r="2386" spans="1:20" s="65" customFormat="1" ht="14.5" x14ac:dyDescent="0.35">
      <c r="A2386" s="48"/>
      <c r="E2386" s="102"/>
      <c r="F2386" s="102"/>
      <c r="G2386" s="102"/>
      <c r="I2386" s="93"/>
      <c r="J2386" s="93"/>
      <c r="S2386" s="72"/>
      <c r="T2386" s="72"/>
    </row>
    <row r="2387" spans="1:20" s="65" customFormat="1" ht="14.5" x14ac:dyDescent="0.35">
      <c r="A2387" s="48"/>
      <c r="E2387" s="102"/>
      <c r="F2387" s="102"/>
      <c r="G2387" s="102"/>
      <c r="I2387" s="93"/>
      <c r="J2387" s="93"/>
      <c r="S2387" s="72"/>
      <c r="T2387" s="72"/>
    </row>
    <row r="2388" spans="1:20" s="65" customFormat="1" ht="14.5" x14ac:dyDescent="0.35">
      <c r="A2388" s="48"/>
      <c r="E2388" s="102"/>
      <c r="F2388" s="102"/>
      <c r="G2388" s="102"/>
      <c r="I2388" s="93"/>
      <c r="J2388" s="93"/>
      <c r="S2388" s="72"/>
      <c r="T2388" s="72"/>
    </row>
    <row r="2389" spans="1:20" s="65" customFormat="1" ht="14.5" x14ac:dyDescent="0.35">
      <c r="A2389" s="48"/>
      <c r="E2389" s="102"/>
      <c r="F2389" s="102"/>
      <c r="G2389" s="102"/>
      <c r="I2389" s="93"/>
      <c r="J2389" s="93"/>
      <c r="S2389" s="72"/>
      <c r="T2389" s="72"/>
    </row>
    <row r="2390" spans="1:20" s="65" customFormat="1" ht="14.5" x14ac:dyDescent="0.35">
      <c r="A2390" s="48"/>
      <c r="E2390" s="102"/>
      <c r="F2390" s="102"/>
      <c r="G2390" s="102"/>
      <c r="I2390" s="93"/>
      <c r="J2390" s="93"/>
      <c r="S2390" s="72"/>
      <c r="T2390" s="72"/>
    </row>
    <row r="2391" spans="1:20" s="65" customFormat="1" ht="14.5" x14ac:dyDescent="0.35">
      <c r="A2391" s="48"/>
      <c r="E2391" s="102"/>
      <c r="F2391" s="102"/>
      <c r="G2391" s="102"/>
      <c r="I2391" s="93"/>
      <c r="J2391" s="93"/>
      <c r="S2391" s="72"/>
      <c r="T2391" s="72"/>
    </row>
    <row r="2392" spans="1:20" s="65" customFormat="1" ht="14.5" x14ac:dyDescent="0.35">
      <c r="A2392" s="48"/>
      <c r="E2392" s="102"/>
      <c r="F2392" s="102"/>
      <c r="G2392" s="102"/>
      <c r="I2392" s="93"/>
      <c r="J2392" s="93"/>
      <c r="S2392" s="72"/>
      <c r="T2392" s="72"/>
    </row>
    <row r="2393" spans="1:20" s="65" customFormat="1" ht="14.5" x14ac:dyDescent="0.35">
      <c r="A2393" s="48"/>
      <c r="E2393" s="102"/>
      <c r="F2393" s="102"/>
      <c r="G2393" s="102"/>
      <c r="I2393" s="93"/>
      <c r="J2393" s="93"/>
      <c r="S2393" s="72"/>
      <c r="T2393" s="72"/>
    </row>
    <row r="2394" spans="1:20" s="65" customFormat="1" ht="14.5" x14ac:dyDescent="0.35">
      <c r="A2394" s="48"/>
      <c r="E2394" s="102"/>
      <c r="F2394" s="102"/>
      <c r="G2394" s="102"/>
      <c r="I2394" s="93"/>
      <c r="J2394" s="93"/>
      <c r="S2394" s="72"/>
      <c r="T2394" s="72"/>
    </row>
    <row r="2395" spans="1:20" s="65" customFormat="1" ht="14.5" x14ac:dyDescent="0.35">
      <c r="A2395" s="48"/>
      <c r="E2395" s="102"/>
      <c r="F2395" s="102"/>
      <c r="G2395" s="102"/>
      <c r="I2395" s="93"/>
      <c r="J2395" s="93"/>
      <c r="S2395" s="72"/>
      <c r="T2395" s="72"/>
    </row>
    <row r="2396" spans="1:20" s="65" customFormat="1" ht="14.5" x14ac:dyDescent="0.35">
      <c r="A2396" s="48"/>
      <c r="E2396" s="102"/>
      <c r="F2396" s="102"/>
      <c r="G2396" s="102"/>
      <c r="I2396" s="93"/>
      <c r="J2396" s="93"/>
      <c r="S2396" s="72"/>
      <c r="T2396" s="72"/>
    </row>
    <row r="2397" spans="1:20" s="65" customFormat="1" ht="14.5" x14ac:dyDescent="0.35">
      <c r="A2397" s="48"/>
      <c r="E2397" s="102"/>
      <c r="F2397" s="102"/>
      <c r="G2397" s="102"/>
      <c r="I2397" s="93"/>
      <c r="J2397" s="93"/>
      <c r="S2397" s="72"/>
      <c r="T2397" s="72"/>
    </row>
    <row r="2398" spans="1:20" s="65" customFormat="1" ht="14.5" x14ac:dyDescent="0.35">
      <c r="A2398" s="48"/>
      <c r="E2398" s="102"/>
      <c r="F2398" s="102"/>
      <c r="G2398" s="102"/>
      <c r="I2398" s="93"/>
      <c r="J2398" s="93"/>
      <c r="S2398" s="72"/>
      <c r="T2398" s="72"/>
    </row>
    <row r="2399" spans="1:20" s="65" customFormat="1" ht="14.5" x14ac:dyDescent="0.35">
      <c r="A2399" s="48"/>
      <c r="E2399" s="102"/>
      <c r="F2399" s="102"/>
      <c r="G2399" s="102"/>
      <c r="I2399" s="93"/>
      <c r="J2399" s="93"/>
      <c r="S2399" s="72"/>
      <c r="T2399" s="72"/>
    </row>
    <row r="2400" spans="1:20" s="65" customFormat="1" ht="14.5" x14ac:dyDescent="0.35">
      <c r="A2400" s="48"/>
      <c r="E2400" s="102"/>
      <c r="F2400" s="102"/>
      <c r="G2400" s="102"/>
      <c r="I2400" s="93"/>
      <c r="J2400" s="93"/>
      <c r="S2400" s="72"/>
      <c r="T2400" s="72"/>
    </row>
    <row r="2401" spans="1:20" s="65" customFormat="1" ht="14.5" x14ac:dyDescent="0.35">
      <c r="A2401" s="48"/>
      <c r="E2401" s="102"/>
      <c r="F2401" s="102"/>
      <c r="G2401" s="102"/>
      <c r="I2401" s="93"/>
      <c r="J2401" s="93"/>
      <c r="S2401" s="72"/>
      <c r="T2401" s="72"/>
    </row>
    <row r="2402" spans="1:20" s="65" customFormat="1" ht="14.5" x14ac:dyDescent="0.35">
      <c r="A2402" s="48"/>
      <c r="E2402" s="102"/>
      <c r="F2402" s="102"/>
      <c r="G2402" s="102"/>
      <c r="I2402" s="93"/>
      <c r="J2402" s="93"/>
      <c r="S2402" s="72"/>
      <c r="T2402" s="72"/>
    </row>
    <row r="2403" spans="1:20" s="65" customFormat="1" ht="14.5" x14ac:dyDescent="0.35">
      <c r="A2403" s="48"/>
      <c r="E2403" s="102"/>
      <c r="F2403" s="102"/>
      <c r="G2403" s="102"/>
      <c r="I2403" s="93"/>
      <c r="J2403" s="93"/>
      <c r="S2403" s="72"/>
      <c r="T2403" s="72"/>
    </row>
    <row r="2404" spans="1:20" s="65" customFormat="1" ht="14.5" x14ac:dyDescent="0.35">
      <c r="A2404" s="48"/>
      <c r="E2404" s="102"/>
      <c r="F2404" s="102"/>
      <c r="G2404" s="102"/>
      <c r="I2404" s="93"/>
      <c r="J2404" s="93"/>
      <c r="S2404" s="72"/>
      <c r="T2404" s="72"/>
    </row>
    <row r="2405" spans="1:20" s="65" customFormat="1" ht="14.5" x14ac:dyDescent="0.35">
      <c r="A2405" s="48"/>
      <c r="E2405" s="102"/>
      <c r="F2405" s="102"/>
      <c r="G2405" s="102"/>
      <c r="I2405" s="93"/>
      <c r="J2405" s="93"/>
      <c r="S2405" s="72"/>
      <c r="T2405" s="72"/>
    </row>
    <row r="2406" spans="1:20" s="65" customFormat="1" ht="14.5" x14ac:dyDescent="0.35">
      <c r="A2406" s="48"/>
      <c r="E2406" s="102"/>
      <c r="F2406" s="102"/>
      <c r="G2406" s="102"/>
      <c r="I2406" s="93"/>
      <c r="J2406" s="93"/>
      <c r="S2406" s="72"/>
      <c r="T2406" s="72"/>
    </row>
    <row r="2407" spans="1:20" s="65" customFormat="1" ht="14.5" x14ac:dyDescent="0.35">
      <c r="A2407" s="48"/>
      <c r="E2407" s="102"/>
      <c r="F2407" s="102"/>
      <c r="G2407" s="102"/>
      <c r="I2407" s="93"/>
      <c r="J2407" s="93"/>
      <c r="S2407" s="72"/>
      <c r="T2407" s="72"/>
    </row>
    <row r="2408" spans="1:20" s="65" customFormat="1" ht="14.5" x14ac:dyDescent="0.35">
      <c r="A2408" s="48"/>
      <c r="E2408" s="102"/>
      <c r="F2408" s="102"/>
      <c r="G2408" s="102"/>
      <c r="I2408" s="93"/>
      <c r="J2408" s="93"/>
      <c r="S2408" s="72"/>
      <c r="T2408" s="72"/>
    </row>
    <row r="2409" spans="1:20" s="65" customFormat="1" ht="14.5" x14ac:dyDescent="0.35">
      <c r="A2409" s="48"/>
      <c r="E2409" s="102"/>
      <c r="F2409" s="102"/>
      <c r="G2409" s="102"/>
      <c r="I2409" s="93"/>
      <c r="J2409" s="93"/>
      <c r="S2409" s="72"/>
      <c r="T2409" s="72"/>
    </row>
    <row r="2410" spans="1:20" s="65" customFormat="1" ht="14.5" x14ac:dyDescent="0.35">
      <c r="A2410" s="48"/>
      <c r="E2410" s="102"/>
      <c r="F2410" s="102"/>
      <c r="G2410" s="102"/>
      <c r="I2410" s="93"/>
      <c r="J2410" s="93"/>
      <c r="S2410" s="72"/>
      <c r="T2410" s="72"/>
    </row>
    <row r="2411" spans="1:20" s="65" customFormat="1" ht="14.5" x14ac:dyDescent="0.35">
      <c r="A2411" s="48"/>
      <c r="E2411" s="102"/>
      <c r="F2411" s="102"/>
      <c r="G2411" s="102"/>
      <c r="I2411" s="93"/>
      <c r="J2411" s="93"/>
      <c r="S2411" s="72"/>
      <c r="T2411" s="72"/>
    </row>
    <row r="2412" spans="1:20" s="65" customFormat="1" ht="14.5" x14ac:dyDescent="0.35">
      <c r="A2412" s="48"/>
      <c r="E2412" s="102"/>
      <c r="F2412" s="102"/>
      <c r="G2412" s="102"/>
      <c r="I2412" s="93"/>
      <c r="J2412" s="93"/>
      <c r="S2412" s="72"/>
      <c r="T2412" s="72"/>
    </row>
    <row r="2413" spans="1:20" s="65" customFormat="1" ht="14.5" x14ac:dyDescent="0.35">
      <c r="A2413" s="48"/>
      <c r="E2413" s="102"/>
      <c r="F2413" s="102"/>
      <c r="G2413" s="102"/>
      <c r="I2413" s="93"/>
      <c r="J2413" s="93"/>
      <c r="S2413" s="72"/>
      <c r="T2413" s="72"/>
    </row>
    <row r="2414" spans="1:20" s="65" customFormat="1" ht="14.5" x14ac:dyDescent="0.35">
      <c r="A2414" s="48"/>
      <c r="E2414" s="102"/>
      <c r="F2414" s="102"/>
      <c r="G2414" s="102"/>
      <c r="I2414" s="93"/>
      <c r="J2414" s="93"/>
      <c r="S2414" s="72"/>
      <c r="T2414" s="72"/>
    </row>
    <row r="2415" spans="1:20" s="65" customFormat="1" ht="14.5" x14ac:dyDescent="0.35">
      <c r="A2415" s="48"/>
      <c r="E2415" s="102"/>
      <c r="F2415" s="102"/>
      <c r="G2415" s="102"/>
      <c r="I2415" s="93"/>
      <c r="J2415" s="93"/>
      <c r="S2415" s="72"/>
      <c r="T2415" s="72"/>
    </row>
    <row r="2416" spans="1:20" s="65" customFormat="1" ht="14.5" x14ac:dyDescent="0.35">
      <c r="A2416" s="48"/>
      <c r="E2416" s="102"/>
      <c r="F2416" s="102"/>
      <c r="G2416" s="102"/>
      <c r="I2416" s="93"/>
      <c r="J2416" s="93"/>
      <c r="S2416" s="72"/>
      <c r="T2416" s="72"/>
    </row>
    <row r="2417" spans="1:20" s="65" customFormat="1" ht="14.5" x14ac:dyDescent="0.35">
      <c r="A2417" s="48"/>
      <c r="E2417" s="102"/>
      <c r="F2417" s="102"/>
      <c r="G2417" s="102"/>
      <c r="I2417" s="93"/>
      <c r="J2417" s="93"/>
      <c r="S2417" s="72"/>
      <c r="T2417" s="72"/>
    </row>
    <row r="2418" spans="1:20" s="65" customFormat="1" ht="14.5" x14ac:dyDescent="0.35">
      <c r="A2418" s="48"/>
      <c r="E2418" s="102"/>
      <c r="F2418" s="102"/>
      <c r="G2418" s="102"/>
      <c r="I2418" s="93"/>
      <c r="J2418" s="93"/>
      <c r="S2418" s="72"/>
      <c r="T2418" s="72"/>
    </row>
    <row r="2419" spans="1:20" s="65" customFormat="1" ht="14.5" x14ac:dyDescent="0.35">
      <c r="A2419" s="48"/>
      <c r="E2419" s="102"/>
      <c r="F2419" s="102"/>
      <c r="G2419" s="102"/>
      <c r="I2419" s="93"/>
      <c r="J2419" s="93"/>
      <c r="S2419" s="72"/>
      <c r="T2419" s="72"/>
    </row>
    <row r="2420" spans="1:20" s="65" customFormat="1" ht="14.5" x14ac:dyDescent="0.35">
      <c r="A2420" s="48"/>
      <c r="E2420" s="102"/>
      <c r="F2420" s="102"/>
      <c r="G2420" s="102"/>
      <c r="I2420" s="93"/>
      <c r="J2420" s="93"/>
      <c r="S2420" s="72"/>
      <c r="T2420" s="72"/>
    </row>
    <row r="2421" spans="1:20" s="65" customFormat="1" ht="14.5" x14ac:dyDescent="0.35">
      <c r="A2421" s="48"/>
      <c r="E2421" s="102"/>
      <c r="F2421" s="102"/>
      <c r="G2421" s="102"/>
      <c r="I2421" s="93"/>
      <c r="J2421" s="93"/>
      <c r="S2421" s="72"/>
      <c r="T2421" s="72"/>
    </row>
    <row r="2422" spans="1:20" s="65" customFormat="1" ht="14.5" x14ac:dyDescent="0.35">
      <c r="A2422" s="48"/>
      <c r="E2422" s="102"/>
      <c r="F2422" s="102"/>
      <c r="G2422" s="102"/>
      <c r="I2422" s="93"/>
      <c r="J2422" s="93"/>
      <c r="S2422" s="72"/>
      <c r="T2422" s="72"/>
    </row>
    <row r="2423" spans="1:20" s="65" customFormat="1" ht="14.5" x14ac:dyDescent="0.35">
      <c r="A2423" s="48"/>
      <c r="E2423" s="102"/>
      <c r="F2423" s="102"/>
      <c r="G2423" s="102"/>
      <c r="I2423" s="93"/>
      <c r="J2423" s="93"/>
      <c r="S2423" s="72"/>
      <c r="T2423" s="72"/>
    </row>
    <row r="2424" spans="1:20" s="65" customFormat="1" ht="14.5" x14ac:dyDescent="0.35">
      <c r="A2424" s="48"/>
      <c r="E2424" s="102"/>
      <c r="F2424" s="102"/>
      <c r="G2424" s="102"/>
      <c r="I2424" s="93"/>
      <c r="J2424" s="93"/>
      <c r="S2424" s="72"/>
      <c r="T2424" s="72"/>
    </row>
    <row r="2425" spans="1:20" s="65" customFormat="1" ht="14.5" x14ac:dyDescent="0.35">
      <c r="A2425" s="48"/>
      <c r="E2425" s="102"/>
      <c r="F2425" s="102"/>
      <c r="G2425" s="102"/>
      <c r="I2425" s="93"/>
      <c r="J2425" s="93"/>
      <c r="S2425" s="72"/>
      <c r="T2425" s="72"/>
    </row>
    <row r="2426" spans="1:20" s="65" customFormat="1" ht="14.5" x14ac:dyDescent="0.35">
      <c r="A2426" s="48"/>
      <c r="E2426" s="102"/>
      <c r="F2426" s="102"/>
      <c r="G2426" s="102"/>
      <c r="I2426" s="93"/>
      <c r="J2426" s="93"/>
      <c r="S2426" s="72"/>
      <c r="T2426" s="72"/>
    </row>
    <row r="2427" spans="1:20" s="65" customFormat="1" ht="14.5" x14ac:dyDescent="0.35">
      <c r="A2427" s="48"/>
      <c r="E2427" s="102"/>
      <c r="F2427" s="102"/>
      <c r="G2427" s="102"/>
      <c r="I2427" s="93"/>
      <c r="J2427" s="93"/>
      <c r="S2427" s="72"/>
      <c r="T2427" s="72"/>
    </row>
    <row r="2428" spans="1:20" s="65" customFormat="1" ht="14.5" x14ac:dyDescent="0.35">
      <c r="A2428" s="48"/>
      <c r="E2428" s="102"/>
      <c r="F2428" s="102"/>
      <c r="G2428" s="102"/>
      <c r="I2428" s="93"/>
      <c r="J2428" s="93"/>
      <c r="S2428" s="72"/>
      <c r="T2428" s="72"/>
    </row>
    <row r="2429" spans="1:20" s="65" customFormat="1" ht="14.5" x14ac:dyDescent="0.35">
      <c r="A2429" s="48"/>
      <c r="E2429" s="102"/>
      <c r="F2429" s="102"/>
      <c r="G2429" s="102"/>
      <c r="I2429" s="93"/>
      <c r="J2429" s="93"/>
      <c r="S2429" s="72"/>
      <c r="T2429" s="72"/>
    </row>
    <row r="2430" spans="1:20" s="65" customFormat="1" ht="14.5" x14ac:dyDescent="0.35">
      <c r="A2430" s="48"/>
      <c r="E2430" s="102"/>
      <c r="F2430" s="102"/>
      <c r="G2430" s="102"/>
      <c r="I2430" s="93"/>
      <c r="J2430" s="93"/>
      <c r="S2430" s="72"/>
      <c r="T2430" s="72"/>
    </row>
    <row r="2431" spans="1:20" s="65" customFormat="1" ht="14.5" x14ac:dyDescent="0.35">
      <c r="A2431" s="48"/>
      <c r="E2431" s="102"/>
      <c r="F2431" s="102"/>
      <c r="G2431" s="102"/>
      <c r="I2431" s="93"/>
      <c r="J2431" s="93"/>
      <c r="S2431" s="72"/>
      <c r="T2431" s="72"/>
    </row>
    <row r="2432" spans="1:20" s="65" customFormat="1" ht="14.5" x14ac:dyDescent="0.35">
      <c r="A2432" s="48"/>
      <c r="E2432" s="102"/>
      <c r="F2432" s="102"/>
      <c r="G2432" s="102"/>
      <c r="I2432" s="93"/>
      <c r="J2432" s="93"/>
      <c r="S2432" s="72"/>
      <c r="T2432" s="72"/>
    </row>
    <row r="2433" spans="1:20" s="65" customFormat="1" ht="14.5" x14ac:dyDescent="0.35">
      <c r="A2433" s="48"/>
      <c r="E2433" s="102"/>
      <c r="F2433" s="102"/>
      <c r="G2433" s="102"/>
      <c r="I2433" s="93"/>
      <c r="J2433" s="93"/>
      <c r="S2433" s="72"/>
      <c r="T2433" s="72"/>
    </row>
    <row r="2434" spans="1:20" s="65" customFormat="1" ht="14.5" x14ac:dyDescent="0.35">
      <c r="A2434" s="48"/>
      <c r="E2434" s="102"/>
      <c r="F2434" s="102"/>
      <c r="G2434" s="102"/>
      <c r="I2434" s="93"/>
      <c r="J2434" s="93"/>
      <c r="S2434" s="72"/>
      <c r="T2434" s="72"/>
    </row>
    <row r="2435" spans="1:20" s="65" customFormat="1" ht="14.5" x14ac:dyDescent="0.35">
      <c r="A2435" s="48"/>
      <c r="E2435" s="102"/>
      <c r="F2435" s="102"/>
      <c r="G2435" s="102"/>
      <c r="I2435" s="93"/>
      <c r="J2435" s="93"/>
      <c r="S2435" s="72"/>
      <c r="T2435" s="72"/>
    </row>
    <row r="2436" spans="1:20" s="65" customFormat="1" ht="14.5" x14ac:dyDescent="0.35">
      <c r="A2436" s="48"/>
      <c r="E2436" s="102"/>
      <c r="F2436" s="102"/>
      <c r="G2436" s="102"/>
      <c r="I2436" s="93"/>
      <c r="J2436" s="93"/>
      <c r="S2436" s="72"/>
      <c r="T2436" s="72"/>
    </row>
    <row r="2437" spans="1:20" s="65" customFormat="1" ht="14.5" x14ac:dyDescent="0.35">
      <c r="A2437" s="48"/>
      <c r="E2437" s="102"/>
      <c r="F2437" s="102"/>
      <c r="G2437" s="102"/>
      <c r="I2437" s="93"/>
      <c r="J2437" s="93"/>
      <c r="S2437" s="72"/>
      <c r="T2437" s="72"/>
    </row>
    <row r="2438" spans="1:20" s="65" customFormat="1" ht="14.5" x14ac:dyDescent="0.35">
      <c r="A2438" s="48"/>
      <c r="E2438" s="102"/>
      <c r="F2438" s="102"/>
      <c r="G2438" s="102"/>
      <c r="I2438" s="93"/>
      <c r="J2438" s="93"/>
      <c r="S2438" s="72"/>
      <c r="T2438" s="72"/>
    </row>
    <row r="2439" spans="1:20" s="65" customFormat="1" ht="14.5" x14ac:dyDescent="0.35">
      <c r="A2439" s="48"/>
      <c r="E2439" s="102"/>
      <c r="F2439" s="102"/>
      <c r="G2439" s="102"/>
      <c r="I2439" s="93"/>
      <c r="J2439" s="93"/>
      <c r="S2439" s="72"/>
      <c r="T2439" s="72"/>
    </row>
    <row r="2440" spans="1:20" s="65" customFormat="1" ht="14.5" x14ac:dyDescent="0.35">
      <c r="A2440" s="48"/>
      <c r="E2440" s="102"/>
      <c r="F2440" s="102"/>
      <c r="G2440" s="102"/>
      <c r="I2440" s="93"/>
      <c r="J2440" s="93"/>
      <c r="S2440" s="72"/>
      <c r="T2440" s="72"/>
    </row>
    <row r="2441" spans="1:20" s="65" customFormat="1" ht="14.5" x14ac:dyDescent="0.35">
      <c r="A2441" s="48"/>
      <c r="E2441" s="102"/>
      <c r="F2441" s="102"/>
      <c r="G2441" s="102"/>
      <c r="I2441" s="93"/>
      <c r="J2441" s="93"/>
      <c r="S2441" s="72"/>
      <c r="T2441" s="72"/>
    </row>
    <row r="2442" spans="1:20" s="65" customFormat="1" ht="14.5" x14ac:dyDescent="0.35">
      <c r="A2442" s="48"/>
      <c r="E2442" s="102"/>
      <c r="F2442" s="102"/>
      <c r="G2442" s="102"/>
      <c r="I2442" s="93"/>
      <c r="J2442" s="93"/>
      <c r="S2442" s="72"/>
      <c r="T2442" s="72"/>
    </row>
    <row r="2443" spans="1:20" s="65" customFormat="1" ht="14.5" x14ac:dyDescent="0.35">
      <c r="A2443" s="48"/>
      <c r="E2443" s="102"/>
      <c r="F2443" s="102"/>
      <c r="G2443" s="102"/>
      <c r="I2443" s="93"/>
      <c r="J2443" s="93"/>
      <c r="S2443" s="72"/>
      <c r="T2443" s="72"/>
    </row>
    <row r="2444" spans="1:20" s="65" customFormat="1" ht="14.5" x14ac:dyDescent="0.35">
      <c r="A2444" s="48"/>
      <c r="E2444" s="102"/>
      <c r="F2444" s="102"/>
      <c r="G2444" s="102"/>
      <c r="I2444" s="93"/>
      <c r="J2444" s="93"/>
      <c r="S2444" s="72"/>
      <c r="T2444" s="72"/>
    </row>
    <row r="2445" spans="1:20" s="65" customFormat="1" ht="14.5" x14ac:dyDescent="0.35">
      <c r="A2445" s="48"/>
      <c r="E2445" s="102"/>
      <c r="F2445" s="102"/>
      <c r="G2445" s="102"/>
      <c r="I2445" s="93"/>
      <c r="J2445" s="93"/>
      <c r="S2445" s="72"/>
      <c r="T2445" s="72"/>
    </row>
    <row r="2446" spans="1:20" s="65" customFormat="1" ht="14.5" x14ac:dyDescent="0.35">
      <c r="A2446" s="48"/>
      <c r="E2446" s="102"/>
      <c r="F2446" s="102"/>
      <c r="G2446" s="102"/>
      <c r="I2446" s="93"/>
      <c r="J2446" s="93"/>
      <c r="S2446" s="72"/>
      <c r="T2446" s="72"/>
    </row>
    <row r="2447" spans="1:20" s="65" customFormat="1" ht="14.5" x14ac:dyDescent="0.35">
      <c r="A2447" s="48"/>
      <c r="E2447" s="102"/>
      <c r="F2447" s="102"/>
      <c r="G2447" s="102"/>
      <c r="I2447" s="93"/>
      <c r="J2447" s="93"/>
      <c r="S2447" s="72"/>
      <c r="T2447" s="72"/>
    </row>
    <row r="2448" spans="1:20" s="65" customFormat="1" ht="14.5" x14ac:dyDescent="0.35">
      <c r="A2448" s="48"/>
      <c r="E2448" s="102"/>
      <c r="F2448" s="102"/>
      <c r="G2448" s="102"/>
      <c r="I2448" s="93"/>
      <c r="J2448" s="93"/>
      <c r="S2448" s="72"/>
      <c r="T2448" s="72"/>
    </row>
    <row r="2449" spans="1:20" s="65" customFormat="1" ht="14.5" x14ac:dyDescent="0.35">
      <c r="A2449" s="48"/>
      <c r="E2449" s="102"/>
      <c r="F2449" s="102"/>
      <c r="G2449" s="102"/>
      <c r="I2449" s="93"/>
      <c r="J2449" s="93"/>
      <c r="S2449" s="72"/>
      <c r="T2449" s="72"/>
    </row>
    <row r="2450" spans="1:20" s="65" customFormat="1" ht="14.5" x14ac:dyDescent="0.35">
      <c r="A2450" s="48"/>
      <c r="E2450" s="102"/>
      <c r="F2450" s="102"/>
      <c r="G2450" s="102"/>
      <c r="I2450" s="93"/>
      <c r="J2450" s="93"/>
      <c r="S2450" s="72"/>
      <c r="T2450" s="72"/>
    </row>
    <row r="2451" spans="1:20" s="65" customFormat="1" ht="14.5" x14ac:dyDescent="0.35">
      <c r="A2451" s="48"/>
      <c r="E2451" s="102"/>
      <c r="F2451" s="102"/>
      <c r="G2451" s="102"/>
      <c r="I2451" s="93"/>
      <c r="J2451" s="93"/>
      <c r="S2451" s="72"/>
      <c r="T2451" s="72"/>
    </row>
    <row r="2452" spans="1:20" s="65" customFormat="1" ht="14.5" x14ac:dyDescent="0.35">
      <c r="A2452" s="48"/>
      <c r="E2452" s="102"/>
      <c r="F2452" s="102"/>
      <c r="G2452" s="102"/>
      <c r="I2452" s="93"/>
      <c r="J2452" s="93"/>
      <c r="S2452" s="72"/>
      <c r="T2452" s="72"/>
    </row>
    <row r="2453" spans="1:20" s="65" customFormat="1" ht="14.5" x14ac:dyDescent="0.35">
      <c r="A2453" s="48"/>
      <c r="E2453" s="102"/>
      <c r="F2453" s="102"/>
      <c r="G2453" s="102"/>
      <c r="I2453" s="93"/>
      <c r="J2453" s="93"/>
      <c r="S2453" s="72"/>
      <c r="T2453" s="72"/>
    </row>
    <row r="2454" spans="1:20" s="65" customFormat="1" ht="14.5" x14ac:dyDescent="0.35">
      <c r="A2454" s="48"/>
      <c r="E2454" s="102"/>
      <c r="F2454" s="102"/>
      <c r="G2454" s="102"/>
      <c r="I2454" s="93"/>
      <c r="J2454" s="93"/>
      <c r="S2454" s="72"/>
      <c r="T2454" s="72"/>
    </row>
    <row r="2455" spans="1:20" s="65" customFormat="1" ht="14.5" x14ac:dyDescent="0.35">
      <c r="A2455" s="48"/>
      <c r="E2455" s="102"/>
      <c r="F2455" s="102"/>
      <c r="G2455" s="102"/>
      <c r="I2455" s="93"/>
      <c r="J2455" s="93"/>
      <c r="S2455" s="72"/>
      <c r="T2455" s="72"/>
    </row>
    <row r="2456" spans="1:20" s="65" customFormat="1" ht="14.5" x14ac:dyDescent="0.35">
      <c r="A2456" s="48"/>
      <c r="E2456" s="102"/>
      <c r="F2456" s="102"/>
      <c r="G2456" s="102"/>
      <c r="I2456" s="93"/>
      <c r="J2456" s="93"/>
      <c r="S2456" s="72"/>
      <c r="T2456" s="72"/>
    </row>
    <row r="2457" spans="1:20" s="65" customFormat="1" ht="14.5" x14ac:dyDescent="0.35">
      <c r="A2457" s="48"/>
      <c r="E2457" s="102"/>
      <c r="F2457" s="102"/>
      <c r="G2457" s="102"/>
      <c r="I2457" s="93"/>
      <c r="J2457" s="93"/>
      <c r="S2457" s="72"/>
      <c r="T2457" s="72"/>
    </row>
    <row r="2458" spans="1:20" s="65" customFormat="1" ht="14.5" x14ac:dyDescent="0.35">
      <c r="A2458" s="48"/>
      <c r="E2458" s="102"/>
      <c r="F2458" s="102"/>
      <c r="G2458" s="102"/>
      <c r="I2458" s="93"/>
      <c r="J2458" s="93"/>
      <c r="S2458" s="72"/>
      <c r="T2458" s="72"/>
    </row>
    <row r="2459" spans="1:20" s="65" customFormat="1" ht="14.5" x14ac:dyDescent="0.35">
      <c r="A2459" s="48"/>
      <c r="E2459" s="102"/>
      <c r="F2459" s="102"/>
      <c r="G2459" s="102"/>
      <c r="I2459" s="93"/>
      <c r="J2459" s="93"/>
      <c r="S2459" s="72"/>
      <c r="T2459" s="72"/>
    </row>
    <row r="2460" spans="1:20" s="65" customFormat="1" ht="14.5" x14ac:dyDescent="0.35">
      <c r="A2460" s="48"/>
      <c r="E2460" s="102"/>
      <c r="F2460" s="102"/>
      <c r="G2460" s="102"/>
      <c r="I2460" s="93"/>
      <c r="J2460" s="93"/>
      <c r="S2460" s="72"/>
      <c r="T2460" s="72"/>
    </row>
    <row r="2461" spans="1:20" s="65" customFormat="1" ht="14.5" x14ac:dyDescent="0.35">
      <c r="A2461" s="48"/>
      <c r="E2461" s="102"/>
      <c r="F2461" s="102"/>
      <c r="G2461" s="102"/>
      <c r="I2461" s="93"/>
      <c r="J2461" s="93"/>
      <c r="S2461" s="72"/>
      <c r="T2461" s="72"/>
    </row>
    <row r="2462" spans="1:20" s="65" customFormat="1" ht="14.5" x14ac:dyDescent="0.35">
      <c r="A2462" s="48"/>
      <c r="E2462" s="102"/>
      <c r="F2462" s="102"/>
      <c r="G2462" s="102"/>
      <c r="I2462" s="93"/>
      <c r="J2462" s="93"/>
      <c r="S2462" s="72"/>
      <c r="T2462" s="72"/>
    </row>
    <row r="2463" spans="1:20" s="65" customFormat="1" ht="14.5" x14ac:dyDescent="0.35">
      <c r="A2463" s="48"/>
      <c r="E2463" s="102"/>
      <c r="F2463" s="102"/>
      <c r="G2463" s="102"/>
      <c r="I2463" s="93"/>
      <c r="J2463" s="93"/>
      <c r="S2463" s="72"/>
      <c r="T2463" s="72"/>
    </row>
    <row r="2464" spans="1:20" s="65" customFormat="1" ht="14.5" x14ac:dyDescent="0.35">
      <c r="A2464" s="48"/>
      <c r="E2464" s="102"/>
      <c r="F2464" s="102"/>
      <c r="G2464" s="102"/>
      <c r="I2464" s="93"/>
      <c r="J2464" s="93"/>
      <c r="S2464" s="72"/>
      <c r="T2464" s="72"/>
    </row>
    <row r="2465" spans="1:20" s="65" customFormat="1" ht="14.5" x14ac:dyDescent="0.35">
      <c r="A2465" s="48"/>
      <c r="E2465" s="102"/>
      <c r="F2465" s="102"/>
      <c r="G2465" s="102"/>
      <c r="I2465" s="93"/>
      <c r="J2465" s="93"/>
      <c r="S2465" s="72"/>
      <c r="T2465" s="72"/>
    </row>
    <row r="2466" spans="1:20" s="65" customFormat="1" ht="14.5" x14ac:dyDescent="0.35">
      <c r="A2466" s="48"/>
      <c r="E2466" s="102"/>
      <c r="F2466" s="102"/>
      <c r="G2466" s="102"/>
      <c r="I2466" s="93"/>
      <c r="J2466" s="93"/>
      <c r="S2466" s="72"/>
      <c r="T2466" s="72"/>
    </row>
    <row r="2467" spans="1:20" s="65" customFormat="1" ht="14.5" x14ac:dyDescent="0.35">
      <c r="A2467" s="48"/>
      <c r="E2467" s="102"/>
      <c r="F2467" s="102"/>
      <c r="G2467" s="102"/>
      <c r="I2467" s="93"/>
      <c r="J2467" s="93"/>
      <c r="S2467" s="72"/>
      <c r="T2467" s="72"/>
    </row>
    <row r="2468" spans="1:20" s="65" customFormat="1" ht="14.5" x14ac:dyDescent="0.35">
      <c r="A2468" s="48"/>
      <c r="E2468" s="102"/>
      <c r="F2468" s="102"/>
      <c r="G2468" s="102"/>
      <c r="I2468" s="93"/>
      <c r="J2468" s="93"/>
      <c r="S2468" s="72"/>
      <c r="T2468" s="72"/>
    </row>
    <row r="2469" spans="1:20" s="65" customFormat="1" ht="14.5" x14ac:dyDescent="0.35">
      <c r="A2469" s="48"/>
      <c r="E2469" s="102"/>
      <c r="F2469" s="102"/>
      <c r="G2469" s="102"/>
      <c r="I2469" s="93"/>
      <c r="J2469" s="93"/>
      <c r="S2469" s="72"/>
      <c r="T2469" s="72"/>
    </row>
    <row r="2470" spans="1:20" s="65" customFormat="1" ht="14.5" x14ac:dyDescent="0.35">
      <c r="A2470" s="48"/>
      <c r="E2470" s="102"/>
      <c r="F2470" s="102"/>
      <c r="G2470" s="102"/>
      <c r="I2470" s="93"/>
      <c r="J2470" s="93"/>
      <c r="S2470" s="72"/>
      <c r="T2470" s="72"/>
    </row>
    <row r="2471" spans="1:20" s="65" customFormat="1" ht="14.5" x14ac:dyDescent="0.35">
      <c r="A2471" s="48"/>
      <c r="E2471" s="102"/>
      <c r="F2471" s="102"/>
      <c r="G2471" s="102"/>
      <c r="I2471" s="93"/>
      <c r="J2471" s="93"/>
      <c r="S2471" s="72"/>
      <c r="T2471" s="72"/>
    </row>
    <row r="2472" spans="1:20" s="65" customFormat="1" ht="14.5" x14ac:dyDescent="0.35">
      <c r="A2472" s="48"/>
      <c r="E2472" s="102"/>
      <c r="F2472" s="102"/>
      <c r="G2472" s="102"/>
      <c r="I2472" s="93"/>
      <c r="J2472" s="93"/>
      <c r="S2472" s="72"/>
      <c r="T2472" s="72"/>
    </row>
    <row r="2473" spans="1:20" s="65" customFormat="1" ht="14.5" x14ac:dyDescent="0.35">
      <c r="A2473" s="48"/>
      <c r="E2473" s="102"/>
      <c r="F2473" s="102"/>
      <c r="G2473" s="102"/>
      <c r="I2473" s="93"/>
      <c r="J2473" s="93"/>
      <c r="S2473" s="72"/>
      <c r="T2473" s="72"/>
    </row>
    <row r="2474" spans="1:20" s="65" customFormat="1" ht="14.5" x14ac:dyDescent="0.35">
      <c r="A2474" s="48"/>
      <c r="E2474" s="102"/>
      <c r="F2474" s="102"/>
      <c r="G2474" s="102"/>
      <c r="I2474" s="93"/>
      <c r="J2474" s="93"/>
      <c r="S2474" s="72"/>
      <c r="T2474" s="72"/>
    </row>
    <row r="2475" spans="1:20" s="65" customFormat="1" ht="14.5" x14ac:dyDescent="0.35">
      <c r="A2475" s="48"/>
      <c r="E2475" s="102"/>
      <c r="F2475" s="102"/>
      <c r="G2475" s="102"/>
      <c r="I2475" s="93"/>
      <c r="J2475" s="93"/>
      <c r="S2475" s="72"/>
      <c r="T2475" s="72"/>
    </row>
    <row r="2476" spans="1:20" s="65" customFormat="1" ht="14.5" x14ac:dyDescent="0.35">
      <c r="A2476" s="48"/>
      <c r="E2476" s="102"/>
      <c r="F2476" s="102"/>
      <c r="G2476" s="102"/>
      <c r="I2476" s="93"/>
      <c r="J2476" s="93"/>
      <c r="S2476" s="72"/>
      <c r="T2476" s="72"/>
    </row>
    <row r="2477" spans="1:20" s="65" customFormat="1" ht="14.5" x14ac:dyDescent="0.35">
      <c r="A2477" s="48"/>
      <c r="E2477" s="102"/>
      <c r="F2477" s="102"/>
      <c r="G2477" s="102"/>
      <c r="I2477" s="93"/>
      <c r="J2477" s="93"/>
      <c r="S2477" s="72"/>
      <c r="T2477" s="72"/>
    </row>
    <row r="2478" spans="1:20" s="65" customFormat="1" ht="14.5" x14ac:dyDescent="0.35">
      <c r="A2478" s="48"/>
      <c r="E2478" s="102"/>
      <c r="F2478" s="102"/>
      <c r="G2478" s="102"/>
      <c r="I2478" s="93"/>
      <c r="J2478" s="93"/>
      <c r="S2478" s="72"/>
      <c r="T2478" s="72"/>
    </row>
    <row r="2479" spans="1:20" s="65" customFormat="1" ht="14.5" x14ac:dyDescent="0.35">
      <c r="A2479" s="48"/>
      <c r="E2479" s="102"/>
      <c r="F2479" s="102"/>
      <c r="G2479" s="102"/>
      <c r="I2479" s="93"/>
      <c r="J2479" s="93"/>
      <c r="S2479" s="72"/>
      <c r="T2479" s="72"/>
    </row>
    <row r="2480" spans="1:20" s="65" customFormat="1" ht="14.5" x14ac:dyDescent="0.35">
      <c r="A2480" s="48"/>
      <c r="E2480" s="102"/>
      <c r="F2480" s="102"/>
      <c r="G2480" s="102"/>
      <c r="I2480" s="93"/>
      <c r="J2480" s="93"/>
      <c r="S2480" s="72"/>
      <c r="T2480" s="72"/>
    </row>
    <row r="2481" spans="1:20" s="65" customFormat="1" ht="14.5" x14ac:dyDescent="0.35">
      <c r="A2481" s="48"/>
      <c r="E2481" s="102"/>
      <c r="F2481" s="102"/>
      <c r="G2481" s="102"/>
      <c r="I2481" s="93"/>
      <c r="J2481" s="93"/>
      <c r="S2481" s="72"/>
      <c r="T2481" s="72"/>
    </row>
    <row r="2482" spans="1:20" s="65" customFormat="1" ht="14.5" x14ac:dyDescent="0.35">
      <c r="A2482" s="48"/>
      <c r="E2482" s="102"/>
      <c r="F2482" s="102"/>
      <c r="G2482" s="102"/>
      <c r="I2482" s="93"/>
      <c r="J2482" s="93"/>
      <c r="S2482" s="72"/>
      <c r="T2482" s="72"/>
    </row>
    <row r="2483" spans="1:20" s="65" customFormat="1" ht="14.5" x14ac:dyDescent="0.35">
      <c r="A2483" s="48"/>
      <c r="E2483" s="102"/>
      <c r="F2483" s="102"/>
      <c r="G2483" s="102"/>
      <c r="I2483" s="93"/>
      <c r="J2483" s="93"/>
      <c r="S2483" s="72"/>
      <c r="T2483" s="72"/>
    </row>
    <row r="2484" spans="1:20" s="65" customFormat="1" ht="14.5" x14ac:dyDescent="0.35">
      <c r="A2484" s="48"/>
      <c r="E2484" s="102"/>
      <c r="F2484" s="102"/>
      <c r="G2484" s="102"/>
      <c r="I2484" s="93"/>
      <c r="J2484" s="93"/>
      <c r="S2484" s="72"/>
      <c r="T2484" s="72"/>
    </row>
    <row r="2485" spans="1:20" s="65" customFormat="1" ht="14.5" x14ac:dyDescent="0.35">
      <c r="A2485" s="48"/>
      <c r="E2485" s="102"/>
      <c r="F2485" s="102"/>
      <c r="G2485" s="102"/>
      <c r="I2485" s="93"/>
      <c r="J2485" s="93"/>
      <c r="S2485" s="72"/>
      <c r="T2485" s="72"/>
    </row>
    <row r="2486" spans="1:20" s="65" customFormat="1" ht="14.5" x14ac:dyDescent="0.35">
      <c r="A2486" s="48"/>
      <c r="E2486" s="102"/>
      <c r="F2486" s="102"/>
      <c r="G2486" s="102"/>
      <c r="I2486" s="93"/>
      <c r="J2486" s="93"/>
      <c r="S2486" s="72"/>
      <c r="T2486" s="72"/>
    </row>
    <row r="2487" spans="1:20" s="65" customFormat="1" ht="14.5" x14ac:dyDescent="0.35">
      <c r="A2487" s="48"/>
      <c r="E2487" s="102"/>
      <c r="F2487" s="102"/>
      <c r="G2487" s="102"/>
      <c r="I2487" s="93"/>
      <c r="J2487" s="93"/>
      <c r="S2487" s="72"/>
      <c r="T2487" s="72"/>
    </row>
    <row r="2488" spans="1:20" s="65" customFormat="1" ht="14.5" x14ac:dyDescent="0.35">
      <c r="A2488" s="48"/>
      <c r="E2488" s="102"/>
      <c r="F2488" s="102"/>
      <c r="G2488" s="102"/>
      <c r="I2488" s="93"/>
      <c r="J2488" s="93"/>
      <c r="S2488" s="72"/>
      <c r="T2488" s="72"/>
    </row>
    <row r="2489" spans="1:20" s="65" customFormat="1" ht="14.5" x14ac:dyDescent="0.35">
      <c r="A2489" s="48"/>
      <c r="E2489" s="102"/>
      <c r="F2489" s="102"/>
      <c r="G2489" s="102"/>
      <c r="I2489" s="93"/>
      <c r="J2489" s="93"/>
      <c r="S2489" s="72"/>
      <c r="T2489" s="72"/>
    </row>
    <row r="2490" spans="1:20" s="65" customFormat="1" ht="14.5" x14ac:dyDescent="0.35">
      <c r="A2490" s="48"/>
      <c r="E2490" s="102"/>
      <c r="F2490" s="102"/>
      <c r="G2490" s="102"/>
      <c r="I2490" s="93"/>
      <c r="J2490" s="93"/>
      <c r="S2490" s="72"/>
      <c r="T2490" s="72"/>
    </row>
    <row r="2491" spans="1:20" s="65" customFormat="1" ht="14.5" x14ac:dyDescent="0.35">
      <c r="A2491" s="48"/>
      <c r="E2491" s="102"/>
      <c r="F2491" s="102"/>
      <c r="G2491" s="102"/>
      <c r="I2491" s="93"/>
      <c r="J2491" s="93"/>
      <c r="S2491" s="72"/>
      <c r="T2491" s="72"/>
    </row>
    <row r="2492" spans="1:20" s="65" customFormat="1" ht="14.5" x14ac:dyDescent="0.35">
      <c r="A2492" s="48"/>
      <c r="E2492" s="102"/>
      <c r="F2492" s="102"/>
      <c r="G2492" s="102"/>
      <c r="I2492" s="93"/>
      <c r="J2492" s="93"/>
      <c r="S2492" s="72"/>
      <c r="T2492" s="72"/>
    </row>
    <row r="2493" spans="1:20" s="65" customFormat="1" ht="14.5" x14ac:dyDescent="0.35">
      <c r="A2493" s="48"/>
      <c r="E2493" s="102"/>
      <c r="F2493" s="102"/>
      <c r="G2493" s="102"/>
      <c r="I2493" s="93"/>
      <c r="J2493" s="93"/>
      <c r="S2493" s="72"/>
      <c r="T2493" s="72"/>
    </row>
    <row r="2494" spans="1:20" s="65" customFormat="1" ht="14.5" x14ac:dyDescent="0.35">
      <c r="A2494" s="48"/>
      <c r="E2494" s="102"/>
      <c r="F2494" s="102"/>
      <c r="G2494" s="102"/>
      <c r="I2494" s="93"/>
      <c r="J2494" s="93"/>
      <c r="S2494" s="72"/>
      <c r="T2494" s="72"/>
    </row>
    <row r="2495" spans="1:20" s="65" customFormat="1" ht="14.5" x14ac:dyDescent="0.35">
      <c r="A2495" s="48"/>
      <c r="E2495" s="102"/>
      <c r="F2495" s="102"/>
      <c r="G2495" s="102"/>
      <c r="I2495" s="93"/>
      <c r="J2495" s="93"/>
      <c r="S2495" s="72"/>
      <c r="T2495" s="72"/>
    </row>
    <row r="2496" spans="1:20" s="65" customFormat="1" ht="14.5" x14ac:dyDescent="0.35">
      <c r="A2496" s="48"/>
      <c r="E2496" s="102"/>
      <c r="F2496" s="102"/>
      <c r="G2496" s="102"/>
      <c r="I2496" s="93"/>
      <c r="J2496" s="93"/>
      <c r="S2496" s="72"/>
      <c r="T2496" s="72"/>
    </row>
    <row r="2497" spans="1:20" s="65" customFormat="1" ht="14.5" x14ac:dyDescent="0.35">
      <c r="A2497" s="48"/>
      <c r="E2497" s="102"/>
      <c r="F2497" s="102"/>
      <c r="G2497" s="102"/>
      <c r="I2497" s="93"/>
      <c r="J2497" s="93"/>
      <c r="S2497" s="72"/>
      <c r="T2497" s="72"/>
    </row>
    <row r="2498" spans="1:20" s="65" customFormat="1" ht="14.5" x14ac:dyDescent="0.35">
      <c r="A2498" s="48"/>
      <c r="E2498" s="102"/>
      <c r="F2498" s="102"/>
      <c r="G2498" s="102"/>
      <c r="I2498" s="93"/>
      <c r="J2498" s="93"/>
      <c r="S2498" s="72"/>
      <c r="T2498" s="72"/>
    </row>
    <row r="2499" spans="1:20" s="65" customFormat="1" ht="14.5" x14ac:dyDescent="0.35">
      <c r="A2499" s="48"/>
      <c r="E2499" s="102"/>
      <c r="F2499" s="102"/>
      <c r="G2499" s="102"/>
      <c r="I2499" s="93"/>
      <c r="J2499" s="93"/>
      <c r="S2499" s="72"/>
      <c r="T2499" s="72"/>
    </row>
    <row r="2500" spans="1:20" s="65" customFormat="1" ht="14.5" x14ac:dyDescent="0.35">
      <c r="A2500" s="48"/>
      <c r="E2500" s="102"/>
      <c r="F2500" s="102"/>
      <c r="G2500" s="102"/>
      <c r="I2500" s="93"/>
      <c r="J2500" s="93"/>
      <c r="S2500" s="72"/>
      <c r="T2500" s="72"/>
    </row>
    <row r="2501" spans="1:20" s="65" customFormat="1" ht="14.5" x14ac:dyDescent="0.35">
      <c r="A2501" s="48"/>
      <c r="E2501" s="102"/>
      <c r="F2501" s="102"/>
      <c r="G2501" s="102"/>
      <c r="I2501" s="93"/>
      <c r="J2501" s="93"/>
      <c r="S2501" s="72"/>
      <c r="T2501" s="72"/>
    </row>
    <row r="2502" spans="1:20" s="65" customFormat="1" ht="14.5" x14ac:dyDescent="0.35">
      <c r="A2502" s="48"/>
      <c r="E2502" s="102"/>
      <c r="F2502" s="102"/>
      <c r="G2502" s="102"/>
      <c r="I2502" s="93"/>
      <c r="J2502" s="93"/>
      <c r="S2502" s="72"/>
      <c r="T2502" s="72"/>
    </row>
    <row r="2503" spans="1:20" s="65" customFormat="1" ht="14.5" x14ac:dyDescent="0.35">
      <c r="A2503" s="48"/>
      <c r="E2503" s="102"/>
      <c r="F2503" s="102"/>
      <c r="G2503" s="102"/>
      <c r="I2503" s="93"/>
      <c r="J2503" s="93"/>
      <c r="S2503" s="72"/>
      <c r="T2503" s="72"/>
    </row>
    <row r="2504" spans="1:20" s="65" customFormat="1" ht="14.5" x14ac:dyDescent="0.35">
      <c r="A2504" s="48"/>
      <c r="E2504" s="102"/>
      <c r="F2504" s="102"/>
      <c r="G2504" s="102"/>
      <c r="I2504" s="93"/>
      <c r="J2504" s="93"/>
      <c r="S2504" s="72"/>
      <c r="T2504" s="72"/>
    </row>
    <row r="2505" spans="1:20" s="65" customFormat="1" ht="14.5" x14ac:dyDescent="0.35">
      <c r="A2505" s="48"/>
      <c r="E2505" s="102"/>
      <c r="F2505" s="102"/>
      <c r="G2505" s="102"/>
      <c r="I2505" s="93"/>
      <c r="J2505" s="93"/>
      <c r="S2505" s="72"/>
      <c r="T2505" s="72"/>
    </row>
    <row r="2506" spans="1:20" s="65" customFormat="1" ht="14.5" x14ac:dyDescent="0.35">
      <c r="A2506" s="48"/>
      <c r="E2506" s="102"/>
      <c r="F2506" s="102"/>
      <c r="G2506" s="102"/>
      <c r="I2506" s="93"/>
      <c r="J2506" s="93"/>
      <c r="S2506" s="72"/>
      <c r="T2506" s="72"/>
    </row>
    <row r="2507" spans="1:20" s="65" customFormat="1" ht="14.5" x14ac:dyDescent="0.35">
      <c r="A2507" s="48"/>
      <c r="E2507" s="102"/>
      <c r="F2507" s="102"/>
      <c r="G2507" s="102"/>
      <c r="I2507" s="93"/>
      <c r="J2507" s="93"/>
      <c r="S2507" s="72"/>
      <c r="T2507" s="72"/>
    </row>
    <row r="2508" spans="1:20" s="65" customFormat="1" ht="14.5" x14ac:dyDescent="0.35">
      <c r="A2508" s="48"/>
      <c r="E2508" s="102"/>
      <c r="F2508" s="102"/>
      <c r="G2508" s="102"/>
      <c r="I2508" s="93"/>
      <c r="J2508" s="93"/>
      <c r="S2508" s="72"/>
      <c r="T2508" s="72"/>
    </row>
    <row r="2509" spans="1:20" s="65" customFormat="1" ht="14.5" x14ac:dyDescent="0.35">
      <c r="A2509" s="48"/>
      <c r="E2509" s="102"/>
      <c r="F2509" s="102"/>
      <c r="G2509" s="102"/>
      <c r="I2509" s="93"/>
      <c r="J2509" s="93"/>
      <c r="S2509" s="72"/>
      <c r="T2509" s="72"/>
    </row>
    <row r="2510" spans="1:20" s="65" customFormat="1" ht="14.5" x14ac:dyDescent="0.35">
      <c r="A2510" s="48"/>
      <c r="E2510" s="102"/>
      <c r="F2510" s="102"/>
      <c r="G2510" s="102"/>
      <c r="I2510" s="93"/>
      <c r="J2510" s="93"/>
      <c r="S2510" s="72"/>
      <c r="T2510" s="72"/>
    </row>
    <row r="2511" spans="1:20" s="65" customFormat="1" ht="14.5" x14ac:dyDescent="0.35">
      <c r="A2511" s="48"/>
      <c r="E2511" s="102"/>
      <c r="F2511" s="102"/>
      <c r="G2511" s="102"/>
      <c r="I2511" s="93"/>
      <c r="J2511" s="93"/>
      <c r="S2511" s="72"/>
      <c r="T2511" s="72"/>
    </row>
    <row r="2512" spans="1:20" s="65" customFormat="1" ht="14.5" x14ac:dyDescent="0.35">
      <c r="A2512" s="48"/>
      <c r="E2512" s="102"/>
      <c r="F2512" s="102"/>
      <c r="G2512" s="102"/>
      <c r="I2512" s="93"/>
      <c r="J2512" s="93"/>
      <c r="S2512" s="72"/>
      <c r="T2512" s="72"/>
    </row>
    <row r="2513" spans="1:20" s="65" customFormat="1" ht="14.5" x14ac:dyDescent="0.35">
      <c r="A2513" s="48"/>
      <c r="E2513" s="102"/>
      <c r="F2513" s="102"/>
      <c r="G2513" s="102"/>
      <c r="I2513" s="93"/>
      <c r="J2513" s="93"/>
      <c r="S2513" s="72"/>
      <c r="T2513" s="72"/>
    </row>
    <row r="2514" spans="1:20" s="65" customFormat="1" ht="14.5" x14ac:dyDescent="0.35">
      <c r="A2514" s="48"/>
      <c r="E2514" s="102"/>
      <c r="F2514" s="102"/>
      <c r="G2514" s="102"/>
      <c r="I2514" s="93"/>
      <c r="J2514" s="93"/>
      <c r="S2514" s="72"/>
      <c r="T2514" s="72"/>
    </row>
    <row r="2515" spans="1:20" s="65" customFormat="1" ht="14.5" x14ac:dyDescent="0.35">
      <c r="A2515" s="48"/>
      <c r="E2515" s="102"/>
      <c r="F2515" s="102"/>
      <c r="G2515" s="102"/>
      <c r="I2515" s="93"/>
      <c r="J2515" s="93"/>
      <c r="S2515" s="72"/>
      <c r="T2515" s="72"/>
    </row>
    <row r="2516" spans="1:20" s="65" customFormat="1" ht="14.5" x14ac:dyDescent="0.35">
      <c r="A2516" s="48"/>
      <c r="E2516" s="102"/>
      <c r="F2516" s="102"/>
      <c r="G2516" s="102"/>
      <c r="I2516" s="93"/>
      <c r="J2516" s="93"/>
      <c r="S2516" s="72"/>
      <c r="T2516" s="72"/>
    </row>
    <row r="2517" spans="1:20" s="65" customFormat="1" ht="14.5" x14ac:dyDescent="0.35">
      <c r="A2517" s="48"/>
      <c r="E2517" s="102"/>
      <c r="F2517" s="102"/>
      <c r="G2517" s="102"/>
      <c r="I2517" s="93"/>
      <c r="J2517" s="93"/>
      <c r="S2517" s="72"/>
      <c r="T2517" s="72"/>
    </row>
    <row r="2518" spans="1:20" s="65" customFormat="1" ht="14.5" x14ac:dyDescent="0.35">
      <c r="A2518" s="48"/>
      <c r="E2518" s="102"/>
      <c r="F2518" s="102"/>
      <c r="G2518" s="102"/>
      <c r="I2518" s="93"/>
      <c r="J2518" s="93"/>
      <c r="S2518" s="72"/>
      <c r="T2518" s="72"/>
    </row>
    <row r="2519" spans="1:20" s="65" customFormat="1" ht="14.5" x14ac:dyDescent="0.35">
      <c r="A2519" s="48"/>
      <c r="E2519" s="102"/>
      <c r="F2519" s="102"/>
      <c r="G2519" s="102"/>
      <c r="I2519" s="93"/>
      <c r="J2519" s="93"/>
      <c r="S2519" s="72"/>
      <c r="T2519" s="72"/>
    </row>
    <row r="2520" spans="1:20" s="65" customFormat="1" ht="14.5" x14ac:dyDescent="0.35">
      <c r="A2520" s="48"/>
      <c r="E2520" s="102"/>
      <c r="F2520" s="102"/>
      <c r="G2520" s="102"/>
      <c r="I2520" s="93"/>
      <c r="J2520" s="93"/>
      <c r="S2520" s="72"/>
      <c r="T2520" s="72"/>
    </row>
    <row r="2521" spans="1:20" s="65" customFormat="1" ht="14.5" x14ac:dyDescent="0.35">
      <c r="A2521" s="48"/>
      <c r="E2521" s="102"/>
      <c r="F2521" s="102"/>
      <c r="G2521" s="102"/>
      <c r="I2521" s="93"/>
      <c r="J2521" s="93"/>
      <c r="S2521" s="72"/>
      <c r="T2521" s="72"/>
    </row>
    <row r="2522" spans="1:20" s="65" customFormat="1" ht="14.5" x14ac:dyDescent="0.35">
      <c r="A2522" s="48"/>
      <c r="E2522" s="102"/>
      <c r="F2522" s="102"/>
      <c r="G2522" s="102"/>
      <c r="I2522" s="93"/>
      <c r="J2522" s="93"/>
      <c r="S2522" s="72"/>
      <c r="T2522" s="72"/>
    </row>
    <row r="2523" spans="1:20" s="65" customFormat="1" ht="14.5" x14ac:dyDescent="0.35">
      <c r="A2523" s="48"/>
      <c r="E2523" s="102"/>
      <c r="F2523" s="102"/>
      <c r="G2523" s="102"/>
      <c r="I2523" s="93"/>
      <c r="J2523" s="93"/>
      <c r="S2523" s="72"/>
      <c r="T2523" s="72"/>
    </row>
    <row r="2524" spans="1:20" s="65" customFormat="1" ht="14.5" x14ac:dyDescent="0.35">
      <c r="A2524" s="48"/>
      <c r="E2524" s="102"/>
      <c r="F2524" s="102"/>
      <c r="G2524" s="102"/>
      <c r="I2524" s="93"/>
      <c r="J2524" s="93"/>
      <c r="S2524" s="72"/>
      <c r="T2524" s="72"/>
    </row>
    <row r="2525" spans="1:20" s="65" customFormat="1" ht="14.5" x14ac:dyDescent="0.35">
      <c r="A2525" s="48"/>
      <c r="E2525" s="102"/>
      <c r="F2525" s="102"/>
      <c r="G2525" s="102"/>
      <c r="I2525" s="93"/>
      <c r="J2525" s="93"/>
      <c r="S2525" s="72"/>
      <c r="T2525" s="72"/>
    </row>
    <row r="2526" spans="1:20" s="65" customFormat="1" ht="14.5" x14ac:dyDescent="0.35">
      <c r="A2526" s="48"/>
      <c r="E2526" s="102"/>
      <c r="F2526" s="102"/>
      <c r="G2526" s="102"/>
      <c r="I2526" s="93"/>
      <c r="J2526" s="93"/>
      <c r="S2526" s="72"/>
      <c r="T2526" s="72"/>
    </row>
    <row r="2527" spans="1:20" s="65" customFormat="1" ht="14.5" x14ac:dyDescent="0.35">
      <c r="A2527" s="48"/>
      <c r="E2527" s="102"/>
      <c r="F2527" s="102"/>
      <c r="G2527" s="102"/>
      <c r="I2527" s="93"/>
      <c r="J2527" s="93"/>
      <c r="S2527" s="72"/>
      <c r="T2527" s="72"/>
    </row>
    <row r="2528" spans="1:20" s="65" customFormat="1" ht="14.5" x14ac:dyDescent="0.35">
      <c r="A2528" s="48"/>
      <c r="E2528" s="102"/>
      <c r="F2528" s="102"/>
      <c r="G2528" s="102"/>
      <c r="I2528" s="93"/>
      <c r="J2528" s="93"/>
      <c r="S2528" s="72"/>
      <c r="T2528" s="72"/>
    </row>
    <row r="2529" spans="1:20" s="65" customFormat="1" ht="14.5" x14ac:dyDescent="0.35">
      <c r="A2529" s="48"/>
      <c r="E2529" s="102"/>
      <c r="F2529" s="102"/>
      <c r="G2529" s="102"/>
      <c r="I2529" s="93"/>
      <c r="J2529" s="93"/>
      <c r="S2529" s="72"/>
      <c r="T2529" s="72"/>
    </row>
    <row r="2530" spans="1:20" s="65" customFormat="1" ht="14.5" x14ac:dyDescent="0.35">
      <c r="A2530" s="48"/>
      <c r="E2530" s="102"/>
      <c r="F2530" s="102"/>
      <c r="G2530" s="102"/>
      <c r="I2530" s="93"/>
      <c r="J2530" s="93"/>
      <c r="S2530" s="72"/>
      <c r="T2530" s="72"/>
    </row>
    <row r="2531" spans="1:20" s="65" customFormat="1" ht="14.5" x14ac:dyDescent="0.35">
      <c r="A2531" s="48"/>
      <c r="E2531" s="102"/>
      <c r="F2531" s="102"/>
      <c r="G2531" s="102"/>
      <c r="I2531" s="93"/>
      <c r="J2531" s="93"/>
      <c r="S2531" s="72"/>
      <c r="T2531" s="72"/>
    </row>
    <row r="2532" spans="1:20" s="65" customFormat="1" ht="14.5" x14ac:dyDescent="0.35">
      <c r="A2532" s="48"/>
      <c r="E2532" s="102"/>
      <c r="F2532" s="102"/>
      <c r="G2532" s="102"/>
      <c r="I2532" s="93"/>
      <c r="J2532" s="93"/>
      <c r="S2532" s="72"/>
      <c r="T2532" s="72"/>
    </row>
    <row r="2533" spans="1:20" s="65" customFormat="1" ht="14.5" x14ac:dyDescent="0.35">
      <c r="A2533" s="48"/>
      <c r="E2533" s="102"/>
      <c r="F2533" s="102"/>
      <c r="G2533" s="102"/>
      <c r="I2533" s="93"/>
      <c r="J2533" s="93"/>
      <c r="S2533" s="72"/>
      <c r="T2533" s="72"/>
    </row>
    <row r="2534" spans="1:20" s="65" customFormat="1" ht="14.5" x14ac:dyDescent="0.35">
      <c r="A2534" s="48"/>
      <c r="E2534" s="102"/>
      <c r="F2534" s="102"/>
      <c r="G2534" s="102"/>
      <c r="I2534" s="93"/>
      <c r="J2534" s="93"/>
      <c r="S2534" s="72"/>
      <c r="T2534" s="72"/>
    </row>
    <row r="2535" spans="1:20" s="65" customFormat="1" ht="14.5" x14ac:dyDescent="0.35">
      <c r="A2535" s="48"/>
      <c r="E2535" s="102"/>
      <c r="F2535" s="102"/>
      <c r="G2535" s="102"/>
      <c r="I2535" s="93"/>
      <c r="J2535" s="93"/>
      <c r="S2535" s="72"/>
      <c r="T2535" s="72"/>
    </row>
    <row r="2536" spans="1:20" s="65" customFormat="1" ht="14.5" x14ac:dyDescent="0.35">
      <c r="A2536" s="48"/>
      <c r="E2536" s="102"/>
      <c r="F2536" s="102"/>
      <c r="G2536" s="102"/>
      <c r="I2536" s="93"/>
      <c r="J2536" s="93"/>
      <c r="S2536" s="72"/>
      <c r="T2536" s="72"/>
    </row>
    <row r="2537" spans="1:20" s="65" customFormat="1" ht="14.5" x14ac:dyDescent="0.35">
      <c r="A2537" s="48"/>
      <c r="E2537" s="102"/>
      <c r="F2537" s="102"/>
      <c r="G2537" s="102"/>
      <c r="I2537" s="93"/>
      <c r="J2537" s="93"/>
      <c r="S2537" s="72"/>
      <c r="T2537" s="72"/>
    </row>
    <row r="2538" spans="1:20" s="65" customFormat="1" ht="14.5" x14ac:dyDescent="0.35">
      <c r="A2538" s="48"/>
      <c r="E2538" s="102"/>
      <c r="F2538" s="102"/>
      <c r="G2538" s="102"/>
      <c r="I2538" s="93"/>
      <c r="J2538" s="93"/>
      <c r="S2538" s="72"/>
      <c r="T2538" s="72"/>
    </row>
    <row r="2539" spans="1:20" s="65" customFormat="1" ht="14.5" x14ac:dyDescent="0.35">
      <c r="A2539" s="48"/>
      <c r="E2539" s="102"/>
      <c r="F2539" s="102"/>
      <c r="G2539" s="102"/>
      <c r="I2539" s="93"/>
      <c r="J2539" s="93"/>
      <c r="S2539" s="72"/>
      <c r="T2539" s="72"/>
    </row>
    <row r="2540" spans="1:20" s="65" customFormat="1" ht="14.5" x14ac:dyDescent="0.35">
      <c r="A2540" s="48"/>
      <c r="E2540" s="102"/>
      <c r="F2540" s="102"/>
      <c r="G2540" s="102"/>
      <c r="I2540" s="93"/>
      <c r="J2540" s="93"/>
      <c r="S2540" s="72"/>
      <c r="T2540" s="72"/>
    </row>
    <row r="2541" spans="1:20" s="65" customFormat="1" ht="14.5" x14ac:dyDescent="0.35">
      <c r="A2541" s="48"/>
      <c r="E2541" s="102"/>
      <c r="F2541" s="102"/>
      <c r="G2541" s="102"/>
      <c r="I2541" s="93"/>
      <c r="J2541" s="93"/>
      <c r="S2541" s="72"/>
      <c r="T2541" s="72"/>
    </row>
    <row r="2542" spans="1:20" s="65" customFormat="1" ht="14.5" x14ac:dyDescent="0.35">
      <c r="A2542" s="48"/>
      <c r="E2542" s="102"/>
      <c r="F2542" s="102"/>
      <c r="G2542" s="102"/>
      <c r="I2542" s="93"/>
      <c r="J2542" s="93"/>
      <c r="S2542" s="72"/>
      <c r="T2542" s="72"/>
    </row>
    <row r="2543" spans="1:20" s="65" customFormat="1" ht="14.5" x14ac:dyDescent="0.35">
      <c r="A2543" s="48"/>
      <c r="E2543" s="102"/>
      <c r="F2543" s="102"/>
      <c r="G2543" s="102"/>
      <c r="I2543" s="93"/>
      <c r="J2543" s="93"/>
      <c r="S2543" s="72"/>
      <c r="T2543" s="72"/>
    </row>
    <row r="2544" spans="1:20" s="65" customFormat="1" ht="14.5" x14ac:dyDescent="0.35">
      <c r="A2544" s="48"/>
      <c r="E2544" s="102"/>
      <c r="F2544" s="102"/>
      <c r="G2544" s="102"/>
      <c r="I2544" s="93"/>
      <c r="J2544" s="93"/>
      <c r="S2544" s="72"/>
      <c r="T2544" s="72"/>
    </row>
    <row r="2545" spans="1:20" s="65" customFormat="1" ht="14.5" x14ac:dyDescent="0.35">
      <c r="A2545" s="48"/>
      <c r="E2545" s="102"/>
      <c r="F2545" s="102"/>
      <c r="G2545" s="102"/>
      <c r="I2545" s="93"/>
      <c r="J2545" s="93"/>
      <c r="S2545" s="72"/>
      <c r="T2545" s="72"/>
    </row>
    <row r="2546" spans="1:20" s="65" customFormat="1" ht="14.5" x14ac:dyDescent="0.35">
      <c r="A2546" s="48"/>
      <c r="E2546" s="102"/>
      <c r="F2546" s="102"/>
      <c r="G2546" s="102"/>
      <c r="I2546" s="93"/>
      <c r="J2546" s="93"/>
      <c r="S2546" s="72"/>
      <c r="T2546" s="72"/>
    </row>
    <row r="2547" spans="1:20" s="65" customFormat="1" ht="14.5" x14ac:dyDescent="0.35">
      <c r="A2547" s="48"/>
      <c r="E2547" s="102"/>
      <c r="F2547" s="102"/>
      <c r="G2547" s="102"/>
      <c r="I2547" s="93"/>
      <c r="J2547" s="93"/>
      <c r="S2547" s="72"/>
      <c r="T2547" s="72"/>
    </row>
    <row r="2548" spans="1:20" s="65" customFormat="1" ht="14.5" x14ac:dyDescent="0.35">
      <c r="A2548" s="48"/>
      <c r="E2548" s="102"/>
      <c r="F2548" s="102"/>
      <c r="G2548" s="102"/>
      <c r="I2548" s="93"/>
      <c r="J2548" s="93"/>
      <c r="S2548" s="72"/>
      <c r="T2548" s="72"/>
    </row>
    <row r="2549" spans="1:20" s="65" customFormat="1" ht="14.5" x14ac:dyDescent="0.35">
      <c r="A2549" s="48"/>
      <c r="E2549" s="102"/>
      <c r="F2549" s="102"/>
      <c r="G2549" s="102"/>
      <c r="I2549" s="93"/>
      <c r="J2549" s="93"/>
      <c r="S2549" s="72"/>
      <c r="T2549" s="72"/>
    </row>
    <row r="2550" spans="1:20" s="65" customFormat="1" ht="14.5" x14ac:dyDescent="0.35">
      <c r="A2550" s="48"/>
      <c r="E2550" s="102"/>
      <c r="F2550" s="102"/>
      <c r="G2550" s="102"/>
      <c r="I2550" s="93"/>
      <c r="J2550" s="93"/>
      <c r="S2550" s="72"/>
      <c r="T2550" s="72"/>
    </row>
    <row r="2551" spans="1:20" s="65" customFormat="1" ht="14.5" x14ac:dyDescent="0.35">
      <c r="A2551" s="48"/>
      <c r="E2551" s="102"/>
      <c r="F2551" s="102"/>
      <c r="G2551" s="102"/>
      <c r="I2551" s="93"/>
      <c r="J2551" s="93"/>
      <c r="S2551" s="72"/>
      <c r="T2551" s="72"/>
    </row>
    <row r="2552" spans="1:20" s="65" customFormat="1" ht="14.5" x14ac:dyDescent="0.35">
      <c r="A2552" s="48"/>
      <c r="E2552" s="102"/>
      <c r="F2552" s="102"/>
      <c r="G2552" s="102"/>
      <c r="I2552" s="93"/>
      <c r="J2552" s="93"/>
      <c r="S2552" s="72"/>
      <c r="T2552" s="72"/>
    </row>
    <row r="2553" spans="1:20" s="65" customFormat="1" ht="14.5" x14ac:dyDescent="0.35">
      <c r="A2553" s="48"/>
      <c r="E2553" s="102"/>
      <c r="F2553" s="102"/>
      <c r="G2553" s="102"/>
      <c r="I2553" s="93"/>
      <c r="J2553" s="93"/>
      <c r="S2553" s="72"/>
      <c r="T2553" s="72"/>
    </row>
    <row r="2554" spans="1:20" s="65" customFormat="1" ht="14.5" x14ac:dyDescent="0.35">
      <c r="A2554" s="48"/>
      <c r="E2554" s="102"/>
      <c r="F2554" s="102"/>
      <c r="G2554" s="102"/>
      <c r="I2554" s="93"/>
      <c r="J2554" s="93"/>
      <c r="S2554" s="72"/>
      <c r="T2554" s="72"/>
    </row>
    <row r="2555" spans="1:20" s="65" customFormat="1" ht="14.5" x14ac:dyDescent="0.35">
      <c r="A2555" s="48"/>
      <c r="E2555" s="102"/>
      <c r="F2555" s="102"/>
      <c r="G2555" s="102"/>
      <c r="I2555" s="93"/>
      <c r="J2555" s="93"/>
      <c r="S2555" s="72"/>
      <c r="T2555" s="72"/>
    </row>
    <row r="2556" spans="1:20" s="65" customFormat="1" ht="14.5" x14ac:dyDescent="0.35">
      <c r="A2556" s="48"/>
      <c r="E2556" s="102"/>
      <c r="F2556" s="102"/>
      <c r="G2556" s="102"/>
      <c r="I2556" s="93"/>
      <c r="J2556" s="93"/>
      <c r="S2556" s="72"/>
      <c r="T2556" s="72"/>
    </row>
    <row r="2557" spans="1:20" s="65" customFormat="1" ht="14.5" x14ac:dyDescent="0.35">
      <c r="A2557" s="48"/>
      <c r="E2557" s="102"/>
      <c r="F2557" s="102"/>
      <c r="G2557" s="102"/>
      <c r="I2557" s="93"/>
      <c r="J2557" s="93"/>
      <c r="S2557" s="72"/>
      <c r="T2557" s="72"/>
    </row>
    <row r="2558" spans="1:20" s="65" customFormat="1" ht="14.5" x14ac:dyDescent="0.35">
      <c r="A2558" s="48"/>
      <c r="E2558" s="102"/>
      <c r="F2558" s="102"/>
      <c r="G2558" s="102"/>
      <c r="I2558" s="93"/>
      <c r="J2558" s="93"/>
      <c r="S2558" s="72"/>
      <c r="T2558" s="72"/>
    </row>
    <row r="2559" spans="1:20" s="65" customFormat="1" ht="14.5" x14ac:dyDescent="0.35">
      <c r="A2559" s="48"/>
      <c r="E2559" s="102"/>
      <c r="F2559" s="102"/>
      <c r="G2559" s="102"/>
      <c r="I2559" s="93"/>
      <c r="J2559" s="93"/>
      <c r="S2559" s="72"/>
      <c r="T2559" s="72"/>
    </row>
    <row r="2560" spans="1:20" s="65" customFormat="1" ht="14.5" x14ac:dyDescent="0.35">
      <c r="A2560" s="48"/>
      <c r="E2560" s="102"/>
      <c r="F2560" s="102"/>
      <c r="G2560" s="102"/>
      <c r="I2560" s="93"/>
      <c r="J2560" s="93"/>
      <c r="S2560" s="72"/>
      <c r="T2560" s="72"/>
    </row>
    <row r="2561" spans="1:20" s="65" customFormat="1" ht="14.5" x14ac:dyDescent="0.35">
      <c r="A2561" s="48"/>
      <c r="E2561" s="102"/>
      <c r="F2561" s="102"/>
      <c r="G2561" s="102"/>
      <c r="I2561" s="93"/>
      <c r="J2561" s="93"/>
      <c r="S2561" s="72"/>
      <c r="T2561" s="72"/>
    </row>
    <row r="2562" spans="1:20" s="65" customFormat="1" ht="14.5" x14ac:dyDescent="0.35">
      <c r="A2562" s="48"/>
      <c r="E2562" s="102"/>
      <c r="F2562" s="102"/>
      <c r="G2562" s="102"/>
      <c r="I2562" s="93"/>
      <c r="J2562" s="93"/>
      <c r="S2562" s="72"/>
      <c r="T2562" s="72"/>
    </row>
    <row r="2563" spans="1:20" s="65" customFormat="1" ht="14.5" x14ac:dyDescent="0.35">
      <c r="A2563" s="48"/>
      <c r="E2563" s="102"/>
      <c r="F2563" s="102"/>
      <c r="G2563" s="102"/>
      <c r="I2563" s="93"/>
      <c r="J2563" s="93"/>
      <c r="S2563" s="72"/>
      <c r="T2563" s="72"/>
    </row>
    <row r="2564" spans="1:20" s="65" customFormat="1" ht="14.5" x14ac:dyDescent="0.35">
      <c r="A2564" s="48"/>
      <c r="E2564" s="102"/>
      <c r="F2564" s="102"/>
      <c r="G2564" s="102"/>
      <c r="I2564" s="93"/>
      <c r="J2564" s="93"/>
      <c r="S2564" s="72"/>
      <c r="T2564" s="72"/>
    </row>
    <row r="2565" spans="1:20" s="65" customFormat="1" ht="14.5" x14ac:dyDescent="0.35">
      <c r="A2565" s="48"/>
      <c r="E2565" s="102"/>
      <c r="F2565" s="102"/>
      <c r="G2565" s="102"/>
      <c r="I2565" s="93"/>
      <c r="J2565" s="93"/>
      <c r="S2565" s="72"/>
      <c r="T2565" s="72"/>
    </row>
    <row r="2566" spans="1:20" s="65" customFormat="1" ht="14.5" x14ac:dyDescent="0.35">
      <c r="A2566" s="48"/>
      <c r="E2566" s="102"/>
      <c r="F2566" s="102"/>
      <c r="G2566" s="102"/>
      <c r="I2566" s="93"/>
      <c r="J2566" s="93"/>
      <c r="S2566" s="72"/>
      <c r="T2566" s="72"/>
    </row>
    <row r="2567" spans="1:20" s="65" customFormat="1" ht="14.5" x14ac:dyDescent="0.35">
      <c r="A2567" s="48"/>
      <c r="E2567" s="102"/>
      <c r="F2567" s="102"/>
      <c r="G2567" s="102"/>
      <c r="I2567" s="93"/>
      <c r="J2567" s="93"/>
      <c r="S2567" s="72"/>
      <c r="T2567" s="72"/>
    </row>
    <row r="2568" spans="1:20" s="65" customFormat="1" ht="14.5" x14ac:dyDescent="0.35">
      <c r="A2568" s="48"/>
      <c r="E2568" s="102"/>
      <c r="F2568" s="102"/>
      <c r="G2568" s="102"/>
      <c r="I2568" s="93"/>
      <c r="J2568" s="93"/>
      <c r="S2568" s="72"/>
      <c r="T2568" s="72"/>
    </row>
    <row r="2569" spans="1:20" s="65" customFormat="1" ht="14.5" x14ac:dyDescent="0.35">
      <c r="A2569" s="48"/>
      <c r="E2569" s="102"/>
      <c r="F2569" s="102"/>
      <c r="G2569" s="102"/>
      <c r="I2569" s="93"/>
      <c r="J2569" s="93"/>
      <c r="S2569" s="72"/>
      <c r="T2569" s="72"/>
    </row>
    <row r="2570" spans="1:20" s="65" customFormat="1" ht="14.5" x14ac:dyDescent="0.35">
      <c r="A2570" s="48"/>
      <c r="E2570" s="102"/>
      <c r="F2570" s="102"/>
      <c r="G2570" s="102"/>
      <c r="I2570" s="93"/>
      <c r="J2570" s="93"/>
      <c r="S2570" s="72"/>
      <c r="T2570" s="72"/>
    </row>
    <row r="2571" spans="1:20" s="65" customFormat="1" ht="14.5" x14ac:dyDescent="0.35">
      <c r="A2571" s="48"/>
      <c r="E2571" s="102"/>
      <c r="F2571" s="102"/>
      <c r="G2571" s="102"/>
      <c r="I2571" s="93"/>
      <c r="J2571" s="93"/>
      <c r="S2571" s="72"/>
      <c r="T2571" s="72"/>
    </row>
    <row r="2572" spans="1:20" s="65" customFormat="1" ht="14.5" x14ac:dyDescent="0.35">
      <c r="A2572" s="48"/>
      <c r="E2572" s="102"/>
      <c r="F2572" s="102"/>
      <c r="G2572" s="102"/>
      <c r="I2572" s="93"/>
      <c r="J2572" s="93"/>
      <c r="S2572" s="72"/>
      <c r="T2572" s="72"/>
    </row>
    <row r="2573" spans="1:20" s="65" customFormat="1" ht="14.5" x14ac:dyDescent="0.35">
      <c r="A2573" s="48"/>
      <c r="E2573" s="102"/>
      <c r="F2573" s="102"/>
      <c r="G2573" s="102"/>
      <c r="I2573" s="93"/>
      <c r="J2573" s="93"/>
      <c r="S2573" s="72"/>
      <c r="T2573" s="72"/>
    </row>
    <row r="2574" spans="1:20" s="65" customFormat="1" ht="14.5" x14ac:dyDescent="0.35">
      <c r="A2574" s="48"/>
      <c r="E2574" s="102"/>
      <c r="F2574" s="102"/>
      <c r="G2574" s="102"/>
      <c r="I2574" s="93"/>
      <c r="J2574" s="93"/>
      <c r="S2574" s="72"/>
      <c r="T2574" s="72"/>
    </row>
    <row r="2575" spans="1:20" s="65" customFormat="1" ht="14.5" x14ac:dyDescent="0.35">
      <c r="A2575" s="48"/>
      <c r="E2575" s="102"/>
      <c r="F2575" s="102"/>
      <c r="G2575" s="102"/>
      <c r="I2575" s="93"/>
      <c r="J2575" s="93"/>
      <c r="S2575" s="72"/>
      <c r="T2575" s="72"/>
    </row>
    <row r="2576" spans="1:20" s="65" customFormat="1" ht="14.5" x14ac:dyDescent="0.35">
      <c r="A2576" s="48"/>
      <c r="E2576" s="102"/>
      <c r="F2576" s="102"/>
      <c r="G2576" s="102"/>
      <c r="I2576" s="93"/>
      <c r="J2576" s="93"/>
      <c r="S2576" s="72"/>
      <c r="T2576" s="72"/>
    </row>
    <row r="2577" spans="1:20" s="65" customFormat="1" ht="14.5" x14ac:dyDescent="0.35">
      <c r="A2577" s="48"/>
      <c r="E2577" s="102"/>
      <c r="F2577" s="102"/>
      <c r="G2577" s="102"/>
      <c r="I2577" s="93"/>
      <c r="J2577" s="93"/>
      <c r="S2577" s="72"/>
      <c r="T2577" s="72"/>
    </row>
    <row r="2578" spans="1:20" s="65" customFormat="1" ht="14.5" x14ac:dyDescent="0.35">
      <c r="A2578" s="48"/>
      <c r="E2578" s="102"/>
      <c r="F2578" s="102"/>
      <c r="G2578" s="102"/>
      <c r="I2578" s="93"/>
      <c r="J2578" s="93"/>
      <c r="S2578" s="72"/>
      <c r="T2578" s="72"/>
    </row>
    <row r="2579" spans="1:20" s="65" customFormat="1" ht="14.5" x14ac:dyDescent="0.35">
      <c r="A2579" s="48"/>
      <c r="E2579" s="102"/>
      <c r="F2579" s="102"/>
      <c r="G2579" s="102"/>
      <c r="I2579" s="93"/>
      <c r="J2579" s="93"/>
      <c r="S2579" s="72"/>
      <c r="T2579" s="72"/>
    </row>
    <row r="2580" spans="1:20" s="65" customFormat="1" ht="14.5" x14ac:dyDescent="0.35">
      <c r="A2580" s="48"/>
      <c r="E2580" s="102"/>
      <c r="F2580" s="102"/>
      <c r="G2580" s="102"/>
      <c r="I2580" s="93"/>
      <c r="J2580" s="93"/>
      <c r="S2580" s="72"/>
      <c r="T2580" s="72"/>
    </row>
    <row r="2581" spans="1:20" s="65" customFormat="1" ht="14.5" x14ac:dyDescent="0.35">
      <c r="A2581" s="48"/>
      <c r="E2581" s="102"/>
      <c r="F2581" s="102"/>
      <c r="G2581" s="102"/>
      <c r="I2581" s="93"/>
      <c r="J2581" s="93"/>
      <c r="S2581" s="72"/>
      <c r="T2581" s="72"/>
    </row>
    <row r="2582" spans="1:20" s="65" customFormat="1" ht="14.5" x14ac:dyDescent="0.35">
      <c r="A2582" s="48"/>
      <c r="E2582" s="102"/>
      <c r="F2582" s="102"/>
      <c r="G2582" s="102"/>
      <c r="I2582" s="93"/>
      <c r="J2582" s="93"/>
      <c r="S2582" s="72"/>
      <c r="T2582" s="72"/>
    </row>
    <row r="2583" spans="1:20" s="65" customFormat="1" ht="14.5" x14ac:dyDescent="0.35">
      <c r="A2583" s="48"/>
      <c r="E2583" s="102"/>
      <c r="F2583" s="102"/>
      <c r="G2583" s="102"/>
      <c r="I2583" s="93"/>
      <c r="J2583" s="93"/>
      <c r="S2583" s="72"/>
      <c r="T2583" s="72"/>
    </row>
    <row r="2584" spans="1:20" s="65" customFormat="1" ht="14.5" x14ac:dyDescent="0.35">
      <c r="A2584" s="48"/>
      <c r="E2584" s="102"/>
      <c r="F2584" s="102"/>
      <c r="G2584" s="102"/>
      <c r="I2584" s="93"/>
      <c r="J2584" s="93"/>
      <c r="S2584" s="72"/>
      <c r="T2584" s="72"/>
    </row>
    <row r="2585" spans="1:20" s="65" customFormat="1" ht="14.5" x14ac:dyDescent="0.35">
      <c r="A2585" s="48"/>
      <c r="E2585" s="102"/>
      <c r="F2585" s="102"/>
      <c r="G2585" s="102"/>
      <c r="I2585" s="93"/>
      <c r="J2585" s="93"/>
      <c r="S2585" s="72"/>
      <c r="T2585" s="72"/>
    </row>
    <row r="2586" spans="1:20" s="65" customFormat="1" ht="14.5" x14ac:dyDescent="0.35">
      <c r="A2586" s="48"/>
      <c r="E2586" s="102"/>
      <c r="F2586" s="102"/>
      <c r="G2586" s="102"/>
      <c r="I2586" s="93"/>
      <c r="J2586" s="93"/>
      <c r="S2586" s="72"/>
      <c r="T2586" s="72"/>
    </row>
    <row r="2587" spans="1:20" s="65" customFormat="1" ht="14.5" x14ac:dyDescent="0.35">
      <c r="A2587" s="48"/>
      <c r="E2587" s="102"/>
      <c r="F2587" s="102"/>
      <c r="G2587" s="102"/>
      <c r="I2587" s="93"/>
      <c r="J2587" s="93"/>
      <c r="S2587" s="72"/>
      <c r="T2587" s="72"/>
    </row>
    <row r="2588" spans="1:20" s="65" customFormat="1" ht="14.5" x14ac:dyDescent="0.35">
      <c r="A2588" s="48"/>
      <c r="E2588" s="102"/>
      <c r="F2588" s="102"/>
      <c r="G2588" s="102"/>
      <c r="I2588" s="93"/>
      <c r="J2588" s="93"/>
      <c r="S2588" s="72"/>
      <c r="T2588" s="72"/>
    </row>
    <row r="2589" spans="1:20" s="65" customFormat="1" ht="14.5" x14ac:dyDescent="0.35">
      <c r="A2589" s="48"/>
      <c r="E2589" s="102"/>
      <c r="F2589" s="102"/>
      <c r="G2589" s="102"/>
      <c r="I2589" s="93"/>
      <c r="J2589" s="93"/>
      <c r="S2589" s="72"/>
      <c r="T2589" s="72"/>
    </row>
    <row r="2590" spans="1:20" s="65" customFormat="1" ht="14.5" x14ac:dyDescent="0.35">
      <c r="A2590" s="48"/>
      <c r="E2590" s="102"/>
      <c r="F2590" s="102"/>
      <c r="G2590" s="102"/>
      <c r="I2590" s="93"/>
      <c r="J2590" s="93"/>
      <c r="S2590" s="72"/>
      <c r="T2590" s="72"/>
    </row>
    <row r="2591" spans="1:20" s="65" customFormat="1" ht="14.5" x14ac:dyDescent="0.35">
      <c r="A2591" s="48"/>
      <c r="E2591" s="102"/>
      <c r="F2591" s="102"/>
      <c r="G2591" s="102"/>
      <c r="I2591" s="93"/>
      <c r="J2591" s="93"/>
      <c r="S2591" s="72"/>
      <c r="T2591" s="72"/>
    </row>
    <row r="2592" spans="1:20" s="65" customFormat="1" ht="14.5" x14ac:dyDescent="0.35">
      <c r="A2592" s="48"/>
      <c r="E2592" s="102"/>
      <c r="F2592" s="102"/>
      <c r="G2592" s="102"/>
      <c r="I2592" s="93"/>
      <c r="J2592" s="93"/>
      <c r="S2592" s="72"/>
      <c r="T2592" s="72"/>
    </row>
    <row r="2593" spans="1:20" s="65" customFormat="1" ht="14.5" x14ac:dyDescent="0.35">
      <c r="A2593" s="48"/>
      <c r="E2593" s="102"/>
      <c r="F2593" s="102"/>
      <c r="G2593" s="102"/>
      <c r="I2593" s="93"/>
      <c r="J2593" s="93"/>
      <c r="S2593" s="72"/>
      <c r="T2593" s="72"/>
    </row>
    <row r="2594" spans="1:20" s="65" customFormat="1" ht="14.5" x14ac:dyDescent="0.35">
      <c r="A2594" s="48"/>
      <c r="E2594" s="102"/>
      <c r="F2594" s="102"/>
      <c r="G2594" s="102"/>
      <c r="I2594" s="93"/>
      <c r="J2594" s="93"/>
      <c r="S2594" s="72"/>
      <c r="T2594" s="72"/>
    </row>
    <row r="2595" spans="1:20" s="65" customFormat="1" ht="14.5" x14ac:dyDescent="0.35">
      <c r="A2595" s="48"/>
      <c r="E2595" s="102"/>
      <c r="F2595" s="102"/>
      <c r="G2595" s="102"/>
      <c r="I2595" s="93"/>
      <c r="J2595" s="93"/>
      <c r="S2595" s="72"/>
      <c r="T2595" s="72"/>
    </row>
    <row r="2596" spans="1:20" s="65" customFormat="1" ht="14.5" x14ac:dyDescent="0.35">
      <c r="A2596" s="48"/>
      <c r="E2596" s="102"/>
      <c r="F2596" s="102"/>
      <c r="G2596" s="102"/>
      <c r="I2596" s="93"/>
      <c r="J2596" s="93"/>
      <c r="S2596" s="72"/>
      <c r="T2596" s="72"/>
    </row>
    <row r="2597" spans="1:20" s="65" customFormat="1" ht="14.5" x14ac:dyDescent="0.35">
      <c r="A2597" s="48"/>
      <c r="E2597" s="102"/>
      <c r="F2597" s="102"/>
      <c r="G2597" s="102"/>
      <c r="I2597" s="93"/>
      <c r="J2597" s="93"/>
      <c r="S2597" s="72"/>
      <c r="T2597" s="72"/>
    </row>
    <row r="2598" spans="1:20" s="65" customFormat="1" ht="14.5" x14ac:dyDescent="0.35">
      <c r="A2598" s="48"/>
      <c r="E2598" s="102"/>
      <c r="F2598" s="102"/>
      <c r="G2598" s="102"/>
      <c r="I2598" s="93"/>
      <c r="J2598" s="93"/>
      <c r="S2598" s="72"/>
      <c r="T2598" s="72"/>
    </row>
    <row r="2599" spans="1:20" s="65" customFormat="1" ht="14.5" x14ac:dyDescent="0.35">
      <c r="A2599" s="48"/>
      <c r="E2599" s="102"/>
      <c r="F2599" s="102"/>
      <c r="G2599" s="102"/>
      <c r="I2599" s="93"/>
      <c r="J2599" s="93"/>
      <c r="S2599" s="72"/>
      <c r="T2599" s="72"/>
    </row>
    <row r="2600" spans="1:20" s="65" customFormat="1" ht="14.5" x14ac:dyDescent="0.35">
      <c r="A2600" s="48"/>
      <c r="E2600" s="102"/>
      <c r="F2600" s="102"/>
      <c r="G2600" s="102"/>
      <c r="I2600" s="93"/>
      <c r="J2600" s="93"/>
      <c r="S2600" s="72"/>
      <c r="T2600" s="72"/>
    </row>
    <row r="2601" spans="1:20" s="65" customFormat="1" ht="14.5" x14ac:dyDescent="0.35">
      <c r="A2601" s="48"/>
      <c r="E2601" s="102"/>
      <c r="F2601" s="102"/>
      <c r="G2601" s="102"/>
      <c r="I2601" s="93"/>
      <c r="J2601" s="93"/>
      <c r="S2601" s="72"/>
      <c r="T2601" s="72"/>
    </row>
    <row r="2602" spans="1:20" s="65" customFormat="1" ht="14.5" x14ac:dyDescent="0.35">
      <c r="A2602" s="48"/>
      <c r="E2602" s="102"/>
      <c r="F2602" s="102"/>
      <c r="G2602" s="102"/>
      <c r="I2602" s="93"/>
      <c r="J2602" s="93"/>
      <c r="S2602" s="72"/>
      <c r="T2602" s="72"/>
    </row>
    <row r="2603" spans="1:20" s="65" customFormat="1" ht="14.5" x14ac:dyDescent="0.35">
      <c r="A2603" s="48"/>
      <c r="E2603" s="102"/>
      <c r="F2603" s="102"/>
      <c r="G2603" s="102"/>
      <c r="I2603" s="93"/>
      <c r="J2603" s="93"/>
      <c r="S2603" s="72"/>
      <c r="T2603" s="72"/>
    </row>
    <row r="2604" spans="1:20" s="65" customFormat="1" ht="14.5" x14ac:dyDescent="0.35">
      <c r="A2604" s="48"/>
      <c r="E2604" s="102"/>
      <c r="F2604" s="102"/>
      <c r="G2604" s="102"/>
      <c r="I2604" s="93"/>
      <c r="J2604" s="93"/>
      <c r="S2604" s="72"/>
      <c r="T2604" s="72"/>
    </row>
    <row r="2605" spans="1:20" s="65" customFormat="1" ht="14.5" x14ac:dyDescent="0.35">
      <c r="A2605" s="48"/>
      <c r="E2605" s="102"/>
      <c r="F2605" s="102"/>
      <c r="G2605" s="102"/>
      <c r="I2605" s="93"/>
      <c r="J2605" s="93"/>
      <c r="S2605" s="72"/>
      <c r="T2605" s="72"/>
    </row>
    <row r="2606" spans="1:20" s="65" customFormat="1" ht="14.5" x14ac:dyDescent="0.35">
      <c r="A2606" s="48"/>
      <c r="E2606" s="102"/>
      <c r="F2606" s="102"/>
      <c r="G2606" s="102"/>
      <c r="I2606" s="93"/>
      <c r="J2606" s="93"/>
      <c r="S2606" s="72"/>
      <c r="T2606" s="72"/>
    </row>
    <row r="2607" spans="1:20" s="65" customFormat="1" ht="14.5" x14ac:dyDescent="0.35">
      <c r="A2607" s="48"/>
      <c r="E2607" s="102"/>
      <c r="F2607" s="102"/>
      <c r="G2607" s="102"/>
      <c r="I2607" s="93"/>
      <c r="J2607" s="93"/>
      <c r="S2607" s="72"/>
      <c r="T2607" s="72"/>
    </row>
    <row r="2608" spans="1:20" s="65" customFormat="1" ht="14.5" x14ac:dyDescent="0.35">
      <c r="A2608" s="48"/>
      <c r="E2608" s="102"/>
      <c r="F2608" s="102"/>
      <c r="G2608" s="102"/>
      <c r="I2608" s="93"/>
      <c r="J2608" s="93"/>
      <c r="S2608" s="72"/>
      <c r="T2608" s="72"/>
    </row>
    <row r="2609" spans="1:20" s="65" customFormat="1" ht="14.5" x14ac:dyDescent="0.35">
      <c r="A2609" s="48"/>
      <c r="E2609" s="102"/>
      <c r="F2609" s="102"/>
      <c r="G2609" s="102"/>
      <c r="I2609" s="93"/>
      <c r="J2609" s="93"/>
      <c r="S2609" s="72"/>
      <c r="T2609" s="72"/>
    </row>
    <row r="2610" spans="1:20" s="65" customFormat="1" ht="14.5" x14ac:dyDescent="0.35">
      <c r="A2610" s="48"/>
      <c r="E2610" s="102"/>
      <c r="F2610" s="102"/>
      <c r="G2610" s="102"/>
      <c r="I2610" s="93"/>
      <c r="J2610" s="93"/>
      <c r="S2610" s="72"/>
      <c r="T2610" s="72"/>
    </row>
    <row r="2611" spans="1:20" s="65" customFormat="1" ht="14.5" x14ac:dyDescent="0.35">
      <c r="A2611" s="48"/>
      <c r="E2611" s="102"/>
      <c r="F2611" s="102"/>
      <c r="G2611" s="102"/>
      <c r="I2611" s="93"/>
      <c r="J2611" s="93"/>
      <c r="S2611" s="72"/>
      <c r="T2611" s="72"/>
    </row>
    <row r="2612" spans="1:20" s="65" customFormat="1" ht="14.5" x14ac:dyDescent="0.35">
      <c r="A2612" s="48"/>
      <c r="E2612" s="102"/>
      <c r="F2612" s="102"/>
      <c r="G2612" s="102"/>
      <c r="I2612" s="93"/>
      <c r="J2612" s="93"/>
      <c r="S2612" s="72"/>
      <c r="T2612" s="72"/>
    </row>
    <row r="2613" spans="1:20" s="65" customFormat="1" ht="14.5" x14ac:dyDescent="0.35">
      <c r="A2613" s="48"/>
      <c r="E2613" s="102"/>
      <c r="F2613" s="102"/>
      <c r="G2613" s="102"/>
      <c r="I2613" s="93"/>
      <c r="J2613" s="93"/>
      <c r="S2613" s="72"/>
      <c r="T2613" s="72"/>
    </row>
    <row r="2614" spans="1:20" s="65" customFormat="1" ht="14.5" x14ac:dyDescent="0.35">
      <c r="A2614" s="48"/>
      <c r="E2614" s="102"/>
      <c r="F2614" s="102"/>
      <c r="G2614" s="102"/>
      <c r="I2614" s="93"/>
      <c r="J2614" s="93"/>
      <c r="S2614" s="72"/>
      <c r="T2614" s="72"/>
    </row>
    <row r="2615" spans="1:20" s="65" customFormat="1" ht="14.5" x14ac:dyDescent="0.35">
      <c r="A2615" s="48"/>
      <c r="E2615" s="102"/>
      <c r="F2615" s="102"/>
      <c r="G2615" s="102"/>
      <c r="I2615" s="93"/>
      <c r="J2615" s="93"/>
      <c r="S2615" s="72"/>
      <c r="T2615" s="72"/>
    </row>
    <row r="2616" spans="1:20" s="65" customFormat="1" ht="14.5" x14ac:dyDescent="0.35">
      <c r="A2616" s="48"/>
      <c r="E2616" s="102"/>
      <c r="F2616" s="102"/>
      <c r="G2616" s="102"/>
      <c r="I2616" s="93"/>
      <c r="J2616" s="93"/>
      <c r="S2616" s="72"/>
      <c r="T2616" s="72"/>
    </row>
    <row r="2617" spans="1:20" s="65" customFormat="1" ht="14.5" x14ac:dyDescent="0.35">
      <c r="A2617" s="48"/>
      <c r="E2617" s="102"/>
      <c r="F2617" s="102"/>
      <c r="G2617" s="102"/>
      <c r="I2617" s="93"/>
      <c r="J2617" s="93"/>
      <c r="S2617" s="72"/>
      <c r="T2617" s="72"/>
    </row>
    <row r="2618" spans="1:20" s="65" customFormat="1" ht="14.5" x14ac:dyDescent="0.35">
      <c r="A2618" s="48"/>
      <c r="E2618" s="102"/>
      <c r="F2618" s="102"/>
      <c r="G2618" s="102"/>
      <c r="I2618" s="93"/>
      <c r="J2618" s="93"/>
      <c r="S2618" s="72"/>
      <c r="T2618" s="72"/>
    </row>
    <row r="2619" spans="1:20" s="65" customFormat="1" ht="14.5" x14ac:dyDescent="0.35">
      <c r="A2619" s="48"/>
      <c r="E2619" s="102"/>
      <c r="F2619" s="102"/>
      <c r="G2619" s="102"/>
      <c r="I2619" s="93"/>
      <c r="J2619" s="93"/>
      <c r="S2619" s="72"/>
      <c r="T2619" s="72"/>
    </row>
    <row r="2620" spans="1:20" s="65" customFormat="1" ht="14.5" x14ac:dyDescent="0.35">
      <c r="A2620" s="48"/>
      <c r="E2620" s="102"/>
      <c r="F2620" s="102"/>
      <c r="G2620" s="102"/>
      <c r="I2620" s="93"/>
      <c r="J2620" s="93"/>
      <c r="S2620" s="72"/>
      <c r="T2620" s="72"/>
    </row>
    <row r="2621" spans="1:20" s="65" customFormat="1" ht="14.5" x14ac:dyDescent="0.35">
      <c r="A2621" s="48"/>
      <c r="E2621" s="102"/>
      <c r="F2621" s="102"/>
      <c r="G2621" s="102"/>
      <c r="I2621" s="93"/>
      <c r="J2621" s="93"/>
      <c r="S2621" s="72"/>
      <c r="T2621" s="72"/>
    </row>
    <row r="2622" spans="1:20" s="65" customFormat="1" ht="14.5" x14ac:dyDescent="0.35">
      <c r="A2622" s="48"/>
      <c r="E2622" s="102"/>
      <c r="F2622" s="102"/>
      <c r="G2622" s="102"/>
      <c r="I2622" s="93"/>
      <c r="J2622" s="93"/>
      <c r="S2622" s="72"/>
      <c r="T2622" s="72"/>
    </row>
    <row r="2623" spans="1:20" s="65" customFormat="1" ht="14.5" x14ac:dyDescent="0.35">
      <c r="A2623" s="48"/>
      <c r="E2623" s="102"/>
      <c r="F2623" s="102"/>
      <c r="G2623" s="102"/>
      <c r="I2623" s="93"/>
      <c r="J2623" s="93"/>
      <c r="S2623" s="72"/>
      <c r="T2623" s="72"/>
    </row>
    <row r="2624" spans="1:20" s="65" customFormat="1" ht="14.5" x14ac:dyDescent="0.35">
      <c r="A2624" s="48"/>
      <c r="E2624" s="102"/>
      <c r="F2624" s="102"/>
      <c r="G2624" s="102"/>
      <c r="I2624" s="93"/>
      <c r="J2624" s="93"/>
      <c r="S2624" s="72"/>
      <c r="T2624" s="72"/>
    </row>
    <row r="2625" spans="1:20" s="65" customFormat="1" ht="14.5" x14ac:dyDescent="0.35">
      <c r="A2625" s="48"/>
      <c r="E2625" s="102"/>
      <c r="F2625" s="102"/>
      <c r="G2625" s="102"/>
      <c r="I2625" s="93"/>
      <c r="J2625" s="93"/>
      <c r="S2625" s="72"/>
      <c r="T2625" s="72"/>
    </row>
    <row r="2626" spans="1:20" s="65" customFormat="1" ht="14.5" x14ac:dyDescent="0.35">
      <c r="A2626" s="48"/>
      <c r="E2626" s="102"/>
      <c r="F2626" s="102"/>
      <c r="G2626" s="102"/>
      <c r="I2626" s="93"/>
      <c r="J2626" s="93"/>
      <c r="S2626" s="72"/>
      <c r="T2626" s="72"/>
    </row>
    <row r="2627" spans="1:20" s="65" customFormat="1" ht="14.5" x14ac:dyDescent="0.35">
      <c r="A2627" s="48"/>
      <c r="E2627" s="102"/>
      <c r="F2627" s="102"/>
      <c r="G2627" s="102"/>
      <c r="I2627" s="93"/>
      <c r="J2627" s="93"/>
      <c r="S2627" s="72"/>
      <c r="T2627" s="72"/>
    </row>
    <row r="2628" spans="1:20" s="65" customFormat="1" ht="14.5" x14ac:dyDescent="0.35">
      <c r="A2628" s="48"/>
      <c r="E2628" s="102"/>
      <c r="F2628" s="102"/>
      <c r="G2628" s="102"/>
      <c r="I2628" s="93"/>
      <c r="J2628" s="93"/>
      <c r="S2628" s="72"/>
      <c r="T2628" s="72"/>
    </row>
    <row r="2629" spans="1:20" s="65" customFormat="1" ht="14.5" x14ac:dyDescent="0.35">
      <c r="A2629" s="48"/>
      <c r="E2629" s="102"/>
      <c r="F2629" s="102"/>
      <c r="G2629" s="102"/>
      <c r="I2629" s="93"/>
      <c r="J2629" s="93"/>
      <c r="S2629" s="72"/>
      <c r="T2629" s="72"/>
    </row>
    <row r="2630" spans="1:20" s="65" customFormat="1" ht="14.5" x14ac:dyDescent="0.35">
      <c r="A2630" s="48"/>
      <c r="E2630" s="102"/>
      <c r="F2630" s="102"/>
      <c r="G2630" s="102"/>
      <c r="I2630" s="93"/>
      <c r="J2630" s="93"/>
      <c r="S2630" s="72"/>
      <c r="T2630" s="72"/>
    </row>
    <row r="2631" spans="1:20" s="65" customFormat="1" ht="14.5" x14ac:dyDescent="0.35">
      <c r="A2631" s="48"/>
      <c r="E2631" s="102"/>
      <c r="F2631" s="102"/>
      <c r="G2631" s="102"/>
      <c r="I2631" s="93"/>
      <c r="J2631" s="93"/>
      <c r="S2631" s="72"/>
      <c r="T2631" s="72"/>
    </row>
    <row r="2632" spans="1:20" s="65" customFormat="1" ht="14.5" x14ac:dyDescent="0.35">
      <c r="A2632" s="48"/>
      <c r="E2632" s="102"/>
      <c r="F2632" s="102"/>
      <c r="G2632" s="102"/>
      <c r="I2632" s="93"/>
      <c r="J2632" s="93"/>
      <c r="S2632" s="72"/>
      <c r="T2632" s="72"/>
    </row>
    <row r="2633" spans="1:20" s="65" customFormat="1" ht="14.5" x14ac:dyDescent="0.35">
      <c r="A2633" s="48"/>
      <c r="E2633" s="102"/>
      <c r="F2633" s="102"/>
      <c r="G2633" s="102"/>
      <c r="I2633" s="93"/>
      <c r="J2633" s="93"/>
      <c r="S2633" s="72"/>
      <c r="T2633" s="72"/>
    </row>
    <row r="2634" spans="1:20" s="65" customFormat="1" ht="14.5" x14ac:dyDescent="0.35">
      <c r="A2634" s="48"/>
      <c r="E2634" s="102"/>
      <c r="F2634" s="102"/>
      <c r="G2634" s="102"/>
      <c r="I2634" s="93"/>
      <c r="J2634" s="93"/>
      <c r="S2634" s="72"/>
      <c r="T2634" s="72"/>
    </row>
    <row r="2635" spans="1:20" s="65" customFormat="1" ht="14.5" x14ac:dyDescent="0.35">
      <c r="A2635" s="48"/>
      <c r="E2635" s="102"/>
      <c r="F2635" s="102"/>
      <c r="G2635" s="102"/>
      <c r="I2635" s="93"/>
      <c r="J2635" s="93"/>
      <c r="S2635" s="72"/>
      <c r="T2635" s="72"/>
    </row>
    <row r="2636" spans="1:20" s="65" customFormat="1" ht="14.5" x14ac:dyDescent="0.35">
      <c r="A2636" s="48"/>
      <c r="E2636" s="102"/>
      <c r="F2636" s="102"/>
      <c r="G2636" s="102"/>
      <c r="I2636" s="93"/>
      <c r="J2636" s="93"/>
      <c r="S2636" s="72"/>
      <c r="T2636" s="72"/>
    </row>
    <row r="2637" spans="1:20" s="65" customFormat="1" ht="14.5" x14ac:dyDescent="0.35">
      <c r="A2637" s="48"/>
      <c r="E2637" s="102"/>
      <c r="F2637" s="102"/>
      <c r="G2637" s="102"/>
      <c r="I2637" s="93"/>
      <c r="J2637" s="93"/>
      <c r="S2637" s="72"/>
      <c r="T2637" s="72"/>
    </row>
    <row r="2638" spans="1:20" s="65" customFormat="1" ht="14.5" x14ac:dyDescent="0.35">
      <c r="A2638" s="48"/>
      <c r="E2638" s="102"/>
      <c r="F2638" s="102"/>
      <c r="G2638" s="102"/>
      <c r="I2638" s="93"/>
      <c r="J2638" s="93"/>
      <c r="S2638" s="72"/>
      <c r="T2638" s="72"/>
    </row>
    <row r="2639" spans="1:20" s="65" customFormat="1" ht="14.5" x14ac:dyDescent="0.35">
      <c r="A2639" s="48"/>
      <c r="E2639" s="102"/>
      <c r="F2639" s="102"/>
      <c r="G2639" s="102"/>
      <c r="I2639" s="93"/>
      <c r="J2639" s="93"/>
      <c r="S2639" s="72"/>
      <c r="T2639" s="72"/>
    </row>
    <row r="2640" spans="1:20" s="65" customFormat="1" ht="14.5" x14ac:dyDescent="0.35">
      <c r="A2640" s="48"/>
      <c r="E2640" s="102"/>
      <c r="F2640" s="102"/>
      <c r="G2640" s="102"/>
      <c r="I2640" s="93"/>
      <c r="J2640" s="93"/>
      <c r="S2640" s="72"/>
      <c r="T2640" s="72"/>
    </row>
    <row r="2641" spans="1:20" s="65" customFormat="1" ht="14.5" x14ac:dyDescent="0.35">
      <c r="A2641" s="48"/>
      <c r="E2641" s="102"/>
      <c r="F2641" s="102"/>
      <c r="G2641" s="102"/>
      <c r="I2641" s="93"/>
      <c r="J2641" s="93"/>
      <c r="S2641" s="72"/>
      <c r="T2641" s="72"/>
    </row>
    <row r="2642" spans="1:20" s="65" customFormat="1" ht="14.5" x14ac:dyDescent="0.35">
      <c r="A2642" s="48"/>
      <c r="E2642" s="102"/>
      <c r="F2642" s="102"/>
      <c r="G2642" s="102"/>
      <c r="I2642" s="93"/>
      <c r="J2642" s="93"/>
      <c r="S2642" s="72"/>
      <c r="T2642" s="72"/>
    </row>
    <row r="2643" spans="1:20" s="65" customFormat="1" ht="14.5" x14ac:dyDescent="0.35">
      <c r="A2643" s="48"/>
      <c r="E2643" s="102"/>
      <c r="F2643" s="102"/>
      <c r="G2643" s="102"/>
      <c r="I2643" s="93"/>
      <c r="J2643" s="93"/>
      <c r="S2643" s="72"/>
      <c r="T2643" s="72"/>
    </row>
    <row r="2644" spans="1:20" s="65" customFormat="1" ht="14.5" x14ac:dyDescent="0.35">
      <c r="A2644" s="48"/>
      <c r="E2644" s="102"/>
      <c r="F2644" s="102"/>
      <c r="G2644" s="102"/>
      <c r="I2644" s="93"/>
      <c r="J2644" s="93"/>
      <c r="S2644" s="72"/>
      <c r="T2644" s="72"/>
    </row>
    <row r="2645" spans="1:20" s="65" customFormat="1" ht="14.5" x14ac:dyDescent="0.35">
      <c r="A2645" s="48"/>
      <c r="E2645" s="102"/>
      <c r="F2645" s="102"/>
      <c r="G2645" s="102"/>
      <c r="I2645" s="93"/>
      <c r="J2645" s="93"/>
      <c r="S2645" s="72"/>
      <c r="T2645" s="72"/>
    </row>
    <row r="2646" spans="1:20" s="65" customFormat="1" ht="14.5" x14ac:dyDescent="0.35">
      <c r="A2646" s="48"/>
      <c r="E2646" s="102"/>
      <c r="F2646" s="102"/>
      <c r="G2646" s="102"/>
      <c r="I2646" s="93"/>
      <c r="J2646" s="93"/>
      <c r="S2646" s="72"/>
      <c r="T2646" s="72"/>
    </row>
    <row r="2647" spans="1:20" s="65" customFormat="1" ht="14.5" x14ac:dyDescent="0.35">
      <c r="A2647" s="48"/>
      <c r="E2647" s="102"/>
      <c r="F2647" s="102"/>
      <c r="G2647" s="102"/>
      <c r="I2647" s="93"/>
      <c r="J2647" s="93"/>
      <c r="S2647" s="72"/>
      <c r="T2647" s="72"/>
    </row>
    <row r="2648" spans="1:20" s="65" customFormat="1" ht="14.5" x14ac:dyDescent="0.35">
      <c r="A2648" s="48"/>
      <c r="E2648" s="102"/>
      <c r="F2648" s="102"/>
      <c r="G2648" s="102"/>
      <c r="I2648" s="93"/>
      <c r="J2648" s="93"/>
      <c r="S2648" s="72"/>
      <c r="T2648" s="72"/>
    </row>
    <row r="2649" spans="1:20" s="65" customFormat="1" ht="14.5" x14ac:dyDescent="0.35">
      <c r="A2649" s="48"/>
      <c r="E2649" s="102"/>
      <c r="F2649" s="102"/>
      <c r="G2649" s="102"/>
      <c r="I2649" s="93"/>
      <c r="J2649" s="93"/>
      <c r="S2649" s="72"/>
      <c r="T2649" s="72"/>
    </row>
    <row r="2650" spans="1:20" s="65" customFormat="1" ht="14.5" x14ac:dyDescent="0.35">
      <c r="A2650" s="48"/>
      <c r="E2650" s="102"/>
      <c r="F2650" s="102"/>
      <c r="G2650" s="102"/>
      <c r="I2650" s="93"/>
      <c r="J2650" s="93"/>
      <c r="S2650" s="72"/>
      <c r="T2650" s="72"/>
    </row>
    <row r="2651" spans="1:20" s="65" customFormat="1" ht="14.5" x14ac:dyDescent="0.35">
      <c r="A2651" s="48"/>
      <c r="E2651" s="102"/>
      <c r="F2651" s="102"/>
      <c r="G2651" s="102"/>
      <c r="I2651" s="93"/>
      <c r="J2651" s="93"/>
      <c r="S2651" s="72"/>
      <c r="T2651" s="72"/>
    </row>
    <row r="2652" spans="1:20" s="65" customFormat="1" ht="14.5" x14ac:dyDescent="0.35">
      <c r="A2652" s="48"/>
      <c r="E2652" s="102"/>
      <c r="F2652" s="102"/>
      <c r="G2652" s="102"/>
      <c r="I2652" s="93"/>
      <c r="J2652" s="93"/>
      <c r="S2652" s="72"/>
      <c r="T2652" s="72"/>
    </row>
    <row r="2653" spans="1:20" s="65" customFormat="1" ht="14.5" x14ac:dyDescent="0.35">
      <c r="A2653" s="48"/>
      <c r="E2653" s="102"/>
      <c r="F2653" s="102"/>
      <c r="G2653" s="102"/>
      <c r="I2653" s="93"/>
      <c r="J2653" s="93"/>
      <c r="S2653" s="72"/>
      <c r="T2653" s="72"/>
    </row>
    <row r="2654" spans="1:20" s="65" customFormat="1" ht="14.5" x14ac:dyDescent="0.35">
      <c r="A2654" s="48"/>
      <c r="E2654" s="102"/>
      <c r="F2654" s="102"/>
      <c r="G2654" s="102"/>
      <c r="I2654" s="93"/>
      <c r="J2654" s="93"/>
      <c r="S2654" s="72"/>
      <c r="T2654" s="72"/>
    </row>
    <row r="2655" spans="1:20" s="65" customFormat="1" ht="14.5" x14ac:dyDescent="0.35">
      <c r="A2655" s="48"/>
      <c r="E2655" s="102"/>
      <c r="F2655" s="102"/>
      <c r="G2655" s="102"/>
      <c r="I2655" s="93"/>
      <c r="J2655" s="93"/>
      <c r="S2655" s="72"/>
      <c r="T2655" s="72"/>
    </row>
    <row r="2656" spans="1:20" s="65" customFormat="1" ht="14.5" x14ac:dyDescent="0.35">
      <c r="A2656" s="48"/>
      <c r="E2656" s="102"/>
      <c r="F2656" s="102"/>
      <c r="G2656" s="102"/>
      <c r="I2656" s="93"/>
      <c r="J2656" s="93"/>
      <c r="S2656" s="72"/>
      <c r="T2656" s="72"/>
    </row>
    <row r="2657" spans="1:20" s="65" customFormat="1" ht="14.5" x14ac:dyDescent="0.35">
      <c r="A2657" s="48"/>
      <c r="E2657" s="102"/>
      <c r="F2657" s="102"/>
      <c r="G2657" s="102"/>
      <c r="I2657" s="93"/>
      <c r="J2657" s="93"/>
      <c r="S2657" s="72"/>
      <c r="T2657" s="72"/>
    </row>
    <row r="2658" spans="1:20" s="65" customFormat="1" ht="14.5" x14ac:dyDescent="0.35">
      <c r="A2658" s="48"/>
      <c r="E2658" s="102"/>
      <c r="F2658" s="102"/>
      <c r="G2658" s="102"/>
      <c r="I2658" s="93"/>
      <c r="J2658" s="93"/>
      <c r="S2658" s="72"/>
      <c r="T2658" s="72"/>
    </row>
    <row r="2659" spans="1:20" s="65" customFormat="1" ht="14.5" x14ac:dyDescent="0.35">
      <c r="A2659" s="48"/>
      <c r="E2659" s="102"/>
      <c r="F2659" s="102"/>
      <c r="G2659" s="102"/>
      <c r="I2659" s="93"/>
      <c r="J2659" s="93"/>
      <c r="S2659" s="72"/>
      <c r="T2659" s="72"/>
    </row>
    <row r="2660" spans="1:20" s="65" customFormat="1" ht="14.5" x14ac:dyDescent="0.35">
      <c r="A2660" s="48"/>
      <c r="E2660" s="102"/>
      <c r="F2660" s="102"/>
      <c r="G2660" s="102"/>
      <c r="I2660" s="93"/>
      <c r="J2660" s="93"/>
      <c r="S2660" s="72"/>
      <c r="T2660" s="72"/>
    </row>
    <row r="2661" spans="1:20" s="65" customFormat="1" ht="14.5" x14ac:dyDescent="0.35">
      <c r="A2661" s="48"/>
      <c r="E2661" s="102"/>
      <c r="F2661" s="102"/>
      <c r="G2661" s="102"/>
      <c r="I2661" s="93"/>
      <c r="J2661" s="93"/>
      <c r="S2661" s="72"/>
      <c r="T2661" s="72"/>
    </row>
    <row r="2662" spans="1:20" s="65" customFormat="1" ht="14.5" x14ac:dyDescent="0.35">
      <c r="A2662" s="48"/>
      <c r="E2662" s="102"/>
      <c r="F2662" s="102"/>
      <c r="G2662" s="102"/>
      <c r="I2662" s="93"/>
      <c r="J2662" s="93"/>
      <c r="S2662" s="72"/>
      <c r="T2662" s="72"/>
    </row>
    <row r="2663" spans="1:20" s="65" customFormat="1" ht="14.5" x14ac:dyDescent="0.35">
      <c r="A2663" s="48"/>
      <c r="E2663" s="102"/>
      <c r="F2663" s="102"/>
      <c r="G2663" s="102"/>
      <c r="I2663" s="93"/>
      <c r="J2663" s="93"/>
      <c r="S2663" s="72"/>
      <c r="T2663" s="72"/>
    </row>
    <row r="2664" spans="1:20" s="65" customFormat="1" ht="14.5" x14ac:dyDescent="0.35">
      <c r="A2664" s="48"/>
      <c r="E2664" s="102"/>
      <c r="F2664" s="102"/>
      <c r="G2664" s="102"/>
      <c r="I2664" s="93"/>
      <c r="J2664" s="93"/>
      <c r="S2664" s="72"/>
      <c r="T2664" s="72"/>
    </row>
    <row r="2665" spans="1:20" s="65" customFormat="1" ht="14.5" x14ac:dyDescent="0.35">
      <c r="A2665" s="48"/>
      <c r="E2665" s="102"/>
      <c r="F2665" s="102"/>
      <c r="G2665" s="102"/>
      <c r="I2665" s="93"/>
      <c r="J2665" s="93"/>
      <c r="S2665" s="72"/>
      <c r="T2665" s="72"/>
    </row>
    <row r="2666" spans="1:20" s="65" customFormat="1" ht="14.5" x14ac:dyDescent="0.35">
      <c r="A2666" s="48"/>
      <c r="E2666" s="102"/>
      <c r="F2666" s="102"/>
      <c r="G2666" s="102"/>
      <c r="I2666" s="93"/>
      <c r="J2666" s="93"/>
      <c r="S2666" s="72"/>
      <c r="T2666" s="72"/>
    </row>
    <row r="2667" spans="1:20" s="65" customFormat="1" ht="14.5" x14ac:dyDescent="0.35">
      <c r="A2667" s="48"/>
      <c r="E2667" s="102"/>
      <c r="F2667" s="102"/>
      <c r="G2667" s="102"/>
      <c r="I2667" s="93"/>
      <c r="J2667" s="93"/>
      <c r="S2667" s="72"/>
      <c r="T2667" s="72"/>
    </row>
    <row r="2668" spans="1:20" s="65" customFormat="1" ht="14.5" x14ac:dyDescent="0.35">
      <c r="A2668" s="48"/>
      <c r="E2668" s="102"/>
      <c r="F2668" s="102"/>
      <c r="G2668" s="102"/>
      <c r="I2668" s="93"/>
      <c r="J2668" s="93"/>
      <c r="S2668" s="72"/>
      <c r="T2668" s="72"/>
    </row>
    <row r="2669" spans="1:20" s="65" customFormat="1" ht="14.5" x14ac:dyDescent="0.35">
      <c r="A2669" s="48"/>
      <c r="E2669" s="102"/>
      <c r="F2669" s="102"/>
      <c r="G2669" s="102"/>
      <c r="I2669" s="93"/>
      <c r="J2669" s="93"/>
      <c r="S2669" s="72"/>
      <c r="T2669" s="72"/>
    </row>
    <row r="2670" spans="1:20" s="65" customFormat="1" ht="14.5" x14ac:dyDescent="0.35">
      <c r="A2670" s="48"/>
      <c r="E2670" s="102"/>
      <c r="F2670" s="102"/>
      <c r="G2670" s="102"/>
      <c r="I2670" s="93"/>
      <c r="J2670" s="93"/>
      <c r="S2670" s="72"/>
      <c r="T2670" s="72"/>
    </row>
    <row r="2671" spans="1:20" s="65" customFormat="1" ht="14.5" x14ac:dyDescent="0.35">
      <c r="A2671" s="48"/>
      <c r="E2671" s="102"/>
      <c r="F2671" s="102"/>
      <c r="G2671" s="102"/>
      <c r="I2671" s="93"/>
      <c r="J2671" s="93"/>
      <c r="S2671" s="72"/>
      <c r="T2671" s="72"/>
    </row>
    <row r="2672" spans="1:20" s="65" customFormat="1" ht="14.5" x14ac:dyDescent="0.35">
      <c r="A2672" s="48"/>
      <c r="E2672" s="102"/>
      <c r="F2672" s="102"/>
      <c r="G2672" s="102"/>
      <c r="I2672" s="93"/>
      <c r="J2672" s="93"/>
      <c r="S2672" s="72"/>
      <c r="T2672" s="72"/>
    </row>
    <row r="2673" spans="1:20" s="65" customFormat="1" ht="14.5" x14ac:dyDescent="0.35">
      <c r="A2673" s="48"/>
      <c r="E2673" s="102"/>
      <c r="F2673" s="102"/>
      <c r="G2673" s="102"/>
      <c r="I2673" s="93"/>
      <c r="J2673" s="93"/>
      <c r="S2673" s="72"/>
      <c r="T2673" s="72"/>
    </row>
    <row r="2674" spans="1:20" s="65" customFormat="1" ht="14.5" x14ac:dyDescent="0.35">
      <c r="A2674" s="48"/>
      <c r="E2674" s="102"/>
      <c r="F2674" s="102"/>
      <c r="G2674" s="102"/>
      <c r="I2674" s="93"/>
      <c r="J2674" s="93"/>
      <c r="S2674" s="72"/>
      <c r="T2674" s="72"/>
    </row>
    <row r="2675" spans="1:20" s="65" customFormat="1" ht="14.5" x14ac:dyDescent="0.35">
      <c r="A2675" s="48"/>
      <c r="E2675" s="102"/>
      <c r="F2675" s="102"/>
      <c r="G2675" s="102"/>
      <c r="I2675" s="93"/>
      <c r="J2675" s="93"/>
      <c r="S2675" s="72"/>
      <c r="T2675" s="72"/>
    </row>
    <row r="2676" spans="1:20" s="65" customFormat="1" ht="14.5" x14ac:dyDescent="0.35">
      <c r="A2676" s="48"/>
      <c r="E2676" s="102"/>
      <c r="F2676" s="102"/>
      <c r="G2676" s="102"/>
      <c r="I2676" s="93"/>
      <c r="J2676" s="93"/>
      <c r="S2676" s="72"/>
      <c r="T2676" s="72"/>
    </row>
    <row r="2677" spans="1:20" s="65" customFormat="1" ht="14.5" x14ac:dyDescent="0.35">
      <c r="A2677" s="48"/>
      <c r="E2677" s="102"/>
      <c r="F2677" s="102"/>
      <c r="G2677" s="102"/>
      <c r="I2677" s="93"/>
      <c r="J2677" s="93"/>
      <c r="S2677" s="72"/>
      <c r="T2677" s="72"/>
    </row>
    <row r="2678" spans="1:20" s="65" customFormat="1" ht="14.5" x14ac:dyDescent="0.35">
      <c r="A2678" s="48"/>
      <c r="E2678" s="102"/>
      <c r="F2678" s="102"/>
      <c r="G2678" s="102"/>
      <c r="I2678" s="93"/>
      <c r="J2678" s="93"/>
      <c r="S2678" s="72"/>
      <c r="T2678" s="72"/>
    </row>
    <row r="2679" spans="1:20" s="65" customFormat="1" ht="14.5" x14ac:dyDescent="0.35">
      <c r="A2679" s="48"/>
      <c r="E2679" s="102"/>
      <c r="F2679" s="102"/>
      <c r="G2679" s="102"/>
      <c r="I2679" s="93"/>
      <c r="J2679" s="93"/>
      <c r="S2679" s="72"/>
      <c r="T2679" s="72"/>
    </row>
    <row r="2680" spans="1:20" s="65" customFormat="1" ht="14.5" x14ac:dyDescent="0.35">
      <c r="A2680" s="48"/>
      <c r="E2680" s="102"/>
      <c r="F2680" s="102"/>
      <c r="G2680" s="102"/>
      <c r="I2680" s="93"/>
      <c r="J2680" s="93"/>
      <c r="S2680" s="72"/>
      <c r="T2680" s="72"/>
    </row>
    <row r="2681" spans="1:20" s="65" customFormat="1" ht="14.5" x14ac:dyDescent="0.35">
      <c r="A2681" s="48"/>
      <c r="E2681" s="102"/>
      <c r="F2681" s="102"/>
      <c r="G2681" s="102"/>
      <c r="I2681" s="93"/>
      <c r="J2681" s="93"/>
      <c r="S2681" s="72"/>
      <c r="T2681" s="72"/>
    </row>
    <row r="2682" spans="1:20" s="65" customFormat="1" ht="14.5" x14ac:dyDescent="0.35">
      <c r="A2682" s="48"/>
      <c r="E2682" s="102"/>
      <c r="F2682" s="102"/>
      <c r="G2682" s="102"/>
      <c r="I2682" s="93"/>
      <c r="J2682" s="93"/>
      <c r="S2682" s="72"/>
      <c r="T2682" s="72"/>
    </row>
    <row r="2683" spans="1:20" s="65" customFormat="1" ht="14.5" x14ac:dyDescent="0.35">
      <c r="A2683" s="48"/>
      <c r="E2683" s="102"/>
      <c r="F2683" s="102"/>
      <c r="G2683" s="102"/>
      <c r="I2683" s="93"/>
      <c r="J2683" s="93"/>
      <c r="S2683" s="72"/>
      <c r="T2683" s="72"/>
    </row>
    <row r="2684" spans="1:20" s="65" customFormat="1" ht="14.5" x14ac:dyDescent="0.35">
      <c r="A2684" s="48"/>
      <c r="E2684" s="102"/>
      <c r="F2684" s="102"/>
      <c r="G2684" s="102"/>
      <c r="I2684" s="93"/>
      <c r="J2684" s="93"/>
      <c r="S2684" s="72"/>
      <c r="T2684" s="72"/>
    </row>
    <row r="2685" spans="1:20" s="65" customFormat="1" ht="14.5" x14ac:dyDescent="0.35">
      <c r="A2685" s="48"/>
      <c r="E2685" s="102"/>
      <c r="F2685" s="102"/>
      <c r="G2685" s="102"/>
      <c r="I2685" s="93"/>
      <c r="J2685" s="93"/>
      <c r="S2685" s="72"/>
      <c r="T2685" s="72"/>
    </row>
    <row r="2686" spans="1:20" s="65" customFormat="1" ht="14.5" x14ac:dyDescent="0.35">
      <c r="A2686" s="48"/>
      <c r="E2686" s="102"/>
      <c r="F2686" s="102"/>
      <c r="G2686" s="102"/>
      <c r="I2686" s="93"/>
      <c r="J2686" s="93"/>
      <c r="S2686" s="72"/>
      <c r="T2686" s="72"/>
    </row>
    <row r="2687" spans="1:20" s="65" customFormat="1" ht="14.5" x14ac:dyDescent="0.35">
      <c r="A2687" s="48"/>
      <c r="E2687" s="102"/>
      <c r="F2687" s="102"/>
      <c r="G2687" s="102"/>
      <c r="I2687" s="93"/>
      <c r="J2687" s="93"/>
      <c r="S2687" s="72"/>
      <c r="T2687" s="72"/>
    </row>
    <row r="2688" spans="1:20" s="65" customFormat="1" ht="14.5" x14ac:dyDescent="0.35">
      <c r="A2688" s="48"/>
      <c r="E2688" s="102"/>
      <c r="F2688" s="102"/>
      <c r="G2688" s="102"/>
      <c r="I2688" s="93"/>
      <c r="J2688" s="93"/>
      <c r="S2688" s="72"/>
      <c r="T2688" s="72"/>
    </row>
    <row r="2689" spans="1:20" s="65" customFormat="1" ht="14.5" x14ac:dyDescent="0.35">
      <c r="A2689" s="48"/>
      <c r="E2689" s="102"/>
      <c r="F2689" s="102"/>
      <c r="G2689" s="102"/>
      <c r="I2689" s="93"/>
      <c r="J2689" s="93"/>
      <c r="S2689" s="72"/>
      <c r="T2689" s="72"/>
    </row>
    <row r="2690" spans="1:20" s="65" customFormat="1" ht="14.5" x14ac:dyDescent="0.35">
      <c r="A2690" s="48"/>
      <c r="E2690" s="102"/>
      <c r="F2690" s="102"/>
      <c r="G2690" s="102"/>
      <c r="I2690" s="93"/>
      <c r="J2690" s="93"/>
      <c r="S2690" s="72"/>
      <c r="T2690" s="72"/>
    </row>
    <row r="2691" spans="1:20" s="65" customFormat="1" ht="14.5" x14ac:dyDescent="0.35">
      <c r="A2691" s="48"/>
      <c r="E2691" s="102"/>
      <c r="F2691" s="102"/>
      <c r="G2691" s="102"/>
      <c r="I2691" s="93"/>
      <c r="J2691" s="93"/>
      <c r="S2691" s="72"/>
      <c r="T2691" s="72"/>
    </row>
    <row r="2692" spans="1:20" s="65" customFormat="1" ht="14.5" x14ac:dyDescent="0.35">
      <c r="A2692" s="48"/>
      <c r="E2692" s="102"/>
      <c r="F2692" s="102"/>
      <c r="G2692" s="102"/>
      <c r="I2692" s="93"/>
      <c r="J2692" s="93"/>
      <c r="S2692" s="72"/>
      <c r="T2692" s="72"/>
    </row>
    <row r="2693" spans="1:20" s="65" customFormat="1" ht="14.5" x14ac:dyDescent="0.35">
      <c r="A2693" s="48"/>
      <c r="E2693" s="102"/>
      <c r="F2693" s="102"/>
      <c r="G2693" s="102"/>
      <c r="I2693" s="93"/>
      <c r="J2693" s="93"/>
      <c r="S2693" s="72"/>
      <c r="T2693" s="72"/>
    </row>
    <row r="2694" spans="1:20" s="65" customFormat="1" ht="14.5" x14ac:dyDescent="0.35">
      <c r="A2694" s="48"/>
      <c r="E2694" s="102"/>
      <c r="F2694" s="102"/>
      <c r="G2694" s="102"/>
      <c r="I2694" s="93"/>
      <c r="J2694" s="93"/>
      <c r="S2694" s="72"/>
      <c r="T2694" s="72"/>
    </row>
    <row r="2695" spans="1:20" s="65" customFormat="1" ht="14.5" x14ac:dyDescent="0.35">
      <c r="A2695" s="48"/>
      <c r="E2695" s="102"/>
      <c r="F2695" s="102"/>
      <c r="G2695" s="102"/>
      <c r="I2695" s="93"/>
      <c r="J2695" s="93"/>
      <c r="S2695" s="72"/>
      <c r="T2695" s="72"/>
    </row>
    <row r="2696" spans="1:20" s="65" customFormat="1" ht="14.5" x14ac:dyDescent="0.35">
      <c r="A2696" s="48"/>
      <c r="E2696" s="102"/>
      <c r="F2696" s="102"/>
      <c r="G2696" s="102"/>
      <c r="I2696" s="93"/>
      <c r="J2696" s="93"/>
      <c r="S2696" s="72"/>
      <c r="T2696" s="72"/>
    </row>
    <row r="2697" spans="1:20" s="65" customFormat="1" ht="14.5" x14ac:dyDescent="0.35">
      <c r="A2697" s="48"/>
      <c r="E2697" s="102"/>
      <c r="F2697" s="102"/>
      <c r="G2697" s="102"/>
      <c r="I2697" s="93"/>
      <c r="J2697" s="93"/>
      <c r="S2697" s="72"/>
      <c r="T2697" s="72"/>
    </row>
    <row r="2698" spans="1:20" s="65" customFormat="1" ht="14.5" x14ac:dyDescent="0.35">
      <c r="A2698" s="48"/>
      <c r="E2698" s="102"/>
      <c r="F2698" s="102"/>
      <c r="G2698" s="102"/>
      <c r="I2698" s="93"/>
      <c r="J2698" s="93"/>
      <c r="S2698" s="72"/>
      <c r="T2698" s="72"/>
    </row>
    <row r="2699" spans="1:20" s="65" customFormat="1" ht="14.5" x14ac:dyDescent="0.35">
      <c r="A2699" s="48"/>
      <c r="E2699" s="102"/>
      <c r="F2699" s="102"/>
      <c r="G2699" s="102"/>
      <c r="I2699" s="93"/>
      <c r="J2699" s="93"/>
      <c r="S2699" s="72"/>
      <c r="T2699" s="72"/>
    </row>
    <row r="2700" spans="1:20" s="65" customFormat="1" ht="14.5" x14ac:dyDescent="0.35">
      <c r="A2700" s="48"/>
      <c r="E2700" s="102"/>
      <c r="F2700" s="102"/>
      <c r="G2700" s="102"/>
      <c r="I2700" s="93"/>
      <c r="J2700" s="93"/>
      <c r="S2700" s="72"/>
      <c r="T2700" s="72"/>
    </row>
    <row r="2701" spans="1:20" s="65" customFormat="1" ht="14.5" x14ac:dyDescent="0.35">
      <c r="A2701" s="48"/>
      <c r="E2701" s="102"/>
      <c r="F2701" s="102"/>
      <c r="G2701" s="102"/>
      <c r="I2701" s="93"/>
      <c r="J2701" s="93"/>
      <c r="S2701" s="72"/>
      <c r="T2701" s="72"/>
    </row>
    <row r="2702" spans="1:20" s="65" customFormat="1" ht="14.5" x14ac:dyDescent="0.35">
      <c r="A2702" s="48"/>
      <c r="E2702" s="102"/>
      <c r="F2702" s="102"/>
      <c r="G2702" s="102"/>
      <c r="I2702" s="93"/>
      <c r="J2702" s="93"/>
      <c r="S2702" s="72"/>
      <c r="T2702" s="72"/>
    </row>
    <row r="2703" spans="1:20" s="65" customFormat="1" ht="14.5" x14ac:dyDescent="0.35">
      <c r="A2703" s="48"/>
      <c r="E2703" s="102"/>
      <c r="F2703" s="102"/>
      <c r="G2703" s="102"/>
      <c r="I2703" s="93"/>
      <c r="J2703" s="93"/>
      <c r="S2703" s="72"/>
      <c r="T2703" s="72"/>
    </row>
    <row r="2704" spans="1:20" s="65" customFormat="1" ht="14.5" x14ac:dyDescent="0.35">
      <c r="A2704" s="48"/>
      <c r="E2704" s="102"/>
      <c r="F2704" s="102"/>
      <c r="G2704" s="102"/>
      <c r="I2704" s="93"/>
      <c r="J2704" s="93"/>
      <c r="S2704" s="72"/>
      <c r="T2704" s="72"/>
    </row>
    <row r="2705" spans="1:20" s="65" customFormat="1" ht="14.5" x14ac:dyDescent="0.35">
      <c r="A2705" s="48"/>
      <c r="E2705" s="102"/>
      <c r="F2705" s="102"/>
      <c r="G2705" s="102"/>
      <c r="I2705" s="93"/>
      <c r="J2705" s="93"/>
      <c r="S2705" s="72"/>
      <c r="T2705" s="72"/>
    </row>
    <row r="2706" spans="1:20" s="65" customFormat="1" ht="14.5" x14ac:dyDescent="0.35">
      <c r="A2706" s="48"/>
      <c r="E2706" s="102"/>
      <c r="F2706" s="102"/>
      <c r="G2706" s="102"/>
      <c r="I2706" s="93"/>
      <c r="J2706" s="93"/>
      <c r="S2706" s="72"/>
      <c r="T2706" s="72"/>
    </row>
    <row r="2707" spans="1:20" s="65" customFormat="1" ht="14.5" x14ac:dyDescent="0.35">
      <c r="A2707" s="48"/>
      <c r="E2707" s="102"/>
      <c r="F2707" s="102"/>
      <c r="G2707" s="102"/>
      <c r="I2707" s="93"/>
      <c r="J2707" s="93"/>
      <c r="S2707" s="72"/>
      <c r="T2707" s="72"/>
    </row>
    <row r="2708" spans="1:20" s="65" customFormat="1" ht="14.5" x14ac:dyDescent="0.35">
      <c r="A2708" s="48"/>
      <c r="E2708" s="102"/>
      <c r="F2708" s="102"/>
      <c r="G2708" s="102"/>
      <c r="I2708" s="93"/>
      <c r="J2708" s="93"/>
      <c r="S2708" s="72"/>
      <c r="T2708" s="72"/>
    </row>
    <row r="2709" spans="1:20" s="65" customFormat="1" ht="14.5" x14ac:dyDescent="0.35">
      <c r="A2709" s="48"/>
      <c r="E2709" s="102"/>
      <c r="F2709" s="102"/>
      <c r="G2709" s="102"/>
      <c r="I2709" s="93"/>
      <c r="J2709" s="93"/>
      <c r="S2709" s="72"/>
      <c r="T2709" s="72"/>
    </row>
    <row r="2710" spans="1:20" s="65" customFormat="1" ht="14.5" x14ac:dyDescent="0.35">
      <c r="A2710" s="48"/>
      <c r="E2710" s="102"/>
      <c r="F2710" s="102"/>
      <c r="G2710" s="102"/>
      <c r="I2710" s="93"/>
      <c r="J2710" s="93"/>
      <c r="S2710" s="72"/>
      <c r="T2710" s="72"/>
    </row>
    <row r="2711" spans="1:20" s="65" customFormat="1" ht="14.5" x14ac:dyDescent="0.35">
      <c r="A2711" s="48"/>
      <c r="E2711" s="102"/>
      <c r="F2711" s="102"/>
      <c r="G2711" s="102"/>
      <c r="I2711" s="93"/>
      <c r="J2711" s="93"/>
      <c r="S2711" s="72"/>
      <c r="T2711" s="72"/>
    </row>
    <row r="2712" spans="1:20" s="65" customFormat="1" ht="14.5" x14ac:dyDescent="0.35">
      <c r="A2712" s="48"/>
      <c r="E2712" s="102"/>
      <c r="F2712" s="102"/>
      <c r="G2712" s="102"/>
      <c r="I2712" s="93"/>
      <c r="J2712" s="93"/>
      <c r="S2712" s="72"/>
      <c r="T2712" s="72"/>
    </row>
    <row r="2713" spans="1:20" s="65" customFormat="1" ht="14.5" x14ac:dyDescent="0.35">
      <c r="A2713" s="48"/>
      <c r="E2713" s="102"/>
      <c r="F2713" s="102"/>
      <c r="G2713" s="102"/>
      <c r="I2713" s="93"/>
      <c r="J2713" s="93"/>
      <c r="S2713" s="72"/>
      <c r="T2713" s="72"/>
    </row>
    <row r="2714" spans="1:20" s="65" customFormat="1" ht="14.5" x14ac:dyDescent="0.35">
      <c r="A2714" s="48"/>
      <c r="E2714" s="102"/>
      <c r="F2714" s="102"/>
      <c r="G2714" s="102"/>
      <c r="I2714" s="93"/>
      <c r="J2714" s="93"/>
      <c r="S2714" s="72"/>
      <c r="T2714" s="72"/>
    </row>
    <row r="2715" spans="1:20" s="65" customFormat="1" ht="14.5" x14ac:dyDescent="0.35">
      <c r="A2715" s="48"/>
      <c r="E2715" s="102"/>
      <c r="F2715" s="102"/>
      <c r="G2715" s="102"/>
      <c r="I2715" s="93"/>
      <c r="J2715" s="93"/>
      <c r="S2715" s="72"/>
      <c r="T2715" s="72"/>
    </row>
    <row r="2716" spans="1:20" s="65" customFormat="1" ht="14.5" x14ac:dyDescent="0.35">
      <c r="A2716" s="48"/>
      <c r="E2716" s="102"/>
      <c r="F2716" s="102"/>
      <c r="G2716" s="102"/>
      <c r="I2716" s="93"/>
      <c r="J2716" s="93"/>
      <c r="S2716" s="72"/>
      <c r="T2716" s="72"/>
    </row>
    <row r="2717" spans="1:20" s="65" customFormat="1" ht="14.5" x14ac:dyDescent="0.35">
      <c r="A2717" s="48"/>
      <c r="E2717" s="102"/>
      <c r="F2717" s="102"/>
      <c r="G2717" s="102"/>
      <c r="I2717" s="93"/>
      <c r="J2717" s="93"/>
      <c r="S2717" s="72"/>
      <c r="T2717" s="72"/>
    </row>
    <row r="2718" spans="1:20" s="65" customFormat="1" ht="14.5" x14ac:dyDescent="0.35">
      <c r="A2718" s="48"/>
      <c r="E2718" s="102"/>
      <c r="F2718" s="102"/>
      <c r="G2718" s="102"/>
      <c r="I2718" s="93"/>
      <c r="J2718" s="93"/>
      <c r="S2718" s="72"/>
      <c r="T2718" s="72"/>
    </row>
    <row r="2719" spans="1:20" s="65" customFormat="1" ht="14.5" x14ac:dyDescent="0.35">
      <c r="A2719" s="48"/>
      <c r="E2719" s="102"/>
      <c r="F2719" s="102"/>
      <c r="G2719" s="102"/>
      <c r="I2719" s="93"/>
      <c r="J2719" s="93"/>
      <c r="S2719" s="72"/>
      <c r="T2719" s="72"/>
    </row>
    <row r="2720" spans="1:20" s="65" customFormat="1" ht="14.5" x14ac:dyDescent="0.35">
      <c r="A2720" s="48"/>
      <c r="E2720" s="102"/>
      <c r="F2720" s="102"/>
      <c r="G2720" s="102"/>
      <c r="I2720" s="93"/>
      <c r="J2720" s="93"/>
      <c r="S2720" s="72"/>
      <c r="T2720" s="72"/>
    </row>
    <row r="2721" spans="1:20" s="65" customFormat="1" ht="14.5" x14ac:dyDescent="0.35">
      <c r="A2721" s="48"/>
      <c r="E2721" s="102"/>
      <c r="F2721" s="102"/>
      <c r="G2721" s="102"/>
      <c r="I2721" s="93"/>
      <c r="J2721" s="93"/>
      <c r="S2721" s="72"/>
      <c r="T2721" s="72"/>
    </row>
    <row r="2722" spans="1:20" s="65" customFormat="1" ht="14.5" x14ac:dyDescent="0.35">
      <c r="A2722" s="48"/>
      <c r="E2722" s="102"/>
      <c r="F2722" s="102"/>
      <c r="G2722" s="102"/>
      <c r="I2722" s="93"/>
      <c r="J2722" s="93"/>
      <c r="S2722" s="72"/>
      <c r="T2722" s="72"/>
    </row>
    <row r="2723" spans="1:20" s="65" customFormat="1" ht="14.5" x14ac:dyDescent="0.35">
      <c r="A2723" s="48"/>
      <c r="E2723" s="102"/>
      <c r="F2723" s="102"/>
      <c r="G2723" s="102"/>
      <c r="I2723" s="93"/>
      <c r="J2723" s="93"/>
      <c r="S2723" s="72"/>
      <c r="T2723" s="72"/>
    </row>
    <row r="2724" spans="1:20" s="65" customFormat="1" ht="14.5" x14ac:dyDescent="0.35">
      <c r="A2724" s="48"/>
      <c r="E2724" s="102"/>
      <c r="F2724" s="102"/>
      <c r="G2724" s="102"/>
      <c r="I2724" s="93"/>
      <c r="J2724" s="93"/>
      <c r="S2724" s="72"/>
      <c r="T2724" s="72"/>
    </row>
    <row r="2725" spans="1:20" s="65" customFormat="1" ht="14.5" x14ac:dyDescent="0.35">
      <c r="A2725" s="48"/>
      <c r="E2725" s="102"/>
      <c r="F2725" s="102"/>
      <c r="G2725" s="102"/>
      <c r="I2725" s="93"/>
      <c r="J2725" s="93"/>
      <c r="S2725" s="72"/>
      <c r="T2725" s="72"/>
    </row>
    <row r="2726" spans="1:20" s="65" customFormat="1" ht="14.5" x14ac:dyDescent="0.35">
      <c r="A2726" s="48"/>
      <c r="E2726" s="102"/>
      <c r="F2726" s="102"/>
      <c r="G2726" s="102"/>
      <c r="I2726" s="93"/>
      <c r="J2726" s="93"/>
      <c r="S2726" s="72"/>
      <c r="T2726" s="72"/>
    </row>
    <row r="2727" spans="1:20" s="65" customFormat="1" ht="14.5" x14ac:dyDescent="0.35">
      <c r="A2727" s="48"/>
      <c r="E2727" s="102"/>
      <c r="F2727" s="102"/>
      <c r="G2727" s="102"/>
      <c r="I2727" s="93"/>
      <c r="J2727" s="93"/>
      <c r="S2727" s="72"/>
      <c r="T2727" s="72"/>
    </row>
    <row r="2728" spans="1:20" s="65" customFormat="1" ht="14.5" x14ac:dyDescent="0.35">
      <c r="A2728" s="48"/>
      <c r="E2728" s="102"/>
      <c r="F2728" s="102"/>
      <c r="G2728" s="102"/>
      <c r="I2728" s="93"/>
      <c r="J2728" s="93"/>
      <c r="S2728" s="72"/>
      <c r="T2728" s="72"/>
    </row>
    <row r="2729" spans="1:20" s="65" customFormat="1" ht="14.5" x14ac:dyDescent="0.35">
      <c r="A2729" s="48"/>
      <c r="E2729" s="102"/>
      <c r="F2729" s="102"/>
      <c r="G2729" s="102"/>
      <c r="I2729" s="93"/>
      <c r="J2729" s="93"/>
      <c r="S2729" s="72"/>
      <c r="T2729" s="72"/>
    </row>
    <row r="2730" spans="1:20" s="65" customFormat="1" ht="14.5" x14ac:dyDescent="0.35">
      <c r="A2730" s="48"/>
      <c r="E2730" s="102"/>
      <c r="F2730" s="102"/>
      <c r="G2730" s="102"/>
      <c r="I2730" s="93"/>
      <c r="J2730" s="93"/>
      <c r="S2730" s="72"/>
      <c r="T2730" s="72"/>
    </row>
    <row r="2731" spans="1:20" s="65" customFormat="1" ht="14.5" x14ac:dyDescent="0.35">
      <c r="A2731" s="48"/>
      <c r="E2731" s="102"/>
      <c r="F2731" s="102"/>
      <c r="G2731" s="102"/>
      <c r="I2731" s="93"/>
      <c r="J2731" s="93"/>
      <c r="S2731" s="72"/>
      <c r="T2731" s="72"/>
    </row>
    <row r="2732" spans="1:20" s="65" customFormat="1" ht="14.5" x14ac:dyDescent="0.35">
      <c r="A2732" s="48"/>
      <c r="E2732" s="102"/>
      <c r="F2732" s="102"/>
      <c r="G2732" s="102"/>
      <c r="I2732" s="93"/>
      <c r="J2732" s="93"/>
      <c r="S2732" s="72"/>
      <c r="T2732" s="72"/>
    </row>
    <row r="2733" spans="1:20" s="65" customFormat="1" ht="14.5" x14ac:dyDescent="0.35">
      <c r="A2733" s="48"/>
      <c r="E2733" s="102"/>
      <c r="F2733" s="102"/>
      <c r="G2733" s="102"/>
      <c r="I2733" s="93"/>
      <c r="J2733" s="93"/>
      <c r="S2733" s="72"/>
      <c r="T2733" s="72"/>
    </row>
    <row r="2734" spans="1:20" s="65" customFormat="1" ht="14.5" x14ac:dyDescent="0.35">
      <c r="A2734" s="48"/>
      <c r="E2734" s="102"/>
      <c r="F2734" s="102"/>
      <c r="G2734" s="102"/>
      <c r="I2734" s="93"/>
      <c r="J2734" s="93"/>
      <c r="S2734" s="72"/>
      <c r="T2734" s="72"/>
    </row>
    <row r="2735" spans="1:20" s="65" customFormat="1" ht="14.5" x14ac:dyDescent="0.35">
      <c r="A2735" s="48"/>
      <c r="E2735" s="102"/>
      <c r="F2735" s="102"/>
      <c r="G2735" s="102"/>
      <c r="I2735" s="93"/>
      <c r="J2735" s="93"/>
      <c r="S2735" s="72"/>
      <c r="T2735" s="72"/>
    </row>
    <row r="2736" spans="1:20" s="65" customFormat="1" ht="14.5" x14ac:dyDescent="0.35">
      <c r="A2736" s="48"/>
      <c r="E2736" s="102"/>
      <c r="F2736" s="102"/>
      <c r="G2736" s="102"/>
      <c r="I2736" s="93"/>
      <c r="J2736" s="93"/>
      <c r="S2736" s="72"/>
      <c r="T2736" s="72"/>
    </row>
    <row r="2737" spans="1:20" s="65" customFormat="1" ht="14.5" x14ac:dyDescent="0.35">
      <c r="A2737" s="48"/>
      <c r="E2737" s="102"/>
      <c r="F2737" s="102"/>
      <c r="G2737" s="102"/>
      <c r="I2737" s="93"/>
      <c r="J2737" s="93"/>
      <c r="S2737" s="72"/>
      <c r="T2737" s="72"/>
    </row>
    <row r="2738" spans="1:20" s="65" customFormat="1" ht="14.5" x14ac:dyDescent="0.35">
      <c r="A2738" s="48"/>
      <c r="E2738" s="102"/>
      <c r="F2738" s="102"/>
      <c r="G2738" s="102"/>
      <c r="I2738" s="93"/>
      <c r="J2738" s="93"/>
      <c r="S2738" s="72"/>
      <c r="T2738" s="72"/>
    </row>
    <row r="2739" spans="1:20" s="65" customFormat="1" ht="14.5" x14ac:dyDescent="0.35">
      <c r="A2739" s="48"/>
      <c r="E2739" s="102"/>
      <c r="F2739" s="102"/>
      <c r="G2739" s="102"/>
      <c r="I2739" s="93"/>
      <c r="J2739" s="93"/>
      <c r="S2739" s="72"/>
      <c r="T2739" s="72"/>
    </row>
    <row r="2740" spans="1:20" s="65" customFormat="1" ht="14.5" x14ac:dyDescent="0.35">
      <c r="A2740" s="48"/>
      <c r="E2740" s="102"/>
      <c r="F2740" s="102"/>
      <c r="G2740" s="102"/>
      <c r="I2740" s="93"/>
      <c r="J2740" s="93"/>
      <c r="S2740" s="72"/>
      <c r="T2740" s="72"/>
    </row>
    <row r="2741" spans="1:20" s="65" customFormat="1" ht="14.5" x14ac:dyDescent="0.35">
      <c r="A2741" s="48"/>
      <c r="E2741" s="102"/>
      <c r="F2741" s="102"/>
      <c r="G2741" s="102"/>
      <c r="I2741" s="93"/>
      <c r="J2741" s="93"/>
      <c r="S2741" s="72"/>
      <c r="T2741" s="72"/>
    </row>
    <row r="2742" spans="1:20" s="65" customFormat="1" ht="14.5" x14ac:dyDescent="0.35">
      <c r="A2742" s="48"/>
      <c r="E2742" s="102"/>
      <c r="F2742" s="102"/>
      <c r="G2742" s="102"/>
      <c r="I2742" s="93"/>
      <c r="J2742" s="93"/>
      <c r="S2742" s="72"/>
      <c r="T2742" s="72"/>
    </row>
    <row r="2743" spans="1:20" s="65" customFormat="1" ht="14.5" x14ac:dyDescent="0.35">
      <c r="A2743" s="48"/>
      <c r="E2743" s="102"/>
      <c r="F2743" s="102"/>
      <c r="G2743" s="102"/>
      <c r="I2743" s="93"/>
      <c r="J2743" s="93"/>
      <c r="S2743" s="72"/>
      <c r="T2743" s="72"/>
    </row>
    <row r="2744" spans="1:20" s="65" customFormat="1" ht="14.5" x14ac:dyDescent="0.35">
      <c r="A2744" s="48"/>
      <c r="E2744" s="102"/>
      <c r="F2744" s="102"/>
      <c r="G2744" s="102"/>
      <c r="I2744" s="93"/>
      <c r="J2744" s="93"/>
      <c r="S2744" s="72"/>
      <c r="T2744" s="72"/>
    </row>
    <row r="2745" spans="1:20" s="65" customFormat="1" ht="14.5" x14ac:dyDescent="0.35">
      <c r="A2745" s="48"/>
      <c r="E2745" s="102"/>
      <c r="F2745" s="102"/>
      <c r="G2745" s="102"/>
      <c r="I2745" s="93"/>
      <c r="J2745" s="93"/>
      <c r="S2745" s="72"/>
      <c r="T2745" s="72"/>
    </row>
    <row r="2746" spans="1:20" s="65" customFormat="1" ht="14.5" x14ac:dyDescent="0.35">
      <c r="A2746" s="48"/>
      <c r="E2746" s="102"/>
      <c r="F2746" s="102"/>
      <c r="G2746" s="102"/>
      <c r="I2746" s="93"/>
      <c r="J2746" s="93"/>
      <c r="S2746" s="72"/>
      <c r="T2746" s="72"/>
    </row>
    <row r="2747" spans="1:20" s="65" customFormat="1" ht="14.5" x14ac:dyDescent="0.35">
      <c r="A2747" s="48"/>
      <c r="E2747" s="102"/>
      <c r="F2747" s="102"/>
      <c r="G2747" s="102"/>
      <c r="I2747" s="93"/>
      <c r="J2747" s="93"/>
      <c r="S2747" s="72"/>
      <c r="T2747" s="72"/>
    </row>
    <row r="2748" spans="1:20" s="65" customFormat="1" ht="14.5" x14ac:dyDescent="0.35">
      <c r="A2748" s="48"/>
      <c r="E2748" s="102"/>
      <c r="F2748" s="102"/>
      <c r="G2748" s="102"/>
      <c r="I2748" s="93"/>
      <c r="J2748" s="93"/>
      <c r="S2748" s="72"/>
      <c r="T2748" s="72"/>
    </row>
    <row r="2749" spans="1:20" s="65" customFormat="1" ht="14.5" x14ac:dyDescent="0.35">
      <c r="A2749" s="48"/>
      <c r="E2749" s="102"/>
      <c r="F2749" s="102"/>
      <c r="G2749" s="102"/>
      <c r="I2749" s="93"/>
      <c r="J2749" s="93"/>
      <c r="S2749" s="72"/>
      <c r="T2749" s="72"/>
    </row>
    <row r="2750" spans="1:20" s="65" customFormat="1" ht="14.5" x14ac:dyDescent="0.35">
      <c r="A2750" s="48"/>
      <c r="E2750" s="102"/>
      <c r="F2750" s="102"/>
      <c r="G2750" s="102"/>
      <c r="I2750" s="93"/>
      <c r="J2750" s="93"/>
      <c r="S2750" s="72"/>
      <c r="T2750" s="72"/>
    </row>
    <row r="2751" spans="1:20" s="65" customFormat="1" ht="14.5" x14ac:dyDescent="0.35">
      <c r="A2751" s="48"/>
      <c r="E2751" s="102"/>
      <c r="F2751" s="102"/>
      <c r="G2751" s="102"/>
      <c r="I2751" s="93"/>
      <c r="J2751" s="93"/>
      <c r="S2751" s="72"/>
      <c r="T2751" s="72"/>
    </row>
    <row r="2752" spans="1:20" s="65" customFormat="1" ht="14.5" x14ac:dyDescent="0.35">
      <c r="A2752" s="48"/>
      <c r="E2752" s="102"/>
      <c r="F2752" s="102"/>
      <c r="G2752" s="102"/>
      <c r="I2752" s="93"/>
      <c r="J2752" s="93"/>
      <c r="S2752" s="72"/>
      <c r="T2752" s="72"/>
    </row>
    <row r="2753" spans="1:20" s="65" customFormat="1" ht="14.5" x14ac:dyDescent="0.35">
      <c r="A2753" s="48"/>
      <c r="E2753" s="102"/>
      <c r="F2753" s="102"/>
      <c r="G2753" s="102"/>
      <c r="I2753" s="93"/>
      <c r="J2753" s="93"/>
      <c r="S2753" s="72"/>
      <c r="T2753" s="72"/>
    </row>
    <row r="2754" spans="1:20" s="65" customFormat="1" ht="14.5" x14ac:dyDescent="0.35">
      <c r="A2754" s="48"/>
      <c r="E2754" s="102"/>
      <c r="F2754" s="102"/>
      <c r="G2754" s="102"/>
      <c r="I2754" s="93"/>
      <c r="J2754" s="93"/>
      <c r="S2754" s="72"/>
      <c r="T2754" s="72"/>
    </row>
    <row r="2755" spans="1:20" s="65" customFormat="1" ht="14.5" x14ac:dyDescent="0.35">
      <c r="A2755" s="48"/>
      <c r="E2755" s="102"/>
      <c r="F2755" s="102"/>
      <c r="G2755" s="102"/>
      <c r="I2755" s="93"/>
      <c r="J2755" s="93"/>
      <c r="S2755" s="72"/>
      <c r="T2755" s="72"/>
    </row>
    <row r="2756" spans="1:20" s="65" customFormat="1" ht="14.5" x14ac:dyDescent="0.35">
      <c r="A2756" s="48"/>
      <c r="E2756" s="102"/>
      <c r="F2756" s="102"/>
      <c r="G2756" s="102"/>
      <c r="I2756" s="93"/>
      <c r="J2756" s="93"/>
      <c r="S2756" s="72"/>
      <c r="T2756" s="72"/>
    </row>
    <row r="2757" spans="1:20" s="65" customFormat="1" ht="14.5" x14ac:dyDescent="0.35">
      <c r="A2757" s="48"/>
      <c r="E2757" s="102"/>
      <c r="F2757" s="102"/>
      <c r="G2757" s="102"/>
      <c r="I2757" s="93"/>
      <c r="J2757" s="93"/>
      <c r="S2757" s="72"/>
      <c r="T2757" s="72"/>
    </row>
    <row r="2758" spans="1:20" s="65" customFormat="1" ht="14.5" x14ac:dyDescent="0.35">
      <c r="A2758" s="48"/>
      <c r="E2758" s="102"/>
      <c r="F2758" s="102"/>
      <c r="G2758" s="102"/>
      <c r="I2758" s="93"/>
      <c r="J2758" s="93"/>
      <c r="S2758" s="72"/>
      <c r="T2758" s="72"/>
    </row>
    <row r="2759" spans="1:20" s="65" customFormat="1" ht="14.5" x14ac:dyDescent="0.35">
      <c r="A2759" s="48"/>
      <c r="E2759" s="102"/>
      <c r="F2759" s="102"/>
      <c r="G2759" s="102"/>
      <c r="I2759" s="93"/>
      <c r="J2759" s="93"/>
      <c r="S2759" s="72"/>
      <c r="T2759" s="72"/>
    </row>
    <row r="2760" spans="1:20" s="65" customFormat="1" ht="14.5" x14ac:dyDescent="0.35">
      <c r="A2760" s="48"/>
      <c r="E2760" s="102"/>
      <c r="F2760" s="102"/>
      <c r="G2760" s="102"/>
      <c r="I2760" s="93"/>
      <c r="J2760" s="93"/>
      <c r="S2760" s="72"/>
      <c r="T2760" s="72"/>
    </row>
    <row r="2761" spans="1:20" s="65" customFormat="1" ht="14.5" x14ac:dyDescent="0.35">
      <c r="A2761" s="48"/>
      <c r="E2761" s="102"/>
      <c r="F2761" s="102"/>
      <c r="G2761" s="102"/>
      <c r="I2761" s="93"/>
      <c r="J2761" s="93"/>
      <c r="S2761" s="72"/>
      <c r="T2761" s="72"/>
    </row>
    <row r="2762" spans="1:20" s="65" customFormat="1" ht="14.5" x14ac:dyDescent="0.35">
      <c r="A2762" s="48"/>
      <c r="E2762" s="102"/>
      <c r="F2762" s="102"/>
      <c r="G2762" s="102"/>
      <c r="I2762" s="93"/>
      <c r="J2762" s="93"/>
      <c r="S2762" s="72"/>
      <c r="T2762" s="72"/>
    </row>
    <row r="2763" spans="1:20" s="65" customFormat="1" ht="14.5" x14ac:dyDescent="0.35">
      <c r="A2763" s="48"/>
      <c r="E2763" s="102"/>
      <c r="F2763" s="102"/>
      <c r="G2763" s="102"/>
      <c r="I2763" s="93"/>
      <c r="J2763" s="93"/>
      <c r="S2763" s="72"/>
      <c r="T2763" s="72"/>
    </row>
    <row r="2764" spans="1:20" s="65" customFormat="1" ht="14.5" x14ac:dyDescent="0.35">
      <c r="A2764" s="48"/>
      <c r="E2764" s="102"/>
      <c r="F2764" s="102"/>
      <c r="G2764" s="102"/>
      <c r="I2764" s="93"/>
      <c r="J2764" s="93"/>
      <c r="S2764" s="72"/>
      <c r="T2764" s="72"/>
    </row>
    <row r="2765" spans="1:20" s="65" customFormat="1" ht="14.5" x14ac:dyDescent="0.35">
      <c r="A2765" s="48"/>
      <c r="E2765" s="102"/>
      <c r="F2765" s="102"/>
      <c r="G2765" s="102"/>
      <c r="I2765" s="93"/>
      <c r="J2765" s="93"/>
      <c r="S2765" s="72"/>
      <c r="T2765" s="72"/>
    </row>
    <row r="2766" spans="1:20" s="65" customFormat="1" ht="14.5" x14ac:dyDescent="0.35">
      <c r="A2766" s="48"/>
      <c r="E2766" s="102"/>
      <c r="F2766" s="102"/>
      <c r="G2766" s="102"/>
      <c r="I2766" s="93"/>
      <c r="J2766" s="93"/>
      <c r="S2766" s="72"/>
      <c r="T2766" s="72"/>
    </row>
    <row r="2767" spans="1:20" s="65" customFormat="1" ht="14.5" x14ac:dyDescent="0.35">
      <c r="A2767" s="48"/>
      <c r="E2767" s="102"/>
      <c r="F2767" s="102"/>
      <c r="G2767" s="102"/>
      <c r="I2767" s="93"/>
      <c r="J2767" s="93"/>
      <c r="S2767" s="72"/>
      <c r="T2767" s="72"/>
    </row>
    <row r="2768" spans="1:20" s="65" customFormat="1" ht="14.5" x14ac:dyDescent="0.35">
      <c r="A2768" s="48"/>
      <c r="E2768" s="102"/>
      <c r="F2768" s="102"/>
      <c r="G2768" s="102"/>
      <c r="I2768" s="93"/>
      <c r="J2768" s="93"/>
      <c r="S2768" s="72"/>
      <c r="T2768" s="72"/>
    </row>
    <row r="2769" spans="1:20" s="65" customFormat="1" ht="14.5" x14ac:dyDescent="0.35">
      <c r="A2769" s="48"/>
      <c r="E2769" s="102"/>
      <c r="F2769" s="102"/>
      <c r="G2769" s="102"/>
      <c r="I2769" s="93"/>
      <c r="J2769" s="93"/>
      <c r="S2769" s="72"/>
      <c r="T2769" s="72"/>
    </row>
    <row r="2770" spans="1:20" s="65" customFormat="1" ht="14.5" x14ac:dyDescent="0.35">
      <c r="A2770" s="48"/>
      <c r="E2770" s="102"/>
      <c r="F2770" s="102"/>
      <c r="G2770" s="102"/>
      <c r="I2770" s="93"/>
      <c r="J2770" s="93"/>
      <c r="S2770" s="72"/>
      <c r="T2770" s="72"/>
    </row>
    <row r="2771" spans="1:20" s="65" customFormat="1" ht="14.5" x14ac:dyDescent="0.35">
      <c r="A2771" s="48"/>
      <c r="E2771" s="102"/>
      <c r="F2771" s="102"/>
      <c r="G2771" s="102"/>
      <c r="I2771" s="93"/>
      <c r="J2771" s="93"/>
      <c r="S2771" s="72"/>
      <c r="T2771" s="72"/>
    </row>
    <row r="2772" spans="1:20" s="65" customFormat="1" ht="14.5" x14ac:dyDescent="0.35">
      <c r="A2772" s="48"/>
      <c r="E2772" s="102"/>
      <c r="F2772" s="102"/>
      <c r="G2772" s="102"/>
      <c r="I2772" s="93"/>
      <c r="J2772" s="93"/>
      <c r="S2772" s="72"/>
      <c r="T2772" s="72"/>
    </row>
    <row r="2773" spans="1:20" s="65" customFormat="1" ht="14.5" x14ac:dyDescent="0.35">
      <c r="A2773" s="48"/>
      <c r="E2773" s="102"/>
      <c r="F2773" s="102"/>
      <c r="G2773" s="102"/>
      <c r="I2773" s="93"/>
      <c r="J2773" s="93"/>
      <c r="S2773" s="72"/>
      <c r="T2773" s="72"/>
    </row>
    <row r="2774" spans="1:20" s="65" customFormat="1" ht="14.5" x14ac:dyDescent="0.35">
      <c r="A2774" s="48"/>
      <c r="E2774" s="102"/>
      <c r="F2774" s="102"/>
      <c r="G2774" s="102"/>
      <c r="I2774" s="93"/>
      <c r="J2774" s="93"/>
      <c r="S2774" s="72"/>
      <c r="T2774" s="72"/>
    </row>
    <row r="2775" spans="1:20" s="65" customFormat="1" ht="14.5" x14ac:dyDescent="0.35">
      <c r="A2775" s="48"/>
      <c r="E2775" s="102"/>
      <c r="F2775" s="102"/>
      <c r="G2775" s="102"/>
      <c r="I2775" s="93"/>
      <c r="J2775" s="93"/>
      <c r="S2775" s="72"/>
      <c r="T2775" s="72"/>
    </row>
    <row r="2776" spans="1:20" s="65" customFormat="1" ht="14.5" x14ac:dyDescent="0.35">
      <c r="A2776" s="48"/>
      <c r="E2776" s="102"/>
      <c r="F2776" s="102"/>
      <c r="G2776" s="102"/>
      <c r="I2776" s="93"/>
      <c r="J2776" s="93"/>
      <c r="S2776" s="72"/>
      <c r="T2776" s="72"/>
    </row>
    <row r="2777" spans="1:20" s="65" customFormat="1" ht="14.5" x14ac:dyDescent="0.35">
      <c r="A2777" s="48"/>
      <c r="E2777" s="102"/>
      <c r="F2777" s="102"/>
      <c r="G2777" s="102"/>
      <c r="I2777" s="93"/>
      <c r="J2777" s="93"/>
      <c r="S2777" s="72"/>
      <c r="T2777" s="72"/>
    </row>
    <row r="2778" spans="1:20" s="65" customFormat="1" ht="14.5" x14ac:dyDescent="0.35">
      <c r="A2778" s="48"/>
      <c r="E2778" s="102"/>
      <c r="F2778" s="102"/>
      <c r="G2778" s="102"/>
      <c r="I2778" s="93"/>
      <c r="J2778" s="93"/>
      <c r="S2778" s="72"/>
      <c r="T2778" s="72"/>
    </row>
    <row r="2779" spans="1:20" s="65" customFormat="1" ht="14.5" x14ac:dyDescent="0.35">
      <c r="A2779" s="48"/>
      <c r="E2779" s="102"/>
      <c r="F2779" s="102"/>
      <c r="G2779" s="102"/>
      <c r="I2779" s="93"/>
      <c r="J2779" s="93"/>
      <c r="S2779" s="72"/>
      <c r="T2779" s="72"/>
    </row>
    <row r="2780" spans="1:20" s="65" customFormat="1" ht="14.5" x14ac:dyDescent="0.35">
      <c r="A2780" s="48"/>
      <c r="E2780" s="102"/>
      <c r="F2780" s="102"/>
      <c r="G2780" s="102"/>
      <c r="I2780" s="93"/>
      <c r="J2780" s="93"/>
      <c r="S2780" s="72"/>
      <c r="T2780" s="72"/>
    </row>
    <row r="2781" spans="1:20" s="65" customFormat="1" ht="14.5" x14ac:dyDescent="0.35">
      <c r="A2781" s="48"/>
      <c r="E2781" s="102"/>
      <c r="F2781" s="102"/>
      <c r="G2781" s="102"/>
      <c r="I2781" s="93"/>
      <c r="J2781" s="93"/>
      <c r="S2781" s="72"/>
      <c r="T2781" s="72"/>
    </row>
    <row r="2782" spans="1:20" s="65" customFormat="1" ht="14.5" x14ac:dyDescent="0.35">
      <c r="A2782" s="48"/>
      <c r="E2782" s="102"/>
      <c r="F2782" s="102"/>
      <c r="G2782" s="102"/>
      <c r="I2782" s="93"/>
      <c r="J2782" s="93"/>
      <c r="S2782" s="72"/>
      <c r="T2782" s="72"/>
    </row>
    <row r="2783" spans="1:20" s="65" customFormat="1" ht="14.5" x14ac:dyDescent="0.35">
      <c r="A2783" s="48"/>
      <c r="E2783" s="102"/>
      <c r="F2783" s="102"/>
      <c r="G2783" s="102"/>
      <c r="I2783" s="93"/>
      <c r="J2783" s="93"/>
      <c r="S2783" s="72"/>
      <c r="T2783" s="72"/>
    </row>
    <row r="2784" spans="1:20" s="65" customFormat="1" ht="14.5" x14ac:dyDescent="0.35">
      <c r="A2784" s="48"/>
      <c r="E2784" s="102"/>
      <c r="F2784" s="102"/>
      <c r="G2784" s="102"/>
      <c r="I2784" s="93"/>
      <c r="J2784" s="93"/>
      <c r="S2784" s="72"/>
      <c r="T2784" s="72"/>
    </row>
    <row r="2785" spans="1:20" s="65" customFormat="1" ht="14.5" x14ac:dyDescent="0.35">
      <c r="A2785" s="48"/>
      <c r="E2785" s="102"/>
      <c r="F2785" s="102"/>
      <c r="G2785" s="102"/>
      <c r="I2785" s="93"/>
      <c r="J2785" s="93"/>
      <c r="S2785" s="72"/>
      <c r="T2785" s="72"/>
    </row>
    <row r="2786" spans="1:20" s="65" customFormat="1" ht="14.5" x14ac:dyDescent="0.35">
      <c r="A2786" s="48"/>
      <c r="E2786" s="102"/>
      <c r="F2786" s="102"/>
      <c r="G2786" s="102"/>
      <c r="I2786" s="93"/>
      <c r="J2786" s="93"/>
      <c r="S2786" s="72"/>
      <c r="T2786" s="72"/>
    </row>
    <row r="2787" spans="1:20" s="65" customFormat="1" ht="14.5" x14ac:dyDescent="0.35">
      <c r="A2787" s="48"/>
      <c r="E2787" s="102"/>
      <c r="F2787" s="102"/>
      <c r="G2787" s="102"/>
      <c r="I2787" s="93"/>
      <c r="J2787" s="93"/>
      <c r="S2787" s="72"/>
      <c r="T2787" s="72"/>
    </row>
    <row r="2788" spans="1:20" s="65" customFormat="1" ht="14.5" x14ac:dyDescent="0.35">
      <c r="A2788" s="48"/>
      <c r="E2788" s="102"/>
      <c r="F2788" s="102"/>
      <c r="G2788" s="102"/>
      <c r="I2788" s="93"/>
      <c r="J2788" s="93"/>
      <c r="S2788" s="72"/>
      <c r="T2788" s="72"/>
    </row>
    <row r="2789" spans="1:20" s="65" customFormat="1" ht="14.5" x14ac:dyDescent="0.35">
      <c r="A2789" s="48"/>
      <c r="E2789" s="102"/>
      <c r="F2789" s="102"/>
      <c r="G2789" s="102"/>
      <c r="I2789" s="93"/>
      <c r="J2789" s="93"/>
      <c r="S2789" s="72"/>
      <c r="T2789" s="72"/>
    </row>
    <row r="2790" spans="1:20" s="65" customFormat="1" ht="14.5" x14ac:dyDescent="0.35">
      <c r="A2790" s="48"/>
      <c r="E2790" s="102"/>
      <c r="F2790" s="102"/>
      <c r="G2790" s="102"/>
      <c r="I2790" s="93"/>
      <c r="J2790" s="93"/>
      <c r="S2790" s="72"/>
      <c r="T2790" s="72"/>
    </row>
    <row r="2791" spans="1:20" s="65" customFormat="1" ht="14.5" x14ac:dyDescent="0.35">
      <c r="A2791" s="48"/>
      <c r="E2791" s="102"/>
      <c r="F2791" s="102"/>
      <c r="G2791" s="102"/>
      <c r="I2791" s="93"/>
      <c r="J2791" s="93"/>
      <c r="S2791" s="72"/>
      <c r="T2791" s="72"/>
    </row>
    <row r="2792" spans="1:20" s="65" customFormat="1" ht="14.5" x14ac:dyDescent="0.35">
      <c r="A2792" s="48"/>
      <c r="E2792" s="102"/>
      <c r="F2792" s="102"/>
      <c r="G2792" s="102"/>
      <c r="I2792" s="93"/>
      <c r="J2792" s="93"/>
      <c r="S2792" s="72"/>
      <c r="T2792" s="72"/>
    </row>
    <row r="2793" spans="1:20" s="65" customFormat="1" ht="14.5" x14ac:dyDescent="0.35">
      <c r="A2793" s="48"/>
      <c r="E2793" s="102"/>
      <c r="F2793" s="102"/>
      <c r="G2793" s="102"/>
      <c r="I2793" s="93"/>
      <c r="J2793" s="93"/>
      <c r="S2793" s="72"/>
      <c r="T2793" s="72"/>
    </row>
    <row r="2794" spans="1:20" s="65" customFormat="1" ht="14.5" x14ac:dyDescent="0.35">
      <c r="A2794" s="48"/>
      <c r="E2794" s="102"/>
      <c r="F2794" s="102"/>
      <c r="G2794" s="102"/>
      <c r="I2794" s="93"/>
      <c r="J2794" s="93"/>
      <c r="S2794" s="72"/>
      <c r="T2794" s="72"/>
    </row>
    <row r="2795" spans="1:20" s="65" customFormat="1" ht="14.5" x14ac:dyDescent="0.35">
      <c r="A2795" s="48"/>
      <c r="E2795" s="102"/>
      <c r="F2795" s="102"/>
      <c r="G2795" s="102"/>
      <c r="I2795" s="93"/>
      <c r="J2795" s="93"/>
      <c r="S2795" s="72"/>
      <c r="T2795" s="72"/>
    </row>
    <row r="2796" spans="1:20" s="65" customFormat="1" ht="14.5" x14ac:dyDescent="0.35">
      <c r="A2796" s="48"/>
      <c r="E2796" s="102"/>
      <c r="F2796" s="102"/>
      <c r="G2796" s="102"/>
      <c r="I2796" s="93"/>
      <c r="J2796" s="93"/>
      <c r="S2796" s="72"/>
      <c r="T2796" s="72"/>
    </row>
    <row r="2797" spans="1:20" s="65" customFormat="1" ht="14.5" x14ac:dyDescent="0.35">
      <c r="A2797" s="48"/>
      <c r="E2797" s="102"/>
      <c r="F2797" s="102"/>
      <c r="G2797" s="102"/>
      <c r="I2797" s="93"/>
      <c r="J2797" s="93"/>
      <c r="S2797" s="72"/>
      <c r="T2797" s="72"/>
    </row>
    <row r="2798" spans="1:20" s="65" customFormat="1" ht="14.5" x14ac:dyDescent="0.35">
      <c r="A2798" s="48"/>
      <c r="E2798" s="102"/>
      <c r="F2798" s="102"/>
      <c r="G2798" s="102"/>
      <c r="I2798" s="93"/>
      <c r="J2798" s="93"/>
      <c r="S2798" s="72"/>
      <c r="T2798" s="72"/>
    </row>
    <row r="2799" spans="1:20" s="65" customFormat="1" ht="14.5" x14ac:dyDescent="0.35">
      <c r="A2799" s="48"/>
      <c r="E2799" s="102"/>
      <c r="F2799" s="102"/>
      <c r="G2799" s="102"/>
      <c r="I2799" s="93"/>
      <c r="J2799" s="93"/>
      <c r="S2799" s="72"/>
      <c r="T2799" s="72"/>
    </row>
    <row r="2800" spans="1:20" s="65" customFormat="1" ht="14.5" x14ac:dyDescent="0.35">
      <c r="A2800" s="48"/>
      <c r="E2800" s="102"/>
      <c r="F2800" s="102"/>
      <c r="G2800" s="102"/>
      <c r="I2800" s="93"/>
      <c r="J2800" s="93"/>
      <c r="S2800" s="72"/>
      <c r="T2800" s="72"/>
    </row>
    <row r="2801" spans="1:20" s="65" customFormat="1" ht="14.5" x14ac:dyDescent="0.35">
      <c r="A2801" s="48"/>
      <c r="E2801" s="102"/>
      <c r="F2801" s="102"/>
      <c r="G2801" s="102"/>
      <c r="I2801" s="93"/>
      <c r="J2801" s="93"/>
      <c r="S2801" s="72"/>
      <c r="T2801" s="72"/>
    </row>
    <row r="2802" spans="1:20" s="65" customFormat="1" ht="14.5" x14ac:dyDescent="0.35">
      <c r="A2802" s="48"/>
      <c r="E2802" s="102"/>
      <c r="F2802" s="102"/>
      <c r="G2802" s="102"/>
      <c r="I2802" s="93"/>
      <c r="J2802" s="93"/>
      <c r="S2802" s="72"/>
      <c r="T2802" s="72"/>
    </row>
    <row r="2803" spans="1:20" s="65" customFormat="1" ht="14.5" x14ac:dyDescent="0.35">
      <c r="A2803" s="48"/>
      <c r="E2803" s="102"/>
      <c r="F2803" s="102"/>
      <c r="G2803" s="102"/>
      <c r="I2803" s="93"/>
      <c r="J2803" s="93"/>
      <c r="S2803" s="72"/>
      <c r="T2803" s="72"/>
    </row>
    <row r="2804" spans="1:20" s="65" customFormat="1" ht="14.5" x14ac:dyDescent="0.35">
      <c r="A2804" s="48"/>
      <c r="E2804" s="102"/>
      <c r="F2804" s="102"/>
      <c r="G2804" s="102"/>
      <c r="I2804" s="93"/>
      <c r="J2804" s="93"/>
      <c r="S2804" s="72"/>
      <c r="T2804" s="72"/>
    </row>
    <row r="2805" spans="1:20" s="65" customFormat="1" ht="14.5" x14ac:dyDescent="0.35">
      <c r="A2805" s="48"/>
      <c r="E2805" s="102"/>
      <c r="F2805" s="102"/>
      <c r="G2805" s="102"/>
      <c r="I2805" s="93"/>
      <c r="J2805" s="93"/>
      <c r="S2805" s="72"/>
      <c r="T2805" s="72"/>
    </row>
    <row r="2806" spans="1:20" s="65" customFormat="1" ht="14.5" x14ac:dyDescent="0.35">
      <c r="A2806" s="48"/>
      <c r="E2806" s="102"/>
      <c r="F2806" s="102"/>
      <c r="G2806" s="102"/>
      <c r="I2806" s="93"/>
      <c r="J2806" s="93"/>
      <c r="S2806" s="72"/>
      <c r="T2806" s="72"/>
    </row>
    <row r="2807" spans="1:20" s="65" customFormat="1" ht="14.5" x14ac:dyDescent="0.35">
      <c r="A2807" s="48"/>
      <c r="E2807" s="102"/>
      <c r="F2807" s="102"/>
      <c r="G2807" s="102"/>
      <c r="I2807" s="93"/>
      <c r="J2807" s="93"/>
      <c r="S2807" s="72"/>
      <c r="T2807" s="72"/>
    </row>
    <row r="2808" spans="1:20" s="65" customFormat="1" ht="14.5" x14ac:dyDescent="0.35">
      <c r="A2808" s="48"/>
      <c r="E2808" s="102"/>
      <c r="F2808" s="102"/>
      <c r="G2808" s="102"/>
      <c r="I2808" s="93"/>
      <c r="J2808" s="93"/>
      <c r="S2808" s="72"/>
      <c r="T2808" s="72"/>
    </row>
    <row r="2809" spans="1:20" s="65" customFormat="1" ht="14.5" x14ac:dyDescent="0.35">
      <c r="A2809" s="48"/>
      <c r="E2809" s="102"/>
      <c r="F2809" s="102"/>
      <c r="G2809" s="102"/>
      <c r="I2809" s="93"/>
      <c r="J2809" s="93"/>
      <c r="S2809" s="72"/>
      <c r="T2809" s="72"/>
    </row>
    <row r="2810" spans="1:20" s="65" customFormat="1" ht="14.5" x14ac:dyDescent="0.35">
      <c r="A2810" s="48"/>
      <c r="E2810" s="102"/>
      <c r="F2810" s="102"/>
      <c r="G2810" s="102"/>
      <c r="I2810" s="93"/>
      <c r="J2810" s="93"/>
      <c r="S2810" s="72"/>
      <c r="T2810" s="72"/>
    </row>
    <row r="2811" spans="1:20" s="65" customFormat="1" ht="14.5" x14ac:dyDescent="0.35">
      <c r="A2811" s="48"/>
      <c r="E2811" s="102"/>
      <c r="F2811" s="102"/>
      <c r="G2811" s="102"/>
      <c r="I2811" s="93"/>
      <c r="J2811" s="93"/>
      <c r="S2811" s="72"/>
      <c r="T2811" s="72"/>
    </row>
    <row r="2812" spans="1:20" s="65" customFormat="1" ht="14.5" x14ac:dyDescent="0.35">
      <c r="A2812" s="48"/>
      <c r="E2812" s="102"/>
      <c r="F2812" s="102"/>
      <c r="G2812" s="102"/>
      <c r="I2812" s="93"/>
      <c r="J2812" s="93"/>
      <c r="S2812" s="72"/>
      <c r="T2812" s="72"/>
    </row>
    <row r="2813" spans="1:20" s="65" customFormat="1" ht="14.5" x14ac:dyDescent="0.35">
      <c r="A2813" s="48"/>
      <c r="E2813" s="102"/>
      <c r="F2813" s="102"/>
      <c r="G2813" s="102"/>
      <c r="I2813" s="93"/>
      <c r="J2813" s="93"/>
      <c r="S2813" s="72"/>
      <c r="T2813" s="72"/>
    </row>
    <row r="2814" spans="1:20" s="65" customFormat="1" ht="14.5" x14ac:dyDescent="0.35">
      <c r="A2814" s="48"/>
      <c r="E2814" s="102"/>
      <c r="F2814" s="102"/>
      <c r="G2814" s="102"/>
      <c r="I2814" s="93"/>
      <c r="J2814" s="93"/>
      <c r="S2814" s="72"/>
      <c r="T2814" s="72"/>
    </row>
    <row r="2815" spans="1:20" s="65" customFormat="1" ht="14.5" x14ac:dyDescent="0.35">
      <c r="A2815" s="48"/>
      <c r="E2815" s="102"/>
      <c r="F2815" s="102"/>
      <c r="G2815" s="102"/>
      <c r="I2815" s="93"/>
      <c r="J2815" s="93"/>
      <c r="S2815" s="72"/>
      <c r="T2815" s="72"/>
    </row>
    <row r="2816" spans="1:20" s="65" customFormat="1" ht="14.5" x14ac:dyDescent="0.35">
      <c r="A2816" s="48"/>
      <c r="E2816" s="102"/>
      <c r="F2816" s="102"/>
      <c r="G2816" s="102"/>
      <c r="I2816" s="93"/>
      <c r="J2816" s="93"/>
      <c r="S2816" s="72"/>
      <c r="T2816" s="72"/>
    </row>
    <row r="2817" spans="1:20" s="65" customFormat="1" ht="14.5" x14ac:dyDescent="0.35">
      <c r="A2817" s="48"/>
      <c r="E2817" s="102"/>
      <c r="F2817" s="102"/>
      <c r="G2817" s="102"/>
      <c r="I2817" s="93"/>
      <c r="J2817" s="93"/>
      <c r="S2817" s="72"/>
      <c r="T2817" s="72"/>
    </row>
    <row r="2818" spans="1:20" s="65" customFormat="1" ht="14.5" x14ac:dyDescent="0.35">
      <c r="A2818" s="48"/>
      <c r="E2818" s="102"/>
      <c r="F2818" s="102"/>
      <c r="G2818" s="102"/>
      <c r="I2818" s="93"/>
      <c r="J2818" s="93"/>
      <c r="S2818" s="72"/>
      <c r="T2818" s="72"/>
    </row>
    <row r="2819" spans="1:20" s="65" customFormat="1" ht="14.5" x14ac:dyDescent="0.35">
      <c r="A2819" s="48"/>
      <c r="E2819" s="102"/>
      <c r="F2819" s="102"/>
      <c r="G2819" s="102"/>
      <c r="I2819" s="93"/>
      <c r="J2819" s="93"/>
      <c r="S2819" s="72"/>
      <c r="T2819" s="72"/>
    </row>
    <row r="2820" spans="1:20" s="65" customFormat="1" ht="14.5" x14ac:dyDescent="0.35">
      <c r="A2820" s="48"/>
      <c r="E2820" s="102"/>
      <c r="F2820" s="102"/>
      <c r="G2820" s="102"/>
      <c r="I2820" s="93"/>
      <c r="J2820" s="93"/>
      <c r="S2820" s="72"/>
      <c r="T2820" s="72"/>
    </row>
    <row r="2821" spans="1:20" s="65" customFormat="1" ht="14.5" x14ac:dyDescent="0.35">
      <c r="A2821" s="48"/>
      <c r="E2821" s="102"/>
      <c r="F2821" s="102"/>
      <c r="G2821" s="102"/>
      <c r="I2821" s="93"/>
      <c r="J2821" s="93"/>
      <c r="S2821" s="72"/>
      <c r="T2821" s="72"/>
    </row>
    <row r="2822" spans="1:20" s="65" customFormat="1" ht="14.5" x14ac:dyDescent="0.35">
      <c r="A2822" s="48"/>
      <c r="E2822" s="102"/>
      <c r="F2822" s="102"/>
      <c r="G2822" s="102"/>
      <c r="I2822" s="93"/>
      <c r="J2822" s="93"/>
      <c r="S2822" s="72"/>
      <c r="T2822" s="72"/>
    </row>
    <row r="2823" spans="1:20" s="65" customFormat="1" ht="14.5" x14ac:dyDescent="0.35">
      <c r="A2823" s="48"/>
      <c r="E2823" s="102"/>
      <c r="F2823" s="102"/>
      <c r="G2823" s="102"/>
      <c r="I2823" s="93"/>
      <c r="J2823" s="93"/>
      <c r="S2823" s="72"/>
      <c r="T2823" s="72"/>
    </row>
    <row r="2824" spans="1:20" s="65" customFormat="1" ht="14.5" x14ac:dyDescent="0.35">
      <c r="A2824" s="48"/>
      <c r="E2824" s="102"/>
      <c r="F2824" s="102"/>
      <c r="G2824" s="102"/>
      <c r="I2824" s="93"/>
      <c r="J2824" s="93"/>
      <c r="S2824" s="72"/>
      <c r="T2824" s="72"/>
    </row>
    <row r="2825" spans="1:20" s="65" customFormat="1" ht="14.5" x14ac:dyDescent="0.35">
      <c r="A2825" s="48"/>
      <c r="E2825" s="102"/>
      <c r="F2825" s="102"/>
      <c r="G2825" s="102"/>
      <c r="I2825" s="93"/>
      <c r="J2825" s="93"/>
      <c r="S2825" s="72"/>
      <c r="T2825" s="72"/>
    </row>
    <row r="2826" spans="1:20" s="65" customFormat="1" ht="14.5" x14ac:dyDescent="0.35">
      <c r="A2826" s="48"/>
      <c r="E2826" s="102"/>
      <c r="F2826" s="102"/>
      <c r="G2826" s="102"/>
      <c r="I2826" s="93"/>
      <c r="J2826" s="93"/>
      <c r="S2826" s="72"/>
      <c r="T2826" s="72"/>
    </row>
    <row r="2827" spans="1:20" s="65" customFormat="1" ht="14.5" x14ac:dyDescent="0.35">
      <c r="A2827" s="48"/>
      <c r="E2827" s="102"/>
      <c r="F2827" s="102"/>
      <c r="G2827" s="102"/>
      <c r="I2827" s="93"/>
      <c r="J2827" s="93"/>
      <c r="S2827" s="72"/>
      <c r="T2827" s="72"/>
    </row>
    <row r="2828" spans="1:20" s="65" customFormat="1" ht="14.5" x14ac:dyDescent="0.35">
      <c r="A2828" s="48"/>
      <c r="E2828" s="102"/>
      <c r="F2828" s="102"/>
      <c r="G2828" s="102"/>
      <c r="I2828" s="93"/>
      <c r="J2828" s="93"/>
      <c r="S2828" s="72"/>
      <c r="T2828" s="72"/>
    </row>
    <row r="2829" spans="1:20" s="65" customFormat="1" ht="14.5" x14ac:dyDescent="0.35">
      <c r="A2829" s="48"/>
      <c r="E2829" s="102"/>
      <c r="F2829" s="102"/>
      <c r="G2829" s="102"/>
      <c r="I2829" s="93"/>
      <c r="J2829" s="93"/>
      <c r="S2829" s="72"/>
      <c r="T2829" s="72"/>
    </row>
    <row r="2830" spans="1:20" s="65" customFormat="1" ht="14.5" x14ac:dyDescent="0.35">
      <c r="A2830" s="48"/>
      <c r="E2830" s="102"/>
      <c r="F2830" s="102"/>
      <c r="G2830" s="102"/>
      <c r="I2830" s="93"/>
      <c r="J2830" s="93"/>
      <c r="S2830" s="72"/>
      <c r="T2830" s="72"/>
    </row>
    <row r="2831" spans="1:20" s="65" customFormat="1" ht="14.5" x14ac:dyDescent="0.35">
      <c r="A2831" s="48"/>
      <c r="E2831" s="102"/>
      <c r="F2831" s="102"/>
      <c r="G2831" s="102"/>
      <c r="I2831" s="93"/>
      <c r="J2831" s="93"/>
      <c r="S2831" s="72"/>
      <c r="T2831" s="72"/>
    </row>
    <row r="2832" spans="1:20" s="65" customFormat="1" ht="14.5" x14ac:dyDescent="0.35">
      <c r="A2832" s="48"/>
      <c r="E2832" s="102"/>
      <c r="F2832" s="102"/>
      <c r="G2832" s="102"/>
      <c r="I2832" s="93"/>
      <c r="J2832" s="93"/>
      <c r="S2832" s="72"/>
      <c r="T2832" s="72"/>
    </row>
    <row r="2833" spans="1:20" s="65" customFormat="1" ht="14.5" x14ac:dyDescent="0.35">
      <c r="A2833" s="48"/>
      <c r="E2833" s="102"/>
      <c r="F2833" s="102"/>
      <c r="G2833" s="102"/>
      <c r="I2833" s="93"/>
      <c r="J2833" s="93"/>
      <c r="S2833" s="72"/>
      <c r="T2833" s="72"/>
    </row>
    <row r="2834" spans="1:20" s="65" customFormat="1" ht="14.5" x14ac:dyDescent="0.35">
      <c r="A2834" s="48"/>
      <c r="E2834" s="102"/>
      <c r="F2834" s="102"/>
      <c r="G2834" s="102"/>
      <c r="I2834" s="93"/>
      <c r="J2834" s="93"/>
      <c r="S2834" s="72"/>
      <c r="T2834" s="72"/>
    </row>
    <row r="2835" spans="1:20" s="65" customFormat="1" ht="14.5" x14ac:dyDescent="0.35">
      <c r="A2835" s="48"/>
      <c r="E2835" s="102"/>
      <c r="F2835" s="102"/>
      <c r="G2835" s="102"/>
      <c r="I2835" s="93"/>
      <c r="J2835" s="93"/>
      <c r="S2835" s="72"/>
      <c r="T2835" s="72"/>
    </row>
    <row r="2836" spans="1:20" s="65" customFormat="1" ht="14.5" x14ac:dyDescent="0.35">
      <c r="A2836" s="48"/>
      <c r="E2836" s="102"/>
      <c r="F2836" s="102"/>
      <c r="G2836" s="102"/>
      <c r="I2836" s="93"/>
      <c r="J2836" s="93"/>
      <c r="S2836" s="72"/>
      <c r="T2836" s="72"/>
    </row>
    <row r="2837" spans="1:20" s="65" customFormat="1" ht="14.5" x14ac:dyDescent="0.35">
      <c r="A2837" s="48"/>
      <c r="E2837" s="102"/>
      <c r="F2837" s="102"/>
      <c r="G2837" s="102"/>
      <c r="I2837" s="93"/>
      <c r="J2837" s="93"/>
      <c r="S2837" s="72"/>
      <c r="T2837" s="72"/>
    </row>
    <row r="2838" spans="1:20" s="65" customFormat="1" ht="14.5" x14ac:dyDescent="0.35">
      <c r="A2838" s="48"/>
      <c r="E2838" s="102"/>
      <c r="F2838" s="102"/>
      <c r="G2838" s="102"/>
      <c r="I2838" s="93"/>
      <c r="J2838" s="93"/>
      <c r="S2838" s="72"/>
      <c r="T2838" s="72"/>
    </row>
    <row r="2839" spans="1:20" s="65" customFormat="1" ht="14.5" x14ac:dyDescent="0.35">
      <c r="A2839" s="48"/>
      <c r="E2839" s="102"/>
      <c r="F2839" s="102"/>
      <c r="G2839" s="102"/>
      <c r="I2839" s="93"/>
      <c r="J2839" s="93"/>
      <c r="S2839" s="72"/>
      <c r="T2839" s="72"/>
    </row>
    <row r="2840" spans="1:20" s="65" customFormat="1" ht="14.5" x14ac:dyDescent="0.35">
      <c r="A2840" s="48"/>
      <c r="E2840" s="102"/>
      <c r="F2840" s="102"/>
      <c r="G2840" s="102"/>
      <c r="I2840" s="93"/>
      <c r="J2840" s="93"/>
      <c r="S2840" s="72"/>
      <c r="T2840" s="72"/>
    </row>
    <row r="2841" spans="1:20" s="65" customFormat="1" ht="14.5" x14ac:dyDescent="0.35">
      <c r="A2841" s="48"/>
      <c r="E2841" s="102"/>
      <c r="F2841" s="102"/>
      <c r="G2841" s="102"/>
      <c r="I2841" s="93"/>
      <c r="J2841" s="93"/>
      <c r="S2841" s="72"/>
      <c r="T2841" s="72"/>
    </row>
    <row r="2842" spans="1:20" s="65" customFormat="1" ht="14.5" x14ac:dyDescent="0.35">
      <c r="A2842" s="48"/>
      <c r="E2842" s="102"/>
      <c r="F2842" s="102"/>
      <c r="G2842" s="102"/>
      <c r="I2842" s="93"/>
      <c r="J2842" s="93"/>
      <c r="S2842" s="72"/>
      <c r="T2842" s="72"/>
    </row>
    <row r="2843" spans="1:20" s="65" customFormat="1" ht="14.5" x14ac:dyDescent="0.35">
      <c r="A2843" s="48"/>
      <c r="E2843" s="102"/>
      <c r="F2843" s="102"/>
      <c r="G2843" s="102"/>
      <c r="I2843" s="93"/>
      <c r="J2843" s="93"/>
      <c r="S2843" s="72"/>
      <c r="T2843" s="72"/>
    </row>
    <row r="2844" spans="1:20" s="65" customFormat="1" ht="14.5" x14ac:dyDescent="0.35">
      <c r="A2844" s="48"/>
      <c r="E2844" s="102"/>
      <c r="F2844" s="102"/>
      <c r="G2844" s="102"/>
      <c r="I2844" s="93"/>
      <c r="J2844" s="93"/>
      <c r="S2844" s="72"/>
      <c r="T2844" s="72"/>
    </row>
    <row r="2845" spans="1:20" s="65" customFormat="1" ht="14.5" x14ac:dyDescent="0.35">
      <c r="A2845" s="48"/>
      <c r="E2845" s="102"/>
      <c r="F2845" s="102"/>
      <c r="G2845" s="102"/>
      <c r="I2845" s="93"/>
      <c r="J2845" s="93"/>
      <c r="S2845" s="72"/>
      <c r="T2845" s="72"/>
    </row>
    <row r="2846" spans="1:20" s="65" customFormat="1" ht="14.5" x14ac:dyDescent="0.35">
      <c r="A2846" s="48"/>
      <c r="E2846" s="102"/>
      <c r="F2846" s="102"/>
      <c r="G2846" s="102"/>
      <c r="I2846" s="93"/>
      <c r="J2846" s="93"/>
      <c r="S2846" s="72"/>
      <c r="T2846" s="72"/>
    </row>
    <row r="2847" spans="1:20" s="65" customFormat="1" ht="14.5" x14ac:dyDescent="0.35">
      <c r="A2847" s="48"/>
      <c r="E2847" s="102"/>
      <c r="F2847" s="102"/>
      <c r="G2847" s="102"/>
      <c r="I2847" s="93"/>
      <c r="J2847" s="93"/>
      <c r="S2847" s="72"/>
      <c r="T2847" s="72"/>
    </row>
    <row r="2848" spans="1:20" s="65" customFormat="1" ht="14.5" x14ac:dyDescent="0.35">
      <c r="A2848" s="48"/>
      <c r="E2848" s="102"/>
      <c r="F2848" s="102"/>
      <c r="G2848" s="102"/>
      <c r="I2848" s="93"/>
      <c r="J2848" s="93"/>
      <c r="S2848" s="72"/>
      <c r="T2848" s="72"/>
    </row>
    <row r="2849" spans="1:20" s="65" customFormat="1" ht="14.5" x14ac:dyDescent="0.35">
      <c r="A2849" s="48"/>
      <c r="E2849" s="102"/>
      <c r="F2849" s="102"/>
      <c r="G2849" s="102"/>
      <c r="I2849" s="93"/>
      <c r="J2849" s="93"/>
      <c r="S2849" s="72"/>
      <c r="T2849" s="72"/>
    </row>
    <row r="2850" spans="1:20" s="65" customFormat="1" ht="14.5" x14ac:dyDescent="0.35">
      <c r="A2850" s="48"/>
      <c r="E2850" s="102"/>
      <c r="F2850" s="102"/>
      <c r="G2850" s="102"/>
      <c r="I2850" s="93"/>
      <c r="J2850" s="93"/>
      <c r="S2850" s="72"/>
      <c r="T2850" s="72"/>
    </row>
    <row r="2851" spans="1:20" s="65" customFormat="1" ht="14.5" x14ac:dyDescent="0.35">
      <c r="A2851" s="48"/>
      <c r="E2851" s="102"/>
      <c r="F2851" s="102"/>
      <c r="G2851" s="102"/>
      <c r="I2851" s="93"/>
      <c r="J2851" s="93"/>
      <c r="S2851" s="72"/>
      <c r="T2851" s="72"/>
    </row>
    <row r="2852" spans="1:20" s="65" customFormat="1" ht="14.5" x14ac:dyDescent="0.35">
      <c r="A2852" s="48"/>
      <c r="E2852" s="102"/>
      <c r="F2852" s="102"/>
      <c r="G2852" s="102"/>
      <c r="I2852" s="93"/>
      <c r="J2852" s="93"/>
      <c r="S2852" s="72"/>
      <c r="T2852" s="72"/>
    </row>
    <row r="2853" spans="1:20" s="65" customFormat="1" ht="14.5" x14ac:dyDescent="0.35">
      <c r="A2853" s="48"/>
      <c r="E2853" s="102"/>
      <c r="F2853" s="102"/>
      <c r="G2853" s="102"/>
      <c r="I2853" s="93"/>
      <c r="J2853" s="93"/>
      <c r="S2853" s="72"/>
      <c r="T2853" s="72"/>
    </row>
    <row r="2854" spans="1:20" s="65" customFormat="1" ht="14.5" x14ac:dyDescent="0.35">
      <c r="A2854" s="48"/>
      <c r="E2854" s="102"/>
      <c r="F2854" s="102"/>
      <c r="G2854" s="102"/>
      <c r="I2854" s="93"/>
      <c r="J2854" s="93"/>
      <c r="S2854" s="72"/>
      <c r="T2854" s="72"/>
    </row>
    <row r="2855" spans="1:20" s="65" customFormat="1" ht="14.5" x14ac:dyDescent="0.35">
      <c r="A2855" s="48"/>
      <c r="E2855" s="102"/>
      <c r="F2855" s="102"/>
      <c r="G2855" s="102"/>
      <c r="I2855" s="93"/>
      <c r="J2855" s="93"/>
      <c r="S2855" s="72"/>
      <c r="T2855" s="72"/>
    </row>
    <row r="2856" spans="1:20" s="65" customFormat="1" ht="14.5" x14ac:dyDescent="0.35">
      <c r="A2856" s="48"/>
      <c r="E2856" s="102"/>
      <c r="F2856" s="102"/>
      <c r="G2856" s="102"/>
      <c r="I2856" s="93"/>
      <c r="J2856" s="93"/>
      <c r="S2856" s="72"/>
      <c r="T2856" s="72"/>
    </row>
    <row r="2857" spans="1:20" s="65" customFormat="1" ht="14.5" x14ac:dyDescent="0.35">
      <c r="A2857" s="48"/>
      <c r="E2857" s="102"/>
      <c r="F2857" s="102"/>
      <c r="G2857" s="102"/>
      <c r="I2857" s="93"/>
      <c r="J2857" s="93"/>
      <c r="S2857" s="72"/>
      <c r="T2857" s="72"/>
    </row>
    <row r="2858" spans="1:20" s="65" customFormat="1" ht="14.5" x14ac:dyDescent="0.35">
      <c r="A2858" s="48"/>
      <c r="E2858" s="102"/>
      <c r="F2858" s="102"/>
      <c r="G2858" s="102"/>
      <c r="I2858" s="93"/>
      <c r="J2858" s="93"/>
      <c r="S2858" s="72"/>
      <c r="T2858" s="72"/>
    </row>
    <row r="2859" spans="1:20" s="65" customFormat="1" ht="14.5" x14ac:dyDescent="0.35">
      <c r="A2859" s="48"/>
      <c r="E2859" s="102"/>
      <c r="F2859" s="102"/>
      <c r="G2859" s="102"/>
      <c r="I2859" s="93"/>
      <c r="J2859" s="93"/>
      <c r="S2859" s="72"/>
      <c r="T2859" s="72"/>
    </row>
    <row r="2860" spans="1:20" s="65" customFormat="1" ht="14.5" x14ac:dyDescent="0.35">
      <c r="A2860" s="48"/>
      <c r="E2860" s="102"/>
      <c r="F2860" s="102"/>
      <c r="G2860" s="102"/>
      <c r="I2860" s="93"/>
      <c r="J2860" s="93"/>
      <c r="S2860" s="72"/>
      <c r="T2860" s="72"/>
    </row>
    <row r="2861" spans="1:20" s="65" customFormat="1" ht="14.5" x14ac:dyDescent="0.35">
      <c r="A2861" s="48"/>
      <c r="E2861" s="102"/>
      <c r="F2861" s="102"/>
      <c r="G2861" s="102"/>
      <c r="I2861" s="93"/>
      <c r="J2861" s="93"/>
      <c r="S2861" s="72"/>
      <c r="T2861" s="72"/>
    </row>
    <row r="2862" spans="1:20" s="65" customFormat="1" ht="14.5" x14ac:dyDescent="0.35">
      <c r="A2862" s="48"/>
      <c r="E2862" s="102"/>
      <c r="F2862" s="102"/>
      <c r="G2862" s="102"/>
      <c r="I2862" s="93"/>
      <c r="J2862" s="93"/>
      <c r="S2862" s="72"/>
      <c r="T2862" s="72"/>
    </row>
    <row r="2863" spans="1:20" s="65" customFormat="1" ht="14.5" x14ac:dyDescent="0.35">
      <c r="A2863" s="48"/>
      <c r="E2863" s="102"/>
      <c r="F2863" s="102"/>
      <c r="G2863" s="102"/>
      <c r="I2863" s="93"/>
      <c r="J2863" s="93"/>
      <c r="S2863" s="72"/>
      <c r="T2863" s="72"/>
    </row>
    <row r="2864" spans="1:20" s="65" customFormat="1" ht="14.5" x14ac:dyDescent="0.35">
      <c r="A2864" s="48"/>
      <c r="E2864" s="102"/>
      <c r="F2864" s="102"/>
      <c r="G2864" s="102"/>
      <c r="I2864" s="93"/>
      <c r="J2864" s="93"/>
      <c r="S2864" s="72"/>
      <c r="T2864" s="72"/>
    </row>
    <row r="2865" spans="1:20" s="65" customFormat="1" ht="14.5" x14ac:dyDescent="0.35">
      <c r="A2865" s="48"/>
      <c r="E2865" s="102"/>
      <c r="F2865" s="102"/>
      <c r="G2865" s="102"/>
      <c r="I2865" s="93"/>
      <c r="J2865" s="93"/>
      <c r="S2865" s="72"/>
      <c r="T2865" s="72"/>
    </row>
    <row r="2866" spans="1:20" s="65" customFormat="1" ht="14.5" x14ac:dyDescent="0.35">
      <c r="A2866" s="48"/>
      <c r="E2866" s="102"/>
      <c r="F2866" s="102"/>
      <c r="G2866" s="102"/>
      <c r="I2866" s="93"/>
      <c r="J2866" s="93"/>
      <c r="S2866" s="72"/>
      <c r="T2866" s="72"/>
    </row>
    <row r="2867" spans="1:20" s="65" customFormat="1" ht="14.5" x14ac:dyDescent="0.35">
      <c r="A2867" s="48"/>
      <c r="E2867" s="102"/>
      <c r="F2867" s="102"/>
      <c r="G2867" s="102"/>
      <c r="I2867" s="93"/>
      <c r="J2867" s="93"/>
      <c r="S2867" s="72"/>
      <c r="T2867" s="72"/>
    </row>
    <row r="2868" spans="1:20" s="65" customFormat="1" ht="14.5" x14ac:dyDescent="0.35">
      <c r="A2868" s="48"/>
      <c r="E2868" s="102"/>
      <c r="F2868" s="102"/>
      <c r="G2868" s="102"/>
      <c r="I2868" s="93"/>
      <c r="J2868" s="93"/>
      <c r="S2868" s="72"/>
      <c r="T2868" s="72"/>
    </row>
    <row r="2869" spans="1:20" s="65" customFormat="1" ht="14.5" x14ac:dyDescent="0.35">
      <c r="A2869" s="48"/>
      <c r="E2869" s="102"/>
      <c r="F2869" s="102"/>
      <c r="G2869" s="102"/>
      <c r="I2869" s="93"/>
      <c r="J2869" s="93"/>
      <c r="S2869" s="72"/>
      <c r="T2869" s="72"/>
    </row>
    <row r="2870" spans="1:20" s="65" customFormat="1" ht="14.5" x14ac:dyDescent="0.35">
      <c r="A2870" s="48"/>
      <c r="E2870" s="102"/>
      <c r="F2870" s="102"/>
      <c r="G2870" s="102"/>
      <c r="I2870" s="93"/>
      <c r="J2870" s="93"/>
      <c r="S2870" s="72"/>
      <c r="T2870" s="72"/>
    </row>
    <row r="2871" spans="1:20" s="65" customFormat="1" ht="14.5" x14ac:dyDescent="0.35">
      <c r="A2871" s="48"/>
      <c r="E2871" s="102"/>
      <c r="F2871" s="102"/>
      <c r="G2871" s="102"/>
      <c r="I2871" s="93"/>
      <c r="J2871" s="93"/>
      <c r="S2871" s="72"/>
      <c r="T2871" s="72"/>
    </row>
    <row r="2872" spans="1:20" s="65" customFormat="1" ht="14.5" x14ac:dyDescent="0.35">
      <c r="A2872" s="48"/>
      <c r="E2872" s="102"/>
      <c r="F2872" s="102"/>
      <c r="G2872" s="102"/>
      <c r="I2872" s="93"/>
      <c r="J2872" s="93"/>
      <c r="S2872" s="72"/>
      <c r="T2872" s="72"/>
    </row>
    <row r="2873" spans="1:20" s="65" customFormat="1" ht="14.5" x14ac:dyDescent="0.35">
      <c r="A2873" s="48"/>
      <c r="E2873" s="102"/>
      <c r="F2873" s="102"/>
      <c r="G2873" s="102"/>
      <c r="I2873" s="93"/>
      <c r="J2873" s="93"/>
      <c r="S2873" s="72"/>
      <c r="T2873" s="72"/>
    </row>
    <row r="2874" spans="1:20" s="65" customFormat="1" ht="14.5" x14ac:dyDescent="0.35">
      <c r="A2874" s="48"/>
      <c r="E2874" s="102"/>
      <c r="F2874" s="102"/>
      <c r="G2874" s="102"/>
      <c r="I2874" s="93"/>
      <c r="J2874" s="93"/>
      <c r="S2874" s="72"/>
      <c r="T2874" s="72"/>
    </row>
    <row r="2875" spans="1:20" s="65" customFormat="1" ht="14.5" x14ac:dyDescent="0.35">
      <c r="A2875" s="48"/>
      <c r="E2875" s="102"/>
      <c r="F2875" s="102"/>
      <c r="G2875" s="102"/>
      <c r="I2875" s="93"/>
      <c r="J2875" s="93"/>
      <c r="S2875" s="72"/>
      <c r="T2875" s="72"/>
    </row>
    <row r="2876" spans="1:20" s="65" customFormat="1" ht="14.5" x14ac:dyDescent="0.35">
      <c r="A2876" s="48"/>
      <c r="E2876" s="102"/>
      <c r="F2876" s="102"/>
      <c r="G2876" s="102"/>
      <c r="I2876" s="93"/>
      <c r="J2876" s="93"/>
      <c r="S2876" s="72"/>
      <c r="T2876" s="72"/>
    </row>
    <row r="2877" spans="1:20" s="65" customFormat="1" ht="14.5" x14ac:dyDescent="0.35">
      <c r="A2877" s="48"/>
      <c r="E2877" s="102"/>
      <c r="F2877" s="102"/>
      <c r="G2877" s="102"/>
      <c r="I2877" s="93"/>
      <c r="J2877" s="93"/>
      <c r="S2877" s="72"/>
      <c r="T2877" s="72"/>
    </row>
    <row r="2878" spans="1:20" s="65" customFormat="1" ht="14.5" x14ac:dyDescent="0.35">
      <c r="A2878" s="48"/>
      <c r="E2878" s="102"/>
      <c r="F2878" s="102"/>
      <c r="G2878" s="102"/>
      <c r="I2878" s="93"/>
      <c r="J2878" s="93"/>
      <c r="S2878" s="72"/>
      <c r="T2878" s="72"/>
    </row>
    <row r="2879" spans="1:20" s="65" customFormat="1" ht="14.5" x14ac:dyDescent="0.35">
      <c r="A2879" s="48"/>
      <c r="E2879" s="102"/>
      <c r="F2879" s="102"/>
      <c r="G2879" s="102"/>
      <c r="I2879" s="93"/>
      <c r="J2879" s="93"/>
      <c r="S2879" s="72"/>
      <c r="T2879" s="72"/>
    </row>
    <row r="2880" spans="1:20" s="65" customFormat="1" ht="14.5" x14ac:dyDescent="0.35">
      <c r="A2880" s="48"/>
      <c r="E2880" s="102"/>
      <c r="F2880" s="102"/>
      <c r="G2880" s="102"/>
      <c r="I2880" s="93"/>
      <c r="J2880" s="93"/>
      <c r="S2880" s="72"/>
      <c r="T2880" s="72"/>
    </row>
    <row r="2881" spans="1:20" s="65" customFormat="1" ht="14.5" x14ac:dyDescent="0.35">
      <c r="A2881" s="48"/>
      <c r="E2881" s="102"/>
      <c r="F2881" s="102"/>
      <c r="G2881" s="102"/>
      <c r="I2881" s="93"/>
      <c r="J2881" s="93"/>
      <c r="S2881" s="72"/>
      <c r="T2881" s="72"/>
    </row>
    <row r="2882" spans="1:20" s="65" customFormat="1" ht="14.5" x14ac:dyDescent="0.35">
      <c r="A2882" s="48"/>
      <c r="E2882" s="102"/>
      <c r="F2882" s="102"/>
      <c r="G2882" s="102"/>
      <c r="I2882" s="93"/>
      <c r="J2882" s="93"/>
      <c r="S2882" s="72"/>
      <c r="T2882" s="72"/>
    </row>
    <row r="2883" spans="1:20" s="65" customFormat="1" ht="14.5" x14ac:dyDescent="0.35">
      <c r="A2883" s="48"/>
      <c r="E2883" s="102"/>
      <c r="F2883" s="102"/>
      <c r="G2883" s="102"/>
      <c r="I2883" s="93"/>
      <c r="J2883" s="93"/>
      <c r="S2883" s="72"/>
      <c r="T2883" s="72"/>
    </row>
    <row r="2884" spans="1:20" s="65" customFormat="1" ht="14.5" x14ac:dyDescent="0.35">
      <c r="A2884" s="48"/>
      <c r="E2884" s="102"/>
      <c r="F2884" s="102"/>
      <c r="G2884" s="102"/>
      <c r="I2884" s="93"/>
      <c r="J2884" s="93"/>
      <c r="S2884" s="72"/>
      <c r="T2884" s="72"/>
    </row>
    <row r="2885" spans="1:20" s="65" customFormat="1" ht="14.5" x14ac:dyDescent="0.35">
      <c r="A2885" s="48"/>
      <c r="E2885" s="102"/>
      <c r="F2885" s="102"/>
      <c r="G2885" s="102"/>
      <c r="I2885" s="93"/>
      <c r="J2885" s="93"/>
      <c r="S2885" s="72"/>
      <c r="T2885" s="72"/>
    </row>
    <row r="2886" spans="1:20" s="65" customFormat="1" ht="14.5" x14ac:dyDescent="0.35">
      <c r="A2886" s="48"/>
      <c r="E2886" s="102"/>
      <c r="F2886" s="102"/>
      <c r="G2886" s="102"/>
      <c r="I2886" s="93"/>
      <c r="J2886" s="93"/>
      <c r="S2886" s="72"/>
      <c r="T2886" s="72"/>
    </row>
    <row r="2887" spans="1:20" s="65" customFormat="1" ht="14.5" x14ac:dyDescent="0.35">
      <c r="A2887" s="48"/>
      <c r="E2887" s="102"/>
      <c r="F2887" s="102"/>
      <c r="G2887" s="102"/>
      <c r="I2887" s="93"/>
      <c r="J2887" s="93"/>
      <c r="S2887" s="72"/>
      <c r="T2887" s="72"/>
    </row>
    <row r="2888" spans="1:20" s="65" customFormat="1" ht="14.5" x14ac:dyDescent="0.35">
      <c r="A2888" s="48"/>
      <c r="E2888" s="102"/>
      <c r="F2888" s="102"/>
      <c r="G2888" s="102"/>
      <c r="I2888" s="93"/>
      <c r="J2888" s="93"/>
      <c r="S2888" s="72"/>
      <c r="T2888" s="72"/>
    </row>
    <row r="2889" spans="1:20" s="65" customFormat="1" ht="14.5" x14ac:dyDescent="0.35">
      <c r="A2889" s="48"/>
      <c r="E2889" s="102"/>
      <c r="F2889" s="102"/>
      <c r="G2889" s="102"/>
      <c r="I2889" s="93"/>
      <c r="J2889" s="93"/>
      <c r="S2889" s="72"/>
      <c r="T2889" s="72"/>
    </row>
    <row r="2890" spans="1:20" s="65" customFormat="1" ht="14.5" x14ac:dyDescent="0.35">
      <c r="A2890" s="48"/>
      <c r="E2890" s="102"/>
      <c r="F2890" s="102"/>
      <c r="G2890" s="102"/>
      <c r="I2890" s="93"/>
      <c r="J2890" s="93"/>
      <c r="S2890" s="72"/>
      <c r="T2890" s="72"/>
    </row>
    <row r="2891" spans="1:20" s="65" customFormat="1" ht="14.5" x14ac:dyDescent="0.35">
      <c r="A2891" s="48"/>
      <c r="E2891" s="102"/>
      <c r="F2891" s="102"/>
      <c r="G2891" s="102"/>
      <c r="I2891" s="93"/>
      <c r="J2891" s="93"/>
      <c r="S2891" s="72"/>
      <c r="T2891" s="72"/>
    </row>
    <row r="2892" spans="1:20" s="65" customFormat="1" ht="14.5" x14ac:dyDescent="0.35">
      <c r="A2892" s="48"/>
      <c r="E2892" s="102"/>
      <c r="F2892" s="102"/>
      <c r="G2892" s="102"/>
      <c r="I2892" s="93"/>
      <c r="J2892" s="93"/>
      <c r="S2892" s="72"/>
      <c r="T2892" s="72"/>
    </row>
    <row r="2893" spans="1:20" s="65" customFormat="1" ht="14.5" x14ac:dyDescent="0.35">
      <c r="A2893" s="48"/>
      <c r="E2893" s="102"/>
      <c r="F2893" s="102"/>
      <c r="G2893" s="102"/>
      <c r="I2893" s="93"/>
      <c r="J2893" s="93"/>
      <c r="S2893" s="72"/>
      <c r="T2893" s="72"/>
    </row>
    <row r="2894" spans="1:20" s="65" customFormat="1" ht="14.5" x14ac:dyDescent="0.35">
      <c r="A2894" s="48"/>
      <c r="E2894" s="102"/>
      <c r="F2894" s="102"/>
      <c r="G2894" s="102"/>
      <c r="I2894" s="93"/>
      <c r="J2894" s="93"/>
      <c r="S2894" s="72"/>
      <c r="T2894" s="72"/>
    </row>
    <row r="2895" spans="1:20" s="65" customFormat="1" ht="14.5" x14ac:dyDescent="0.35">
      <c r="A2895" s="48"/>
      <c r="E2895" s="102"/>
      <c r="F2895" s="102"/>
      <c r="G2895" s="102"/>
      <c r="I2895" s="93"/>
      <c r="J2895" s="93"/>
      <c r="S2895" s="72"/>
      <c r="T2895" s="72"/>
    </row>
    <row r="2896" spans="1:20" s="65" customFormat="1" ht="14.5" x14ac:dyDescent="0.35">
      <c r="A2896" s="48"/>
      <c r="E2896" s="102"/>
      <c r="F2896" s="102"/>
      <c r="G2896" s="102"/>
      <c r="I2896" s="93"/>
      <c r="J2896" s="93"/>
      <c r="S2896" s="72"/>
      <c r="T2896" s="72"/>
    </row>
    <row r="2897" spans="1:20" s="65" customFormat="1" ht="14.5" x14ac:dyDescent="0.35">
      <c r="A2897" s="48"/>
      <c r="E2897" s="102"/>
      <c r="F2897" s="102"/>
      <c r="G2897" s="102"/>
      <c r="I2897" s="93"/>
      <c r="J2897" s="93"/>
      <c r="S2897" s="72"/>
      <c r="T2897" s="72"/>
    </row>
    <row r="2898" spans="1:20" s="65" customFormat="1" ht="14.5" x14ac:dyDescent="0.35">
      <c r="A2898" s="48"/>
      <c r="E2898" s="102"/>
      <c r="F2898" s="102"/>
      <c r="G2898" s="102"/>
      <c r="I2898" s="93"/>
      <c r="J2898" s="93"/>
      <c r="S2898" s="72"/>
      <c r="T2898" s="72"/>
    </row>
    <row r="2899" spans="1:20" s="65" customFormat="1" ht="14.5" x14ac:dyDescent="0.35">
      <c r="A2899" s="48"/>
      <c r="E2899" s="102"/>
      <c r="F2899" s="102"/>
      <c r="G2899" s="102"/>
      <c r="I2899" s="93"/>
      <c r="J2899" s="93"/>
      <c r="S2899" s="72"/>
      <c r="T2899" s="72"/>
    </row>
    <row r="2900" spans="1:20" s="65" customFormat="1" ht="14.5" x14ac:dyDescent="0.35">
      <c r="A2900" s="48"/>
      <c r="E2900" s="102"/>
      <c r="F2900" s="102"/>
      <c r="G2900" s="102"/>
      <c r="I2900" s="93"/>
      <c r="J2900" s="93"/>
      <c r="S2900" s="72"/>
      <c r="T2900" s="72"/>
    </row>
    <row r="2901" spans="1:20" s="65" customFormat="1" ht="14.5" x14ac:dyDescent="0.35">
      <c r="A2901" s="48"/>
      <c r="E2901" s="102"/>
      <c r="F2901" s="102"/>
      <c r="G2901" s="102"/>
      <c r="I2901" s="93"/>
      <c r="J2901" s="93"/>
      <c r="S2901" s="72"/>
      <c r="T2901" s="72"/>
    </row>
    <row r="2902" spans="1:20" s="65" customFormat="1" ht="14.5" x14ac:dyDescent="0.35">
      <c r="A2902" s="48"/>
      <c r="E2902" s="102"/>
      <c r="F2902" s="102"/>
      <c r="G2902" s="102"/>
      <c r="I2902" s="93"/>
      <c r="J2902" s="93"/>
      <c r="S2902" s="72"/>
      <c r="T2902" s="72"/>
    </row>
    <row r="2903" spans="1:20" s="65" customFormat="1" ht="14.5" x14ac:dyDescent="0.35">
      <c r="A2903" s="48"/>
      <c r="E2903" s="102"/>
      <c r="F2903" s="102"/>
      <c r="G2903" s="102"/>
      <c r="I2903" s="93"/>
      <c r="J2903" s="93"/>
      <c r="S2903" s="72"/>
      <c r="T2903" s="72"/>
    </row>
    <row r="2904" spans="1:20" s="65" customFormat="1" ht="14.5" x14ac:dyDescent="0.35">
      <c r="A2904" s="48"/>
      <c r="E2904" s="102"/>
      <c r="F2904" s="102"/>
      <c r="G2904" s="102"/>
      <c r="I2904" s="93"/>
      <c r="J2904" s="93"/>
      <c r="S2904" s="72"/>
      <c r="T2904" s="72"/>
    </row>
    <row r="2905" spans="1:20" s="65" customFormat="1" ht="14.5" x14ac:dyDescent="0.35">
      <c r="A2905" s="48"/>
      <c r="E2905" s="102"/>
      <c r="F2905" s="102"/>
      <c r="G2905" s="102"/>
      <c r="I2905" s="93"/>
      <c r="J2905" s="93"/>
      <c r="S2905" s="72"/>
      <c r="T2905" s="72"/>
    </row>
    <row r="2906" spans="1:20" s="65" customFormat="1" ht="14.5" x14ac:dyDescent="0.35">
      <c r="A2906" s="48"/>
      <c r="E2906" s="102"/>
      <c r="F2906" s="102"/>
      <c r="G2906" s="102"/>
      <c r="I2906" s="93"/>
      <c r="J2906" s="93"/>
      <c r="S2906" s="72"/>
      <c r="T2906" s="72"/>
    </row>
    <row r="2907" spans="1:20" s="65" customFormat="1" ht="14.5" x14ac:dyDescent="0.35">
      <c r="A2907" s="48"/>
      <c r="E2907" s="102"/>
      <c r="F2907" s="102"/>
      <c r="G2907" s="102"/>
      <c r="I2907" s="93"/>
      <c r="J2907" s="93"/>
      <c r="S2907" s="72"/>
      <c r="T2907" s="72"/>
    </row>
    <row r="2908" spans="1:20" s="65" customFormat="1" ht="14.5" x14ac:dyDescent="0.35">
      <c r="A2908" s="48"/>
      <c r="E2908" s="102"/>
      <c r="F2908" s="102"/>
      <c r="G2908" s="102"/>
      <c r="I2908" s="93"/>
      <c r="J2908" s="93"/>
      <c r="S2908" s="72"/>
      <c r="T2908" s="72"/>
    </row>
    <row r="2909" spans="1:20" s="65" customFormat="1" ht="14.5" x14ac:dyDescent="0.35">
      <c r="A2909" s="48"/>
      <c r="E2909" s="102"/>
      <c r="F2909" s="102"/>
      <c r="G2909" s="102"/>
      <c r="I2909" s="93"/>
      <c r="J2909" s="93"/>
      <c r="S2909" s="72"/>
      <c r="T2909" s="72"/>
    </row>
    <row r="2910" spans="1:20" s="65" customFormat="1" ht="14.5" x14ac:dyDescent="0.35">
      <c r="A2910" s="48"/>
      <c r="E2910" s="102"/>
      <c r="F2910" s="102"/>
      <c r="G2910" s="102"/>
      <c r="I2910" s="93"/>
      <c r="J2910" s="93"/>
      <c r="S2910" s="72"/>
      <c r="T2910" s="72"/>
    </row>
    <row r="2911" spans="1:20" s="65" customFormat="1" ht="14.5" x14ac:dyDescent="0.35">
      <c r="A2911" s="48"/>
      <c r="E2911" s="102"/>
      <c r="F2911" s="102"/>
      <c r="G2911" s="102"/>
      <c r="I2911" s="93"/>
      <c r="J2911" s="93"/>
      <c r="S2911" s="72"/>
      <c r="T2911" s="72"/>
    </row>
    <row r="2912" spans="1:20" s="65" customFormat="1" ht="14.5" x14ac:dyDescent="0.35">
      <c r="A2912" s="48"/>
      <c r="E2912" s="102"/>
      <c r="F2912" s="102"/>
      <c r="G2912" s="102"/>
      <c r="I2912" s="93"/>
      <c r="J2912" s="93"/>
      <c r="S2912" s="72"/>
      <c r="T2912" s="72"/>
    </row>
    <row r="2913" spans="1:20" s="65" customFormat="1" ht="14.5" x14ac:dyDescent="0.35">
      <c r="A2913" s="48"/>
      <c r="E2913" s="102"/>
      <c r="F2913" s="102"/>
      <c r="G2913" s="102"/>
      <c r="I2913" s="93"/>
      <c r="J2913" s="93"/>
      <c r="S2913" s="72"/>
      <c r="T2913" s="72"/>
    </row>
    <row r="2914" spans="1:20" s="65" customFormat="1" ht="14.5" x14ac:dyDescent="0.35">
      <c r="A2914" s="48"/>
      <c r="E2914" s="102"/>
      <c r="F2914" s="102"/>
      <c r="G2914" s="102"/>
      <c r="I2914" s="93"/>
      <c r="J2914" s="93"/>
      <c r="S2914" s="72"/>
      <c r="T2914" s="72"/>
    </row>
    <row r="2915" spans="1:20" s="65" customFormat="1" ht="14.5" x14ac:dyDescent="0.35">
      <c r="A2915" s="48"/>
      <c r="E2915" s="102"/>
      <c r="F2915" s="102"/>
      <c r="G2915" s="102"/>
      <c r="I2915" s="93"/>
      <c r="J2915" s="93"/>
      <c r="S2915" s="72"/>
      <c r="T2915" s="72"/>
    </row>
    <row r="2916" spans="1:20" s="65" customFormat="1" ht="14.5" x14ac:dyDescent="0.35">
      <c r="A2916" s="48"/>
      <c r="E2916" s="102"/>
      <c r="F2916" s="102"/>
      <c r="G2916" s="102"/>
      <c r="I2916" s="93"/>
      <c r="J2916" s="93"/>
      <c r="S2916" s="72"/>
      <c r="T2916" s="72"/>
    </row>
    <row r="2917" spans="1:20" s="65" customFormat="1" ht="14.5" x14ac:dyDescent="0.35">
      <c r="A2917" s="48"/>
      <c r="E2917" s="102"/>
      <c r="F2917" s="102"/>
      <c r="G2917" s="102"/>
      <c r="I2917" s="93"/>
      <c r="J2917" s="93"/>
      <c r="S2917" s="72"/>
      <c r="T2917" s="72"/>
    </row>
    <row r="2918" spans="1:20" s="65" customFormat="1" ht="14.5" x14ac:dyDescent="0.35">
      <c r="A2918" s="48"/>
      <c r="E2918" s="102"/>
      <c r="F2918" s="102"/>
      <c r="G2918" s="102"/>
      <c r="I2918" s="93"/>
      <c r="J2918" s="93"/>
      <c r="S2918" s="72"/>
      <c r="T2918" s="72"/>
    </row>
    <row r="2919" spans="1:20" s="65" customFormat="1" ht="14.5" x14ac:dyDescent="0.35">
      <c r="A2919" s="48"/>
      <c r="E2919" s="102"/>
      <c r="F2919" s="102"/>
      <c r="G2919" s="102"/>
      <c r="I2919" s="93"/>
      <c r="J2919" s="93"/>
      <c r="S2919" s="72"/>
      <c r="T2919" s="72"/>
    </row>
    <row r="2920" spans="1:20" s="65" customFormat="1" ht="14.5" x14ac:dyDescent="0.35">
      <c r="A2920" s="48"/>
      <c r="E2920" s="102"/>
      <c r="F2920" s="102"/>
      <c r="G2920" s="102"/>
      <c r="I2920" s="93"/>
      <c r="J2920" s="93"/>
      <c r="S2920" s="72"/>
      <c r="T2920" s="72"/>
    </row>
    <row r="2921" spans="1:20" s="65" customFormat="1" ht="14.5" x14ac:dyDescent="0.35">
      <c r="A2921" s="48"/>
      <c r="E2921" s="102"/>
      <c r="F2921" s="102"/>
      <c r="G2921" s="102"/>
      <c r="I2921" s="93"/>
      <c r="J2921" s="93"/>
      <c r="S2921" s="72"/>
      <c r="T2921" s="72"/>
    </row>
    <row r="2922" spans="1:20" s="65" customFormat="1" ht="14.5" x14ac:dyDescent="0.35">
      <c r="A2922" s="48"/>
      <c r="E2922" s="102"/>
      <c r="F2922" s="102"/>
      <c r="G2922" s="102"/>
      <c r="I2922" s="93"/>
      <c r="J2922" s="93"/>
      <c r="S2922" s="72"/>
      <c r="T2922" s="72"/>
    </row>
    <row r="2923" spans="1:20" s="65" customFormat="1" ht="14.5" x14ac:dyDescent="0.35">
      <c r="A2923" s="48"/>
      <c r="E2923" s="102"/>
      <c r="F2923" s="102"/>
      <c r="G2923" s="102"/>
      <c r="I2923" s="93"/>
      <c r="J2923" s="93"/>
      <c r="S2923" s="72"/>
      <c r="T2923" s="72"/>
    </row>
    <row r="2924" spans="1:20" s="65" customFormat="1" ht="14.5" x14ac:dyDescent="0.35">
      <c r="A2924" s="48"/>
      <c r="E2924" s="102"/>
      <c r="F2924" s="102"/>
      <c r="G2924" s="102"/>
      <c r="I2924" s="93"/>
      <c r="J2924" s="93"/>
      <c r="S2924" s="72"/>
      <c r="T2924" s="72"/>
    </row>
    <row r="2925" spans="1:20" s="65" customFormat="1" ht="14.5" x14ac:dyDescent="0.35">
      <c r="A2925" s="48"/>
      <c r="E2925" s="102"/>
      <c r="F2925" s="102"/>
      <c r="G2925" s="102"/>
      <c r="I2925" s="93"/>
      <c r="J2925" s="93"/>
      <c r="S2925" s="72"/>
      <c r="T2925" s="72"/>
    </row>
    <row r="2926" spans="1:20" s="65" customFormat="1" ht="14.5" x14ac:dyDescent="0.35">
      <c r="A2926" s="48"/>
      <c r="E2926" s="102"/>
      <c r="F2926" s="102"/>
      <c r="G2926" s="102"/>
      <c r="I2926" s="93"/>
      <c r="J2926" s="93"/>
      <c r="S2926" s="72"/>
      <c r="T2926" s="72"/>
    </row>
    <row r="2927" spans="1:20" s="65" customFormat="1" ht="14.5" x14ac:dyDescent="0.35">
      <c r="A2927" s="48"/>
      <c r="E2927" s="102"/>
      <c r="F2927" s="102"/>
      <c r="G2927" s="102"/>
      <c r="I2927" s="93"/>
      <c r="J2927" s="93"/>
      <c r="S2927" s="72"/>
      <c r="T2927" s="72"/>
    </row>
    <row r="2928" spans="1:20" s="65" customFormat="1" ht="14.5" x14ac:dyDescent="0.35">
      <c r="A2928" s="48"/>
      <c r="E2928" s="102"/>
      <c r="F2928" s="102"/>
      <c r="G2928" s="102"/>
      <c r="I2928" s="93"/>
      <c r="J2928" s="93"/>
      <c r="S2928" s="72"/>
      <c r="T2928" s="72"/>
    </row>
    <row r="2929" spans="1:20" s="65" customFormat="1" ht="14.5" x14ac:dyDescent="0.35">
      <c r="A2929" s="48"/>
      <c r="E2929" s="102"/>
      <c r="F2929" s="102"/>
      <c r="G2929" s="102"/>
      <c r="I2929" s="93"/>
      <c r="J2929" s="93"/>
      <c r="S2929" s="72"/>
      <c r="T2929" s="72"/>
    </row>
    <row r="2930" spans="1:20" s="65" customFormat="1" ht="14.5" x14ac:dyDescent="0.35">
      <c r="A2930" s="48"/>
      <c r="E2930" s="102"/>
      <c r="F2930" s="102"/>
      <c r="G2930" s="102"/>
      <c r="I2930" s="93"/>
      <c r="J2930" s="93"/>
      <c r="S2930" s="72"/>
      <c r="T2930" s="72"/>
    </row>
    <row r="2931" spans="1:20" s="65" customFormat="1" ht="14.5" x14ac:dyDescent="0.35">
      <c r="A2931" s="48"/>
      <c r="E2931" s="102"/>
      <c r="F2931" s="102"/>
      <c r="G2931" s="102"/>
      <c r="I2931" s="93"/>
      <c r="J2931" s="93"/>
      <c r="S2931" s="72"/>
      <c r="T2931" s="72"/>
    </row>
    <row r="2932" spans="1:20" s="65" customFormat="1" ht="14.5" x14ac:dyDescent="0.35">
      <c r="A2932" s="48"/>
      <c r="E2932" s="102"/>
      <c r="F2932" s="102"/>
      <c r="G2932" s="102"/>
      <c r="I2932" s="93"/>
      <c r="J2932" s="93"/>
      <c r="S2932" s="72"/>
      <c r="T2932" s="72"/>
    </row>
    <row r="2933" spans="1:20" s="65" customFormat="1" ht="14.5" x14ac:dyDescent="0.35">
      <c r="A2933" s="48"/>
      <c r="E2933" s="102"/>
      <c r="F2933" s="102"/>
      <c r="G2933" s="102"/>
      <c r="I2933" s="93"/>
      <c r="J2933" s="93"/>
      <c r="S2933" s="72"/>
      <c r="T2933" s="72"/>
    </row>
    <row r="2934" spans="1:20" s="65" customFormat="1" ht="14.5" x14ac:dyDescent="0.35">
      <c r="A2934" s="48"/>
      <c r="E2934" s="102"/>
      <c r="F2934" s="102"/>
      <c r="G2934" s="102"/>
      <c r="I2934" s="93"/>
      <c r="J2934" s="93"/>
      <c r="S2934" s="72"/>
      <c r="T2934" s="72"/>
    </row>
    <row r="2935" spans="1:20" s="65" customFormat="1" ht="14.5" x14ac:dyDescent="0.35">
      <c r="A2935" s="48"/>
      <c r="E2935" s="102"/>
      <c r="F2935" s="102"/>
      <c r="G2935" s="102"/>
      <c r="I2935" s="93"/>
      <c r="J2935" s="93"/>
      <c r="S2935" s="72"/>
      <c r="T2935" s="72"/>
    </row>
    <row r="2936" spans="1:20" s="65" customFormat="1" ht="14.5" x14ac:dyDescent="0.35">
      <c r="A2936" s="48"/>
      <c r="E2936" s="102"/>
      <c r="F2936" s="102"/>
      <c r="G2936" s="102"/>
      <c r="I2936" s="93"/>
      <c r="J2936" s="93"/>
      <c r="S2936" s="72"/>
      <c r="T2936" s="72"/>
    </row>
    <row r="2937" spans="1:20" s="65" customFormat="1" ht="14.5" x14ac:dyDescent="0.35">
      <c r="A2937" s="48"/>
      <c r="E2937" s="102"/>
      <c r="F2937" s="102"/>
      <c r="G2937" s="102"/>
      <c r="I2937" s="93"/>
      <c r="J2937" s="93"/>
      <c r="S2937" s="72"/>
      <c r="T2937" s="72"/>
    </row>
    <row r="2938" spans="1:20" s="65" customFormat="1" ht="14.5" x14ac:dyDescent="0.35">
      <c r="A2938" s="48"/>
      <c r="E2938" s="102"/>
      <c r="F2938" s="102"/>
      <c r="G2938" s="102"/>
      <c r="I2938" s="93"/>
      <c r="J2938" s="93"/>
      <c r="S2938" s="72"/>
      <c r="T2938" s="72"/>
    </row>
    <row r="2939" spans="1:20" s="65" customFormat="1" ht="14.5" x14ac:dyDescent="0.35">
      <c r="A2939" s="48"/>
      <c r="E2939" s="102"/>
      <c r="F2939" s="102"/>
      <c r="G2939" s="102"/>
      <c r="I2939" s="93"/>
      <c r="J2939" s="93"/>
      <c r="S2939" s="72"/>
      <c r="T2939" s="72"/>
    </row>
    <row r="2940" spans="1:20" s="65" customFormat="1" ht="14.5" x14ac:dyDescent="0.35">
      <c r="A2940" s="48"/>
      <c r="E2940" s="102"/>
      <c r="F2940" s="102"/>
      <c r="G2940" s="102"/>
      <c r="I2940" s="93"/>
      <c r="J2940" s="93"/>
      <c r="S2940" s="72"/>
      <c r="T2940" s="72"/>
    </row>
    <row r="2941" spans="1:20" s="65" customFormat="1" ht="14.5" x14ac:dyDescent="0.35">
      <c r="A2941" s="48"/>
      <c r="E2941" s="102"/>
      <c r="F2941" s="102"/>
      <c r="G2941" s="102"/>
      <c r="I2941" s="93"/>
      <c r="J2941" s="93"/>
      <c r="S2941" s="72"/>
      <c r="T2941" s="72"/>
    </row>
    <row r="2942" spans="1:20" s="65" customFormat="1" ht="14.5" x14ac:dyDescent="0.35">
      <c r="A2942" s="48"/>
      <c r="E2942" s="102"/>
      <c r="F2942" s="102"/>
      <c r="G2942" s="102"/>
      <c r="I2942" s="93"/>
      <c r="J2942" s="93"/>
      <c r="S2942" s="72"/>
      <c r="T2942" s="72"/>
    </row>
    <row r="2943" spans="1:20" s="65" customFormat="1" ht="14.5" x14ac:dyDescent="0.35">
      <c r="A2943" s="48"/>
      <c r="E2943" s="102"/>
      <c r="F2943" s="102"/>
      <c r="G2943" s="102"/>
      <c r="I2943" s="93"/>
      <c r="J2943" s="93"/>
      <c r="S2943" s="72"/>
      <c r="T2943" s="72"/>
    </row>
    <row r="2944" spans="1:20" s="65" customFormat="1" ht="14.5" x14ac:dyDescent="0.35">
      <c r="A2944" s="48"/>
      <c r="E2944" s="102"/>
      <c r="F2944" s="102"/>
      <c r="G2944" s="102"/>
      <c r="I2944" s="93"/>
      <c r="J2944" s="93"/>
      <c r="S2944" s="72"/>
      <c r="T2944" s="72"/>
    </row>
    <row r="2945" spans="1:20" s="65" customFormat="1" ht="14.5" x14ac:dyDescent="0.35">
      <c r="A2945" s="48"/>
      <c r="E2945" s="102"/>
      <c r="F2945" s="102"/>
      <c r="G2945" s="102"/>
      <c r="I2945" s="93"/>
      <c r="J2945" s="93"/>
      <c r="S2945" s="72"/>
      <c r="T2945" s="72"/>
    </row>
    <row r="2946" spans="1:20" s="65" customFormat="1" ht="14.5" x14ac:dyDescent="0.35">
      <c r="A2946" s="48"/>
      <c r="E2946" s="102"/>
      <c r="F2946" s="102"/>
      <c r="G2946" s="102"/>
      <c r="I2946" s="93"/>
      <c r="J2946" s="93"/>
      <c r="S2946" s="72"/>
      <c r="T2946" s="72"/>
    </row>
    <row r="2947" spans="1:20" s="65" customFormat="1" ht="14.5" x14ac:dyDescent="0.35">
      <c r="A2947" s="48"/>
      <c r="E2947" s="102"/>
      <c r="F2947" s="102"/>
      <c r="G2947" s="102"/>
      <c r="I2947" s="93"/>
      <c r="J2947" s="93"/>
      <c r="S2947" s="72"/>
      <c r="T2947" s="72"/>
    </row>
    <row r="2948" spans="1:20" s="65" customFormat="1" ht="14.5" x14ac:dyDescent="0.35">
      <c r="A2948" s="48"/>
      <c r="E2948" s="102"/>
      <c r="F2948" s="102"/>
      <c r="G2948" s="102"/>
      <c r="I2948" s="93"/>
      <c r="J2948" s="93"/>
      <c r="S2948" s="72"/>
      <c r="T2948" s="72"/>
    </row>
    <row r="2949" spans="1:20" s="65" customFormat="1" ht="14.5" x14ac:dyDescent="0.35">
      <c r="A2949" s="48"/>
      <c r="E2949" s="102"/>
      <c r="F2949" s="102"/>
      <c r="G2949" s="102"/>
      <c r="I2949" s="93"/>
      <c r="J2949" s="93"/>
      <c r="S2949" s="72"/>
      <c r="T2949" s="72"/>
    </row>
    <row r="2950" spans="1:20" s="65" customFormat="1" ht="14.5" x14ac:dyDescent="0.35">
      <c r="A2950" s="48"/>
      <c r="E2950" s="102"/>
      <c r="F2950" s="102"/>
      <c r="G2950" s="102"/>
      <c r="I2950" s="93"/>
      <c r="J2950" s="93"/>
      <c r="S2950" s="72"/>
      <c r="T2950" s="72"/>
    </row>
    <row r="2951" spans="1:20" s="65" customFormat="1" ht="14.5" x14ac:dyDescent="0.35">
      <c r="A2951" s="48"/>
      <c r="E2951" s="102"/>
      <c r="F2951" s="102"/>
      <c r="G2951" s="102"/>
      <c r="I2951" s="93"/>
      <c r="J2951" s="93"/>
      <c r="S2951" s="72"/>
      <c r="T2951" s="72"/>
    </row>
    <row r="2952" spans="1:20" s="65" customFormat="1" ht="14.5" x14ac:dyDescent="0.35">
      <c r="A2952" s="48"/>
      <c r="E2952" s="102"/>
      <c r="F2952" s="102"/>
      <c r="G2952" s="102"/>
      <c r="I2952" s="93"/>
      <c r="J2952" s="93"/>
      <c r="S2952" s="72"/>
      <c r="T2952" s="72"/>
    </row>
    <row r="2953" spans="1:20" s="65" customFormat="1" ht="14.5" x14ac:dyDescent="0.35">
      <c r="A2953" s="48"/>
      <c r="E2953" s="102"/>
      <c r="F2953" s="102"/>
      <c r="G2953" s="102"/>
      <c r="I2953" s="93"/>
      <c r="J2953" s="93"/>
      <c r="S2953" s="72"/>
      <c r="T2953" s="72"/>
    </row>
    <row r="2954" spans="1:20" s="65" customFormat="1" ht="14.5" x14ac:dyDescent="0.35">
      <c r="A2954" s="48"/>
      <c r="E2954" s="102"/>
      <c r="F2954" s="102"/>
      <c r="G2954" s="102"/>
      <c r="I2954" s="93"/>
      <c r="J2954" s="93"/>
      <c r="S2954" s="72"/>
      <c r="T2954" s="72"/>
    </row>
    <row r="2955" spans="1:20" s="65" customFormat="1" ht="14.5" x14ac:dyDescent="0.35">
      <c r="A2955" s="48"/>
      <c r="E2955" s="102"/>
      <c r="F2955" s="102"/>
      <c r="G2955" s="102"/>
      <c r="I2955" s="93"/>
      <c r="J2955" s="93"/>
      <c r="S2955" s="72"/>
      <c r="T2955" s="72"/>
    </row>
    <row r="2956" spans="1:20" s="65" customFormat="1" ht="14.5" x14ac:dyDescent="0.35">
      <c r="A2956" s="48"/>
      <c r="E2956" s="102"/>
      <c r="F2956" s="102"/>
      <c r="G2956" s="102"/>
      <c r="I2956" s="93"/>
      <c r="J2956" s="93"/>
      <c r="S2956" s="72"/>
      <c r="T2956" s="72"/>
    </row>
    <row r="2957" spans="1:20" s="65" customFormat="1" ht="14.5" x14ac:dyDescent="0.35">
      <c r="A2957" s="48"/>
      <c r="E2957" s="102"/>
      <c r="F2957" s="102"/>
      <c r="G2957" s="102"/>
      <c r="I2957" s="93"/>
      <c r="J2957" s="93"/>
      <c r="S2957" s="72"/>
      <c r="T2957" s="72"/>
    </row>
    <row r="2958" spans="1:20" s="65" customFormat="1" ht="14.5" x14ac:dyDescent="0.35">
      <c r="A2958" s="48"/>
      <c r="E2958" s="102"/>
      <c r="F2958" s="102"/>
      <c r="G2958" s="102"/>
      <c r="I2958" s="93"/>
      <c r="J2958" s="93"/>
      <c r="S2958" s="72"/>
      <c r="T2958" s="72"/>
    </row>
    <row r="2959" spans="1:20" s="65" customFormat="1" ht="14.5" x14ac:dyDescent="0.35">
      <c r="A2959" s="48"/>
      <c r="E2959" s="102"/>
      <c r="F2959" s="102"/>
      <c r="G2959" s="102"/>
      <c r="I2959" s="93"/>
      <c r="J2959" s="93"/>
      <c r="S2959" s="72"/>
      <c r="T2959" s="72"/>
    </row>
    <row r="2960" spans="1:20" s="65" customFormat="1" ht="14.5" x14ac:dyDescent="0.35">
      <c r="A2960" s="48"/>
      <c r="E2960" s="102"/>
      <c r="F2960" s="102"/>
      <c r="G2960" s="102"/>
      <c r="I2960" s="93"/>
      <c r="J2960" s="93"/>
      <c r="S2960" s="72"/>
      <c r="T2960" s="72"/>
    </row>
    <row r="2961" spans="1:20" s="65" customFormat="1" ht="14.5" x14ac:dyDescent="0.35">
      <c r="A2961" s="48"/>
      <c r="E2961" s="102"/>
      <c r="F2961" s="102"/>
      <c r="G2961" s="102"/>
      <c r="I2961" s="93"/>
      <c r="J2961" s="93"/>
      <c r="S2961" s="72"/>
      <c r="T2961" s="72"/>
    </row>
    <row r="2962" spans="1:20" s="65" customFormat="1" ht="14.5" x14ac:dyDescent="0.35">
      <c r="A2962" s="48"/>
      <c r="E2962" s="102"/>
      <c r="F2962" s="102"/>
      <c r="G2962" s="102"/>
      <c r="I2962" s="93"/>
      <c r="J2962" s="93"/>
      <c r="S2962" s="72"/>
      <c r="T2962" s="72"/>
    </row>
    <row r="2963" spans="1:20" s="65" customFormat="1" ht="14.5" x14ac:dyDescent="0.35">
      <c r="A2963" s="48"/>
      <c r="E2963" s="102"/>
      <c r="F2963" s="102"/>
      <c r="G2963" s="102"/>
      <c r="I2963" s="93"/>
      <c r="J2963" s="93"/>
      <c r="S2963" s="72"/>
      <c r="T2963" s="72"/>
    </row>
    <row r="2964" spans="1:20" s="65" customFormat="1" ht="14.5" x14ac:dyDescent="0.35">
      <c r="A2964" s="48"/>
      <c r="E2964" s="102"/>
      <c r="F2964" s="102"/>
      <c r="G2964" s="102"/>
      <c r="I2964" s="93"/>
      <c r="J2964" s="93"/>
      <c r="S2964" s="72"/>
      <c r="T2964" s="72"/>
    </row>
    <row r="2965" spans="1:20" s="65" customFormat="1" ht="14.5" x14ac:dyDescent="0.35">
      <c r="A2965" s="48"/>
      <c r="E2965" s="102"/>
      <c r="F2965" s="102"/>
      <c r="G2965" s="102"/>
      <c r="I2965" s="93"/>
      <c r="J2965" s="93"/>
      <c r="S2965" s="72"/>
      <c r="T2965" s="72"/>
    </row>
    <row r="2966" spans="1:20" s="65" customFormat="1" ht="14.5" x14ac:dyDescent="0.35">
      <c r="A2966" s="48"/>
      <c r="E2966" s="102"/>
      <c r="F2966" s="102"/>
      <c r="G2966" s="102"/>
      <c r="I2966" s="93"/>
      <c r="J2966" s="93"/>
      <c r="S2966" s="72"/>
      <c r="T2966" s="72"/>
    </row>
    <row r="2967" spans="1:20" s="65" customFormat="1" ht="14.5" x14ac:dyDescent="0.35">
      <c r="A2967" s="48"/>
      <c r="E2967" s="102"/>
      <c r="F2967" s="102"/>
      <c r="G2967" s="102"/>
      <c r="I2967" s="93"/>
      <c r="J2967" s="93"/>
      <c r="S2967" s="72"/>
      <c r="T2967" s="72"/>
    </row>
    <row r="2968" spans="1:20" s="65" customFormat="1" ht="14.5" x14ac:dyDescent="0.35">
      <c r="A2968" s="48"/>
      <c r="E2968" s="102"/>
      <c r="F2968" s="102"/>
      <c r="G2968" s="102"/>
      <c r="I2968" s="93"/>
      <c r="J2968" s="93"/>
      <c r="S2968" s="72"/>
      <c r="T2968" s="72"/>
    </row>
    <row r="2969" spans="1:20" s="65" customFormat="1" ht="14.5" x14ac:dyDescent="0.35">
      <c r="A2969" s="48"/>
      <c r="E2969" s="102"/>
      <c r="F2969" s="102"/>
      <c r="G2969" s="102"/>
      <c r="I2969" s="93"/>
      <c r="J2969" s="93"/>
      <c r="S2969" s="72"/>
      <c r="T2969" s="72"/>
    </row>
    <row r="2970" spans="1:20" s="65" customFormat="1" ht="14.5" x14ac:dyDescent="0.35">
      <c r="A2970" s="48"/>
      <c r="E2970" s="102"/>
      <c r="F2970" s="102"/>
      <c r="G2970" s="102"/>
      <c r="I2970" s="93"/>
      <c r="J2970" s="93"/>
      <c r="S2970" s="72"/>
      <c r="T2970" s="72"/>
    </row>
    <row r="2971" spans="1:20" s="65" customFormat="1" ht="14.5" x14ac:dyDescent="0.35">
      <c r="A2971" s="48"/>
      <c r="E2971" s="102"/>
      <c r="F2971" s="102"/>
      <c r="G2971" s="102"/>
      <c r="I2971" s="93"/>
      <c r="J2971" s="93"/>
      <c r="S2971" s="72"/>
      <c r="T2971" s="72"/>
    </row>
    <row r="2972" spans="1:20" s="65" customFormat="1" ht="14.5" x14ac:dyDescent="0.35">
      <c r="A2972" s="48"/>
      <c r="E2972" s="102"/>
      <c r="F2972" s="102"/>
      <c r="G2972" s="102"/>
      <c r="I2972" s="93"/>
      <c r="J2972" s="93"/>
      <c r="S2972" s="72"/>
      <c r="T2972" s="72"/>
    </row>
    <row r="2973" spans="1:20" s="65" customFormat="1" ht="14.5" x14ac:dyDescent="0.35">
      <c r="A2973" s="48"/>
      <c r="E2973" s="102"/>
      <c r="F2973" s="102"/>
      <c r="G2973" s="102"/>
      <c r="I2973" s="93"/>
      <c r="J2973" s="93"/>
      <c r="S2973" s="72"/>
      <c r="T2973" s="72"/>
    </row>
    <row r="2974" spans="1:20" s="65" customFormat="1" ht="14.5" x14ac:dyDescent="0.35">
      <c r="A2974" s="48"/>
      <c r="E2974" s="102"/>
      <c r="F2974" s="102"/>
      <c r="G2974" s="102"/>
      <c r="I2974" s="93"/>
      <c r="J2974" s="93"/>
      <c r="S2974" s="72"/>
      <c r="T2974" s="72"/>
    </row>
    <row r="2975" spans="1:20" s="65" customFormat="1" ht="14.5" x14ac:dyDescent="0.35">
      <c r="A2975" s="48"/>
      <c r="E2975" s="102"/>
      <c r="F2975" s="102"/>
      <c r="G2975" s="102"/>
      <c r="I2975" s="93"/>
      <c r="J2975" s="93"/>
      <c r="S2975" s="72"/>
      <c r="T2975" s="72"/>
    </row>
    <row r="2976" spans="1:20" s="65" customFormat="1" ht="14.5" x14ac:dyDescent="0.35">
      <c r="A2976" s="48"/>
      <c r="E2976" s="102"/>
      <c r="F2976" s="102"/>
      <c r="G2976" s="102"/>
      <c r="I2976" s="93"/>
      <c r="J2976" s="93"/>
      <c r="S2976" s="72"/>
      <c r="T2976" s="72"/>
    </row>
    <row r="2977" spans="1:20" s="65" customFormat="1" ht="14.5" x14ac:dyDescent="0.35">
      <c r="A2977" s="48"/>
      <c r="E2977" s="102"/>
      <c r="F2977" s="102"/>
      <c r="G2977" s="102"/>
      <c r="I2977" s="93"/>
      <c r="J2977" s="93"/>
      <c r="S2977" s="72"/>
      <c r="T2977" s="72"/>
    </row>
    <row r="2978" spans="1:20" s="65" customFormat="1" ht="14.5" x14ac:dyDescent="0.35">
      <c r="A2978" s="48"/>
      <c r="E2978" s="102"/>
      <c r="F2978" s="102"/>
      <c r="G2978" s="102"/>
      <c r="I2978" s="93"/>
      <c r="J2978" s="93"/>
      <c r="S2978" s="72"/>
      <c r="T2978" s="72"/>
    </row>
    <row r="2979" spans="1:20" s="65" customFormat="1" ht="14.5" x14ac:dyDescent="0.35">
      <c r="A2979" s="48"/>
      <c r="E2979" s="102"/>
      <c r="F2979" s="102"/>
      <c r="G2979" s="102"/>
      <c r="I2979" s="93"/>
      <c r="J2979" s="93"/>
      <c r="S2979" s="72"/>
      <c r="T2979" s="72"/>
    </row>
    <row r="2980" spans="1:20" s="65" customFormat="1" ht="14.5" x14ac:dyDescent="0.35">
      <c r="A2980" s="48"/>
      <c r="E2980" s="102"/>
      <c r="F2980" s="102"/>
      <c r="G2980" s="102"/>
      <c r="I2980" s="93"/>
      <c r="J2980" s="93"/>
      <c r="S2980" s="72"/>
      <c r="T2980" s="72"/>
    </row>
    <row r="2981" spans="1:20" s="65" customFormat="1" ht="14.5" x14ac:dyDescent="0.35">
      <c r="A2981" s="48"/>
      <c r="E2981" s="102"/>
      <c r="F2981" s="102"/>
      <c r="G2981" s="102"/>
      <c r="I2981" s="93"/>
      <c r="J2981" s="93"/>
      <c r="S2981" s="72"/>
      <c r="T2981" s="72"/>
    </row>
    <row r="2982" spans="1:20" s="65" customFormat="1" ht="14.5" x14ac:dyDescent="0.35">
      <c r="A2982" s="48"/>
      <c r="E2982" s="102"/>
      <c r="F2982" s="102"/>
      <c r="G2982" s="102"/>
      <c r="I2982" s="93"/>
      <c r="J2982" s="93"/>
      <c r="S2982" s="72"/>
      <c r="T2982" s="72"/>
    </row>
    <row r="2983" spans="1:20" s="65" customFormat="1" ht="14.5" x14ac:dyDescent="0.35">
      <c r="A2983" s="48"/>
      <c r="E2983" s="102"/>
      <c r="F2983" s="102"/>
      <c r="G2983" s="102"/>
      <c r="I2983" s="93"/>
      <c r="J2983" s="93"/>
      <c r="S2983" s="72"/>
      <c r="T2983" s="72"/>
    </row>
    <row r="2984" spans="1:20" s="65" customFormat="1" ht="14.5" x14ac:dyDescent="0.35">
      <c r="A2984" s="48"/>
      <c r="E2984" s="102"/>
      <c r="F2984" s="102"/>
      <c r="G2984" s="102"/>
      <c r="I2984" s="93"/>
      <c r="J2984" s="93"/>
      <c r="S2984" s="72"/>
      <c r="T2984" s="72"/>
    </row>
    <row r="2985" spans="1:20" s="65" customFormat="1" ht="14.5" x14ac:dyDescent="0.35">
      <c r="A2985" s="48"/>
      <c r="E2985" s="102"/>
      <c r="F2985" s="102"/>
      <c r="G2985" s="102"/>
      <c r="I2985" s="93"/>
      <c r="J2985" s="93"/>
      <c r="S2985" s="72"/>
      <c r="T2985" s="72"/>
    </row>
    <row r="2986" spans="1:20" s="65" customFormat="1" ht="14.5" x14ac:dyDescent="0.35">
      <c r="A2986" s="48"/>
      <c r="E2986" s="102"/>
      <c r="F2986" s="102"/>
      <c r="G2986" s="102"/>
      <c r="I2986" s="93"/>
      <c r="J2986" s="93"/>
      <c r="S2986" s="72"/>
      <c r="T2986" s="72"/>
    </row>
    <row r="2987" spans="1:20" s="65" customFormat="1" ht="14.5" x14ac:dyDescent="0.35">
      <c r="A2987" s="48"/>
      <c r="E2987" s="102"/>
      <c r="F2987" s="102"/>
      <c r="G2987" s="102"/>
      <c r="I2987" s="93"/>
      <c r="J2987" s="93"/>
      <c r="S2987" s="72"/>
      <c r="T2987" s="72"/>
    </row>
    <row r="2988" spans="1:20" s="65" customFormat="1" ht="14.5" x14ac:dyDescent="0.35">
      <c r="A2988" s="48"/>
      <c r="E2988" s="102"/>
      <c r="F2988" s="102"/>
      <c r="G2988" s="102"/>
      <c r="I2988" s="93"/>
      <c r="J2988" s="93"/>
      <c r="S2988" s="72"/>
      <c r="T2988" s="72"/>
    </row>
    <row r="2989" spans="1:20" s="65" customFormat="1" ht="14.5" x14ac:dyDescent="0.35">
      <c r="A2989" s="48"/>
      <c r="E2989" s="102"/>
      <c r="F2989" s="102"/>
      <c r="G2989" s="102"/>
      <c r="I2989" s="93"/>
      <c r="J2989" s="93"/>
      <c r="S2989" s="72"/>
      <c r="T2989" s="72"/>
    </row>
    <row r="2990" spans="1:20" s="65" customFormat="1" ht="14.5" x14ac:dyDescent="0.35">
      <c r="A2990" s="48"/>
      <c r="E2990" s="102"/>
      <c r="F2990" s="102"/>
      <c r="G2990" s="102"/>
      <c r="I2990" s="93"/>
      <c r="J2990" s="93"/>
      <c r="S2990" s="72"/>
      <c r="T2990" s="72"/>
    </row>
    <row r="2991" spans="1:20" s="65" customFormat="1" ht="14.5" x14ac:dyDescent="0.35">
      <c r="A2991" s="48"/>
      <c r="E2991" s="102"/>
      <c r="F2991" s="102"/>
      <c r="G2991" s="102"/>
      <c r="I2991" s="93"/>
      <c r="J2991" s="93"/>
      <c r="S2991" s="72"/>
      <c r="T2991" s="72"/>
    </row>
    <row r="2992" spans="1:20" s="65" customFormat="1" ht="14.5" x14ac:dyDescent="0.35">
      <c r="A2992" s="48"/>
      <c r="E2992" s="102"/>
      <c r="F2992" s="102"/>
      <c r="G2992" s="102"/>
      <c r="I2992" s="93"/>
      <c r="J2992" s="93"/>
      <c r="S2992" s="72"/>
      <c r="T2992" s="72"/>
    </row>
    <row r="2993" spans="1:20" s="65" customFormat="1" ht="14.5" x14ac:dyDescent="0.35">
      <c r="A2993" s="48"/>
      <c r="E2993" s="102"/>
      <c r="F2993" s="102"/>
      <c r="G2993" s="102"/>
      <c r="I2993" s="93"/>
      <c r="J2993" s="93"/>
      <c r="S2993" s="72"/>
      <c r="T2993" s="72"/>
    </row>
    <row r="2994" spans="1:20" s="65" customFormat="1" ht="14.5" x14ac:dyDescent="0.35">
      <c r="A2994" s="48"/>
      <c r="E2994" s="102"/>
      <c r="F2994" s="102"/>
      <c r="G2994" s="102"/>
      <c r="I2994" s="93"/>
      <c r="J2994" s="93"/>
      <c r="S2994" s="72"/>
      <c r="T2994" s="72"/>
    </row>
    <row r="2995" spans="1:20" s="65" customFormat="1" ht="14.5" x14ac:dyDescent="0.35">
      <c r="A2995" s="48"/>
      <c r="E2995" s="102"/>
      <c r="F2995" s="102"/>
      <c r="G2995" s="102"/>
      <c r="I2995" s="93"/>
      <c r="J2995" s="93"/>
      <c r="S2995" s="72"/>
      <c r="T2995" s="72"/>
    </row>
    <row r="2996" spans="1:20" s="65" customFormat="1" ht="14.5" x14ac:dyDescent="0.35">
      <c r="A2996" s="48"/>
      <c r="E2996" s="102"/>
      <c r="F2996" s="102"/>
      <c r="G2996" s="102"/>
      <c r="I2996" s="93"/>
      <c r="J2996" s="93"/>
      <c r="S2996" s="72"/>
      <c r="T2996" s="72"/>
    </row>
    <row r="2997" spans="1:20" s="65" customFormat="1" ht="14.5" x14ac:dyDescent="0.35">
      <c r="A2997" s="48"/>
      <c r="E2997" s="102"/>
      <c r="F2997" s="102"/>
      <c r="G2997" s="102"/>
      <c r="I2997" s="93"/>
      <c r="J2997" s="93"/>
      <c r="S2997" s="72"/>
      <c r="T2997" s="72"/>
    </row>
    <row r="2998" spans="1:20" s="65" customFormat="1" ht="14.5" x14ac:dyDescent="0.35">
      <c r="A2998" s="48"/>
      <c r="E2998" s="102"/>
      <c r="F2998" s="102"/>
      <c r="G2998" s="102"/>
      <c r="I2998" s="93"/>
      <c r="J2998" s="93"/>
      <c r="S2998" s="72"/>
      <c r="T2998" s="72"/>
    </row>
    <row r="2999" spans="1:20" s="65" customFormat="1" ht="14.5" x14ac:dyDescent="0.35">
      <c r="A2999" s="48"/>
      <c r="E2999" s="102"/>
      <c r="F2999" s="102"/>
      <c r="G2999" s="102"/>
      <c r="I2999" s="93"/>
      <c r="J2999" s="93"/>
      <c r="S2999" s="72"/>
      <c r="T2999" s="72"/>
    </row>
    <row r="3000" spans="1:20" s="65" customFormat="1" ht="14.5" x14ac:dyDescent="0.35">
      <c r="A3000" s="48"/>
      <c r="E3000" s="102"/>
      <c r="F3000" s="102"/>
      <c r="G3000" s="102"/>
      <c r="I3000" s="93"/>
      <c r="J3000" s="93"/>
      <c r="S3000" s="72"/>
      <c r="T3000" s="72"/>
    </row>
    <row r="3001" spans="1:20" s="65" customFormat="1" ht="14.5" x14ac:dyDescent="0.35">
      <c r="A3001" s="48"/>
      <c r="E3001" s="102"/>
      <c r="F3001" s="102"/>
      <c r="G3001" s="102"/>
      <c r="I3001" s="93"/>
      <c r="J3001" s="93"/>
      <c r="S3001" s="72"/>
      <c r="T3001" s="72"/>
    </row>
    <row r="3002" spans="1:20" s="65" customFormat="1" ht="14.5" x14ac:dyDescent="0.35">
      <c r="A3002" s="48"/>
      <c r="E3002" s="102"/>
      <c r="F3002" s="102"/>
      <c r="G3002" s="102"/>
      <c r="I3002" s="93"/>
      <c r="J3002" s="93"/>
      <c r="S3002" s="72"/>
      <c r="T3002" s="72"/>
    </row>
    <row r="3003" spans="1:20" s="65" customFormat="1" ht="14.5" x14ac:dyDescent="0.35">
      <c r="A3003" s="48"/>
      <c r="E3003" s="102"/>
      <c r="F3003" s="102"/>
      <c r="G3003" s="102"/>
      <c r="I3003" s="93"/>
      <c r="J3003" s="93"/>
      <c r="S3003" s="72"/>
      <c r="T3003" s="72"/>
    </row>
    <row r="3004" spans="1:20" s="65" customFormat="1" ht="14.5" x14ac:dyDescent="0.35">
      <c r="A3004" s="48"/>
      <c r="E3004" s="102"/>
      <c r="F3004" s="102"/>
      <c r="G3004" s="102"/>
      <c r="I3004" s="93"/>
      <c r="J3004" s="93"/>
      <c r="S3004" s="72"/>
      <c r="T3004" s="72"/>
    </row>
    <row r="3005" spans="1:20" s="65" customFormat="1" ht="14.5" x14ac:dyDescent="0.35">
      <c r="A3005" s="48"/>
      <c r="E3005" s="102"/>
      <c r="F3005" s="102"/>
      <c r="G3005" s="102"/>
      <c r="I3005" s="93"/>
      <c r="J3005" s="93"/>
      <c r="S3005" s="72"/>
      <c r="T3005" s="72"/>
    </row>
    <row r="3006" spans="1:20" s="65" customFormat="1" ht="14.5" x14ac:dyDescent="0.35">
      <c r="A3006" s="48"/>
      <c r="E3006" s="102"/>
      <c r="F3006" s="102"/>
      <c r="G3006" s="102"/>
      <c r="I3006" s="93"/>
      <c r="J3006" s="93"/>
      <c r="S3006" s="72"/>
      <c r="T3006" s="72"/>
    </row>
    <row r="3007" spans="1:20" s="65" customFormat="1" ht="14.5" x14ac:dyDescent="0.35">
      <c r="A3007" s="48"/>
      <c r="E3007" s="102"/>
      <c r="F3007" s="102"/>
      <c r="G3007" s="102"/>
      <c r="I3007" s="93"/>
      <c r="J3007" s="93"/>
      <c r="S3007" s="72"/>
      <c r="T3007" s="72"/>
    </row>
    <row r="3008" spans="1:20" s="65" customFormat="1" ht="14.5" x14ac:dyDescent="0.35">
      <c r="A3008" s="48"/>
      <c r="E3008" s="102"/>
      <c r="F3008" s="102"/>
      <c r="G3008" s="102"/>
      <c r="I3008" s="93"/>
      <c r="J3008" s="93"/>
      <c r="S3008" s="72"/>
      <c r="T3008" s="72"/>
    </row>
    <row r="3009" spans="1:20" s="65" customFormat="1" ht="14.5" x14ac:dyDescent="0.35">
      <c r="A3009" s="48"/>
      <c r="E3009" s="102"/>
      <c r="F3009" s="102"/>
      <c r="G3009" s="102"/>
      <c r="I3009" s="93"/>
      <c r="J3009" s="93"/>
      <c r="S3009" s="72"/>
      <c r="T3009" s="72"/>
    </row>
    <row r="3010" spans="1:20" s="65" customFormat="1" ht="14.5" x14ac:dyDescent="0.35">
      <c r="A3010" s="48"/>
      <c r="E3010" s="102"/>
      <c r="F3010" s="102"/>
      <c r="G3010" s="102"/>
      <c r="I3010" s="93"/>
      <c r="J3010" s="93"/>
      <c r="S3010" s="72"/>
      <c r="T3010" s="72"/>
    </row>
    <row r="3011" spans="1:20" s="65" customFormat="1" ht="14.5" x14ac:dyDescent="0.35">
      <c r="A3011" s="48"/>
      <c r="E3011" s="102"/>
      <c r="F3011" s="102"/>
      <c r="G3011" s="102"/>
      <c r="I3011" s="93"/>
      <c r="J3011" s="93"/>
      <c r="S3011" s="72"/>
      <c r="T3011" s="72"/>
    </row>
    <row r="3012" spans="1:20" s="65" customFormat="1" ht="14.5" x14ac:dyDescent="0.35">
      <c r="A3012" s="48"/>
      <c r="E3012" s="102"/>
      <c r="F3012" s="102"/>
      <c r="G3012" s="102"/>
      <c r="I3012" s="93"/>
      <c r="J3012" s="93"/>
      <c r="S3012" s="72"/>
      <c r="T3012" s="72"/>
    </row>
    <row r="3013" spans="1:20" s="65" customFormat="1" ht="14.5" x14ac:dyDescent="0.35">
      <c r="A3013" s="48"/>
      <c r="E3013" s="102"/>
      <c r="F3013" s="102"/>
      <c r="G3013" s="102"/>
      <c r="I3013" s="93"/>
      <c r="J3013" s="93"/>
      <c r="S3013" s="72"/>
      <c r="T3013" s="72"/>
    </row>
    <row r="3014" spans="1:20" s="65" customFormat="1" ht="14.5" x14ac:dyDescent="0.35">
      <c r="A3014" s="48"/>
      <c r="E3014" s="102"/>
      <c r="F3014" s="102"/>
      <c r="G3014" s="102"/>
      <c r="I3014" s="93"/>
      <c r="J3014" s="93"/>
      <c r="S3014" s="72"/>
      <c r="T3014" s="72"/>
    </row>
    <row r="3015" spans="1:20" s="65" customFormat="1" ht="14.5" x14ac:dyDescent="0.35">
      <c r="A3015" s="48"/>
      <c r="E3015" s="102"/>
      <c r="F3015" s="102"/>
      <c r="G3015" s="102"/>
      <c r="I3015" s="93"/>
      <c r="J3015" s="93"/>
      <c r="S3015" s="72"/>
      <c r="T3015" s="72"/>
    </row>
    <row r="3016" spans="1:20" s="65" customFormat="1" ht="14.5" x14ac:dyDescent="0.35">
      <c r="A3016" s="48"/>
      <c r="E3016" s="102"/>
      <c r="F3016" s="102"/>
      <c r="G3016" s="102"/>
      <c r="I3016" s="93"/>
      <c r="J3016" s="93"/>
      <c r="S3016" s="72"/>
      <c r="T3016" s="72"/>
    </row>
    <row r="3017" spans="1:20" s="65" customFormat="1" ht="14.5" x14ac:dyDescent="0.35">
      <c r="A3017" s="48"/>
      <c r="E3017" s="102"/>
      <c r="F3017" s="102"/>
      <c r="G3017" s="102"/>
      <c r="I3017" s="93"/>
      <c r="J3017" s="93"/>
      <c r="S3017" s="72"/>
      <c r="T3017" s="72"/>
    </row>
    <row r="3018" spans="1:20" s="65" customFormat="1" ht="14.5" x14ac:dyDescent="0.35">
      <c r="A3018" s="48"/>
      <c r="E3018" s="102"/>
      <c r="F3018" s="102"/>
      <c r="G3018" s="102"/>
      <c r="I3018" s="93"/>
      <c r="J3018" s="93"/>
      <c r="S3018" s="72"/>
      <c r="T3018" s="72"/>
    </row>
    <row r="3019" spans="1:20" s="65" customFormat="1" ht="14.5" x14ac:dyDescent="0.35">
      <c r="A3019" s="48"/>
      <c r="E3019" s="102"/>
      <c r="F3019" s="102"/>
      <c r="G3019" s="102"/>
      <c r="I3019" s="93"/>
      <c r="J3019" s="93"/>
      <c r="S3019" s="72"/>
      <c r="T3019" s="72"/>
    </row>
    <row r="3020" spans="1:20" s="65" customFormat="1" ht="14.5" x14ac:dyDescent="0.35">
      <c r="A3020" s="48"/>
      <c r="E3020" s="102"/>
      <c r="F3020" s="102"/>
      <c r="G3020" s="102"/>
      <c r="I3020" s="93"/>
      <c r="J3020" s="93"/>
      <c r="S3020" s="72"/>
      <c r="T3020" s="72"/>
    </row>
    <row r="3021" spans="1:20" s="65" customFormat="1" ht="14.5" x14ac:dyDescent="0.35">
      <c r="A3021" s="48"/>
      <c r="E3021" s="102"/>
      <c r="F3021" s="102"/>
      <c r="G3021" s="102"/>
      <c r="I3021" s="93"/>
      <c r="J3021" s="93"/>
      <c r="S3021" s="72"/>
      <c r="T3021" s="72"/>
    </row>
    <row r="3022" spans="1:20" s="65" customFormat="1" ht="14.5" x14ac:dyDescent="0.35">
      <c r="A3022" s="48"/>
      <c r="E3022" s="102"/>
      <c r="F3022" s="102"/>
      <c r="G3022" s="102"/>
      <c r="I3022" s="93"/>
      <c r="J3022" s="93"/>
      <c r="S3022" s="72"/>
      <c r="T3022" s="72"/>
    </row>
    <row r="3023" spans="1:20" s="65" customFormat="1" ht="14.5" x14ac:dyDescent="0.35">
      <c r="A3023" s="48"/>
      <c r="E3023" s="102"/>
      <c r="F3023" s="102"/>
      <c r="G3023" s="102"/>
      <c r="I3023" s="93"/>
      <c r="J3023" s="93"/>
      <c r="S3023" s="72"/>
      <c r="T3023" s="72"/>
    </row>
    <row r="3024" spans="1:20" s="65" customFormat="1" ht="14.5" x14ac:dyDescent="0.35">
      <c r="A3024" s="48"/>
      <c r="E3024" s="102"/>
      <c r="F3024" s="102"/>
      <c r="G3024" s="102"/>
      <c r="I3024" s="93"/>
      <c r="J3024" s="93"/>
      <c r="S3024" s="72"/>
      <c r="T3024" s="72"/>
    </row>
    <row r="3025" spans="1:20" s="65" customFormat="1" ht="14.5" x14ac:dyDescent="0.35">
      <c r="A3025" s="48"/>
      <c r="E3025" s="102"/>
      <c r="F3025" s="102"/>
      <c r="G3025" s="102"/>
      <c r="I3025" s="93"/>
      <c r="J3025" s="93"/>
      <c r="S3025" s="72"/>
      <c r="T3025" s="72"/>
    </row>
    <row r="3026" spans="1:20" s="65" customFormat="1" ht="14.5" x14ac:dyDescent="0.35">
      <c r="A3026" s="48"/>
      <c r="E3026" s="102"/>
      <c r="F3026" s="102"/>
      <c r="G3026" s="102"/>
      <c r="I3026" s="93"/>
      <c r="J3026" s="93"/>
      <c r="S3026" s="72"/>
      <c r="T3026" s="72"/>
    </row>
    <row r="3027" spans="1:20" s="65" customFormat="1" ht="14.5" x14ac:dyDescent="0.35">
      <c r="A3027" s="48"/>
      <c r="E3027" s="102"/>
      <c r="F3027" s="102"/>
      <c r="G3027" s="102"/>
      <c r="I3027" s="93"/>
      <c r="J3027" s="93"/>
      <c r="S3027" s="72"/>
      <c r="T3027" s="72"/>
    </row>
    <row r="3028" spans="1:20" s="65" customFormat="1" ht="14.5" x14ac:dyDescent="0.35">
      <c r="A3028" s="48"/>
      <c r="E3028" s="102"/>
      <c r="F3028" s="102"/>
      <c r="G3028" s="102"/>
      <c r="I3028" s="93"/>
      <c r="J3028" s="93"/>
      <c r="S3028" s="72"/>
      <c r="T3028" s="72"/>
    </row>
    <row r="3029" spans="1:20" s="65" customFormat="1" ht="14.5" x14ac:dyDescent="0.35">
      <c r="A3029" s="48"/>
      <c r="E3029" s="102"/>
      <c r="F3029" s="102"/>
      <c r="G3029" s="102"/>
      <c r="I3029" s="93"/>
      <c r="J3029" s="93"/>
      <c r="S3029" s="72"/>
      <c r="T3029" s="72"/>
    </row>
    <row r="3030" spans="1:20" s="65" customFormat="1" ht="14.5" x14ac:dyDescent="0.35">
      <c r="A3030" s="48"/>
      <c r="E3030" s="102"/>
      <c r="F3030" s="102"/>
      <c r="G3030" s="102"/>
      <c r="I3030" s="93"/>
      <c r="J3030" s="93"/>
      <c r="S3030" s="72"/>
      <c r="T3030" s="72"/>
    </row>
    <row r="3031" spans="1:20" s="65" customFormat="1" ht="14.5" x14ac:dyDescent="0.35">
      <c r="A3031" s="48"/>
      <c r="E3031" s="102"/>
      <c r="F3031" s="102"/>
      <c r="G3031" s="102"/>
      <c r="I3031" s="93"/>
      <c r="J3031" s="93"/>
      <c r="S3031" s="72"/>
      <c r="T3031" s="72"/>
    </row>
    <row r="3032" spans="1:20" s="65" customFormat="1" ht="14.5" x14ac:dyDescent="0.35">
      <c r="A3032" s="48"/>
      <c r="E3032" s="102"/>
      <c r="F3032" s="102"/>
      <c r="G3032" s="102"/>
      <c r="I3032" s="93"/>
      <c r="J3032" s="93"/>
      <c r="S3032" s="72"/>
      <c r="T3032" s="72"/>
    </row>
    <row r="3033" spans="1:20" s="65" customFormat="1" ht="14.5" x14ac:dyDescent="0.35">
      <c r="A3033" s="48"/>
      <c r="E3033" s="102"/>
      <c r="F3033" s="102"/>
      <c r="G3033" s="102"/>
      <c r="I3033" s="93"/>
      <c r="J3033" s="93"/>
      <c r="S3033" s="72"/>
      <c r="T3033" s="72"/>
    </row>
    <row r="3034" spans="1:20" s="65" customFormat="1" ht="14.5" x14ac:dyDescent="0.35">
      <c r="A3034" s="48"/>
      <c r="E3034" s="102"/>
      <c r="F3034" s="102"/>
      <c r="G3034" s="102"/>
      <c r="I3034" s="93"/>
      <c r="J3034" s="93"/>
      <c r="S3034" s="72"/>
      <c r="T3034" s="72"/>
    </row>
    <row r="3035" spans="1:20" s="65" customFormat="1" ht="14.5" x14ac:dyDescent="0.35">
      <c r="A3035" s="48"/>
      <c r="E3035" s="102"/>
      <c r="F3035" s="102"/>
      <c r="G3035" s="102"/>
      <c r="I3035" s="93"/>
      <c r="J3035" s="93"/>
      <c r="S3035" s="72"/>
      <c r="T3035" s="72"/>
    </row>
    <row r="3036" spans="1:20" s="65" customFormat="1" ht="14.5" x14ac:dyDescent="0.35">
      <c r="A3036" s="48"/>
      <c r="E3036" s="102"/>
      <c r="F3036" s="102"/>
      <c r="G3036" s="102"/>
      <c r="I3036" s="93"/>
      <c r="J3036" s="93"/>
      <c r="S3036" s="72"/>
      <c r="T3036" s="72"/>
    </row>
    <row r="3037" spans="1:20" s="65" customFormat="1" ht="14.5" x14ac:dyDescent="0.35">
      <c r="A3037" s="48"/>
      <c r="E3037" s="102"/>
      <c r="F3037" s="102"/>
      <c r="G3037" s="102"/>
      <c r="I3037" s="93"/>
      <c r="J3037" s="93"/>
      <c r="S3037" s="72"/>
      <c r="T3037" s="72"/>
    </row>
    <row r="3038" spans="1:20" s="65" customFormat="1" ht="14.5" x14ac:dyDescent="0.35">
      <c r="A3038" s="48"/>
      <c r="E3038" s="102"/>
      <c r="F3038" s="102"/>
      <c r="G3038" s="102"/>
      <c r="I3038" s="93"/>
      <c r="J3038" s="93"/>
      <c r="S3038" s="72"/>
      <c r="T3038" s="72"/>
    </row>
    <row r="3039" spans="1:20" s="65" customFormat="1" ht="14.5" x14ac:dyDescent="0.35">
      <c r="A3039" s="48"/>
      <c r="E3039" s="102"/>
      <c r="F3039" s="102"/>
      <c r="G3039" s="102"/>
      <c r="I3039" s="93"/>
      <c r="J3039" s="93"/>
      <c r="S3039" s="72"/>
      <c r="T3039" s="72"/>
    </row>
    <row r="3040" spans="1:20" s="65" customFormat="1" ht="14.5" x14ac:dyDescent="0.35">
      <c r="A3040" s="48"/>
      <c r="E3040" s="102"/>
      <c r="F3040" s="102"/>
      <c r="G3040" s="102"/>
      <c r="I3040" s="93"/>
      <c r="J3040" s="93"/>
      <c r="S3040" s="72"/>
      <c r="T3040" s="72"/>
    </row>
    <row r="3041" spans="1:20" s="65" customFormat="1" ht="14.5" x14ac:dyDescent="0.35">
      <c r="A3041" s="48"/>
      <c r="E3041" s="102"/>
      <c r="F3041" s="102"/>
      <c r="G3041" s="102"/>
      <c r="I3041" s="93"/>
      <c r="J3041" s="93"/>
      <c r="S3041" s="72"/>
      <c r="T3041" s="72"/>
    </row>
    <row r="3042" spans="1:20" s="65" customFormat="1" ht="14.5" x14ac:dyDescent="0.35">
      <c r="A3042" s="48"/>
      <c r="E3042" s="102"/>
      <c r="F3042" s="102"/>
      <c r="G3042" s="102"/>
      <c r="I3042" s="93"/>
      <c r="J3042" s="93"/>
      <c r="S3042" s="72"/>
      <c r="T3042" s="72"/>
    </row>
    <row r="3043" spans="1:20" s="65" customFormat="1" ht="14.5" x14ac:dyDescent="0.35">
      <c r="A3043" s="48"/>
      <c r="E3043" s="102"/>
      <c r="F3043" s="102"/>
      <c r="G3043" s="102"/>
      <c r="I3043" s="93"/>
      <c r="J3043" s="93"/>
      <c r="S3043" s="72"/>
      <c r="T3043" s="72"/>
    </row>
    <row r="3044" spans="1:20" s="65" customFormat="1" ht="14.5" x14ac:dyDescent="0.35">
      <c r="A3044" s="48"/>
      <c r="E3044" s="102"/>
      <c r="F3044" s="102"/>
      <c r="G3044" s="102"/>
      <c r="I3044" s="93"/>
      <c r="J3044" s="93"/>
      <c r="S3044" s="72"/>
      <c r="T3044" s="72"/>
    </row>
    <row r="3045" spans="1:20" s="65" customFormat="1" ht="14.5" x14ac:dyDescent="0.35">
      <c r="A3045" s="48"/>
      <c r="E3045" s="102"/>
      <c r="F3045" s="102"/>
      <c r="G3045" s="102"/>
      <c r="I3045" s="93"/>
      <c r="J3045" s="93"/>
      <c r="S3045" s="72"/>
      <c r="T3045" s="72"/>
    </row>
    <row r="3046" spans="1:20" s="65" customFormat="1" ht="14.5" x14ac:dyDescent="0.35">
      <c r="A3046" s="48"/>
      <c r="E3046" s="102"/>
      <c r="F3046" s="102"/>
      <c r="G3046" s="102"/>
      <c r="I3046" s="93"/>
      <c r="J3046" s="93"/>
      <c r="S3046" s="72"/>
      <c r="T3046" s="72"/>
    </row>
    <row r="3047" spans="1:20" s="65" customFormat="1" ht="14.5" x14ac:dyDescent="0.35">
      <c r="A3047" s="48"/>
      <c r="E3047" s="102"/>
      <c r="F3047" s="102"/>
      <c r="G3047" s="102"/>
      <c r="I3047" s="93"/>
      <c r="J3047" s="93"/>
      <c r="S3047" s="72"/>
      <c r="T3047" s="72"/>
    </row>
    <row r="3048" spans="1:20" s="65" customFormat="1" ht="14.5" x14ac:dyDescent="0.35">
      <c r="A3048" s="48"/>
      <c r="E3048" s="102"/>
      <c r="F3048" s="102"/>
      <c r="G3048" s="102"/>
      <c r="I3048" s="93"/>
      <c r="J3048" s="93"/>
      <c r="S3048" s="72"/>
      <c r="T3048" s="72"/>
    </row>
    <row r="3049" spans="1:20" s="65" customFormat="1" ht="14.5" x14ac:dyDescent="0.35">
      <c r="A3049" s="48"/>
      <c r="E3049" s="102"/>
      <c r="F3049" s="102"/>
      <c r="G3049" s="102"/>
      <c r="I3049" s="93"/>
      <c r="J3049" s="93"/>
      <c r="S3049" s="72"/>
      <c r="T3049" s="72"/>
    </row>
    <row r="3050" spans="1:20" s="65" customFormat="1" ht="14.5" x14ac:dyDescent="0.35">
      <c r="A3050" s="48"/>
      <c r="E3050" s="102"/>
      <c r="F3050" s="102"/>
      <c r="G3050" s="102"/>
      <c r="I3050" s="93"/>
      <c r="J3050" s="93"/>
      <c r="S3050" s="72"/>
      <c r="T3050" s="72"/>
    </row>
    <row r="3051" spans="1:20" s="65" customFormat="1" ht="14.5" x14ac:dyDescent="0.35">
      <c r="A3051" s="48"/>
      <c r="E3051" s="102"/>
      <c r="F3051" s="102"/>
      <c r="G3051" s="102"/>
      <c r="I3051" s="93"/>
      <c r="J3051" s="93"/>
      <c r="S3051" s="72"/>
      <c r="T3051" s="72"/>
    </row>
    <row r="3052" spans="1:20" s="65" customFormat="1" ht="14.5" x14ac:dyDescent="0.35">
      <c r="A3052" s="48"/>
      <c r="E3052" s="102"/>
      <c r="F3052" s="102"/>
      <c r="G3052" s="102"/>
      <c r="I3052" s="93"/>
      <c r="J3052" s="93"/>
      <c r="S3052" s="72"/>
      <c r="T3052" s="72"/>
    </row>
    <row r="3053" spans="1:20" s="65" customFormat="1" ht="14.5" x14ac:dyDescent="0.35">
      <c r="A3053" s="48"/>
      <c r="E3053" s="102"/>
      <c r="F3053" s="102"/>
      <c r="G3053" s="102"/>
      <c r="I3053" s="93"/>
      <c r="J3053" s="93"/>
      <c r="S3053" s="72"/>
      <c r="T3053" s="72"/>
    </row>
    <row r="3054" spans="1:20" s="65" customFormat="1" ht="14.5" x14ac:dyDescent="0.35">
      <c r="A3054" s="48"/>
      <c r="E3054" s="102"/>
      <c r="F3054" s="102"/>
      <c r="G3054" s="102"/>
      <c r="I3054" s="93"/>
      <c r="J3054" s="93"/>
      <c r="S3054" s="72"/>
      <c r="T3054" s="72"/>
    </row>
    <row r="3055" spans="1:20" s="65" customFormat="1" ht="14.5" x14ac:dyDescent="0.35">
      <c r="A3055" s="48"/>
      <c r="E3055" s="102"/>
      <c r="F3055" s="102"/>
      <c r="G3055" s="102"/>
      <c r="I3055" s="93"/>
      <c r="J3055" s="93"/>
      <c r="S3055" s="72"/>
      <c r="T3055" s="72"/>
    </row>
    <row r="3056" spans="1:20" s="65" customFormat="1" ht="14.5" x14ac:dyDescent="0.35">
      <c r="A3056" s="48"/>
      <c r="E3056" s="102"/>
      <c r="F3056" s="102"/>
      <c r="G3056" s="102"/>
      <c r="I3056" s="93"/>
      <c r="J3056" s="93"/>
      <c r="S3056" s="72"/>
      <c r="T3056" s="72"/>
    </row>
    <row r="3057" spans="1:20" s="65" customFormat="1" ht="14.5" x14ac:dyDescent="0.35">
      <c r="A3057" s="48"/>
      <c r="E3057" s="102"/>
      <c r="F3057" s="102"/>
      <c r="G3057" s="102"/>
      <c r="I3057" s="93"/>
      <c r="J3057" s="93"/>
      <c r="S3057" s="72"/>
      <c r="T3057" s="72"/>
    </row>
    <row r="3058" spans="1:20" s="65" customFormat="1" ht="14.5" x14ac:dyDescent="0.35">
      <c r="A3058" s="48"/>
      <c r="E3058" s="102"/>
      <c r="F3058" s="102"/>
      <c r="G3058" s="102"/>
      <c r="I3058" s="93"/>
      <c r="J3058" s="93"/>
      <c r="S3058" s="72"/>
      <c r="T3058" s="72"/>
    </row>
    <row r="3059" spans="1:20" s="65" customFormat="1" ht="14.5" x14ac:dyDescent="0.35">
      <c r="A3059" s="48"/>
      <c r="E3059" s="102"/>
      <c r="F3059" s="102"/>
      <c r="G3059" s="102"/>
      <c r="I3059" s="93"/>
      <c r="J3059" s="93"/>
      <c r="S3059" s="72"/>
      <c r="T3059" s="72"/>
    </row>
    <row r="3060" spans="1:20" s="65" customFormat="1" ht="14.5" x14ac:dyDescent="0.35">
      <c r="A3060" s="48"/>
      <c r="E3060" s="102"/>
      <c r="F3060" s="102"/>
      <c r="G3060" s="102"/>
      <c r="I3060" s="93"/>
      <c r="J3060" s="93"/>
      <c r="S3060" s="72"/>
      <c r="T3060" s="72"/>
    </row>
    <row r="3061" spans="1:20" s="65" customFormat="1" ht="14.5" x14ac:dyDescent="0.35">
      <c r="A3061" s="48"/>
      <c r="E3061" s="102"/>
      <c r="F3061" s="102"/>
      <c r="G3061" s="102"/>
      <c r="I3061" s="93"/>
      <c r="J3061" s="93"/>
      <c r="S3061" s="72"/>
      <c r="T3061" s="72"/>
    </row>
    <row r="3062" spans="1:20" s="65" customFormat="1" ht="14.5" x14ac:dyDescent="0.35">
      <c r="A3062" s="48"/>
      <c r="E3062" s="102"/>
      <c r="F3062" s="102"/>
      <c r="G3062" s="102"/>
      <c r="I3062" s="93"/>
      <c r="J3062" s="93"/>
      <c r="S3062" s="72"/>
      <c r="T3062" s="72"/>
    </row>
    <row r="3063" spans="1:20" s="65" customFormat="1" ht="14.5" x14ac:dyDescent="0.35">
      <c r="A3063" s="48"/>
      <c r="E3063" s="102"/>
      <c r="F3063" s="102"/>
      <c r="G3063" s="102"/>
      <c r="I3063" s="93"/>
      <c r="J3063" s="93"/>
      <c r="S3063" s="72"/>
      <c r="T3063" s="72"/>
    </row>
    <row r="3064" spans="1:20" s="65" customFormat="1" ht="14.5" x14ac:dyDescent="0.35">
      <c r="A3064" s="48"/>
      <c r="E3064" s="102"/>
      <c r="F3064" s="102"/>
      <c r="G3064" s="102"/>
      <c r="I3064" s="93"/>
      <c r="J3064" s="93"/>
      <c r="S3064" s="72"/>
      <c r="T3064" s="72"/>
    </row>
    <row r="3065" spans="1:20" s="65" customFormat="1" ht="14.5" x14ac:dyDescent="0.35">
      <c r="A3065" s="48"/>
      <c r="E3065" s="102"/>
      <c r="F3065" s="102"/>
      <c r="G3065" s="102"/>
      <c r="I3065" s="93"/>
      <c r="J3065" s="93"/>
      <c r="S3065" s="72"/>
      <c r="T3065" s="72"/>
    </row>
    <row r="3066" spans="1:20" s="65" customFormat="1" ht="14.5" x14ac:dyDescent="0.35">
      <c r="A3066" s="48"/>
      <c r="E3066" s="102"/>
      <c r="F3066" s="102"/>
      <c r="G3066" s="102"/>
      <c r="I3066" s="93"/>
      <c r="J3066" s="93"/>
      <c r="S3066" s="72"/>
      <c r="T3066" s="72"/>
    </row>
    <row r="3067" spans="1:20" s="65" customFormat="1" ht="14.5" x14ac:dyDescent="0.35">
      <c r="A3067" s="48"/>
      <c r="E3067" s="102"/>
      <c r="F3067" s="102"/>
      <c r="G3067" s="102"/>
      <c r="I3067" s="93"/>
      <c r="J3067" s="93"/>
      <c r="S3067" s="72"/>
      <c r="T3067" s="72"/>
    </row>
    <row r="3068" spans="1:20" s="65" customFormat="1" ht="14.5" x14ac:dyDescent="0.35">
      <c r="A3068" s="48"/>
      <c r="E3068" s="102"/>
      <c r="F3068" s="102"/>
      <c r="G3068" s="102"/>
      <c r="I3068" s="93"/>
      <c r="J3068" s="93"/>
      <c r="S3068" s="72"/>
      <c r="T3068" s="72"/>
    </row>
    <row r="3069" spans="1:20" s="65" customFormat="1" ht="14.5" x14ac:dyDescent="0.35">
      <c r="A3069" s="48"/>
      <c r="E3069" s="102"/>
      <c r="F3069" s="102"/>
      <c r="G3069" s="102"/>
      <c r="I3069" s="93"/>
      <c r="J3069" s="93"/>
      <c r="S3069" s="72"/>
      <c r="T3069" s="72"/>
    </row>
    <row r="3070" spans="1:20" s="65" customFormat="1" ht="14.5" x14ac:dyDescent="0.35">
      <c r="A3070" s="48"/>
      <c r="E3070" s="102"/>
      <c r="F3070" s="102"/>
      <c r="G3070" s="102"/>
      <c r="I3070" s="93"/>
      <c r="J3070" s="93"/>
      <c r="S3070" s="72"/>
      <c r="T3070" s="72"/>
    </row>
    <row r="3071" spans="1:20" s="65" customFormat="1" ht="14.5" x14ac:dyDescent="0.35">
      <c r="A3071" s="48"/>
      <c r="E3071" s="102"/>
      <c r="F3071" s="102"/>
      <c r="G3071" s="102"/>
      <c r="I3071" s="93"/>
      <c r="J3071" s="93"/>
      <c r="S3071" s="72"/>
      <c r="T3071" s="72"/>
    </row>
    <row r="3072" spans="1:20" s="65" customFormat="1" ht="14.5" x14ac:dyDescent="0.35">
      <c r="A3072" s="48"/>
      <c r="E3072" s="102"/>
      <c r="F3072" s="102"/>
      <c r="G3072" s="102"/>
      <c r="I3072" s="93"/>
      <c r="J3072" s="93"/>
      <c r="S3072" s="72"/>
      <c r="T3072" s="72"/>
    </row>
    <row r="3073" spans="1:20" s="65" customFormat="1" ht="14.5" x14ac:dyDescent="0.35">
      <c r="A3073" s="48"/>
      <c r="E3073" s="102"/>
      <c r="F3073" s="102"/>
      <c r="G3073" s="102"/>
      <c r="I3073" s="93"/>
      <c r="J3073" s="93"/>
      <c r="S3073" s="72"/>
      <c r="T3073" s="72"/>
    </row>
    <row r="3074" spans="1:20" s="65" customFormat="1" ht="14.5" x14ac:dyDescent="0.35">
      <c r="A3074" s="48"/>
      <c r="E3074" s="102"/>
      <c r="F3074" s="102"/>
      <c r="G3074" s="102"/>
      <c r="I3074" s="93"/>
      <c r="J3074" s="93"/>
      <c r="S3074" s="72"/>
      <c r="T3074" s="72"/>
    </row>
    <row r="3075" spans="1:20" s="65" customFormat="1" ht="14.5" x14ac:dyDescent="0.35">
      <c r="A3075" s="48"/>
      <c r="E3075" s="102"/>
      <c r="F3075" s="102"/>
      <c r="G3075" s="102"/>
      <c r="I3075" s="93"/>
      <c r="J3075" s="93"/>
      <c r="S3075" s="72"/>
      <c r="T3075" s="72"/>
    </row>
    <row r="3076" spans="1:20" s="65" customFormat="1" ht="14.5" x14ac:dyDescent="0.35">
      <c r="A3076" s="48"/>
      <c r="E3076" s="102"/>
      <c r="F3076" s="102"/>
      <c r="G3076" s="102"/>
      <c r="I3076" s="93"/>
      <c r="J3076" s="93"/>
      <c r="S3076" s="72"/>
      <c r="T3076" s="72"/>
    </row>
    <row r="3077" spans="1:20" s="65" customFormat="1" ht="14.5" x14ac:dyDescent="0.35">
      <c r="A3077" s="48"/>
      <c r="E3077" s="102"/>
      <c r="F3077" s="102"/>
      <c r="G3077" s="102"/>
      <c r="I3077" s="93"/>
      <c r="J3077" s="93"/>
      <c r="S3077" s="72"/>
      <c r="T3077" s="72"/>
    </row>
    <row r="3078" spans="1:20" s="65" customFormat="1" ht="14.5" x14ac:dyDescent="0.35">
      <c r="A3078" s="48"/>
      <c r="E3078" s="102"/>
      <c r="F3078" s="102"/>
      <c r="G3078" s="102"/>
      <c r="I3078" s="93"/>
      <c r="J3078" s="93"/>
      <c r="S3078" s="72"/>
      <c r="T3078" s="72"/>
    </row>
    <row r="3079" spans="1:20" s="65" customFormat="1" ht="14.5" x14ac:dyDescent="0.35">
      <c r="A3079" s="48"/>
      <c r="E3079" s="102"/>
      <c r="F3079" s="102"/>
      <c r="G3079" s="102"/>
      <c r="I3079" s="93"/>
      <c r="J3079" s="93"/>
      <c r="S3079" s="72"/>
      <c r="T3079" s="72"/>
    </row>
    <row r="3080" spans="1:20" s="65" customFormat="1" ht="14.5" x14ac:dyDescent="0.35">
      <c r="A3080" s="48"/>
      <c r="E3080" s="102"/>
      <c r="F3080" s="102"/>
      <c r="G3080" s="102"/>
      <c r="I3080" s="93"/>
      <c r="J3080" s="93"/>
      <c r="S3080" s="72"/>
      <c r="T3080" s="72"/>
    </row>
    <row r="3081" spans="1:20" s="65" customFormat="1" ht="14.5" x14ac:dyDescent="0.35">
      <c r="A3081" s="48"/>
      <c r="E3081" s="102"/>
      <c r="F3081" s="102"/>
      <c r="G3081" s="102"/>
      <c r="I3081" s="93"/>
      <c r="J3081" s="93"/>
      <c r="S3081" s="72"/>
      <c r="T3081" s="72"/>
    </row>
    <row r="3082" spans="1:20" s="65" customFormat="1" ht="14.5" x14ac:dyDescent="0.35">
      <c r="A3082" s="48"/>
      <c r="E3082" s="102"/>
      <c r="F3082" s="102"/>
      <c r="G3082" s="102"/>
      <c r="I3082" s="93"/>
      <c r="J3082" s="93"/>
      <c r="S3082" s="72"/>
      <c r="T3082" s="72"/>
    </row>
    <row r="3083" spans="1:20" s="65" customFormat="1" ht="14.5" x14ac:dyDescent="0.35">
      <c r="A3083" s="48"/>
      <c r="E3083" s="102"/>
      <c r="F3083" s="102"/>
      <c r="G3083" s="102"/>
      <c r="I3083" s="93"/>
      <c r="J3083" s="93"/>
      <c r="S3083" s="72"/>
      <c r="T3083" s="72"/>
    </row>
    <row r="3084" spans="1:20" s="65" customFormat="1" ht="14.5" x14ac:dyDescent="0.35">
      <c r="A3084" s="48"/>
      <c r="E3084" s="102"/>
      <c r="F3084" s="102"/>
      <c r="G3084" s="102"/>
      <c r="I3084" s="93"/>
      <c r="J3084" s="93"/>
      <c r="S3084" s="72"/>
      <c r="T3084" s="72"/>
    </row>
    <row r="3085" spans="1:20" s="65" customFormat="1" ht="14.5" x14ac:dyDescent="0.35">
      <c r="A3085" s="48"/>
      <c r="E3085" s="102"/>
      <c r="F3085" s="102"/>
      <c r="G3085" s="102"/>
      <c r="I3085" s="93"/>
      <c r="J3085" s="93"/>
      <c r="S3085" s="72"/>
      <c r="T3085" s="72"/>
    </row>
    <row r="3086" spans="1:20" s="65" customFormat="1" ht="14.5" x14ac:dyDescent="0.35">
      <c r="A3086" s="48"/>
      <c r="E3086" s="102"/>
      <c r="F3086" s="102"/>
      <c r="G3086" s="102"/>
      <c r="I3086" s="93"/>
      <c r="J3086" s="93"/>
      <c r="S3086" s="72"/>
      <c r="T3086" s="72"/>
    </row>
    <row r="3087" spans="1:20" s="65" customFormat="1" ht="14.5" x14ac:dyDescent="0.35">
      <c r="A3087" s="48"/>
      <c r="E3087" s="102"/>
      <c r="F3087" s="102"/>
      <c r="G3087" s="102"/>
      <c r="I3087" s="93"/>
      <c r="J3087" s="93"/>
      <c r="S3087" s="72"/>
      <c r="T3087" s="72"/>
    </row>
    <row r="3088" spans="1:20" s="65" customFormat="1" ht="14.5" x14ac:dyDescent="0.35">
      <c r="A3088" s="48"/>
      <c r="E3088" s="102"/>
      <c r="F3088" s="102"/>
      <c r="G3088" s="102"/>
      <c r="I3088" s="93"/>
      <c r="J3088" s="93"/>
      <c r="S3088" s="72"/>
      <c r="T3088" s="72"/>
    </row>
    <row r="3089" spans="1:20" s="65" customFormat="1" ht="14.5" x14ac:dyDescent="0.35">
      <c r="A3089" s="48"/>
      <c r="E3089" s="102"/>
      <c r="F3089" s="102"/>
      <c r="G3089" s="102"/>
      <c r="I3089" s="93"/>
      <c r="J3089" s="93"/>
      <c r="S3089" s="72"/>
      <c r="T3089" s="72"/>
    </row>
    <row r="3090" spans="1:20" s="65" customFormat="1" ht="14.5" x14ac:dyDescent="0.35">
      <c r="A3090" s="48"/>
      <c r="E3090" s="102"/>
      <c r="F3090" s="102"/>
      <c r="G3090" s="102"/>
      <c r="I3090" s="93"/>
      <c r="J3090" s="93"/>
      <c r="S3090" s="72"/>
      <c r="T3090" s="72"/>
    </row>
    <row r="3091" spans="1:20" s="65" customFormat="1" ht="14.5" x14ac:dyDescent="0.35">
      <c r="A3091" s="48"/>
      <c r="E3091" s="102"/>
      <c r="F3091" s="102"/>
      <c r="G3091" s="102"/>
      <c r="I3091" s="93"/>
      <c r="J3091" s="93"/>
      <c r="S3091" s="72"/>
      <c r="T3091" s="72"/>
    </row>
    <row r="3092" spans="1:20" s="65" customFormat="1" ht="14.5" x14ac:dyDescent="0.35">
      <c r="A3092" s="48"/>
      <c r="E3092" s="102"/>
      <c r="F3092" s="102"/>
      <c r="G3092" s="102"/>
      <c r="I3092" s="93"/>
      <c r="J3092" s="93"/>
      <c r="S3092" s="72"/>
      <c r="T3092" s="72"/>
    </row>
    <row r="3093" spans="1:20" s="65" customFormat="1" ht="14.5" x14ac:dyDescent="0.35">
      <c r="A3093" s="48"/>
      <c r="E3093" s="102"/>
      <c r="F3093" s="102"/>
      <c r="G3093" s="102"/>
      <c r="I3093" s="93"/>
      <c r="J3093" s="93"/>
      <c r="S3093" s="72"/>
      <c r="T3093" s="72"/>
    </row>
    <row r="3094" spans="1:20" s="65" customFormat="1" ht="14.5" x14ac:dyDescent="0.35">
      <c r="A3094" s="48"/>
      <c r="E3094" s="102"/>
      <c r="F3094" s="102"/>
      <c r="G3094" s="102"/>
      <c r="I3094" s="93"/>
      <c r="J3094" s="93"/>
      <c r="S3094" s="72"/>
      <c r="T3094" s="72"/>
    </row>
    <row r="3095" spans="1:20" s="65" customFormat="1" ht="14.5" x14ac:dyDescent="0.35">
      <c r="A3095" s="48"/>
      <c r="E3095" s="102"/>
      <c r="F3095" s="102"/>
      <c r="G3095" s="102"/>
      <c r="I3095" s="93"/>
      <c r="J3095" s="93"/>
      <c r="S3095" s="72"/>
      <c r="T3095" s="72"/>
    </row>
    <row r="3096" spans="1:20" s="65" customFormat="1" ht="14.5" x14ac:dyDescent="0.35">
      <c r="A3096" s="48"/>
      <c r="E3096" s="102"/>
      <c r="F3096" s="102"/>
      <c r="G3096" s="102"/>
      <c r="I3096" s="93"/>
      <c r="J3096" s="93"/>
      <c r="S3096" s="72"/>
      <c r="T3096" s="72"/>
    </row>
    <row r="3097" spans="1:20" s="65" customFormat="1" ht="14.5" x14ac:dyDescent="0.35">
      <c r="A3097" s="48"/>
      <c r="E3097" s="102"/>
      <c r="F3097" s="102"/>
      <c r="G3097" s="102"/>
      <c r="I3097" s="93"/>
      <c r="J3097" s="93"/>
      <c r="S3097" s="72"/>
      <c r="T3097" s="72"/>
    </row>
    <row r="3098" spans="1:20" s="65" customFormat="1" ht="14.5" x14ac:dyDescent="0.35">
      <c r="A3098" s="48"/>
      <c r="E3098" s="102"/>
      <c r="F3098" s="102"/>
      <c r="G3098" s="102"/>
      <c r="I3098" s="93"/>
      <c r="J3098" s="93"/>
      <c r="S3098" s="72"/>
      <c r="T3098" s="72"/>
    </row>
    <row r="3099" spans="1:20" s="65" customFormat="1" ht="14.5" x14ac:dyDescent="0.35">
      <c r="A3099" s="48"/>
      <c r="E3099" s="102"/>
      <c r="F3099" s="102"/>
      <c r="G3099" s="102"/>
      <c r="I3099" s="93"/>
      <c r="J3099" s="93"/>
      <c r="S3099" s="72"/>
      <c r="T3099" s="72"/>
    </row>
    <row r="3100" spans="1:20" s="65" customFormat="1" ht="14.5" x14ac:dyDescent="0.35">
      <c r="A3100" s="48"/>
      <c r="E3100" s="102"/>
      <c r="F3100" s="102"/>
      <c r="G3100" s="102"/>
      <c r="I3100" s="93"/>
      <c r="J3100" s="93"/>
      <c r="S3100" s="72"/>
      <c r="T3100" s="72"/>
    </row>
    <row r="3101" spans="1:20" s="65" customFormat="1" ht="14.5" x14ac:dyDescent="0.35">
      <c r="A3101" s="48"/>
      <c r="E3101" s="102"/>
      <c r="F3101" s="102"/>
      <c r="G3101" s="102"/>
      <c r="I3101" s="93"/>
      <c r="J3101" s="93"/>
      <c r="S3101" s="72"/>
      <c r="T3101" s="72"/>
    </row>
    <row r="3102" spans="1:20" s="65" customFormat="1" ht="14.5" x14ac:dyDescent="0.35">
      <c r="A3102" s="48"/>
      <c r="E3102" s="102"/>
      <c r="F3102" s="102"/>
      <c r="G3102" s="102"/>
      <c r="I3102" s="93"/>
      <c r="J3102" s="93"/>
      <c r="S3102" s="72"/>
      <c r="T3102" s="72"/>
    </row>
    <row r="3103" spans="1:20" s="65" customFormat="1" ht="14.5" x14ac:dyDescent="0.35">
      <c r="A3103" s="48"/>
      <c r="E3103" s="102"/>
      <c r="F3103" s="102"/>
      <c r="G3103" s="102"/>
      <c r="I3103" s="93"/>
      <c r="J3103" s="93"/>
      <c r="S3103" s="72"/>
      <c r="T3103" s="72"/>
    </row>
    <row r="3104" spans="1:20" s="65" customFormat="1" ht="14.5" x14ac:dyDescent="0.35">
      <c r="A3104" s="48"/>
      <c r="E3104" s="102"/>
      <c r="F3104" s="102"/>
      <c r="G3104" s="102"/>
      <c r="I3104" s="93"/>
      <c r="J3104" s="93"/>
      <c r="S3104" s="72"/>
      <c r="T3104" s="72"/>
    </row>
    <row r="3105" spans="1:20" s="65" customFormat="1" ht="14.5" x14ac:dyDescent="0.35">
      <c r="A3105" s="48"/>
      <c r="E3105" s="102"/>
      <c r="F3105" s="102"/>
      <c r="G3105" s="102"/>
      <c r="I3105" s="93"/>
      <c r="J3105" s="93"/>
      <c r="S3105" s="72"/>
      <c r="T3105" s="72"/>
    </row>
    <row r="3106" spans="1:20" s="65" customFormat="1" ht="14.5" x14ac:dyDescent="0.35">
      <c r="A3106" s="48"/>
      <c r="E3106" s="102"/>
      <c r="F3106" s="102"/>
      <c r="G3106" s="102"/>
      <c r="I3106" s="93"/>
      <c r="J3106" s="93"/>
      <c r="S3106" s="72"/>
      <c r="T3106" s="72"/>
    </row>
    <row r="3107" spans="1:20" s="65" customFormat="1" ht="14.5" x14ac:dyDescent="0.35">
      <c r="A3107" s="48"/>
      <c r="E3107" s="102"/>
      <c r="F3107" s="102"/>
      <c r="G3107" s="102"/>
      <c r="I3107" s="93"/>
      <c r="J3107" s="93"/>
      <c r="S3107" s="72"/>
      <c r="T3107" s="72"/>
    </row>
    <row r="3108" spans="1:20" s="65" customFormat="1" ht="14.5" x14ac:dyDescent="0.35">
      <c r="A3108" s="48"/>
      <c r="E3108" s="102"/>
      <c r="F3108" s="102"/>
      <c r="G3108" s="102"/>
      <c r="I3108" s="93"/>
      <c r="J3108" s="93"/>
      <c r="S3108" s="72"/>
      <c r="T3108" s="72"/>
    </row>
    <row r="3109" spans="1:20" s="65" customFormat="1" ht="14.5" x14ac:dyDescent="0.35">
      <c r="A3109" s="48"/>
      <c r="E3109" s="102"/>
      <c r="F3109" s="102"/>
      <c r="G3109" s="102"/>
      <c r="I3109" s="93"/>
      <c r="J3109" s="93"/>
      <c r="S3109" s="72"/>
      <c r="T3109" s="72"/>
    </row>
    <row r="3110" spans="1:20" s="65" customFormat="1" ht="14.5" x14ac:dyDescent="0.35">
      <c r="A3110" s="48"/>
      <c r="E3110" s="102"/>
      <c r="F3110" s="102"/>
      <c r="G3110" s="102"/>
      <c r="I3110" s="93"/>
      <c r="J3110" s="93"/>
      <c r="S3110" s="72"/>
      <c r="T3110" s="72"/>
    </row>
    <row r="3111" spans="1:20" s="65" customFormat="1" ht="14.5" x14ac:dyDescent="0.35">
      <c r="A3111" s="48"/>
      <c r="E3111" s="102"/>
      <c r="F3111" s="102"/>
      <c r="G3111" s="102"/>
      <c r="I3111" s="93"/>
      <c r="J3111" s="93"/>
      <c r="S3111" s="72"/>
      <c r="T3111" s="72"/>
    </row>
    <row r="3112" spans="1:20" s="65" customFormat="1" ht="14.5" x14ac:dyDescent="0.35">
      <c r="A3112" s="48"/>
      <c r="E3112" s="102"/>
      <c r="F3112" s="102"/>
      <c r="G3112" s="102"/>
      <c r="I3112" s="93"/>
      <c r="J3112" s="93"/>
      <c r="S3112" s="72"/>
      <c r="T3112" s="72"/>
    </row>
    <row r="3113" spans="1:20" s="65" customFormat="1" ht="14.5" x14ac:dyDescent="0.35">
      <c r="A3113" s="48"/>
      <c r="E3113" s="102"/>
      <c r="F3113" s="102"/>
      <c r="G3113" s="102"/>
      <c r="I3113" s="93"/>
      <c r="J3113" s="93"/>
      <c r="S3113" s="72"/>
      <c r="T3113" s="72"/>
    </row>
    <row r="3114" spans="1:20" s="65" customFormat="1" ht="14.5" x14ac:dyDescent="0.35">
      <c r="A3114" s="48"/>
      <c r="E3114" s="102"/>
      <c r="F3114" s="102"/>
      <c r="G3114" s="102"/>
      <c r="I3114" s="93"/>
      <c r="J3114" s="93"/>
      <c r="S3114" s="72"/>
      <c r="T3114" s="72"/>
    </row>
    <row r="3115" spans="1:20" s="65" customFormat="1" ht="14.5" x14ac:dyDescent="0.35">
      <c r="A3115" s="48"/>
      <c r="E3115" s="102"/>
      <c r="F3115" s="102"/>
      <c r="G3115" s="102"/>
      <c r="I3115" s="93"/>
      <c r="J3115" s="93"/>
      <c r="S3115" s="72"/>
      <c r="T3115" s="72"/>
    </row>
    <row r="3116" spans="1:20" s="65" customFormat="1" ht="14.5" x14ac:dyDescent="0.35">
      <c r="A3116" s="48"/>
      <c r="E3116" s="102"/>
      <c r="F3116" s="102"/>
      <c r="G3116" s="102"/>
      <c r="I3116" s="93"/>
      <c r="J3116" s="93"/>
      <c r="S3116" s="72"/>
      <c r="T3116" s="72"/>
    </row>
    <row r="3117" spans="1:20" s="65" customFormat="1" ht="14.5" x14ac:dyDescent="0.35">
      <c r="A3117" s="48"/>
      <c r="E3117" s="102"/>
      <c r="F3117" s="102"/>
      <c r="G3117" s="102"/>
      <c r="I3117" s="93"/>
      <c r="J3117" s="93"/>
      <c r="S3117" s="72"/>
      <c r="T3117" s="72"/>
    </row>
    <row r="3118" spans="1:20" s="65" customFormat="1" ht="14.5" x14ac:dyDescent="0.35">
      <c r="A3118" s="48"/>
      <c r="E3118" s="102"/>
      <c r="F3118" s="102"/>
      <c r="G3118" s="102"/>
      <c r="I3118" s="93"/>
      <c r="J3118" s="93"/>
      <c r="S3118" s="72"/>
      <c r="T3118" s="72"/>
    </row>
    <row r="3119" spans="1:20" s="65" customFormat="1" ht="14.5" x14ac:dyDescent="0.35">
      <c r="A3119" s="48"/>
      <c r="E3119" s="102"/>
      <c r="F3119" s="102"/>
      <c r="G3119" s="102"/>
      <c r="I3119" s="93"/>
      <c r="J3119" s="93"/>
      <c r="S3119" s="72"/>
      <c r="T3119" s="72"/>
    </row>
    <row r="3120" spans="1:20" s="65" customFormat="1" ht="14.5" x14ac:dyDescent="0.35">
      <c r="A3120" s="48"/>
      <c r="E3120" s="102"/>
      <c r="F3120" s="102"/>
      <c r="G3120" s="102"/>
      <c r="I3120" s="93"/>
      <c r="J3120" s="93"/>
      <c r="S3120" s="72"/>
      <c r="T3120" s="72"/>
    </row>
    <row r="3121" spans="1:20" s="65" customFormat="1" ht="14.5" x14ac:dyDescent="0.35">
      <c r="A3121" s="48"/>
      <c r="E3121" s="102"/>
      <c r="F3121" s="102"/>
      <c r="G3121" s="102"/>
      <c r="I3121" s="93"/>
      <c r="J3121" s="93"/>
      <c r="S3121" s="72"/>
      <c r="T3121" s="72"/>
    </row>
    <row r="3122" spans="1:20" s="65" customFormat="1" ht="14.5" x14ac:dyDescent="0.35">
      <c r="A3122" s="48"/>
      <c r="E3122" s="102"/>
      <c r="F3122" s="102"/>
      <c r="G3122" s="102"/>
      <c r="I3122" s="93"/>
      <c r="J3122" s="93"/>
      <c r="S3122" s="72"/>
      <c r="T3122" s="72"/>
    </row>
    <row r="3123" spans="1:20" s="65" customFormat="1" ht="14.5" x14ac:dyDescent="0.35">
      <c r="A3123" s="48"/>
      <c r="E3123" s="102"/>
      <c r="F3123" s="102"/>
      <c r="G3123" s="102"/>
      <c r="I3123" s="93"/>
      <c r="J3123" s="93"/>
      <c r="S3123" s="72"/>
      <c r="T3123" s="72"/>
    </row>
    <row r="3124" spans="1:20" s="65" customFormat="1" ht="14.5" x14ac:dyDescent="0.35">
      <c r="A3124" s="48"/>
      <c r="E3124" s="102"/>
      <c r="F3124" s="102"/>
      <c r="G3124" s="102"/>
      <c r="I3124" s="93"/>
      <c r="J3124" s="93"/>
      <c r="S3124" s="72"/>
      <c r="T3124" s="72"/>
    </row>
    <row r="3125" spans="1:20" s="65" customFormat="1" ht="14.5" x14ac:dyDescent="0.35">
      <c r="A3125" s="48"/>
      <c r="E3125" s="102"/>
      <c r="F3125" s="102"/>
      <c r="G3125" s="102"/>
      <c r="I3125" s="93"/>
      <c r="J3125" s="93"/>
      <c r="S3125" s="72"/>
      <c r="T3125" s="72"/>
    </row>
    <row r="3126" spans="1:20" s="65" customFormat="1" ht="14.5" x14ac:dyDescent="0.35">
      <c r="A3126" s="48"/>
      <c r="E3126" s="102"/>
      <c r="F3126" s="102"/>
      <c r="G3126" s="102"/>
      <c r="I3126" s="93"/>
      <c r="J3126" s="93"/>
      <c r="S3126" s="72"/>
      <c r="T3126" s="72"/>
    </row>
    <row r="3127" spans="1:20" s="65" customFormat="1" ht="14.5" x14ac:dyDescent="0.35">
      <c r="A3127" s="48"/>
      <c r="E3127" s="102"/>
      <c r="F3127" s="102"/>
      <c r="G3127" s="102"/>
      <c r="I3127" s="93"/>
      <c r="J3127" s="93"/>
      <c r="S3127" s="72"/>
      <c r="T3127" s="72"/>
    </row>
    <row r="3128" spans="1:20" s="65" customFormat="1" ht="14.5" x14ac:dyDescent="0.35">
      <c r="A3128" s="48"/>
      <c r="E3128" s="102"/>
      <c r="F3128" s="102"/>
      <c r="G3128" s="102"/>
      <c r="I3128" s="93"/>
      <c r="J3128" s="93"/>
      <c r="S3128" s="72"/>
      <c r="T3128" s="72"/>
    </row>
    <row r="3129" spans="1:20" s="65" customFormat="1" ht="14.5" x14ac:dyDescent="0.35">
      <c r="A3129" s="48"/>
      <c r="E3129" s="102"/>
      <c r="F3129" s="102"/>
      <c r="G3129" s="102"/>
      <c r="I3129" s="93"/>
      <c r="J3129" s="93"/>
      <c r="S3129" s="72"/>
      <c r="T3129" s="72"/>
    </row>
    <row r="3130" spans="1:20" s="65" customFormat="1" ht="14.5" x14ac:dyDescent="0.35">
      <c r="A3130" s="48"/>
      <c r="E3130" s="102"/>
      <c r="F3130" s="102"/>
      <c r="G3130" s="102"/>
      <c r="I3130" s="93"/>
      <c r="J3130" s="93"/>
      <c r="S3130" s="72"/>
      <c r="T3130" s="72"/>
    </row>
    <row r="3131" spans="1:20" s="65" customFormat="1" ht="14.5" x14ac:dyDescent="0.35">
      <c r="A3131" s="48"/>
      <c r="E3131" s="102"/>
      <c r="F3131" s="102"/>
      <c r="G3131" s="102"/>
      <c r="I3131" s="93"/>
      <c r="J3131" s="93"/>
      <c r="S3131" s="72"/>
      <c r="T3131" s="72"/>
    </row>
    <row r="3132" spans="1:20" s="65" customFormat="1" ht="14.5" x14ac:dyDescent="0.35">
      <c r="A3132" s="48"/>
      <c r="E3132" s="102"/>
      <c r="F3132" s="102"/>
      <c r="G3132" s="102"/>
      <c r="I3132" s="93"/>
      <c r="J3132" s="93"/>
      <c r="S3132" s="72"/>
      <c r="T3132" s="72"/>
    </row>
    <row r="3133" spans="1:20" s="65" customFormat="1" ht="14.5" x14ac:dyDescent="0.35">
      <c r="A3133" s="48"/>
      <c r="E3133" s="102"/>
      <c r="F3133" s="102"/>
      <c r="G3133" s="102"/>
      <c r="I3133" s="93"/>
      <c r="J3133" s="93"/>
      <c r="S3133" s="72"/>
      <c r="T3133" s="72"/>
    </row>
    <row r="3134" spans="1:20" s="65" customFormat="1" ht="14.5" x14ac:dyDescent="0.35">
      <c r="A3134" s="48"/>
      <c r="E3134" s="102"/>
      <c r="F3134" s="102"/>
      <c r="G3134" s="102"/>
      <c r="I3134" s="93"/>
      <c r="J3134" s="93"/>
      <c r="S3134" s="72"/>
      <c r="T3134" s="72"/>
    </row>
    <row r="3135" spans="1:20" s="65" customFormat="1" ht="14.5" x14ac:dyDescent="0.35">
      <c r="A3135" s="48"/>
      <c r="E3135" s="102"/>
      <c r="F3135" s="102"/>
      <c r="G3135" s="102"/>
      <c r="I3135" s="93"/>
      <c r="J3135" s="93"/>
      <c r="S3135" s="72"/>
      <c r="T3135" s="72"/>
    </row>
    <row r="3136" spans="1:20" s="65" customFormat="1" ht="14.5" x14ac:dyDescent="0.35">
      <c r="A3136" s="48"/>
      <c r="E3136" s="102"/>
      <c r="F3136" s="102"/>
      <c r="G3136" s="102"/>
      <c r="I3136" s="93"/>
      <c r="J3136" s="93"/>
      <c r="S3136" s="72"/>
      <c r="T3136" s="72"/>
    </row>
    <row r="3137" spans="1:20" s="65" customFormat="1" ht="14.5" x14ac:dyDescent="0.35">
      <c r="A3137" s="48"/>
      <c r="E3137" s="102"/>
      <c r="F3137" s="102"/>
      <c r="G3137" s="102"/>
      <c r="I3137" s="93"/>
      <c r="J3137" s="93"/>
      <c r="S3137" s="72"/>
      <c r="T3137" s="72"/>
    </row>
    <row r="3138" spans="1:20" s="65" customFormat="1" ht="14.5" x14ac:dyDescent="0.35">
      <c r="A3138" s="48"/>
      <c r="E3138" s="102"/>
      <c r="F3138" s="102"/>
      <c r="G3138" s="102"/>
      <c r="I3138" s="93"/>
      <c r="J3138" s="93"/>
      <c r="S3138" s="72"/>
      <c r="T3138" s="72"/>
    </row>
    <row r="3139" spans="1:20" s="65" customFormat="1" ht="14.5" x14ac:dyDescent="0.35">
      <c r="A3139" s="48"/>
      <c r="E3139" s="102"/>
      <c r="F3139" s="102"/>
      <c r="G3139" s="102"/>
      <c r="I3139" s="93"/>
      <c r="J3139" s="93"/>
      <c r="S3139" s="72"/>
      <c r="T3139" s="72"/>
    </row>
    <row r="3140" spans="1:20" s="65" customFormat="1" ht="14.5" x14ac:dyDescent="0.35">
      <c r="A3140" s="48"/>
      <c r="E3140" s="102"/>
      <c r="F3140" s="102"/>
      <c r="G3140" s="102"/>
      <c r="I3140" s="93"/>
      <c r="J3140" s="93"/>
      <c r="S3140" s="72"/>
      <c r="T3140" s="72"/>
    </row>
    <row r="3141" spans="1:20" s="65" customFormat="1" ht="14.5" x14ac:dyDescent="0.35">
      <c r="A3141" s="48"/>
      <c r="E3141" s="102"/>
      <c r="F3141" s="102"/>
      <c r="G3141" s="102"/>
      <c r="I3141" s="93"/>
      <c r="J3141" s="93"/>
      <c r="S3141" s="72"/>
      <c r="T3141" s="72"/>
    </row>
    <row r="3142" spans="1:20" s="65" customFormat="1" ht="14.5" x14ac:dyDescent="0.35">
      <c r="A3142" s="48"/>
      <c r="E3142" s="102"/>
      <c r="F3142" s="102"/>
      <c r="G3142" s="102"/>
      <c r="I3142" s="93"/>
      <c r="J3142" s="93"/>
      <c r="S3142" s="72"/>
      <c r="T3142" s="72"/>
    </row>
    <row r="3143" spans="1:20" s="65" customFormat="1" ht="14.5" x14ac:dyDescent="0.35">
      <c r="A3143" s="48"/>
      <c r="E3143" s="102"/>
      <c r="F3143" s="102"/>
      <c r="G3143" s="102"/>
      <c r="I3143" s="93"/>
      <c r="J3143" s="93"/>
      <c r="S3143" s="72"/>
      <c r="T3143" s="72"/>
    </row>
    <row r="3144" spans="1:20" s="65" customFormat="1" ht="14.5" x14ac:dyDescent="0.35">
      <c r="A3144" s="48"/>
      <c r="E3144" s="102"/>
      <c r="F3144" s="102"/>
      <c r="G3144" s="102"/>
      <c r="I3144" s="93"/>
      <c r="J3144" s="93"/>
      <c r="S3144" s="72"/>
      <c r="T3144" s="72"/>
    </row>
    <row r="3145" spans="1:20" s="65" customFormat="1" ht="14.5" x14ac:dyDescent="0.35">
      <c r="A3145" s="48"/>
      <c r="E3145" s="102"/>
      <c r="F3145" s="102"/>
      <c r="G3145" s="102"/>
      <c r="I3145" s="93"/>
      <c r="J3145" s="93"/>
      <c r="S3145" s="72"/>
      <c r="T3145" s="72"/>
    </row>
    <row r="3146" spans="1:20" s="65" customFormat="1" ht="14.5" x14ac:dyDescent="0.35">
      <c r="A3146" s="48"/>
      <c r="E3146" s="102"/>
      <c r="F3146" s="102"/>
      <c r="G3146" s="102"/>
      <c r="I3146" s="93"/>
      <c r="J3146" s="93"/>
      <c r="S3146" s="72"/>
      <c r="T3146" s="72"/>
    </row>
    <row r="3147" spans="1:20" s="65" customFormat="1" ht="14.5" x14ac:dyDescent="0.35">
      <c r="A3147" s="48"/>
      <c r="E3147" s="102"/>
      <c r="F3147" s="102"/>
      <c r="G3147" s="102"/>
      <c r="I3147" s="93"/>
      <c r="J3147" s="93"/>
      <c r="S3147" s="72"/>
      <c r="T3147" s="72"/>
    </row>
    <row r="3148" spans="1:20" s="65" customFormat="1" ht="14.5" x14ac:dyDescent="0.35">
      <c r="A3148" s="48"/>
      <c r="E3148" s="102"/>
      <c r="F3148" s="102"/>
      <c r="G3148" s="102"/>
      <c r="I3148" s="93"/>
      <c r="J3148" s="93"/>
      <c r="S3148" s="72"/>
      <c r="T3148" s="72"/>
    </row>
    <row r="3149" spans="1:20" s="65" customFormat="1" ht="14.5" x14ac:dyDescent="0.35">
      <c r="A3149" s="48"/>
      <c r="E3149" s="102"/>
      <c r="F3149" s="102"/>
      <c r="G3149" s="102"/>
      <c r="I3149" s="93"/>
      <c r="J3149" s="93"/>
      <c r="S3149" s="72"/>
      <c r="T3149" s="72"/>
    </row>
    <row r="3150" spans="1:20" s="65" customFormat="1" ht="14.5" x14ac:dyDescent="0.35">
      <c r="A3150" s="48"/>
      <c r="E3150" s="102"/>
      <c r="F3150" s="102"/>
      <c r="G3150" s="102"/>
      <c r="I3150" s="93"/>
      <c r="J3150" s="93"/>
      <c r="S3150" s="72"/>
      <c r="T3150" s="72"/>
    </row>
    <row r="3151" spans="1:20" s="65" customFormat="1" ht="14.5" x14ac:dyDescent="0.35">
      <c r="A3151" s="48"/>
      <c r="E3151" s="102"/>
      <c r="F3151" s="102"/>
      <c r="G3151" s="102"/>
      <c r="I3151" s="93"/>
      <c r="J3151" s="93"/>
      <c r="S3151" s="72"/>
      <c r="T3151" s="72"/>
    </row>
    <row r="3152" spans="1:20" s="65" customFormat="1" ht="14.5" x14ac:dyDescent="0.35">
      <c r="A3152" s="48"/>
      <c r="E3152" s="102"/>
      <c r="F3152" s="102"/>
      <c r="G3152" s="102"/>
      <c r="I3152" s="93"/>
      <c r="J3152" s="93"/>
      <c r="S3152" s="72"/>
      <c r="T3152" s="72"/>
    </row>
    <row r="3153" spans="1:20" s="65" customFormat="1" ht="14.5" x14ac:dyDescent="0.35">
      <c r="A3153" s="48"/>
      <c r="E3153" s="102"/>
      <c r="F3153" s="102"/>
      <c r="G3153" s="102"/>
      <c r="I3153" s="93"/>
      <c r="J3153" s="93"/>
      <c r="S3153" s="72"/>
      <c r="T3153" s="72"/>
    </row>
    <row r="3154" spans="1:20" s="65" customFormat="1" ht="14.5" x14ac:dyDescent="0.35">
      <c r="A3154" s="48"/>
      <c r="E3154" s="102"/>
      <c r="F3154" s="102"/>
      <c r="G3154" s="102"/>
      <c r="I3154" s="93"/>
      <c r="J3154" s="93"/>
      <c r="S3154" s="72"/>
      <c r="T3154" s="72"/>
    </row>
    <row r="3155" spans="1:20" s="65" customFormat="1" ht="14.5" x14ac:dyDescent="0.35">
      <c r="A3155" s="48"/>
      <c r="E3155" s="102"/>
      <c r="F3155" s="102"/>
      <c r="G3155" s="102"/>
      <c r="I3155" s="93"/>
      <c r="J3155" s="93"/>
      <c r="S3155" s="72"/>
      <c r="T3155" s="72"/>
    </row>
    <row r="3156" spans="1:20" s="65" customFormat="1" ht="14.5" x14ac:dyDescent="0.35">
      <c r="A3156" s="48"/>
      <c r="E3156" s="102"/>
      <c r="F3156" s="102"/>
      <c r="G3156" s="102"/>
      <c r="I3156" s="93"/>
      <c r="J3156" s="93"/>
      <c r="S3156" s="72"/>
      <c r="T3156" s="72"/>
    </row>
    <row r="3157" spans="1:20" s="65" customFormat="1" ht="14.5" x14ac:dyDescent="0.35">
      <c r="A3157" s="48"/>
      <c r="E3157" s="102"/>
      <c r="F3157" s="102"/>
      <c r="G3157" s="102"/>
      <c r="I3157" s="93"/>
      <c r="J3157" s="93"/>
      <c r="S3157" s="72"/>
      <c r="T3157" s="72"/>
    </row>
    <row r="3158" spans="1:20" s="65" customFormat="1" ht="14.5" x14ac:dyDescent="0.35">
      <c r="A3158" s="48"/>
      <c r="E3158" s="102"/>
      <c r="F3158" s="102"/>
      <c r="G3158" s="102"/>
      <c r="I3158" s="93"/>
      <c r="J3158" s="93"/>
      <c r="S3158" s="72"/>
      <c r="T3158" s="72"/>
    </row>
    <row r="3159" spans="1:20" s="65" customFormat="1" ht="14.5" x14ac:dyDescent="0.35">
      <c r="A3159" s="48"/>
      <c r="E3159" s="102"/>
      <c r="F3159" s="102"/>
      <c r="G3159" s="102"/>
      <c r="I3159" s="93"/>
      <c r="J3159" s="93"/>
      <c r="S3159" s="72"/>
      <c r="T3159" s="72"/>
    </row>
    <row r="3160" spans="1:20" s="65" customFormat="1" ht="14.5" x14ac:dyDescent="0.35">
      <c r="A3160" s="48"/>
      <c r="E3160" s="102"/>
      <c r="F3160" s="102"/>
      <c r="G3160" s="102"/>
      <c r="I3160" s="93"/>
      <c r="J3160" s="93"/>
      <c r="S3160" s="72"/>
      <c r="T3160" s="72"/>
    </row>
    <row r="3161" spans="1:20" s="65" customFormat="1" ht="14.5" x14ac:dyDescent="0.35">
      <c r="A3161" s="48"/>
      <c r="E3161" s="102"/>
      <c r="F3161" s="102"/>
      <c r="G3161" s="102"/>
      <c r="I3161" s="93"/>
      <c r="J3161" s="93"/>
      <c r="S3161" s="72"/>
      <c r="T3161" s="72"/>
    </row>
    <row r="3162" spans="1:20" s="65" customFormat="1" ht="14.5" x14ac:dyDescent="0.35">
      <c r="A3162" s="48"/>
      <c r="E3162" s="102"/>
      <c r="F3162" s="102"/>
      <c r="G3162" s="102"/>
      <c r="I3162" s="93"/>
      <c r="J3162" s="93"/>
      <c r="S3162" s="72"/>
      <c r="T3162" s="72"/>
    </row>
    <row r="3163" spans="1:20" s="65" customFormat="1" ht="14.5" x14ac:dyDescent="0.35">
      <c r="A3163" s="48"/>
      <c r="E3163" s="102"/>
      <c r="F3163" s="102"/>
      <c r="G3163" s="102"/>
      <c r="I3163" s="93"/>
      <c r="J3163" s="93"/>
      <c r="S3163" s="72"/>
      <c r="T3163" s="72"/>
    </row>
    <row r="3164" spans="1:20" s="65" customFormat="1" ht="14.5" x14ac:dyDescent="0.35">
      <c r="A3164" s="48"/>
      <c r="E3164" s="102"/>
      <c r="F3164" s="102"/>
      <c r="G3164" s="102"/>
      <c r="I3164" s="93"/>
      <c r="J3164" s="93"/>
      <c r="S3164" s="72"/>
      <c r="T3164" s="72"/>
    </row>
    <row r="3165" spans="1:20" s="65" customFormat="1" ht="14.5" x14ac:dyDescent="0.35">
      <c r="A3165" s="48"/>
      <c r="E3165" s="102"/>
      <c r="F3165" s="102"/>
      <c r="G3165" s="102"/>
      <c r="I3165" s="93"/>
      <c r="J3165" s="93"/>
      <c r="S3165" s="72"/>
      <c r="T3165" s="72"/>
    </row>
    <row r="3166" spans="1:20" s="65" customFormat="1" ht="14.5" x14ac:dyDescent="0.35">
      <c r="A3166" s="48"/>
      <c r="E3166" s="102"/>
      <c r="F3166" s="102"/>
      <c r="G3166" s="102"/>
      <c r="I3166" s="93"/>
      <c r="J3166" s="93"/>
      <c r="S3166" s="72"/>
      <c r="T3166" s="72"/>
    </row>
    <row r="3167" spans="1:20" s="65" customFormat="1" ht="14.5" x14ac:dyDescent="0.35">
      <c r="A3167" s="48"/>
      <c r="E3167" s="102"/>
      <c r="F3167" s="102"/>
      <c r="G3167" s="102"/>
      <c r="I3167" s="93"/>
      <c r="J3167" s="93"/>
      <c r="S3167" s="72"/>
      <c r="T3167" s="72"/>
    </row>
    <row r="3168" spans="1:20" s="65" customFormat="1" ht="14.5" x14ac:dyDescent="0.35">
      <c r="A3168" s="48"/>
      <c r="E3168" s="102"/>
      <c r="F3168" s="102"/>
      <c r="G3168" s="102"/>
      <c r="I3168" s="93"/>
      <c r="J3168" s="93"/>
      <c r="S3168" s="72"/>
      <c r="T3168" s="72"/>
    </row>
    <row r="3169" spans="1:20" s="65" customFormat="1" ht="14.5" x14ac:dyDescent="0.35">
      <c r="A3169" s="48"/>
      <c r="E3169" s="102"/>
      <c r="F3169" s="102"/>
      <c r="G3169" s="102"/>
      <c r="I3169" s="93"/>
      <c r="J3169" s="93"/>
      <c r="S3169" s="72"/>
      <c r="T3169" s="72"/>
    </row>
    <row r="3170" spans="1:20" s="65" customFormat="1" ht="14.5" x14ac:dyDescent="0.35">
      <c r="A3170" s="48"/>
      <c r="E3170" s="102"/>
      <c r="F3170" s="102"/>
      <c r="G3170" s="102"/>
      <c r="I3170" s="93"/>
      <c r="J3170" s="93"/>
      <c r="S3170" s="72"/>
      <c r="T3170" s="72"/>
    </row>
    <row r="3171" spans="1:20" s="65" customFormat="1" ht="14.5" x14ac:dyDescent="0.35">
      <c r="A3171" s="48"/>
      <c r="E3171" s="102"/>
      <c r="F3171" s="102"/>
      <c r="G3171" s="102"/>
      <c r="I3171" s="93"/>
      <c r="J3171" s="93"/>
      <c r="S3171" s="72"/>
      <c r="T3171" s="72"/>
    </row>
    <row r="3172" spans="1:20" s="65" customFormat="1" ht="14.5" x14ac:dyDescent="0.35">
      <c r="A3172" s="48"/>
      <c r="E3172" s="102"/>
      <c r="F3172" s="102"/>
      <c r="G3172" s="102"/>
      <c r="I3172" s="93"/>
      <c r="J3172" s="93"/>
      <c r="S3172" s="72"/>
      <c r="T3172" s="72"/>
    </row>
    <row r="3173" spans="1:20" s="65" customFormat="1" ht="14.5" x14ac:dyDescent="0.35">
      <c r="A3173" s="48"/>
      <c r="E3173" s="102"/>
      <c r="F3173" s="102"/>
      <c r="G3173" s="102"/>
      <c r="I3173" s="93"/>
      <c r="J3173" s="93"/>
      <c r="S3173" s="72"/>
      <c r="T3173" s="72"/>
    </row>
    <row r="3174" spans="1:20" s="65" customFormat="1" ht="14.5" x14ac:dyDescent="0.35">
      <c r="A3174" s="48"/>
      <c r="E3174" s="102"/>
      <c r="F3174" s="102"/>
      <c r="G3174" s="102"/>
      <c r="I3174" s="93"/>
      <c r="J3174" s="93"/>
      <c r="S3174" s="72"/>
      <c r="T3174" s="72"/>
    </row>
    <row r="3175" spans="1:20" s="65" customFormat="1" ht="14.5" x14ac:dyDescent="0.35">
      <c r="A3175" s="48"/>
      <c r="E3175" s="102"/>
      <c r="F3175" s="102"/>
      <c r="G3175" s="102"/>
      <c r="I3175" s="93"/>
      <c r="J3175" s="93"/>
      <c r="S3175" s="72"/>
      <c r="T3175" s="72"/>
    </row>
    <row r="3176" spans="1:20" s="65" customFormat="1" ht="14.5" x14ac:dyDescent="0.35">
      <c r="A3176" s="48"/>
      <c r="E3176" s="102"/>
      <c r="F3176" s="102"/>
      <c r="G3176" s="102"/>
      <c r="I3176" s="93"/>
      <c r="J3176" s="93"/>
      <c r="S3176" s="72"/>
      <c r="T3176" s="72"/>
    </row>
    <row r="3177" spans="1:20" s="65" customFormat="1" ht="14.5" x14ac:dyDescent="0.35">
      <c r="A3177" s="48"/>
      <c r="E3177" s="102"/>
      <c r="F3177" s="102"/>
      <c r="G3177" s="102"/>
      <c r="I3177" s="93"/>
      <c r="J3177" s="93"/>
      <c r="S3177" s="72"/>
      <c r="T3177" s="72"/>
    </row>
    <row r="3178" spans="1:20" s="65" customFormat="1" ht="14.5" x14ac:dyDescent="0.35">
      <c r="A3178" s="48"/>
      <c r="E3178" s="102"/>
      <c r="F3178" s="102"/>
      <c r="G3178" s="102"/>
      <c r="I3178" s="93"/>
      <c r="J3178" s="93"/>
      <c r="S3178" s="72"/>
      <c r="T3178" s="72"/>
    </row>
    <row r="3179" spans="1:20" s="65" customFormat="1" ht="14.5" x14ac:dyDescent="0.35">
      <c r="A3179" s="48"/>
      <c r="E3179" s="102"/>
      <c r="F3179" s="102"/>
      <c r="G3179" s="102"/>
      <c r="I3179" s="93"/>
      <c r="J3179" s="93"/>
      <c r="S3179" s="72"/>
      <c r="T3179" s="72"/>
    </row>
    <row r="3180" spans="1:20" s="65" customFormat="1" ht="14.5" x14ac:dyDescent="0.35">
      <c r="A3180" s="48"/>
      <c r="E3180" s="102"/>
      <c r="F3180" s="102"/>
      <c r="G3180" s="102"/>
      <c r="I3180" s="93"/>
      <c r="J3180" s="93"/>
      <c r="S3180" s="72"/>
      <c r="T3180" s="72"/>
    </row>
    <row r="3181" spans="1:20" s="65" customFormat="1" ht="14.5" x14ac:dyDescent="0.35">
      <c r="A3181" s="48"/>
      <c r="E3181" s="102"/>
      <c r="F3181" s="102"/>
      <c r="G3181" s="102"/>
      <c r="I3181" s="93"/>
      <c r="J3181" s="93"/>
      <c r="S3181" s="72"/>
      <c r="T3181" s="72"/>
    </row>
    <row r="3182" spans="1:20" s="65" customFormat="1" ht="14.5" x14ac:dyDescent="0.35">
      <c r="A3182" s="48"/>
      <c r="E3182" s="102"/>
      <c r="F3182" s="102"/>
      <c r="G3182" s="102"/>
      <c r="I3182" s="93"/>
      <c r="J3182" s="93"/>
      <c r="S3182" s="72"/>
      <c r="T3182" s="72"/>
    </row>
    <row r="3183" spans="1:20" s="65" customFormat="1" ht="14.5" x14ac:dyDescent="0.35">
      <c r="A3183" s="48"/>
      <c r="E3183" s="102"/>
      <c r="F3183" s="102"/>
      <c r="G3183" s="102"/>
      <c r="I3183" s="93"/>
      <c r="J3183" s="93"/>
      <c r="S3183" s="72"/>
      <c r="T3183" s="72"/>
    </row>
    <row r="3184" spans="1:20" s="65" customFormat="1" ht="14.5" x14ac:dyDescent="0.35">
      <c r="A3184" s="48"/>
      <c r="E3184" s="102"/>
      <c r="F3184" s="102"/>
      <c r="G3184" s="102"/>
      <c r="I3184" s="93"/>
      <c r="J3184" s="93"/>
      <c r="S3184" s="72"/>
      <c r="T3184" s="72"/>
    </row>
    <row r="3185" spans="1:20" s="65" customFormat="1" ht="14.5" x14ac:dyDescent="0.35">
      <c r="A3185" s="48"/>
      <c r="E3185" s="102"/>
      <c r="F3185" s="102"/>
      <c r="G3185" s="102"/>
      <c r="I3185" s="93"/>
      <c r="J3185" s="93"/>
      <c r="S3185" s="72"/>
      <c r="T3185" s="72"/>
    </row>
    <row r="3186" spans="1:20" s="65" customFormat="1" ht="14.5" x14ac:dyDescent="0.35">
      <c r="A3186" s="48"/>
      <c r="E3186" s="102"/>
      <c r="F3186" s="102"/>
      <c r="G3186" s="102"/>
      <c r="I3186" s="93"/>
      <c r="J3186" s="93"/>
      <c r="S3186" s="72"/>
      <c r="T3186" s="72"/>
    </row>
    <row r="3187" spans="1:20" s="65" customFormat="1" ht="14.5" x14ac:dyDescent="0.35">
      <c r="A3187" s="48"/>
      <c r="E3187" s="102"/>
      <c r="F3187" s="102"/>
      <c r="G3187" s="102"/>
      <c r="I3187" s="93"/>
      <c r="J3187" s="93"/>
      <c r="S3187" s="72"/>
      <c r="T3187" s="72"/>
    </row>
    <row r="3188" spans="1:20" s="65" customFormat="1" ht="14.5" x14ac:dyDescent="0.35">
      <c r="A3188" s="48"/>
      <c r="E3188" s="102"/>
      <c r="F3188" s="102"/>
      <c r="G3188" s="102"/>
      <c r="I3188" s="93"/>
      <c r="J3188" s="93"/>
      <c r="S3188" s="72"/>
      <c r="T3188" s="72"/>
    </row>
    <row r="3189" spans="1:20" s="65" customFormat="1" ht="14.5" x14ac:dyDescent="0.35">
      <c r="A3189" s="48"/>
      <c r="E3189" s="102"/>
      <c r="F3189" s="102"/>
      <c r="G3189" s="102"/>
      <c r="I3189" s="93"/>
      <c r="J3189" s="93"/>
      <c r="S3189" s="72"/>
      <c r="T3189" s="72"/>
    </row>
    <row r="3190" spans="1:20" s="65" customFormat="1" ht="14.5" x14ac:dyDescent="0.35">
      <c r="A3190" s="48"/>
      <c r="E3190" s="102"/>
      <c r="F3190" s="102"/>
      <c r="G3190" s="102"/>
      <c r="I3190" s="93"/>
      <c r="J3190" s="93"/>
      <c r="S3190" s="72"/>
      <c r="T3190" s="72"/>
    </row>
    <row r="3191" spans="1:20" s="65" customFormat="1" ht="14.5" x14ac:dyDescent="0.35">
      <c r="A3191" s="48"/>
      <c r="E3191" s="102"/>
      <c r="F3191" s="102"/>
      <c r="G3191" s="102"/>
      <c r="I3191" s="93"/>
      <c r="J3191" s="93"/>
      <c r="S3191" s="72"/>
      <c r="T3191" s="72"/>
    </row>
    <row r="3192" spans="1:20" s="65" customFormat="1" ht="14.5" x14ac:dyDescent="0.35">
      <c r="A3192" s="48"/>
      <c r="E3192" s="102"/>
      <c r="F3192" s="102"/>
      <c r="G3192" s="102"/>
      <c r="I3192" s="93"/>
      <c r="J3192" s="93"/>
      <c r="S3192" s="72"/>
      <c r="T3192" s="72"/>
    </row>
    <row r="3193" spans="1:20" s="65" customFormat="1" ht="14.5" x14ac:dyDescent="0.35">
      <c r="A3193" s="48"/>
      <c r="E3193" s="102"/>
      <c r="F3193" s="102"/>
      <c r="G3193" s="102"/>
      <c r="I3193" s="93"/>
      <c r="J3193" s="93"/>
      <c r="S3193" s="72"/>
      <c r="T3193" s="72"/>
    </row>
    <row r="3194" spans="1:20" s="65" customFormat="1" ht="14.5" x14ac:dyDescent="0.35">
      <c r="A3194" s="48"/>
      <c r="E3194" s="102"/>
      <c r="F3194" s="102"/>
      <c r="G3194" s="102"/>
      <c r="I3194" s="93"/>
      <c r="J3194" s="93"/>
      <c r="S3194" s="72"/>
      <c r="T3194" s="72"/>
    </row>
    <row r="3195" spans="1:20" s="65" customFormat="1" ht="14.5" x14ac:dyDescent="0.35">
      <c r="A3195" s="48"/>
      <c r="E3195" s="102"/>
      <c r="F3195" s="102"/>
      <c r="G3195" s="102"/>
      <c r="I3195" s="93"/>
      <c r="J3195" s="93"/>
      <c r="S3195" s="72"/>
      <c r="T3195" s="72"/>
    </row>
    <row r="3196" spans="1:20" s="65" customFormat="1" ht="14.5" x14ac:dyDescent="0.35">
      <c r="A3196" s="48"/>
      <c r="E3196" s="102"/>
      <c r="F3196" s="102"/>
      <c r="G3196" s="102"/>
      <c r="I3196" s="93"/>
      <c r="J3196" s="93"/>
      <c r="S3196" s="72"/>
      <c r="T3196" s="72"/>
    </row>
    <row r="3197" spans="1:20" s="65" customFormat="1" ht="14.5" x14ac:dyDescent="0.35">
      <c r="A3197" s="48"/>
      <c r="E3197" s="102"/>
      <c r="F3197" s="102"/>
      <c r="G3197" s="102"/>
      <c r="I3197" s="93"/>
      <c r="J3197" s="93"/>
      <c r="S3197" s="72"/>
      <c r="T3197" s="72"/>
    </row>
    <row r="3198" spans="1:20" s="65" customFormat="1" ht="14.5" x14ac:dyDescent="0.35">
      <c r="A3198" s="48"/>
      <c r="E3198" s="102"/>
      <c r="F3198" s="102"/>
      <c r="G3198" s="102"/>
      <c r="I3198" s="93"/>
      <c r="J3198" s="93"/>
      <c r="S3198" s="72"/>
      <c r="T3198" s="72"/>
    </row>
    <row r="3199" spans="1:20" s="65" customFormat="1" ht="14.5" x14ac:dyDescent="0.35">
      <c r="A3199" s="48"/>
      <c r="E3199" s="102"/>
      <c r="F3199" s="102"/>
      <c r="G3199" s="102"/>
      <c r="I3199" s="93"/>
      <c r="J3199" s="93"/>
      <c r="S3199" s="72"/>
      <c r="T3199" s="72"/>
    </row>
    <row r="3200" spans="1:20" s="65" customFormat="1" ht="14.5" x14ac:dyDescent="0.35">
      <c r="A3200" s="48"/>
      <c r="E3200" s="102"/>
      <c r="F3200" s="102"/>
      <c r="G3200" s="102"/>
      <c r="I3200" s="93"/>
      <c r="J3200" s="93"/>
      <c r="S3200" s="72"/>
      <c r="T3200" s="72"/>
    </row>
    <row r="3201" spans="1:20" s="65" customFormat="1" ht="14.5" x14ac:dyDescent="0.35">
      <c r="A3201" s="48"/>
      <c r="E3201" s="102"/>
      <c r="F3201" s="102"/>
      <c r="G3201" s="102"/>
      <c r="I3201" s="93"/>
      <c r="J3201" s="93"/>
      <c r="S3201" s="72"/>
      <c r="T3201" s="72"/>
    </row>
    <row r="3202" spans="1:20" s="65" customFormat="1" ht="14.5" x14ac:dyDescent="0.35">
      <c r="A3202" s="48"/>
      <c r="E3202" s="102"/>
      <c r="F3202" s="102"/>
      <c r="G3202" s="102"/>
      <c r="I3202" s="93"/>
      <c r="J3202" s="93"/>
      <c r="S3202" s="72"/>
      <c r="T3202" s="72"/>
    </row>
    <row r="3203" spans="1:20" s="65" customFormat="1" ht="14.5" x14ac:dyDescent="0.35">
      <c r="A3203" s="48"/>
      <c r="E3203" s="102"/>
      <c r="F3203" s="102"/>
      <c r="G3203" s="102"/>
      <c r="I3203" s="93"/>
      <c r="J3203" s="93"/>
      <c r="S3203" s="72"/>
      <c r="T3203" s="72"/>
    </row>
    <row r="3204" spans="1:20" s="65" customFormat="1" ht="14.5" x14ac:dyDescent="0.35">
      <c r="A3204" s="48"/>
      <c r="E3204" s="102"/>
      <c r="F3204" s="102"/>
      <c r="G3204" s="102"/>
      <c r="I3204" s="93"/>
      <c r="J3204" s="93"/>
      <c r="S3204" s="72"/>
      <c r="T3204" s="72"/>
    </row>
    <row r="3205" spans="1:20" s="65" customFormat="1" ht="14.5" x14ac:dyDescent="0.35">
      <c r="A3205" s="48"/>
      <c r="E3205" s="102"/>
      <c r="F3205" s="102"/>
      <c r="G3205" s="102"/>
      <c r="I3205" s="93"/>
      <c r="J3205" s="93"/>
      <c r="S3205" s="72"/>
      <c r="T3205" s="72"/>
    </row>
    <row r="3206" spans="1:20" s="65" customFormat="1" ht="14.5" x14ac:dyDescent="0.35">
      <c r="A3206" s="48"/>
      <c r="E3206" s="102"/>
      <c r="F3206" s="102"/>
      <c r="G3206" s="102"/>
      <c r="I3206" s="93"/>
      <c r="J3206" s="93"/>
      <c r="S3206" s="72"/>
      <c r="T3206" s="72"/>
    </row>
    <row r="3207" spans="1:20" s="65" customFormat="1" ht="14.5" x14ac:dyDescent="0.35">
      <c r="A3207" s="48"/>
      <c r="E3207" s="102"/>
      <c r="F3207" s="102"/>
      <c r="G3207" s="102"/>
      <c r="I3207" s="93"/>
      <c r="J3207" s="93"/>
      <c r="S3207" s="72"/>
      <c r="T3207" s="72"/>
    </row>
    <row r="3208" spans="1:20" s="65" customFormat="1" ht="14.5" x14ac:dyDescent="0.35">
      <c r="A3208" s="48"/>
      <c r="E3208" s="102"/>
      <c r="F3208" s="102"/>
      <c r="G3208" s="102"/>
      <c r="I3208" s="93"/>
      <c r="J3208" s="93"/>
      <c r="S3208" s="72"/>
      <c r="T3208" s="72"/>
    </row>
    <row r="3209" spans="1:20" s="65" customFormat="1" ht="14.5" x14ac:dyDescent="0.35">
      <c r="A3209" s="48"/>
      <c r="E3209" s="102"/>
      <c r="F3209" s="102"/>
      <c r="G3209" s="102"/>
      <c r="I3209" s="93"/>
      <c r="J3209" s="93"/>
      <c r="S3209" s="72"/>
      <c r="T3209" s="72"/>
    </row>
    <row r="3210" spans="1:20" s="65" customFormat="1" ht="14.5" x14ac:dyDescent="0.35">
      <c r="A3210" s="48"/>
      <c r="E3210" s="102"/>
      <c r="F3210" s="102"/>
      <c r="G3210" s="102"/>
      <c r="I3210" s="93"/>
      <c r="J3210" s="93"/>
      <c r="S3210" s="72"/>
      <c r="T3210" s="72"/>
    </row>
    <row r="3211" spans="1:20" s="65" customFormat="1" ht="14.5" x14ac:dyDescent="0.35">
      <c r="A3211" s="48"/>
      <c r="E3211" s="102"/>
      <c r="F3211" s="102"/>
      <c r="G3211" s="102"/>
      <c r="I3211" s="93"/>
      <c r="J3211" s="93"/>
      <c r="S3211" s="72"/>
      <c r="T3211" s="72"/>
    </row>
    <row r="3212" spans="1:20" s="65" customFormat="1" ht="14.5" x14ac:dyDescent="0.35">
      <c r="A3212" s="48"/>
      <c r="E3212" s="102"/>
      <c r="F3212" s="102"/>
      <c r="G3212" s="102"/>
      <c r="I3212" s="93"/>
      <c r="J3212" s="93"/>
      <c r="S3212" s="72"/>
      <c r="T3212" s="72"/>
    </row>
    <row r="3213" spans="1:20" s="65" customFormat="1" ht="14.5" x14ac:dyDescent="0.35">
      <c r="A3213" s="48"/>
      <c r="E3213" s="102"/>
      <c r="F3213" s="102"/>
      <c r="G3213" s="102"/>
      <c r="I3213" s="93"/>
      <c r="J3213" s="93"/>
      <c r="S3213" s="72"/>
      <c r="T3213" s="72"/>
    </row>
    <row r="3214" spans="1:20" s="65" customFormat="1" ht="14.5" x14ac:dyDescent="0.35">
      <c r="A3214" s="48"/>
      <c r="E3214" s="102"/>
      <c r="F3214" s="102"/>
      <c r="G3214" s="102"/>
      <c r="I3214" s="93"/>
      <c r="J3214" s="93"/>
      <c r="S3214" s="72"/>
      <c r="T3214" s="72"/>
    </row>
    <row r="3215" spans="1:20" s="65" customFormat="1" ht="14.5" x14ac:dyDescent="0.35">
      <c r="A3215" s="48"/>
      <c r="E3215" s="102"/>
      <c r="F3215" s="102"/>
      <c r="G3215" s="102"/>
      <c r="I3215" s="93"/>
      <c r="J3215" s="93"/>
      <c r="S3215" s="72"/>
      <c r="T3215" s="72"/>
    </row>
    <row r="3216" spans="1:20" s="65" customFormat="1" ht="14.5" x14ac:dyDescent="0.35">
      <c r="A3216" s="48"/>
      <c r="E3216" s="102"/>
      <c r="F3216" s="102"/>
      <c r="G3216" s="102"/>
      <c r="I3216" s="93"/>
      <c r="J3216" s="93"/>
      <c r="S3216" s="72"/>
      <c r="T3216" s="72"/>
    </row>
    <row r="3217" spans="1:20" s="65" customFormat="1" ht="14.5" x14ac:dyDescent="0.35">
      <c r="A3217" s="48"/>
      <c r="E3217" s="102"/>
      <c r="F3217" s="102"/>
      <c r="G3217" s="102"/>
      <c r="I3217" s="93"/>
      <c r="J3217" s="93"/>
      <c r="S3217" s="72"/>
      <c r="T3217" s="72"/>
    </row>
    <row r="3218" spans="1:20" s="65" customFormat="1" ht="14.5" x14ac:dyDescent="0.35">
      <c r="A3218" s="48"/>
      <c r="E3218" s="102"/>
      <c r="F3218" s="102"/>
      <c r="G3218" s="102"/>
      <c r="I3218" s="93"/>
      <c r="J3218" s="93"/>
      <c r="S3218" s="72"/>
      <c r="T3218" s="72"/>
    </row>
    <row r="3219" spans="1:20" s="65" customFormat="1" ht="14.5" x14ac:dyDescent="0.35">
      <c r="A3219" s="48"/>
      <c r="E3219" s="102"/>
      <c r="F3219" s="102"/>
      <c r="G3219" s="102"/>
      <c r="I3219" s="93"/>
      <c r="J3219" s="93"/>
      <c r="S3219" s="72"/>
      <c r="T3219" s="72"/>
    </row>
    <row r="3220" spans="1:20" s="65" customFormat="1" ht="14.5" x14ac:dyDescent="0.35">
      <c r="A3220" s="48"/>
      <c r="E3220" s="102"/>
      <c r="F3220" s="102"/>
      <c r="G3220" s="102"/>
      <c r="I3220" s="93"/>
      <c r="J3220" s="93"/>
      <c r="S3220" s="72"/>
      <c r="T3220" s="72"/>
    </row>
    <row r="3221" spans="1:20" s="65" customFormat="1" ht="14.5" x14ac:dyDescent="0.35">
      <c r="A3221" s="48"/>
      <c r="E3221" s="102"/>
      <c r="F3221" s="102"/>
      <c r="G3221" s="102"/>
      <c r="I3221" s="93"/>
      <c r="J3221" s="93"/>
      <c r="S3221" s="72"/>
      <c r="T3221" s="72"/>
    </row>
    <row r="3222" spans="1:20" s="65" customFormat="1" ht="14.5" x14ac:dyDescent="0.35">
      <c r="A3222" s="48"/>
      <c r="E3222" s="102"/>
      <c r="F3222" s="102"/>
      <c r="G3222" s="102"/>
      <c r="I3222" s="93"/>
      <c r="J3222" s="93"/>
      <c r="S3222" s="72"/>
      <c r="T3222" s="72"/>
    </row>
    <row r="3223" spans="1:20" s="65" customFormat="1" ht="14.5" x14ac:dyDescent="0.35">
      <c r="A3223" s="48"/>
      <c r="E3223" s="102"/>
      <c r="F3223" s="102"/>
      <c r="G3223" s="102"/>
      <c r="I3223" s="93"/>
      <c r="J3223" s="93"/>
      <c r="S3223" s="72"/>
      <c r="T3223" s="72"/>
    </row>
    <row r="3224" spans="1:20" s="65" customFormat="1" ht="14.5" x14ac:dyDescent="0.35">
      <c r="A3224" s="48"/>
      <c r="E3224" s="102"/>
      <c r="F3224" s="102"/>
      <c r="G3224" s="102"/>
      <c r="I3224" s="93"/>
      <c r="J3224" s="93"/>
      <c r="S3224" s="72"/>
      <c r="T3224" s="72"/>
    </row>
    <row r="3225" spans="1:20" s="65" customFormat="1" ht="14.5" x14ac:dyDescent="0.35">
      <c r="A3225" s="48"/>
      <c r="E3225" s="102"/>
      <c r="F3225" s="102"/>
      <c r="G3225" s="102"/>
      <c r="I3225" s="93"/>
      <c r="J3225" s="93"/>
      <c r="S3225" s="72"/>
      <c r="T3225" s="72"/>
    </row>
    <row r="3226" spans="1:20" s="65" customFormat="1" ht="14.5" x14ac:dyDescent="0.35">
      <c r="A3226" s="48"/>
      <c r="E3226" s="102"/>
      <c r="F3226" s="102"/>
      <c r="G3226" s="102"/>
      <c r="I3226" s="93"/>
      <c r="J3226" s="93"/>
      <c r="S3226" s="72"/>
      <c r="T3226" s="72"/>
    </row>
    <row r="3227" spans="1:20" s="65" customFormat="1" ht="14.5" x14ac:dyDescent="0.35">
      <c r="A3227" s="48"/>
      <c r="E3227" s="102"/>
      <c r="F3227" s="102"/>
      <c r="G3227" s="102"/>
      <c r="I3227" s="93"/>
      <c r="J3227" s="93"/>
      <c r="S3227" s="72"/>
      <c r="T3227" s="72"/>
    </row>
    <row r="3228" spans="1:20" s="65" customFormat="1" ht="14.5" x14ac:dyDescent="0.35">
      <c r="A3228" s="48"/>
      <c r="E3228" s="102"/>
      <c r="F3228" s="102"/>
      <c r="G3228" s="102"/>
      <c r="I3228" s="93"/>
      <c r="J3228" s="93"/>
      <c r="S3228" s="72"/>
      <c r="T3228" s="72"/>
    </row>
    <row r="3229" spans="1:20" s="65" customFormat="1" ht="14.5" x14ac:dyDescent="0.35">
      <c r="A3229" s="48"/>
      <c r="E3229" s="102"/>
      <c r="F3229" s="102"/>
      <c r="G3229" s="102"/>
      <c r="I3229" s="93"/>
      <c r="J3229" s="93"/>
      <c r="S3229" s="72"/>
      <c r="T3229" s="72"/>
    </row>
    <row r="3230" spans="1:20" s="65" customFormat="1" ht="14.5" x14ac:dyDescent="0.35">
      <c r="A3230" s="48"/>
      <c r="E3230" s="102"/>
      <c r="F3230" s="102"/>
      <c r="G3230" s="102"/>
      <c r="I3230" s="93"/>
      <c r="J3230" s="93"/>
      <c r="S3230" s="72"/>
      <c r="T3230" s="72"/>
    </row>
    <row r="3231" spans="1:20" s="65" customFormat="1" ht="14.5" x14ac:dyDescent="0.35">
      <c r="A3231" s="48"/>
      <c r="E3231" s="102"/>
      <c r="F3231" s="102"/>
      <c r="G3231" s="102"/>
      <c r="I3231" s="93"/>
      <c r="J3231" s="93"/>
      <c r="S3231" s="72"/>
      <c r="T3231" s="72"/>
    </row>
    <row r="3232" spans="1:20" s="65" customFormat="1" ht="14.5" x14ac:dyDescent="0.35">
      <c r="A3232" s="48"/>
      <c r="E3232" s="102"/>
      <c r="F3232" s="102"/>
      <c r="G3232" s="102"/>
      <c r="I3232" s="93"/>
      <c r="J3232" s="93"/>
      <c r="S3232" s="72"/>
      <c r="T3232" s="72"/>
    </row>
    <row r="3233" spans="1:20" s="65" customFormat="1" ht="14.5" x14ac:dyDescent="0.35">
      <c r="A3233" s="48"/>
      <c r="E3233" s="102"/>
      <c r="F3233" s="102"/>
      <c r="G3233" s="102"/>
      <c r="I3233" s="93"/>
      <c r="J3233" s="93"/>
      <c r="S3233" s="72"/>
      <c r="T3233" s="72"/>
    </row>
    <row r="3234" spans="1:20" s="65" customFormat="1" ht="14.5" x14ac:dyDescent="0.35">
      <c r="A3234" s="48"/>
      <c r="E3234" s="102"/>
      <c r="F3234" s="102"/>
      <c r="G3234" s="102"/>
      <c r="I3234" s="93"/>
      <c r="J3234" s="93"/>
      <c r="S3234" s="72"/>
      <c r="T3234" s="72"/>
    </row>
    <row r="3235" spans="1:20" s="65" customFormat="1" ht="14.5" x14ac:dyDescent="0.35">
      <c r="A3235" s="48"/>
      <c r="E3235" s="102"/>
      <c r="F3235" s="102"/>
      <c r="G3235" s="102"/>
      <c r="I3235" s="93"/>
      <c r="J3235" s="93"/>
      <c r="S3235" s="72"/>
      <c r="T3235" s="72"/>
    </row>
    <row r="3236" spans="1:20" s="65" customFormat="1" ht="14.5" x14ac:dyDescent="0.35">
      <c r="A3236" s="48"/>
      <c r="E3236" s="102"/>
      <c r="F3236" s="102"/>
      <c r="G3236" s="102"/>
      <c r="I3236" s="93"/>
      <c r="J3236" s="93"/>
      <c r="S3236" s="72"/>
      <c r="T3236" s="72"/>
    </row>
    <row r="3237" spans="1:20" s="65" customFormat="1" ht="14.5" x14ac:dyDescent="0.35">
      <c r="A3237" s="48"/>
      <c r="E3237" s="102"/>
      <c r="F3237" s="102"/>
      <c r="G3237" s="102"/>
      <c r="I3237" s="93"/>
      <c r="J3237" s="93"/>
      <c r="S3237" s="72"/>
      <c r="T3237" s="72"/>
    </row>
    <row r="3238" spans="1:20" s="65" customFormat="1" ht="14.5" x14ac:dyDescent="0.35">
      <c r="A3238" s="48"/>
      <c r="E3238" s="102"/>
      <c r="F3238" s="102"/>
      <c r="G3238" s="102"/>
      <c r="I3238" s="93"/>
      <c r="J3238" s="93"/>
      <c r="S3238" s="72"/>
      <c r="T3238" s="72"/>
    </row>
    <row r="3239" spans="1:20" s="65" customFormat="1" ht="14.5" x14ac:dyDescent="0.35">
      <c r="A3239" s="48"/>
      <c r="E3239" s="102"/>
      <c r="F3239" s="102"/>
      <c r="G3239" s="102"/>
      <c r="I3239" s="93"/>
      <c r="J3239" s="93"/>
      <c r="S3239" s="72"/>
      <c r="T3239" s="72"/>
    </row>
    <row r="3240" spans="1:20" s="65" customFormat="1" ht="14.5" x14ac:dyDescent="0.35">
      <c r="A3240" s="48"/>
      <c r="E3240" s="102"/>
      <c r="F3240" s="102"/>
      <c r="G3240" s="102"/>
      <c r="I3240" s="93"/>
      <c r="J3240" s="93"/>
      <c r="S3240" s="72"/>
      <c r="T3240" s="72"/>
    </row>
    <row r="3241" spans="1:20" s="65" customFormat="1" ht="14.5" x14ac:dyDescent="0.35">
      <c r="A3241" s="48"/>
      <c r="E3241" s="102"/>
      <c r="F3241" s="102"/>
      <c r="G3241" s="102"/>
      <c r="I3241" s="93"/>
      <c r="J3241" s="93"/>
      <c r="S3241" s="72"/>
      <c r="T3241" s="72"/>
    </row>
    <row r="3242" spans="1:20" s="65" customFormat="1" ht="14.5" x14ac:dyDescent="0.35">
      <c r="A3242" s="48"/>
      <c r="E3242" s="102"/>
      <c r="F3242" s="102"/>
      <c r="G3242" s="102"/>
      <c r="I3242" s="93"/>
      <c r="J3242" s="93"/>
      <c r="S3242" s="72"/>
      <c r="T3242" s="72"/>
    </row>
    <row r="3243" spans="1:20" s="65" customFormat="1" ht="14.5" x14ac:dyDescent="0.35">
      <c r="A3243" s="48"/>
      <c r="E3243" s="102"/>
      <c r="F3243" s="102"/>
      <c r="G3243" s="102"/>
      <c r="I3243" s="93"/>
      <c r="J3243" s="93"/>
      <c r="S3243" s="72"/>
      <c r="T3243" s="72"/>
    </row>
    <row r="3244" spans="1:20" s="65" customFormat="1" ht="14.5" x14ac:dyDescent="0.35">
      <c r="A3244" s="48"/>
      <c r="E3244" s="102"/>
      <c r="F3244" s="102"/>
      <c r="G3244" s="102"/>
      <c r="I3244" s="93"/>
      <c r="J3244" s="93"/>
      <c r="S3244" s="72"/>
      <c r="T3244" s="72"/>
    </row>
    <row r="3245" spans="1:20" s="65" customFormat="1" ht="14.5" x14ac:dyDescent="0.35">
      <c r="A3245" s="48"/>
      <c r="E3245" s="102"/>
      <c r="F3245" s="102"/>
      <c r="G3245" s="102"/>
      <c r="I3245" s="93"/>
      <c r="J3245" s="93"/>
      <c r="S3245" s="72"/>
      <c r="T3245" s="72"/>
    </row>
    <row r="3246" spans="1:20" s="65" customFormat="1" ht="14.5" x14ac:dyDescent="0.35">
      <c r="A3246" s="48"/>
      <c r="E3246" s="102"/>
      <c r="F3246" s="102"/>
      <c r="G3246" s="102"/>
      <c r="I3246" s="93"/>
      <c r="J3246" s="93"/>
      <c r="S3246" s="72"/>
      <c r="T3246" s="72"/>
    </row>
    <row r="3247" spans="1:20" s="65" customFormat="1" ht="14.5" x14ac:dyDescent="0.35">
      <c r="A3247" s="48"/>
      <c r="E3247" s="102"/>
      <c r="F3247" s="102"/>
      <c r="G3247" s="102"/>
      <c r="I3247" s="93"/>
      <c r="J3247" s="93"/>
      <c r="S3247" s="72"/>
      <c r="T3247" s="72"/>
    </row>
    <row r="3248" spans="1:20" s="65" customFormat="1" ht="14.5" x14ac:dyDescent="0.35">
      <c r="A3248" s="48"/>
      <c r="E3248" s="102"/>
      <c r="F3248" s="102"/>
      <c r="G3248" s="102"/>
      <c r="I3248" s="93"/>
      <c r="J3248" s="93"/>
      <c r="S3248" s="72"/>
      <c r="T3248" s="72"/>
    </row>
    <row r="3249" spans="1:20" s="65" customFormat="1" ht="14.5" x14ac:dyDescent="0.35">
      <c r="A3249" s="48"/>
      <c r="E3249" s="102"/>
      <c r="F3249" s="102"/>
      <c r="G3249" s="102"/>
      <c r="I3249" s="93"/>
      <c r="J3249" s="93"/>
      <c r="S3249" s="72"/>
      <c r="T3249" s="72"/>
    </row>
    <row r="3250" spans="1:20" s="65" customFormat="1" ht="14.5" x14ac:dyDescent="0.35">
      <c r="A3250" s="48"/>
      <c r="E3250" s="102"/>
      <c r="F3250" s="102"/>
      <c r="G3250" s="102"/>
      <c r="I3250" s="93"/>
      <c r="J3250" s="93"/>
      <c r="S3250" s="72"/>
      <c r="T3250" s="72"/>
    </row>
    <row r="3251" spans="1:20" s="65" customFormat="1" ht="14.5" x14ac:dyDescent="0.35">
      <c r="A3251" s="48"/>
      <c r="E3251" s="102"/>
      <c r="F3251" s="102"/>
      <c r="G3251" s="102"/>
      <c r="I3251" s="93"/>
      <c r="J3251" s="93"/>
      <c r="S3251" s="72"/>
      <c r="T3251" s="72"/>
    </row>
    <row r="3252" spans="1:20" s="65" customFormat="1" ht="14.5" x14ac:dyDescent="0.35">
      <c r="A3252" s="48"/>
      <c r="E3252" s="102"/>
      <c r="F3252" s="102"/>
      <c r="G3252" s="102"/>
      <c r="I3252" s="93"/>
      <c r="J3252" s="93"/>
      <c r="S3252" s="72"/>
      <c r="T3252" s="72"/>
    </row>
    <row r="3253" spans="1:20" s="65" customFormat="1" ht="14.5" x14ac:dyDescent="0.35">
      <c r="A3253" s="48"/>
      <c r="E3253" s="102"/>
      <c r="F3253" s="102"/>
      <c r="G3253" s="102"/>
      <c r="I3253" s="93"/>
      <c r="J3253" s="93"/>
      <c r="S3253" s="72"/>
      <c r="T3253" s="72"/>
    </row>
    <row r="3254" spans="1:20" s="65" customFormat="1" ht="14.5" x14ac:dyDescent="0.35">
      <c r="A3254" s="48"/>
      <c r="E3254" s="102"/>
      <c r="F3254" s="102"/>
      <c r="G3254" s="102"/>
      <c r="I3254" s="93"/>
      <c r="J3254" s="93"/>
      <c r="S3254" s="72"/>
      <c r="T3254" s="72"/>
    </row>
    <row r="3255" spans="1:20" s="65" customFormat="1" ht="14.5" x14ac:dyDescent="0.35">
      <c r="A3255" s="48"/>
      <c r="E3255" s="102"/>
      <c r="F3255" s="102"/>
      <c r="G3255" s="102"/>
      <c r="I3255" s="93"/>
      <c r="J3255" s="93"/>
      <c r="S3255" s="72"/>
      <c r="T3255" s="72"/>
    </row>
    <row r="3256" spans="1:20" s="65" customFormat="1" ht="14.5" x14ac:dyDescent="0.35">
      <c r="A3256" s="48"/>
      <c r="E3256" s="102"/>
      <c r="F3256" s="102"/>
      <c r="G3256" s="102"/>
      <c r="I3256" s="93"/>
      <c r="J3256" s="93"/>
      <c r="S3256" s="72"/>
      <c r="T3256" s="72"/>
    </row>
    <row r="3257" spans="1:20" s="65" customFormat="1" ht="14.5" x14ac:dyDescent="0.35">
      <c r="A3257" s="48"/>
      <c r="E3257" s="102"/>
      <c r="F3257" s="102"/>
      <c r="G3257" s="102"/>
      <c r="I3257" s="93"/>
      <c r="J3257" s="93"/>
      <c r="S3257" s="72"/>
      <c r="T3257" s="72"/>
    </row>
    <row r="3258" spans="1:20" s="65" customFormat="1" ht="14.5" x14ac:dyDescent="0.35">
      <c r="A3258" s="48"/>
      <c r="E3258" s="102"/>
      <c r="F3258" s="102"/>
      <c r="G3258" s="102"/>
      <c r="I3258" s="93"/>
      <c r="J3258" s="93"/>
      <c r="S3258" s="72"/>
      <c r="T3258" s="72"/>
    </row>
    <row r="3259" spans="1:20" s="65" customFormat="1" ht="14.5" x14ac:dyDescent="0.35">
      <c r="A3259" s="48"/>
      <c r="E3259" s="102"/>
      <c r="F3259" s="102"/>
      <c r="G3259" s="102"/>
      <c r="I3259" s="93"/>
      <c r="J3259" s="93"/>
      <c r="S3259" s="72"/>
      <c r="T3259" s="72"/>
    </row>
    <row r="3260" spans="1:20" s="65" customFormat="1" ht="14.5" x14ac:dyDescent="0.35">
      <c r="A3260" s="48"/>
      <c r="E3260" s="102"/>
      <c r="F3260" s="102"/>
      <c r="G3260" s="102"/>
      <c r="I3260" s="93"/>
      <c r="J3260" s="93"/>
      <c r="S3260" s="72"/>
      <c r="T3260" s="72"/>
    </row>
    <row r="3261" spans="1:20" s="65" customFormat="1" ht="14.5" x14ac:dyDescent="0.35">
      <c r="A3261" s="48"/>
      <c r="E3261" s="102"/>
      <c r="F3261" s="102"/>
      <c r="G3261" s="102"/>
      <c r="I3261" s="93"/>
      <c r="J3261" s="93"/>
      <c r="S3261" s="72"/>
      <c r="T3261" s="72"/>
    </row>
    <row r="3262" spans="1:20" s="65" customFormat="1" ht="14.5" x14ac:dyDescent="0.35">
      <c r="A3262" s="48"/>
      <c r="E3262" s="102"/>
      <c r="F3262" s="102"/>
      <c r="G3262" s="102"/>
      <c r="I3262" s="93"/>
      <c r="J3262" s="93"/>
      <c r="S3262" s="72"/>
      <c r="T3262" s="72"/>
    </row>
    <row r="3263" spans="1:20" s="65" customFormat="1" ht="14.5" x14ac:dyDescent="0.35">
      <c r="A3263" s="48"/>
      <c r="E3263" s="102"/>
      <c r="F3263" s="102"/>
      <c r="G3263" s="102"/>
      <c r="I3263" s="93"/>
      <c r="J3263" s="93"/>
      <c r="S3263" s="72"/>
      <c r="T3263" s="72"/>
    </row>
    <row r="3264" spans="1:20" s="65" customFormat="1" ht="14.5" x14ac:dyDescent="0.35">
      <c r="A3264" s="48"/>
      <c r="E3264" s="102"/>
      <c r="F3264" s="102"/>
      <c r="G3264" s="102"/>
      <c r="I3264" s="93"/>
      <c r="J3264" s="93"/>
      <c r="S3264" s="72"/>
      <c r="T3264" s="72"/>
    </row>
    <row r="3265" spans="1:20" s="65" customFormat="1" ht="14.5" x14ac:dyDescent="0.35">
      <c r="A3265" s="48"/>
      <c r="E3265" s="102"/>
      <c r="F3265" s="102"/>
      <c r="G3265" s="102"/>
      <c r="I3265" s="93"/>
      <c r="J3265" s="93"/>
      <c r="S3265" s="72"/>
      <c r="T3265" s="72"/>
    </row>
    <row r="3266" spans="1:20" s="65" customFormat="1" ht="14.5" x14ac:dyDescent="0.35">
      <c r="A3266" s="48"/>
      <c r="E3266" s="102"/>
      <c r="F3266" s="102"/>
      <c r="G3266" s="102"/>
      <c r="I3266" s="93"/>
      <c r="J3266" s="93"/>
      <c r="S3266" s="72"/>
      <c r="T3266" s="72"/>
    </row>
    <row r="3267" spans="1:20" s="65" customFormat="1" ht="14.5" x14ac:dyDescent="0.35">
      <c r="A3267" s="48"/>
      <c r="E3267" s="102"/>
      <c r="F3267" s="102"/>
      <c r="G3267" s="102"/>
      <c r="I3267" s="93"/>
      <c r="J3267" s="93"/>
      <c r="S3267" s="72"/>
      <c r="T3267" s="72"/>
    </row>
    <row r="3268" spans="1:20" s="65" customFormat="1" ht="14.5" x14ac:dyDescent="0.35">
      <c r="A3268" s="48"/>
      <c r="E3268" s="102"/>
      <c r="F3268" s="102"/>
      <c r="G3268" s="102"/>
      <c r="I3268" s="93"/>
      <c r="J3268" s="93"/>
      <c r="S3268" s="72"/>
      <c r="T3268" s="72"/>
    </row>
    <row r="3269" spans="1:20" s="65" customFormat="1" ht="14.5" x14ac:dyDescent="0.35">
      <c r="A3269" s="48"/>
      <c r="E3269" s="102"/>
      <c r="F3269" s="102"/>
      <c r="G3269" s="102"/>
      <c r="I3269" s="93"/>
      <c r="J3269" s="93"/>
      <c r="S3269" s="72"/>
      <c r="T3269" s="72"/>
    </row>
    <row r="3270" spans="1:20" s="65" customFormat="1" ht="14.5" x14ac:dyDescent="0.35">
      <c r="A3270" s="48"/>
      <c r="E3270" s="102"/>
      <c r="F3270" s="102"/>
      <c r="G3270" s="102"/>
      <c r="I3270" s="93"/>
      <c r="J3270" s="93"/>
      <c r="S3270" s="72"/>
      <c r="T3270" s="72"/>
    </row>
    <row r="3271" spans="1:20" s="65" customFormat="1" ht="14.5" x14ac:dyDescent="0.35">
      <c r="A3271" s="48"/>
      <c r="E3271" s="102"/>
      <c r="F3271" s="102"/>
      <c r="G3271" s="102"/>
      <c r="I3271" s="93"/>
      <c r="J3271" s="93"/>
      <c r="S3271" s="72"/>
      <c r="T3271" s="72"/>
    </row>
    <row r="3272" spans="1:20" s="65" customFormat="1" ht="14.5" x14ac:dyDescent="0.35">
      <c r="A3272" s="48"/>
      <c r="E3272" s="102"/>
      <c r="F3272" s="102"/>
      <c r="G3272" s="102"/>
      <c r="I3272" s="93"/>
      <c r="J3272" s="93"/>
      <c r="S3272" s="72"/>
      <c r="T3272" s="72"/>
    </row>
    <row r="3273" spans="1:20" s="65" customFormat="1" ht="14.5" x14ac:dyDescent="0.35">
      <c r="A3273" s="48"/>
      <c r="E3273" s="102"/>
      <c r="F3273" s="102"/>
      <c r="G3273" s="102"/>
      <c r="I3273" s="93"/>
      <c r="J3273" s="93"/>
      <c r="S3273" s="72"/>
      <c r="T3273" s="72"/>
    </row>
    <row r="3274" spans="1:20" s="65" customFormat="1" ht="14.5" x14ac:dyDescent="0.35">
      <c r="A3274" s="48"/>
      <c r="E3274" s="102"/>
      <c r="F3274" s="102"/>
      <c r="G3274" s="102"/>
      <c r="I3274" s="93"/>
      <c r="J3274" s="93"/>
      <c r="S3274" s="72"/>
      <c r="T3274" s="72"/>
    </row>
    <row r="3275" spans="1:20" s="65" customFormat="1" ht="14.5" x14ac:dyDescent="0.35">
      <c r="A3275" s="48"/>
      <c r="E3275" s="102"/>
      <c r="F3275" s="102"/>
      <c r="G3275" s="102"/>
      <c r="I3275" s="93"/>
      <c r="J3275" s="93"/>
      <c r="S3275" s="72"/>
      <c r="T3275" s="72"/>
    </row>
    <row r="3276" spans="1:20" s="65" customFormat="1" ht="14.5" x14ac:dyDescent="0.35">
      <c r="A3276" s="48"/>
      <c r="E3276" s="102"/>
      <c r="F3276" s="102"/>
      <c r="G3276" s="102"/>
      <c r="I3276" s="93"/>
      <c r="J3276" s="93"/>
      <c r="S3276" s="72"/>
      <c r="T3276" s="72"/>
    </row>
    <row r="3277" spans="1:20" s="65" customFormat="1" ht="14.5" x14ac:dyDescent="0.35">
      <c r="A3277" s="48"/>
      <c r="E3277" s="102"/>
      <c r="F3277" s="102"/>
      <c r="G3277" s="102"/>
      <c r="I3277" s="93"/>
      <c r="J3277" s="93"/>
      <c r="S3277" s="72"/>
      <c r="T3277" s="72"/>
    </row>
    <row r="3278" spans="1:20" s="65" customFormat="1" ht="14.5" x14ac:dyDescent="0.35">
      <c r="A3278" s="48"/>
      <c r="E3278" s="102"/>
      <c r="F3278" s="102"/>
      <c r="G3278" s="102"/>
      <c r="I3278" s="93"/>
      <c r="J3278" s="93"/>
      <c r="S3278" s="72"/>
      <c r="T3278" s="72"/>
    </row>
    <row r="3279" spans="1:20" s="65" customFormat="1" ht="14.5" x14ac:dyDescent="0.35">
      <c r="A3279" s="48"/>
      <c r="E3279" s="102"/>
      <c r="F3279" s="102"/>
      <c r="G3279" s="102"/>
      <c r="I3279" s="93"/>
      <c r="J3279" s="93"/>
      <c r="S3279" s="72"/>
      <c r="T3279" s="72"/>
    </row>
    <row r="3280" spans="1:20" s="65" customFormat="1" ht="14.5" x14ac:dyDescent="0.35">
      <c r="A3280" s="48"/>
      <c r="E3280" s="102"/>
      <c r="F3280" s="102"/>
      <c r="G3280" s="102"/>
      <c r="I3280" s="93"/>
      <c r="J3280" s="93"/>
      <c r="S3280" s="72"/>
      <c r="T3280" s="72"/>
    </row>
    <row r="3281" spans="1:20" s="65" customFormat="1" ht="14.5" x14ac:dyDescent="0.35">
      <c r="A3281" s="48"/>
      <c r="E3281" s="102"/>
      <c r="F3281" s="102"/>
      <c r="G3281" s="102"/>
      <c r="I3281" s="93"/>
      <c r="J3281" s="93"/>
      <c r="S3281" s="72"/>
      <c r="T3281" s="72"/>
    </row>
    <row r="3282" spans="1:20" s="65" customFormat="1" ht="14.5" x14ac:dyDescent="0.35">
      <c r="A3282" s="48"/>
      <c r="E3282" s="102"/>
      <c r="F3282" s="102"/>
      <c r="G3282" s="102"/>
      <c r="I3282" s="93"/>
      <c r="J3282" s="93"/>
      <c r="S3282" s="72"/>
      <c r="T3282" s="72"/>
    </row>
    <row r="3283" spans="1:20" s="65" customFormat="1" ht="14.5" x14ac:dyDescent="0.35">
      <c r="A3283" s="48"/>
      <c r="E3283" s="102"/>
      <c r="F3283" s="102"/>
      <c r="G3283" s="102"/>
      <c r="I3283" s="93"/>
      <c r="J3283" s="93"/>
      <c r="S3283" s="72"/>
      <c r="T3283" s="72"/>
    </row>
    <row r="3284" spans="1:20" s="65" customFormat="1" ht="14.5" x14ac:dyDescent="0.35">
      <c r="A3284" s="48"/>
      <c r="E3284" s="102"/>
      <c r="F3284" s="102"/>
      <c r="G3284" s="102"/>
      <c r="I3284" s="93"/>
      <c r="J3284" s="93"/>
      <c r="S3284" s="72"/>
      <c r="T3284" s="72"/>
    </row>
    <row r="3285" spans="1:20" s="65" customFormat="1" ht="14.5" x14ac:dyDescent="0.35">
      <c r="A3285" s="48"/>
      <c r="E3285" s="102"/>
      <c r="F3285" s="102"/>
      <c r="G3285" s="102"/>
      <c r="I3285" s="93"/>
      <c r="J3285" s="93"/>
      <c r="S3285" s="72"/>
      <c r="T3285" s="72"/>
    </row>
    <row r="3286" spans="1:20" s="65" customFormat="1" ht="14.5" x14ac:dyDescent="0.35">
      <c r="A3286" s="48"/>
      <c r="E3286" s="102"/>
      <c r="F3286" s="102"/>
      <c r="G3286" s="102"/>
      <c r="I3286" s="93"/>
      <c r="J3286" s="93"/>
      <c r="S3286" s="72"/>
      <c r="T3286" s="72"/>
    </row>
    <row r="3287" spans="1:20" s="65" customFormat="1" ht="14.5" x14ac:dyDescent="0.35">
      <c r="A3287" s="48"/>
      <c r="E3287" s="102"/>
      <c r="F3287" s="102"/>
      <c r="G3287" s="102"/>
      <c r="I3287" s="93"/>
      <c r="J3287" s="93"/>
      <c r="S3287" s="72"/>
      <c r="T3287" s="72"/>
    </row>
    <row r="3288" spans="1:20" s="65" customFormat="1" ht="14.5" x14ac:dyDescent="0.35">
      <c r="A3288" s="48"/>
      <c r="E3288" s="102"/>
      <c r="F3288" s="102"/>
      <c r="G3288" s="102"/>
      <c r="I3288" s="93"/>
      <c r="J3288" s="93"/>
      <c r="S3288" s="72"/>
      <c r="T3288" s="72"/>
    </row>
    <row r="3289" spans="1:20" s="65" customFormat="1" ht="14.5" x14ac:dyDescent="0.35">
      <c r="A3289" s="48"/>
      <c r="E3289" s="102"/>
      <c r="F3289" s="102"/>
      <c r="G3289" s="102"/>
      <c r="I3289" s="93"/>
      <c r="J3289" s="93"/>
      <c r="S3289" s="72"/>
      <c r="T3289" s="72"/>
    </row>
    <row r="3290" spans="1:20" s="65" customFormat="1" ht="14.5" x14ac:dyDescent="0.35">
      <c r="A3290" s="48"/>
      <c r="E3290" s="102"/>
      <c r="F3290" s="102"/>
      <c r="G3290" s="102"/>
      <c r="I3290" s="93"/>
      <c r="J3290" s="93"/>
      <c r="S3290" s="72"/>
      <c r="T3290" s="72"/>
    </row>
    <row r="3291" spans="1:20" s="65" customFormat="1" ht="14.5" x14ac:dyDescent="0.35">
      <c r="A3291" s="48"/>
      <c r="E3291" s="102"/>
      <c r="F3291" s="102"/>
      <c r="G3291" s="102"/>
      <c r="I3291" s="93"/>
      <c r="J3291" s="93"/>
      <c r="S3291" s="72"/>
      <c r="T3291" s="72"/>
    </row>
    <row r="3292" spans="1:20" s="65" customFormat="1" ht="14.5" x14ac:dyDescent="0.35">
      <c r="A3292" s="48"/>
      <c r="E3292" s="102"/>
      <c r="F3292" s="102"/>
      <c r="G3292" s="102"/>
      <c r="I3292" s="93"/>
      <c r="J3292" s="93"/>
      <c r="S3292" s="72"/>
      <c r="T3292" s="72"/>
    </row>
    <row r="3293" spans="1:20" s="65" customFormat="1" ht="14.5" x14ac:dyDescent="0.35">
      <c r="A3293" s="48"/>
      <c r="E3293" s="102"/>
      <c r="F3293" s="102"/>
      <c r="G3293" s="102"/>
      <c r="I3293" s="93"/>
      <c r="J3293" s="93"/>
      <c r="S3293" s="72"/>
      <c r="T3293" s="72"/>
    </row>
    <row r="3294" spans="1:20" s="65" customFormat="1" ht="14.5" x14ac:dyDescent="0.35">
      <c r="A3294" s="48"/>
      <c r="E3294" s="102"/>
      <c r="F3294" s="102"/>
      <c r="G3294" s="102"/>
      <c r="I3294" s="93"/>
      <c r="J3294" s="93"/>
      <c r="S3294" s="72"/>
      <c r="T3294" s="72"/>
    </row>
    <row r="3295" spans="1:20" s="65" customFormat="1" ht="14.5" x14ac:dyDescent="0.35">
      <c r="A3295" s="48"/>
      <c r="E3295" s="102"/>
      <c r="F3295" s="102"/>
      <c r="G3295" s="102"/>
      <c r="I3295" s="93"/>
      <c r="J3295" s="93"/>
      <c r="S3295" s="72"/>
      <c r="T3295" s="72"/>
    </row>
    <row r="3296" spans="1:20" s="65" customFormat="1" ht="14.5" x14ac:dyDescent="0.35">
      <c r="A3296" s="48"/>
      <c r="E3296" s="102"/>
      <c r="F3296" s="102"/>
      <c r="G3296" s="102"/>
      <c r="I3296" s="93"/>
      <c r="J3296" s="93"/>
      <c r="S3296" s="72"/>
      <c r="T3296" s="72"/>
    </row>
    <row r="3297" spans="1:20" s="65" customFormat="1" ht="14.5" x14ac:dyDescent="0.35">
      <c r="A3297" s="48"/>
      <c r="E3297" s="102"/>
      <c r="F3297" s="102"/>
      <c r="G3297" s="102"/>
      <c r="I3297" s="93"/>
      <c r="J3297" s="93"/>
      <c r="S3297" s="72"/>
      <c r="T3297" s="72"/>
    </row>
    <row r="3298" spans="1:20" s="65" customFormat="1" ht="14.5" x14ac:dyDescent="0.35">
      <c r="A3298" s="48"/>
      <c r="E3298" s="102"/>
      <c r="F3298" s="102"/>
      <c r="G3298" s="102"/>
      <c r="I3298" s="93"/>
      <c r="J3298" s="93"/>
      <c r="S3298" s="72"/>
      <c r="T3298" s="72"/>
    </row>
    <row r="3299" spans="1:20" s="65" customFormat="1" ht="14.5" x14ac:dyDescent="0.35">
      <c r="A3299" s="48"/>
      <c r="E3299" s="102"/>
      <c r="F3299" s="102"/>
      <c r="G3299" s="102"/>
      <c r="I3299" s="93"/>
      <c r="J3299" s="93"/>
      <c r="S3299" s="72"/>
      <c r="T3299" s="72"/>
    </row>
    <row r="3300" spans="1:20" s="65" customFormat="1" ht="14.5" x14ac:dyDescent="0.35">
      <c r="A3300" s="48"/>
      <c r="E3300" s="102"/>
      <c r="F3300" s="102"/>
      <c r="G3300" s="102"/>
      <c r="I3300" s="93"/>
      <c r="J3300" s="93"/>
      <c r="S3300" s="72"/>
      <c r="T3300" s="72"/>
    </row>
    <row r="3301" spans="1:20" s="65" customFormat="1" ht="14.5" x14ac:dyDescent="0.35">
      <c r="A3301" s="48"/>
      <c r="E3301" s="102"/>
      <c r="F3301" s="102"/>
      <c r="G3301" s="102"/>
      <c r="I3301" s="93"/>
      <c r="J3301" s="93"/>
      <c r="S3301" s="72"/>
      <c r="T3301" s="72"/>
    </row>
    <row r="3302" spans="1:20" s="65" customFormat="1" ht="14.5" x14ac:dyDescent="0.35">
      <c r="A3302" s="48"/>
      <c r="E3302" s="102"/>
      <c r="F3302" s="102"/>
      <c r="G3302" s="102"/>
      <c r="I3302" s="93"/>
      <c r="J3302" s="93"/>
      <c r="S3302" s="72"/>
      <c r="T3302" s="72"/>
    </row>
    <row r="3303" spans="1:20" s="65" customFormat="1" ht="14.5" x14ac:dyDescent="0.35">
      <c r="A3303" s="48"/>
      <c r="E3303" s="102"/>
      <c r="F3303" s="102"/>
      <c r="G3303" s="102"/>
      <c r="I3303" s="93"/>
      <c r="J3303" s="93"/>
      <c r="S3303" s="72"/>
      <c r="T3303" s="72"/>
    </row>
    <row r="3304" spans="1:20" s="65" customFormat="1" ht="14.5" x14ac:dyDescent="0.35">
      <c r="A3304" s="48"/>
      <c r="E3304" s="102"/>
      <c r="F3304" s="102"/>
      <c r="G3304" s="102"/>
      <c r="I3304" s="93"/>
      <c r="J3304" s="93"/>
      <c r="S3304" s="72"/>
      <c r="T3304" s="72"/>
    </row>
    <row r="3305" spans="1:20" s="65" customFormat="1" ht="14.5" x14ac:dyDescent="0.35">
      <c r="A3305" s="48"/>
      <c r="E3305" s="102"/>
      <c r="F3305" s="102"/>
      <c r="G3305" s="102"/>
      <c r="I3305" s="93"/>
      <c r="J3305" s="93"/>
      <c r="S3305" s="72"/>
      <c r="T3305" s="72"/>
    </row>
    <row r="3306" spans="1:20" s="65" customFormat="1" ht="14.5" x14ac:dyDescent="0.35">
      <c r="A3306" s="48"/>
      <c r="E3306" s="102"/>
      <c r="F3306" s="102"/>
      <c r="G3306" s="102"/>
      <c r="I3306" s="93"/>
      <c r="J3306" s="93"/>
      <c r="S3306" s="72"/>
      <c r="T3306" s="72"/>
    </row>
    <row r="3307" spans="1:20" s="65" customFormat="1" ht="14.5" x14ac:dyDescent="0.35">
      <c r="A3307" s="48"/>
      <c r="E3307" s="102"/>
      <c r="F3307" s="102"/>
      <c r="G3307" s="102"/>
      <c r="I3307" s="93"/>
      <c r="J3307" s="93"/>
      <c r="S3307" s="72"/>
      <c r="T3307" s="72"/>
    </row>
    <row r="3308" spans="1:20" s="65" customFormat="1" ht="14.5" x14ac:dyDescent="0.35">
      <c r="A3308" s="48"/>
      <c r="E3308" s="102"/>
      <c r="F3308" s="102"/>
      <c r="G3308" s="102"/>
      <c r="I3308" s="93"/>
      <c r="J3308" s="93"/>
      <c r="S3308" s="72"/>
      <c r="T3308" s="72"/>
    </row>
    <row r="3309" spans="1:20" s="65" customFormat="1" ht="14.5" x14ac:dyDescent="0.35">
      <c r="A3309" s="48"/>
      <c r="E3309" s="102"/>
      <c r="F3309" s="102"/>
      <c r="G3309" s="102"/>
      <c r="I3309" s="93"/>
      <c r="J3309" s="93"/>
      <c r="S3309" s="72"/>
      <c r="T3309" s="72"/>
    </row>
    <row r="3310" spans="1:20" s="65" customFormat="1" ht="14.5" x14ac:dyDescent="0.35">
      <c r="A3310" s="48"/>
      <c r="E3310" s="102"/>
      <c r="F3310" s="102"/>
      <c r="G3310" s="102"/>
      <c r="I3310" s="93"/>
      <c r="J3310" s="93"/>
      <c r="S3310" s="72"/>
      <c r="T3310" s="72"/>
    </row>
    <row r="3311" spans="1:20" s="65" customFormat="1" ht="14.5" x14ac:dyDescent="0.35">
      <c r="A3311" s="48"/>
      <c r="E3311" s="102"/>
      <c r="F3311" s="102"/>
      <c r="G3311" s="102"/>
      <c r="I3311" s="93"/>
      <c r="J3311" s="93"/>
      <c r="S3311" s="72"/>
      <c r="T3311" s="72"/>
    </row>
    <row r="3312" spans="1:20" s="65" customFormat="1" ht="14.5" x14ac:dyDescent="0.35">
      <c r="A3312" s="48"/>
      <c r="E3312" s="102"/>
      <c r="F3312" s="102"/>
      <c r="G3312" s="102"/>
      <c r="I3312" s="93"/>
      <c r="J3312" s="93"/>
      <c r="S3312" s="72"/>
      <c r="T3312" s="72"/>
    </row>
    <row r="3313" spans="1:20" s="65" customFormat="1" ht="14.5" x14ac:dyDescent="0.35">
      <c r="A3313" s="48"/>
      <c r="E3313" s="102"/>
      <c r="F3313" s="102"/>
      <c r="G3313" s="102"/>
      <c r="I3313" s="93"/>
      <c r="J3313" s="93"/>
      <c r="S3313" s="72"/>
      <c r="T3313" s="72"/>
    </row>
    <row r="3314" spans="1:20" s="65" customFormat="1" ht="14.5" x14ac:dyDescent="0.35">
      <c r="A3314" s="48"/>
      <c r="E3314" s="102"/>
      <c r="F3314" s="102"/>
      <c r="G3314" s="102"/>
      <c r="I3314" s="93"/>
      <c r="J3314" s="93"/>
      <c r="S3314" s="72"/>
      <c r="T3314" s="72"/>
    </row>
    <row r="3315" spans="1:20" s="65" customFormat="1" ht="14.5" x14ac:dyDescent="0.35">
      <c r="A3315" s="48"/>
      <c r="E3315" s="102"/>
      <c r="F3315" s="102"/>
      <c r="G3315" s="102"/>
      <c r="I3315" s="93"/>
      <c r="J3315" s="93"/>
      <c r="S3315" s="72"/>
      <c r="T3315" s="72"/>
    </row>
    <row r="3316" spans="1:20" s="65" customFormat="1" ht="14.5" x14ac:dyDescent="0.35">
      <c r="A3316" s="48"/>
      <c r="E3316" s="102"/>
      <c r="F3316" s="102"/>
      <c r="G3316" s="102"/>
      <c r="I3316" s="93"/>
      <c r="J3316" s="93"/>
      <c r="S3316" s="72"/>
      <c r="T3316" s="72"/>
    </row>
    <row r="3317" spans="1:20" s="65" customFormat="1" ht="14.5" x14ac:dyDescent="0.35">
      <c r="A3317" s="48"/>
      <c r="E3317" s="102"/>
      <c r="F3317" s="102"/>
      <c r="G3317" s="102"/>
      <c r="I3317" s="93"/>
      <c r="J3317" s="93"/>
      <c r="S3317" s="72"/>
      <c r="T3317" s="72"/>
    </row>
    <row r="3318" spans="1:20" s="65" customFormat="1" ht="14.5" x14ac:dyDescent="0.35">
      <c r="A3318" s="48"/>
      <c r="E3318" s="102"/>
      <c r="F3318" s="102"/>
      <c r="G3318" s="102"/>
      <c r="I3318" s="93"/>
      <c r="J3318" s="93"/>
      <c r="S3318" s="72"/>
      <c r="T3318" s="72"/>
    </row>
    <row r="3319" spans="1:20" s="65" customFormat="1" ht="14.5" x14ac:dyDescent="0.35">
      <c r="A3319" s="48"/>
      <c r="E3319" s="102"/>
      <c r="F3319" s="102"/>
      <c r="G3319" s="102"/>
      <c r="I3319" s="93"/>
      <c r="J3319" s="93"/>
      <c r="S3319" s="72"/>
      <c r="T3319" s="72"/>
    </row>
    <row r="3320" spans="1:20" s="65" customFormat="1" ht="14.5" x14ac:dyDescent="0.35">
      <c r="A3320" s="48"/>
      <c r="E3320" s="102"/>
      <c r="F3320" s="102"/>
      <c r="G3320" s="102"/>
      <c r="I3320" s="93"/>
      <c r="J3320" s="93"/>
      <c r="S3320" s="72"/>
      <c r="T3320" s="72"/>
    </row>
    <row r="3321" spans="1:20" s="65" customFormat="1" ht="14.5" x14ac:dyDescent="0.35">
      <c r="A3321" s="48"/>
      <c r="E3321" s="102"/>
      <c r="F3321" s="102"/>
      <c r="G3321" s="102"/>
      <c r="I3321" s="93"/>
      <c r="J3321" s="93"/>
      <c r="S3321" s="72"/>
      <c r="T3321" s="72"/>
    </row>
    <row r="3322" spans="1:20" s="65" customFormat="1" ht="14.5" x14ac:dyDescent="0.35">
      <c r="A3322" s="48"/>
      <c r="E3322" s="102"/>
      <c r="F3322" s="102"/>
      <c r="G3322" s="102"/>
      <c r="I3322" s="93"/>
      <c r="J3322" s="93"/>
      <c r="S3322" s="72"/>
      <c r="T3322" s="72"/>
    </row>
    <row r="3323" spans="1:20" s="65" customFormat="1" ht="14.5" x14ac:dyDescent="0.35">
      <c r="A3323" s="48"/>
      <c r="E3323" s="102"/>
      <c r="F3323" s="102"/>
      <c r="G3323" s="102"/>
      <c r="I3323" s="93"/>
      <c r="J3323" s="93"/>
      <c r="S3323" s="72"/>
      <c r="T3323" s="72"/>
    </row>
    <row r="3324" spans="1:20" s="65" customFormat="1" ht="14.5" x14ac:dyDescent="0.35">
      <c r="A3324" s="48"/>
      <c r="E3324" s="102"/>
      <c r="F3324" s="102"/>
      <c r="G3324" s="102"/>
      <c r="I3324" s="93"/>
      <c r="J3324" s="93"/>
      <c r="S3324" s="72"/>
      <c r="T3324" s="72"/>
    </row>
    <row r="3325" spans="1:20" s="65" customFormat="1" ht="14.5" x14ac:dyDescent="0.35">
      <c r="A3325" s="48"/>
      <c r="E3325" s="102"/>
      <c r="F3325" s="102"/>
      <c r="G3325" s="102"/>
      <c r="I3325" s="93"/>
      <c r="J3325" s="93"/>
      <c r="S3325" s="72"/>
      <c r="T3325" s="72"/>
    </row>
    <row r="3326" spans="1:20" s="65" customFormat="1" ht="14.5" x14ac:dyDescent="0.35">
      <c r="A3326" s="48"/>
      <c r="E3326" s="102"/>
      <c r="F3326" s="102"/>
      <c r="G3326" s="102"/>
      <c r="I3326" s="93"/>
      <c r="J3326" s="93"/>
      <c r="S3326" s="72"/>
      <c r="T3326" s="72"/>
    </row>
    <row r="3327" spans="1:20" s="65" customFormat="1" ht="14.5" x14ac:dyDescent="0.35">
      <c r="A3327" s="48"/>
      <c r="E3327" s="102"/>
      <c r="F3327" s="102"/>
      <c r="G3327" s="102"/>
      <c r="I3327" s="93"/>
      <c r="J3327" s="93"/>
      <c r="S3327" s="72"/>
      <c r="T3327" s="72"/>
    </row>
    <row r="3328" spans="1:20" s="65" customFormat="1" ht="14.5" x14ac:dyDescent="0.35">
      <c r="A3328" s="48"/>
      <c r="E3328" s="102"/>
      <c r="F3328" s="102"/>
      <c r="G3328" s="102"/>
      <c r="I3328" s="93"/>
      <c r="J3328" s="93"/>
      <c r="S3328" s="72"/>
      <c r="T3328" s="72"/>
    </row>
    <row r="3329" spans="1:20" s="65" customFormat="1" ht="14.5" x14ac:dyDescent="0.35">
      <c r="A3329" s="48"/>
      <c r="E3329" s="102"/>
      <c r="F3329" s="102"/>
      <c r="G3329" s="102"/>
      <c r="I3329" s="93"/>
      <c r="J3329" s="93"/>
      <c r="S3329" s="72"/>
      <c r="T3329" s="72"/>
    </row>
    <row r="3330" spans="1:20" s="65" customFormat="1" ht="14.5" x14ac:dyDescent="0.35">
      <c r="A3330" s="48"/>
      <c r="E3330" s="102"/>
      <c r="F3330" s="102"/>
      <c r="G3330" s="102"/>
      <c r="I3330" s="93"/>
      <c r="J3330" s="93"/>
      <c r="S3330" s="72"/>
      <c r="T3330" s="72"/>
    </row>
    <row r="3331" spans="1:20" s="65" customFormat="1" ht="14.5" x14ac:dyDescent="0.35">
      <c r="A3331" s="48"/>
      <c r="E3331" s="102"/>
      <c r="F3331" s="102"/>
      <c r="G3331" s="102"/>
      <c r="I3331" s="93"/>
      <c r="J3331" s="93"/>
      <c r="S3331" s="72"/>
      <c r="T3331" s="72"/>
    </row>
    <row r="3332" spans="1:20" s="65" customFormat="1" ht="14.5" x14ac:dyDescent="0.35">
      <c r="A3332" s="48"/>
      <c r="E3332" s="102"/>
      <c r="F3332" s="102"/>
      <c r="G3332" s="102"/>
      <c r="I3332" s="93"/>
      <c r="J3332" s="93"/>
      <c r="S3332" s="72"/>
      <c r="T3332" s="72"/>
    </row>
    <row r="3333" spans="1:20" s="65" customFormat="1" ht="14.5" x14ac:dyDescent="0.35">
      <c r="A3333" s="48"/>
      <c r="E3333" s="102"/>
      <c r="F3333" s="102"/>
      <c r="G3333" s="102"/>
      <c r="I3333" s="93"/>
      <c r="J3333" s="93"/>
      <c r="S3333" s="72"/>
      <c r="T3333" s="72"/>
    </row>
    <row r="3334" spans="1:20" s="65" customFormat="1" ht="14.5" x14ac:dyDescent="0.35">
      <c r="A3334" s="48"/>
      <c r="E3334" s="102"/>
      <c r="F3334" s="102"/>
      <c r="G3334" s="102"/>
      <c r="I3334" s="93"/>
      <c r="J3334" s="93"/>
      <c r="S3334" s="72"/>
      <c r="T3334" s="72"/>
    </row>
    <row r="3335" spans="1:20" s="65" customFormat="1" ht="14.5" x14ac:dyDescent="0.35">
      <c r="A3335" s="48"/>
      <c r="E3335" s="102"/>
      <c r="F3335" s="102"/>
      <c r="G3335" s="102"/>
      <c r="I3335" s="93"/>
      <c r="J3335" s="93"/>
      <c r="S3335" s="72"/>
      <c r="T3335" s="72"/>
    </row>
    <row r="3336" spans="1:20" s="65" customFormat="1" ht="14.5" x14ac:dyDescent="0.35">
      <c r="A3336" s="48"/>
      <c r="E3336" s="102"/>
      <c r="F3336" s="102"/>
      <c r="G3336" s="102"/>
      <c r="I3336" s="93"/>
      <c r="J3336" s="93"/>
      <c r="S3336" s="72"/>
      <c r="T3336" s="72"/>
    </row>
    <row r="3337" spans="1:20" s="65" customFormat="1" ht="14.5" x14ac:dyDescent="0.35">
      <c r="A3337" s="48"/>
      <c r="E3337" s="102"/>
      <c r="F3337" s="102"/>
      <c r="G3337" s="102"/>
      <c r="I3337" s="93"/>
      <c r="J3337" s="93"/>
      <c r="S3337" s="72"/>
      <c r="T3337" s="72"/>
    </row>
    <row r="3338" spans="1:20" s="65" customFormat="1" ht="14.5" x14ac:dyDescent="0.35">
      <c r="A3338" s="48"/>
      <c r="E3338" s="102"/>
      <c r="F3338" s="102"/>
      <c r="G3338" s="102"/>
      <c r="I3338" s="93"/>
      <c r="J3338" s="93"/>
      <c r="S3338" s="72"/>
      <c r="T3338" s="72"/>
    </row>
    <row r="3339" spans="1:20" s="65" customFormat="1" ht="14.5" x14ac:dyDescent="0.35">
      <c r="A3339" s="48"/>
      <c r="E3339" s="102"/>
      <c r="F3339" s="102"/>
      <c r="G3339" s="102"/>
      <c r="I3339" s="93"/>
      <c r="J3339" s="93"/>
      <c r="S3339" s="72"/>
      <c r="T3339" s="72"/>
    </row>
    <row r="3340" spans="1:20" s="65" customFormat="1" ht="14.5" x14ac:dyDescent="0.35">
      <c r="A3340" s="48"/>
      <c r="E3340" s="102"/>
      <c r="F3340" s="102"/>
      <c r="G3340" s="102"/>
      <c r="I3340" s="93"/>
      <c r="J3340" s="93"/>
      <c r="S3340" s="72"/>
      <c r="T3340" s="72"/>
    </row>
    <row r="3341" spans="1:20" s="65" customFormat="1" ht="14.5" x14ac:dyDescent="0.35">
      <c r="A3341" s="48"/>
      <c r="E3341" s="102"/>
      <c r="F3341" s="102"/>
      <c r="G3341" s="102"/>
      <c r="I3341" s="93"/>
      <c r="J3341" s="93"/>
      <c r="S3341" s="72"/>
      <c r="T3341" s="72"/>
    </row>
    <row r="3342" spans="1:20" s="65" customFormat="1" ht="14.5" x14ac:dyDescent="0.35">
      <c r="A3342" s="48"/>
      <c r="E3342" s="102"/>
      <c r="F3342" s="102"/>
      <c r="G3342" s="102"/>
      <c r="I3342" s="93"/>
      <c r="J3342" s="93"/>
      <c r="S3342" s="72"/>
      <c r="T3342" s="72"/>
    </row>
    <row r="3343" spans="1:20" s="65" customFormat="1" ht="14.5" x14ac:dyDescent="0.35">
      <c r="A3343" s="48"/>
      <c r="E3343" s="102"/>
      <c r="F3343" s="102"/>
      <c r="G3343" s="102"/>
      <c r="I3343" s="93"/>
      <c r="J3343" s="93"/>
      <c r="S3343" s="72"/>
      <c r="T3343" s="72"/>
    </row>
    <row r="3344" spans="1:20" s="65" customFormat="1" ht="14.5" x14ac:dyDescent="0.35">
      <c r="A3344" s="48"/>
      <c r="E3344" s="102"/>
      <c r="F3344" s="102"/>
      <c r="G3344" s="102"/>
      <c r="I3344" s="93"/>
      <c r="J3344" s="93"/>
      <c r="S3344" s="72"/>
      <c r="T3344" s="72"/>
    </row>
    <row r="3345" spans="1:20" s="65" customFormat="1" ht="14.5" x14ac:dyDescent="0.35">
      <c r="A3345" s="48"/>
      <c r="E3345" s="102"/>
      <c r="F3345" s="102"/>
      <c r="G3345" s="102"/>
      <c r="I3345" s="93"/>
      <c r="J3345" s="93"/>
      <c r="S3345" s="72"/>
      <c r="T3345" s="72"/>
    </row>
    <row r="3346" spans="1:20" s="65" customFormat="1" ht="14.5" x14ac:dyDescent="0.35">
      <c r="A3346" s="48"/>
      <c r="E3346" s="102"/>
      <c r="F3346" s="102"/>
      <c r="G3346" s="102"/>
      <c r="I3346" s="93"/>
      <c r="J3346" s="93"/>
      <c r="S3346" s="72"/>
      <c r="T3346" s="72"/>
    </row>
    <row r="3347" spans="1:20" s="65" customFormat="1" ht="14.5" x14ac:dyDescent="0.35">
      <c r="A3347" s="48"/>
      <c r="E3347" s="102"/>
      <c r="F3347" s="102"/>
      <c r="G3347" s="102"/>
      <c r="I3347" s="93"/>
      <c r="J3347" s="93"/>
      <c r="S3347" s="72"/>
      <c r="T3347" s="72"/>
    </row>
    <row r="3348" spans="1:20" s="65" customFormat="1" ht="14.5" x14ac:dyDescent="0.35">
      <c r="A3348" s="48"/>
      <c r="E3348" s="102"/>
      <c r="F3348" s="102"/>
      <c r="G3348" s="102"/>
      <c r="I3348" s="93"/>
      <c r="J3348" s="93"/>
      <c r="S3348" s="72"/>
      <c r="T3348" s="72"/>
    </row>
    <row r="3349" spans="1:20" s="65" customFormat="1" ht="14.5" x14ac:dyDescent="0.35">
      <c r="A3349" s="48"/>
      <c r="E3349" s="102"/>
      <c r="F3349" s="102"/>
      <c r="G3349" s="102"/>
      <c r="I3349" s="93"/>
      <c r="J3349" s="93"/>
      <c r="S3349" s="72"/>
      <c r="T3349" s="72"/>
    </row>
    <row r="3350" spans="1:20" s="65" customFormat="1" ht="14.5" x14ac:dyDescent="0.35">
      <c r="A3350" s="48"/>
      <c r="E3350" s="102"/>
      <c r="F3350" s="102"/>
      <c r="G3350" s="102"/>
      <c r="I3350" s="93"/>
      <c r="J3350" s="93"/>
      <c r="S3350" s="72"/>
      <c r="T3350" s="72"/>
    </row>
    <row r="3351" spans="1:20" s="65" customFormat="1" ht="14.5" x14ac:dyDescent="0.35">
      <c r="A3351" s="48"/>
      <c r="E3351" s="102"/>
      <c r="F3351" s="102"/>
      <c r="G3351" s="102"/>
      <c r="I3351" s="93"/>
      <c r="J3351" s="93"/>
      <c r="S3351" s="72"/>
      <c r="T3351" s="72"/>
    </row>
    <row r="3352" spans="1:20" s="65" customFormat="1" ht="14.5" x14ac:dyDescent="0.35">
      <c r="A3352" s="48"/>
      <c r="E3352" s="102"/>
      <c r="F3352" s="102"/>
      <c r="G3352" s="102"/>
      <c r="I3352" s="93"/>
      <c r="J3352" s="93"/>
      <c r="S3352" s="72"/>
      <c r="T3352" s="72"/>
    </row>
    <row r="3353" spans="1:20" s="65" customFormat="1" ht="14.5" x14ac:dyDescent="0.35">
      <c r="A3353" s="48"/>
      <c r="E3353" s="102"/>
      <c r="F3353" s="102"/>
      <c r="G3353" s="102"/>
      <c r="I3353" s="93"/>
      <c r="J3353" s="93"/>
      <c r="S3353" s="72"/>
      <c r="T3353" s="72"/>
    </row>
    <row r="3354" spans="1:20" s="65" customFormat="1" ht="14.5" x14ac:dyDescent="0.35">
      <c r="A3354" s="48"/>
      <c r="E3354" s="102"/>
      <c r="F3354" s="102"/>
      <c r="G3354" s="102"/>
      <c r="I3354" s="93"/>
      <c r="J3354" s="93"/>
      <c r="S3354" s="72"/>
      <c r="T3354" s="72"/>
    </row>
    <row r="3355" spans="1:20" s="65" customFormat="1" ht="14.5" x14ac:dyDescent="0.35">
      <c r="A3355" s="48"/>
      <c r="E3355" s="102"/>
      <c r="F3355" s="102"/>
      <c r="G3355" s="102"/>
      <c r="I3355" s="93"/>
      <c r="J3355" s="93"/>
      <c r="S3355" s="72"/>
      <c r="T3355" s="72"/>
    </row>
    <row r="3356" spans="1:20" s="65" customFormat="1" ht="14.5" x14ac:dyDescent="0.35">
      <c r="A3356" s="48"/>
      <c r="E3356" s="102"/>
      <c r="F3356" s="102"/>
      <c r="G3356" s="102"/>
      <c r="I3356" s="93"/>
      <c r="J3356" s="93"/>
      <c r="S3356" s="72"/>
      <c r="T3356" s="72"/>
    </row>
    <row r="3357" spans="1:20" s="65" customFormat="1" ht="14.5" x14ac:dyDescent="0.35">
      <c r="A3357" s="48"/>
      <c r="E3357" s="102"/>
      <c r="F3357" s="102"/>
      <c r="G3357" s="102"/>
      <c r="I3357" s="93"/>
      <c r="J3357" s="93"/>
      <c r="S3357" s="72"/>
      <c r="T3357" s="72"/>
    </row>
    <row r="3358" spans="1:20" s="65" customFormat="1" ht="14.5" x14ac:dyDescent="0.35">
      <c r="A3358" s="48"/>
      <c r="E3358" s="102"/>
      <c r="F3358" s="102"/>
      <c r="G3358" s="102"/>
      <c r="I3358" s="93"/>
      <c r="J3358" s="93"/>
      <c r="S3358" s="72"/>
      <c r="T3358" s="72"/>
    </row>
    <row r="3359" spans="1:20" s="65" customFormat="1" ht="14.5" x14ac:dyDescent="0.35">
      <c r="A3359" s="48"/>
      <c r="E3359" s="102"/>
      <c r="F3359" s="102"/>
      <c r="G3359" s="102"/>
      <c r="I3359" s="93"/>
      <c r="J3359" s="93"/>
      <c r="S3359" s="72"/>
      <c r="T3359" s="72"/>
    </row>
    <row r="3360" spans="1:20" s="65" customFormat="1" ht="14.5" x14ac:dyDescent="0.35">
      <c r="A3360" s="48"/>
      <c r="E3360" s="102"/>
      <c r="F3360" s="102"/>
      <c r="G3360" s="102"/>
      <c r="I3360" s="93"/>
      <c r="J3360" s="93"/>
      <c r="S3360" s="72"/>
      <c r="T3360" s="72"/>
    </row>
    <row r="3361" spans="1:20" s="65" customFormat="1" ht="14.5" x14ac:dyDescent="0.35">
      <c r="A3361" s="48"/>
      <c r="E3361" s="102"/>
      <c r="F3361" s="102"/>
      <c r="G3361" s="102"/>
      <c r="I3361" s="93"/>
      <c r="J3361" s="93"/>
      <c r="S3361" s="72"/>
      <c r="T3361" s="72"/>
    </row>
    <row r="3362" spans="1:20" s="65" customFormat="1" ht="14.5" x14ac:dyDescent="0.35">
      <c r="A3362" s="48"/>
      <c r="E3362" s="102"/>
      <c r="F3362" s="102"/>
      <c r="G3362" s="102"/>
      <c r="I3362" s="93"/>
      <c r="J3362" s="93"/>
      <c r="S3362" s="72"/>
      <c r="T3362" s="72"/>
    </row>
    <row r="3363" spans="1:20" s="65" customFormat="1" ht="14.5" x14ac:dyDescent="0.35">
      <c r="A3363" s="48"/>
      <c r="E3363" s="102"/>
      <c r="F3363" s="102"/>
      <c r="G3363" s="102"/>
      <c r="I3363" s="93"/>
      <c r="J3363" s="93"/>
      <c r="S3363" s="72"/>
      <c r="T3363" s="72"/>
    </row>
    <row r="3364" spans="1:20" s="65" customFormat="1" ht="14.5" x14ac:dyDescent="0.35">
      <c r="A3364" s="48"/>
      <c r="E3364" s="102"/>
      <c r="F3364" s="102"/>
      <c r="G3364" s="102"/>
      <c r="I3364" s="93"/>
      <c r="J3364" s="93"/>
      <c r="S3364" s="72"/>
      <c r="T3364" s="72"/>
    </row>
    <row r="3365" spans="1:20" s="65" customFormat="1" ht="14.5" x14ac:dyDescent="0.35">
      <c r="A3365" s="48"/>
      <c r="E3365" s="102"/>
      <c r="F3365" s="102"/>
      <c r="G3365" s="102"/>
      <c r="I3365" s="93"/>
      <c r="J3365" s="93"/>
      <c r="S3365" s="72"/>
      <c r="T3365" s="72"/>
    </row>
    <row r="3366" spans="1:20" s="65" customFormat="1" ht="14.5" x14ac:dyDescent="0.35">
      <c r="A3366" s="48"/>
      <c r="E3366" s="102"/>
      <c r="F3366" s="102"/>
      <c r="G3366" s="102"/>
      <c r="I3366" s="93"/>
      <c r="J3366" s="93"/>
      <c r="S3366" s="72"/>
      <c r="T3366" s="72"/>
    </row>
    <row r="3367" spans="1:20" s="65" customFormat="1" ht="14.5" x14ac:dyDescent="0.35">
      <c r="A3367" s="48"/>
      <c r="E3367" s="102"/>
      <c r="F3367" s="102"/>
      <c r="G3367" s="102"/>
      <c r="I3367" s="93"/>
      <c r="J3367" s="93"/>
      <c r="S3367" s="72"/>
      <c r="T3367" s="72"/>
    </row>
    <row r="3368" spans="1:20" s="65" customFormat="1" ht="14.5" x14ac:dyDescent="0.35">
      <c r="A3368" s="48"/>
      <c r="E3368" s="102"/>
      <c r="F3368" s="102"/>
      <c r="G3368" s="102"/>
      <c r="I3368" s="93"/>
      <c r="J3368" s="93"/>
      <c r="S3368" s="72"/>
      <c r="T3368" s="72"/>
    </row>
    <row r="3369" spans="1:20" s="65" customFormat="1" ht="14.5" x14ac:dyDescent="0.35">
      <c r="A3369" s="48"/>
      <c r="E3369" s="102"/>
      <c r="F3369" s="102"/>
      <c r="G3369" s="102"/>
      <c r="I3369" s="93"/>
      <c r="J3369" s="93"/>
      <c r="S3369" s="72"/>
      <c r="T3369" s="72"/>
    </row>
    <row r="3370" spans="1:20" s="65" customFormat="1" ht="14.5" x14ac:dyDescent="0.35">
      <c r="A3370" s="48"/>
      <c r="E3370" s="102"/>
      <c r="F3370" s="102"/>
      <c r="G3370" s="102"/>
      <c r="I3370" s="93"/>
      <c r="J3370" s="93"/>
      <c r="S3370" s="72"/>
      <c r="T3370" s="72"/>
    </row>
    <row r="3371" spans="1:20" s="65" customFormat="1" ht="14.5" x14ac:dyDescent="0.35">
      <c r="A3371" s="48"/>
      <c r="E3371" s="102"/>
      <c r="F3371" s="102"/>
      <c r="G3371" s="102"/>
      <c r="I3371" s="93"/>
      <c r="J3371" s="93"/>
      <c r="S3371" s="72"/>
      <c r="T3371" s="72"/>
    </row>
    <row r="3372" spans="1:20" s="65" customFormat="1" ht="14.5" x14ac:dyDescent="0.35">
      <c r="A3372" s="48"/>
      <c r="E3372" s="102"/>
      <c r="F3372" s="102"/>
      <c r="G3372" s="102"/>
      <c r="I3372" s="93"/>
      <c r="J3372" s="93"/>
      <c r="S3372" s="72"/>
      <c r="T3372" s="72"/>
    </row>
    <row r="3373" spans="1:20" s="65" customFormat="1" ht="14.5" x14ac:dyDescent="0.35">
      <c r="A3373" s="48"/>
      <c r="E3373" s="102"/>
      <c r="F3373" s="102"/>
      <c r="G3373" s="102"/>
      <c r="I3373" s="93"/>
      <c r="J3373" s="93"/>
      <c r="S3373" s="72"/>
      <c r="T3373" s="72"/>
    </row>
    <row r="3374" spans="1:20" s="65" customFormat="1" ht="14.5" x14ac:dyDescent="0.35">
      <c r="A3374" s="48"/>
      <c r="E3374" s="102"/>
      <c r="F3374" s="102"/>
      <c r="G3374" s="102"/>
      <c r="I3374" s="93"/>
      <c r="J3374" s="93"/>
      <c r="S3374" s="72"/>
      <c r="T3374" s="72"/>
    </row>
    <row r="3375" spans="1:20" s="65" customFormat="1" ht="14.5" x14ac:dyDescent="0.35">
      <c r="A3375" s="48"/>
      <c r="E3375" s="102"/>
      <c r="F3375" s="102"/>
      <c r="G3375" s="102"/>
      <c r="I3375" s="93"/>
      <c r="J3375" s="93"/>
      <c r="S3375" s="72"/>
      <c r="T3375" s="72"/>
    </row>
    <row r="3376" spans="1:20" s="65" customFormat="1" ht="14.5" x14ac:dyDescent="0.35">
      <c r="A3376" s="48"/>
      <c r="E3376" s="102"/>
      <c r="F3376" s="102"/>
      <c r="G3376" s="102"/>
      <c r="I3376" s="93"/>
      <c r="J3376" s="93"/>
      <c r="S3376" s="72"/>
      <c r="T3376" s="72"/>
    </row>
    <row r="3377" spans="1:20" s="65" customFormat="1" ht="14.5" x14ac:dyDescent="0.35">
      <c r="A3377" s="48"/>
      <c r="E3377" s="102"/>
      <c r="F3377" s="102"/>
      <c r="G3377" s="102"/>
      <c r="I3377" s="93"/>
      <c r="J3377" s="93"/>
      <c r="S3377" s="72"/>
      <c r="T3377" s="72"/>
    </row>
    <row r="3378" spans="1:20" s="65" customFormat="1" ht="14.5" x14ac:dyDescent="0.35">
      <c r="A3378" s="48"/>
      <c r="E3378" s="102"/>
      <c r="F3378" s="102"/>
      <c r="G3378" s="102"/>
      <c r="I3378" s="93"/>
      <c r="J3378" s="93"/>
      <c r="S3378" s="72"/>
      <c r="T3378" s="72"/>
    </row>
    <row r="3379" spans="1:20" s="65" customFormat="1" ht="14.5" x14ac:dyDescent="0.35">
      <c r="A3379" s="48"/>
      <c r="E3379" s="102"/>
      <c r="F3379" s="102"/>
      <c r="G3379" s="102"/>
      <c r="I3379" s="93"/>
      <c r="J3379" s="93"/>
      <c r="S3379" s="72"/>
      <c r="T3379" s="72"/>
    </row>
    <row r="3380" spans="1:20" s="65" customFormat="1" ht="14.5" x14ac:dyDescent="0.35">
      <c r="A3380" s="48"/>
      <c r="E3380" s="102"/>
      <c r="F3380" s="102"/>
      <c r="G3380" s="102"/>
      <c r="I3380" s="93"/>
      <c r="J3380" s="93"/>
      <c r="S3380" s="72"/>
      <c r="T3380" s="72"/>
    </row>
    <row r="3381" spans="1:20" s="65" customFormat="1" ht="14.5" x14ac:dyDescent="0.35">
      <c r="A3381" s="48"/>
      <c r="E3381" s="102"/>
      <c r="F3381" s="102"/>
      <c r="G3381" s="102"/>
      <c r="I3381" s="93"/>
      <c r="J3381" s="93"/>
      <c r="S3381" s="72"/>
      <c r="T3381" s="72"/>
    </row>
    <row r="3382" spans="1:20" s="65" customFormat="1" ht="14.5" x14ac:dyDescent="0.35">
      <c r="A3382" s="48"/>
      <c r="E3382" s="102"/>
      <c r="F3382" s="102"/>
      <c r="G3382" s="102"/>
      <c r="I3382" s="93"/>
      <c r="J3382" s="93"/>
      <c r="S3382" s="72"/>
      <c r="T3382" s="72"/>
    </row>
    <row r="3383" spans="1:20" s="65" customFormat="1" ht="14.5" x14ac:dyDescent="0.35">
      <c r="A3383" s="48"/>
      <c r="E3383" s="102"/>
      <c r="F3383" s="102"/>
      <c r="G3383" s="102"/>
      <c r="I3383" s="93"/>
      <c r="J3383" s="93"/>
      <c r="S3383" s="72"/>
      <c r="T3383" s="72"/>
    </row>
    <row r="3384" spans="1:20" s="65" customFormat="1" ht="14.5" x14ac:dyDescent="0.35">
      <c r="A3384" s="48"/>
      <c r="E3384" s="102"/>
      <c r="F3384" s="102"/>
      <c r="G3384" s="102"/>
      <c r="I3384" s="93"/>
      <c r="J3384" s="93"/>
      <c r="S3384" s="72"/>
      <c r="T3384" s="72"/>
    </row>
    <row r="3385" spans="1:20" s="65" customFormat="1" ht="14.5" x14ac:dyDescent="0.35">
      <c r="A3385" s="48"/>
      <c r="E3385" s="102"/>
      <c r="F3385" s="102"/>
      <c r="G3385" s="102"/>
      <c r="I3385" s="93"/>
      <c r="J3385" s="93"/>
      <c r="S3385" s="72"/>
      <c r="T3385" s="72"/>
    </row>
    <row r="3386" spans="1:20" s="65" customFormat="1" ht="14.5" x14ac:dyDescent="0.35">
      <c r="A3386" s="48"/>
      <c r="E3386" s="102"/>
      <c r="F3386" s="102"/>
      <c r="G3386" s="102"/>
      <c r="I3386" s="93"/>
      <c r="J3386" s="93"/>
      <c r="S3386" s="72"/>
      <c r="T3386" s="72"/>
    </row>
    <row r="3387" spans="1:20" s="65" customFormat="1" ht="14.5" x14ac:dyDescent="0.35">
      <c r="A3387" s="48"/>
      <c r="E3387" s="102"/>
      <c r="F3387" s="102"/>
      <c r="G3387" s="102"/>
      <c r="I3387" s="93"/>
      <c r="J3387" s="93"/>
      <c r="S3387" s="72"/>
      <c r="T3387" s="72"/>
    </row>
    <row r="3388" spans="1:20" s="65" customFormat="1" ht="14.5" x14ac:dyDescent="0.35">
      <c r="A3388" s="48"/>
      <c r="E3388" s="102"/>
      <c r="F3388" s="102"/>
      <c r="G3388" s="102"/>
      <c r="I3388" s="93"/>
      <c r="J3388" s="93"/>
      <c r="S3388" s="72"/>
      <c r="T3388" s="72"/>
    </row>
    <row r="3389" spans="1:20" s="65" customFormat="1" ht="14.5" x14ac:dyDescent="0.35">
      <c r="A3389" s="48"/>
      <c r="E3389" s="102"/>
      <c r="F3389" s="102"/>
      <c r="G3389" s="102"/>
      <c r="I3389" s="93"/>
      <c r="J3389" s="93"/>
      <c r="S3389" s="72"/>
      <c r="T3389" s="72"/>
    </row>
    <row r="3390" spans="1:20" s="65" customFormat="1" ht="14.5" x14ac:dyDescent="0.35">
      <c r="A3390" s="48"/>
      <c r="E3390" s="102"/>
      <c r="F3390" s="102"/>
      <c r="G3390" s="102"/>
      <c r="I3390" s="93"/>
      <c r="J3390" s="93"/>
      <c r="S3390" s="72"/>
      <c r="T3390" s="72"/>
    </row>
    <row r="3391" spans="1:20" s="65" customFormat="1" ht="14.5" x14ac:dyDescent="0.35">
      <c r="A3391" s="48"/>
      <c r="E3391" s="102"/>
      <c r="F3391" s="102"/>
      <c r="G3391" s="102"/>
      <c r="I3391" s="93"/>
      <c r="J3391" s="93"/>
      <c r="S3391" s="72"/>
      <c r="T3391" s="72"/>
    </row>
    <row r="3392" spans="1:20" s="65" customFormat="1" ht="14.5" x14ac:dyDescent="0.35">
      <c r="A3392" s="48"/>
      <c r="E3392" s="102"/>
      <c r="F3392" s="102"/>
      <c r="G3392" s="102"/>
      <c r="I3392" s="93"/>
      <c r="J3392" s="93"/>
      <c r="S3392" s="72"/>
      <c r="T3392" s="72"/>
    </row>
    <row r="3393" spans="1:20" s="65" customFormat="1" ht="14.5" x14ac:dyDescent="0.35">
      <c r="A3393" s="48"/>
      <c r="E3393" s="102"/>
      <c r="F3393" s="102"/>
      <c r="G3393" s="102"/>
      <c r="I3393" s="93"/>
      <c r="J3393" s="93"/>
      <c r="S3393" s="72"/>
      <c r="T3393" s="72"/>
    </row>
    <row r="3394" spans="1:20" s="65" customFormat="1" ht="14.5" x14ac:dyDescent="0.35">
      <c r="A3394" s="48"/>
      <c r="E3394" s="102"/>
      <c r="F3394" s="102"/>
      <c r="G3394" s="102"/>
      <c r="I3394" s="93"/>
      <c r="J3394" s="93"/>
      <c r="S3394" s="72"/>
      <c r="T3394" s="72"/>
    </row>
    <row r="3395" spans="1:20" s="65" customFormat="1" ht="14.5" x14ac:dyDescent="0.35">
      <c r="A3395" s="48"/>
      <c r="E3395" s="102"/>
      <c r="F3395" s="102"/>
      <c r="G3395" s="102"/>
      <c r="I3395" s="93"/>
      <c r="J3395" s="93"/>
      <c r="S3395" s="72"/>
      <c r="T3395" s="72"/>
    </row>
    <row r="3396" spans="1:20" s="65" customFormat="1" ht="14.5" x14ac:dyDescent="0.35">
      <c r="A3396" s="48"/>
      <c r="E3396" s="102"/>
      <c r="F3396" s="102"/>
      <c r="G3396" s="102"/>
      <c r="I3396" s="93"/>
      <c r="J3396" s="93"/>
      <c r="S3396" s="72"/>
      <c r="T3396" s="72"/>
    </row>
    <row r="3397" spans="1:20" s="65" customFormat="1" ht="14.5" x14ac:dyDescent="0.35">
      <c r="A3397" s="48"/>
      <c r="E3397" s="102"/>
      <c r="F3397" s="102"/>
      <c r="G3397" s="102"/>
      <c r="I3397" s="93"/>
      <c r="J3397" s="93"/>
      <c r="S3397" s="72"/>
      <c r="T3397" s="72"/>
    </row>
    <row r="3398" spans="1:20" s="65" customFormat="1" ht="14.5" x14ac:dyDescent="0.35">
      <c r="A3398" s="48"/>
      <c r="E3398" s="102"/>
      <c r="F3398" s="102"/>
      <c r="G3398" s="102"/>
      <c r="I3398" s="93"/>
      <c r="J3398" s="93"/>
      <c r="S3398" s="72"/>
      <c r="T3398" s="72"/>
    </row>
    <row r="3399" spans="1:20" s="65" customFormat="1" ht="14.5" x14ac:dyDescent="0.35">
      <c r="A3399" s="48"/>
      <c r="E3399" s="102"/>
      <c r="F3399" s="102"/>
      <c r="G3399" s="102"/>
      <c r="I3399" s="93"/>
      <c r="J3399" s="93"/>
      <c r="S3399" s="72"/>
      <c r="T3399" s="72"/>
    </row>
    <row r="3400" spans="1:20" s="65" customFormat="1" ht="14.5" x14ac:dyDescent="0.35">
      <c r="A3400" s="48"/>
      <c r="E3400" s="102"/>
      <c r="F3400" s="102"/>
      <c r="G3400" s="102"/>
      <c r="I3400" s="93"/>
      <c r="J3400" s="93"/>
      <c r="S3400" s="72"/>
      <c r="T3400" s="72"/>
    </row>
    <row r="3401" spans="1:20" s="65" customFormat="1" ht="14.5" x14ac:dyDescent="0.35">
      <c r="A3401" s="48"/>
      <c r="E3401" s="102"/>
      <c r="F3401" s="102"/>
      <c r="G3401" s="102"/>
      <c r="I3401" s="93"/>
      <c r="J3401" s="93"/>
      <c r="S3401" s="72"/>
      <c r="T3401" s="72"/>
    </row>
    <row r="3402" spans="1:20" s="65" customFormat="1" ht="14.5" x14ac:dyDescent="0.35">
      <c r="A3402" s="48"/>
      <c r="E3402" s="102"/>
      <c r="F3402" s="102"/>
      <c r="G3402" s="102"/>
      <c r="I3402" s="93"/>
      <c r="J3402" s="93"/>
      <c r="S3402" s="72"/>
      <c r="T3402" s="72"/>
    </row>
    <row r="3403" spans="1:20" s="65" customFormat="1" ht="14.5" x14ac:dyDescent="0.35">
      <c r="A3403" s="48"/>
      <c r="E3403" s="102"/>
      <c r="F3403" s="102"/>
      <c r="G3403" s="102"/>
      <c r="I3403" s="93"/>
      <c r="J3403" s="93"/>
      <c r="S3403" s="72"/>
      <c r="T3403" s="72"/>
    </row>
    <row r="3404" spans="1:20" s="65" customFormat="1" ht="14.5" x14ac:dyDescent="0.35">
      <c r="A3404" s="48"/>
      <c r="E3404" s="102"/>
      <c r="F3404" s="102"/>
      <c r="G3404" s="102"/>
      <c r="I3404" s="93"/>
      <c r="J3404" s="93"/>
      <c r="S3404" s="72"/>
      <c r="T3404" s="72"/>
    </row>
    <row r="3405" spans="1:20" s="65" customFormat="1" ht="14.5" x14ac:dyDescent="0.35">
      <c r="A3405" s="48"/>
      <c r="E3405" s="102"/>
      <c r="F3405" s="102"/>
      <c r="G3405" s="102"/>
      <c r="I3405" s="93"/>
      <c r="J3405" s="93"/>
      <c r="S3405" s="72"/>
      <c r="T3405" s="72"/>
    </row>
    <row r="3406" spans="1:20" s="65" customFormat="1" ht="14.5" x14ac:dyDescent="0.35">
      <c r="A3406" s="48"/>
      <c r="E3406" s="102"/>
      <c r="F3406" s="102"/>
      <c r="G3406" s="102"/>
      <c r="I3406" s="93"/>
      <c r="J3406" s="93"/>
      <c r="S3406" s="72"/>
      <c r="T3406" s="72"/>
    </row>
    <row r="3407" spans="1:20" s="65" customFormat="1" ht="14.5" x14ac:dyDescent="0.35">
      <c r="A3407" s="48"/>
      <c r="E3407" s="102"/>
      <c r="F3407" s="102"/>
      <c r="G3407" s="102"/>
      <c r="I3407" s="93"/>
      <c r="J3407" s="93"/>
      <c r="S3407" s="72"/>
      <c r="T3407" s="72"/>
    </row>
    <row r="3408" spans="1:20" s="65" customFormat="1" ht="14.5" x14ac:dyDescent="0.35">
      <c r="A3408" s="48"/>
      <c r="E3408" s="102"/>
      <c r="F3408" s="102"/>
      <c r="G3408" s="102"/>
      <c r="I3408" s="93"/>
      <c r="J3408" s="93"/>
      <c r="S3408" s="72"/>
      <c r="T3408" s="72"/>
    </row>
    <row r="3409" spans="1:20" s="65" customFormat="1" ht="14.5" x14ac:dyDescent="0.35">
      <c r="A3409" s="48"/>
      <c r="E3409" s="102"/>
      <c r="F3409" s="102"/>
      <c r="G3409" s="102"/>
      <c r="I3409" s="93"/>
      <c r="J3409" s="93"/>
      <c r="S3409" s="72"/>
      <c r="T3409" s="72"/>
    </row>
    <row r="3410" spans="1:20" s="65" customFormat="1" ht="14.5" x14ac:dyDescent="0.35">
      <c r="A3410" s="48"/>
      <c r="E3410" s="102"/>
      <c r="F3410" s="102"/>
      <c r="G3410" s="102"/>
      <c r="I3410" s="93"/>
      <c r="J3410" s="93"/>
      <c r="S3410" s="72"/>
      <c r="T3410" s="72"/>
    </row>
    <row r="3411" spans="1:20" s="65" customFormat="1" ht="14.5" x14ac:dyDescent="0.35">
      <c r="A3411" s="48"/>
      <c r="E3411" s="102"/>
      <c r="F3411" s="102"/>
      <c r="G3411" s="102"/>
      <c r="I3411" s="93"/>
      <c r="J3411" s="93"/>
      <c r="S3411" s="72"/>
      <c r="T3411" s="72"/>
    </row>
    <row r="3412" spans="1:20" s="65" customFormat="1" ht="14.5" x14ac:dyDescent="0.35">
      <c r="A3412" s="48"/>
      <c r="E3412" s="102"/>
      <c r="F3412" s="102"/>
      <c r="G3412" s="102"/>
      <c r="I3412" s="93"/>
      <c r="J3412" s="93"/>
      <c r="S3412" s="72"/>
      <c r="T3412" s="72"/>
    </row>
    <row r="3413" spans="1:20" s="65" customFormat="1" ht="14.5" x14ac:dyDescent="0.35">
      <c r="A3413" s="48"/>
      <c r="E3413" s="102"/>
      <c r="F3413" s="102"/>
      <c r="G3413" s="102"/>
      <c r="I3413" s="93"/>
      <c r="J3413" s="93"/>
      <c r="S3413" s="72"/>
      <c r="T3413" s="72"/>
    </row>
    <row r="3414" spans="1:20" s="65" customFormat="1" ht="14.5" x14ac:dyDescent="0.35">
      <c r="A3414" s="48"/>
      <c r="E3414" s="102"/>
      <c r="F3414" s="102"/>
      <c r="G3414" s="102"/>
      <c r="I3414" s="93"/>
      <c r="J3414" s="93"/>
      <c r="S3414" s="72"/>
      <c r="T3414" s="72"/>
    </row>
    <row r="3415" spans="1:20" s="65" customFormat="1" ht="14.5" x14ac:dyDescent="0.35">
      <c r="A3415" s="48"/>
      <c r="E3415" s="102"/>
      <c r="F3415" s="102"/>
      <c r="G3415" s="102"/>
      <c r="I3415" s="93"/>
      <c r="J3415" s="93"/>
      <c r="S3415" s="72"/>
      <c r="T3415" s="72"/>
    </row>
    <row r="3416" spans="1:20" s="65" customFormat="1" ht="14.5" x14ac:dyDescent="0.35">
      <c r="A3416" s="48"/>
      <c r="E3416" s="102"/>
      <c r="F3416" s="102"/>
      <c r="G3416" s="102"/>
      <c r="I3416" s="93"/>
      <c r="J3416" s="93"/>
      <c r="S3416" s="72"/>
      <c r="T3416" s="72"/>
    </row>
    <row r="3417" spans="1:20" s="65" customFormat="1" ht="14.5" x14ac:dyDescent="0.35">
      <c r="A3417" s="48"/>
      <c r="E3417" s="102"/>
      <c r="F3417" s="102"/>
      <c r="G3417" s="102"/>
      <c r="I3417" s="93"/>
      <c r="J3417" s="93"/>
      <c r="S3417" s="72"/>
      <c r="T3417" s="72"/>
    </row>
    <row r="3418" spans="1:20" s="65" customFormat="1" ht="14.5" x14ac:dyDescent="0.35">
      <c r="A3418" s="48"/>
      <c r="E3418" s="102"/>
      <c r="F3418" s="102"/>
      <c r="G3418" s="102"/>
      <c r="I3418" s="93"/>
      <c r="J3418" s="93"/>
      <c r="S3418" s="72"/>
      <c r="T3418" s="72"/>
    </row>
    <row r="3419" spans="1:20" s="65" customFormat="1" ht="14.5" x14ac:dyDescent="0.35">
      <c r="A3419" s="48"/>
      <c r="E3419" s="102"/>
      <c r="F3419" s="102"/>
      <c r="G3419" s="102"/>
      <c r="I3419" s="93"/>
      <c r="J3419" s="93"/>
      <c r="S3419" s="72"/>
      <c r="T3419" s="72"/>
    </row>
    <row r="3420" spans="1:20" s="65" customFormat="1" ht="14.5" x14ac:dyDescent="0.35">
      <c r="A3420" s="48"/>
      <c r="E3420" s="102"/>
      <c r="F3420" s="102"/>
      <c r="G3420" s="102"/>
      <c r="I3420" s="93"/>
      <c r="J3420" s="93"/>
      <c r="S3420" s="72"/>
      <c r="T3420" s="72"/>
    </row>
    <row r="3421" spans="1:20" s="65" customFormat="1" ht="14.5" x14ac:dyDescent="0.35">
      <c r="A3421" s="48"/>
      <c r="E3421" s="102"/>
      <c r="F3421" s="102"/>
      <c r="G3421" s="102"/>
      <c r="I3421" s="93"/>
      <c r="J3421" s="93"/>
      <c r="S3421" s="72"/>
      <c r="T3421" s="72"/>
    </row>
    <row r="3422" spans="1:20" s="65" customFormat="1" ht="14.5" x14ac:dyDescent="0.35">
      <c r="A3422" s="48"/>
      <c r="E3422" s="102"/>
      <c r="F3422" s="102"/>
      <c r="G3422" s="102"/>
      <c r="I3422" s="93"/>
      <c r="J3422" s="93"/>
      <c r="S3422" s="72"/>
      <c r="T3422" s="72"/>
    </row>
    <row r="3423" spans="1:20" s="65" customFormat="1" ht="14.5" x14ac:dyDescent="0.35">
      <c r="A3423" s="48"/>
      <c r="E3423" s="102"/>
      <c r="F3423" s="102"/>
      <c r="G3423" s="102"/>
      <c r="I3423" s="93"/>
      <c r="J3423" s="93"/>
      <c r="S3423" s="72"/>
      <c r="T3423" s="72"/>
    </row>
    <row r="3424" spans="1:20" s="65" customFormat="1" ht="14.5" x14ac:dyDescent="0.35">
      <c r="A3424" s="48"/>
      <c r="E3424" s="102"/>
      <c r="F3424" s="102"/>
      <c r="G3424" s="102"/>
      <c r="I3424" s="93"/>
      <c r="J3424" s="93"/>
      <c r="S3424" s="72"/>
      <c r="T3424" s="72"/>
    </row>
    <row r="3425" spans="1:20" s="65" customFormat="1" ht="14.5" x14ac:dyDescent="0.35">
      <c r="A3425" s="48"/>
      <c r="E3425" s="102"/>
      <c r="F3425" s="102"/>
      <c r="G3425" s="102"/>
      <c r="I3425" s="93"/>
      <c r="J3425" s="93"/>
      <c r="S3425" s="72"/>
      <c r="T3425" s="72"/>
    </row>
    <row r="3426" spans="1:20" s="65" customFormat="1" ht="14.5" x14ac:dyDescent="0.35">
      <c r="A3426" s="48"/>
      <c r="E3426" s="102"/>
      <c r="F3426" s="102"/>
      <c r="G3426" s="102"/>
      <c r="I3426" s="93"/>
      <c r="J3426" s="93"/>
      <c r="S3426" s="72"/>
      <c r="T3426" s="72"/>
    </row>
    <row r="3427" spans="1:20" s="65" customFormat="1" ht="14.5" x14ac:dyDescent="0.35">
      <c r="A3427" s="48"/>
      <c r="E3427" s="102"/>
      <c r="F3427" s="102"/>
      <c r="G3427" s="102"/>
      <c r="I3427" s="93"/>
      <c r="J3427" s="93"/>
      <c r="S3427" s="72"/>
      <c r="T3427" s="72"/>
    </row>
    <row r="3428" spans="1:20" s="65" customFormat="1" ht="14.5" x14ac:dyDescent="0.35">
      <c r="A3428" s="48"/>
      <c r="E3428" s="102"/>
      <c r="F3428" s="102"/>
      <c r="G3428" s="102"/>
      <c r="I3428" s="93"/>
      <c r="J3428" s="93"/>
      <c r="S3428" s="72"/>
      <c r="T3428" s="72"/>
    </row>
    <row r="3429" spans="1:20" s="65" customFormat="1" ht="14.5" x14ac:dyDescent="0.35">
      <c r="A3429" s="48"/>
      <c r="E3429" s="102"/>
      <c r="F3429" s="102"/>
      <c r="G3429" s="102"/>
      <c r="I3429" s="93"/>
      <c r="J3429" s="93"/>
      <c r="S3429" s="72"/>
      <c r="T3429" s="72"/>
    </row>
    <row r="3430" spans="1:20" s="65" customFormat="1" ht="14.5" x14ac:dyDescent="0.35">
      <c r="A3430" s="48"/>
      <c r="E3430" s="102"/>
      <c r="F3430" s="102"/>
      <c r="G3430" s="102"/>
      <c r="I3430" s="93"/>
      <c r="J3430" s="93"/>
      <c r="S3430" s="72"/>
      <c r="T3430" s="72"/>
    </row>
    <row r="3431" spans="1:20" s="65" customFormat="1" ht="14.5" x14ac:dyDescent="0.35">
      <c r="A3431" s="48"/>
      <c r="E3431" s="102"/>
      <c r="F3431" s="102"/>
      <c r="G3431" s="102"/>
      <c r="I3431" s="93"/>
      <c r="J3431" s="93"/>
      <c r="S3431" s="72"/>
      <c r="T3431" s="72"/>
    </row>
    <row r="3432" spans="1:20" s="65" customFormat="1" ht="14.5" x14ac:dyDescent="0.35">
      <c r="A3432" s="48"/>
      <c r="E3432" s="102"/>
      <c r="F3432" s="102"/>
      <c r="G3432" s="102"/>
      <c r="I3432" s="93"/>
      <c r="J3432" s="93"/>
      <c r="S3432" s="72"/>
      <c r="T3432" s="72"/>
    </row>
    <row r="3433" spans="1:20" s="65" customFormat="1" ht="14.5" x14ac:dyDescent="0.35">
      <c r="A3433" s="48"/>
      <c r="E3433" s="102"/>
      <c r="F3433" s="102"/>
      <c r="G3433" s="102"/>
      <c r="I3433" s="93"/>
      <c r="J3433" s="93"/>
      <c r="S3433" s="72"/>
      <c r="T3433" s="72"/>
    </row>
    <row r="3434" spans="1:20" s="65" customFormat="1" ht="14.5" x14ac:dyDescent="0.35">
      <c r="A3434" s="48"/>
      <c r="E3434" s="102"/>
      <c r="F3434" s="102"/>
      <c r="G3434" s="102"/>
      <c r="I3434" s="93"/>
      <c r="J3434" s="93"/>
      <c r="S3434" s="72"/>
      <c r="T3434" s="72"/>
    </row>
    <row r="3435" spans="1:20" s="65" customFormat="1" ht="14.5" x14ac:dyDescent="0.35">
      <c r="A3435" s="48"/>
      <c r="E3435" s="102"/>
      <c r="F3435" s="102"/>
      <c r="G3435" s="102"/>
      <c r="I3435" s="93"/>
      <c r="J3435" s="93"/>
      <c r="S3435" s="72"/>
      <c r="T3435" s="72"/>
    </row>
    <row r="3436" spans="1:20" s="65" customFormat="1" ht="14.5" x14ac:dyDescent="0.35">
      <c r="A3436" s="48"/>
      <c r="E3436" s="102"/>
      <c r="F3436" s="102"/>
      <c r="G3436" s="102"/>
      <c r="I3436" s="93"/>
      <c r="J3436" s="93"/>
      <c r="S3436" s="72"/>
      <c r="T3436" s="72"/>
    </row>
    <row r="3437" spans="1:20" s="65" customFormat="1" ht="14.5" x14ac:dyDescent="0.35">
      <c r="A3437" s="48"/>
      <c r="E3437" s="102"/>
      <c r="F3437" s="102"/>
      <c r="G3437" s="102"/>
      <c r="I3437" s="93"/>
      <c r="J3437" s="93"/>
      <c r="S3437" s="72"/>
      <c r="T3437" s="72"/>
    </row>
    <row r="3438" spans="1:20" s="65" customFormat="1" ht="14.5" x14ac:dyDescent="0.35">
      <c r="A3438" s="48"/>
      <c r="E3438" s="102"/>
      <c r="F3438" s="102"/>
      <c r="G3438" s="102"/>
      <c r="I3438" s="93"/>
      <c r="J3438" s="93"/>
      <c r="S3438" s="72"/>
      <c r="T3438" s="72"/>
    </row>
    <row r="3439" spans="1:20" s="65" customFormat="1" ht="14.5" x14ac:dyDescent="0.35">
      <c r="A3439" s="48"/>
      <c r="E3439" s="102"/>
      <c r="F3439" s="102"/>
      <c r="G3439" s="102"/>
      <c r="I3439" s="93"/>
      <c r="J3439" s="93"/>
      <c r="S3439" s="72"/>
      <c r="T3439" s="72"/>
    </row>
    <row r="3440" spans="1:20" s="65" customFormat="1" ht="14.5" x14ac:dyDescent="0.35">
      <c r="A3440" s="48"/>
      <c r="E3440" s="102"/>
      <c r="F3440" s="102"/>
      <c r="G3440" s="102"/>
      <c r="I3440" s="93"/>
      <c r="J3440" s="93"/>
      <c r="S3440" s="72"/>
      <c r="T3440" s="72"/>
    </row>
    <row r="3441" spans="1:20" s="65" customFormat="1" ht="14.5" x14ac:dyDescent="0.35">
      <c r="A3441" s="48"/>
      <c r="E3441" s="102"/>
      <c r="F3441" s="102"/>
      <c r="G3441" s="102"/>
      <c r="I3441" s="93"/>
      <c r="J3441" s="93"/>
      <c r="S3441" s="72"/>
      <c r="T3441" s="72"/>
    </row>
    <row r="3442" spans="1:20" s="65" customFormat="1" ht="14.5" x14ac:dyDescent="0.35">
      <c r="A3442" s="48"/>
      <c r="E3442" s="102"/>
      <c r="F3442" s="102"/>
      <c r="G3442" s="102"/>
      <c r="I3442" s="93"/>
      <c r="J3442" s="93"/>
      <c r="S3442" s="72"/>
      <c r="T3442" s="72"/>
    </row>
    <row r="3443" spans="1:20" s="65" customFormat="1" ht="14.5" x14ac:dyDescent="0.35">
      <c r="A3443" s="48"/>
      <c r="E3443" s="102"/>
      <c r="F3443" s="102"/>
      <c r="G3443" s="102"/>
      <c r="I3443" s="93"/>
      <c r="J3443" s="93"/>
      <c r="S3443" s="72"/>
      <c r="T3443" s="72"/>
    </row>
    <row r="3444" spans="1:20" s="65" customFormat="1" ht="14.5" x14ac:dyDescent="0.35">
      <c r="A3444" s="48"/>
      <c r="E3444" s="102"/>
      <c r="F3444" s="102"/>
      <c r="G3444" s="102"/>
      <c r="I3444" s="93"/>
      <c r="J3444" s="93"/>
      <c r="S3444" s="72"/>
      <c r="T3444" s="72"/>
    </row>
    <row r="3445" spans="1:20" s="65" customFormat="1" ht="14.5" x14ac:dyDescent="0.35">
      <c r="A3445" s="48"/>
      <c r="E3445" s="102"/>
      <c r="F3445" s="102"/>
      <c r="G3445" s="102"/>
      <c r="I3445" s="93"/>
      <c r="J3445" s="93"/>
      <c r="S3445" s="72"/>
      <c r="T3445" s="72"/>
    </row>
    <row r="3446" spans="1:20" s="65" customFormat="1" ht="14.5" x14ac:dyDescent="0.35">
      <c r="A3446" s="48"/>
      <c r="E3446" s="102"/>
      <c r="F3446" s="102"/>
      <c r="G3446" s="102"/>
      <c r="I3446" s="93"/>
      <c r="J3446" s="93"/>
      <c r="S3446" s="72"/>
      <c r="T3446" s="72"/>
    </row>
    <row r="3447" spans="1:20" s="65" customFormat="1" ht="14.5" x14ac:dyDescent="0.35">
      <c r="A3447" s="48"/>
      <c r="E3447" s="102"/>
      <c r="F3447" s="102"/>
      <c r="G3447" s="102"/>
      <c r="I3447" s="93"/>
      <c r="J3447" s="93"/>
      <c r="S3447" s="72"/>
      <c r="T3447" s="72"/>
    </row>
    <row r="3448" spans="1:20" s="65" customFormat="1" ht="14.5" x14ac:dyDescent="0.35">
      <c r="A3448" s="48"/>
      <c r="E3448" s="102"/>
      <c r="F3448" s="102"/>
      <c r="G3448" s="102"/>
      <c r="I3448" s="93"/>
      <c r="J3448" s="93"/>
      <c r="S3448" s="72"/>
      <c r="T3448" s="72"/>
    </row>
    <row r="3449" spans="1:20" s="65" customFormat="1" ht="14.5" x14ac:dyDescent="0.35">
      <c r="A3449" s="48"/>
      <c r="E3449" s="102"/>
      <c r="F3449" s="102"/>
      <c r="G3449" s="102"/>
      <c r="I3449" s="93"/>
      <c r="J3449" s="93"/>
      <c r="S3449" s="72"/>
      <c r="T3449" s="72"/>
    </row>
    <row r="3450" spans="1:20" s="65" customFormat="1" ht="14.5" x14ac:dyDescent="0.35">
      <c r="A3450" s="48"/>
      <c r="E3450" s="102"/>
      <c r="F3450" s="102"/>
      <c r="G3450" s="102"/>
      <c r="I3450" s="93"/>
      <c r="J3450" s="93"/>
      <c r="S3450" s="72"/>
      <c r="T3450" s="72"/>
    </row>
    <row r="3451" spans="1:20" s="65" customFormat="1" ht="14.5" x14ac:dyDescent="0.35">
      <c r="A3451" s="48"/>
      <c r="E3451" s="102"/>
      <c r="F3451" s="102"/>
      <c r="G3451" s="102"/>
      <c r="I3451" s="93"/>
      <c r="J3451" s="93"/>
      <c r="S3451" s="72"/>
      <c r="T3451" s="72"/>
    </row>
    <row r="3452" spans="1:20" s="65" customFormat="1" ht="14.5" x14ac:dyDescent="0.35">
      <c r="A3452" s="48"/>
      <c r="E3452" s="102"/>
      <c r="F3452" s="102"/>
      <c r="G3452" s="102"/>
      <c r="I3452" s="93"/>
      <c r="J3452" s="93"/>
      <c r="S3452" s="72"/>
      <c r="T3452" s="72"/>
    </row>
    <row r="3453" spans="1:20" s="65" customFormat="1" ht="14.5" x14ac:dyDescent="0.35">
      <c r="A3453" s="48"/>
      <c r="E3453" s="102"/>
      <c r="F3453" s="102"/>
      <c r="G3453" s="102"/>
      <c r="I3453" s="93"/>
      <c r="J3453" s="93"/>
      <c r="S3453" s="72"/>
      <c r="T3453" s="72"/>
    </row>
    <row r="3454" spans="1:20" s="65" customFormat="1" ht="14.5" x14ac:dyDescent="0.35">
      <c r="A3454" s="48"/>
      <c r="E3454" s="102"/>
      <c r="F3454" s="102"/>
      <c r="G3454" s="102"/>
      <c r="I3454" s="93"/>
      <c r="J3454" s="93"/>
      <c r="S3454" s="72"/>
      <c r="T3454" s="72"/>
    </row>
    <row r="3455" spans="1:20" s="65" customFormat="1" ht="14.5" x14ac:dyDescent="0.35">
      <c r="A3455" s="48"/>
      <c r="E3455" s="102"/>
      <c r="F3455" s="102"/>
      <c r="G3455" s="102"/>
      <c r="I3455" s="93"/>
      <c r="J3455" s="93"/>
      <c r="S3455" s="72"/>
      <c r="T3455" s="72"/>
    </row>
    <row r="3456" spans="1:20" s="65" customFormat="1" ht="14.5" x14ac:dyDescent="0.35">
      <c r="A3456" s="48"/>
      <c r="E3456" s="102"/>
      <c r="F3456" s="102"/>
      <c r="G3456" s="102"/>
      <c r="I3456" s="93"/>
      <c r="J3456" s="93"/>
      <c r="S3456" s="72"/>
      <c r="T3456" s="72"/>
    </row>
    <row r="3457" spans="1:20" s="65" customFormat="1" ht="14.5" x14ac:dyDescent="0.35">
      <c r="A3457" s="48"/>
      <c r="E3457" s="102"/>
      <c r="F3457" s="102"/>
      <c r="G3457" s="102"/>
      <c r="I3457" s="93"/>
      <c r="J3457" s="93"/>
      <c r="S3457" s="72"/>
      <c r="T3457" s="72"/>
    </row>
    <row r="3458" spans="1:20" s="65" customFormat="1" ht="14.5" x14ac:dyDescent="0.35">
      <c r="A3458" s="48"/>
      <c r="E3458" s="102"/>
      <c r="F3458" s="102"/>
      <c r="G3458" s="102"/>
      <c r="I3458" s="93"/>
      <c r="J3458" s="93"/>
      <c r="S3458" s="72"/>
      <c r="T3458" s="72"/>
    </row>
    <row r="3459" spans="1:20" s="65" customFormat="1" ht="14.5" x14ac:dyDescent="0.35">
      <c r="A3459" s="48"/>
      <c r="E3459" s="102"/>
      <c r="F3459" s="102"/>
      <c r="G3459" s="102"/>
      <c r="I3459" s="93"/>
      <c r="J3459" s="93"/>
      <c r="S3459" s="72"/>
      <c r="T3459" s="72"/>
    </row>
    <row r="3460" spans="1:20" s="65" customFormat="1" ht="14.5" x14ac:dyDescent="0.35">
      <c r="A3460" s="48"/>
      <c r="E3460" s="102"/>
      <c r="F3460" s="102"/>
      <c r="G3460" s="102"/>
      <c r="I3460" s="93"/>
      <c r="J3460" s="93"/>
      <c r="S3460" s="72"/>
      <c r="T3460" s="72"/>
    </row>
    <row r="3461" spans="1:20" s="65" customFormat="1" ht="14.5" x14ac:dyDescent="0.35">
      <c r="A3461" s="48"/>
      <c r="E3461" s="102"/>
      <c r="F3461" s="102"/>
      <c r="G3461" s="102"/>
      <c r="I3461" s="93"/>
      <c r="J3461" s="93"/>
      <c r="S3461" s="72"/>
      <c r="T3461" s="72"/>
    </row>
    <row r="3462" spans="1:20" s="65" customFormat="1" ht="14.5" x14ac:dyDescent="0.35">
      <c r="A3462" s="48"/>
      <c r="E3462" s="102"/>
      <c r="F3462" s="102"/>
      <c r="G3462" s="102"/>
      <c r="I3462" s="93"/>
      <c r="J3462" s="93"/>
      <c r="S3462" s="72"/>
      <c r="T3462" s="72"/>
    </row>
    <row r="3463" spans="1:20" s="65" customFormat="1" ht="14.5" x14ac:dyDescent="0.35">
      <c r="A3463" s="48"/>
      <c r="E3463" s="102"/>
      <c r="F3463" s="102"/>
      <c r="G3463" s="102"/>
      <c r="I3463" s="93"/>
      <c r="J3463" s="93"/>
      <c r="S3463" s="72"/>
      <c r="T3463" s="72"/>
    </row>
    <row r="3464" spans="1:20" s="65" customFormat="1" ht="14.5" x14ac:dyDescent="0.35">
      <c r="A3464" s="48"/>
      <c r="E3464" s="102"/>
      <c r="F3464" s="102"/>
      <c r="G3464" s="102"/>
      <c r="I3464" s="93"/>
      <c r="J3464" s="93"/>
      <c r="S3464" s="72"/>
      <c r="T3464" s="72"/>
    </row>
    <row r="3465" spans="1:20" s="65" customFormat="1" ht="14.5" x14ac:dyDescent="0.35">
      <c r="A3465" s="48"/>
      <c r="E3465" s="102"/>
      <c r="F3465" s="102"/>
      <c r="G3465" s="102"/>
      <c r="I3465" s="93"/>
      <c r="J3465" s="93"/>
      <c r="S3465" s="72"/>
      <c r="T3465" s="72"/>
    </row>
    <row r="3466" spans="1:20" s="65" customFormat="1" ht="14.5" x14ac:dyDescent="0.35">
      <c r="A3466" s="48"/>
      <c r="E3466" s="102"/>
      <c r="F3466" s="102"/>
      <c r="G3466" s="102"/>
      <c r="I3466" s="93"/>
      <c r="J3466" s="93"/>
      <c r="S3466" s="72"/>
      <c r="T3466" s="72"/>
    </row>
    <row r="3467" spans="1:20" s="65" customFormat="1" ht="14.5" x14ac:dyDescent="0.35">
      <c r="A3467" s="48"/>
      <c r="E3467" s="102"/>
      <c r="F3467" s="102"/>
      <c r="G3467" s="102"/>
      <c r="I3467" s="93"/>
      <c r="J3467" s="93"/>
      <c r="S3467" s="72"/>
      <c r="T3467" s="72"/>
    </row>
    <row r="3468" spans="1:20" s="65" customFormat="1" ht="14.5" x14ac:dyDescent="0.35">
      <c r="A3468" s="48"/>
      <c r="E3468" s="102"/>
      <c r="F3468" s="102"/>
      <c r="G3468" s="102"/>
      <c r="I3468" s="93"/>
      <c r="J3468" s="93"/>
      <c r="S3468" s="72"/>
      <c r="T3468" s="72"/>
    </row>
    <row r="3469" spans="1:20" s="65" customFormat="1" ht="14.5" x14ac:dyDescent="0.35">
      <c r="A3469" s="48"/>
      <c r="E3469" s="102"/>
      <c r="F3469" s="102"/>
      <c r="G3469" s="102"/>
      <c r="I3469" s="93"/>
      <c r="J3469" s="93"/>
      <c r="S3469" s="72"/>
      <c r="T3469" s="72"/>
    </row>
    <row r="3470" spans="1:20" s="65" customFormat="1" ht="14.5" x14ac:dyDescent="0.35">
      <c r="A3470" s="48"/>
      <c r="E3470" s="102"/>
      <c r="F3470" s="102"/>
      <c r="G3470" s="102"/>
      <c r="I3470" s="93"/>
      <c r="J3470" s="93"/>
      <c r="S3470" s="72"/>
      <c r="T3470" s="72"/>
    </row>
    <row r="3471" spans="1:20" s="65" customFormat="1" ht="14.5" x14ac:dyDescent="0.35">
      <c r="A3471" s="48"/>
      <c r="E3471" s="102"/>
      <c r="F3471" s="102"/>
      <c r="G3471" s="102"/>
      <c r="I3471" s="93"/>
      <c r="J3471" s="93"/>
      <c r="S3471" s="72"/>
      <c r="T3471" s="72"/>
    </row>
    <row r="3472" spans="1:20" s="65" customFormat="1" ht="14.5" x14ac:dyDescent="0.35">
      <c r="A3472" s="48"/>
      <c r="E3472" s="102"/>
      <c r="F3472" s="102"/>
      <c r="G3472" s="102"/>
      <c r="I3472" s="93"/>
      <c r="J3472" s="93"/>
      <c r="S3472" s="72"/>
      <c r="T3472" s="72"/>
    </row>
    <row r="3473" spans="1:20" s="65" customFormat="1" ht="14.5" x14ac:dyDescent="0.35">
      <c r="A3473" s="48"/>
      <c r="E3473" s="102"/>
      <c r="F3473" s="102"/>
      <c r="G3473" s="102"/>
      <c r="I3473" s="93"/>
      <c r="J3473" s="93"/>
      <c r="S3473" s="72"/>
      <c r="T3473" s="72"/>
    </row>
    <row r="3474" spans="1:20" s="65" customFormat="1" ht="14.5" x14ac:dyDescent="0.35">
      <c r="A3474" s="48"/>
      <c r="E3474" s="102"/>
      <c r="F3474" s="102"/>
      <c r="G3474" s="102"/>
      <c r="I3474" s="93"/>
      <c r="J3474" s="93"/>
      <c r="S3474" s="72"/>
      <c r="T3474" s="72"/>
    </row>
    <row r="3475" spans="1:20" s="65" customFormat="1" ht="14.5" x14ac:dyDescent="0.35">
      <c r="A3475" s="48"/>
      <c r="E3475" s="102"/>
      <c r="F3475" s="102"/>
      <c r="G3475" s="102"/>
      <c r="I3475" s="93"/>
      <c r="J3475" s="93"/>
      <c r="S3475" s="72"/>
      <c r="T3475" s="72"/>
    </row>
    <row r="3476" spans="1:20" s="65" customFormat="1" ht="14.5" x14ac:dyDescent="0.35">
      <c r="A3476" s="48"/>
      <c r="E3476" s="102"/>
      <c r="F3476" s="102"/>
      <c r="G3476" s="102"/>
      <c r="I3476" s="93"/>
      <c r="J3476" s="93"/>
      <c r="S3476" s="72"/>
      <c r="T3476" s="72"/>
    </row>
    <row r="3477" spans="1:20" s="65" customFormat="1" ht="14.5" x14ac:dyDescent="0.35">
      <c r="A3477" s="48"/>
      <c r="E3477" s="102"/>
      <c r="F3477" s="102"/>
      <c r="G3477" s="102"/>
      <c r="I3477" s="93"/>
      <c r="J3477" s="93"/>
      <c r="S3477" s="72"/>
      <c r="T3477" s="72"/>
    </row>
    <row r="3478" spans="1:20" s="65" customFormat="1" ht="14.5" x14ac:dyDescent="0.35">
      <c r="A3478" s="48"/>
      <c r="E3478" s="102"/>
      <c r="F3478" s="102"/>
      <c r="G3478" s="102"/>
      <c r="I3478" s="93"/>
      <c r="J3478" s="93"/>
      <c r="S3478" s="72"/>
      <c r="T3478" s="72"/>
    </row>
    <row r="3479" spans="1:20" s="65" customFormat="1" ht="14.5" x14ac:dyDescent="0.35">
      <c r="A3479" s="48"/>
      <c r="E3479" s="102"/>
      <c r="F3479" s="102"/>
      <c r="G3479" s="102"/>
      <c r="I3479" s="93"/>
      <c r="J3479" s="93"/>
      <c r="S3479" s="72"/>
      <c r="T3479" s="72"/>
    </row>
    <row r="3480" spans="1:20" s="65" customFormat="1" ht="14.5" x14ac:dyDescent="0.35">
      <c r="A3480" s="48"/>
      <c r="E3480" s="102"/>
      <c r="F3480" s="102"/>
      <c r="G3480" s="102"/>
      <c r="I3480" s="93"/>
      <c r="J3480" s="93"/>
      <c r="S3480" s="72"/>
      <c r="T3480" s="72"/>
    </row>
    <row r="3481" spans="1:20" s="65" customFormat="1" ht="14.5" x14ac:dyDescent="0.35">
      <c r="A3481" s="48"/>
      <c r="E3481" s="102"/>
      <c r="F3481" s="102"/>
      <c r="G3481" s="102"/>
      <c r="I3481" s="93"/>
      <c r="J3481" s="93"/>
      <c r="S3481" s="72"/>
      <c r="T3481" s="72"/>
    </row>
    <row r="3482" spans="1:20" s="65" customFormat="1" ht="14.5" x14ac:dyDescent="0.35">
      <c r="A3482" s="48"/>
      <c r="E3482" s="102"/>
      <c r="F3482" s="102"/>
      <c r="G3482" s="102"/>
      <c r="I3482" s="93"/>
      <c r="J3482" s="93"/>
      <c r="S3482" s="72"/>
      <c r="T3482" s="72"/>
    </row>
    <row r="3483" spans="1:20" s="65" customFormat="1" ht="14.5" x14ac:dyDescent="0.35">
      <c r="A3483" s="48"/>
      <c r="E3483" s="102"/>
      <c r="F3483" s="102"/>
      <c r="G3483" s="102"/>
      <c r="I3483" s="93"/>
      <c r="J3483" s="93"/>
      <c r="S3483" s="72"/>
      <c r="T3483" s="72"/>
    </row>
    <row r="3484" spans="1:20" s="65" customFormat="1" ht="14.5" x14ac:dyDescent="0.35">
      <c r="A3484" s="48"/>
      <c r="E3484" s="102"/>
      <c r="F3484" s="102"/>
      <c r="G3484" s="102"/>
      <c r="I3484" s="93"/>
      <c r="J3484" s="93"/>
      <c r="S3484" s="72"/>
      <c r="T3484" s="72"/>
    </row>
    <row r="3485" spans="1:20" s="65" customFormat="1" ht="14.5" x14ac:dyDescent="0.35">
      <c r="A3485" s="48"/>
      <c r="E3485" s="102"/>
      <c r="F3485" s="102"/>
      <c r="G3485" s="102"/>
      <c r="I3485" s="93"/>
      <c r="J3485" s="93"/>
      <c r="S3485" s="72"/>
      <c r="T3485" s="72"/>
    </row>
    <row r="3486" spans="1:20" s="65" customFormat="1" ht="14.5" x14ac:dyDescent="0.35">
      <c r="A3486" s="48"/>
      <c r="E3486" s="102"/>
      <c r="F3486" s="102"/>
      <c r="G3486" s="102"/>
      <c r="I3486" s="93"/>
      <c r="J3486" s="93"/>
      <c r="S3486" s="72"/>
      <c r="T3486" s="72"/>
    </row>
    <row r="3487" spans="1:20" s="65" customFormat="1" ht="14.5" x14ac:dyDescent="0.35">
      <c r="A3487" s="48"/>
      <c r="E3487" s="102"/>
      <c r="F3487" s="102"/>
      <c r="G3487" s="102"/>
      <c r="I3487" s="93"/>
      <c r="J3487" s="93"/>
      <c r="S3487" s="72"/>
      <c r="T3487" s="72"/>
    </row>
    <row r="3488" spans="1:20" s="65" customFormat="1" ht="14.5" x14ac:dyDescent="0.35">
      <c r="A3488" s="48"/>
      <c r="E3488" s="102"/>
      <c r="F3488" s="102"/>
      <c r="G3488" s="102"/>
      <c r="I3488" s="93"/>
      <c r="J3488" s="93"/>
      <c r="S3488" s="72"/>
      <c r="T3488" s="72"/>
    </row>
    <row r="3489" spans="1:20" s="65" customFormat="1" ht="14.5" x14ac:dyDescent="0.35">
      <c r="A3489" s="48"/>
      <c r="E3489" s="102"/>
      <c r="F3489" s="102"/>
      <c r="G3489" s="102"/>
      <c r="I3489" s="93"/>
      <c r="J3489" s="93"/>
      <c r="S3489" s="72"/>
      <c r="T3489" s="72"/>
    </row>
    <row r="3490" spans="1:20" s="65" customFormat="1" ht="14.5" x14ac:dyDescent="0.35">
      <c r="A3490" s="48"/>
      <c r="E3490" s="102"/>
      <c r="F3490" s="102"/>
      <c r="G3490" s="102"/>
      <c r="I3490" s="93"/>
      <c r="J3490" s="93"/>
      <c r="S3490" s="72"/>
      <c r="T3490" s="72"/>
    </row>
    <row r="3491" spans="1:20" s="65" customFormat="1" ht="14.5" x14ac:dyDescent="0.35">
      <c r="A3491" s="48"/>
      <c r="E3491" s="102"/>
      <c r="F3491" s="102"/>
      <c r="G3491" s="102"/>
      <c r="I3491" s="93"/>
      <c r="J3491" s="93"/>
      <c r="S3491" s="72"/>
      <c r="T3491" s="72"/>
    </row>
    <row r="3492" spans="1:20" s="65" customFormat="1" ht="14.5" x14ac:dyDescent="0.35">
      <c r="A3492" s="48"/>
      <c r="E3492" s="102"/>
      <c r="F3492" s="102"/>
      <c r="G3492" s="102"/>
      <c r="I3492" s="93"/>
      <c r="J3492" s="93"/>
      <c r="S3492" s="72"/>
      <c r="T3492" s="72"/>
    </row>
    <row r="3493" spans="1:20" s="65" customFormat="1" ht="14.5" x14ac:dyDescent="0.35">
      <c r="A3493" s="48"/>
      <c r="E3493" s="102"/>
      <c r="F3493" s="102"/>
      <c r="G3493" s="102"/>
      <c r="I3493" s="93"/>
      <c r="J3493" s="93"/>
      <c r="S3493" s="72"/>
      <c r="T3493" s="72"/>
    </row>
    <row r="3494" spans="1:20" s="65" customFormat="1" ht="14.5" x14ac:dyDescent="0.35">
      <c r="A3494" s="48"/>
      <c r="E3494" s="102"/>
      <c r="F3494" s="102"/>
      <c r="G3494" s="102"/>
      <c r="I3494" s="93"/>
      <c r="J3494" s="93"/>
      <c r="S3494" s="72"/>
      <c r="T3494" s="72"/>
    </row>
    <row r="3495" spans="1:20" s="65" customFormat="1" ht="14.5" x14ac:dyDescent="0.35">
      <c r="A3495" s="48"/>
      <c r="E3495" s="102"/>
      <c r="F3495" s="102"/>
      <c r="G3495" s="102"/>
      <c r="I3495" s="93"/>
      <c r="J3495" s="93"/>
      <c r="S3495" s="72"/>
      <c r="T3495" s="72"/>
    </row>
    <row r="3496" spans="1:20" s="65" customFormat="1" ht="14.5" x14ac:dyDescent="0.35">
      <c r="A3496" s="48"/>
      <c r="E3496" s="102"/>
      <c r="F3496" s="102"/>
      <c r="G3496" s="102"/>
      <c r="I3496" s="93"/>
      <c r="J3496" s="93"/>
      <c r="S3496" s="72"/>
      <c r="T3496" s="72"/>
    </row>
    <row r="3497" spans="1:20" s="65" customFormat="1" ht="14.5" x14ac:dyDescent="0.35">
      <c r="A3497" s="48"/>
      <c r="E3497" s="102"/>
      <c r="F3497" s="102"/>
      <c r="G3497" s="102"/>
      <c r="I3497" s="93"/>
      <c r="J3497" s="93"/>
      <c r="S3497" s="72"/>
      <c r="T3497" s="72"/>
    </row>
    <row r="3498" spans="1:20" s="65" customFormat="1" ht="14.5" x14ac:dyDescent="0.35">
      <c r="A3498" s="48"/>
      <c r="E3498" s="102"/>
      <c r="F3498" s="102"/>
      <c r="G3498" s="102"/>
      <c r="I3498" s="93"/>
      <c r="J3498" s="93"/>
      <c r="S3498" s="72"/>
      <c r="T3498" s="72"/>
    </row>
    <row r="3499" spans="1:20" s="65" customFormat="1" ht="14.5" x14ac:dyDescent="0.35">
      <c r="A3499" s="48"/>
      <c r="E3499" s="102"/>
      <c r="F3499" s="102"/>
      <c r="G3499" s="102"/>
      <c r="I3499" s="93"/>
      <c r="J3499" s="93"/>
      <c r="S3499" s="72"/>
      <c r="T3499" s="72"/>
    </row>
    <row r="3500" spans="1:20" s="65" customFormat="1" ht="14.5" x14ac:dyDescent="0.35">
      <c r="A3500" s="48"/>
      <c r="E3500" s="102"/>
      <c r="F3500" s="102"/>
      <c r="G3500" s="102"/>
      <c r="I3500" s="93"/>
      <c r="J3500" s="93"/>
      <c r="S3500" s="72"/>
      <c r="T3500" s="72"/>
    </row>
    <row r="3501" spans="1:20" s="65" customFormat="1" ht="14.5" x14ac:dyDescent="0.35">
      <c r="A3501" s="48"/>
      <c r="E3501" s="102"/>
      <c r="F3501" s="102"/>
      <c r="G3501" s="102"/>
      <c r="I3501" s="93"/>
      <c r="J3501" s="93"/>
      <c r="S3501" s="72"/>
      <c r="T3501" s="72"/>
    </row>
    <row r="3502" spans="1:20" s="65" customFormat="1" ht="14.5" x14ac:dyDescent="0.35">
      <c r="A3502" s="48"/>
      <c r="E3502" s="102"/>
      <c r="F3502" s="102"/>
      <c r="G3502" s="102"/>
      <c r="I3502" s="93"/>
      <c r="J3502" s="93"/>
      <c r="S3502" s="72"/>
      <c r="T3502" s="72"/>
    </row>
    <row r="3503" spans="1:20" s="65" customFormat="1" ht="14.5" x14ac:dyDescent="0.35">
      <c r="A3503" s="48"/>
      <c r="E3503" s="102"/>
      <c r="F3503" s="102"/>
      <c r="G3503" s="102"/>
      <c r="I3503" s="93"/>
      <c r="J3503" s="93"/>
      <c r="S3503" s="72"/>
      <c r="T3503" s="72"/>
    </row>
    <row r="3504" spans="1:20" s="65" customFormat="1" ht="14.5" x14ac:dyDescent="0.35">
      <c r="A3504" s="48"/>
      <c r="E3504" s="102"/>
      <c r="F3504" s="102"/>
      <c r="G3504" s="102"/>
      <c r="I3504" s="93"/>
      <c r="J3504" s="93"/>
      <c r="S3504" s="72"/>
      <c r="T3504" s="72"/>
    </row>
    <row r="3505" spans="1:20" s="65" customFormat="1" ht="14.5" x14ac:dyDescent="0.35">
      <c r="A3505" s="48"/>
      <c r="E3505" s="102"/>
      <c r="F3505" s="102"/>
      <c r="G3505" s="102"/>
      <c r="I3505" s="93"/>
      <c r="J3505" s="93"/>
      <c r="S3505" s="72"/>
      <c r="T3505" s="72"/>
    </row>
    <row r="3506" spans="1:20" s="65" customFormat="1" ht="14.5" x14ac:dyDescent="0.35">
      <c r="A3506" s="48"/>
      <c r="E3506" s="102"/>
      <c r="F3506" s="102"/>
      <c r="G3506" s="102"/>
      <c r="I3506" s="93"/>
      <c r="J3506" s="93"/>
      <c r="S3506" s="72"/>
      <c r="T3506" s="72"/>
    </row>
    <row r="3507" spans="1:20" s="65" customFormat="1" ht="14.5" x14ac:dyDescent="0.35">
      <c r="A3507" s="48"/>
      <c r="E3507" s="102"/>
      <c r="F3507" s="102"/>
      <c r="G3507" s="102"/>
      <c r="I3507" s="93"/>
      <c r="J3507" s="93"/>
      <c r="S3507" s="72"/>
      <c r="T3507" s="72"/>
    </row>
    <row r="3508" spans="1:20" s="65" customFormat="1" ht="14.5" x14ac:dyDescent="0.35">
      <c r="A3508" s="48"/>
      <c r="E3508" s="102"/>
      <c r="F3508" s="102"/>
      <c r="G3508" s="102"/>
      <c r="I3508" s="93"/>
      <c r="J3508" s="93"/>
      <c r="S3508" s="72"/>
      <c r="T3508" s="72"/>
    </row>
    <row r="3509" spans="1:20" s="65" customFormat="1" ht="14.5" x14ac:dyDescent="0.35">
      <c r="A3509" s="48"/>
      <c r="E3509" s="102"/>
      <c r="F3509" s="102"/>
      <c r="G3509" s="102"/>
      <c r="I3509" s="93"/>
      <c r="J3509" s="93"/>
      <c r="S3509" s="72"/>
      <c r="T3509" s="72"/>
    </row>
    <row r="3510" spans="1:20" s="65" customFormat="1" ht="14.5" x14ac:dyDescent="0.35">
      <c r="A3510" s="48"/>
      <c r="E3510" s="102"/>
      <c r="F3510" s="102"/>
      <c r="G3510" s="102"/>
      <c r="I3510" s="93"/>
      <c r="J3510" s="93"/>
      <c r="S3510" s="72"/>
      <c r="T3510" s="72"/>
    </row>
    <row r="3511" spans="1:20" s="65" customFormat="1" ht="14.5" x14ac:dyDescent="0.35">
      <c r="A3511" s="48"/>
      <c r="E3511" s="102"/>
      <c r="F3511" s="102"/>
      <c r="G3511" s="102"/>
      <c r="I3511" s="93"/>
      <c r="J3511" s="93"/>
      <c r="S3511" s="72"/>
      <c r="T3511" s="72"/>
    </row>
    <row r="3512" spans="1:20" s="65" customFormat="1" ht="14.5" x14ac:dyDescent="0.35">
      <c r="A3512" s="48"/>
      <c r="E3512" s="102"/>
      <c r="F3512" s="102"/>
      <c r="G3512" s="102"/>
      <c r="I3512" s="93"/>
      <c r="J3512" s="93"/>
      <c r="S3512" s="72"/>
      <c r="T3512" s="72"/>
    </row>
    <row r="3513" spans="1:20" s="65" customFormat="1" ht="14.5" x14ac:dyDescent="0.35">
      <c r="A3513" s="48"/>
      <c r="E3513" s="102"/>
      <c r="F3513" s="102"/>
      <c r="G3513" s="102"/>
      <c r="I3513" s="93"/>
      <c r="J3513" s="93"/>
      <c r="S3513" s="72"/>
      <c r="T3513" s="72"/>
    </row>
    <row r="3514" spans="1:20" s="65" customFormat="1" ht="14.5" x14ac:dyDescent="0.35">
      <c r="A3514" s="48"/>
      <c r="E3514" s="102"/>
      <c r="F3514" s="102"/>
      <c r="G3514" s="102"/>
      <c r="I3514" s="93"/>
      <c r="J3514" s="93"/>
      <c r="S3514" s="72"/>
      <c r="T3514" s="72"/>
    </row>
    <row r="3515" spans="1:20" s="65" customFormat="1" ht="14.5" x14ac:dyDescent="0.35">
      <c r="A3515" s="48"/>
      <c r="E3515" s="102"/>
      <c r="F3515" s="102"/>
      <c r="G3515" s="102"/>
      <c r="I3515" s="93"/>
      <c r="J3515" s="93"/>
      <c r="S3515" s="72"/>
      <c r="T3515" s="72"/>
    </row>
    <row r="3516" spans="1:20" s="65" customFormat="1" ht="14.5" x14ac:dyDescent="0.35">
      <c r="A3516" s="48"/>
      <c r="E3516" s="102"/>
      <c r="F3516" s="102"/>
      <c r="G3516" s="102"/>
      <c r="I3516" s="93"/>
      <c r="J3516" s="93"/>
      <c r="S3516" s="72"/>
      <c r="T3516" s="72"/>
    </row>
    <row r="3517" spans="1:20" s="65" customFormat="1" ht="14.5" x14ac:dyDescent="0.35">
      <c r="A3517" s="48"/>
      <c r="E3517" s="102"/>
      <c r="F3517" s="102"/>
      <c r="G3517" s="102"/>
      <c r="I3517" s="93"/>
      <c r="J3517" s="93"/>
      <c r="S3517" s="72"/>
      <c r="T3517" s="72"/>
    </row>
    <row r="3518" spans="1:20" s="65" customFormat="1" ht="14.5" x14ac:dyDescent="0.35">
      <c r="A3518" s="48"/>
      <c r="E3518" s="102"/>
      <c r="F3518" s="102"/>
      <c r="G3518" s="102"/>
      <c r="I3518" s="93"/>
      <c r="J3518" s="93"/>
      <c r="S3518" s="72"/>
      <c r="T3518" s="72"/>
    </row>
    <row r="3519" spans="1:20" s="65" customFormat="1" ht="14.5" x14ac:dyDescent="0.35">
      <c r="A3519" s="48"/>
      <c r="E3519" s="102"/>
      <c r="F3519" s="102"/>
      <c r="G3519" s="102"/>
      <c r="I3519" s="93"/>
      <c r="J3519" s="93"/>
      <c r="S3519" s="72"/>
      <c r="T3519" s="72"/>
    </row>
    <row r="3520" spans="1:20" s="65" customFormat="1" ht="14.5" x14ac:dyDescent="0.35">
      <c r="A3520" s="48"/>
      <c r="E3520" s="102"/>
      <c r="F3520" s="102"/>
      <c r="G3520" s="102"/>
      <c r="I3520" s="93"/>
      <c r="J3520" s="93"/>
      <c r="S3520" s="72"/>
      <c r="T3520" s="72"/>
    </row>
    <row r="3521" spans="1:20" s="65" customFormat="1" ht="14.5" x14ac:dyDescent="0.35">
      <c r="A3521" s="48"/>
      <c r="E3521" s="102"/>
      <c r="F3521" s="102"/>
      <c r="G3521" s="102"/>
      <c r="I3521" s="93"/>
      <c r="J3521" s="93"/>
      <c r="S3521" s="72"/>
      <c r="T3521" s="72"/>
    </row>
    <row r="3522" spans="1:20" s="65" customFormat="1" ht="14.5" x14ac:dyDescent="0.35">
      <c r="A3522" s="48"/>
      <c r="E3522" s="102"/>
      <c r="F3522" s="102"/>
      <c r="G3522" s="102"/>
      <c r="I3522" s="93"/>
      <c r="J3522" s="93"/>
      <c r="S3522" s="72"/>
      <c r="T3522" s="72"/>
    </row>
    <row r="3523" spans="1:20" s="65" customFormat="1" ht="14.5" x14ac:dyDescent="0.35">
      <c r="A3523" s="48"/>
      <c r="E3523" s="102"/>
      <c r="F3523" s="102"/>
      <c r="G3523" s="102"/>
      <c r="I3523" s="93"/>
      <c r="J3523" s="93"/>
      <c r="S3523" s="72"/>
      <c r="T3523" s="72"/>
    </row>
    <row r="3524" spans="1:20" s="65" customFormat="1" ht="14.5" x14ac:dyDescent="0.35">
      <c r="A3524" s="48"/>
      <c r="E3524" s="102"/>
      <c r="F3524" s="102"/>
      <c r="G3524" s="102"/>
      <c r="I3524" s="93"/>
      <c r="J3524" s="93"/>
      <c r="S3524" s="72"/>
      <c r="T3524" s="72"/>
    </row>
    <row r="3525" spans="1:20" s="65" customFormat="1" ht="14.5" x14ac:dyDescent="0.35">
      <c r="A3525" s="48"/>
      <c r="E3525" s="102"/>
      <c r="F3525" s="102"/>
      <c r="G3525" s="102"/>
      <c r="I3525" s="93"/>
      <c r="J3525" s="93"/>
      <c r="S3525" s="72"/>
      <c r="T3525" s="72"/>
    </row>
    <row r="3526" spans="1:20" s="65" customFormat="1" ht="14.5" x14ac:dyDescent="0.35">
      <c r="A3526" s="48"/>
      <c r="E3526" s="102"/>
      <c r="F3526" s="102"/>
      <c r="G3526" s="102"/>
      <c r="I3526" s="93"/>
      <c r="J3526" s="93"/>
      <c r="S3526" s="72"/>
      <c r="T3526" s="72"/>
    </row>
    <row r="3527" spans="1:20" s="65" customFormat="1" ht="14.5" x14ac:dyDescent="0.35">
      <c r="A3527" s="48"/>
      <c r="E3527" s="102"/>
      <c r="F3527" s="102"/>
      <c r="G3527" s="102"/>
      <c r="I3527" s="93"/>
      <c r="J3527" s="93"/>
      <c r="S3527" s="72"/>
      <c r="T3527" s="72"/>
    </row>
    <row r="3528" spans="1:20" s="65" customFormat="1" ht="14.5" x14ac:dyDescent="0.35">
      <c r="A3528" s="48"/>
      <c r="E3528" s="102"/>
      <c r="F3528" s="102"/>
      <c r="G3528" s="102"/>
      <c r="I3528" s="93"/>
      <c r="J3528" s="93"/>
      <c r="S3528" s="72"/>
      <c r="T3528" s="72"/>
    </row>
    <row r="3529" spans="1:20" s="65" customFormat="1" ht="14.5" x14ac:dyDescent="0.35">
      <c r="A3529" s="48"/>
      <c r="E3529" s="102"/>
      <c r="F3529" s="102"/>
      <c r="G3529" s="102"/>
      <c r="I3529" s="93"/>
      <c r="J3529" s="93"/>
      <c r="S3529" s="72"/>
      <c r="T3529" s="72"/>
    </row>
    <row r="3530" spans="1:20" s="65" customFormat="1" ht="14.5" x14ac:dyDescent="0.35">
      <c r="A3530" s="48"/>
      <c r="E3530" s="102"/>
      <c r="F3530" s="102"/>
      <c r="G3530" s="102"/>
      <c r="I3530" s="93"/>
      <c r="J3530" s="93"/>
      <c r="S3530" s="72"/>
      <c r="T3530" s="72"/>
    </row>
    <row r="3531" spans="1:20" s="65" customFormat="1" ht="14.5" x14ac:dyDescent="0.35">
      <c r="A3531" s="48"/>
      <c r="E3531" s="102"/>
      <c r="F3531" s="102"/>
      <c r="G3531" s="102"/>
      <c r="I3531" s="93"/>
      <c r="J3531" s="93"/>
      <c r="S3531" s="72"/>
      <c r="T3531" s="72"/>
    </row>
    <row r="3532" spans="1:20" s="65" customFormat="1" ht="14.5" x14ac:dyDescent="0.35">
      <c r="A3532" s="48"/>
      <c r="E3532" s="102"/>
      <c r="F3532" s="102"/>
      <c r="G3532" s="102"/>
      <c r="I3532" s="93"/>
      <c r="J3532" s="93"/>
      <c r="S3532" s="72"/>
      <c r="T3532" s="72"/>
    </row>
    <row r="3533" spans="1:20" s="65" customFormat="1" ht="14.5" x14ac:dyDescent="0.35">
      <c r="A3533" s="48"/>
      <c r="E3533" s="102"/>
      <c r="F3533" s="102"/>
      <c r="G3533" s="102"/>
      <c r="I3533" s="93"/>
      <c r="J3533" s="93"/>
      <c r="S3533" s="72"/>
      <c r="T3533" s="72"/>
    </row>
    <row r="3534" spans="1:20" s="65" customFormat="1" ht="14.5" x14ac:dyDescent="0.35">
      <c r="A3534" s="48"/>
      <c r="E3534" s="102"/>
      <c r="F3534" s="102"/>
      <c r="G3534" s="102"/>
      <c r="I3534" s="93"/>
      <c r="J3534" s="93"/>
      <c r="S3534" s="72"/>
      <c r="T3534" s="72"/>
    </row>
    <row r="3535" spans="1:20" s="65" customFormat="1" ht="14.5" x14ac:dyDescent="0.35">
      <c r="A3535" s="48"/>
      <c r="E3535" s="102"/>
      <c r="F3535" s="102"/>
      <c r="G3535" s="102"/>
      <c r="I3535" s="93"/>
      <c r="J3535" s="93"/>
      <c r="S3535" s="72"/>
      <c r="T3535" s="72"/>
    </row>
    <row r="3536" spans="1:20" s="65" customFormat="1" ht="14.5" x14ac:dyDescent="0.35">
      <c r="A3536" s="48"/>
      <c r="E3536" s="102"/>
      <c r="F3536" s="102"/>
      <c r="G3536" s="102"/>
      <c r="I3536" s="93"/>
      <c r="J3536" s="93"/>
      <c r="S3536" s="72"/>
      <c r="T3536" s="72"/>
    </row>
    <row r="3537" spans="1:20" s="65" customFormat="1" ht="14.5" x14ac:dyDescent="0.35">
      <c r="A3537" s="48"/>
      <c r="E3537" s="102"/>
      <c r="F3537" s="102"/>
      <c r="G3537" s="102"/>
      <c r="I3537" s="93"/>
      <c r="J3537" s="93"/>
      <c r="S3537" s="72"/>
      <c r="T3537" s="72"/>
    </row>
    <row r="3538" spans="1:20" s="65" customFormat="1" ht="14.5" x14ac:dyDescent="0.35">
      <c r="A3538" s="48"/>
      <c r="E3538" s="102"/>
      <c r="F3538" s="102"/>
      <c r="G3538" s="102"/>
      <c r="I3538" s="93"/>
      <c r="J3538" s="93"/>
      <c r="S3538" s="72"/>
      <c r="T3538" s="72"/>
    </row>
    <row r="3539" spans="1:20" s="65" customFormat="1" ht="14.5" x14ac:dyDescent="0.35">
      <c r="A3539" s="48"/>
      <c r="E3539" s="102"/>
      <c r="F3539" s="102"/>
      <c r="G3539" s="102"/>
      <c r="I3539" s="93"/>
      <c r="J3539" s="93"/>
      <c r="S3539" s="72"/>
      <c r="T3539" s="72"/>
    </row>
    <row r="3540" spans="1:20" s="65" customFormat="1" ht="14.5" x14ac:dyDescent="0.35">
      <c r="A3540" s="48"/>
      <c r="E3540" s="102"/>
      <c r="F3540" s="102"/>
      <c r="G3540" s="102"/>
      <c r="I3540" s="93"/>
      <c r="J3540" s="93"/>
      <c r="S3540" s="72"/>
      <c r="T3540" s="72"/>
    </row>
    <row r="3541" spans="1:20" s="65" customFormat="1" ht="14.5" x14ac:dyDescent="0.35">
      <c r="A3541" s="48"/>
      <c r="E3541" s="102"/>
      <c r="F3541" s="102"/>
      <c r="G3541" s="102"/>
      <c r="I3541" s="93"/>
      <c r="J3541" s="93"/>
      <c r="S3541" s="72"/>
      <c r="T3541" s="72"/>
    </row>
    <row r="3542" spans="1:20" s="65" customFormat="1" ht="14.5" x14ac:dyDescent="0.35">
      <c r="A3542" s="48"/>
      <c r="E3542" s="102"/>
      <c r="F3542" s="102"/>
      <c r="G3542" s="102"/>
      <c r="I3542" s="93"/>
      <c r="J3542" s="93"/>
      <c r="S3542" s="72"/>
      <c r="T3542" s="72"/>
    </row>
    <row r="3543" spans="1:20" s="65" customFormat="1" ht="14.5" x14ac:dyDescent="0.35">
      <c r="A3543" s="48"/>
      <c r="E3543" s="102"/>
      <c r="F3543" s="102"/>
      <c r="G3543" s="102"/>
      <c r="I3543" s="93"/>
      <c r="J3543" s="93"/>
      <c r="S3543" s="72"/>
      <c r="T3543" s="72"/>
    </row>
    <row r="3544" spans="1:20" s="65" customFormat="1" ht="14.5" x14ac:dyDescent="0.35">
      <c r="A3544" s="48"/>
      <c r="E3544" s="102"/>
      <c r="F3544" s="102"/>
      <c r="G3544" s="102"/>
      <c r="I3544" s="93"/>
      <c r="J3544" s="93"/>
      <c r="S3544" s="72"/>
      <c r="T3544" s="72"/>
    </row>
    <row r="3545" spans="1:20" s="65" customFormat="1" ht="14.5" x14ac:dyDescent="0.35">
      <c r="A3545" s="48"/>
      <c r="E3545" s="102"/>
      <c r="F3545" s="102"/>
      <c r="G3545" s="102"/>
      <c r="I3545" s="93"/>
      <c r="J3545" s="93"/>
      <c r="S3545" s="72"/>
      <c r="T3545" s="72"/>
    </row>
    <row r="3546" spans="1:20" s="65" customFormat="1" ht="14.5" x14ac:dyDescent="0.35">
      <c r="A3546" s="48"/>
      <c r="E3546" s="102"/>
      <c r="F3546" s="102"/>
      <c r="G3546" s="102"/>
      <c r="I3546" s="93"/>
      <c r="J3546" s="93"/>
      <c r="S3546" s="72"/>
      <c r="T3546" s="72"/>
    </row>
    <row r="3547" spans="1:20" s="65" customFormat="1" ht="14.5" x14ac:dyDescent="0.35">
      <c r="A3547" s="48"/>
      <c r="E3547" s="102"/>
      <c r="F3547" s="102"/>
      <c r="G3547" s="102"/>
      <c r="I3547" s="93"/>
      <c r="J3547" s="93"/>
      <c r="S3547" s="72"/>
      <c r="T3547" s="72"/>
    </row>
    <row r="3548" spans="1:20" s="65" customFormat="1" ht="14.5" x14ac:dyDescent="0.35">
      <c r="A3548" s="48"/>
      <c r="E3548" s="102"/>
      <c r="F3548" s="102"/>
      <c r="G3548" s="102"/>
      <c r="I3548" s="93"/>
      <c r="J3548" s="93"/>
      <c r="S3548" s="72"/>
      <c r="T3548" s="72"/>
    </row>
    <row r="3549" spans="1:20" s="65" customFormat="1" ht="14.5" x14ac:dyDescent="0.35">
      <c r="A3549" s="48"/>
      <c r="E3549" s="102"/>
      <c r="F3549" s="102"/>
      <c r="G3549" s="102"/>
      <c r="I3549" s="93"/>
      <c r="J3549" s="93"/>
      <c r="S3549" s="72"/>
      <c r="T3549" s="72"/>
    </row>
    <row r="3550" spans="1:20" s="65" customFormat="1" ht="14.5" x14ac:dyDescent="0.35">
      <c r="A3550" s="48"/>
      <c r="E3550" s="102"/>
      <c r="F3550" s="102"/>
      <c r="G3550" s="102"/>
      <c r="I3550" s="93"/>
      <c r="J3550" s="93"/>
      <c r="S3550" s="72"/>
      <c r="T3550" s="72"/>
    </row>
    <row r="3551" spans="1:20" s="65" customFormat="1" ht="14.5" x14ac:dyDescent="0.35">
      <c r="A3551" s="48"/>
      <c r="E3551" s="102"/>
      <c r="F3551" s="102"/>
      <c r="G3551" s="102"/>
      <c r="I3551" s="93"/>
      <c r="J3551" s="93"/>
      <c r="S3551" s="72"/>
      <c r="T3551" s="72"/>
    </row>
    <row r="3552" spans="1:20" s="65" customFormat="1" ht="14.5" x14ac:dyDescent="0.35">
      <c r="A3552" s="48"/>
      <c r="E3552" s="102"/>
      <c r="F3552" s="102"/>
      <c r="G3552" s="102"/>
      <c r="I3552" s="93"/>
      <c r="J3552" s="93"/>
      <c r="S3552" s="72"/>
      <c r="T3552" s="72"/>
    </row>
    <row r="3553" spans="1:20" s="65" customFormat="1" ht="14.5" x14ac:dyDescent="0.35">
      <c r="A3553" s="48"/>
      <c r="E3553" s="102"/>
      <c r="F3553" s="102"/>
      <c r="G3553" s="102"/>
      <c r="I3553" s="93"/>
      <c r="J3553" s="93"/>
      <c r="S3553" s="72"/>
      <c r="T3553" s="72"/>
    </row>
    <row r="3554" spans="1:20" s="65" customFormat="1" ht="14.5" x14ac:dyDescent="0.35">
      <c r="A3554" s="48"/>
      <c r="E3554" s="102"/>
      <c r="F3554" s="102"/>
      <c r="G3554" s="102"/>
      <c r="I3554" s="93"/>
      <c r="J3554" s="93"/>
      <c r="S3554" s="72"/>
      <c r="T3554" s="72"/>
    </row>
    <row r="3555" spans="1:20" s="65" customFormat="1" ht="14.5" x14ac:dyDescent="0.35">
      <c r="A3555" s="48"/>
      <c r="E3555" s="102"/>
      <c r="F3555" s="102"/>
      <c r="G3555" s="102"/>
      <c r="I3555" s="93"/>
      <c r="J3555" s="93"/>
      <c r="S3555" s="72"/>
      <c r="T3555" s="72"/>
    </row>
    <row r="3556" spans="1:20" s="65" customFormat="1" ht="14.5" x14ac:dyDescent="0.35">
      <c r="A3556" s="48"/>
      <c r="E3556" s="102"/>
      <c r="F3556" s="102"/>
      <c r="G3556" s="102"/>
      <c r="I3556" s="93"/>
      <c r="J3556" s="93"/>
      <c r="S3556" s="72"/>
      <c r="T3556" s="72"/>
    </row>
    <row r="3557" spans="1:20" s="65" customFormat="1" ht="14.5" x14ac:dyDescent="0.35">
      <c r="A3557" s="48"/>
      <c r="E3557" s="102"/>
      <c r="F3557" s="102"/>
      <c r="G3557" s="102"/>
      <c r="I3557" s="93"/>
      <c r="J3557" s="93"/>
      <c r="S3557" s="72"/>
      <c r="T3557" s="72"/>
    </row>
    <row r="3558" spans="1:20" s="65" customFormat="1" ht="14.5" x14ac:dyDescent="0.35">
      <c r="A3558" s="48"/>
      <c r="E3558" s="102"/>
      <c r="F3558" s="102"/>
      <c r="G3558" s="102"/>
      <c r="I3558" s="93"/>
      <c r="J3558" s="93"/>
      <c r="S3558" s="72"/>
      <c r="T3558" s="72"/>
    </row>
    <row r="3559" spans="1:20" s="65" customFormat="1" ht="14.5" x14ac:dyDescent="0.35">
      <c r="A3559" s="48"/>
      <c r="E3559" s="102"/>
      <c r="F3559" s="102"/>
      <c r="G3559" s="102"/>
      <c r="I3559" s="93"/>
      <c r="J3559" s="93"/>
      <c r="S3559" s="72"/>
      <c r="T3559" s="72"/>
    </row>
    <row r="3560" spans="1:20" s="65" customFormat="1" ht="14.5" x14ac:dyDescent="0.35">
      <c r="A3560" s="48"/>
      <c r="E3560" s="102"/>
      <c r="F3560" s="102"/>
      <c r="G3560" s="102"/>
      <c r="I3560" s="93"/>
      <c r="J3560" s="93"/>
      <c r="S3560" s="72"/>
      <c r="T3560" s="72"/>
    </row>
    <row r="3561" spans="1:20" s="65" customFormat="1" ht="14.5" x14ac:dyDescent="0.35">
      <c r="A3561" s="48"/>
      <c r="E3561" s="102"/>
      <c r="F3561" s="102"/>
      <c r="G3561" s="102"/>
      <c r="I3561" s="93"/>
      <c r="J3561" s="93"/>
      <c r="S3561" s="72"/>
      <c r="T3561" s="72"/>
    </row>
    <row r="3562" spans="1:20" s="65" customFormat="1" ht="14.5" x14ac:dyDescent="0.35">
      <c r="A3562" s="48"/>
      <c r="E3562" s="102"/>
      <c r="F3562" s="102"/>
      <c r="G3562" s="102"/>
      <c r="I3562" s="93"/>
      <c r="J3562" s="93"/>
      <c r="S3562" s="72"/>
      <c r="T3562" s="72"/>
    </row>
    <row r="3563" spans="1:20" s="65" customFormat="1" ht="14.5" x14ac:dyDescent="0.35">
      <c r="A3563" s="48"/>
      <c r="E3563" s="102"/>
      <c r="F3563" s="102"/>
      <c r="G3563" s="102"/>
      <c r="I3563" s="93"/>
      <c r="J3563" s="93"/>
      <c r="S3563" s="72"/>
      <c r="T3563" s="72"/>
    </row>
    <row r="3564" spans="1:20" s="65" customFormat="1" ht="14.5" x14ac:dyDescent="0.35">
      <c r="A3564" s="48"/>
      <c r="E3564" s="102"/>
      <c r="F3564" s="102"/>
      <c r="G3564" s="102"/>
      <c r="I3564" s="93"/>
      <c r="J3564" s="93"/>
      <c r="S3564" s="72"/>
      <c r="T3564" s="72"/>
    </row>
    <row r="3565" spans="1:20" s="65" customFormat="1" ht="14.5" x14ac:dyDescent="0.35">
      <c r="A3565" s="48"/>
      <c r="E3565" s="102"/>
      <c r="F3565" s="102"/>
      <c r="G3565" s="102"/>
      <c r="I3565" s="93"/>
      <c r="J3565" s="93"/>
      <c r="S3565" s="72"/>
      <c r="T3565" s="72"/>
    </row>
    <row r="3566" spans="1:20" s="65" customFormat="1" ht="14.5" x14ac:dyDescent="0.35">
      <c r="A3566" s="48"/>
      <c r="E3566" s="102"/>
      <c r="F3566" s="102"/>
      <c r="G3566" s="102"/>
      <c r="I3566" s="93"/>
      <c r="J3566" s="93"/>
      <c r="S3566" s="72"/>
      <c r="T3566" s="72"/>
    </row>
    <row r="3567" spans="1:20" s="65" customFormat="1" ht="14.5" x14ac:dyDescent="0.35">
      <c r="A3567" s="48"/>
      <c r="E3567" s="102"/>
      <c r="F3567" s="102"/>
      <c r="G3567" s="102"/>
      <c r="I3567" s="93"/>
      <c r="J3567" s="93"/>
      <c r="S3567" s="72"/>
      <c r="T3567" s="72"/>
    </row>
    <row r="3568" spans="1:20" s="65" customFormat="1" ht="14.5" x14ac:dyDescent="0.35">
      <c r="A3568" s="48"/>
      <c r="E3568" s="102"/>
      <c r="F3568" s="102"/>
      <c r="G3568" s="102"/>
      <c r="I3568" s="93"/>
      <c r="J3568" s="93"/>
      <c r="S3568" s="72"/>
      <c r="T3568" s="72"/>
    </row>
    <row r="3569" spans="1:20" s="65" customFormat="1" ht="14.5" x14ac:dyDescent="0.35">
      <c r="A3569" s="48"/>
      <c r="E3569" s="102"/>
      <c r="F3569" s="102"/>
      <c r="G3569" s="102"/>
      <c r="I3569" s="93"/>
      <c r="J3569" s="93"/>
      <c r="S3569" s="72"/>
      <c r="T3569" s="72"/>
    </row>
    <row r="3570" spans="1:20" s="65" customFormat="1" ht="14.5" x14ac:dyDescent="0.35">
      <c r="A3570" s="48"/>
      <c r="E3570" s="102"/>
      <c r="F3570" s="102"/>
      <c r="G3570" s="102"/>
      <c r="I3570" s="93"/>
      <c r="J3570" s="93"/>
      <c r="S3570" s="72"/>
      <c r="T3570" s="72"/>
    </row>
    <row r="3571" spans="1:20" s="65" customFormat="1" ht="14.5" x14ac:dyDescent="0.35">
      <c r="A3571" s="48"/>
      <c r="E3571" s="102"/>
      <c r="F3571" s="102"/>
      <c r="G3571" s="102"/>
      <c r="I3571" s="93"/>
      <c r="J3571" s="93"/>
      <c r="S3571" s="72"/>
      <c r="T3571" s="72"/>
    </row>
    <row r="3572" spans="1:20" s="65" customFormat="1" ht="14.5" x14ac:dyDescent="0.35">
      <c r="A3572" s="48"/>
      <c r="E3572" s="102"/>
      <c r="F3572" s="102"/>
      <c r="G3572" s="102"/>
      <c r="I3572" s="93"/>
      <c r="J3572" s="93"/>
      <c r="S3572" s="72"/>
      <c r="T3572" s="72"/>
    </row>
    <row r="3573" spans="1:20" s="65" customFormat="1" ht="14.5" x14ac:dyDescent="0.35">
      <c r="A3573" s="48"/>
      <c r="E3573" s="102"/>
      <c r="F3573" s="102"/>
      <c r="G3573" s="102"/>
      <c r="I3573" s="93"/>
      <c r="J3573" s="93"/>
      <c r="S3573" s="72"/>
      <c r="T3573" s="72"/>
    </row>
    <row r="3574" spans="1:20" s="65" customFormat="1" ht="14.5" x14ac:dyDescent="0.35">
      <c r="A3574" s="48"/>
      <c r="E3574" s="102"/>
      <c r="F3574" s="102"/>
      <c r="G3574" s="102"/>
      <c r="I3574" s="93"/>
      <c r="J3574" s="93"/>
      <c r="S3574" s="72"/>
      <c r="T3574" s="72"/>
    </row>
    <row r="3575" spans="1:20" s="65" customFormat="1" ht="14.5" x14ac:dyDescent="0.35">
      <c r="A3575" s="48"/>
      <c r="E3575" s="102"/>
      <c r="F3575" s="102"/>
      <c r="G3575" s="102"/>
      <c r="I3575" s="93"/>
      <c r="J3575" s="93"/>
      <c r="S3575" s="72"/>
      <c r="T3575" s="72"/>
    </row>
    <row r="3576" spans="1:20" s="65" customFormat="1" ht="14.5" x14ac:dyDescent="0.35">
      <c r="A3576" s="48"/>
      <c r="E3576" s="102"/>
      <c r="F3576" s="102"/>
      <c r="G3576" s="102"/>
      <c r="I3576" s="93"/>
      <c r="J3576" s="93"/>
      <c r="S3576" s="72"/>
      <c r="T3576" s="72"/>
    </row>
    <row r="3577" spans="1:20" s="65" customFormat="1" ht="14.5" x14ac:dyDescent="0.35">
      <c r="A3577" s="48"/>
      <c r="E3577" s="102"/>
      <c r="F3577" s="102"/>
      <c r="G3577" s="102"/>
      <c r="I3577" s="93"/>
      <c r="J3577" s="93"/>
      <c r="S3577" s="72"/>
      <c r="T3577" s="72"/>
    </row>
    <row r="3578" spans="1:20" s="65" customFormat="1" ht="14.5" x14ac:dyDescent="0.35">
      <c r="A3578" s="48"/>
      <c r="E3578" s="102"/>
      <c r="F3578" s="102"/>
      <c r="G3578" s="102"/>
      <c r="I3578" s="93"/>
      <c r="J3578" s="93"/>
      <c r="S3578" s="72"/>
      <c r="T3578" s="72"/>
    </row>
    <row r="3579" spans="1:20" s="65" customFormat="1" ht="14.5" x14ac:dyDescent="0.35">
      <c r="A3579" s="48"/>
      <c r="E3579" s="102"/>
      <c r="F3579" s="102"/>
      <c r="G3579" s="102"/>
      <c r="I3579" s="93"/>
      <c r="J3579" s="93"/>
      <c r="S3579" s="72"/>
      <c r="T3579" s="72"/>
    </row>
    <row r="3580" spans="1:20" s="65" customFormat="1" ht="14.5" x14ac:dyDescent="0.35">
      <c r="A3580" s="48"/>
      <c r="E3580" s="102"/>
      <c r="F3580" s="102"/>
      <c r="G3580" s="102"/>
      <c r="I3580" s="93"/>
      <c r="J3580" s="93"/>
      <c r="S3580" s="72"/>
      <c r="T3580" s="72"/>
    </row>
    <row r="3581" spans="1:20" s="65" customFormat="1" ht="14.5" x14ac:dyDescent="0.35">
      <c r="A3581" s="48"/>
      <c r="E3581" s="102"/>
      <c r="F3581" s="102"/>
      <c r="G3581" s="102"/>
      <c r="I3581" s="93"/>
      <c r="J3581" s="93"/>
      <c r="S3581" s="72"/>
      <c r="T3581" s="72"/>
    </row>
    <row r="3582" spans="1:20" s="65" customFormat="1" ht="14.5" x14ac:dyDescent="0.35">
      <c r="A3582" s="48"/>
      <c r="E3582" s="102"/>
      <c r="F3582" s="102"/>
      <c r="G3582" s="102"/>
      <c r="I3582" s="93"/>
      <c r="J3582" s="93"/>
      <c r="S3582" s="72"/>
      <c r="T3582" s="72"/>
    </row>
    <row r="3583" spans="1:20" s="65" customFormat="1" ht="14.5" x14ac:dyDescent="0.35">
      <c r="A3583" s="48"/>
      <c r="E3583" s="102"/>
      <c r="F3583" s="102"/>
      <c r="G3583" s="102"/>
      <c r="I3583" s="93"/>
      <c r="J3583" s="93"/>
      <c r="S3583" s="72"/>
      <c r="T3583" s="72"/>
    </row>
    <row r="3584" spans="1:20" s="65" customFormat="1" ht="14.5" x14ac:dyDescent="0.35">
      <c r="A3584" s="48"/>
      <c r="E3584" s="102"/>
      <c r="F3584" s="102"/>
      <c r="G3584" s="102"/>
      <c r="I3584" s="93"/>
      <c r="J3584" s="93"/>
      <c r="S3584" s="72"/>
      <c r="T3584" s="72"/>
    </row>
    <row r="3585" spans="1:20" s="65" customFormat="1" ht="14.5" x14ac:dyDescent="0.35">
      <c r="A3585" s="48"/>
      <c r="E3585" s="102"/>
      <c r="F3585" s="102"/>
      <c r="G3585" s="102"/>
      <c r="I3585" s="93"/>
      <c r="J3585" s="93"/>
      <c r="S3585" s="72"/>
      <c r="T3585" s="72"/>
    </row>
    <row r="3586" spans="1:20" s="65" customFormat="1" ht="14.5" x14ac:dyDescent="0.35">
      <c r="A3586" s="48"/>
      <c r="E3586" s="102"/>
      <c r="F3586" s="102"/>
      <c r="G3586" s="102"/>
      <c r="I3586" s="93"/>
      <c r="J3586" s="93"/>
      <c r="S3586" s="72"/>
      <c r="T3586" s="72"/>
    </row>
    <row r="3587" spans="1:20" s="65" customFormat="1" ht="14.5" x14ac:dyDescent="0.35">
      <c r="A3587" s="48"/>
      <c r="E3587" s="102"/>
      <c r="F3587" s="102"/>
      <c r="G3587" s="102"/>
      <c r="I3587" s="93"/>
      <c r="J3587" s="93"/>
      <c r="S3587" s="72"/>
      <c r="T3587" s="72"/>
    </row>
    <row r="3588" spans="1:20" s="65" customFormat="1" ht="14.5" x14ac:dyDescent="0.35">
      <c r="A3588" s="48"/>
      <c r="E3588" s="102"/>
      <c r="F3588" s="102"/>
      <c r="G3588" s="102"/>
      <c r="I3588" s="93"/>
      <c r="J3588" s="93"/>
      <c r="S3588" s="72"/>
      <c r="T3588" s="72"/>
    </row>
    <row r="3589" spans="1:20" s="65" customFormat="1" ht="14.5" x14ac:dyDescent="0.35">
      <c r="A3589" s="48"/>
      <c r="E3589" s="102"/>
      <c r="F3589" s="102"/>
      <c r="G3589" s="102"/>
      <c r="I3589" s="93"/>
      <c r="J3589" s="93"/>
      <c r="S3589" s="72"/>
      <c r="T3589" s="72"/>
    </row>
    <row r="3590" spans="1:20" s="65" customFormat="1" ht="14.5" x14ac:dyDescent="0.35">
      <c r="A3590" s="48"/>
      <c r="E3590" s="102"/>
      <c r="F3590" s="102"/>
      <c r="G3590" s="102"/>
      <c r="I3590" s="93"/>
      <c r="J3590" s="93"/>
      <c r="S3590" s="72"/>
      <c r="T3590" s="72"/>
    </row>
    <row r="3591" spans="1:20" s="65" customFormat="1" ht="14.5" x14ac:dyDescent="0.35">
      <c r="A3591" s="48"/>
      <c r="E3591" s="102"/>
      <c r="F3591" s="102"/>
      <c r="G3591" s="102"/>
      <c r="I3591" s="93"/>
      <c r="J3591" s="93"/>
      <c r="S3591" s="72"/>
      <c r="T3591" s="72"/>
    </row>
    <row r="3592" spans="1:20" s="65" customFormat="1" ht="14.5" x14ac:dyDescent="0.35">
      <c r="A3592" s="48"/>
      <c r="E3592" s="102"/>
      <c r="F3592" s="102"/>
      <c r="G3592" s="102"/>
      <c r="I3592" s="93"/>
      <c r="J3592" s="93"/>
      <c r="S3592" s="72"/>
      <c r="T3592" s="72"/>
    </row>
    <row r="3593" spans="1:20" s="65" customFormat="1" ht="14.5" x14ac:dyDescent="0.35">
      <c r="A3593" s="48"/>
      <c r="E3593" s="102"/>
      <c r="F3593" s="102"/>
      <c r="G3593" s="102"/>
      <c r="I3593" s="93"/>
      <c r="J3593" s="93"/>
      <c r="S3593" s="72"/>
      <c r="T3593" s="72"/>
    </row>
    <row r="3594" spans="1:20" s="65" customFormat="1" ht="14.5" x14ac:dyDescent="0.35">
      <c r="A3594" s="48"/>
      <c r="E3594" s="102"/>
      <c r="F3594" s="102"/>
      <c r="G3594" s="102"/>
      <c r="I3594" s="93"/>
      <c r="J3594" s="93"/>
      <c r="S3594" s="72"/>
      <c r="T3594" s="72"/>
    </row>
    <row r="3595" spans="1:20" s="65" customFormat="1" ht="14.5" x14ac:dyDescent="0.35">
      <c r="A3595" s="48"/>
      <c r="E3595" s="102"/>
      <c r="F3595" s="102"/>
      <c r="G3595" s="102"/>
      <c r="I3595" s="93"/>
      <c r="J3595" s="93"/>
      <c r="S3595" s="72"/>
      <c r="T3595" s="72"/>
    </row>
    <row r="3596" spans="1:20" s="65" customFormat="1" ht="14.5" x14ac:dyDescent="0.35">
      <c r="A3596" s="48"/>
      <c r="E3596" s="102"/>
      <c r="F3596" s="102"/>
      <c r="G3596" s="102"/>
      <c r="I3596" s="93"/>
      <c r="J3596" s="93"/>
      <c r="S3596" s="72"/>
      <c r="T3596" s="72"/>
    </row>
    <row r="3597" spans="1:20" s="65" customFormat="1" ht="14.5" x14ac:dyDescent="0.35">
      <c r="A3597" s="48"/>
      <c r="E3597" s="102"/>
      <c r="F3597" s="102"/>
      <c r="G3597" s="102"/>
      <c r="I3597" s="93"/>
      <c r="J3597" s="93"/>
      <c r="S3597" s="72"/>
      <c r="T3597" s="72"/>
    </row>
    <row r="3598" spans="1:20" s="65" customFormat="1" ht="14.5" x14ac:dyDescent="0.35">
      <c r="A3598" s="48"/>
      <c r="E3598" s="102"/>
      <c r="F3598" s="102"/>
      <c r="G3598" s="102"/>
      <c r="I3598" s="93"/>
      <c r="J3598" s="93"/>
      <c r="S3598" s="72"/>
      <c r="T3598" s="72"/>
    </row>
    <row r="3599" spans="1:20" s="65" customFormat="1" ht="14.5" x14ac:dyDescent="0.35">
      <c r="A3599" s="48"/>
      <c r="E3599" s="102"/>
      <c r="F3599" s="102"/>
      <c r="G3599" s="102"/>
      <c r="I3599" s="93"/>
      <c r="J3599" s="93"/>
      <c r="S3599" s="72"/>
      <c r="T3599" s="72"/>
    </row>
    <row r="3600" spans="1:20" s="65" customFormat="1" ht="14.5" x14ac:dyDescent="0.35">
      <c r="A3600" s="48"/>
      <c r="E3600" s="102"/>
      <c r="F3600" s="102"/>
      <c r="G3600" s="102"/>
      <c r="I3600" s="93"/>
      <c r="J3600" s="93"/>
      <c r="S3600" s="72"/>
      <c r="T3600" s="72"/>
    </row>
    <row r="3601" spans="1:20" s="65" customFormat="1" ht="14.5" x14ac:dyDescent="0.35">
      <c r="A3601" s="48"/>
      <c r="E3601" s="102"/>
      <c r="F3601" s="102"/>
      <c r="G3601" s="102"/>
      <c r="I3601" s="93"/>
      <c r="J3601" s="93"/>
      <c r="S3601" s="72"/>
      <c r="T3601" s="72"/>
    </row>
    <row r="3602" spans="1:20" s="65" customFormat="1" ht="14.5" x14ac:dyDescent="0.35">
      <c r="A3602" s="48"/>
      <c r="E3602" s="102"/>
      <c r="F3602" s="102"/>
      <c r="G3602" s="102"/>
      <c r="I3602" s="93"/>
      <c r="J3602" s="93"/>
      <c r="S3602" s="72"/>
      <c r="T3602" s="72"/>
    </row>
    <row r="3603" spans="1:20" s="65" customFormat="1" ht="14.5" x14ac:dyDescent="0.35">
      <c r="A3603" s="48"/>
      <c r="E3603" s="102"/>
      <c r="F3603" s="102"/>
      <c r="G3603" s="102"/>
      <c r="I3603" s="93"/>
      <c r="J3603" s="93"/>
      <c r="S3603" s="72"/>
      <c r="T3603" s="72"/>
    </row>
    <row r="3604" spans="1:20" s="65" customFormat="1" ht="14.5" x14ac:dyDescent="0.35">
      <c r="A3604" s="48"/>
      <c r="E3604" s="102"/>
      <c r="F3604" s="102"/>
      <c r="G3604" s="102"/>
      <c r="I3604" s="93"/>
      <c r="J3604" s="93"/>
      <c r="S3604" s="72"/>
      <c r="T3604" s="72"/>
    </row>
    <row r="3605" spans="1:20" s="65" customFormat="1" ht="14.5" x14ac:dyDescent="0.35">
      <c r="A3605" s="48"/>
      <c r="E3605" s="102"/>
      <c r="F3605" s="102"/>
      <c r="G3605" s="102"/>
      <c r="I3605" s="93"/>
      <c r="J3605" s="93"/>
      <c r="S3605" s="72"/>
      <c r="T3605" s="72"/>
    </row>
    <row r="3606" spans="1:20" s="65" customFormat="1" ht="14.5" x14ac:dyDescent="0.35">
      <c r="A3606" s="48"/>
      <c r="E3606" s="102"/>
      <c r="F3606" s="102"/>
      <c r="G3606" s="102"/>
      <c r="I3606" s="93"/>
      <c r="J3606" s="93"/>
      <c r="S3606" s="72"/>
      <c r="T3606" s="72"/>
    </row>
    <row r="3607" spans="1:20" s="65" customFormat="1" ht="14.5" x14ac:dyDescent="0.35">
      <c r="A3607" s="48"/>
      <c r="E3607" s="102"/>
      <c r="F3607" s="102"/>
      <c r="G3607" s="102"/>
      <c r="I3607" s="93"/>
      <c r="J3607" s="93"/>
      <c r="S3607" s="72"/>
      <c r="T3607" s="72"/>
    </row>
    <row r="3608" spans="1:20" s="65" customFormat="1" ht="14.5" x14ac:dyDescent="0.35">
      <c r="A3608" s="48"/>
      <c r="E3608" s="102"/>
      <c r="F3608" s="102"/>
      <c r="G3608" s="102"/>
      <c r="I3608" s="93"/>
      <c r="J3608" s="93"/>
      <c r="S3608" s="72"/>
      <c r="T3608" s="72"/>
    </row>
    <row r="3609" spans="1:20" s="65" customFormat="1" ht="14.5" x14ac:dyDescent="0.35">
      <c r="A3609" s="48"/>
      <c r="E3609" s="102"/>
      <c r="F3609" s="102"/>
      <c r="G3609" s="102"/>
      <c r="I3609" s="93"/>
      <c r="J3609" s="93"/>
      <c r="S3609" s="72"/>
      <c r="T3609" s="72"/>
    </row>
    <row r="3610" spans="1:20" s="65" customFormat="1" ht="14.5" x14ac:dyDescent="0.35">
      <c r="A3610" s="48"/>
      <c r="E3610" s="102"/>
      <c r="F3610" s="102"/>
      <c r="G3610" s="102"/>
      <c r="I3610" s="93"/>
      <c r="J3610" s="93"/>
      <c r="S3610" s="72"/>
      <c r="T3610" s="72"/>
    </row>
    <row r="3611" spans="1:20" s="65" customFormat="1" ht="14.5" x14ac:dyDescent="0.35">
      <c r="A3611" s="48"/>
      <c r="E3611" s="102"/>
      <c r="F3611" s="102"/>
      <c r="G3611" s="102"/>
      <c r="I3611" s="93"/>
      <c r="J3611" s="93"/>
      <c r="S3611" s="72"/>
      <c r="T3611" s="72"/>
    </row>
    <row r="3612" spans="1:20" s="65" customFormat="1" ht="14.5" x14ac:dyDescent="0.35">
      <c r="A3612" s="48"/>
      <c r="E3612" s="102"/>
      <c r="F3612" s="102"/>
      <c r="G3612" s="102"/>
      <c r="I3612" s="93"/>
      <c r="J3612" s="93"/>
      <c r="S3612" s="72"/>
      <c r="T3612" s="72"/>
    </row>
    <row r="3613" spans="1:20" s="65" customFormat="1" ht="14.5" x14ac:dyDescent="0.35">
      <c r="A3613" s="48"/>
      <c r="E3613" s="102"/>
      <c r="F3613" s="102"/>
      <c r="G3613" s="102"/>
      <c r="I3613" s="93"/>
      <c r="J3613" s="93"/>
      <c r="S3613" s="72"/>
      <c r="T3613" s="72"/>
    </row>
    <row r="3614" spans="1:20" s="65" customFormat="1" ht="14.5" x14ac:dyDescent="0.35">
      <c r="A3614" s="48"/>
      <c r="E3614" s="102"/>
      <c r="F3614" s="102"/>
      <c r="G3614" s="102"/>
      <c r="I3614" s="93"/>
      <c r="J3614" s="93"/>
      <c r="S3614" s="72"/>
      <c r="T3614" s="72"/>
    </row>
    <row r="3615" spans="1:20" s="65" customFormat="1" ht="14.5" x14ac:dyDescent="0.35">
      <c r="A3615" s="48"/>
      <c r="E3615" s="102"/>
      <c r="F3615" s="102"/>
      <c r="G3615" s="102"/>
      <c r="I3615" s="93"/>
      <c r="J3615" s="93"/>
      <c r="S3615" s="72"/>
      <c r="T3615" s="72"/>
    </row>
    <row r="3616" spans="1:20" s="65" customFormat="1" ht="14.5" x14ac:dyDescent="0.35">
      <c r="A3616" s="48"/>
      <c r="E3616" s="102"/>
      <c r="F3616" s="102"/>
      <c r="G3616" s="102"/>
      <c r="I3616" s="93"/>
      <c r="J3616" s="93"/>
      <c r="S3616" s="72"/>
      <c r="T3616" s="72"/>
    </row>
    <row r="3617" spans="1:20" s="65" customFormat="1" ht="14.5" x14ac:dyDescent="0.35">
      <c r="A3617" s="48"/>
      <c r="E3617" s="102"/>
      <c r="F3617" s="102"/>
      <c r="G3617" s="102"/>
      <c r="I3617" s="93"/>
      <c r="J3617" s="93"/>
      <c r="S3617" s="72"/>
      <c r="T3617" s="72"/>
    </row>
    <row r="3618" spans="1:20" s="65" customFormat="1" ht="14.5" x14ac:dyDescent="0.35">
      <c r="A3618" s="48"/>
      <c r="E3618" s="102"/>
      <c r="F3618" s="102"/>
      <c r="G3618" s="102"/>
      <c r="I3618" s="93"/>
      <c r="J3618" s="93"/>
      <c r="S3618" s="72"/>
      <c r="T3618" s="72"/>
    </row>
    <row r="3619" spans="1:20" s="65" customFormat="1" ht="14.5" x14ac:dyDescent="0.35">
      <c r="A3619" s="48"/>
      <c r="E3619" s="102"/>
      <c r="F3619" s="102"/>
      <c r="G3619" s="102"/>
      <c r="I3619" s="93"/>
      <c r="J3619" s="93"/>
      <c r="S3619" s="72"/>
      <c r="T3619" s="72"/>
    </row>
    <row r="3620" spans="1:20" s="65" customFormat="1" ht="14.5" x14ac:dyDescent="0.35">
      <c r="A3620" s="48"/>
      <c r="E3620" s="102"/>
      <c r="F3620" s="102"/>
      <c r="G3620" s="102"/>
      <c r="I3620" s="93"/>
      <c r="J3620" s="93"/>
      <c r="S3620" s="72"/>
      <c r="T3620" s="72"/>
    </row>
    <row r="3621" spans="1:20" s="65" customFormat="1" ht="14.5" x14ac:dyDescent="0.35">
      <c r="A3621" s="48"/>
      <c r="E3621" s="102"/>
      <c r="F3621" s="102"/>
      <c r="G3621" s="102"/>
      <c r="I3621" s="93"/>
      <c r="J3621" s="93"/>
      <c r="S3621" s="72"/>
      <c r="T3621" s="72"/>
    </row>
    <row r="3622" spans="1:20" s="65" customFormat="1" ht="14.5" x14ac:dyDescent="0.35">
      <c r="A3622" s="48"/>
      <c r="E3622" s="102"/>
      <c r="F3622" s="102"/>
      <c r="G3622" s="102"/>
      <c r="I3622" s="93"/>
      <c r="J3622" s="93"/>
      <c r="S3622" s="72"/>
      <c r="T3622" s="72"/>
    </row>
    <row r="3623" spans="1:20" s="65" customFormat="1" ht="14.5" x14ac:dyDescent="0.35">
      <c r="A3623" s="48"/>
      <c r="E3623" s="102"/>
      <c r="F3623" s="102"/>
      <c r="G3623" s="102"/>
      <c r="I3623" s="93"/>
      <c r="J3623" s="93"/>
      <c r="S3623" s="72"/>
      <c r="T3623" s="72"/>
    </row>
    <row r="3624" spans="1:20" s="65" customFormat="1" ht="14.5" x14ac:dyDescent="0.35">
      <c r="A3624" s="48"/>
      <c r="E3624" s="102"/>
      <c r="F3624" s="102"/>
      <c r="G3624" s="102"/>
      <c r="I3624" s="93"/>
      <c r="J3624" s="93"/>
      <c r="S3624" s="72"/>
      <c r="T3624" s="72"/>
    </row>
    <row r="3625" spans="1:20" s="65" customFormat="1" ht="14.5" x14ac:dyDescent="0.35">
      <c r="A3625" s="48"/>
      <c r="E3625" s="102"/>
      <c r="F3625" s="102"/>
      <c r="G3625" s="102"/>
      <c r="I3625" s="93"/>
      <c r="J3625" s="93"/>
      <c r="S3625" s="72"/>
      <c r="T3625" s="72"/>
    </row>
    <row r="3626" spans="1:20" s="65" customFormat="1" ht="14.5" x14ac:dyDescent="0.35">
      <c r="A3626" s="48"/>
      <c r="E3626" s="102"/>
      <c r="F3626" s="102"/>
      <c r="G3626" s="102"/>
      <c r="I3626" s="93"/>
      <c r="J3626" s="93"/>
      <c r="S3626" s="72"/>
      <c r="T3626" s="72"/>
    </row>
    <row r="3627" spans="1:20" s="65" customFormat="1" ht="14.5" x14ac:dyDescent="0.35">
      <c r="A3627" s="48"/>
      <c r="E3627" s="102"/>
      <c r="F3627" s="102"/>
      <c r="G3627" s="102"/>
      <c r="I3627" s="93"/>
      <c r="J3627" s="93"/>
      <c r="S3627" s="72"/>
      <c r="T3627" s="72"/>
    </row>
    <row r="3628" spans="1:20" s="65" customFormat="1" ht="14.5" x14ac:dyDescent="0.35">
      <c r="A3628" s="48"/>
      <c r="E3628" s="102"/>
      <c r="F3628" s="102"/>
      <c r="G3628" s="102"/>
      <c r="I3628" s="93"/>
      <c r="J3628" s="93"/>
      <c r="S3628" s="72"/>
      <c r="T3628" s="72"/>
    </row>
    <row r="3629" spans="1:20" s="65" customFormat="1" ht="14.5" x14ac:dyDescent="0.35">
      <c r="A3629" s="48"/>
      <c r="E3629" s="102"/>
      <c r="F3629" s="102"/>
      <c r="G3629" s="102"/>
      <c r="I3629" s="93"/>
      <c r="J3629" s="93"/>
      <c r="S3629" s="72"/>
      <c r="T3629" s="72"/>
    </row>
    <row r="3630" spans="1:20" s="65" customFormat="1" ht="14.5" x14ac:dyDescent="0.35">
      <c r="A3630" s="48"/>
      <c r="E3630" s="102"/>
      <c r="F3630" s="102"/>
      <c r="G3630" s="102"/>
      <c r="I3630" s="93"/>
      <c r="J3630" s="93"/>
      <c r="S3630" s="72"/>
      <c r="T3630" s="72"/>
    </row>
    <row r="3631" spans="1:20" s="65" customFormat="1" ht="14.5" x14ac:dyDescent="0.35">
      <c r="A3631" s="48"/>
      <c r="E3631" s="102"/>
      <c r="F3631" s="102"/>
      <c r="G3631" s="102"/>
      <c r="I3631" s="93"/>
      <c r="J3631" s="93"/>
      <c r="S3631" s="72"/>
      <c r="T3631" s="72"/>
    </row>
    <row r="3632" spans="1:20" s="65" customFormat="1" ht="14.5" x14ac:dyDescent="0.35">
      <c r="A3632" s="48"/>
      <c r="E3632" s="102"/>
      <c r="F3632" s="102"/>
      <c r="G3632" s="102"/>
      <c r="I3632" s="93"/>
      <c r="J3632" s="93"/>
      <c r="S3632" s="72"/>
      <c r="T3632" s="72"/>
    </row>
    <row r="3633" spans="1:20" s="65" customFormat="1" ht="14.5" x14ac:dyDescent="0.35">
      <c r="A3633" s="48"/>
      <c r="E3633" s="102"/>
      <c r="F3633" s="102"/>
      <c r="G3633" s="102"/>
      <c r="I3633" s="93"/>
      <c r="J3633" s="93"/>
      <c r="S3633" s="72"/>
      <c r="T3633" s="72"/>
    </row>
    <row r="3634" spans="1:20" s="65" customFormat="1" ht="14.5" x14ac:dyDescent="0.35">
      <c r="A3634" s="48"/>
      <c r="E3634" s="102"/>
      <c r="F3634" s="102"/>
      <c r="G3634" s="102"/>
      <c r="I3634" s="93"/>
      <c r="J3634" s="93"/>
      <c r="S3634" s="72"/>
      <c r="T3634" s="72"/>
    </row>
    <row r="3635" spans="1:20" s="65" customFormat="1" ht="14.5" x14ac:dyDescent="0.35">
      <c r="A3635" s="48"/>
      <c r="E3635" s="102"/>
      <c r="F3635" s="102"/>
      <c r="G3635" s="102"/>
      <c r="I3635" s="93"/>
      <c r="J3635" s="93"/>
      <c r="S3635" s="72"/>
      <c r="T3635" s="72"/>
    </row>
    <row r="3636" spans="1:20" s="65" customFormat="1" ht="14.5" x14ac:dyDescent="0.35">
      <c r="A3636" s="48"/>
      <c r="E3636" s="102"/>
      <c r="F3636" s="102"/>
      <c r="G3636" s="102"/>
      <c r="I3636" s="93"/>
      <c r="J3636" s="93"/>
      <c r="S3636" s="72"/>
      <c r="T3636" s="72"/>
    </row>
    <row r="3637" spans="1:20" s="65" customFormat="1" ht="14.5" x14ac:dyDescent="0.35">
      <c r="A3637" s="48"/>
      <c r="E3637" s="102"/>
      <c r="F3637" s="102"/>
      <c r="G3637" s="102"/>
      <c r="I3637" s="93"/>
      <c r="J3637" s="93"/>
      <c r="S3637" s="72"/>
      <c r="T3637" s="72"/>
    </row>
    <row r="3638" spans="1:20" s="65" customFormat="1" ht="14.5" x14ac:dyDescent="0.35">
      <c r="A3638" s="48"/>
      <c r="E3638" s="102"/>
      <c r="F3638" s="102"/>
      <c r="G3638" s="102"/>
      <c r="I3638" s="93"/>
      <c r="J3638" s="93"/>
      <c r="S3638" s="72"/>
      <c r="T3638" s="72"/>
    </row>
    <row r="3639" spans="1:20" s="65" customFormat="1" ht="14.5" x14ac:dyDescent="0.35">
      <c r="A3639" s="48"/>
      <c r="E3639" s="102"/>
      <c r="F3639" s="102"/>
      <c r="G3639" s="102"/>
      <c r="I3639" s="93"/>
      <c r="J3639" s="93"/>
      <c r="S3639" s="72"/>
      <c r="T3639" s="72"/>
    </row>
    <row r="3640" spans="1:20" s="65" customFormat="1" ht="14.5" x14ac:dyDescent="0.35">
      <c r="A3640" s="48"/>
      <c r="E3640" s="102"/>
      <c r="F3640" s="102"/>
      <c r="G3640" s="102"/>
      <c r="I3640" s="93"/>
      <c r="J3640" s="93"/>
      <c r="S3640" s="72"/>
      <c r="T3640" s="72"/>
    </row>
    <row r="3641" spans="1:20" s="65" customFormat="1" ht="14.5" x14ac:dyDescent="0.35">
      <c r="A3641" s="48"/>
      <c r="E3641" s="102"/>
      <c r="F3641" s="102"/>
      <c r="G3641" s="102"/>
      <c r="I3641" s="93"/>
      <c r="J3641" s="93"/>
      <c r="S3641" s="72"/>
      <c r="T3641" s="72"/>
    </row>
    <row r="3642" spans="1:20" s="65" customFormat="1" ht="14.5" x14ac:dyDescent="0.35">
      <c r="A3642" s="48"/>
      <c r="E3642" s="102"/>
      <c r="F3642" s="102"/>
      <c r="G3642" s="102"/>
      <c r="I3642" s="93"/>
      <c r="J3642" s="93"/>
      <c r="S3642" s="72"/>
      <c r="T3642" s="72"/>
    </row>
    <row r="3643" spans="1:20" s="65" customFormat="1" ht="14.5" x14ac:dyDescent="0.35">
      <c r="A3643" s="48"/>
      <c r="E3643" s="102"/>
      <c r="F3643" s="102"/>
      <c r="G3643" s="102"/>
      <c r="I3643" s="93"/>
      <c r="J3643" s="93"/>
      <c r="S3643" s="72"/>
      <c r="T3643" s="72"/>
    </row>
    <row r="3644" spans="1:20" s="65" customFormat="1" ht="14.5" x14ac:dyDescent="0.35">
      <c r="A3644" s="48"/>
      <c r="E3644" s="102"/>
      <c r="F3644" s="102"/>
      <c r="G3644" s="102"/>
      <c r="I3644" s="93"/>
      <c r="J3644" s="93"/>
      <c r="S3644" s="72"/>
      <c r="T3644" s="72"/>
    </row>
    <row r="3645" spans="1:20" s="65" customFormat="1" ht="14.5" x14ac:dyDescent="0.35">
      <c r="A3645" s="48"/>
      <c r="E3645" s="102"/>
      <c r="F3645" s="102"/>
      <c r="G3645" s="102"/>
      <c r="I3645" s="93"/>
      <c r="J3645" s="93"/>
      <c r="S3645" s="72"/>
      <c r="T3645" s="72"/>
    </row>
    <row r="3646" spans="1:20" s="65" customFormat="1" ht="14.5" x14ac:dyDescent="0.35">
      <c r="A3646" s="48"/>
      <c r="E3646" s="102"/>
      <c r="F3646" s="102"/>
      <c r="G3646" s="102"/>
      <c r="I3646" s="93"/>
      <c r="J3646" s="93"/>
      <c r="S3646" s="72"/>
      <c r="T3646" s="72"/>
    </row>
    <row r="3647" spans="1:20" s="65" customFormat="1" ht="14.5" x14ac:dyDescent="0.35">
      <c r="A3647" s="48"/>
      <c r="E3647" s="102"/>
      <c r="F3647" s="102"/>
      <c r="G3647" s="102"/>
      <c r="I3647" s="93"/>
      <c r="J3647" s="93"/>
      <c r="S3647" s="72"/>
      <c r="T3647" s="72"/>
    </row>
    <row r="3648" spans="1:20" s="65" customFormat="1" ht="14.5" x14ac:dyDescent="0.35">
      <c r="A3648" s="48"/>
      <c r="E3648" s="102"/>
      <c r="F3648" s="102"/>
      <c r="G3648" s="102"/>
      <c r="I3648" s="93"/>
      <c r="J3648" s="93"/>
      <c r="S3648" s="72"/>
      <c r="T3648" s="72"/>
    </row>
    <row r="3649" spans="1:20" s="65" customFormat="1" ht="14.5" x14ac:dyDescent="0.35">
      <c r="A3649" s="48"/>
      <c r="E3649" s="102"/>
      <c r="F3649" s="102"/>
      <c r="G3649" s="102"/>
      <c r="I3649" s="93"/>
      <c r="J3649" s="93"/>
      <c r="S3649" s="72"/>
      <c r="T3649" s="72"/>
    </row>
    <row r="3650" spans="1:20" s="65" customFormat="1" ht="14.5" x14ac:dyDescent="0.35">
      <c r="A3650" s="48"/>
      <c r="E3650" s="102"/>
      <c r="F3650" s="102"/>
      <c r="G3650" s="102"/>
      <c r="I3650" s="93"/>
      <c r="J3650" s="93"/>
      <c r="S3650" s="72"/>
      <c r="T3650" s="72"/>
    </row>
    <row r="3651" spans="1:20" s="65" customFormat="1" ht="14.5" x14ac:dyDescent="0.35">
      <c r="A3651" s="48"/>
      <c r="E3651" s="102"/>
      <c r="F3651" s="102"/>
      <c r="G3651" s="102"/>
      <c r="I3651" s="93"/>
      <c r="J3651" s="93"/>
      <c r="S3651" s="72"/>
      <c r="T3651" s="72"/>
    </row>
    <row r="3652" spans="1:20" s="65" customFormat="1" ht="14.5" x14ac:dyDescent="0.35">
      <c r="A3652" s="48"/>
      <c r="E3652" s="102"/>
      <c r="F3652" s="102"/>
      <c r="G3652" s="102"/>
      <c r="I3652" s="93"/>
      <c r="J3652" s="93"/>
      <c r="S3652" s="72"/>
      <c r="T3652" s="72"/>
    </row>
    <row r="3653" spans="1:20" s="65" customFormat="1" ht="14.5" x14ac:dyDescent="0.35">
      <c r="A3653" s="48"/>
      <c r="E3653" s="102"/>
      <c r="F3653" s="102"/>
      <c r="G3653" s="102"/>
      <c r="I3653" s="93"/>
      <c r="J3653" s="93"/>
      <c r="S3653" s="72"/>
      <c r="T3653" s="72"/>
    </row>
    <row r="3654" spans="1:20" s="65" customFormat="1" ht="14.5" x14ac:dyDescent="0.35">
      <c r="A3654" s="48"/>
      <c r="E3654" s="102"/>
      <c r="F3654" s="102"/>
      <c r="G3654" s="102"/>
      <c r="I3654" s="93"/>
      <c r="J3654" s="93"/>
      <c r="S3654" s="72"/>
      <c r="T3654" s="72"/>
    </row>
    <row r="3655" spans="1:20" s="65" customFormat="1" ht="14.5" x14ac:dyDescent="0.35">
      <c r="A3655" s="48"/>
      <c r="E3655" s="102"/>
      <c r="F3655" s="102"/>
      <c r="G3655" s="102"/>
      <c r="I3655" s="93"/>
      <c r="J3655" s="93"/>
      <c r="S3655" s="72"/>
      <c r="T3655" s="72"/>
    </row>
    <row r="3656" spans="1:20" s="65" customFormat="1" ht="14.5" x14ac:dyDescent="0.35">
      <c r="A3656" s="48"/>
      <c r="E3656" s="102"/>
      <c r="F3656" s="102"/>
      <c r="G3656" s="102"/>
      <c r="I3656" s="93"/>
      <c r="J3656" s="93"/>
      <c r="S3656" s="72"/>
      <c r="T3656" s="72"/>
    </row>
    <row r="3657" spans="1:20" s="65" customFormat="1" ht="14.5" x14ac:dyDescent="0.35">
      <c r="A3657" s="48"/>
      <c r="E3657" s="102"/>
      <c r="F3657" s="102"/>
      <c r="G3657" s="102"/>
      <c r="I3657" s="93"/>
      <c r="J3657" s="93"/>
      <c r="S3657" s="72"/>
      <c r="T3657" s="72"/>
    </row>
    <row r="3658" spans="1:20" s="65" customFormat="1" ht="14.5" x14ac:dyDescent="0.35">
      <c r="A3658" s="48"/>
      <c r="E3658" s="102"/>
      <c r="F3658" s="102"/>
      <c r="G3658" s="102"/>
      <c r="I3658" s="93"/>
      <c r="J3658" s="93"/>
      <c r="S3658" s="72"/>
      <c r="T3658" s="72"/>
    </row>
    <row r="3659" spans="1:20" s="65" customFormat="1" ht="14.5" x14ac:dyDescent="0.35">
      <c r="A3659" s="48"/>
      <c r="E3659" s="102"/>
      <c r="F3659" s="102"/>
      <c r="G3659" s="102"/>
      <c r="I3659" s="93"/>
      <c r="J3659" s="93"/>
      <c r="S3659" s="72"/>
      <c r="T3659" s="72"/>
    </row>
    <row r="3660" spans="1:20" s="65" customFormat="1" ht="14.5" x14ac:dyDescent="0.35">
      <c r="A3660" s="48"/>
      <c r="E3660" s="102"/>
      <c r="F3660" s="102"/>
      <c r="G3660" s="102"/>
      <c r="I3660" s="93"/>
      <c r="J3660" s="93"/>
      <c r="S3660" s="72"/>
      <c r="T3660" s="72"/>
    </row>
    <row r="3661" spans="1:20" s="65" customFormat="1" ht="14.5" x14ac:dyDescent="0.35">
      <c r="A3661" s="48"/>
      <c r="E3661" s="102"/>
      <c r="F3661" s="102"/>
      <c r="G3661" s="102"/>
      <c r="I3661" s="93"/>
      <c r="J3661" s="93"/>
      <c r="S3661" s="72"/>
      <c r="T3661" s="72"/>
    </row>
    <row r="3662" spans="1:20" s="65" customFormat="1" ht="14.5" x14ac:dyDescent="0.35">
      <c r="A3662" s="48"/>
      <c r="E3662" s="102"/>
      <c r="F3662" s="102"/>
      <c r="G3662" s="102"/>
      <c r="I3662" s="93"/>
      <c r="J3662" s="93"/>
      <c r="S3662" s="72"/>
      <c r="T3662" s="72"/>
    </row>
    <row r="3663" spans="1:20" s="65" customFormat="1" ht="14.5" x14ac:dyDescent="0.35">
      <c r="A3663" s="48"/>
      <c r="E3663" s="102"/>
      <c r="F3663" s="102"/>
      <c r="G3663" s="102"/>
      <c r="I3663" s="93"/>
      <c r="J3663" s="93"/>
      <c r="S3663" s="72"/>
      <c r="T3663" s="72"/>
    </row>
    <row r="3664" spans="1:20" s="65" customFormat="1" ht="14.5" x14ac:dyDescent="0.35">
      <c r="A3664" s="48"/>
      <c r="E3664" s="102"/>
      <c r="F3664" s="102"/>
      <c r="G3664" s="102"/>
      <c r="I3664" s="93"/>
      <c r="J3664" s="93"/>
      <c r="S3664" s="72"/>
      <c r="T3664" s="72"/>
    </row>
    <row r="3665" spans="1:20" s="65" customFormat="1" ht="14.5" x14ac:dyDescent="0.35">
      <c r="A3665" s="48"/>
      <c r="E3665" s="102"/>
      <c r="F3665" s="102"/>
      <c r="G3665" s="102"/>
      <c r="I3665" s="93"/>
      <c r="J3665" s="93"/>
      <c r="S3665" s="72"/>
      <c r="T3665" s="72"/>
    </row>
    <row r="3666" spans="1:20" s="65" customFormat="1" ht="14.5" x14ac:dyDescent="0.35">
      <c r="A3666" s="48"/>
      <c r="E3666" s="102"/>
      <c r="F3666" s="102"/>
      <c r="G3666" s="102"/>
      <c r="I3666" s="93"/>
      <c r="J3666" s="93"/>
      <c r="S3666" s="72"/>
      <c r="T3666" s="72"/>
    </row>
    <row r="3667" spans="1:20" s="65" customFormat="1" ht="14.5" x14ac:dyDescent="0.35">
      <c r="A3667" s="48"/>
      <c r="E3667" s="102"/>
      <c r="F3667" s="102"/>
      <c r="G3667" s="102"/>
      <c r="I3667" s="93"/>
      <c r="J3667" s="93"/>
      <c r="S3667" s="72"/>
      <c r="T3667" s="72"/>
    </row>
    <row r="3668" spans="1:20" s="65" customFormat="1" ht="14.5" x14ac:dyDescent="0.35">
      <c r="A3668" s="48"/>
      <c r="E3668" s="102"/>
      <c r="F3668" s="102"/>
      <c r="G3668" s="102"/>
      <c r="I3668" s="93"/>
      <c r="J3668" s="93"/>
      <c r="S3668" s="72"/>
      <c r="T3668" s="72"/>
    </row>
    <row r="3669" spans="1:20" s="65" customFormat="1" ht="14.5" x14ac:dyDescent="0.35">
      <c r="A3669" s="48"/>
      <c r="E3669" s="102"/>
      <c r="F3669" s="102"/>
      <c r="G3669" s="102"/>
      <c r="I3669" s="93"/>
      <c r="J3669" s="93"/>
      <c r="S3669" s="72"/>
      <c r="T3669" s="72"/>
    </row>
    <row r="3670" spans="1:20" s="65" customFormat="1" ht="14.5" x14ac:dyDescent="0.35">
      <c r="A3670" s="48"/>
      <c r="E3670" s="102"/>
      <c r="F3670" s="102"/>
      <c r="G3670" s="102"/>
      <c r="I3670" s="93"/>
      <c r="J3670" s="93"/>
      <c r="S3670" s="72"/>
      <c r="T3670" s="72"/>
    </row>
    <row r="3671" spans="1:20" s="65" customFormat="1" ht="14.5" x14ac:dyDescent="0.35">
      <c r="A3671" s="48"/>
      <c r="E3671" s="102"/>
      <c r="F3671" s="102"/>
      <c r="G3671" s="102"/>
      <c r="I3671" s="93"/>
      <c r="J3671" s="93"/>
      <c r="S3671" s="72"/>
      <c r="T3671" s="72"/>
    </row>
    <row r="3672" spans="1:20" s="65" customFormat="1" ht="14.5" x14ac:dyDescent="0.35">
      <c r="A3672" s="48"/>
      <c r="E3672" s="102"/>
      <c r="F3672" s="102"/>
      <c r="G3672" s="102"/>
      <c r="I3672" s="93"/>
      <c r="J3672" s="93"/>
      <c r="S3672" s="72"/>
      <c r="T3672" s="72"/>
    </row>
    <row r="3673" spans="1:20" s="65" customFormat="1" ht="14.5" x14ac:dyDescent="0.35">
      <c r="A3673" s="48"/>
      <c r="E3673" s="102"/>
      <c r="F3673" s="102"/>
      <c r="G3673" s="102"/>
      <c r="I3673" s="93"/>
      <c r="J3673" s="93"/>
      <c r="S3673" s="72"/>
      <c r="T3673" s="72"/>
    </row>
    <row r="3674" spans="1:20" s="65" customFormat="1" ht="14.5" x14ac:dyDescent="0.35">
      <c r="A3674" s="48"/>
      <c r="E3674" s="102"/>
      <c r="F3674" s="102"/>
      <c r="G3674" s="102"/>
      <c r="I3674" s="93"/>
      <c r="J3674" s="93"/>
      <c r="S3674" s="72"/>
      <c r="T3674" s="72"/>
    </row>
    <row r="3675" spans="1:20" s="65" customFormat="1" ht="14.5" x14ac:dyDescent="0.35">
      <c r="A3675" s="48"/>
      <c r="E3675" s="102"/>
      <c r="F3675" s="102"/>
      <c r="G3675" s="102"/>
      <c r="I3675" s="93"/>
      <c r="J3675" s="93"/>
      <c r="S3675" s="72"/>
      <c r="T3675" s="72"/>
    </row>
    <row r="3676" spans="1:20" s="65" customFormat="1" ht="14.5" x14ac:dyDescent="0.35">
      <c r="A3676" s="48"/>
      <c r="E3676" s="102"/>
      <c r="F3676" s="102"/>
      <c r="G3676" s="102"/>
      <c r="I3676" s="93"/>
      <c r="J3676" s="93"/>
      <c r="S3676" s="72"/>
      <c r="T3676" s="72"/>
    </row>
    <row r="3677" spans="1:20" s="65" customFormat="1" ht="14.5" x14ac:dyDescent="0.35">
      <c r="A3677" s="48"/>
      <c r="E3677" s="102"/>
      <c r="F3677" s="102"/>
      <c r="G3677" s="102"/>
      <c r="I3677" s="93"/>
      <c r="J3677" s="93"/>
      <c r="S3677" s="72"/>
      <c r="T3677" s="72"/>
    </row>
    <row r="3678" spans="1:20" s="65" customFormat="1" ht="14.5" x14ac:dyDescent="0.35">
      <c r="A3678" s="48"/>
      <c r="E3678" s="102"/>
      <c r="F3678" s="102"/>
      <c r="G3678" s="102"/>
      <c r="I3678" s="93"/>
      <c r="J3678" s="93"/>
      <c r="S3678" s="72"/>
      <c r="T3678" s="72"/>
    </row>
    <row r="3679" spans="1:20" s="65" customFormat="1" ht="14.5" x14ac:dyDescent="0.35">
      <c r="A3679" s="48"/>
      <c r="E3679" s="102"/>
      <c r="F3679" s="102"/>
      <c r="G3679" s="102"/>
      <c r="I3679" s="93"/>
      <c r="J3679" s="93"/>
      <c r="S3679" s="72"/>
      <c r="T3679" s="72"/>
    </row>
    <row r="3680" spans="1:20" s="65" customFormat="1" ht="14.5" x14ac:dyDescent="0.35">
      <c r="A3680" s="48"/>
      <c r="E3680" s="102"/>
      <c r="F3680" s="102"/>
      <c r="G3680" s="102"/>
      <c r="I3680" s="93"/>
      <c r="J3680" s="93"/>
      <c r="S3680" s="72"/>
      <c r="T3680" s="72"/>
    </row>
    <row r="3681" spans="1:20" s="65" customFormat="1" ht="14.5" x14ac:dyDescent="0.35">
      <c r="A3681" s="48"/>
      <c r="E3681" s="102"/>
      <c r="F3681" s="102"/>
      <c r="G3681" s="102"/>
      <c r="I3681" s="93"/>
      <c r="J3681" s="93"/>
      <c r="S3681" s="72"/>
      <c r="T3681" s="72"/>
    </row>
    <row r="3682" spans="1:20" s="65" customFormat="1" ht="14.5" x14ac:dyDescent="0.35">
      <c r="A3682" s="48"/>
      <c r="E3682" s="102"/>
      <c r="F3682" s="102"/>
      <c r="G3682" s="102"/>
      <c r="I3682" s="93"/>
      <c r="J3682" s="93"/>
      <c r="S3682" s="72"/>
      <c r="T3682" s="72"/>
    </row>
    <row r="3683" spans="1:20" s="65" customFormat="1" ht="14.5" x14ac:dyDescent="0.35">
      <c r="A3683" s="48"/>
      <c r="E3683" s="102"/>
      <c r="F3683" s="102"/>
      <c r="G3683" s="102"/>
      <c r="I3683" s="93"/>
      <c r="J3683" s="93"/>
      <c r="S3683" s="72"/>
      <c r="T3683" s="72"/>
    </row>
    <row r="3684" spans="1:20" s="65" customFormat="1" ht="14.5" x14ac:dyDescent="0.35">
      <c r="A3684" s="48"/>
      <c r="E3684" s="102"/>
      <c r="F3684" s="102"/>
      <c r="G3684" s="102"/>
      <c r="I3684" s="93"/>
      <c r="J3684" s="93"/>
      <c r="S3684" s="72"/>
      <c r="T3684" s="72"/>
    </row>
    <row r="3685" spans="1:20" s="65" customFormat="1" ht="14.5" x14ac:dyDescent="0.35">
      <c r="A3685" s="48"/>
      <c r="E3685" s="102"/>
      <c r="F3685" s="102"/>
      <c r="G3685" s="102"/>
      <c r="I3685" s="93"/>
      <c r="J3685" s="93"/>
      <c r="S3685" s="72"/>
      <c r="T3685" s="72"/>
    </row>
    <row r="3686" spans="1:20" s="65" customFormat="1" ht="14.5" x14ac:dyDescent="0.35">
      <c r="A3686" s="48"/>
      <c r="E3686" s="102"/>
      <c r="F3686" s="102"/>
      <c r="G3686" s="102"/>
      <c r="I3686" s="93"/>
      <c r="J3686" s="93"/>
      <c r="S3686" s="72"/>
      <c r="T3686" s="72"/>
    </row>
    <row r="3687" spans="1:20" s="65" customFormat="1" ht="14.5" x14ac:dyDescent="0.35">
      <c r="A3687" s="48"/>
      <c r="E3687" s="102"/>
      <c r="F3687" s="102"/>
      <c r="G3687" s="102"/>
      <c r="I3687" s="93"/>
      <c r="J3687" s="93"/>
      <c r="S3687" s="72"/>
      <c r="T3687" s="72"/>
    </row>
    <row r="3688" spans="1:20" s="65" customFormat="1" ht="14.5" x14ac:dyDescent="0.35">
      <c r="A3688" s="48"/>
      <c r="E3688" s="102"/>
      <c r="F3688" s="102"/>
      <c r="G3688" s="102"/>
      <c r="I3688" s="93"/>
      <c r="J3688" s="93"/>
      <c r="S3688" s="72"/>
      <c r="T3688" s="72"/>
    </row>
    <row r="3689" spans="1:20" s="65" customFormat="1" ht="14.5" x14ac:dyDescent="0.35">
      <c r="A3689" s="48"/>
      <c r="E3689" s="102"/>
      <c r="F3689" s="102"/>
      <c r="G3689" s="102"/>
      <c r="I3689" s="93"/>
      <c r="J3689" s="93"/>
      <c r="S3689" s="72"/>
      <c r="T3689" s="72"/>
    </row>
    <row r="3690" spans="1:20" s="65" customFormat="1" ht="14.5" x14ac:dyDescent="0.35">
      <c r="A3690" s="48"/>
      <c r="E3690" s="102"/>
      <c r="F3690" s="102"/>
      <c r="G3690" s="102"/>
      <c r="I3690" s="93"/>
      <c r="J3690" s="93"/>
      <c r="S3690" s="72"/>
      <c r="T3690" s="72"/>
    </row>
    <row r="3691" spans="1:20" s="65" customFormat="1" ht="14.5" x14ac:dyDescent="0.35">
      <c r="A3691" s="48"/>
      <c r="E3691" s="102"/>
      <c r="F3691" s="102"/>
      <c r="G3691" s="102"/>
      <c r="I3691" s="93"/>
      <c r="J3691" s="93"/>
      <c r="S3691" s="72"/>
      <c r="T3691" s="72"/>
    </row>
    <row r="3692" spans="1:20" s="65" customFormat="1" ht="14.5" x14ac:dyDescent="0.35">
      <c r="A3692" s="48"/>
      <c r="E3692" s="102"/>
      <c r="F3692" s="102"/>
      <c r="G3692" s="102"/>
      <c r="I3692" s="93"/>
      <c r="J3692" s="93"/>
      <c r="S3692" s="72"/>
      <c r="T3692" s="72"/>
    </row>
    <row r="3693" spans="1:20" s="65" customFormat="1" ht="14.5" x14ac:dyDescent="0.35">
      <c r="A3693" s="48"/>
      <c r="E3693" s="102"/>
      <c r="F3693" s="102"/>
      <c r="G3693" s="102"/>
      <c r="I3693" s="93"/>
      <c r="J3693" s="93"/>
      <c r="S3693" s="72"/>
      <c r="T3693" s="72"/>
    </row>
    <row r="3694" spans="1:20" s="65" customFormat="1" ht="14.5" x14ac:dyDescent="0.35">
      <c r="A3694" s="48"/>
      <c r="E3694" s="102"/>
      <c r="F3694" s="102"/>
      <c r="G3694" s="102"/>
      <c r="I3694" s="93"/>
      <c r="J3694" s="93"/>
      <c r="S3694" s="72"/>
      <c r="T3694" s="72"/>
    </row>
    <row r="3695" spans="1:20" s="65" customFormat="1" ht="14.5" x14ac:dyDescent="0.35">
      <c r="A3695" s="48"/>
      <c r="E3695" s="102"/>
      <c r="F3695" s="102"/>
      <c r="G3695" s="102"/>
      <c r="I3695" s="93"/>
      <c r="J3695" s="93"/>
      <c r="S3695" s="72"/>
      <c r="T3695" s="72"/>
    </row>
    <row r="3696" spans="1:20" s="65" customFormat="1" ht="14.5" x14ac:dyDescent="0.35">
      <c r="A3696" s="48"/>
      <c r="E3696" s="102"/>
      <c r="F3696" s="102"/>
      <c r="G3696" s="102"/>
      <c r="I3696" s="93"/>
      <c r="J3696" s="93"/>
      <c r="S3696" s="72"/>
      <c r="T3696" s="72"/>
    </row>
    <row r="3697" spans="1:20" s="65" customFormat="1" ht="14.5" x14ac:dyDescent="0.35">
      <c r="A3697" s="48"/>
      <c r="E3697" s="102"/>
      <c r="F3697" s="102"/>
      <c r="G3697" s="102"/>
      <c r="I3697" s="93"/>
      <c r="J3697" s="93"/>
      <c r="S3697" s="72"/>
      <c r="T3697" s="72"/>
    </row>
    <row r="3698" spans="1:20" s="65" customFormat="1" ht="14.5" x14ac:dyDescent="0.35">
      <c r="A3698" s="48"/>
      <c r="E3698" s="102"/>
      <c r="F3698" s="102"/>
      <c r="G3698" s="102"/>
      <c r="I3698" s="93"/>
      <c r="J3698" s="93"/>
      <c r="S3698" s="72"/>
      <c r="T3698" s="72"/>
    </row>
    <row r="3699" spans="1:20" s="65" customFormat="1" ht="14.5" x14ac:dyDescent="0.35">
      <c r="A3699" s="48"/>
      <c r="E3699" s="102"/>
      <c r="F3699" s="102"/>
      <c r="G3699" s="102"/>
      <c r="I3699" s="93"/>
      <c r="J3699" s="93"/>
      <c r="S3699" s="72"/>
      <c r="T3699" s="72"/>
    </row>
    <row r="3700" spans="1:20" s="65" customFormat="1" ht="14.5" x14ac:dyDescent="0.35">
      <c r="A3700" s="48"/>
      <c r="E3700" s="102"/>
      <c r="F3700" s="102"/>
      <c r="G3700" s="102"/>
      <c r="I3700" s="93"/>
      <c r="J3700" s="93"/>
      <c r="S3700" s="72"/>
      <c r="T3700" s="72"/>
    </row>
    <row r="3701" spans="1:20" s="65" customFormat="1" ht="14.5" x14ac:dyDescent="0.35">
      <c r="A3701" s="48"/>
      <c r="E3701" s="102"/>
      <c r="F3701" s="102"/>
      <c r="G3701" s="102"/>
      <c r="I3701" s="93"/>
      <c r="J3701" s="93"/>
      <c r="S3701" s="72"/>
      <c r="T3701" s="72"/>
    </row>
    <row r="3702" spans="1:20" s="65" customFormat="1" ht="14.5" x14ac:dyDescent="0.35">
      <c r="A3702" s="48"/>
      <c r="E3702" s="102"/>
      <c r="F3702" s="102"/>
      <c r="G3702" s="102"/>
      <c r="I3702" s="93"/>
      <c r="J3702" s="93"/>
      <c r="S3702" s="72"/>
      <c r="T3702" s="72"/>
    </row>
    <row r="3703" spans="1:20" s="65" customFormat="1" ht="14.5" x14ac:dyDescent="0.35">
      <c r="A3703" s="48"/>
      <c r="E3703" s="102"/>
      <c r="F3703" s="102"/>
      <c r="G3703" s="102"/>
      <c r="I3703" s="93"/>
      <c r="J3703" s="93"/>
      <c r="S3703" s="72"/>
      <c r="T3703" s="72"/>
    </row>
    <row r="3704" spans="1:20" s="65" customFormat="1" ht="14.5" x14ac:dyDescent="0.35">
      <c r="A3704" s="48"/>
      <c r="E3704" s="102"/>
      <c r="F3704" s="102"/>
      <c r="G3704" s="102"/>
      <c r="I3704" s="93"/>
      <c r="J3704" s="93"/>
      <c r="S3704" s="72"/>
      <c r="T3704" s="72"/>
    </row>
    <row r="3705" spans="1:20" s="65" customFormat="1" ht="14.5" x14ac:dyDescent="0.35">
      <c r="A3705" s="48"/>
      <c r="E3705" s="102"/>
      <c r="F3705" s="102"/>
      <c r="G3705" s="102"/>
      <c r="I3705" s="93"/>
      <c r="J3705" s="93"/>
      <c r="S3705" s="72"/>
      <c r="T3705" s="72"/>
    </row>
    <row r="3706" spans="1:20" s="65" customFormat="1" x14ac:dyDescent="0.35">
      <c r="A3706" s="48"/>
      <c r="E3706" s="102"/>
      <c r="F3706" s="102"/>
      <c r="G3706" s="102"/>
      <c r="I3706" s="93"/>
      <c r="J3706" s="93"/>
      <c r="R3706" s="103"/>
      <c r="S3706" s="72"/>
      <c r="T3706" s="72"/>
    </row>
    <row r="3707" spans="1:20" s="65" customFormat="1" x14ac:dyDescent="0.35">
      <c r="A3707" s="48"/>
      <c r="E3707" s="102"/>
      <c r="F3707" s="102"/>
      <c r="G3707" s="102"/>
      <c r="I3707" s="93"/>
      <c r="J3707" s="93"/>
      <c r="R3707" s="103"/>
      <c r="S3707" s="72"/>
      <c r="T3707" s="72"/>
    </row>
    <row r="3708" spans="1:20" s="65" customFormat="1" x14ac:dyDescent="0.35">
      <c r="A3708" s="48"/>
      <c r="E3708" s="102"/>
      <c r="F3708" s="102"/>
      <c r="G3708" s="102"/>
      <c r="I3708" s="93"/>
      <c r="J3708" s="93"/>
      <c r="R3708" s="103"/>
      <c r="S3708" s="72"/>
      <c r="T3708" s="72"/>
    </row>
    <row r="3709" spans="1:20" s="65" customFormat="1" x14ac:dyDescent="0.35">
      <c r="A3709" s="48"/>
      <c r="E3709" s="102"/>
      <c r="F3709" s="102"/>
      <c r="G3709" s="102"/>
      <c r="I3709" s="93"/>
      <c r="J3709" s="93"/>
      <c r="R3709" s="103"/>
      <c r="S3709" s="72"/>
      <c r="T3709" s="72"/>
    </row>
    <row r="3710" spans="1:20" s="65" customFormat="1" x14ac:dyDescent="0.35">
      <c r="A3710" s="48"/>
      <c r="E3710" s="102"/>
      <c r="F3710" s="102"/>
      <c r="G3710" s="102"/>
      <c r="I3710" s="93"/>
      <c r="J3710" s="93"/>
      <c r="R3710" s="103"/>
      <c r="S3710" s="72"/>
      <c r="T3710" s="72"/>
    </row>
    <row r="3711" spans="1:20" s="65" customFormat="1" x14ac:dyDescent="0.35">
      <c r="A3711" s="48"/>
      <c r="E3711" s="102"/>
      <c r="F3711" s="102"/>
      <c r="G3711" s="102"/>
      <c r="I3711" s="93"/>
      <c r="J3711" s="93"/>
      <c r="R3711" s="103"/>
      <c r="S3711" s="104"/>
      <c r="T3711" s="72"/>
    </row>
    <row r="3712" spans="1:20" s="65" customFormat="1" x14ac:dyDescent="0.35">
      <c r="A3712" s="48"/>
      <c r="E3712" s="102"/>
      <c r="F3712" s="102"/>
      <c r="G3712" s="102"/>
      <c r="I3712" s="93"/>
      <c r="J3712" s="93"/>
      <c r="R3712" s="103"/>
      <c r="S3712" s="104"/>
      <c r="T3712" s="72"/>
    </row>
    <row r="3713" spans="1:26" s="65" customFormat="1" x14ac:dyDescent="0.35">
      <c r="A3713" s="48"/>
      <c r="E3713" s="102"/>
      <c r="F3713" s="102"/>
      <c r="G3713" s="102"/>
      <c r="I3713" s="93"/>
      <c r="J3713" s="93"/>
      <c r="R3713" s="103"/>
      <c r="S3713" s="104"/>
      <c r="T3713" s="104"/>
      <c r="U3713" s="103"/>
      <c r="V3713" s="103"/>
      <c r="W3713" s="103"/>
      <c r="X3713" s="103"/>
      <c r="Y3713" s="103"/>
      <c r="Z3713" s="103"/>
    </row>
  </sheetData>
  <mergeCells count="5">
    <mergeCell ref="D2:G2"/>
    <mergeCell ref="H2:I2"/>
    <mergeCell ref="K2:M2"/>
    <mergeCell ref="N2:P2"/>
    <mergeCell ref="B55:P55"/>
  </mergeCells>
  <printOptions horizontalCentered="1" verticalCentered="1"/>
  <pageMargins left="0.31496062992125984" right="0.51181102362204722" top="0.19685039370078741" bottom="0.15748031496062992" header="0.17" footer="0.15748031496062992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GF65"/>
  <sheetViews>
    <sheetView zoomScaleNormal="100" workbookViewId="0">
      <pane xSplit="3" ySplit="9" topLeftCell="I43" activePane="bottomRight" state="frozen"/>
      <selection activeCell="D17" sqref="D17"/>
      <selection pane="topRight" activeCell="D17" sqref="D17"/>
      <selection pane="bottomLeft" activeCell="D17" sqref="D17"/>
      <selection pane="bottomRight" activeCell="D17" sqref="D17"/>
    </sheetView>
  </sheetViews>
  <sheetFormatPr defaultColWidth="9.1796875" defaultRowHeight="12.5" x14ac:dyDescent="0.25"/>
  <cols>
    <col min="1" max="1" width="6.7265625" style="1" bestFit="1" customWidth="1"/>
    <col min="2" max="2" width="6.81640625" style="5" customWidth="1"/>
    <col min="3" max="3" width="22.1796875" style="5" customWidth="1"/>
    <col min="4" max="4" width="8.7265625" style="5" customWidth="1"/>
    <col min="5" max="5" width="10.54296875" style="5" customWidth="1"/>
    <col min="6" max="24" width="11.453125" style="5" customWidth="1"/>
    <col min="25" max="52" width="9.1796875" style="5"/>
    <col min="53" max="144" width="9.1796875" style="4"/>
    <col min="145" max="146" width="9.1796875" style="2"/>
    <col min="147" max="150" width="9.1796875" style="4"/>
    <col min="151" max="153" width="9.1796875" style="2"/>
    <col min="154" max="159" width="9.1796875" style="3"/>
    <col min="160" max="188" width="9.1796875" style="2"/>
    <col min="189" max="16384" width="9.1796875" style="1"/>
  </cols>
  <sheetData>
    <row r="1" spans="1:159" ht="13" x14ac:dyDescent="0.3">
      <c r="A1" s="47" t="s">
        <v>164</v>
      </c>
      <c r="B1" s="40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4"/>
      <c r="FB1" s="44"/>
      <c r="FC1" s="44"/>
    </row>
    <row r="2" spans="1:159" ht="13" x14ac:dyDescent="0.3">
      <c r="A2" s="43" t="s">
        <v>163</v>
      </c>
      <c r="B2" s="40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7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6"/>
      <c r="FB2" s="36"/>
      <c r="FC2" s="36"/>
    </row>
    <row r="3" spans="1:159" ht="13" x14ac:dyDescent="0.3">
      <c r="B3" s="42"/>
      <c r="C3" s="41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6"/>
      <c r="FB3" s="36"/>
      <c r="FC3" s="36"/>
    </row>
    <row r="4" spans="1:159" ht="13" x14ac:dyDescent="0.3">
      <c r="B4" s="40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6"/>
      <c r="FB4" s="36"/>
      <c r="FC4" s="36"/>
    </row>
    <row r="5" spans="1:159" ht="13" x14ac:dyDescent="0.3">
      <c r="A5" s="2"/>
      <c r="B5" s="35"/>
      <c r="C5" s="39"/>
      <c r="D5" s="4"/>
      <c r="E5" s="4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7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6"/>
      <c r="FB5" s="36"/>
      <c r="FC5" s="36"/>
    </row>
    <row r="6" spans="1:159" ht="13" x14ac:dyDescent="0.3">
      <c r="A6" s="2"/>
      <c r="B6" s="35"/>
      <c r="C6" s="39"/>
      <c r="D6" s="4"/>
      <c r="E6" s="4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7"/>
      <c r="DX6" s="31"/>
      <c r="DY6" s="31"/>
      <c r="DZ6" s="31"/>
      <c r="EB6" s="8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6"/>
      <c r="FB6" s="36"/>
      <c r="FC6" s="36"/>
    </row>
    <row r="7" spans="1:159" ht="13" x14ac:dyDescent="0.3">
      <c r="A7" s="2"/>
      <c r="B7" s="35"/>
      <c r="C7" s="4"/>
      <c r="D7" s="32" t="s">
        <v>347</v>
      </c>
      <c r="E7" s="32"/>
      <c r="F7" s="34"/>
      <c r="G7" s="32"/>
      <c r="H7" s="32"/>
      <c r="I7" s="32"/>
      <c r="J7" s="32"/>
      <c r="K7" s="33" t="s">
        <v>162</v>
      </c>
      <c r="L7" s="33"/>
      <c r="M7" s="33"/>
      <c r="N7" s="33"/>
      <c r="O7" s="32" t="s">
        <v>161</v>
      </c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277"/>
      <c r="FB7" s="277"/>
      <c r="FC7" s="277"/>
    </row>
    <row r="8" spans="1:159" x14ac:dyDescent="0.25">
      <c r="C8" s="30"/>
      <c r="F8" s="29">
        <v>-1</v>
      </c>
      <c r="G8" s="29">
        <v>-2</v>
      </c>
      <c r="H8" s="29">
        <v>-3</v>
      </c>
      <c r="I8" s="29">
        <v>-4</v>
      </c>
      <c r="J8" s="29">
        <v>-5</v>
      </c>
      <c r="K8" s="29">
        <v>-6</v>
      </c>
      <c r="L8" s="29">
        <v>-7</v>
      </c>
      <c r="M8" s="29">
        <v>-8</v>
      </c>
      <c r="N8" s="29">
        <v>-9</v>
      </c>
      <c r="O8" s="29">
        <v>-10</v>
      </c>
      <c r="P8" s="29">
        <v>-11</v>
      </c>
      <c r="Q8" s="29">
        <v>-12</v>
      </c>
      <c r="R8" s="29">
        <v>-13</v>
      </c>
      <c r="S8" s="29">
        <v>-14</v>
      </c>
      <c r="T8" s="29">
        <v>-15</v>
      </c>
      <c r="U8" s="29">
        <v>-16</v>
      </c>
      <c r="V8" s="29">
        <v>-17</v>
      </c>
      <c r="W8" s="29">
        <v>-18</v>
      </c>
      <c r="X8" s="29">
        <v>-19</v>
      </c>
      <c r="Y8" s="29">
        <v>-20</v>
      </c>
      <c r="Z8" s="29">
        <v>-21</v>
      </c>
      <c r="AA8" s="29">
        <v>-22</v>
      </c>
      <c r="AB8" s="29">
        <v>-23</v>
      </c>
      <c r="AC8" s="29">
        <v>-24</v>
      </c>
      <c r="AD8" s="29">
        <v>-25</v>
      </c>
      <c r="AE8" s="29">
        <v>-26</v>
      </c>
      <c r="AF8" s="29">
        <v>-27</v>
      </c>
      <c r="AG8" s="29">
        <v>-28</v>
      </c>
      <c r="AH8" s="29">
        <v>-29</v>
      </c>
      <c r="AI8" s="29">
        <v>-30</v>
      </c>
      <c r="AJ8" s="29">
        <v>-31</v>
      </c>
      <c r="AK8" s="29">
        <v>-32</v>
      </c>
      <c r="AL8" s="29">
        <v>-33</v>
      </c>
      <c r="AM8" s="29">
        <v>-34</v>
      </c>
      <c r="AN8" s="29">
        <v>-35</v>
      </c>
      <c r="AO8" s="29">
        <v>-36</v>
      </c>
      <c r="AP8" s="29">
        <v>-37</v>
      </c>
      <c r="AQ8" s="29">
        <v>-38</v>
      </c>
      <c r="AR8" s="29">
        <v>-39</v>
      </c>
      <c r="AS8" s="29">
        <v>-40</v>
      </c>
      <c r="AT8" s="29">
        <v>-41</v>
      </c>
      <c r="AU8" s="29">
        <v>-42</v>
      </c>
      <c r="AV8" s="29">
        <v>-43</v>
      </c>
      <c r="AW8" s="29">
        <v>-44</v>
      </c>
      <c r="AX8" s="29">
        <v>-45</v>
      </c>
      <c r="AY8" s="29">
        <v>-46</v>
      </c>
      <c r="AZ8" s="29">
        <v>-47</v>
      </c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7"/>
      <c r="EY8" s="27"/>
      <c r="EZ8" s="27"/>
      <c r="FA8" s="26"/>
      <c r="FB8" s="26"/>
      <c r="FC8" s="26"/>
    </row>
    <row r="9" spans="1:159" ht="37.5" customHeight="1" x14ac:dyDescent="0.3">
      <c r="A9" s="25"/>
      <c r="B9" s="24" t="s">
        <v>160</v>
      </c>
      <c r="C9" s="24" t="s">
        <v>159</v>
      </c>
      <c r="D9" s="23" t="s">
        <v>158</v>
      </c>
      <c r="E9" s="22" t="s">
        <v>157</v>
      </c>
      <c r="F9" s="20" t="s">
        <v>156</v>
      </c>
      <c r="G9" s="20" t="s">
        <v>155</v>
      </c>
      <c r="H9" s="20" t="s">
        <v>154</v>
      </c>
      <c r="I9" s="20" t="s">
        <v>153</v>
      </c>
      <c r="J9" s="20" t="s">
        <v>152</v>
      </c>
      <c r="K9" s="21" t="s">
        <v>151</v>
      </c>
      <c r="L9" s="21" t="s">
        <v>150</v>
      </c>
      <c r="M9" s="21" t="s">
        <v>149</v>
      </c>
      <c r="N9" s="21" t="s">
        <v>148</v>
      </c>
      <c r="O9" s="20" t="s">
        <v>147</v>
      </c>
      <c r="P9" s="20" t="s">
        <v>146</v>
      </c>
      <c r="Q9" s="20" t="s">
        <v>145</v>
      </c>
      <c r="R9" s="20" t="s">
        <v>144</v>
      </c>
      <c r="S9" s="20" t="s">
        <v>143</v>
      </c>
      <c r="T9" s="20" t="s">
        <v>142</v>
      </c>
      <c r="U9" s="20" t="s">
        <v>141</v>
      </c>
      <c r="V9" s="20" t="s">
        <v>140</v>
      </c>
      <c r="W9" s="20" t="s">
        <v>139</v>
      </c>
      <c r="X9" s="20" t="s">
        <v>138</v>
      </c>
      <c r="Y9" s="20" t="s">
        <v>137</v>
      </c>
      <c r="Z9" s="20" t="s">
        <v>136</v>
      </c>
      <c r="AA9" s="20" t="s">
        <v>135</v>
      </c>
      <c r="AB9" s="20" t="s">
        <v>134</v>
      </c>
      <c r="AC9" s="20" t="s">
        <v>133</v>
      </c>
      <c r="AD9" s="20" t="s">
        <v>132</v>
      </c>
      <c r="AE9" s="20" t="s">
        <v>131</v>
      </c>
      <c r="AF9" s="20" t="s">
        <v>130</v>
      </c>
      <c r="AG9" s="20" t="s">
        <v>129</v>
      </c>
      <c r="AH9" s="20" t="s">
        <v>128</v>
      </c>
      <c r="AI9" s="20" t="s">
        <v>127</v>
      </c>
      <c r="AJ9" s="20" t="s">
        <v>126</v>
      </c>
      <c r="AK9" s="20" t="s">
        <v>125</v>
      </c>
      <c r="AL9" s="20" t="s">
        <v>124</v>
      </c>
      <c r="AM9" s="20" t="s">
        <v>123</v>
      </c>
      <c r="AN9" s="20" t="s">
        <v>122</v>
      </c>
      <c r="AO9" s="20" t="s">
        <v>121</v>
      </c>
      <c r="AP9" s="20" t="s">
        <v>120</v>
      </c>
      <c r="AQ9" s="20" t="s">
        <v>119</v>
      </c>
      <c r="AR9" s="20" t="s">
        <v>118</v>
      </c>
      <c r="AS9" s="20" t="s">
        <v>117</v>
      </c>
      <c r="AT9" s="20" t="s">
        <v>116</v>
      </c>
      <c r="AU9" s="20" t="s">
        <v>115</v>
      </c>
      <c r="AV9" s="20" t="s">
        <v>114</v>
      </c>
      <c r="AW9" s="20" t="s">
        <v>113</v>
      </c>
      <c r="AX9" s="20" t="s">
        <v>112</v>
      </c>
      <c r="AY9" s="20" t="s">
        <v>111</v>
      </c>
      <c r="AZ9" s="20" t="s">
        <v>110</v>
      </c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8"/>
      <c r="FB9" s="18"/>
      <c r="FC9" s="18"/>
    </row>
    <row r="10" spans="1:159" s="2" customFormat="1" x14ac:dyDescent="0.25">
      <c r="A10" s="12" t="s">
        <v>81</v>
      </c>
      <c r="B10" s="11" t="s">
        <v>109</v>
      </c>
      <c r="C10" s="10" t="s">
        <v>108</v>
      </c>
      <c r="D10" s="9"/>
      <c r="E10" s="9" t="s">
        <v>12</v>
      </c>
      <c r="F10" s="7">
        <v>24</v>
      </c>
      <c r="G10" s="7">
        <v>2</v>
      </c>
      <c r="H10" s="7">
        <v>5</v>
      </c>
      <c r="I10" s="7">
        <v>31</v>
      </c>
      <c r="J10" s="7">
        <v>6</v>
      </c>
      <c r="K10" s="7">
        <v>24</v>
      </c>
      <c r="L10" s="7">
        <v>2</v>
      </c>
      <c r="M10" s="7">
        <v>5</v>
      </c>
      <c r="N10" s="7">
        <v>31</v>
      </c>
      <c r="O10" s="7">
        <v>44</v>
      </c>
      <c r="P10" s="7">
        <v>2</v>
      </c>
      <c r="Q10" s="7">
        <v>0</v>
      </c>
      <c r="R10" s="7">
        <v>1</v>
      </c>
      <c r="S10" s="7">
        <v>8</v>
      </c>
      <c r="T10" s="7">
        <v>5</v>
      </c>
      <c r="U10" s="7">
        <v>20</v>
      </c>
      <c r="V10" s="7">
        <v>9</v>
      </c>
      <c r="W10" s="7">
        <v>0</v>
      </c>
      <c r="X10" s="7">
        <v>3</v>
      </c>
      <c r="Y10" s="7">
        <v>2</v>
      </c>
      <c r="Z10" s="7">
        <v>2</v>
      </c>
      <c r="AA10" s="7">
        <v>0</v>
      </c>
      <c r="AB10" s="7">
        <v>0</v>
      </c>
      <c r="AC10" s="7">
        <v>0</v>
      </c>
      <c r="AD10" s="7">
        <v>7</v>
      </c>
      <c r="AE10" s="7">
        <v>96</v>
      </c>
      <c r="AF10" s="7">
        <v>14</v>
      </c>
      <c r="AG10" s="7">
        <v>5</v>
      </c>
      <c r="AH10" s="7">
        <v>0</v>
      </c>
      <c r="AI10" s="7">
        <v>16</v>
      </c>
      <c r="AJ10" s="7">
        <v>4</v>
      </c>
      <c r="AK10" s="7">
        <v>8</v>
      </c>
      <c r="AL10" s="7">
        <v>13</v>
      </c>
      <c r="AM10" s="7">
        <v>11</v>
      </c>
      <c r="AN10" s="7">
        <v>0</v>
      </c>
      <c r="AO10" s="7">
        <v>9</v>
      </c>
      <c r="AP10" s="7">
        <v>12</v>
      </c>
      <c r="AQ10" s="7">
        <v>6</v>
      </c>
      <c r="AR10" s="7">
        <v>0</v>
      </c>
      <c r="AS10" s="7">
        <v>0</v>
      </c>
      <c r="AT10" s="7">
        <v>0</v>
      </c>
      <c r="AU10" s="7">
        <v>113</v>
      </c>
      <c r="AV10" s="7">
        <v>7</v>
      </c>
      <c r="AW10" s="7">
        <v>4</v>
      </c>
      <c r="AX10" s="7">
        <v>8</v>
      </c>
      <c r="AY10" s="7">
        <v>18</v>
      </c>
      <c r="AZ10" s="7">
        <v>15</v>
      </c>
      <c r="BA10" s="112">
        <f>SUM(R10:AC10)</f>
        <v>50</v>
      </c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8"/>
      <c r="DX10" s="8"/>
      <c r="DY10" s="8"/>
      <c r="DZ10" s="8"/>
      <c r="EA10" s="8"/>
      <c r="EB10" s="8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6"/>
      <c r="FB10" s="6"/>
      <c r="FC10" s="6"/>
    </row>
    <row r="11" spans="1:159" s="2" customFormat="1" x14ac:dyDescent="0.25">
      <c r="A11" s="12" t="s">
        <v>81</v>
      </c>
      <c r="B11" s="11" t="s">
        <v>107</v>
      </c>
      <c r="C11" s="10" t="s">
        <v>106</v>
      </c>
      <c r="D11" s="9">
        <v>1</v>
      </c>
      <c r="E11" s="9">
        <v>1</v>
      </c>
      <c r="F11" s="7">
        <v>30</v>
      </c>
      <c r="G11" s="7">
        <v>3</v>
      </c>
      <c r="H11" s="7">
        <v>5</v>
      </c>
      <c r="I11" s="7">
        <v>38</v>
      </c>
      <c r="J11" s="7">
        <v>2</v>
      </c>
      <c r="K11" s="7">
        <v>30</v>
      </c>
      <c r="L11" s="7">
        <v>3</v>
      </c>
      <c r="M11" s="7">
        <v>5</v>
      </c>
      <c r="N11" s="7">
        <v>38</v>
      </c>
      <c r="O11" s="110">
        <v>45</v>
      </c>
      <c r="P11" s="109">
        <v>0</v>
      </c>
      <c r="Q11" s="109">
        <v>2</v>
      </c>
      <c r="R11" s="108">
        <v>0</v>
      </c>
      <c r="S11" s="108">
        <v>5</v>
      </c>
      <c r="T11" s="108">
        <v>4</v>
      </c>
      <c r="U11" s="108">
        <v>8</v>
      </c>
      <c r="V11" s="108">
        <v>5</v>
      </c>
      <c r="W11" s="108">
        <v>0</v>
      </c>
      <c r="X11" s="108">
        <v>2</v>
      </c>
      <c r="Y11" s="108">
        <v>0</v>
      </c>
      <c r="Z11" s="108">
        <v>4</v>
      </c>
      <c r="AA11" s="108">
        <v>0</v>
      </c>
      <c r="AB11" s="108">
        <v>1</v>
      </c>
      <c r="AC11" s="108">
        <v>0</v>
      </c>
      <c r="AD11" s="111">
        <v>7</v>
      </c>
      <c r="AE11" s="111">
        <v>76</v>
      </c>
      <c r="AF11" s="112">
        <v>11</v>
      </c>
      <c r="AG11" s="112">
        <v>0</v>
      </c>
      <c r="AH11" s="112">
        <v>9</v>
      </c>
      <c r="AI11" s="112">
        <v>0</v>
      </c>
      <c r="AJ11" s="112">
        <v>9</v>
      </c>
      <c r="AK11" s="112">
        <v>9</v>
      </c>
      <c r="AL11" s="112">
        <v>9</v>
      </c>
      <c r="AM11" s="112">
        <v>3</v>
      </c>
      <c r="AN11" s="112">
        <v>0</v>
      </c>
      <c r="AO11" s="112">
        <v>2</v>
      </c>
      <c r="AP11" s="112">
        <v>0</v>
      </c>
      <c r="AQ11" s="112">
        <v>6</v>
      </c>
      <c r="AR11" s="112">
        <v>0</v>
      </c>
      <c r="AS11" s="112">
        <v>5</v>
      </c>
      <c r="AT11" s="112" t="s">
        <v>3</v>
      </c>
      <c r="AU11" s="110">
        <v>114</v>
      </c>
      <c r="AV11" s="110">
        <v>5</v>
      </c>
      <c r="AW11" s="110">
        <v>5</v>
      </c>
      <c r="AX11" s="7">
        <v>6</v>
      </c>
      <c r="AY11" s="7">
        <v>18</v>
      </c>
      <c r="AZ11" s="7">
        <v>14</v>
      </c>
      <c r="BA11" s="112">
        <f>SUM(R11:AC11)</f>
        <v>29</v>
      </c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8"/>
      <c r="DX11" s="8"/>
      <c r="DY11" s="8"/>
      <c r="DZ11" s="8"/>
      <c r="EA11" s="8"/>
      <c r="EB11" s="8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6"/>
      <c r="FB11" s="6"/>
      <c r="FC11" s="6"/>
    </row>
    <row r="12" spans="1:159" s="2" customFormat="1" x14ac:dyDescent="0.25">
      <c r="A12" s="12" t="s">
        <v>81</v>
      </c>
      <c r="B12" s="11" t="s">
        <v>105</v>
      </c>
      <c r="C12" s="10" t="s">
        <v>104</v>
      </c>
      <c r="D12" s="9">
        <v>1</v>
      </c>
      <c r="E12" s="9">
        <v>1</v>
      </c>
      <c r="F12" s="7">
        <v>16</v>
      </c>
      <c r="G12" s="7">
        <v>2</v>
      </c>
      <c r="H12" s="7">
        <v>3</v>
      </c>
      <c r="I12" s="7">
        <v>21</v>
      </c>
      <c r="J12" s="7">
        <v>3</v>
      </c>
      <c r="K12" s="7">
        <v>16</v>
      </c>
      <c r="L12" s="7">
        <v>2</v>
      </c>
      <c r="M12" s="7">
        <v>3</v>
      </c>
      <c r="N12" s="7">
        <v>21</v>
      </c>
      <c r="O12" s="7">
        <v>32</v>
      </c>
      <c r="P12" s="7">
        <v>0</v>
      </c>
      <c r="Q12" s="7">
        <v>2</v>
      </c>
      <c r="R12" s="7">
        <v>0</v>
      </c>
      <c r="S12" s="7">
        <v>6</v>
      </c>
      <c r="T12" s="7">
        <v>1</v>
      </c>
      <c r="U12" s="7">
        <v>4</v>
      </c>
      <c r="V12" s="7">
        <v>3</v>
      </c>
      <c r="W12" s="7">
        <v>0</v>
      </c>
      <c r="X12" s="7">
        <v>1</v>
      </c>
      <c r="Y12" s="7">
        <v>1</v>
      </c>
      <c r="Z12" s="7">
        <v>1</v>
      </c>
      <c r="AA12" s="7">
        <v>0</v>
      </c>
      <c r="AB12" s="7">
        <v>1</v>
      </c>
      <c r="AC12" s="7">
        <v>0</v>
      </c>
      <c r="AD12" s="7">
        <v>4</v>
      </c>
      <c r="AE12" s="7">
        <v>52</v>
      </c>
      <c r="AF12" s="7">
        <v>7</v>
      </c>
      <c r="AG12" s="7">
        <v>0</v>
      </c>
      <c r="AH12" s="7">
        <v>12</v>
      </c>
      <c r="AI12" s="7">
        <v>0</v>
      </c>
      <c r="AJ12" s="7">
        <v>4</v>
      </c>
      <c r="AK12" s="7">
        <v>3</v>
      </c>
      <c r="AL12" s="7">
        <v>7</v>
      </c>
      <c r="AM12" s="7">
        <v>8</v>
      </c>
      <c r="AN12" s="7">
        <v>0</v>
      </c>
      <c r="AO12" s="7">
        <v>11</v>
      </c>
      <c r="AP12" s="7">
        <v>11</v>
      </c>
      <c r="AQ12" s="7">
        <v>14</v>
      </c>
      <c r="AR12" s="7">
        <v>0</v>
      </c>
      <c r="AS12" s="7">
        <v>10</v>
      </c>
      <c r="AT12" s="7">
        <v>0</v>
      </c>
      <c r="AU12" s="7">
        <v>69</v>
      </c>
      <c r="AV12" s="7">
        <v>7</v>
      </c>
      <c r="AW12" s="7">
        <v>2</v>
      </c>
      <c r="AX12" s="7">
        <v>8</v>
      </c>
      <c r="AY12" s="7">
        <v>13</v>
      </c>
      <c r="AZ12" s="7">
        <v>14</v>
      </c>
      <c r="BA12" s="112">
        <f t="shared" ref="BA12:BA60" si="0">SUM(R12:AC12)</f>
        <v>18</v>
      </c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8"/>
      <c r="DX12" s="8"/>
      <c r="DY12" s="8"/>
      <c r="DZ12" s="8"/>
      <c r="EA12" s="8"/>
      <c r="EB12" s="8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6"/>
      <c r="FB12" s="6"/>
      <c r="FC12" s="6"/>
    </row>
    <row r="13" spans="1:159" s="2" customFormat="1" x14ac:dyDescent="0.25">
      <c r="A13" s="12" t="s">
        <v>81</v>
      </c>
      <c r="B13" s="11" t="s">
        <v>103</v>
      </c>
      <c r="C13" s="10" t="s">
        <v>102</v>
      </c>
      <c r="D13" s="9">
        <v>1</v>
      </c>
      <c r="E13" s="9">
        <v>1</v>
      </c>
      <c r="F13" s="7">
        <v>13</v>
      </c>
      <c r="G13" s="7">
        <v>9</v>
      </c>
      <c r="H13" s="7">
        <v>7</v>
      </c>
      <c r="I13" s="7">
        <v>29</v>
      </c>
      <c r="J13" s="7">
        <v>17</v>
      </c>
      <c r="K13" s="7">
        <v>13</v>
      </c>
      <c r="L13" s="7">
        <v>9</v>
      </c>
      <c r="M13" s="7">
        <v>7</v>
      </c>
      <c r="N13" s="7">
        <v>29</v>
      </c>
      <c r="O13" s="7">
        <v>40</v>
      </c>
      <c r="P13" s="7">
        <v>0</v>
      </c>
      <c r="Q13" s="7">
        <v>2</v>
      </c>
      <c r="R13" s="7">
        <v>0</v>
      </c>
      <c r="S13" s="7">
        <v>1</v>
      </c>
      <c r="T13" s="7">
        <v>4</v>
      </c>
      <c r="U13" s="7">
        <v>1</v>
      </c>
      <c r="V13" s="7">
        <v>0</v>
      </c>
      <c r="W13" s="7">
        <v>0</v>
      </c>
      <c r="X13" s="7">
        <v>2</v>
      </c>
      <c r="Y13" s="7">
        <v>1</v>
      </c>
      <c r="Z13" s="7">
        <v>1</v>
      </c>
      <c r="AA13" s="7">
        <v>0</v>
      </c>
      <c r="AB13" s="7">
        <v>0</v>
      </c>
      <c r="AC13" s="7">
        <v>1</v>
      </c>
      <c r="AD13" s="7">
        <v>5</v>
      </c>
      <c r="AE13" s="7">
        <v>53</v>
      </c>
      <c r="AF13" s="7">
        <v>6</v>
      </c>
      <c r="AG13" s="7">
        <v>0</v>
      </c>
      <c r="AH13" s="7">
        <v>13</v>
      </c>
      <c r="AI13" s="7">
        <v>0</v>
      </c>
      <c r="AJ13" s="7">
        <v>4</v>
      </c>
      <c r="AK13" s="7">
        <v>6</v>
      </c>
      <c r="AL13" s="7">
        <v>7</v>
      </c>
      <c r="AM13" s="7">
        <v>0</v>
      </c>
      <c r="AN13" s="7">
        <v>0</v>
      </c>
      <c r="AO13" s="7">
        <v>12</v>
      </c>
      <c r="AP13" s="7">
        <v>12</v>
      </c>
      <c r="AQ13" s="7">
        <v>8</v>
      </c>
      <c r="AR13" s="7">
        <v>0</v>
      </c>
      <c r="AS13" s="7">
        <v>0</v>
      </c>
      <c r="AT13" s="7">
        <v>10</v>
      </c>
      <c r="AU13" s="7">
        <v>117</v>
      </c>
      <c r="AV13" s="7">
        <v>7</v>
      </c>
      <c r="AW13" s="7">
        <v>8</v>
      </c>
      <c r="AX13" s="7">
        <v>4</v>
      </c>
      <c r="AY13" s="7">
        <v>12</v>
      </c>
      <c r="AZ13" s="7">
        <v>12</v>
      </c>
      <c r="BA13" s="112">
        <f t="shared" si="0"/>
        <v>11</v>
      </c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8"/>
      <c r="DX13" s="8"/>
      <c r="DY13" s="8"/>
      <c r="DZ13" s="8"/>
      <c r="EA13" s="8"/>
      <c r="EB13" s="8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6"/>
      <c r="FB13" s="6"/>
      <c r="FC13" s="6"/>
    </row>
    <row r="14" spans="1:159" s="2" customFormat="1" x14ac:dyDescent="0.25">
      <c r="A14" s="12" t="s">
        <v>81</v>
      </c>
      <c r="B14" s="11" t="s">
        <v>101</v>
      </c>
      <c r="C14" s="10" t="s">
        <v>100</v>
      </c>
      <c r="D14" s="9">
        <v>1</v>
      </c>
      <c r="E14" s="9">
        <v>1</v>
      </c>
      <c r="F14" s="7">
        <v>8</v>
      </c>
      <c r="G14" s="7">
        <v>1</v>
      </c>
      <c r="H14" s="7">
        <v>1</v>
      </c>
      <c r="I14" s="7">
        <v>10</v>
      </c>
      <c r="J14" s="7">
        <v>0</v>
      </c>
      <c r="K14" s="7">
        <v>8</v>
      </c>
      <c r="L14" s="7">
        <v>0</v>
      </c>
      <c r="M14" s="7">
        <v>2</v>
      </c>
      <c r="N14" s="7">
        <v>10</v>
      </c>
      <c r="O14" s="7">
        <v>13</v>
      </c>
      <c r="P14" s="7">
        <v>0</v>
      </c>
      <c r="Q14" s="7">
        <v>2</v>
      </c>
      <c r="R14" s="7">
        <v>0</v>
      </c>
      <c r="S14" s="7">
        <v>1</v>
      </c>
      <c r="T14" s="7">
        <v>3</v>
      </c>
      <c r="U14" s="7">
        <v>0</v>
      </c>
      <c r="V14" s="7">
        <v>17</v>
      </c>
      <c r="W14" s="7">
        <v>0</v>
      </c>
      <c r="X14" s="7">
        <v>1</v>
      </c>
      <c r="Y14" s="7">
        <v>0</v>
      </c>
      <c r="Z14" s="7">
        <v>1</v>
      </c>
      <c r="AA14" s="7">
        <v>0</v>
      </c>
      <c r="AB14" s="7">
        <v>1</v>
      </c>
      <c r="AC14" s="7">
        <v>0</v>
      </c>
      <c r="AD14" s="7">
        <v>3</v>
      </c>
      <c r="AE14" s="7">
        <v>39</v>
      </c>
      <c r="AF14" s="7">
        <v>10</v>
      </c>
      <c r="AG14" s="7">
        <v>0</v>
      </c>
      <c r="AH14" s="7">
        <v>5</v>
      </c>
      <c r="AI14" s="7">
        <v>0</v>
      </c>
      <c r="AJ14" s="7">
        <v>20</v>
      </c>
      <c r="AK14" s="7">
        <v>15</v>
      </c>
      <c r="AL14" s="7">
        <v>0</v>
      </c>
      <c r="AM14" s="7">
        <v>6</v>
      </c>
      <c r="AN14" s="7">
        <v>0</v>
      </c>
      <c r="AO14" s="7">
        <v>12</v>
      </c>
      <c r="AP14" s="7">
        <v>0</v>
      </c>
      <c r="AQ14" s="7">
        <v>20</v>
      </c>
      <c r="AR14" s="7">
        <v>0</v>
      </c>
      <c r="AS14" s="7">
        <v>12</v>
      </c>
      <c r="AT14" s="7">
        <v>0</v>
      </c>
      <c r="AU14" s="7">
        <v>16</v>
      </c>
      <c r="AV14" s="7">
        <v>2</v>
      </c>
      <c r="AW14" s="7">
        <v>1</v>
      </c>
      <c r="AX14" s="7">
        <v>11</v>
      </c>
      <c r="AY14" s="7">
        <v>14</v>
      </c>
      <c r="AZ14" s="7">
        <v>1</v>
      </c>
      <c r="BA14" s="112">
        <f t="shared" si="0"/>
        <v>24</v>
      </c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8"/>
      <c r="DX14" s="8"/>
      <c r="DY14" s="8"/>
      <c r="DZ14" s="8"/>
      <c r="EA14" s="8"/>
      <c r="EB14" s="8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6"/>
      <c r="FB14" s="6"/>
      <c r="FC14" s="6"/>
    </row>
    <row r="15" spans="1:159" s="2" customFormat="1" x14ac:dyDescent="0.25">
      <c r="A15" s="12" t="s">
        <v>81</v>
      </c>
      <c r="B15" s="11" t="s">
        <v>99</v>
      </c>
      <c r="C15" s="10" t="s">
        <v>98</v>
      </c>
      <c r="D15" s="9">
        <v>1</v>
      </c>
      <c r="E15" s="9">
        <v>1</v>
      </c>
      <c r="F15" s="7">
        <v>29</v>
      </c>
      <c r="G15" s="7">
        <v>0</v>
      </c>
      <c r="H15" s="7">
        <v>9</v>
      </c>
      <c r="I15" s="7">
        <v>38</v>
      </c>
      <c r="J15" s="7">
        <v>0</v>
      </c>
      <c r="K15" s="7">
        <v>29</v>
      </c>
      <c r="L15" s="7">
        <v>0</v>
      </c>
      <c r="M15" s="7">
        <v>9</v>
      </c>
      <c r="N15" s="7">
        <v>38</v>
      </c>
      <c r="O15" s="7">
        <v>48</v>
      </c>
      <c r="P15" s="7">
        <v>0</v>
      </c>
      <c r="Q15" s="7">
        <v>2</v>
      </c>
      <c r="R15" s="7">
        <v>0</v>
      </c>
      <c r="S15" s="7">
        <v>23</v>
      </c>
      <c r="T15" s="7">
        <v>2</v>
      </c>
      <c r="U15" s="7">
        <v>0</v>
      </c>
      <c r="V15" s="7">
        <v>31</v>
      </c>
      <c r="W15" s="7">
        <v>4</v>
      </c>
      <c r="X15" s="7">
        <v>1</v>
      </c>
      <c r="Y15" s="7">
        <v>1</v>
      </c>
      <c r="Z15" s="7">
        <v>1</v>
      </c>
      <c r="AA15" s="7">
        <v>0</v>
      </c>
      <c r="AB15" s="7">
        <v>0</v>
      </c>
      <c r="AC15" s="7">
        <v>0</v>
      </c>
      <c r="AD15" s="7">
        <v>7</v>
      </c>
      <c r="AE15" s="7">
        <v>113</v>
      </c>
      <c r="AF15" s="7">
        <v>5</v>
      </c>
      <c r="AG15" s="7">
        <v>0</v>
      </c>
      <c r="AH15" s="7">
        <v>3</v>
      </c>
      <c r="AI15" s="7">
        <v>0</v>
      </c>
      <c r="AJ15" s="7">
        <v>5</v>
      </c>
      <c r="AK15" s="7">
        <v>9</v>
      </c>
      <c r="AL15" s="7">
        <v>0</v>
      </c>
      <c r="AM15" s="7">
        <v>5</v>
      </c>
      <c r="AN15" s="7">
        <v>9</v>
      </c>
      <c r="AO15" s="7">
        <v>12</v>
      </c>
      <c r="AP15" s="7">
        <v>12</v>
      </c>
      <c r="AQ15" s="7">
        <v>7</v>
      </c>
      <c r="AR15" s="7">
        <v>0</v>
      </c>
      <c r="AS15" s="7">
        <v>0</v>
      </c>
      <c r="AT15" s="7">
        <v>0</v>
      </c>
      <c r="AU15" s="7">
        <v>98</v>
      </c>
      <c r="AV15" s="7">
        <v>5</v>
      </c>
      <c r="AW15" s="7">
        <v>3</v>
      </c>
      <c r="AX15" s="7">
        <v>2</v>
      </c>
      <c r="AY15" s="7">
        <v>7</v>
      </c>
      <c r="AZ15" s="7">
        <v>7</v>
      </c>
      <c r="BA15" s="112">
        <f t="shared" si="0"/>
        <v>63</v>
      </c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8"/>
      <c r="DX15" s="8"/>
      <c r="DY15" s="8"/>
      <c r="DZ15" s="8"/>
      <c r="EA15" s="8"/>
      <c r="EB15" s="8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6"/>
      <c r="FB15" s="6"/>
      <c r="FC15" s="6"/>
    </row>
    <row r="16" spans="1:159" s="2" customFormat="1" x14ac:dyDescent="0.25">
      <c r="A16" s="12" t="s">
        <v>81</v>
      </c>
      <c r="B16" s="11" t="s">
        <v>97</v>
      </c>
      <c r="C16" s="10" t="s">
        <v>96</v>
      </c>
      <c r="D16" s="9">
        <v>1</v>
      </c>
      <c r="E16" s="9">
        <v>1</v>
      </c>
      <c r="F16" s="7">
        <v>34</v>
      </c>
      <c r="G16" s="7">
        <v>3</v>
      </c>
      <c r="H16" s="7">
        <v>5</v>
      </c>
      <c r="I16" s="7">
        <v>42</v>
      </c>
      <c r="J16" s="7">
        <v>0</v>
      </c>
      <c r="K16" s="7">
        <v>34</v>
      </c>
      <c r="L16" s="7">
        <v>3</v>
      </c>
      <c r="M16" s="7">
        <v>5</v>
      </c>
      <c r="N16" s="7">
        <v>42</v>
      </c>
      <c r="O16" s="7">
        <v>42</v>
      </c>
      <c r="P16" s="7">
        <v>0</v>
      </c>
      <c r="Q16" s="7">
        <v>3</v>
      </c>
      <c r="R16" s="7">
        <v>0</v>
      </c>
      <c r="S16" s="7">
        <v>21</v>
      </c>
      <c r="T16" s="7">
        <v>4</v>
      </c>
      <c r="U16" s="7">
        <v>0</v>
      </c>
      <c r="V16" s="7">
        <v>16</v>
      </c>
      <c r="W16" s="7">
        <v>7</v>
      </c>
      <c r="X16" s="7">
        <v>2</v>
      </c>
      <c r="Y16" s="7">
        <v>1</v>
      </c>
      <c r="Z16" s="7">
        <v>1</v>
      </c>
      <c r="AA16" s="7">
        <v>0</v>
      </c>
      <c r="AB16" s="7">
        <v>0</v>
      </c>
      <c r="AC16" s="7">
        <v>0</v>
      </c>
      <c r="AD16" s="7">
        <v>11</v>
      </c>
      <c r="AE16" s="7">
        <v>97</v>
      </c>
      <c r="AF16" s="7">
        <v>9</v>
      </c>
      <c r="AG16" s="7">
        <v>0</v>
      </c>
      <c r="AH16" s="7">
        <v>10</v>
      </c>
      <c r="AI16" s="7">
        <v>0</v>
      </c>
      <c r="AJ16" s="7">
        <v>5</v>
      </c>
      <c r="AK16" s="7">
        <v>5</v>
      </c>
      <c r="AL16" s="7">
        <v>0</v>
      </c>
      <c r="AM16" s="7">
        <v>6</v>
      </c>
      <c r="AN16" s="7">
        <v>6</v>
      </c>
      <c r="AO16" s="7">
        <v>11</v>
      </c>
      <c r="AP16" s="7">
        <v>12</v>
      </c>
      <c r="AQ16" s="7">
        <v>18</v>
      </c>
      <c r="AR16" s="7">
        <v>0</v>
      </c>
      <c r="AS16" s="7">
        <v>0</v>
      </c>
      <c r="AT16" s="7">
        <v>0</v>
      </c>
      <c r="AU16" s="7">
        <v>46</v>
      </c>
      <c r="AV16" s="7">
        <v>9</v>
      </c>
      <c r="AW16" s="7">
        <v>5</v>
      </c>
      <c r="AX16" s="7">
        <v>3</v>
      </c>
      <c r="AY16" s="7">
        <v>15</v>
      </c>
      <c r="AZ16" s="7">
        <v>13</v>
      </c>
      <c r="BA16" s="112">
        <f t="shared" si="0"/>
        <v>52</v>
      </c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8"/>
      <c r="DX16" s="8"/>
      <c r="DY16" s="8"/>
      <c r="DZ16" s="8"/>
      <c r="EA16" s="8"/>
      <c r="EB16" s="8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6"/>
      <c r="FB16" s="6"/>
      <c r="FC16" s="6"/>
    </row>
    <row r="17" spans="1:159" s="2" customFormat="1" x14ac:dyDescent="0.25">
      <c r="A17" s="12" t="s">
        <v>81</v>
      </c>
      <c r="B17" s="11" t="s">
        <v>95</v>
      </c>
      <c r="C17" s="10" t="s">
        <v>94</v>
      </c>
      <c r="D17" s="9">
        <v>1</v>
      </c>
      <c r="E17" s="9">
        <v>1</v>
      </c>
      <c r="F17" s="7">
        <v>14</v>
      </c>
      <c r="G17" s="7">
        <v>3</v>
      </c>
      <c r="H17" s="7">
        <v>5</v>
      </c>
      <c r="I17" s="7">
        <v>22</v>
      </c>
      <c r="J17" s="7">
        <v>3</v>
      </c>
      <c r="K17" s="7">
        <v>14</v>
      </c>
      <c r="L17" s="7">
        <v>3</v>
      </c>
      <c r="M17" s="7">
        <v>5</v>
      </c>
      <c r="N17" s="7">
        <v>22</v>
      </c>
      <c r="O17" s="7">
        <v>26</v>
      </c>
      <c r="P17" s="7">
        <v>2</v>
      </c>
      <c r="Q17" s="7">
        <v>0</v>
      </c>
      <c r="R17" s="7">
        <v>0</v>
      </c>
      <c r="S17" s="7">
        <v>3</v>
      </c>
      <c r="T17" s="7">
        <v>2</v>
      </c>
      <c r="U17" s="7">
        <v>2</v>
      </c>
      <c r="V17" s="7">
        <v>21</v>
      </c>
      <c r="W17" s="7">
        <v>0</v>
      </c>
      <c r="X17" s="7">
        <v>1</v>
      </c>
      <c r="Y17" s="7">
        <v>1</v>
      </c>
      <c r="Z17" s="7">
        <v>1</v>
      </c>
      <c r="AA17" s="7">
        <v>0</v>
      </c>
      <c r="AB17" s="7">
        <v>0</v>
      </c>
      <c r="AC17" s="7">
        <v>0</v>
      </c>
      <c r="AD17" s="7">
        <v>3</v>
      </c>
      <c r="AE17" s="7">
        <v>59</v>
      </c>
      <c r="AF17" s="7">
        <v>8</v>
      </c>
      <c r="AG17" s="7">
        <v>7</v>
      </c>
      <c r="AH17" s="7">
        <v>0</v>
      </c>
      <c r="AI17" s="7">
        <v>0</v>
      </c>
      <c r="AJ17" s="7">
        <v>3</v>
      </c>
      <c r="AK17" s="7">
        <v>7</v>
      </c>
      <c r="AL17" s="7">
        <v>3</v>
      </c>
      <c r="AM17" s="7">
        <v>5</v>
      </c>
      <c r="AN17" s="7" t="s">
        <v>3</v>
      </c>
      <c r="AO17" s="7">
        <v>12</v>
      </c>
      <c r="AP17" s="7">
        <v>13</v>
      </c>
      <c r="AQ17" s="7">
        <v>12</v>
      </c>
      <c r="AR17" s="7">
        <v>0</v>
      </c>
      <c r="AS17" s="7">
        <v>0</v>
      </c>
      <c r="AT17" s="7">
        <v>0</v>
      </c>
      <c r="AU17" s="7">
        <v>92</v>
      </c>
      <c r="AV17" s="7">
        <v>4</v>
      </c>
      <c r="AW17" s="7">
        <v>3</v>
      </c>
      <c r="AX17" s="7">
        <v>5</v>
      </c>
      <c r="AY17" s="7">
        <v>14</v>
      </c>
      <c r="AZ17" s="7">
        <v>12</v>
      </c>
      <c r="BA17" s="112">
        <f t="shared" si="0"/>
        <v>31</v>
      </c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8"/>
      <c r="DX17" s="8"/>
      <c r="DY17" s="8"/>
      <c r="DZ17" s="8"/>
      <c r="EA17" s="8"/>
      <c r="EB17" s="8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6"/>
      <c r="FB17" s="6"/>
      <c r="FC17" s="6"/>
    </row>
    <row r="18" spans="1:159" s="2" customFormat="1" x14ac:dyDescent="0.25">
      <c r="A18" s="12" t="s">
        <v>81</v>
      </c>
      <c r="B18" s="11" t="s">
        <v>93</v>
      </c>
      <c r="C18" s="10" t="s">
        <v>92</v>
      </c>
      <c r="D18" s="9" t="s">
        <v>12</v>
      </c>
      <c r="E18" s="9">
        <v>1</v>
      </c>
      <c r="F18" s="7">
        <v>12</v>
      </c>
      <c r="G18" s="7">
        <v>0</v>
      </c>
      <c r="H18" s="7">
        <v>4</v>
      </c>
      <c r="I18" s="7">
        <v>16</v>
      </c>
      <c r="J18" s="7">
        <v>7</v>
      </c>
      <c r="K18" s="7">
        <v>12</v>
      </c>
      <c r="L18" s="7">
        <v>0</v>
      </c>
      <c r="M18" s="7">
        <v>4</v>
      </c>
      <c r="N18" s="7">
        <v>16</v>
      </c>
      <c r="O18" s="7">
        <v>24</v>
      </c>
      <c r="P18" s="7">
        <v>0</v>
      </c>
      <c r="Q18" s="7">
        <v>0</v>
      </c>
      <c r="R18" s="7">
        <v>0</v>
      </c>
      <c r="S18" s="7">
        <v>3</v>
      </c>
      <c r="T18" s="7">
        <v>4</v>
      </c>
      <c r="U18" s="7">
        <v>0</v>
      </c>
      <c r="V18" s="7">
        <v>16</v>
      </c>
      <c r="W18" s="7">
        <v>0</v>
      </c>
      <c r="X18" s="7">
        <v>1</v>
      </c>
      <c r="Y18" s="7">
        <v>1</v>
      </c>
      <c r="Z18" s="7">
        <v>1</v>
      </c>
      <c r="AA18" s="7">
        <v>0</v>
      </c>
      <c r="AB18" s="7">
        <v>0</v>
      </c>
      <c r="AC18" s="7">
        <v>0</v>
      </c>
      <c r="AD18" s="7">
        <v>3</v>
      </c>
      <c r="AE18" s="7">
        <v>50</v>
      </c>
      <c r="AF18" s="7">
        <v>8</v>
      </c>
      <c r="AG18" s="7">
        <v>0</v>
      </c>
      <c r="AH18" s="7">
        <v>0</v>
      </c>
      <c r="AI18" s="7">
        <v>0</v>
      </c>
      <c r="AJ18" s="7">
        <v>6</v>
      </c>
      <c r="AK18" s="7">
        <v>5</v>
      </c>
      <c r="AL18" s="7">
        <v>0</v>
      </c>
      <c r="AM18" s="7">
        <v>3</v>
      </c>
      <c r="AN18" s="7">
        <v>0</v>
      </c>
      <c r="AO18" s="7">
        <v>12</v>
      </c>
      <c r="AP18" s="7">
        <v>13</v>
      </c>
      <c r="AQ18" s="7">
        <v>2</v>
      </c>
      <c r="AR18" s="7">
        <v>0</v>
      </c>
      <c r="AS18" s="7">
        <v>0</v>
      </c>
      <c r="AT18" s="7">
        <v>0</v>
      </c>
      <c r="AU18" s="7">
        <v>24</v>
      </c>
      <c r="AV18" s="7">
        <v>3</v>
      </c>
      <c r="AW18" s="7">
        <v>3</v>
      </c>
      <c r="AX18" s="7">
        <v>1</v>
      </c>
      <c r="AY18" s="7">
        <v>13</v>
      </c>
      <c r="AZ18" s="7">
        <v>16</v>
      </c>
      <c r="BA18" s="112">
        <f t="shared" si="0"/>
        <v>26</v>
      </c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8"/>
      <c r="DX18" s="8"/>
      <c r="DY18" s="8"/>
      <c r="DZ18" s="8"/>
      <c r="EA18" s="8"/>
      <c r="EB18" s="8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6"/>
      <c r="FB18" s="6"/>
      <c r="FC18" s="6"/>
    </row>
    <row r="19" spans="1:159" s="13" customFormat="1" x14ac:dyDescent="0.25">
      <c r="A19" s="12" t="s">
        <v>81</v>
      </c>
      <c r="B19" s="11" t="s">
        <v>91</v>
      </c>
      <c r="C19" s="10" t="s">
        <v>90</v>
      </c>
      <c r="D19" s="9">
        <v>1</v>
      </c>
      <c r="E19" s="9" t="s">
        <v>12</v>
      </c>
      <c r="F19" s="7">
        <v>0</v>
      </c>
      <c r="G19" s="7">
        <v>0</v>
      </c>
      <c r="H19" s="7">
        <v>24</v>
      </c>
      <c r="I19" s="7">
        <v>24</v>
      </c>
      <c r="J19" s="7" t="s">
        <v>3</v>
      </c>
      <c r="K19" s="7" t="s">
        <v>3</v>
      </c>
      <c r="L19" s="7" t="s">
        <v>3</v>
      </c>
      <c r="M19" s="7" t="s">
        <v>3</v>
      </c>
      <c r="N19" s="7" t="s">
        <v>3</v>
      </c>
      <c r="O19" s="7">
        <v>35</v>
      </c>
      <c r="P19" s="7">
        <v>0</v>
      </c>
      <c r="Q19" s="7">
        <v>2</v>
      </c>
      <c r="R19" s="7">
        <v>0</v>
      </c>
      <c r="S19" s="7">
        <v>0</v>
      </c>
      <c r="T19" s="7">
        <v>1</v>
      </c>
      <c r="U19" s="7">
        <v>0</v>
      </c>
      <c r="V19" s="7">
        <v>0</v>
      </c>
      <c r="W19" s="7">
        <v>0</v>
      </c>
      <c r="X19" s="7">
        <v>2</v>
      </c>
      <c r="Y19" s="7">
        <v>1</v>
      </c>
      <c r="Z19" s="7">
        <v>0</v>
      </c>
      <c r="AA19" s="7">
        <v>1</v>
      </c>
      <c r="AB19" s="7">
        <v>0</v>
      </c>
      <c r="AC19" s="7">
        <v>0</v>
      </c>
      <c r="AD19" s="7">
        <v>4</v>
      </c>
      <c r="AE19" s="7">
        <v>42</v>
      </c>
      <c r="AF19" s="7">
        <v>8</v>
      </c>
      <c r="AG19" s="7">
        <v>0</v>
      </c>
      <c r="AH19" s="7">
        <v>13</v>
      </c>
      <c r="AI19" s="7">
        <v>0</v>
      </c>
      <c r="AJ19" s="7">
        <v>0</v>
      </c>
      <c r="AK19" s="7">
        <v>2</v>
      </c>
      <c r="AL19" s="7">
        <v>0</v>
      </c>
      <c r="AM19" s="7">
        <v>0</v>
      </c>
      <c r="AN19" s="7">
        <v>0</v>
      </c>
      <c r="AO19" s="7">
        <v>12</v>
      </c>
      <c r="AP19" s="7">
        <v>13</v>
      </c>
      <c r="AQ19" s="7">
        <v>0</v>
      </c>
      <c r="AR19" s="7">
        <v>9</v>
      </c>
      <c r="AS19" s="7">
        <v>0</v>
      </c>
      <c r="AT19" s="7">
        <v>0</v>
      </c>
      <c r="AU19" s="7">
        <v>93</v>
      </c>
      <c r="AV19" s="7">
        <v>5</v>
      </c>
      <c r="AW19" s="7">
        <v>4</v>
      </c>
      <c r="AX19" s="7">
        <v>4</v>
      </c>
      <c r="AY19" s="7">
        <v>12</v>
      </c>
      <c r="AZ19" s="7">
        <v>13</v>
      </c>
      <c r="BA19" s="112">
        <f t="shared" si="0"/>
        <v>5</v>
      </c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8"/>
      <c r="DX19" s="8"/>
      <c r="DY19" s="8"/>
      <c r="DZ19" s="8"/>
      <c r="EA19" s="8"/>
      <c r="EB19" s="8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6"/>
      <c r="FB19" s="6"/>
      <c r="FC19" s="6"/>
    </row>
    <row r="20" spans="1:159" s="13" customFormat="1" x14ac:dyDescent="0.25">
      <c r="A20" s="12" t="s">
        <v>81</v>
      </c>
      <c r="B20" s="11" t="s">
        <v>89</v>
      </c>
      <c r="C20" s="10" t="s">
        <v>88</v>
      </c>
      <c r="D20" s="9">
        <v>1</v>
      </c>
      <c r="E20" s="9">
        <v>1</v>
      </c>
      <c r="F20" s="7">
        <v>29</v>
      </c>
      <c r="G20" s="7">
        <v>0</v>
      </c>
      <c r="H20" s="7">
        <v>6</v>
      </c>
      <c r="I20" s="7">
        <v>35</v>
      </c>
      <c r="J20" s="7">
        <v>10</v>
      </c>
      <c r="K20" s="7">
        <v>29</v>
      </c>
      <c r="L20" s="7">
        <v>0</v>
      </c>
      <c r="M20" s="7">
        <v>6</v>
      </c>
      <c r="N20" s="7">
        <v>35</v>
      </c>
      <c r="O20" s="7">
        <v>47</v>
      </c>
      <c r="P20" s="7">
        <v>1</v>
      </c>
      <c r="Q20" s="7">
        <v>1</v>
      </c>
      <c r="R20" s="7">
        <v>0</v>
      </c>
      <c r="S20" s="7">
        <v>4</v>
      </c>
      <c r="T20" s="7">
        <v>3</v>
      </c>
      <c r="U20" s="7">
        <v>0</v>
      </c>
      <c r="V20" s="7">
        <v>12</v>
      </c>
      <c r="W20" s="7">
        <v>0</v>
      </c>
      <c r="X20" s="7">
        <v>0</v>
      </c>
      <c r="Y20" s="7">
        <v>1</v>
      </c>
      <c r="Z20" s="7">
        <v>0</v>
      </c>
      <c r="AA20" s="7">
        <v>0</v>
      </c>
      <c r="AB20" s="7">
        <v>2</v>
      </c>
      <c r="AC20" s="7">
        <v>0</v>
      </c>
      <c r="AD20" s="7">
        <v>3</v>
      </c>
      <c r="AE20" s="7">
        <v>71</v>
      </c>
      <c r="AF20" s="7">
        <v>8</v>
      </c>
      <c r="AG20" s="7">
        <v>8</v>
      </c>
      <c r="AH20" s="7">
        <v>3</v>
      </c>
      <c r="AI20" s="7">
        <v>0</v>
      </c>
      <c r="AJ20" s="7">
        <v>6</v>
      </c>
      <c r="AK20" s="7">
        <v>8</v>
      </c>
      <c r="AL20" s="7">
        <v>0</v>
      </c>
      <c r="AM20" s="7">
        <v>12</v>
      </c>
      <c r="AN20" s="7">
        <v>0</v>
      </c>
      <c r="AO20" s="7">
        <v>0</v>
      </c>
      <c r="AP20" s="7">
        <v>13</v>
      </c>
      <c r="AQ20" s="7">
        <v>0</v>
      </c>
      <c r="AR20" s="7">
        <v>13</v>
      </c>
      <c r="AS20" s="7">
        <v>0</v>
      </c>
      <c r="AT20" s="7">
        <v>0</v>
      </c>
      <c r="AU20" s="7">
        <v>82</v>
      </c>
      <c r="AV20" s="7">
        <v>4</v>
      </c>
      <c r="AW20" s="7">
        <v>3</v>
      </c>
      <c r="AX20" s="7">
        <v>5</v>
      </c>
      <c r="AY20" s="7">
        <v>9</v>
      </c>
      <c r="AZ20" s="7">
        <v>14</v>
      </c>
      <c r="BA20" s="112">
        <f t="shared" si="0"/>
        <v>22</v>
      </c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8"/>
      <c r="DX20" s="8"/>
      <c r="DY20" s="8"/>
      <c r="DZ20" s="8"/>
      <c r="EA20" s="8"/>
      <c r="EB20" s="8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6"/>
      <c r="FB20" s="6"/>
      <c r="FC20" s="6"/>
    </row>
    <row r="21" spans="1:159" s="13" customFormat="1" x14ac:dyDescent="0.25">
      <c r="A21" s="12" t="s">
        <v>81</v>
      </c>
      <c r="B21" s="11" t="s">
        <v>87</v>
      </c>
      <c r="C21" s="10" t="s">
        <v>86</v>
      </c>
      <c r="D21" s="9">
        <v>1</v>
      </c>
      <c r="E21" s="9">
        <v>1</v>
      </c>
      <c r="F21" s="7">
        <v>7</v>
      </c>
      <c r="G21" s="7">
        <v>18</v>
      </c>
      <c r="H21" s="7">
        <v>1</v>
      </c>
      <c r="I21" s="7">
        <v>26</v>
      </c>
      <c r="J21" s="7">
        <v>14</v>
      </c>
      <c r="K21" s="7">
        <v>7</v>
      </c>
      <c r="L21" s="7">
        <v>18</v>
      </c>
      <c r="M21" s="7">
        <v>1</v>
      </c>
      <c r="N21" s="7">
        <v>26</v>
      </c>
      <c r="O21" s="7">
        <v>31</v>
      </c>
      <c r="P21" s="7">
        <v>0</v>
      </c>
      <c r="Q21" s="7">
        <v>2</v>
      </c>
      <c r="R21" s="7">
        <v>0</v>
      </c>
      <c r="S21" s="7">
        <v>2</v>
      </c>
      <c r="T21" s="7">
        <v>2</v>
      </c>
      <c r="U21" s="7">
        <v>0</v>
      </c>
      <c r="V21" s="7">
        <v>49</v>
      </c>
      <c r="W21" s="7">
        <v>0</v>
      </c>
      <c r="X21" s="7">
        <v>1</v>
      </c>
      <c r="Y21" s="7">
        <v>0</v>
      </c>
      <c r="Z21" s="7">
        <v>1</v>
      </c>
      <c r="AA21" s="7">
        <v>1</v>
      </c>
      <c r="AB21" s="7">
        <v>0</v>
      </c>
      <c r="AC21" s="7">
        <v>0</v>
      </c>
      <c r="AD21" s="7">
        <v>3</v>
      </c>
      <c r="AE21" s="7">
        <v>89</v>
      </c>
      <c r="AF21" s="7">
        <v>9</v>
      </c>
      <c r="AG21" s="7">
        <v>0</v>
      </c>
      <c r="AH21" s="7">
        <v>1</v>
      </c>
      <c r="AI21" s="7">
        <v>0</v>
      </c>
      <c r="AJ21" s="7">
        <v>6</v>
      </c>
      <c r="AK21" s="7">
        <v>11</v>
      </c>
      <c r="AL21" s="7">
        <v>0</v>
      </c>
      <c r="AM21" s="7">
        <v>6</v>
      </c>
      <c r="AN21" s="7">
        <v>0</v>
      </c>
      <c r="AO21" s="7">
        <v>11</v>
      </c>
      <c r="AP21" s="7" t="s">
        <v>3</v>
      </c>
      <c r="AQ21" s="7">
        <v>3</v>
      </c>
      <c r="AR21" s="7">
        <v>8</v>
      </c>
      <c r="AS21" s="7">
        <v>0</v>
      </c>
      <c r="AT21" s="7">
        <v>0</v>
      </c>
      <c r="AU21" s="7">
        <v>112</v>
      </c>
      <c r="AV21" s="7">
        <v>7</v>
      </c>
      <c r="AW21" s="7">
        <v>4</v>
      </c>
      <c r="AX21" s="7">
        <v>4</v>
      </c>
      <c r="AY21" s="7">
        <v>13</v>
      </c>
      <c r="AZ21" s="7">
        <v>16</v>
      </c>
      <c r="BA21" s="112">
        <f t="shared" si="0"/>
        <v>56</v>
      </c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8"/>
      <c r="DX21" s="8"/>
      <c r="DY21" s="8"/>
      <c r="DZ21" s="8"/>
      <c r="EA21" s="8"/>
      <c r="EB21" s="8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6"/>
      <c r="FB21" s="6"/>
      <c r="FC21" s="6"/>
    </row>
    <row r="22" spans="1:159" s="13" customFormat="1" ht="14.15" customHeight="1" x14ac:dyDescent="0.25">
      <c r="A22" s="12" t="s">
        <v>81</v>
      </c>
      <c r="B22" s="11" t="s">
        <v>85</v>
      </c>
      <c r="C22" s="10" t="s">
        <v>84</v>
      </c>
      <c r="D22" s="9">
        <v>1</v>
      </c>
      <c r="E22" s="9">
        <v>1</v>
      </c>
      <c r="F22" s="7">
        <v>9</v>
      </c>
      <c r="G22" s="7">
        <v>4</v>
      </c>
      <c r="H22" s="7">
        <v>3</v>
      </c>
      <c r="I22" s="7">
        <v>16</v>
      </c>
      <c r="J22" s="7">
        <v>0</v>
      </c>
      <c r="K22" s="7">
        <v>9</v>
      </c>
      <c r="L22" s="7">
        <v>5</v>
      </c>
      <c r="M22" s="7">
        <v>3</v>
      </c>
      <c r="N22" s="7">
        <v>17</v>
      </c>
      <c r="O22" s="7">
        <v>23</v>
      </c>
      <c r="P22" s="7">
        <v>2</v>
      </c>
      <c r="Q22" s="7">
        <v>0</v>
      </c>
      <c r="R22" s="7">
        <v>0</v>
      </c>
      <c r="S22" s="7">
        <v>2</v>
      </c>
      <c r="T22" s="7">
        <v>5</v>
      </c>
      <c r="U22" s="7">
        <v>1</v>
      </c>
      <c r="V22" s="7">
        <v>0</v>
      </c>
      <c r="W22" s="7">
        <v>0</v>
      </c>
      <c r="X22" s="7">
        <v>2</v>
      </c>
      <c r="Y22" s="7">
        <v>1</v>
      </c>
      <c r="Z22" s="7">
        <v>2</v>
      </c>
      <c r="AA22" s="7">
        <v>0</v>
      </c>
      <c r="AB22" s="7">
        <v>0</v>
      </c>
      <c r="AC22" s="7">
        <v>0</v>
      </c>
      <c r="AD22" s="7">
        <v>5</v>
      </c>
      <c r="AE22" s="7">
        <v>38</v>
      </c>
      <c r="AF22" s="7">
        <v>9</v>
      </c>
      <c r="AG22" s="7">
        <v>8</v>
      </c>
      <c r="AH22" s="7">
        <v>0</v>
      </c>
      <c r="AI22" s="7">
        <v>0</v>
      </c>
      <c r="AJ22" s="7">
        <v>12</v>
      </c>
      <c r="AK22" s="7">
        <v>14</v>
      </c>
      <c r="AL22" s="7">
        <v>5</v>
      </c>
      <c r="AM22" s="7">
        <v>0</v>
      </c>
      <c r="AN22" s="7">
        <v>0</v>
      </c>
      <c r="AO22" s="7">
        <v>12</v>
      </c>
      <c r="AP22" s="7">
        <v>13</v>
      </c>
      <c r="AQ22" s="7">
        <v>9</v>
      </c>
      <c r="AR22" s="7">
        <v>0</v>
      </c>
      <c r="AS22" s="7">
        <v>0</v>
      </c>
      <c r="AT22" s="7">
        <v>0</v>
      </c>
      <c r="AU22" s="7">
        <v>53</v>
      </c>
      <c r="AV22" s="7">
        <v>4</v>
      </c>
      <c r="AW22" s="7">
        <v>4</v>
      </c>
      <c r="AX22" s="7">
        <v>5</v>
      </c>
      <c r="AY22" s="7">
        <v>11</v>
      </c>
      <c r="AZ22" s="7">
        <v>9</v>
      </c>
      <c r="BA22" s="112">
        <f t="shared" si="0"/>
        <v>13</v>
      </c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8"/>
      <c r="DX22" s="8"/>
      <c r="DY22" s="8"/>
      <c r="DZ22" s="8"/>
      <c r="EA22" s="8"/>
      <c r="EB22" s="8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6"/>
      <c r="FB22" s="6"/>
      <c r="FC22" s="6"/>
    </row>
    <row r="23" spans="1:159" s="13" customFormat="1" x14ac:dyDescent="0.25">
      <c r="A23" s="12" t="s">
        <v>81</v>
      </c>
      <c r="B23" s="11" t="s">
        <v>83</v>
      </c>
      <c r="C23" s="10" t="s">
        <v>82</v>
      </c>
      <c r="D23" s="9">
        <v>1</v>
      </c>
      <c r="E23" s="9">
        <v>1</v>
      </c>
      <c r="F23" s="7">
        <v>14</v>
      </c>
      <c r="G23" s="7">
        <v>2</v>
      </c>
      <c r="H23" s="7">
        <v>9</v>
      </c>
      <c r="I23" s="7">
        <v>25</v>
      </c>
      <c r="J23" s="7">
        <v>0</v>
      </c>
      <c r="K23" s="7">
        <v>14</v>
      </c>
      <c r="L23" s="7">
        <v>2</v>
      </c>
      <c r="M23" s="7">
        <v>9</v>
      </c>
      <c r="N23" s="7">
        <v>25</v>
      </c>
      <c r="O23" s="7">
        <v>35</v>
      </c>
      <c r="P23" s="7">
        <v>0</v>
      </c>
      <c r="Q23" s="7">
        <v>2</v>
      </c>
      <c r="R23" s="7">
        <v>2</v>
      </c>
      <c r="S23" s="7">
        <v>2</v>
      </c>
      <c r="T23" s="7">
        <v>3</v>
      </c>
      <c r="U23" s="7">
        <v>12</v>
      </c>
      <c r="V23" s="7">
        <v>0</v>
      </c>
      <c r="W23" s="7">
        <v>5</v>
      </c>
      <c r="X23" s="7">
        <v>0</v>
      </c>
      <c r="Y23" s="7">
        <v>1</v>
      </c>
      <c r="Z23" s="7">
        <v>2</v>
      </c>
      <c r="AA23" s="7">
        <v>0</v>
      </c>
      <c r="AB23" s="7">
        <v>0</v>
      </c>
      <c r="AC23" s="7">
        <v>0</v>
      </c>
      <c r="AD23" s="7">
        <v>8</v>
      </c>
      <c r="AE23" s="7">
        <v>64</v>
      </c>
      <c r="AF23" s="7">
        <v>8</v>
      </c>
      <c r="AG23" s="7">
        <v>0</v>
      </c>
      <c r="AH23" s="7">
        <v>7</v>
      </c>
      <c r="AI23" s="7">
        <v>8</v>
      </c>
      <c r="AJ23" s="7">
        <v>8</v>
      </c>
      <c r="AK23" s="7">
        <v>6</v>
      </c>
      <c r="AL23" s="7">
        <v>6</v>
      </c>
      <c r="AM23" s="7">
        <v>0</v>
      </c>
      <c r="AN23" s="7">
        <v>6</v>
      </c>
      <c r="AO23" s="7">
        <v>0</v>
      </c>
      <c r="AP23" s="7">
        <v>9</v>
      </c>
      <c r="AQ23" s="7">
        <v>12</v>
      </c>
      <c r="AR23" s="7">
        <v>0</v>
      </c>
      <c r="AS23" s="7">
        <v>0</v>
      </c>
      <c r="AT23" s="7">
        <v>0</v>
      </c>
      <c r="AU23" s="7">
        <v>107</v>
      </c>
      <c r="AV23" s="7">
        <v>5</v>
      </c>
      <c r="AW23" s="7">
        <v>6</v>
      </c>
      <c r="AX23" s="7">
        <v>5</v>
      </c>
      <c r="AY23" s="7">
        <v>12</v>
      </c>
      <c r="AZ23" s="7">
        <v>12</v>
      </c>
      <c r="BA23" s="112">
        <f t="shared" si="0"/>
        <v>27</v>
      </c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8"/>
      <c r="DX23" s="8"/>
      <c r="DY23" s="8"/>
      <c r="DZ23" s="8"/>
      <c r="EA23" s="8"/>
      <c r="EB23" s="8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6"/>
      <c r="FB23" s="6"/>
      <c r="FC23" s="6"/>
    </row>
    <row r="24" spans="1:159" s="13" customFormat="1" x14ac:dyDescent="0.25">
      <c r="A24" s="12" t="s">
        <v>81</v>
      </c>
      <c r="B24" s="11" t="s">
        <v>80</v>
      </c>
      <c r="C24" s="11" t="s">
        <v>79</v>
      </c>
      <c r="D24" s="9" t="s">
        <v>12</v>
      </c>
      <c r="E24" s="9" t="s">
        <v>12</v>
      </c>
      <c r="F24" s="7" t="s">
        <v>3</v>
      </c>
      <c r="G24" s="7" t="s">
        <v>3</v>
      </c>
      <c r="H24" s="7" t="s">
        <v>3</v>
      </c>
      <c r="I24" s="7" t="s">
        <v>3</v>
      </c>
      <c r="J24" s="7" t="s">
        <v>3</v>
      </c>
      <c r="K24" s="7" t="s">
        <v>3</v>
      </c>
      <c r="L24" s="7" t="s">
        <v>3</v>
      </c>
      <c r="M24" s="7" t="s">
        <v>3</v>
      </c>
      <c r="N24" s="7" t="s">
        <v>3</v>
      </c>
      <c r="O24" s="7" t="s">
        <v>3</v>
      </c>
      <c r="P24" s="7" t="s">
        <v>3</v>
      </c>
      <c r="Q24" s="7" t="s">
        <v>3</v>
      </c>
      <c r="R24" s="7" t="s">
        <v>3</v>
      </c>
      <c r="S24" s="7" t="s">
        <v>3</v>
      </c>
      <c r="T24" s="7" t="s">
        <v>3</v>
      </c>
      <c r="U24" s="7" t="s">
        <v>3</v>
      </c>
      <c r="V24" s="7" t="s">
        <v>3</v>
      </c>
      <c r="W24" s="7" t="s">
        <v>3</v>
      </c>
      <c r="X24" s="7" t="s">
        <v>3</v>
      </c>
      <c r="Y24" s="7" t="s">
        <v>3</v>
      </c>
      <c r="Z24" s="7" t="s">
        <v>3</v>
      </c>
      <c r="AA24" s="7" t="s">
        <v>3</v>
      </c>
      <c r="AB24" s="7" t="s">
        <v>3</v>
      </c>
      <c r="AC24" s="7" t="s">
        <v>3</v>
      </c>
      <c r="AD24" s="7" t="s">
        <v>3</v>
      </c>
      <c r="AE24" s="7" t="s">
        <v>3</v>
      </c>
      <c r="AF24" s="7" t="s">
        <v>3</v>
      </c>
      <c r="AG24" s="7" t="s">
        <v>3</v>
      </c>
      <c r="AH24" s="7" t="s">
        <v>3</v>
      </c>
      <c r="AI24" s="7" t="s">
        <v>3</v>
      </c>
      <c r="AJ24" s="7" t="s">
        <v>3</v>
      </c>
      <c r="AK24" s="7" t="s">
        <v>3</v>
      </c>
      <c r="AL24" s="7" t="s">
        <v>3</v>
      </c>
      <c r="AM24" s="7" t="s">
        <v>3</v>
      </c>
      <c r="AN24" s="7" t="s">
        <v>3</v>
      </c>
      <c r="AO24" s="7" t="s">
        <v>3</v>
      </c>
      <c r="AP24" s="7" t="s">
        <v>3</v>
      </c>
      <c r="AQ24" s="7" t="s">
        <v>3</v>
      </c>
      <c r="AR24" s="7" t="s">
        <v>3</v>
      </c>
      <c r="AS24" s="7" t="s">
        <v>3</v>
      </c>
      <c r="AT24" s="7" t="s">
        <v>3</v>
      </c>
      <c r="AU24" s="7" t="s">
        <v>3</v>
      </c>
      <c r="AV24" s="7" t="s">
        <v>3</v>
      </c>
      <c r="AW24" s="7" t="s">
        <v>3</v>
      </c>
      <c r="AX24" s="7" t="s">
        <v>3</v>
      </c>
      <c r="AY24" s="7" t="s">
        <v>3</v>
      </c>
      <c r="AZ24" s="7" t="s">
        <v>3</v>
      </c>
      <c r="BA24" s="112" t="s">
        <v>3</v>
      </c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8"/>
      <c r="DX24" s="8"/>
      <c r="DY24" s="8"/>
      <c r="DZ24" s="8"/>
      <c r="EA24" s="8"/>
      <c r="EB24" s="8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6"/>
      <c r="FB24" s="6"/>
      <c r="FC24" s="6"/>
    </row>
    <row r="25" spans="1:159" s="13" customFormat="1" x14ac:dyDescent="0.25">
      <c r="A25" s="12" t="s">
        <v>32</v>
      </c>
      <c r="B25" s="11" t="s">
        <v>78</v>
      </c>
      <c r="C25" s="10" t="s">
        <v>77</v>
      </c>
      <c r="D25" s="9" t="s">
        <v>12</v>
      </c>
      <c r="E25" s="9">
        <v>1</v>
      </c>
      <c r="F25" s="7" t="s">
        <v>3</v>
      </c>
      <c r="G25" s="7" t="s">
        <v>3</v>
      </c>
      <c r="H25" s="7" t="s">
        <v>3</v>
      </c>
      <c r="I25" s="7" t="s">
        <v>3</v>
      </c>
      <c r="J25" s="7">
        <v>2</v>
      </c>
      <c r="K25" s="7">
        <v>11</v>
      </c>
      <c r="L25" s="7">
        <v>7</v>
      </c>
      <c r="M25" s="7">
        <v>3</v>
      </c>
      <c r="N25" s="7">
        <v>21</v>
      </c>
      <c r="O25" s="7" t="s">
        <v>3</v>
      </c>
      <c r="P25" s="7" t="s">
        <v>3</v>
      </c>
      <c r="Q25" s="7" t="s">
        <v>3</v>
      </c>
      <c r="R25" s="7" t="s">
        <v>3</v>
      </c>
      <c r="S25" s="7" t="s">
        <v>3</v>
      </c>
      <c r="T25" s="7" t="s">
        <v>3</v>
      </c>
      <c r="U25" s="7" t="s">
        <v>3</v>
      </c>
      <c r="V25" s="7" t="s">
        <v>3</v>
      </c>
      <c r="W25" s="7" t="s">
        <v>3</v>
      </c>
      <c r="X25" s="7" t="s">
        <v>3</v>
      </c>
      <c r="Y25" s="7" t="s">
        <v>3</v>
      </c>
      <c r="Z25" s="7" t="s">
        <v>3</v>
      </c>
      <c r="AA25" s="7" t="s">
        <v>3</v>
      </c>
      <c r="AB25" s="7" t="s">
        <v>3</v>
      </c>
      <c r="AC25" s="7" t="s">
        <v>3</v>
      </c>
      <c r="AD25" s="7" t="s">
        <v>3</v>
      </c>
      <c r="AE25" s="7" t="s">
        <v>3</v>
      </c>
      <c r="AF25" s="7" t="s">
        <v>3</v>
      </c>
      <c r="AG25" s="7" t="s">
        <v>3</v>
      </c>
      <c r="AH25" s="7" t="s">
        <v>3</v>
      </c>
      <c r="AI25" s="7" t="s">
        <v>3</v>
      </c>
      <c r="AJ25" s="7" t="s">
        <v>3</v>
      </c>
      <c r="AK25" s="7" t="s">
        <v>3</v>
      </c>
      <c r="AL25" s="7" t="s">
        <v>3</v>
      </c>
      <c r="AM25" s="7" t="s">
        <v>3</v>
      </c>
      <c r="AN25" s="7" t="s">
        <v>3</v>
      </c>
      <c r="AO25" s="7" t="s">
        <v>3</v>
      </c>
      <c r="AP25" s="7" t="s">
        <v>3</v>
      </c>
      <c r="AQ25" s="7" t="s">
        <v>3</v>
      </c>
      <c r="AR25" s="7" t="s">
        <v>3</v>
      </c>
      <c r="AS25" s="7" t="s">
        <v>3</v>
      </c>
      <c r="AT25" s="7" t="s">
        <v>3</v>
      </c>
      <c r="AU25" s="7" t="s">
        <v>3</v>
      </c>
      <c r="AV25" s="7" t="s">
        <v>3</v>
      </c>
      <c r="AW25" s="7" t="s">
        <v>3</v>
      </c>
      <c r="AX25" s="7" t="s">
        <v>3</v>
      </c>
      <c r="AY25" s="7" t="s">
        <v>3</v>
      </c>
      <c r="AZ25" s="7" t="s">
        <v>3</v>
      </c>
      <c r="BA25" s="112" t="s">
        <v>3</v>
      </c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8"/>
      <c r="DX25" s="8"/>
      <c r="DY25" s="8"/>
      <c r="DZ25" s="8"/>
      <c r="EA25" s="8"/>
      <c r="EB25" s="8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6"/>
      <c r="FB25" s="6"/>
      <c r="FC25" s="6"/>
    </row>
    <row r="26" spans="1:159" s="13" customFormat="1" x14ac:dyDescent="0.25">
      <c r="A26" s="12" t="s">
        <v>32</v>
      </c>
      <c r="B26" s="11" t="s">
        <v>76</v>
      </c>
      <c r="C26" s="10" t="s">
        <v>75</v>
      </c>
      <c r="D26" s="9" t="s">
        <v>12</v>
      </c>
      <c r="E26" s="9">
        <v>1</v>
      </c>
      <c r="F26" s="7" t="s">
        <v>3</v>
      </c>
      <c r="G26" s="7" t="s">
        <v>3</v>
      </c>
      <c r="H26" s="7" t="s">
        <v>3</v>
      </c>
      <c r="I26" s="7" t="s">
        <v>3</v>
      </c>
      <c r="J26" s="7">
        <v>0</v>
      </c>
      <c r="K26" s="7">
        <v>8</v>
      </c>
      <c r="L26" s="7">
        <v>3</v>
      </c>
      <c r="M26" s="7">
        <v>3</v>
      </c>
      <c r="N26" s="7">
        <v>14</v>
      </c>
      <c r="O26" s="7" t="s">
        <v>3</v>
      </c>
      <c r="P26" s="7" t="s">
        <v>3</v>
      </c>
      <c r="Q26" s="7" t="s">
        <v>3</v>
      </c>
      <c r="R26" s="7" t="s">
        <v>3</v>
      </c>
      <c r="S26" s="7" t="s">
        <v>3</v>
      </c>
      <c r="T26" s="7" t="s">
        <v>3</v>
      </c>
      <c r="U26" s="7" t="s">
        <v>3</v>
      </c>
      <c r="V26" s="7" t="s">
        <v>3</v>
      </c>
      <c r="W26" s="7" t="s">
        <v>3</v>
      </c>
      <c r="X26" s="7" t="s">
        <v>3</v>
      </c>
      <c r="Y26" s="7" t="s">
        <v>3</v>
      </c>
      <c r="Z26" s="7" t="s">
        <v>3</v>
      </c>
      <c r="AA26" s="7" t="s">
        <v>3</v>
      </c>
      <c r="AB26" s="7" t="s">
        <v>3</v>
      </c>
      <c r="AC26" s="7" t="s">
        <v>3</v>
      </c>
      <c r="AD26" s="7" t="s">
        <v>3</v>
      </c>
      <c r="AE26" s="7" t="s">
        <v>3</v>
      </c>
      <c r="AF26" s="7" t="s">
        <v>3</v>
      </c>
      <c r="AG26" s="7">
        <v>0</v>
      </c>
      <c r="AH26" s="7" t="s">
        <v>3</v>
      </c>
      <c r="AI26" s="7">
        <v>0</v>
      </c>
      <c r="AJ26" s="7" t="s">
        <v>3</v>
      </c>
      <c r="AK26" s="7" t="s">
        <v>3</v>
      </c>
      <c r="AL26" s="7" t="s">
        <v>3</v>
      </c>
      <c r="AM26" s="7" t="s">
        <v>3</v>
      </c>
      <c r="AN26" s="7">
        <v>0</v>
      </c>
      <c r="AO26" s="7">
        <v>0</v>
      </c>
      <c r="AP26" s="7" t="s">
        <v>3</v>
      </c>
      <c r="AQ26" s="7">
        <v>0</v>
      </c>
      <c r="AR26" s="7">
        <v>0</v>
      </c>
      <c r="AS26" s="7" t="s">
        <v>3</v>
      </c>
      <c r="AT26" s="7" t="s">
        <v>3</v>
      </c>
      <c r="AU26" s="7" t="s">
        <v>3</v>
      </c>
      <c r="AV26" s="7" t="s">
        <v>3</v>
      </c>
      <c r="AW26" s="7" t="s">
        <v>3</v>
      </c>
      <c r="AX26" s="7" t="s">
        <v>3</v>
      </c>
      <c r="AY26" s="7" t="s">
        <v>3</v>
      </c>
      <c r="AZ26" s="7" t="s">
        <v>3</v>
      </c>
      <c r="BA26" s="112" t="s">
        <v>3</v>
      </c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8"/>
      <c r="DX26" s="8"/>
      <c r="DY26" s="8"/>
      <c r="DZ26" s="8"/>
      <c r="EA26" s="8"/>
      <c r="EB26" s="8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6"/>
      <c r="FB26" s="6"/>
      <c r="FC26" s="6"/>
    </row>
    <row r="27" spans="1:159" s="13" customFormat="1" x14ac:dyDescent="0.25">
      <c r="A27" s="12" t="s">
        <v>32</v>
      </c>
      <c r="B27" s="11" t="s">
        <v>74</v>
      </c>
      <c r="C27" s="10" t="s">
        <v>73</v>
      </c>
      <c r="D27" s="9" t="s">
        <v>12</v>
      </c>
      <c r="E27" s="9" t="s">
        <v>12</v>
      </c>
      <c r="F27" s="7" t="s">
        <v>3</v>
      </c>
      <c r="G27" s="7" t="s">
        <v>3</v>
      </c>
      <c r="H27" s="7" t="s">
        <v>3</v>
      </c>
      <c r="I27" s="7" t="s">
        <v>3</v>
      </c>
      <c r="J27" s="7" t="s">
        <v>3</v>
      </c>
      <c r="K27" s="7" t="s">
        <v>3</v>
      </c>
      <c r="L27" s="7" t="s">
        <v>3</v>
      </c>
      <c r="M27" s="7" t="s">
        <v>3</v>
      </c>
      <c r="N27" s="7" t="s">
        <v>3</v>
      </c>
      <c r="O27" s="7" t="s">
        <v>3</v>
      </c>
      <c r="P27" s="7" t="s">
        <v>3</v>
      </c>
      <c r="Q27" s="7" t="s">
        <v>3</v>
      </c>
      <c r="R27" s="7" t="s">
        <v>3</v>
      </c>
      <c r="S27" s="7" t="s">
        <v>3</v>
      </c>
      <c r="T27" s="7" t="s">
        <v>3</v>
      </c>
      <c r="U27" s="7" t="s">
        <v>3</v>
      </c>
      <c r="V27" s="7" t="s">
        <v>3</v>
      </c>
      <c r="W27" s="7" t="s">
        <v>3</v>
      </c>
      <c r="X27" s="7" t="s">
        <v>3</v>
      </c>
      <c r="Y27" s="7" t="s">
        <v>3</v>
      </c>
      <c r="Z27" s="7" t="s">
        <v>3</v>
      </c>
      <c r="AA27" s="7" t="s">
        <v>3</v>
      </c>
      <c r="AB27" s="7" t="s">
        <v>3</v>
      </c>
      <c r="AC27" s="7" t="s">
        <v>3</v>
      </c>
      <c r="AD27" s="7" t="s">
        <v>3</v>
      </c>
      <c r="AE27" s="7" t="s">
        <v>3</v>
      </c>
      <c r="AF27" s="7" t="s">
        <v>3</v>
      </c>
      <c r="AG27" s="7" t="s">
        <v>3</v>
      </c>
      <c r="AH27" s="7" t="s">
        <v>3</v>
      </c>
      <c r="AI27" s="7" t="s">
        <v>3</v>
      </c>
      <c r="AJ27" s="7" t="s">
        <v>3</v>
      </c>
      <c r="AK27" s="7" t="s">
        <v>3</v>
      </c>
      <c r="AL27" s="7" t="s">
        <v>3</v>
      </c>
      <c r="AM27" s="7" t="s">
        <v>3</v>
      </c>
      <c r="AN27" s="7" t="s">
        <v>3</v>
      </c>
      <c r="AO27" s="7" t="s">
        <v>3</v>
      </c>
      <c r="AP27" s="7" t="s">
        <v>3</v>
      </c>
      <c r="AQ27" s="7" t="s">
        <v>3</v>
      </c>
      <c r="AR27" s="7" t="s">
        <v>3</v>
      </c>
      <c r="AS27" s="7" t="s">
        <v>3</v>
      </c>
      <c r="AT27" s="7" t="s">
        <v>3</v>
      </c>
      <c r="AU27" s="7" t="s">
        <v>3</v>
      </c>
      <c r="AV27" s="7" t="s">
        <v>3</v>
      </c>
      <c r="AW27" s="7" t="s">
        <v>3</v>
      </c>
      <c r="AX27" s="7" t="s">
        <v>3</v>
      </c>
      <c r="AY27" s="7" t="s">
        <v>3</v>
      </c>
      <c r="AZ27" s="7" t="s">
        <v>3</v>
      </c>
      <c r="BA27" s="112" t="s">
        <v>3</v>
      </c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8"/>
      <c r="DX27" s="8"/>
      <c r="DY27" s="8"/>
      <c r="DZ27" s="8"/>
      <c r="EA27" s="8"/>
      <c r="EB27" s="8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6"/>
      <c r="FB27" s="6"/>
      <c r="FC27" s="6"/>
    </row>
    <row r="28" spans="1:159" s="13" customFormat="1" x14ac:dyDescent="0.25">
      <c r="A28" s="12" t="s">
        <v>32</v>
      </c>
      <c r="B28" s="11" t="s">
        <v>72</v>
      </c>
      <c r="C28" s="10" t="s">
        <v>71</v>
      </c>
      <c r="D28" s="9">
        <v>1</v>
      </c>
      <c r="E28" s="9" t="s">
        <v>12</v>
      </c>
      <c r="F28" s="7">
        <v>10</v>
      </c>
      <c r="G28" s="7">
        <v>6</v>
      </c>
      <c r="H28" s="7">
        <v>4</v>
      </c>
      <c r="I28" s="7">
        <v>20</v>
      </c>
      <c r="J28" s="7" t="s">
        <v>3</v>
      </c>
      <c r="K28" s="7" t="s">
        <v>3</v>
      </c>
      <c r="L28" s="7" t="s">
        <v>3</v>
      </c>
      <c r="M28" s="7" t="s">
        <v>3</v>
      </c>
      <c r="N28" s="7" t="s">
        <v>3</v>
      </c>
      <c r="O28" s="7">
        <v>29</v>
      </c>
      <c r="P28" s="7">
        <v>0</v>
      </c>
      <c r="Q28" s="7">
        <v>2</v>
      </c>
      <c r="R28" s="7">
        <v>0</v>
      </c>
      <c r="S28" s="7">
        <v>2</v>
      </c>
      <c r="T28" s="7">
        <v>0</v>
      </c>
      <c r="U28" s="7">
        <v>1</v>
      </c>
      <c r="V28" s="7">
        <v>6</v>
      </c>
      <c r="W28" s="7">
        <v>4</v>
      </c>
      <c r="X28" s="7">
        <v>0</v>
      </c>
      <c r="Y28" s="7">
        <v>0</v>
      </c>
      <c r="Z28" s="7">
        <v>1</v>
      </c>
      <c r="AA28" s="7">
        <v>0</v>
      </c>
      <c r="AB28" s="7">
        <v>0</v>
      </c>
      <c r="AC28" s="7">
        <v>0</v>
      </c>
      <c r="AD28" s="7">
        <v>5</v>
      </c>
      <c r="AE28" s="7">
        <v>45</v>
      </c>
      <c r="AF28" s="7">
        <v>11</v>
      </c>
      <c r="AG28" s="7">
        <v>0</v>
      </c>
      <c r="AH28" s="7">
        <v>3</v>
      </c>
      <c r="AI28" s="7">
        <v>0</v>
      </c>
      <c r="AJ28" s="7">
        <v>2</v>
      </c>
      <c r="AK28" s="7">
        <v>0</v>
      </c>
      <c r="AL28" s="7">
        <v>6</v>
      </c>
      <c r="AM28" s="7">
        <v>10</v>
      </c>
      <c r="AN28" s="7">
        <v>10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78</v>
      </c>
      <c r="AV28" s="7">
        <v>5</v>
      </c>
      <c r="AW28" s="7">
        <v>3</v>
      </c>
      <c r="AX28" s="7">
        <v>3</v>
      </c>
      <c r="AY28" s="7">
        <v>13</v>
      </c>
      <c r="AZ28" s="7">
        <v>13</v>
      </c>
      <c r="BA28" s="112">
        <f t="shared" si="0"/>
        <v>14</v>
      </c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8"/>
      <c r="DX28" s="8"/>
      <c r="DY28" s="8"/>
      <c r="DZ28" s="8"/>
      <c r="EA28" s="8"/>
      <c r="EB28" s="8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6"/>
      <c r="FB28" s="6"/>
      <c r="FC28" s="6"/>
    </row>
    <row r="29" spans="1:159" s="13" customFormat="1" x14ac:dyDescent="0.25">
      <c r="A29" s="12" t="s">
        <v>32</v>
      </c>
      <c r="B29" s="11" t="s">
        <v>70</v>
      </c>
      <c r="C29" s="10" t="s">
        <v>69</v>
      </c>
      <c r="D29" s="9">
        <v>1</v>
      </c>
      <c r="E29" s="9">
        <v>1</v>
      </c>
      <c r="F29" s="7">
        <v>20</v>
      </c>
      <c r="G29" s="7">
        <v>3</v>
      </c>
      <c r="H29" s="7">
        <v>4</v>
      </c>
      <c r="I29" s="7">
        <v>27</v>
      </c>
      <c r="J29" s="7">
        <v>0</v>
      </c>
      <c r="K29" s="7">
        <v>20</v>
      </c>
      <c r="L29" s="7">
        <v>3</v>
      </c>
      <c r="M29" s="7">
        <v>4</v>
      </c>
      <c r="N29" s="7">
        <v>27</v>
      </c>
      <c r="O29" s="7">
        <v>36</v>
      </c>
      <c r="P29" s="7">
        <v>2</v>
      </c>
      <c r="Q29" s="7">
        <v>0</v>
      </c>
      <c r="R29" s="7">
        <v>0</v>
      </c>
      <c r="S29" s="7">
        <v>0</v>
      </c>
      <c r="T29" s="7">
        <v>3</v>
      </c>
      <c r="U29" s="7">
        <v>0</v>
      </c>
      <c r="V29" s="7">
        <v>1</v>
      </c>
      <c r="W29" s="7">
        <v>0</v>
      </c>
      <c r="X29" s="7">
        <v>11</v>
      </c>
      <c r="Y29" s="7">
        <v>1</v>
      </c>
      <c r="Z29" s="7">
        <v>1</v>
      </c>
      <c r="AA29" s="7">
        <v>0</v>
      </c>
      <c r="AB29" s="7">
        <v>0</v>
      </c>
      <c r="AC29" s="7">
        <v>1</v>
      </c>
      <c r="AD29" s="7">
        <v>14</v>
      </c>
      <c r="AE29" s="7">
        <v>56</v>
      </c>
      <c r="AF29" s="7">
        <v>6</v>
      </c>
      <c r="AG29" s="7">
        <v>6</v>
      </c>
      <c r="AH29" s="7">
        <v>0</v>
      </c>
      <c r="AI29" s="7">
        <v>0</v>
      </c>
      <c r="AJ29" s="7">
        <v>0</v>
      </c>
      <c r="AK29" s="7">
        <v>15</v>
      </c>
      <c r="AL29" s="7">
        <v>0</v>
      </c>
      <c r="AM29" s="7">
        <v>14</v>
      </c>
      <c r="AN29" s="7">
        <v>0</v>
      </c>
      <c r="AO29" s="7">
        <v>13</v>
      </c>
      <c r="AP29" s="7">
        <v>12</v>
      </c>
      <c r="AQ29" s="7">
        <v>17</v>
      </c>
      <c r="AR29" s="7">
        <v>0</v>
      </c>
      <c r="AS29" s="7">
        <v>0</v>
      </c>
      <c r="AT29" s="7">
        <v>12</v>
      </c>
      <c r="AU29" s="7">
        <v>112</v>
      </c>
      <c r="AV29" s="7">
        <v>3</v>
      </c>
      <c r="AW29" s="7">
        <v>4</v>
      </c>
      <c r="AX29" s="7">
        <v>3</v>
      </c>
      <c r="AY29" s="7">
        <v>8</v>
      </c>
      <c r="AZ29" s="7">
        <v>8</v>
      </c>
      <c r="BA29" s="112">
        <f t="shared" si="0"/>
        <v>18</v>
      </c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8"/>
      <c r="DX29" s="8"/>
      <c r="DY29" s="8"/>
      <c r="DZ29" s="8"/>
      <c r="EA29" s="8"/>
      <c r="EB29" s="8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6"/>
      <c r="FB29" s="6"/>
      <c r="FC29" s="6"/>
    </row>
    <row r="30" spans="1:159" s="13" customFormat="1" x14ac:dyDescent="0.25">
      <c r="A30" s="12" t="s">
        <v>32</v>
      </c>
      <c r="B30" s="11" t="s">
        <v>68</v>
      </c>
      <c r="C30" s="10" t="s">
        <v>67</v>
      </c>
      <c r="D30" s="9">
        <v>1</v>
      </c>
      <c r="E30" s="9" t="s">
        <v>12</v>
      </c>
      <c r="F30" s="7">
        <v>11</v>
      </c>
      <c r="G30" s="7">
        <v>5</v>
      </c>
      <c r="H30" s="7">
        <v>9</v>
      </c>
      <c r="I30" s="7">
        <v>25</v>
      </c>
      <c r="J30" s="7" t="s">
        <v>3</v>
      </c>
      <c r="K30" s="7" t="s">
        <v>3</v>
      </c>
      <c r="L30" s="7" t="s">
        <v>3</v>
      </c>
      <c r="M30" s="7" t="s">
        <v>3</v>
      </c>
      <c r="N30" s="7" t="s">
        <v>3</v>
      </c>
      <c r="O30" s="7">
        <v>34</v>
      </c>
      <c r="P30" s="7">
        <v>0</v>
      </c>
      <c r="Q30" s="7">
        <v>3</v>
      </c>
      <c r="R30" s="7">
        <v>0</v>
      </c>
      <c r="S30" s="7">
        <v>3</v>
      </c>
      <c r="T30" s="7">
        <v>4</v>
      </c>
      <c r="U30" s="7">
        <v>6</v>
      </c>
      <c r="V30" s="7">
        <v>15</v>
      </c>
      <c r="W30" s="7">
        <v>0</v>
      </c>
      <c r="X30" s="7">
        <v>1</v>
      </c>
      <c r="Y30" s="7">
        <v>2</v>
      </c>
      <c r="Z30" s="7">
        <v>1</v>
      </c>
      <c r="AA30" s="7">
        <v>0</v>
      </c>
      <c r="AB30" s="7">
        <v>1</v>
      </c>
      <c r="AC30" s="7">
        <v>0</v>
      </c>
      <c r="AD30" s="7">
        <v>5</v>
      </c>
      <c r="AE30" s="7">
        <v>70</v>
      </c>
      <c r="AF30" s="7">
        <v>10</v>
      </c>
      <c r="AG30" s="7">
        <v>0</v>
      </c>
      <c r="AH30" s="7">
        <v>17</v>
      </c>
      <c r="AI30" s="7">
        <v>0</v>
      </c>
      <c r="AJ30" s="7">
        <v>8</v>
      </c>
      <c r="AK30" s="7">
        <v>11</v>
      </c>
      <c r="AL30" s="7">
        <v>9</v>
      </c>
      <c r="AM30" s="7">
        <v>9</v>
      </c>
      <c r="AN30" s="7">
        <v>0</v>
      </c>
      <c r="AO30" s="7">
        <v>12</v>
      </c>
      <c r="AP30" s="7">
        <v>13</v>
      </c>
      <c r="AQ30" s="7">
        <v>12</v>
      </c>
      <c r="AR30" s="7">
        <v>12</v>
      </c>
      <c r="AS30" s="7">
        <v>0</v>
      </c>
      <c r="AT30" s="7">
        <v>0</v>
      </c>
      <c r="AU30" s="7">
        <v>136</v>
      </c>
      <c r="AV30" s="7">
        <v>8</v>
      </c>
      <c r="AW30" s="7">
        <v>3</v>
      </c>
      <c r="AX30" s="7">
        <v>5</v>
      </c>
      <c r="AY30" s="7">
        <v>18</v>
      </c>
      <c r="AZ30" s="7">
        <v>16</v>
      </c>
      <c r="BA30" s="112">
        <f t="shared" si="0"/>
        <v>33</v>
      </c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8"/>
      <c r="DX30" s="8"/>
      <c r="DY30" s="8"/>
      <c r="DZ30" s="8"/>
      <c r="EA30" s="8"/>
      <c r="EB30" s="8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6"/>
      <c r="FB30" s="6"/>
      <c r="FC30" s="6"/>
    </row>
    <row r="31" spans="1:159" s="13" customFormat="1" x14ac:dyDescent="0.25">
      <c r="A31" s="12" t="s">
        <v>32</v>
      </c>
      <c r="B31" s="11" t="s">
        <v>66</v>
      </c>
      <c r="C31" s="10" t="s">
        <v>65</v>
      </c>
      <c r="D31" s="9">
        <v>1</v>
      </c>
      <c r="E31" s="9">
        <v>1</v>
      </c>
      <c r="F31" s="7">
        <v>6</v>
      </c>
      <c r="G31" s="7">
        <v>9</v>
      </c>
      <c r="H31" s="7">
        <v>0</v>
      </c>
      <c r="I31" s="7">
        <v>15</v>
      </c>
      <c r="J31" s="7">
        <v>1</v>
      </c>
      <c r="K31" s="7">
        <v>6</v>
      </c>
      <c r="L31" s="7">
        <v>7</v>
      </c>
      <c r="M31" s="7">
        <v>1</v>
      </c>
      <c r="N31" s="7">
        <v>14</v>
      </c>
      <c r="O31" s="7">
        <v>21</v>
      </c>
      <c r="P31" s="7">
        <v>2</v>
      </c>
      <c r="Q31" s="7">
        <v>2</v>
      </c>
      <c r="R31" s="7">
        <v>0</v>
      </c>
      <c r="S31" s="7">
        <v>2</v>
      </c>
      <c r="T31" s="7">
        <v>2</v>
      </c>
      <c r="U31" s="7">
        <v>2</v>
      </c>
      <c r="V31" s="7">
        <v>2</v>
      </c>
      <c r="W31" s="7">
        <v>0</v>
      </c>
      <c r="X31" s="7">
        <v>0</v>
      </c>
      <c r="Y31" s="7">
        <v>1</v>
      </c>
      <c r="Z31" s="7">
        <v>1</v>
      </c>
      <c r="AA31" s="7">
        <v>1</v>
      </c>
      <c r="AB31" s="7">
        <v>2</v>
      </c>
      <c r="AC31" s="7">
        <v>0</v>
      </c>
      <c r="AD31" s="7">
        <v>5</v>
      </c>
      <c r="AE31" s="7">
        <v>38</v>
      </c>
      <c r="AF31" s="7">
        <v>9</v>
      </c>
      <c r="AG31" s="7">
        <v>0</v>
      </c>
      <c r="AH31" s="7">
        <v>27</v>
      </c>
      <c r="AI31" s="7">
        <v>0</v>
      </c>
      <c r="AJ31" s="7">
        <v>7</v>
      </c>
      <c r="AK31" s="7">
        <v>13</v>
      </c>
      <c r="AL31" s="7">
        <v>1</v>
      </c>
      <c r="AM31" s="7">
        <v>11</v>
      </c>
      <c r="AN31" s="7">
        <v>0</v>
      </c>
      <c r="AO31" s="7">
        <v>0</v>
      </c>
      <c r="AP31" s="7">
        <v>13</v>
      </c>
      <c r="AQ31" s="7">
        <v>4</v>
      </c>
      <c r="AR31" s="7">
        <v>10</v>
      </c>
      <c r="AS31" s="7">
        <v>12</v>
      </c>
      <c r="AT31" s="7">
        <v>0</v>
      </c>
      <c r="AU31" s="7">
        <v>79</v>
      </c>
      <c r="AV31" s="7">
        <v>6</v>
      </c>
      <c r="AW31" s="7">
        <v>2</v>
      </c>
      <c r="AX31" s="7">
        <v>2</v>
      </c>
      <c r="AY31" s="7">
        <v>20</v>
      </c>
      <c r="AZ31" s="7">
        <v>15</v>
      </c>
      <c r="BA31" s="112">
        <f t="shared" si="0"/>
        <v>13</v>
      </c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8"/>
      <c r="DX31" s="8"/>
      <c r="DY31" s="8"/>
      <c r="DZ31" s="8"/>
      <c r="EA31" s="8"/>
      <c r="EB31" s="8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6"/>
      <c r="FB31" s="6"/>
      <c r="FC31" s="6"/>
    </row>
    <row r="32" spans="1:159" s="13" customFormat="1" x14ac:dyDescent="0.25">
      <c r="A32" s="12" t="s">
        <v>32</v>
      </c>
      <c r="B32" s="11" t="s">
        <v>64</v>
      </c>
      <c r="C32" s="10" t="s">
        <v>63</v>
      </c>
      <c r="D32" s="9">
        <v>1</v>
      </c>
      <c r="E32" s="9">
        <v>1</v>
      </c>
      <c r="F32" s="7">
        <v>19</v>
      </c>
      <c r="G32" s="7">
        <v>4</v>
      </c>
      <c r="H32" s="7">
        <v>8</v>
      </c>
      <c r="I32" s="7">
        <v>31</v>
      </c>
      <c r="J32" s="7" t="s">
        <v>3</v>
      </c>
      <c r="K32" s="7">
        <v>19</v>
      </c>
      <c r="L32" s="7">
        <v>4</v>
      </c>
      <c r="M32" s="7">
        <v>8</v>
      </c>
      <c r="N32" s="7">
        <v>31</v>
      </c>
      <c r="O32" s="7">
        <v>44</v>
      </c>
      <c r="P32" s="7">
        <v>3</v>
      </c>
      <c r="Q32" s="7">
        <v>0</v>
      </c>
      <c r="R32" s="7">
        <v>0</v>
      </c>
      <c r="S32" s="7">
        <v>5</v>
      </c>
      <c r="T32" s="7">
        <v>2</v>
      </c>
      <c r="U32" s="7">
        <v>1</v>
      </c>
      <c r="V32" s="7">
        <v>5</v>
      </c>
      <c r="W32" s="7">
        <v>0</v>
      </c>
      <c r="X32" s="7">
        <v>1</v>
      </c>
      <c r="Y32" s="7">
        <v>1</v>
      </c>
      <c r="Z32" s="7">
        <v>2</v>
      </c>
      <c r="AA32" s="7">
        <v>0</v>
      </c>
      <c r="AB32" s="7">
        <v>0</v>
      </c>
      <c r="AC32" s="7">
        <v>0</v>
      </c>
      <c r="AD32" s="7">
        <v>4</v>
      </c>
      <c r="AE32" s="7">
        <v>64</v>
      </c>
      <c r="AF32" s="7">
        <v>6</v>
      </c>
      <c r="AG32" s="7">
        <v>6</v>
      </c>
      <c r="AH32" s="7">
        <v>0</v>
      </c>
      <c r="AI32" s="7">
        <v>0</v>
      </c>
      <c r="AJ32" s="7">
        <v>5</v>
      </c>
      <c r="AK32" s="7">
        <v>3</v>
      </c>
      <c r="AL32" s="7">
        <v>6</v>
      </c>
      <c r="AM32" s="7">
        <v>5</v>
      </c>
      <c r="AN32" s="7">
        <v>0</v>
      </c>
      <c r="AO32" s="7">
        <v>11</v>
      </c>
      <c r="AP32" s="7">
        <v>11</v>
      </c>
      <c r="AQ32" s="7">
        <v>4</v>
      </c>
      <c r="AR32" s="7">
        <v>0</v>
      </c>
      <c r="AS32" s="7">
        <v>0</v>
      </c>
      <c r="AT32" s="7">
        <v>0</v>
      </c>
      <c r="AU32" s="7">
        <v>166</v>
      </c>
      <c r="AV32" s="7">
        <v>5</v>
      </c>
      <c r="AW32" s="7">
        <v>4</v>
      </c>
      <c r="AX32" s="7">
        <v>4</v>
      </c>
      <c r="AY32" s="7">
        <v>10</v>
      </c>
      <c r="AZ32" s="7">
        <v>14</v>
      </c>
      <c r="BA32" s="112">
        <f t="shared" si="0"/>
        <v>17</v>
      </c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8"/>
      <c r="DX32" s="8"/>
      <c r="DY32" s="8"/>
      <c r="DZ32" s="8"/>
      <c r="EA32" s="8"/>
      <c r="EB32" s="8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6"/>
      <c r="FB32" s="6"/>
      <c r="FC32" s="6"/>
    </row>
    <row r="33" spans="1:159" s="13" customFormat="1" x14ac:dyDescent="0.25">
      <c r="A33" s="12" t="s">
        <v>32</v>
      </c>
      <c r="B33" s="11" t="s">
        <v>62</v>
      </c>
      <c r="C33" s="10" t="s">
        <v>61</v>
      </c>
      <c r="D33" s="9">
        <v>1</v>
      </c>
      <c r="E33" s="9">
        <v>1</v>
      </c>
      <c r="F33" s="7">
        <v>73</v>
      </c>
      <c r="G33" s="7">
        <v>3</v>
      </c>
      <c r="H33" s="7">
        <v>9</v>
      </c>
      <c r="I33" s="7">
        <v>85</v>
      </c>
      <c r="J33" s="17">
        <v>11</v>
      </c>
      <c r="K33" s="7">
        <v>73</v>
      </c>
      <c r="L33" s="7">
        <v>3</v>
      </c>
      <c r="M33" s="7">
        <v>9</v>
      </c>
      <c r="N33" s="7">
        <v>85</v>
      </c>
      <c r="O33" s="7">
        <v>121</v>
      </c>
      <c r="P33" s="7">
        <v>7</v>
      </c>
      <c r="Q33" s="7">
        <v>0</v>
      </c>
      <c r="R33" s="7">
        <v>1</v>
      </c>
      <c r="S33" s="7">
        <v>10</v>
      </c>
      <c r="T33" s="7">
        <v>9</v>
      </c>
      <c r="U33" s="7">
        <v>18</v>
      </c>
      <c r="V33" s="7">
        <v>0</v>
      </c>
      <c r="W33" s="7">
        <v>4</v>
      </c>
      <c r="X33" s="7">
        <v>4</v>
      </c>
      <c r="Y33" s="7">
        <v>3</v>
      </c>
      <c r="Z33" s="7">
        <v>0</v>
      </c>
      <c r="AA33" s="7">
        <v>0</v>
      </c>
      <c r="AB33" s="7">
        <v>1</v>
      </c>
      <c r="AC33" s="7">
        <v>0</v>
      </c>
      <c r="AD33" s="7">
        <v>12</v>
      </c>
      <c r="AE33" s="7">
        <v>178</v>
      </c>
      <c r="AF33" s="7">
        <v>11</v>
      </c>
      <c r="AG33" s="7">
        <v>10</v>
      </c>
      <c r="AH33" s="7">
        <v>0</v>
      </c>
      <c r="AI33" s="7">
        <v>16</v>
      </c>
      <c r="AJ33" s="7">
        <v>5</v>
      </c>
      <c r="AK33" s="7">
        <v>8</v>
      </c>
      <c r="AL33" s="7">
        <v>4</v>
      </c>
      <c r="AM33" s="7">
        <v>0</v>
      </c>
      <c r="AN33" s="7">
        <v>12</v>
      </c>
      <c r="AO33" s="7">
        <v>11</v>
      </c>
      <c r="AP33" s="7">
        <v>11</v>
      </c>
      <c r="AQ33" s="7">
        <v>0</v>
      </c>
      <c r="AR33" s="7">
        <v>0</v>
      </c>
      <c r="AS33" s="7">
        <v>12</v>
      </c>
      <c r="AT33" s="7">
        <v>0</v>
      </c>
      <c r="AU33" s="7">
        <v>320</v>
      </c>
      <c r="AV33" s="7">
        <v>17</v>
      </c>
      <c r="AW33" s="7">
        <v>15</v>
      </c>
      <c r="AX33" s="7">
        <v>6</v>
      </c>
      <c r="AY33" s="7">
        <v>17</v>
      </c>
      <c r="AZ33" s="7">
        <v>15</v>
      </c>
      <c r="BA33" s="112">
        <f t="shared" si="0"/>
        <v>50</v>
      </c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8"/>
      <c r="DX33" s="8"/>
      <c r="DY33" s="8"/>
      <c r="DZ33" s="8"/>
      <c r="EA33" s="8"/>
      <c r="EB33" s="8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6"/>
      <c r="FB33" s="6"/>
      <c r="FC33" s="6"/>
    </row>
    <row r="34" spans="1:159" s="13" customFormat="1" x14ac:dyDescent="0.25">
      <c r="A34" s="12" t="s">
        <v>32</v>
      </c>
      <c r="B34" s="11" t="s">
        <v>60</v>
      </c>
      <c r="C34" s="10" t="s">
        <v>59</v>
      </c>
      <c r="D34" s="9">
        <v>1</v>
      </c>
      <c r="E34" s="9" t="s">
        <v>12</v>
      </c>
      <c r="F34" s="7">
        <v>19</v>
      </c>
      <c r="G34" s="7">
        <v>6</v>
      </c>
      <c r="H34" s="7">
        <v>1</v>
      </c>
      <c r="I34" s="7">
        <v>26</v>
      </c>
      <c r="J34" s="17" t="s">
        <v>3</v>
      </c>
      <c r="K34" s="7" t="s">
        <v>3</v>
      </c>
      <c r="L34" s="7" t="s">
        <v>3</v>
      </c>
      <c r="M34" s="7" t="s">
        <v>3</v>
      </c>
      <c r="N34" s="7" t="s">
        <v>3</v>
      </c>
      <c r="O34" s="7">
        <v>40</v>
      </c>
      <c r="P34" s="7">
        <v>0</v>
      </c>
      <c r="Q34" s="7">
        <v>2</v>
      </c>
      <c r="R34" s="7">
        <v>0</v>
      </c>
      <c r="S34" s="7">
        <v>0</v>
      </c>
      <c r="T34" s="7">
        <v>4</v>
      </c>
      <c r="U34" s="7">
        <v>0</v>
      </c>
      <c r="V34" s="7">
        <v>20</v>
      </c>
      <c r="W34" s="7">
        <v>0</v>
      </c>
      <c r="X34" s="7">
        <v>1</v>
      </c>
      <c r="Y34" s="7">
        <v>1</v>
      </c>
      <c r="Z34" s="7">
        <v>0</v>
      </c>
      <c r="AA34" s="7">
        <v>0</v>
      </c>
      <c r="AB34" s="7">
        <v>2</v>
      </c>
      <c r="AC34" s="7">
        <v>0</v>
      </c>
      <c r="AD34" s="7">
        <v>4</v>
      </c>
      <c r="AE34" s="7">
        <v>70</v>
      </c>
      <c r="AF34" s="7">
        <v>10</v>
      </c>
      <c r="AG34" s="7">
        <v>0</v>
      </c>
      <c r="AH34" s="7">
        <v>16</v>
      </c>
      <c r="AI34" s="7">
        <v>0</v>
      </c>
      <c r="AJ34" s="7">
        <v>0</v>
      </c>
      <c r="AK34" s="7">
        <v>6</v>
      </c>
      <c r="AL34" s="7">
        <v>0</v>
      </c>
      <c r="AM34" s="7">
        <v>10</v>
      </c>
      <c r="AN34" s="7">
        <v>0</v>
      </c>
      <c r="AO34" s="7">
        <v>12</v>
      </c>
      <c r="AP34" s="7">
        <v>12</v>
      </c>
      <c r="AQ34" s="7" t="s">
        <v>3</v>
      </c>
      <c r="AR34" s="7" t="s">
        <v>3</v>
      </c>
      <c r="AS34" s="7">
        <v>12</v>
      </c>
      <c r="AT34" s="7">
        <v>0</v>
      </c>
      <c r="AU34" s="7">
        <v>105</v>
      </c>
      <c r="AV34" s="7">
        <v>4</v>
      </c>
      <c r="AW34" s="7">
        <v>4</v>
      </c>
      <c r="AX34" s="7">
        <v>8</v>
      </c>
      <c r="AY34" s="7">
        <v>14</v>
      </c>
      <c r="AZ34" s="7">
        <v>15</v>
      </c>
      <c r="BA34" s="112">
        <f t="shared" si="0"/>
        <v>28</v>
      </c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8"/>
      <c r="DX34" s="8"/>
      <c r="DY34" s="8"/>
      <c r="DZ34" s="8"/>
      <c r="EA34" s="8"/>
      <c r="EB34" s="8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6"/>
      <c r="FB34" s="6"/>
      <c r="FC34" s="6"/>
    </row>
    <row r="35" spans="1:159" s="13" customFormat="1" x14ac:dyDescent="0.25">
      <c r="A35" s="12" t="s">
        <v>32</v>
      </c>
      <c r="B35" s="11" t="s">
        <v>58</v>
      </c>
      <c r="C35" s="10" t="s">
        <v>57</v>
      </c>
      <c r="D35" s="9">
        <v>1</v>
      </c>
      <c r="E35" s="9">
        <v>1</v>
      </c>
      <c r="F35" s="7">
        <v>6</v>
      </c>
      <c r="G35" s="7">
        <v>2</v>
      </c>
      <c r="H35" s="7">
        <v>7</v>
      </c>
      <c r="I35" s="7">
        <v>15</v>
      </c>
      <c r="J35" s="7">
        <v>4</v>
      </c>
      <c r="K35" s="7">
        <v>6</v>
      </c>
      <c r="L35" s="7">
        <v>2</v>
      </c>
      <c r="M35" s="7">
        <v>7</v>
      </c>
      <c r="N35" s="7">
        <v>15</v>
      </c>
      <c r="O35" s="7">
        <v>27</v>
      </c>
      <c r="P35" s="7">
        <v>0</v>
      </c>
      <c r="Q35" s="7">
        <v>2</v>
      </c>
      <c r="R35" s="7">
        <v>0</v>
      </c>
      <c r="S35" s="7">
        <v>1</v>
      </c>
      <c r="T35" s="7">
        <v>9</v>
      </c>
      <c r="U35" s="7">
        <v>0</v>
      </c>
      <c r="V35" s="7">
        <v>0</v>
      </c>
      <c r="W35" s="7">
        <v>0</v>
      </c>
      <c r="X35" s="7">
        <v>1</v>
      </c>
      <c r="Y35" s="7">
        <v>1</v>
      </c>
      <c r="Z35" s="7">
        <v>1</v>
      </c>
      <c r="AA35" s="7">
        <v>0</v>
      </c>
      <c r="AB35" s="7">
        <v>1</v>
      </c>
      <c r="AC35" s="7">
        <v>0</v>
      </c>
      <c r="AD35" s="7">
        <v>4</v>
      </c>
      <c r="AE35" s="7">
        <v>43</v>
      </c>
      <c r="AF35" s="7">
        <v>7</v>
      </c>
      <c r="AG35" s="7">
        <v>0</v>
      </c>
      <c r="AH35" s="7">
        <v>5</v>
      </c>
      <c r="AI35" s="7">
        <v>0</v>
      </c>
      <c r="AJ35" s="7">
        <v>3</v>
      </c>
      <c r="AK35" s="7">
        <v>9</v>
      </c>
      <c r="AL35" s="7">
        <v>0</v>
      </c>
      <c r="AM35" s="7">
        <v>0</v>
      </c>
      <c r="AN35" s="7">
        <v>0</v>
      </c>
      <c r="AO35" s="7">
        <v>12</v>
      </c>
      <c r="AP35" s="7">
        <v>13</v>
      </c>
      <c r="AQ35" s="7">
        <v>13</v>
      </c>
      <c r="AR35" s="7">
        <v>0</v>
      </c>
      <c r="AS35" s="7">
        <v>12</v>
      </c>
      <c r="AT35" s="7">
        <v>0</v>
      </c>
      <c r="AU35" s="7">
        <v>80</v>
      </c>
      <c r="AV35" s="7">
        <v>5</v>
      </c>
      <c r="AW35" s="7">
        <v>3</v>
      </c>
      <c r="AX35" s="7">
        <v>4</v>
      </c>
      <c r="AY35" s="7">
        <v>14</v>
      </c>
      <c r="AZ35" s="7">
        <v>7</v>
      </c>
      <c r="BA35" s="112">
        <f t="shared" si="0"/>
        <v>14</v>
      </c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8"/>
      <c r="DX35" s="8"/>
      <c r="DY35" s="8"/>
      <c r="DZ35" s="8"/>
      <c r="EA35" s="8"/>
      <c r="EB35" s="8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6"/>
      <c r="FB35" s="6"/>
      <c r="FC35" s="6"/>
    </row>
    <row r="36" spans="1:159" s="13" customFormat="1" x14ac:dyDescent="0.25">
      <c r="A36" s="12" t="s">
        <v>32</v>
      </c>
      <c r="B36" s="11" t="s">
        <v>56</v>
      </c>
      <c r="C36" s="10" t="s">
        <v>55</v>
      </c>
      <c r="D36" s="9">
        <v>1</v>
      </c>
      <c r="E36" s="9">
        <v>1</v>
      </c>
      <c r="F36" s="7">
        <v>12</v>
      </c>
      <c r="G36" s="7">
        <v>6</v>
      </c>
      <c r="H36" s="7">
        <v>6</v>
      </c>
      <c r="I36" s="7">
        <v>24</v>
      </c>
      <c r="J36" s="7">
        <v>1</v>
      </c>
      <c r="K36" s="7">
        <v>12</v>
      </c>
      <c r="L36" s="7">
        <v>12</v>
      </c>
      <c r="M36" s="7">
        <v>0</v>
      </c>
      <c r="N36" s="7">
        <v>24</v>
      </c>
      <c r="O36" s="7">
        <v>42</v>
      </c>
      <c r="P36" s="7">
        <v>3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2</v>
      </c>
      <c r="Y36" s="7">
        <v>1</v>
      </c>
      <c r="Z36" s="7">
        <v>2</v>
      </c>
      <c r="AA36" s="7">
        <v>0</v>
      </c>
      <c r="AB36" s="7">
        <v>0</v>
      </c>
      <c r="AC36" s="7">
        <v>0</v>
      </c>
      <c r="AD36" s="7">
        <v>5</v>
      </c>
      <c r="AE36" s="7">
        <v>50</v>
      </c>
      <c r="AF36" s="7">
        <v>8.6999999999999993</v>
      </c>
      <c r="AG36" s="7">
        <v>8</v>
      </c>
      <c r="AH36" s="7" t="s">
        <v>3</v>
      </c>
      <c r="AI36" s="7" t="s">
        <v>3</v>
      </c>
      <c r="AJ36" s="7" t="s">
        <v>3</v>
      </c>
      <c r="AK36" s="7" t="s">
        <v>3</v>
      </c>
      <c r="AL36" s="7" t="s">
        <v>3</v>
      </c>
      <c r="AM36" s="7" t="s">
        <v>3</v>
      </c>
      <c r="AN36" s="7" t="s">
        <v>3</v>
      </c>
      <c r="AO36" s="7">
        <v>12</v>
      </c>
      <c r="AP36" s="7">
        <v>13</v>
      </c>
      <c r="AQ36" s="7">
        <v>12</v>
      </c>
      <c r="AR36" s="7" t="s">
        <v>3</v>
      </c>
      <c r="AS36" s="7" t="s">
        <v>3</v>
      </c>
      <c r="AT36" s="7" t="s">
        <v>3</v>
      </c>
      <c r="AU36" s="7">
        <v>118</v>
      </c>
      <c r="AV36" s="7">
        <v>7</v>
      </c>
      <c r="AW36" s="7">
        <v>3</v>
      </c>
      <c r="AX36" s="7">
        <v>5</v>
      </c>
      <c r="AY36" s="7">
        <v>10</v>
      </c>
      <c r="AZ36" s="7">
        <v>9</v>
      </c>
      <c r="BA36" s="112">
        <f t="shared" si="0"/>
        <v>5</v>
      </c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8"/>
      <c r="DX36" s="8"/>
      <c r="DY36" s="8"/>
      <c r="DZ36" s="8"/>
      <c r="EA36" s="8"/>
      <c r="EB36" s="8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6"/>
      <c r="FB36" s="6"/>
      <c r="FC36" s="6"/>
    </row>
    <row r="37" spans="1:159" s="13" customFormat="1" x14ac:dyDescent="0.25">
      <c r="A37" s="12" t="s">
        <v>32</v>
      </c>
      <c r="B37" s="11" t="s">
        <v>54</v>
      </c>
      <c r="C37" s="10" t="s">
        <v>53</v>
      </c>
      <c r="D37" s="9">
        <v>1</v>
      </c>
      <c r="E37" s="9">
        <v>1</v>
      </c>
      <c r="F37" s="7">
        <v>32</v>
      </c>
      <c r="G37" s="7">
        <v>17</v>
      </c>
      <c r="H37" s="7">
        <v>1</v>
      </c>
      <c r="I37" s="7">
        <v>50</v>
      </c>
      <c r="J37" s="7">
        <v>4</v>
      </c>
      <c r="K37" s="7">
        <v>32</v>
      </c>
      <c r="L37" s="7">
        <v>17</v>
      </c>
      <c r="M37" s="7">
        <v>1</v>
      </c>
      <c r="N37" s="7">
        <v>50</v>
      </c>
      <c r="O37" s="7">
        <v>75</v>
      </c>
      <c r="P37" s="7">
        <v>5</v>
      </c>
      <c r="Q37" s="7">
        <v>0</v>
      </c>
      <c r="R37" s="7">
        <v>0</v>
      </c>
      <c r="S37" s="7">
        <v>6</v>
      </c>
      <c r="T37" s="7">
        <v>13</v>
      </c>
      <c r="U37" s="7">
        <v>0</v>
      </c>
      <c r="V37" s="7">
        <v>8</v>
      </c>
      <c r="W37" s="7">
        <v>5</v>
      </c>
      <c r="X37" s="7">
        <v>2</v>
      </c>
      <c r="Y37" s="7">
        <v>1</v>
      </c>
      <c r="Z37" s="7">
        <v>2</v>
      </c>
      <c r="AA37" s="7">
        <v>1</v>
      </c>
      <c r="AB37" s="7">
        <v>0</v>
      </c>
      <c r="AC37" s="7">
        <v>0</v>
      </c>
      <c r="AD37" s="7">
        <v>11</v>
      </c>
      <c r="AE37" s="7">
        <v>118</v>
      </c>
      <c r="AF37" s="7">
        <v>8</v>
      </c>
      <c r="AG37" s="7">
        <v>10</v>
      </c>
      <c r="AH37" s="7">
        <v>0</v>
      </c>
      <c r="AI37" s="7">
        <v>0</v>
      </c>
      <c r="AJ37" s="7">
        <v>7</v>
      </c>
      <c r="AK37" s="7">
        <v>3</v>
      </c>
      <c r="AL37" s="7">
        <v>0</v>
      </c>
      <c r="AM37" s="7">
        <v>4</v>
      </c>
      <c r="AN37" s="7">
        <v>14</v>
      </c>
      <c r="AO37" s="7">
        <v>14</v>
      </c>
      <c r="AP37" s="7">
        <v>14</v>
      </c>
      <c r="AQ37" s="7">
        <v>14</v>
      </c>
      <c r="AR37" s="7">
        <v>14</v>
      </c>
      <c r="AS37" s="7">
        <v>0</v>
      </c>
      <c r="AT37" s="7">
        <v>0</v>
      </c>
      <c r="AU37" s="7">
        <v>186</v>
      </c>
      <c r="AV37" s="7">
        <v>12</v>
      </c>
      <c r="AW37" s="7">
        <v>7</v>
      </c>
      <c r="AX37" s="7">
        <v>3</v>
      </c>
      <c r="AY37" s="7">
        <v>14</v>
      </c>
      <c r="AZ37" s="7">
        <v>9</v>
      </c>
      <c r="BA37" s="112">
        <f t="shared" si="0"/>
        <v>38</v>
      </c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8"/>
      <c r="DX37" s="8"/>
      <c r="DY37" s="8"/>
      <c r="DZ37" s="8"/>
      <c r="EA37" s="8"/>
      <c r="EB37" s="8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6"/>
      <c r="FB37" s="6"/>
      <c r="FC37" s="6"/>
    </row>
    <row r="38" spans="1:159" s="13" customFormat="1" ht="14.15" customHeight="1" x14ac:dyDescent="0.25">
      <c r="A38" s="12" t="s">
        <v>32</v>
      </c>
      <c r="B38" s="11" t="s">
        <v>52</v>
      </c>
      <c r="C38" s="10" t="s">
        <v>51</v>
      </c>
      <c r="D38" s="9" t="s">
        <v>12</v>
      </c>
      <c r="E38" s="9" t="s">
        <v>12</v>
      </c>
      <c r="F38" s="7" t="s">
        <v>3</v>
      </c>
      <c r="G38" s="7" t="s">
        <v>3</v>
      </c>
      <c r="H38" s="7" t="s">
        <v>3</v>
      </c>
      <c r="I38" s="7" t="s">
        <v>3</v>
      </c>
      <c r="J38" s="7" t="s">
        <v>3</v>
      </c>
      <c r="K38" s="7" t="s">
        <v>3</v>
      </c>
      <c r="L38" s="7" t="s">
        <v>3</v>
      </c>
      <c r="M38" s="7" t="s">
        <v>3</v>
      </c>
      <c r="N38" s="7" t="s">
        <v>3</v>
      </c>
      <c r="O38" s="7" t="s">
        <v>3</v>
      </c>
      <c r="P38" s="7" t="s">
        <v>3</v>
      </c>
      <c r="Q38" s="7" t="s">
        <v>3</v>
      </c>
      <c r="R38" s="7" t="s">
        <v>3</v>
      </c>
      <c r="S38" s="7" t="s">
        <v>3</v>
      </c>
      <c r="T38" s="7" t="s">
        <v>3</v>
      </c>
      <c r="U38" s="7" t="s">
        <v>3</v>
      </c>
      <c r="V38" s="7" t="s">
        <v>3</v>
      </c>
      <c r="W38" s="7" t="s">
        <v>3</v>
      </c>
      <c r="X38" s="7" t="s">
        <v>3</v>
      </c>
      <c r="Y38" s="7" t="s">
        <v>3</v>
      </c>
      <c r="Z38" s="7" t="s">
        <v>3</v>
      </c>
      <c r="AA38" s="7" t="s">
        <v>3</v>
      </c>
      <c r="AB38" s="7" t="s">
        <v>3</v>
      </c>
      <c r="AC38" s="7" t="s">
        <v>3</v>
      </c>
      <c r="AD38" s="7" t="s">
        <v>3</v>
      </c>
      <c r="AE38" s="7" t="s">
        <v>3</v>
      </c>
      <c r="AF38" s="7" t="s">
        <v>3</v>
      </c>
      <c r="AG38" s="7" t="s">
        <v>3</v>
      </c>
      <c r="AH38" s="7" t="s">
        <v>3</v>
      </c>
      <c r="AI38" s="7" t="s">
        <v>3</v>
      </c>
      <c r="AJ38" s="7" t="s">
        <v>3</v>
      </c>
      <c r="AK38" s="7" t="s">
        <v>3</v>
      </c>
      <c r="AL38" s="7" t="s">
        <v>3</v>
      </c>
      <c r="AM38" s="7" t="s">
        <v>3</v>
      </c>
      <c r="AN38" s="7" t="s">
        <v>3</v>
      </c>
      <c r="AO38" s="7" t="s">
        <v>3</v>
      </c>
      <c r="AP38" s="7" t="s">
        <v>3</v>
      </c>
      <c r="AQ38" s="7" t="s">
        <v>3</v>
      </c>
      <c r="AR38" s="7" t="s">
        <v>3</v>
      </c>
      <c r="AS38" s="7" t="s">
        <v>3</v>
      </c>
      <c r="AT38" s="7" t="s">
        <v>3</v>
      </c>
      <c r="AU38" s="7" t="s">
        <v>3</v>
      </c>
      <c r="AV38" s="7" t="s">
        <v>3</v>
      </c>
      <c r="AW38" s="7" t="s">
        <v>3</v>
      </c>
      <c r="AX38" s="7" t="s">
        <v>3</v>
      </c>
      <c r="AY38" s="7" t="s">
        <v>3</v>
      </c>
      <c r="AZ38" s="7" t="s">
        <v>3</v>
      </c>
      <c r="BA38" s="112" t="s">
        <v>3</v>
      </c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8"/>
      <c r="DX38" s="8"/>
      <c r="DY38" s="8"/>
      <c r="DZ38" s="8"/>
      <c r="EA38" s="8"/>
      <c r="EB38" s="8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6"/>
      <c r="FB38" s="6"/>
      <c r="FC38" s="6"/>
    </row>
    <row r="39" spans="1:159" s="13" customFormat="1" x14ac:dyDescent="0.25">
      <c r="A39" s="12" t="s">
        <v>32</v>
      </c>
      <c r="B39" s="11" t="s">
        <v>50</v>
      </c>
      <c r="C39" s="10" t="s">
        <v>49</v>
      </c>
      <c r="D39" s="9" t="s">
        <v>12</v>
      </c>
      <c r="E39" s="9">
        <v>1</v>
      </c>
      <c r="F39" s="7" t="s">
        <v>3</v>
      </c>
      <c r="G39" s="7" t="s">
        <v>3</v>
      </c>
      <c r="H39" s="7" t="s">
        <v>3</v>
      </c>
      <c r="I39" s="7" t="s">
        <v>3</v>
      </c>
      <c r="J39" s="7">
        <v>1</v>
      </c>
      <c r="K39" s="7" t="s">
        <v>3</v>
      </c>
      <c r="L39" s="7" t="s">
        <v>3</v>
      </c>
      <c r="M39" s="7" t="s">
        <v>3</v>
      </c>
      <c r="N39" s="7" t="s">
        <v>3</v>
      </c>
      <c r="O39" s="7" t="s">
        <v>3</v>
      </c>
      <c r="P39" s="7" t="s">
        <v>3</v>
      </c>
      <c r="Q39" s="7" t="s">
        <v>3</v>
      </c>
      <c r="R39" s="7" t="s">
        <v>3</v>
      </c>
      <c r="S39" s="7" t="s">
        <v>3</v>
      </c>
      <c r="T39" s="7" t="s">
        <v>3</v>
      </c>
      <c r="U39" s="7" t="s">
        <v>3</v>
      </c>
      <c r="V39" s="7" t="s">
        <v>3</v>
      </c>
      <c r="W39" s="7" t="s">
        <v>3</v>
      </c>
      <c r="X39" s="7" t="s">
        <v>3</v>
      </c>
      <c r="Y39" s="7" t="s">
        <v>3</v>
      </c>
      <c r="Z39" s="7" t="s">
        <v>3</v>
      </c>
      <c r="AA39" s="7" t="s">
        <v>3</v>
      </c>
      <c r="AB39" s="7" t="s">
        <v>3</v>
      </c>
      <c r="AC39" s="7" t="s">
        <v>3</v>
      </c>
      <c r="AD39" s="7" t="s">
        <v>3</v>
      </c>
      <c r="AE39" s="7" t="s">
        <v>3</v>
      </c>
      <c r="AF39" s="7" t="s">
        <v>3</v>
      </c>
      <c r="AG39" s="7" t="s">
        <v>3</v>
      </c>
      <c r="AH39" s="7" t="s">
        <v>3</v>
      </c>
      <c r="AI39" s="7" t="s">
        <v>3</v>
      </c>
      <c r="AJ39" s="7" t="s">
        <v>3</v>
      </c>
      <c r="AK39" s="7" t="s">
        <v>3</v>
      </c>
      <c r="AL39" s="7" t="s">
        <v>3</v>
      </c>
      <c r="AM39" s="7" t="s">
        <v>3</v>
      </c>
      <c r="AN39" s="7" t="s">
        <v>3</v>
      </c>
      <c r="AO39" s="7" t="s">
        <v>3</v>
      </c>
      <c r="AP39" s="7" t="s">
        <v>3</v>
      </c>
      <c r="AQ39" s="7" t="s">
        <v>3</v>
      </c>
      <c r="AR39" s="7" t="s">
        <v>3</v>
      </c>
      <c r="AS39" s="7" t="s">
        <v>3</v>
      </c>
      <c r="AT39" s="7" t="s">
        <v>3</v>
      </c>
      <c r="AU39" s="7" t="s">
        <v>3</v>
      </c>
      <c r="AV39" s="7" t="s">
        <v>3</v>
      </c>
      <c r="AW39" s="7" t="s">
        <v>3</v>
      </c>
      <c r="AX39" s="7" t="s">
        <v>3</v>
      </c>
      <c r="AY39" s="7" t="s">
        <v>3</v>
      </c>
      <c r="AZ39" s="7" t="s">
        <v>3</v>
      </c>
      <c r="BA39" s="112" t="s">
        <v>3</v>
      </c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8"/>
      <c r="DX39" s="8"/>
      <c r="DY39" s="8"/>
      <c r="DZ39" s="8"/>
      <c r="EA39" s="8"/>
      <c r="EB39" s="8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6"/>
      <c r="FB39" s="6"/>
      <c r="FC39" s="6"/>
    </row>
    <row r="40" spans="1:159" s="13" customFormat="1" x14ac:dyDescent="0.25">
      <c r="A40" s="12" t="s">
        <v>32</v>
      </c>
      <c r="B40" s="11" t="s">
        <v>48</v>
      </c>
      <c r="C40" s="10" t="s">
        <v>47</v>
      </c>
      <c r="D40" s="9" t="s">
        <v>12</v>
      </c>
      <c r="E40" s="9" t="s">
        <v>12</v>
      </c>
      <c r="F40" s="7" t="s">
        <v>3</v>
      </c>
      <c r="G40" s="7" t="s">
        <v>3</v>
      </c>
      <c r="H40" s="7" t="s">
        <v>3</v>
      </c>
      <c r="I40" s="7" t="s">
        <v>3</v>
      </c>
      <c r="J40" s="7" t="s">
        <v>3</v>
      </c>
      <c r="K40" s="7" t="s">
        <v>3</v>
      </c>
      <c r="L40" s="7" t="s">
        <v>3</v>
      </c>
      <c r="M40" s="7" t="s">
        <v>3</v>
      </c>
      <c r="N40" s="7" t="s">
        <v>3</v>
      </c>
      <c r="O40" s="7" t="s">
        <v>3</v>
      </c>
      <c r="P40" s="7" t="s">
        <v>3</v>
      </c>
      <c r="Q40" s="7" t="s">
        <v>3</v>
      </c>
      <c r="R40" s="7" t="s">
        <v>3</v>
      </c>
      <c r="S40" s="7" t="s">
        <v>3</v>
      </c>
      <c r="T40" s="7" t="s">
        <v>3</v>
      </c>
      <c r="U40" s="7" t="s">
        <v>3</v>
      </c>
      <c r="V40" s="7" t="s">
        <v>3</v>
      </c>
      <c r="W40" s="7" t="s">
        <v>3</v>
      </c>
      <c r="X40" s="7" t="s">
        <v>3</v>
      </c>
      <c r="Y40" s="7" t="s">
        <v>3</v>
      </c>
      <c r="Z40" s="7" t="s">
        <v>3</v>
      </c>
      <c r="AA40" s="7" t="s">
        <v>3</v>
      </c>
      <c r="AB40" s="7" t="s">
        <v>3</v>
      </c>
      <c r="AC40" s="7" t="s">
        <v>3</v>
      </c>
      <c r="AD40" s="7" t="s">
        <v>3</v>
      </c>
      <c r="AE40" s="7" t="s">
        <v>3</v>
      </c>
      <c r="AF40" s="7" t="s">
        <v>3</v>
      </c>
      <c r="AG40" s="7" t="s">
        <v>3</v>
      </c>
      <c r="AH40" s="7" t="s">
        <v>3</v>
      </c>
      <c r="AI40" s="7" t="s">
        <v>3</v>
      </c>
      <c r="AJ40" s="7" t="s">
        <v>3</v>
      </c>
      <c r="AK40" s="7" t="s">
        <v>3</v>
      </c>
      <c r="AL40" s="7" t="s">
        <v>3</v>
      </c>
      <c r="AM40" s="7" t="s">
        <v>3</v>
      </c>
      <c r="AN40" s="7" t="s">
        <v>3</v>
      </c>
      <c r="AO40" s="7" t="s">
        <v>3</v>
      </c>
      <c r="AP40" s="7" t="s">
        <v>3</v>
      </c>
      <c r="AQ40" s="7" t="s">
        <v>3</v>
      </c>
      <c r="AR40" s="7" t="s">
        <v>3</v>
      </c>
      <c r="AS40" s="7" t="s">
        <v>3</v>
      </c>
      <c r="AT40" s="7" t="s">
        <v>3</v>
      </c>
      <c r="AU40" s="7" t="s">
        <v>3</v>
      </c>
      <c r="AV40" s="7" t="s">
        <v>3</v>
      </c>
      <c r="AW40" s="7" t="s">
        <v>3</v>
      </c>
      <c r="AX40" s="7" t="s">
        <v>3</v>
      </c>
      <c r="AY40" s="7" t="s">
        <v>3</v>
      </c>
      <c r="AZ40" s="7" t="s">
        <v>3</v>
      </c>
      <c r="BA40" s="112" t="s">
        <v>3</v>
      </c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8"/>
      <c r="DX40" s="8"/>
      <c r="DY40" s="8"/>
      <c r="DZ40" s="8"/>
      <c r="EA40" s="8"/>
      <c r="EB40" s="8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6"/>
      <c r="FB40" s="6"/>
      <c r="FC40" s="6"/>
    </row>
    <row r="41" spans="1:159" s="13" customFormat="1" x14ac:dyDescent="0.25">
      <c r="A41" s="12" t="s">
        <v>32</v>
      </c>
      <c r="B41" s="11" t="s">
        <v>46</v>
      </c>
      <c r="C41" s="10" t="s">
        <v>45</v>
      </c>
      <c r="D41" s="9">
        <v>1</v>
      </c>
      <c r="E41" s="9">
        <v>1</v>
      </c>
      <c r="F41" s="7">
        <v>34</v>
      </c>
      <c r="G41" s="7">
        <v>14</v>
      </c>
      <c r="H41" s="7">
        <v>9</v>
      </c>
      <c r="I41" s="7">
        <v>57</v>
      </c>
      <c r="J41" s="7">
        <v>0</v>
      </c>
      <c r="K41" s="7">
        <v>34</v>
      </c>
      <c r="L41" s="7">
        <v>14</v>
      </c>
      <c r="M41" s="7">
        <v>9</v>
      </c>
      <c r="N41" s="7">
        <v>57</v>
      </c>
      <c r="O41" s="7">
        <v>95</v>
      </c>
      <c r="P41" s="7">
        <v>0</v>
      </c>
      <c r="Q41" s="7">
        <v>6</v>
      </c>
      <c r="R41" s="7">
        <v>1</v>
      </c>
      <c r="S41" s="7">
        <v>4</v>
      </c>
      <c r="T41" s="7">
        <v>6</v>
      </c>
      <c r="U41" s="7">
        <v>3</v>
      </c>
      <c r="V41" s="7">
        <v>13</v>
      </c>
      <c r="W41" s="7">
        <v>8</v>
      </c>
      <c r="X41" s="7">
        <v>1</v>
      </c>
      <c r="Y41" s="7">
        <v>2</v>
      </c>
      <c r="Z41" s="7">
        <v>0</v>
      </c>
      <c r="AA41" s="7">
        <v>1</v>
      </c>
      <c r="AB41" s="7">
        <v>3</v>
      </c>
      <c r="AC41" s="7">
        <v>0</v>
      </c>
      <c r="AD41" s="7">
        <v>15</v>
      </c>
      <c r="AE41" s="7">
        <v>143</v>
      </c>
      <c r="AF41" s="7">
        <v>9</v>
      </c>
      <c r="AG41" s="7">
        <v>0</v>
      </c>
      <c r="AH41" s="7">
        <v>9</v>
      </c>
      <c r="AI41" s="7">
        <v>18</v>
      </c>
      <c r="AJ41" s="7">
        <v>5</v>
      </c>
      <c r="AK41" s="7">
        <v>14</v>
      </c>
      <c r="AL41" s="7">
        <v>8</v>
      </c>
      <c r="AM41" s="7">
        <v>15</v>
      </c>
      <c r="AN41" s="7">
        <v>12</v>
      </c>
      <c r="AO41" s="7">
        <v>13</v>
      </c>
      <c r="AP41" s="7">
        <v>13</v>
      </c>
      <c r="AQ41" s="7">
        <v>0</v>
      </c>
      <c r="AR41" s="7">
        <v>10</v>
      </c>
      <c r="AS41" s="7">
        <v>12</v>
      </c>
      <c r="AT41" s="7">
        <v>0</v>
      </c>
      <c r="AU41" s="7">
        <v>273</v>
      </c>
      <c r="AV41" s="7">
        <v>13</v>
      </c>
      <c r="AW41" s="7">
        <v>9</v>
      </c>
      <c r="AX41" s="7">
        <v>5</v>
      </c>
      <c r="AY41" s="7">
        <v>13</v>
      </c>
      <c r="AZ41" s="7">
        <v>9</v>
      </c>
      <c r="BA41" s="112">
        <f t="shared" si="0"/>
        <v>42</v>
      </c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8"/>
      <c r="DX41" s="8"/>
      <c r="DY41" s="8"/>
      <c r="DZ41" s="8"/>
      <c r="EA41" s="8"/>
      <c r="EB41" s="8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6"/>
      <c r="FB41" s="6"/>
      <c r="FC41" s="6"/>
    </row>
    <row r="42" spans="1:159" s="13" customFormat="1" x14ac:dyDescent="0.25">
      <c r="A42" s="12" t="s">
        <v>32</v>
      </c>
      <c r="B42" s="11" t="s">
        <v>44</v>
      </c>
      <c r="C42" s="10" t="s">
        <v>43</v>
      </c>
      <c r="D42" s="9">
        <v>1</v>
      </c>
      <c r="E42" s="9">
        <v>1</v>
      </c>
      <c r="F42" s="7">
        <v>17</v>
      </c>
      <c r="G42" s="7">
        <v>10</v>
      </c>
      <c r="H42" s="7">
        <v>12</v>
      </c>
      <c r="I42" s="7">
        <v>39</v>
      </c>
      <c r="J42" s="7">
        <v>2</v>
      </c>
      <c r="K42" s="7">
        <v>17</v>
      </c>
      <c r="L42" s="7">
        <v>9</v>
      </c>
      <c r="M42" s="7">
        <v>13</v>
      </c>
      <c r="N42" s="7">
        <v>39</v>
      </c>
      <c r="O42" s="7">
        <v>59</v>
      </c>
      <c r="P42" s="7">
        <v>0</v>
      </c>
      <c r="Q42" s="7">
        <v>4</v>
      </c>
      <c r="R42" s="7">
        <v>0</v>
      </c>
      <c r="S42" s="7">
        <v>2</v>
      </c>
      <c r="T42" s="7">
        <v>0</v>
      </c>
      <c r="U42" s="7">
        <v>0</v>
      </c>
      <c r="V42" s="7">
        <v>19</v>
      </c>
      <c r="W42" s="7">
        <v>6</v>
      </c>
      <c r="X42" s="7">
        <v>1</v>
      </c>
      <c r="Y42" s="7">
        <v>1</v>
      </c>
      <c r="Z42" s="7">
        <v>2</v>
      </c>
      <c r="AA42" s="7">
        <v>0</v>
      </c>
      <c r="AB42" s="7">
        <v>1</v>
      </c>
      <c r="AC42" s="7">
        <v>1</v>
      </c>
      <c r="AD42" s="7">
        <v>12</v>
      </c>
      <c r="AE42" s="7">
        <v>96</v>
      </c>
      <c r="AF42" s="7">
        <v>7</v>
      </c>
      <c r="AG42" s="7">
        <v>0</v>
      </c>
      <c r="AH42" s="7">
        <v>16</v>
      </c>
      <c r="AI42" s="7">
        <v>0</v>
      </c>
      <c r="AJ42" s="7">
        <v>7</v>
      </c>
      <c r="AK42" s="7">
        <v>0</v>
      </c>
      <c r="AL42" s="7">
        <v>0</v>
      </c>
      <c r="AM42" s="7">
        <v>7</v>
      </c>
      <c r="AN42" s="7">
        <v>12</v>
      </c>
      <c r="AO42" s="7">
        <v>11</v>
      </c>
      <c r="AP42" s="7">
        <v>12</v>
      </c>
      <c r="AQ42" s="7">
        <v>5</v>
      </c>
      <c r="AR42" s="7">
        <v>0</v>
      </c>
      <c r="AS42" s="7">
        <v>9</v>
      </c>
      <c r="AT42" s="7">
        <v>18</v>
      </c>
      <c r="AU42" s="7">
        <v>92</v>
      </c>
      <c r="AV42" s="7">
        <v>7</v>
      </c>
      <c r="AW42" s="7">
        <v>6</v>
      </c>
      <c r="AX42" s="7">
        <v>4</v>
      </c>
      <c r="AY42" s="7">
        <v>14</v>
      </c>
      <c r="AZ42" s="7">
        <v>13</v>
      </c>
      <c r="BA42" s="112">
        <f t="shared" si="0"/>
        <v>33</v>
      </c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8"/>
      <c r="DX42" s="8"/>
      <c r="DY42" s="8"/>
      <c r="DZ42" s="8"/>
      <c r="EA42" s="8"/>
      <c r="EB42" s="8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6"/>
      <c r="FB42" s="6"/>
      <c r="FC42" s="6"/>
    </row>
    <row r="43" spans="1:159" s="13" customFormat="1" x14ac:dyDescent="0.25">
      <c r="A43" s="12" t="s">
        <v>32</v>
      </c>
      <c r="B43" s="11" t="s">
        <v>42</v>
      </c>
      <c r="C43" s="10" t="s">
        <v>41</v>
      </c>
      <c r="D43" s="9">
        <v>1</v>
      </c>
      <c r="E43" s="9">
        <v>1</v>
      </c>
      <c r="F43" s="7">
        <v>8</v>
      </c>
      <c r="G43" s="7">
        <v>7</v>
      </c>
      <c r="H43" s="7">
        <v>5</v>
      </c>
      <c r="I43" s="7">
        <v>20</v>
      </c>
      <c r="J43" s="7">
        <v>0</v>
      </c>
      <c r="K43" s="7">
        <v>8</v>
      </c>
      <c r="L43" s="7">
        <v>7</v>
      </c>
      <c r="M43" s="7">
        <v>5</v>
      </c>
      <c r="N43" s="7">
        <v>20</v>
      </c>
      <c r="O43" s="7">
        <v>28</v>
      </c>
      <c r="P43" s="7">
        <v>0</v>
      </c>
      <c r="Q43" s="7">
        <v>3</v>
      </c>
      <c r="R43" s="7">
        <v>0</v>
      </c>
      <c r="S43" s="7">
        <v>2</v>
      </c>
      <c r="T43" s="7">
        <v>1</v>
      </c>
      <c r="U43" s="7">
        <v>0</v>
      </c>
      <c r="V43" s="7">
        <v>0</v>
      </c>
      <c r="W43" s="7">
        <v>1</v>
      </c>
      <c r="X43" s="7">
        <v>0</v>
      </c>
      <c r="Y43" s="7">
        <v>1</v>
      </c>
      <c r="Z43" s="7">
        <v>2</v>
      </c>
      <c r="AA43" s="7">
        <v>0</v>
      </c>
      <c r="AB43" s="7">
        <v>1</v>
      </c>
      <c r="AC43" s="7">
        <v>1</v>
      </c>
      <c r="AD43" s="7">
        <v>6</v>
      </c>
      <c r="AE43" s="7">
        <v>40</v>
      </c>
      <c r="AF43" s="7" t="s">
        <v>3</v>
      </c>
      <c r="AG43" s="7" t="s">
        <v>3</v>
      </c>
      <c r="AH43" s="7" t="s">
        <v>3</v>
      </c>
      <c r="AI43" s="7" t="s">
        <v>3</v>
      </c>
      <c r="AJ43" s="7" t="s">
        <v>3</v>
      </c>
      <c r="AK43" s="7" t="s">
        <v>3</v>
      </c>
      <c r="AL43" s="7" t="s">
        <v>3</v>
      </c>
      <c r="AM43" s="7" t="s">
        <v>3</v>
      </c>
      <c r="AN43" s="7" t="s">
        <v>3</v>
      </c>
      <c r="AO43" s="7" t="s">
        <v>3</v>
      </c>
      <c r="AP43" s="7" t="s">
        <v>3</v>
      </c>
      <c r="AQ43" s="7" t="s">
        <v>3</v>
      </c>
      <c r="AR43" s="7" t="s">
        <v>3</v>
      </c>
      <c r="AS43" s="7" t="s">
        <v>3</v>
      </c>
      <c r="AT43" s="7" t="s">
        <v>3</v>
      </c>
      <c r="AU43" s="7">
        <v>101</v>
      </c>
      <c r="AV43" s="7">
        <v>3</v>
      </c>
      <c r="AW43" s="7">
        <v>5</v>
      </c>
      <c r="AX43" s="7" t="s">
        <v>3</v>
      </c>
      <c r="AY43" s="7" t="s">
        <v>3</v>
      </c>
      <c r="AZ43" s="7" t="s">
        <v>3</v>
      </c>
      <c r="BA43" s="112">
        <f t="shared" si="0"/>
        <v>9</v>
      </c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8"/>
      <c r="DX43" s="8"/>
      <c r="DY43" s="8"/>
      <c r="DZ43" s="8"/>
      <c r="EA43" s="8"/>
      <c r="EB43" s="8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6"/>
      <c r="FB43" s="6"/>
      <c r="FC43" s="6"/>
    </row>
    <row r="44" spans="1:159" s="13" customFormat="1" x14ac:dyDescent="0.25">
      <c r="A44" s="12" t="s">
        <v>32</v>
      </c>
      <c r="B44" s="11" t="s">
        <v>40</v>
      </c>
      <c r="C44" s="10" t="s">
        <v>39</v>
      </c>
      <c r="D44" s="9">
        <v>1</v>
      </c>
      <c r="E44" s="9">
        <v>1</v>
      </c>
      <c r="F44" s="7">
        <v>24</v>
      </c>
      <c r="G44" s="7">
        <v>5</v>
      </c>
      <c r="H44" s="7">
        <v>7</v>
      </c>
      <c r="I44" s="7">
        <v>36</v>
      </c>
      <c r="J44" s="7">
        <v>1</v>
      </c>
      <c r="K44" s="7">
        <v>24</v>
      </c>
      <c r="L44" s="7">
        <v>5</v>
      </c>
      <c r="M44" s="7">
        <v>7</v>
      </c>
      <c r="N44" s="7">
        <v>36</v>
      </c>
      <c r="O44" s="7">
        <v>46</v>
      </c>
      <c r="P44" s="7">
        <v>3</v>
      </c>
      <c r="Q44" s="7">
        <v>0</v>
      </c>
      <c r="R44" s="7">
        <v>0</v>
      </c>
      <c r="S44" s="7">
        <v>3</v>
      </c>
      <c r="T44" s="7">
        <v>3</v>
      </c>
      <c r="U44" s="7">
        <v>2</v>
      </c>
      <c r="V44" s="7">
        <v>18</v>
      </c>
      <c r="W44" s="7">
        <v>0</v>
      </c>
      <c r="X44" s="7">
        <v>4</v>
      </c>
      <c r="Y44" s="7">
        <v>1</v>
      </c>
      <c r="Z44" s="7">
        <v>0</v>
      </c>
      <c r="AA44" s="7">
        <v>0</v>
      </c>
      <c r="AB44" s="7">
        <v>0</v>
      </c>
      <c r="AC44" s="7">
        <v>0</v>
      </c>
      <c r="AD44" s="7">
        <v>5</v>
      </c>
      <c r="AE44" s="7">
        <v>80</v>
      </c>
      <c r="AF44" s="7">
        <v>7</v>
      </c>
      <c r="AG44" s="7">
        <v>13</v>
      </c>
      <c r="AH44" s="7">
        <v>0</v>
      </c>
      <c r="AI44" s="7">
        <v>0</v>
      </c>
      <c r="AJ44" s="7">
        <v>8</v>
      </c>
      <c r="AK44" s="7">
        <v>9</v>
      </c>
      <c r="AL44" s="7">
        <v>11</v>
      </c>
      <c r="AM44" s="7">
        <v>10</v>
      </c>
      <c r="AN44" s="7">
        <v>0</v>
      </c>
      <c r="AO44" s="7">
        <v>12</v>
      </c>
      <c r="AP44" s="7">
        <v>13</v>
      </c>
      <c r="AQ44" s="7">
        <v>0</v>
      </c>
      <c r="AR44" s="7">
        <v>0</v>
      </c>
      <c r="AS44" s="7">
        <v>0</v>
      </c>
      <c r="AT44" s="7">
        <v>0</v>
      </c>
      <c r="AU44" s="7">
        <v>104</v>
      </c>
      <c r="AV44" s="7">
        <v>3</v>
      </c>
      <c r="AW44" s="7">
        <v>4</v>
      </c>
      <c r="AX44" s="7">
        <v>3</v>
      </c>
      <c r="AY44" s="7">
        <v>9</v>
      </c>
      <c r="AZ44" s="7">
        <v>11</v>
      </c>
      <c r="BA44" s="112">
        <f t="shared" si="0"/>
        <v>31</v>
      </c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8"/>
      <c r="DX44" s="8"/>
      <c r="DY44" s="8"/>
      <c r="DZ44" s="8"/>
      <c r="EA44" s="8"/>
      <c r="EB44" s="8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6"/>
      <c r="FB44" s="6"/>
      <c r="FC44" s="6"/>
    </row>
    <row r="45" spans="1:159" s="13" customFormat="1" x14ac:dyDescent="0.25">
      <c r="A45" s="12" t="s">
        <v>32</v>
      </c>
      <c r="B45" s="11" t="s">
        <v>38</v>
      </c>
      <c r="C45" s="10" t="s">
        <v>37</v>
      </c>
      <c r="D45" s="9">
        <v>1</v>
      </c>
      <c r="E45" s="9" t="s">
        <v>12</v>
      </c>
      <c r="F45" s="7">
        <v>12</v>
      </c>
      <c r="G45" s="7">
        <v>8</v>
      </c>
      <c r="H45" s="7">
        <v>4</v>
      </c>
      <c r="I45" s="7">
        <v>24</v>
      </c>
      <c r="J45" s="7" t="s">
        <v>3</v>
      </c>
      <c r="K45" s="7" t="s">
        <v>3</v>
      </c>
      <c r="L45" s="7" t="s">
        <v>3</v>
      </c>
      <c r="M45" s="7" t="s">
        <v>3</v>
      </c>
      <c r="N45" s="7" t="s">
        <v>3</v>
      </c>
      <c r="O45" s="7">
        <v>32</v>
      </c>
      <c r="P45" s="7">
        <v>2</v>
      </c>
      <c r="Q45" s="7">
        <v>0</v>
      </c>
      <c r="R45" s="7">
        <v>0</v>
      </c>
      <c r="S45" s="7">
        <v>3</v>
      </c>
      <c r="T45" s="7">
        <v>4</v>
      </c>
      <c r="U45" s="7">
        <v>0</v>
      </c>
      <c r="V45" s="7">
        <v>5</v>
      </c>
      <c r="W45" s="7">
        <v>0</v>
      </c>
      <c r="X45" s="7">
        <v>2</v>
      </c>
      <c r="Y45" s="7">
        <v>1</v>
      </c>
      <c r="Z45" s="7">
        <v>0</v>
      </c>
      <c r="AA45" s="7">
        <v>0</v>
      </c>
      <c r="AB45" s="7">
        <v>1</v>
      </c>
      <c r="AC45" s="7">
        <v>0</v>
      </c>
      <c r="AD45" s="7">
        <v>4</v>
      </c>
      <c r="AE45" s="7">
        <v>50</v>
      </c>
      <c r="AF45" s="7">
        <v>8</v>
      </c>
      <c r="AG45" s="7">
        <v>9</v>
      </c>
      <c r="AH45" s="7">
        <v>0</v>
      </c>
      <c r="AI45" s="7">
        <v>0</v>
      </c>
      <c r="AJ45" s="7">
        <v>5</v>
      </c>
      <c r="AK45" s="7">
        <v>3</v>
      </c>
      <c r="AL45" s="7">
        <v>0</v>
      </c>
      <c r="AM45" s="7">
        <v>8</v>
      </c>
      <c r="AN45" s="7">
        <v>0</v>
      </c>
      <c r="AO45" s="7">
        <v>11</v>
      </c>
      <c r="AP45" s="7">
        <v>12</v>
      </c>
      <c r="AQ45" s="7">
        <v>0</v>
      </c>
      <c r="AR45" s="7">
        <v>0</v>
      </c>
      <c r="AS45" s="7">
        <v>11</v>
      </c>
      <c r="AT45" s="7">
        <v>0</v>
      </c>
      <c r="AU45" s="7">
        <v>95</v>
      </c>
      <c r="AV45" s="7">
        <v>8</v>
      </c>
      <c r="AW45" s="7">
        <v>4</v>
      </c>
      <c r="AX45" s="7">
        <v>7</v>
      </c>
      <c r="AY45" s="7">
        <v>6</v>
      </c>
      <c r="AZ45" s="7">
        <v>7</v>
      </c>
      <c r="BA45" s="112">
        <f t="shared" si="0"/>
        <v>16</v>
      </c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8"/>
      <c r="DX45" s="8"/>
      <c r="DY45" s="8"/>
      <c r="DZ45" s="8"/>
      <c r="EA45" s="8"/>
      <c r="EB45" s="8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6"/>
      <c r="FB45" s="6"/>
      <c r="FC45" s="6"/>
    </row>
    <row r="46" spans="1:159" s="13" customFormat="1" x14ac:dyDescent="0.25">
      <c r="A46" s="12" t="s">
        <v>32</v>
      </c>
      <c r="B46" s="11" t="s">
        <v>36</v>
      </c>
      <c r="C46" s="10" t="s">
        <v>35</v>
      </c>
      <c r="D46" s="9">
        <v>1</v>
      </c>
      <c r="E46" s="9">
        <v>1</v>
      </c>
      <c r="F46" s="7">
        <v>20</v>
      </c>
      <c r="G46" s="7">
        <v>1</v>
      </c>
      <c r="H46" s="7">
        <v>2</v>
      </c>
      <c r="I46" s="7">
        <v>23</v>
      </c>
      <c r="J46" s="7">
        <v>5</v>
      </c>
      <c r="K46" s="7">
        <v>20</v>
      </c>
      <c r="L46" s="7">
        <v>1</v>
      </c>
      <c r="M46" s="7">
        <v>2</v>
      </c>
      <c r="N46" s="7">
        <v>23</v>
      </c>
      <c r="O46" s="7">
        <v>28</v>
      </c>
      <c r="P46" s="7">
        <v>1</v>
      </c>
      <c r="Q46" s="7">
        <v>0</v>
      </c>
      <c r="R46" s="7">
        <v>0</v>
      </c>
      <c r="S46" s="7">
        <v>2</v>
      </c>
      <c r="T46" s="7">
        <v>1</v>
      </c>
      <c r="U46" s="7">
        <v>9</v>
      </c>
      <c r="V46" s="7">
        <v>5</v>
      </c>
      <c r="W46" s="7">
        <v>0</v>
      </c>
      <c r="X46" s="7">
        <v>2</v>
      </c>
      <c r="Y46" s="7">
        <v>0</v>
      </c>
      <c r="Z46" s="7">
        <v>1</v>
      </c>
      <c r="AA46" s="7">
        <v>0</v>
      </c>
      <c r="AB46" s="7">
        <v>1</v>
      </c>
      <c r="AC46" s="7">
        <v>0</v>
      </c>
      <c r="AD46" s="7">
        <v>4</v>
      </c>
      <c r="AE46" s="7">
        <v>50</v>
      </c>
      <c r="AF46" s="7">
        <v>9</v>
      </c>
      <c r="AG46" s="7">
        <v>12</v>
      </c>
      <c r="AH46" s="7">
        <v>0</v>
      </c>
      <c r="AI46" s="7">
        <v>0</v>
      </c>
      <c r="AJ46" s="7">
        <v>8</v>
      </c>
      <c r="AK46" s="7">
        <v>9</v>
      </c>
      <c r="AL46" s="7">
        <v>4</v>
      </c>
      <c r="AM46" s="7">
        <v>12</v>
      </c>
      <c r="AN46" s="7">
        <v>0</v>
      </c>
      <c r="AO46" s="7">
        <v>12</v>
      </c>
      <c r="AP46" s="7">
        <v>0</v>
      </c>
      <c r="AQ46" s="7">
        <v>13</v>
      </c>
      <c r="AR46" s="7">
        <v>0</v>
      </c>
      <c r="AS46" s="7">
        <v>12</v>
      </c>
      <c r="AT46" s="7">
        <v>0</v>
      </c>
      <c r="AU46" s="7">
        <v>53</v>
      </c>
      <c r="AV46" s="7">
        <v>7</v>
      </c>
      <c r="AW46" s="7">
        <v>2</v>
      </c>
      <c r="AX46" s="7">
        <v>6</v>
      </c>
      <c r="AY46" s="7">
        <v>12</v>
      </c>
      <c r="AZ46" s="7">
        <v>12</v>
      </c>
      <c r="BA46" s="112">
        <f t="shared" si="0"/>
        <v>21</v>
      </c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8"/>
      <c r="DX46" s="8"/>
      <c r="DY46" s="8"/>
      <c r="DZ46" s="8"/>
      <c r="EA46" s="8"/>
      <c r="EB46" s="8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6"/>
      <c r="FB46" s="6"/>
      <c r="FC46" s="6"/>
    </row>
    <row r="47" spans="1:159" s="13" customFormat="1" x14ac:dyDescent="0.25">
      <c r="A47" s="12" t="s">
        <v>32</v>
      </c>
      <c r="B47" s="11" t="s">
        <v>34</v>
      </c>
      <c r="C47" s="10" t="s">
        <v>33</v>
      </c>
      <c r="D47" s="9">
        <v>1</v>
      </c>
      <c r="E47" s="9">
        <v>1</v>
      </c>
      <c r="F47" s="7">
        <v>23</v>
      </c>
      <c r="G47" s="7">
        <v>8</v>
      </c>
      <c r="H47" s="7">
        <v>2</v>
      </c>
      <c r="I47" s="7">
        <v>33</v>
      </c>
      <c r="J47" s="7">
        <v>0</v>
      </c>
      <c r="K47" s="7">
        <v>23</v>
      </c>
      <c r="L47" s="7">
        <v>8</v>
      </c>
      <c r="M47" s="7">
        <v>2</v>
      </c>
      <c r="N47" s="7">
        <v>33</v>
      </c>
      <c r="O47" s="7">
        <v>42</v>
      </c>
      <c r="P47" s="7">
        <v>2</v>
      </c>
      <c r="Q47" s="7">
        <v>0</v>
      </c>
      <c r="R47" s="7">
        <v>0</v>
      </c>
      <c r="S47" s="7">
        <v>2</v>
      </c>
      <c r="T47" s="7">
        <v>7</v>
      </c>
      <c r="U47" s="7">
        <v>0</v>
      </c>
      <c r="V47" s="7">
        <v>5</v>
      </c>
      <c r="W47" s="7">
        <v>0</v>
      </c>
      <c r="X47" s="7">
        <v>3</v>
      </c>
      <c r="Y47" s="7">
        <v>2</v>
      </c>
      <c r="Z47" s="7">
        <v>1</v>
      </c>
      <c r="AA47" s="7">
        <v>1</v>
      </c>
      <c r="AB47" s="7">
        <v>1</v>
      </c>
      <c r="AC47" s="7">
        <v>0</v>
      </c>
      <c r="AD47" s="7">
        <v>8</v>
      </c>
      <c r="AE47" s="7">
        <v>66</v>
      </c>
      <c r="AF47" s="7">
        <v>8</v>
      </c>
      <c r="AG47" s="7">
        <v>11</v>
      </c>
      <c r="AH47" s="7">
        <v>0</v>
      </c>
      <c r="AI47" s="7">
        <v>0</v>
      </c>
      <c r="AJ47" s="7">
        <v>3</v>
      </c>
      <c r="AK47" s="7">
        <v>8</v>
      </c>
      <c r="AL47" s="7">
        <v>0</v>
      </c>
      <c r="AM47" s="7">
        <v>8</v>
      </c>
      <c r="AN47" s="7">
        <v>0</v>
      </c>
      <c r="AO47" s="7">
        <v>8</v>
      </c>
      <c r="AP47" s="7">
        <v>12</v>
      </c>
      <c r="AQ47" s="7">
        <v>8</v>
      </c>
      <c r="AR47" s="7">
        <v>9</v>
      </c>
      <c r="AS47" s="7">
        <v>10</v>
      </c>
      <c r="AT47" s="7">
        <v>0</v>
      </c>
      <c r="AU47" s="7">
        <v>118</v>
      </c>
      <c r="AV47" s="7">
        <v>9</v>
      </c>
      <c r="AW47" s="7">
        <v>4</v>
      </c>
      <c r="AX47" s="7">
        <v>5</v>
      </c>
      <c r="AY47" s="7">
        <v>11</v>
      </c>
      <c r="AZ47" s="7">
        <v>10</v>
      </c>
      <c r="BA47" s="112">
        <f t="shared" si="0"/>
        <v>22</v>
      </c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8"/>
      <c r="DX47" s="8"/>
      <c r="DY47" s="8"/>
      <c r="DZ47" s="8"/>
      <c r="EA47" s="8"/>
      <c r="EB47" s="8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6"/>
      <c r="FB47" s="6"/>
      <c r="FC47" s="6"/>
    </row>
    <row r="48" spans="1:159" s="13" customFormat="1" x14ac:dyDescent="0.25">
      <c r="A48" s="12" t="s">
        <v>32</v>
      </c>
      <c r="B48" s="11" t="s">
        <v>31</v>
      </c>
      <c r="C48" s="10" t="s">
        <v>30</v>
      </c>
      <c r="D48" s="9">
        <v>1</v>
      </c>
      <c r="E48" s="9">
        <v>1</v>
      </c>
      <c r="F48" s="7">
        <v>18</v>
      </c>
      <c r="G48" s="7">
        <v>0</v>
      </c>
      <c r="H48" s="7">
        <v>6</v>
      </c>
      <c r="I48" s="7">
        <v>24</v>
      </c>
      <c r="J48" s="13" t="s">
        <v>3</v>
      </c>
      <c r="K48" s="13" t="s">
        <v>3</v>
      </c>
      <c r="L48" s="13" t="s">
        <v>3</v>
      </c>
      <c r="M48" s="13" t="s">
        <v>3</v>
      </c>
      <c r="N48" s="13" t="s">
        <v>3</v>
      </c>
      <c r="O48" s="7">
        <v>34</v>
      </c>
      <c r="P48" s="7">
        <v>2</v>
      </c>
      <c r="Q48" s="7">
        <v>0</v>
      </c>
      <c r="R48" s="7">
        <v>0</v>
      </c>
      <c r="S48" s="7">
        <v>1</v>
      </c>
      <c r="T48" s="7">
        <v>7</v>
      </c>
      <c r="U48" s="7">
        <v>2</v>
      </c>
      <c r="V48" s="7">
        <v>4</v>
      </c>
      <c r="W48" s="7">
        <v>0</v>
      </c>
      <c r="X48" s="7">
        <v>0</v>
      </c>
      <c r="Y48" s="7">
        <v>1</v>
      </c>
      <c r="Z48" s="7">
        <v>2</v>
      </c>
      <c r="AA48" s="7">
        <v>0</v>
      </c>
      <c r="AB48" s="7">
        <v>2</v>
      </c>
      <c r="AC48" s="7">
        <v>0</v>
      </c>
      <c r="AD48" s="7">
        <v>5</v>
      </c>
      <c r="AE48" s="7">
        <v>55</v>
      </c>
      <c r="AF48" s="7">
        <v>7</v>
      </c>
      <c r="AG48" s="7">
        <v>12</v>
      </c>
      <c r="AH48" s="7">
        <v>0</v>
      </c>
      <c r="AI48" s="7">
        <v>0</v>
      </c>
      <c r="AJ48" s="7" t="s">
        <v>3</v>
      </c>
      <c r="AK48" s="7">
        <v>5</v>
      </c>
      <c r="AL48" s="7">
        <v>9</v>
      </c>
      <c r="AM48" s="7">
        <v>16</v>
      </c>
      <c r="AN48" s="7">
        <v>0</v>
      </c>
      <c r="AO48" s="7">
        <v>0</v>
      </c>
      <c r="AP48" s="7">
        <v>9</v>
      </c>
      <c r="AQ48" s="7">
        <v>9</v>
      </c>
      <c r="AR48" s="7">
        <v>0</v>
      </c>
      <c r="AS48" s="7">
        <v>10</v>
      </c>
      <c r="AT48" s="7">
        <v>0</v>
      </c>
      <c r="AU48" s="7">
        <v>137</v>
      </c>
      <c r="AV48" s="7">
        <v>5</v>
      </c>
      <c r="AW48" s="7">
        <v>2</v>
      </c>
      <c r="AX48" s="7">
        <v>4</v>
      </c>
      <c r="AY48" s="7">
        <v>12</v>
      </c>
      <c r="AZ48" s="7">
        <v>7</v>
      </c>
      <c r="BA48" s="112">
        <f t="shared" si="0"/>
        <v>19</v>
      </c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8"/>
      <c r="DX48" s="8"/>
      <c r="DY48" s="8"/>
      <c r="DZ48" s="8"/>
      <c r="EA48" s="8"/>
      <c r="EB48" s="8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6"/>
      <c r="FB48" s="6"/>
      <c r="FC48" s="6"/>
    </row>
    <row r="49" spans="1:159" s="13" customFormat="1" x14ac:dyDescent="0.25">
      <c r="A49" s="16" t="s">
        <v>17</v>
      </c>
      <c r="B49" s="15" t="s">
        <v>29</v>
      </c>
      <c r="C49" s="14" t="s">
        <v>28</v>
      </c>
      <c r="D49" s="9">
        <v>1</v>
      </c>
      <c r="E49" s="9">
        <v>1</v>
      </c>
      <c r="F49" s="7">
        <v>1</v>
      </c>
      <c r="G49" s="7">
        <v>35</v>
      </c>
      <c r="H49" s="7">
        <v>5</v>
      </c>
      <c r="I49" s="7">
        <v>41</v>
      </c>
      <c r="J49" s="7">
        <v>12</v>
      </c>
      <c r="K49" s="7">
        <v>1</v>
      </c>
      <c r="L49" s="7">
        <v>35</v>
      </c>
      <c r="M49" s="7">
        <v>5</v>
      </c>
      <c r="N49" s="7">
        <v>41</v>
      </c>
      <c r="O49" s="7">
        <v>72</v>
      </c>
      <c r="P49" s="7">
        <v>0</v>
      </c>
      <c r="Q49" s="7">
        <v>7</v>
      </c>
      <c r="R49" s="7">
        <v>0</v>
      </c>
      <c r="S49" s="7">
        <v>3</v>
      </c>
      <c r="T49" s="7">
        <v>4</v>
      </c>
      <c r="U49" s="7">
        <v>6</v>
      </c>
      <c r="V49" s="7">
        <v>8</v>
      </c>
      <c r="W49" s="7">
        <v>1</v>
      </c>
      <c r="X49" s="7">
        <v>2</v>
      </c>
      <c r="Y49" s="7">
        <v>0</v>
      </c>
      <c r="Z49" s="7">
        <v>3</v>
      </c>
      <c r="AA49" s="7">
        <v>1</v>
      </c>
      <c r="AB49" s="7">
        <v>0</v>
      </c>
      <c r="AC49" s="7">
        <v>0</v>
      </c>
      <c r="AD49" s="7">
        <v>7</v>
      </c>
      <c r="AE49" s="7">
        <v>107</v>
      </c>
      <c r="AF49" s="7">
        <v>11</v>
      </c>
      <c r="AG49" s="7">
        <v>0</v>
      </c>
      <c r="AH49" s="7">
        <v>14</v>
      </c>
      <c r="AI49" s="7">
        <v>0</v>
      </c>
      <c r="AJ49" s="7">
        <v>9</v>
      </c>
      <c r="AK49" s="7">
        <v>11</v>
      </c>
      <c r="AL49" s="7">
        <v>0</v>
      </c>
      <c r="AM49" s="7">
        <v>5</v>
      </c>
      <c r="AN49" s="7">
        <v>8</v>
      </c>
      <c r="AO49" s="7">
        <v>12</v>
      </c>
      <c r="AP49" s="7">
        <v>0</v>
      </c>
      <c r="AQ49" s="7">
        <v>9</v>
      </c>
      <c r="AR49" s="7">
        <v>9</v>
      </c>
      <c r="AS49" s="7">
        <v>0</v>
      </c>
      <c r="AT49" s="7">
        <v>0</v>
      </c>
      <c r="AU49" s="7">
        <v>157</v>
      </c>
      <c r="AV49" s="7">
        <v>14</v>
      </c>
      <c r="AW49" s="7">
        <v>7</v>
      </c>
      <c r="AX49" s="7">
        <v>10</v>
      </c>
      <c r="AY49" s="7">
        <v>15</v>
      </c>
      <c r="AZ49" s="7">
        <v>15</v>
      </c>
      <c r="BA49" s="112">
        <f t="shared" si="0"/>
        <v>28</v>
      </c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8"/>
      <c r="DX49" s="8"/>
      <c r="DY49" s="8"/>
      <c r="DZ49" s="8"/>
      <c r="EA49" s="8"/>
      <c r="EB49" s="8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6"/>
      <c r="FB49" s="6"/>
      <c r="FC49" s="6"/>
    </row>
    <row r="50" spans="1:159" s="13" customFormat="1" x14ac:dyDescent="0.25">
      <c r="A50" s="16" t="s">
        <v>17</v>
      </c>
      <c r="B50" s="15" t="s">
        <v>27</v>
      </c>
      <c r="C50" s="14" t="s">
        <v>26</v>
      </c>
      <c r="D50" s="9">
        <v>1</v>
      </c>
      <c r="E50" s="9">
        <v>1</v>
      </c>
      <c r="F50" s="7">
        <v>0</v>
      </c>
      <c r="G50" s="7">
        <v>13</v>
      </c>
      <c r="H50" s="7">
        <v>9</v>
      </c>
      <c r="I50" s="7">
        <v>22</v>
      </c>
      <c r="J50" s="7">
        <v>9</v>
      </c>
      <c r="K50" s="7">
        <v>0</v>
      </c>
      <c r="L50" s="7">
        <v>13</v>
      </c>
      <c r="M50" s="7">
        <v>9</v>
      </c>
      <c r="N50" s="7">
        <v>22</v>
      </c>
      <c r="O50" s="7">
        <v>31</v>
      </c>
      <c r="P50" s="7">
        <v>0</v>
      </c>
      <c r="Q50" s="7">
        <v>4</v>
      </c>
      <c r="R50" s="7">
        <v>0</v>
      </c>
      <c r="S50" s="7">
        <v>3</v>
      </c>
      <c r="T50" s="7">
        <v>3</v>
      </c>
      <c r="U50" s="7">
        <v>0</v>
      </c>
      <c r="V50" s="7">
        <v>9</v>
      </c>
      <c r="W50" s="7">
        <v>5</v>
      </c>
      <c r="X50" s="7">
        <v>2</v>
      </c>
      <c r="Y50" s="7">
        <v>1</v>
      </c>
      <c r="Z50" s="7">
        <v>1</v>
      </c>
      <c r="AA50" s="7">
        <v>1</v>
      </c>
      <c r="AB50" s="7">
        <v>1</v>
      </c>
      <c r="AC50" s="7">
        <v>1</v>
      </c>
      <c r="AD50" s="7">
        <v>12</v>
      </c>
      <c r="AE50" s="7">
        <v>62</v>
      </c>
      <c r="AF50" s="7">
        <v>8</v>
      </c>
      <c r="AG50" s="7">
        <v>0</v>
      </c>
      <c r="AH50" s="7">
        <v>13</v>
      </c>
      <c r="AI50" s="7">
        <v>0</v>
      </c>
      <c r="AJ50" s="7">
        <v>8</v>
      </c>
      <c r="AK50" s="7">
        <v>7</v>
      </c>
      <c r="AL50" s="7">
        <v>0</v>
      </c>
      <c r="AM50" s="7">
        <v>12</v>
      </c>
      <c r="AN50" s="7">
        <v>12</v>
      </c>
      <c r="AO50" s="7">
        <v>12</v>
      </c>
      <c r="AP50" s="7">
        <v>13</v>
      </c>
      <c r="AQ50" s="7">
        <v>13</v>
      </c>
      <c r="AR50" s="7">
        <v>10</v>
      </c>
      <c r="AS50" s="7" t="s">
        <v>3</v>
      </c>
      <c r="AT50" s="7" t="s">
        <v>3</v>
      </c>
      <c r="AU50" s="7">
        <v>147</v>
      </c>
      <c r="AV50" s="7">
        <v>12</v>
      </c>
      <c r="AW50" s="7">
        <v>6</v>
      </c>
      <c r="AX50" s="7">
        <v>8</v>
      </c>
      <c r="AY50" s="7">
        <v>12</v>
      </c>
      <c r="AZ50" s="7">
        <v>13</v>
      </c>
      <c r="BA50" s="112">
        <f t="shared" si="0"/>
        <v>27</v>
      </c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8"/>
      <c r="DX50" s="8"/>
      <c r="DY50" s="8"/>
      <c r="DZ50" s="8"/>
      <c r="EA50" s="8"/>
      <c r="EB50" s="8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6"/>
      <c r="FB50" s="6"/>
      <c r="FC50" s="6"/>
    </row>
    <row r="51" spans="1:159" s="13" customFormat="1" x14ac:dyDescent="0.25">
      <c r="A51" s="16" t="s">
        <v>17</v>
      </c>
      <c r="B51" s="15" t="s">
        <v>25</v>
      </c>
      <c r="C51" s="14" t="s">
        <v>24</v>
      </c>
      <c r="D51" s="9">
        <v>1</v>
      </c>
      <c r="E51" s="9">
        <v>1</v>
      </c>
      <c r="F51" s="7">
        <v>4</v>
      </c>
      <c r="G51" s="7">
        <v>14</v>
      </c>
      <c r="H51" s="7">
        <v>3</v>
      </c>
      <c r="I51" s="7">
        <v>21</v>
      </c>
      <c r="J51" s="7">
        <v>1</v>
      </c>
      <c r="K51" s="7">
        <v>4</v>
      </c>
      <c r="L51" s="7">
        <v>14</v>
      </c>
      <c r="M51" s="7">
        <v>3</v>
      </c>
      <c r="N51" s="7">
        <v>21</v>
      </c>
      <c r="O51" s="7">
        <v>28</v>
      </c>
      <c r="P51" s="7">
        <v>0</v>
      </c>
      <c r="Q51" s="7">
        <v>2</v>
      </c>
      <c r="R51" s="7">
        <v>0</v>
      </c>
      <c r="S51" s="7">
        <v>0</v>
      </c>
      <c r="T51" s="7">
        <v>1</v>
      </c>
      <c r="U51" s="7">
        <v>3</v>
      </c>
      <c r="V51" s="7">
        <v>0</v>
      </c>
      <c r="W51" s="7">
        <v>0</v>
      </c>
      <c r="X51" s="7">
        <v>1</v>
      </c>
      <c r="Y51" s="7">
        <v>1</v>
      </c>
      <c r="Z51" s="7">
        <v>2</v>
      </c>
      <c r="AA51" s="7">
        <v>1</v>
      </c>
      <c r="AB51" s="7">
        <v>1</v>
      </c>
      <c r="AC51" s="7">
        <v>0</v>
      </c>
      <c r="AD51" s="7">
        <v>6</v>
      </c>
      <c r="AE51" s="7">
        <v>40</v>
      </c>
      <c r="AF51" s="7">
        <v>7</v>
      </c>
      <c r="AG51" s="7">
        <v>0</v>
      </c>
      <c r="AH51" s="7">
        <v>11</v>
      </c>
      <c r="AI51" s="7">
        <v>0</v>
      </c>
      <c r="AJ51" s="7">
        <v>0</v>
      </c>
      <c r="AK51" s="7">
        <v>6</v>
      </c>
      <c r="AL51" s="7">
        <v>4</v>
      </c>
      <c r="AM51" s="7">
        <v>0</v>
      </c>
      <c r="AN51" s="7">
        <v>0</v>
      </c>
      <c r="AO51" s="7">
        <v>11</v>
      </c>
      <c r="AP51" s="7">
        <v>11</v>
      </c>
      <c r="AQ51" s="7">
        <v>7</v>
      </c>
      <c r="AR51" s="7">
        <v>8</v>
      </c>
      <c r="AS51" s="7">
        <v>8</v>
      </c>
      <c r="AT51" s="7">
        <v>0</v>
      </c>
      <c r="AU51" s="7">
        <v>145</v>
      </c>
      <c r="AV51" s="7">
        <v>2</v>
      </c>
      <c r="AW51" s="7">
        <v>8</v>
      </c>
      <c r="AX51" s="7">
        <v>8</v>
      </c>
      <c r="AY51" s="7">
        <v>12</v>
      </c>
      <c r="AZ51" s="7">
        <v>12</v>
      </c>
      <c r="BA51" s="112">
        <f t="shared" si="0"/>
        <v>10</v>
      </c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8"/>
      <c r="DX51" s="8"/>
      <c r="DY51" s="8"/>
      <c r="DZ51" s="8"/>
      <c r="EA51" s="8"/>
      <c r="EB51" s="8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6"/>
      <c r="FB51" s="6"/>
      <c r="FC51" s="6"/>
    </row>
    <row r="52" spans="1:159" s="13" customFormat="1" x14ac:dyDescent="0.25">
      <c r="A52" s="16" t="s">
        <v>17</v>
      </c>
      <c r="B52" s="15" t="s">
        <v>23</v>
      </c>
      <c r="C52" s="14" t="s">
        <v>22</v>
      </c>
      <c r="D52" s="9">
        <v>1</v>
      </c>
      <c r="E52" s="9">
        <v>1</v>
      </c>
      <c r="F52" s="7">
        <v>1</v>
      </c>
      <c r="G52" s="7">
        <v>16</v>
      </c>
      <c r="H52" s="7">
        <v>0</v>
      </c>
      <c r="I52" s="7">
        <v>17</v>
      </c>
      <c r="J52" s="7">
        <v>10</v>
      </c>
      <c r="K52" s="7">
        <v>1</v>
      </c>
      <c r="L52" s="7">
        <v>16</v>
      </c>
      <c r="M52" s="7">
        <v>0</v>
      </c>
      <c r="N52" s="7">
        <v>17</v>
      </c>
      <c r="O52" s="7">
        <v>30</v>
      </c>
      <c r="P52" s="7">
        <v>0</v>
      </c>
      <c r="Q52" s="7">
        <v>3</v>
      </c>
      <c r="R52" s="7">
        <v>1</v>
      </c>
      <c r="S52" s="7">
        <v>0</v>
      </c>
      <c r="T52" s="7">
        <v>3</v>
      </c>
      <c r="U52" s="7">
        <v>5</v>
      </c>
      <c r="V52" s="7">
        <v>1</v>
      </c>
      <c r="W52" s="7">
        <v>3</v>
      </c>
      <c r="X52" s="7">
        <v>1</v>
      </c>
      <c r="Y52" s="7">
        <v>1</v>
      </c>
      <c r="Z52" s="7">
        <v>1</v>
      </c>
      <c r="AA52" s="7">
        <v>1</v>
      </c>
      <c r="AB52" s="7">
        <v>3</v>
      </c>
      <c r="AC52" s="7">
        <v>0</v>
      </c>
      <c r="AD52" s="7">
        <v>10</v>
      </c>
      <c r="AE52" s="7">
        <v>53</v>
      </c>
      <c r="AF52" s="7">
        <v>8.3000000000000007</v>
      </c>
      <c r="AG52" s="7">
        <v>0</v>
      </c>
      <c r="AH52" s="7">
        <v>13.7</v>
      </c>
      <c r="AI52" s="7">
        <v>12</v>
      </c>
      <c r="AJ52" s="7">
        <v>0</v>
      </c>
      <c r="AK52" s="7">
        <v>4</v>
      </c>
      <c r="AL52" s="7">
        <v>1</v>
      </c>
      <c r="AM52" s="7">
        <v>16</v>
      </c>
      <c r="AN52" s="7">
        <v>12</v>
      </c>
      <c r="AO52" s="7">
        <v>10</v>
      </c>
      <c r="AP52" s="7">
        <v>12</v>
      </c>
      <c r="AQ52" s="7">
        <v>16</v>
      </c>
      <c r="AR52" s="7">
        <v>10</v>
      </c>
      <c r="AS52" s="7">
        <v>12</v>
      </c>
      <c r="AT52" s="7">
        <v>0</v>
      </c>
      <c r="AU52" s="7">
        <v>105</v>
      </c>
      <c r="AV52" s="7">
        <v>6</v>
      </c>
      <c r="AW52" s="7">
        <v>13</v>
      </c>
      <c r="AX52" s="7">
        <v>5.3</v>
      </c>
      <c r="AY52" s="7">
        <v>13.7</v>
      </c>
      <c r="AZ52" s="7">
        <v>15.2</v>
      </c>
      <c r="BA52" s="112">
        <f t="shared" si="0"/>
        <v>20</v>
      </c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8"/>
      <c r="DX52" s="8"/>
      <c r="DY52" s="8"/>
      <c r="DZ52" s="8"/>
      <c r="EA52" s="8"/>
      <c r="EB52" s="8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6"/>
      <c r="FB52" s="6"/>
      <c r="FC52" s="6"/>
    </row>
    <row r="53" spans="1:159" s="13" customFormat="1" x14ac:dyDescent="0.25">
      <c r="A53" s="16" t="s">
        <v>17</v>
      </c>
      <c r="B53" s="15" t="s">
        <v>21</v>
      </c>
      <c r="C53" s="14" t="s">
        <v>20</v>
      </c>
      <c r="D53" s="9">
        <v>1</v>
      </c>
      <c r="E53" s="9">
        <v>1</v>
      </c>
      <c r="F53" s="7">
        <v>0</v>
      </c>
      <c r="G53" s="7">
        <v>38</v>
      </c>
      <c r="H53" s="7">
        <v>0</v>
      </c>
      <c r="I53" s="7">
        <v>38</v>
      </c>
      <c r="J53" s="7">
        <v>24</v>
      </c>
      <c r="K53" s="7">
        <v>0</v>
      </c>
      <c r="L53" s="7">
        <v>38</v>
      </c>
      <c r="M53" s="7">
        <v>0</v>
      </c>
      <c r="N53" s="7">
        <v>38</v>
      </c>
      <c r="O53" s="7">
        <v>41</v>
      </c>
      <c r="P53" s="7">
        <v>4</v>
      </c>
      <c r="Q53" s="7">
        <v>0</v>
      </c>
      <c r="R53" s="7">
        <v>0</v>
      </c>
      <c r="S53" s="7">
        <v>0</v>
      </c>
      <c r="T53" s="7">
        <v>3</v>
      </c>
      <c r="U53" s="7">
        <v>19</v>
      </c>
      <c r="V53" s="7">
        <v>2</v>
      </c>
      <c r="W53" s="7">
        <v>7</v>
      </c>
      <c r="X53" s="7">
        <v>1</v>
      </c>
      <c r="Y53" s="7">
        <v>2</v>
      </c>
      <c r="Z53" s="7">
        <v>0</v>
      </c>
      <c r="AA53" s="7">
        <v>2</v>
      </c>
      <c r="AB53" s="7">
        <v>0</v>
      </c>
      <c r="AC53" s="7">
        <v>0</v>
      </c>
      <c r="AD53" s="7">
        <v>12</v>
      </c>
      <c r="AE53" s="7">
        <v>81</v>
      </c>
      <c r="AF53" s="7">
        <v>10</v>
      </c>
      <c r="AG53" s="7">
        <v>5</v>
      </c>
      <c r="AH53" s="7">
        <v>0</v>
      </c>
      <c r="AI53" s="7">
        <v>0</v>
      </c>
      <c r="AJ53" s="7">
        <v>0</v>
      </c>
      <c r="AK53" s="7">
        <v>9</v>
      </c>
      <c r="AL53" s="7">
        <v>2</v>
      </c>
      <c r="AM53" s="7">
        <v>7</v>
      </c>
      <c r="AN53" s="7">
        <v>12</v>
      </c>
      <c r="AO53" s="7">
        <v>12</v>
      </c>
      <c r="AP53" s="7">
        <v>12</v>
      </c>
      <c r="AQ53" s="7">
        <v>0</v>
      </c>
      <c r="AR53" s="7">
        <v>5</v>
      </c>
      <c r="AS53" s="7">
        <v>0</v>
      </c>
      <c r="AT53" s="7">
        <v>0</v>
      </c>
      <c r="AU53" s="7">
        <v>104</v>
      </c>
      <c r="AV53" s="7">
        <v>19</v>
      </c>
      <c r="AW53" s="7">
        <v>10</v>
      </c>
      <c r="AX53" s="7">
        <v>6</v>
      </c>
      <c r="AY53" s="7">
        <v>13</v>
      </c>
      <c r="AZ53" s="7">
        <v>14</v>
      </c>
      <c r="BA53" s="112">
        <f t="shared" si="0"/>
        <v>36</v>
      </c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8"/>
      <c r="DX53" s="8"/>
      <c r="DY53" s="8"/>
      <c r="DZ53" s="8"/>
      <c r="EA53" s="8"/>
      <c r="EB53" s="8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6"/>
      <c r="FB53" s="6"/>
      <c r="FC53" s="6"/>
    </row>
    <row r="54" spans="1:159" s="13" customFormat="1" x14ac:dyDescent="0.25">
      <c r="A54" s="16" t="s">
        <v>17</v>
      </c>
      <c r="B54" s="15" t="s">
        <v>19</v>
      </c>
      <c r="C54" s="14" t="s">
        <v>18</v>
      </c>
      <c r="D54" s="9">
        <v>1</v>
      </c>
      <c r="E54" s="9">
        <v>1</v>
      </c>
      <c r="F54" s="7">
        <v>8</v>
      </c>
      <c r="G54" s="7">
        <v>26</v>
      </c>
      <c r="H54" s="7">
        <v>7</v>
      </c>
      <c r="I54" s="7">
        <v>41</v>
      </c>
      <c r="J54" s="7">
        <v>2</v>
      </c>
      <c r="K54" s="7">
        <v>8</v>
      </c>
      <c r="L54" s="7">
        <v>25</v>
      </c>
      <c r="M54" s="7">
        <v>7</v>
      </c>
      <c r="N54" s="7">
        <v>40</v>
      </c>
      <c r="O54" s="7">
        <v>63</v>
      </c>
      <c r="P54" s="7">
        <v>5</v>
      </c>
      <c r="Q54" s="7">
        <v>3</v>
      </c>
      <c r="R54" s="7">
        <v>0</v>
      </c>
      <c r="S54" s="7">
        <v>0</v>
      </c>
      <c r="T54" s="7">
        <v>1</v>
      </c>
      <c r="U54" s="7">
        <v>2</v>
      </c>
      <c r="V54" s="7">
        <v>8</v>
      </c>
      <c r="W54" s="7">
        <v>6</v>
      </c>
      <c r="X54" s="7">
        <v>0</v>
      </c>
      <c r="Y54" s="7">
        <v>1</v>
      </c>
      <c r="Z54" s="7">
        <v>2</v>
      </c>
      <c r="AA54" s="7">
        <v>1</v>
      </c>
      <c r="AB54" s="7">
        <v>0</v>
      </c>
      <c r="AC54" s="7">
        <v>0</v>
      </c>
      <c r="AD54" s="7">
        <v>10</v>
      </c>
      <c r="AE54" s="7">
        <v>92</v>
      </c>
      <c r="AF54" s="7">
        <v>5.64</v>
      </c>
      <c r="AG54" s="7">
        <v>3.7</v>
      </c>
      <c r="AH54" s="7">
        <v>12.5</v>
      </c>
      <c r="AI54" s="7">
        <v>0</v>
      </c>
      <c r="AJ54" s="7">
        <v>0</v>
      </c>
      <c r="AK54" s="7">
        <v>4.5</v>
      </c>
      <c r="AL54" s="7">
        <v>3.5</v>
      </c>
      <c r="AM54" s="7">
        <v>7.75</v>
      </c>
      <c r="AN54" s="7">
        <v>11.5</v>
      </c>
      <c r="AO54" s="7">
        <v>0</v>
      </c>
      <c r="AP54" s="7">
        <v>12.5</v>
      </c>
      <c r="AQ54" s="7">
        <v>4</v>
      </c>
      <c r="AR54" s="7">
        <v>9.5</v>
      </c>
      <c r="AS54" s="7">
        <v>0</v>
      </c>
      <c r="AT54" s="7">
        <v>0</v>
      </c>
      <c r="AU54" s="7">
        <v>285</v>
      </c>
      <c r="AV54" s="7">
        <v>11</v>
      </c>
      <c r="AW54" s="7">
        <v>11</v>
      </c>
      <c r="AX54" s="7">
        <v>2.8</v>
      </c>
      <c r="AY54" s="7">
        <v>8.5</v>
      </c>
      <c r="AZ54" s="7">
        <v>7.2</v>
      </c>
      <c r="BA54" s="112">
        <f t="shared" si="0"/>
        <v>21</v>
      </c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8"/>
      <c r="DX54" s="8"/>
      <c r="DY54" s="8"/>
      <c r="DZ54" s="8"/>
      <c r="EA54" s="8"/>
      <c r="EB54" s="8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6"/>
      <c r="FB54" s="6"/>
      <c r="FC54" s="6"/>
    </row>
    <row r="55" spans="1:159" s="13" customFormat="1" x14ac:dyDescent="0.25">
      <c r="A55" s="16" t="s">
        <v>17</v>
      </c>
      <c r="B55" s="15" t="s">
        <v>16</v>
      </c>
      <c r="C55" s="14" t="s">
        <v>15</v>
      </c>
      <c r="D55" s="9">
        <v>1</v>
      </c>
      <c r="E55" s="9" t="s">
        <v>12</v>
      </c>
      <c r="F55" s="7">
        <v>0</v>
      </c>
      <c r="G55" s="7">
        <v>103</v>
      </c>
      <c r="H55" s="7">
        <v>0</v>
      </c>
      <c r="I55" s="7">
        <v>103</v>
      </c>
      <c r="J55" s="7">
        <v>0</v>
      </c>
      <c r="K55" s="7">
        <v>0</v>
      </c>
      <c r="L55" s="7">
        <v>100</v>
      </c>
      <c r="M55" s="7">
        <v>0</v>
      </c>
      <c r="N55" s="7">
        <v>100</v>
      </c>
      <c r="O55" s="7">
        <v>142</v>
      </c>
      <c r="P55" s="7">
        <v>0</v>
      </c>
      <c r="Q55" s="7">
        <v>11</v>
      </c>
      <c r="R55" s="7">
        <v>1</v>
      </c>
      <c r="S55" s="7">
        <v>0</v>
      </c>
      <c r="T55" s="7">
        <v>14</v>
      </c>
      <c r="U55" s="7">
        <v>1</v>
      </c>
      <c r="V55" s="7">
        <v>82</v>
      </c>
      <c r="W55" s="7">
        <v>4</v>
      </c>
      <c r="X55" s="7">
        <v>6</v>
      </c>
      <c r="Y55" s="7">
        <v>5</v>
      </c>
      <c r="Z55" s="7">
        <v>8</v>
      </c>
      <c r="AA55" s="7">
        <v>3</v>
      </c>
      <c r="AB55" s="7">
        <v>0</v>
      </c>
      <c r="AC55" s="7">
        <v>0</v>
      </c>
      <c r="AD55" s="7">
        <v>26</v>
      </c>
      <c r="AE55" s="7">
        <v>277</v>
      </c>
      <c r="AF55" s="7">
        <v>10</v>
      </c>
      <c r="AG55" s="7">
        <v>0</v>
      </c>
      <c r="AH55" s="7">
        <v>10</v>
      </c>
      <c r="AI55" s="7">
        <v>15</v>
      </c>
      <c r="AJ55" s="7">
        <v>0</v>
      </c>
      <c r="AK55" s="7">
        <v>9</v>
      </c>
      <c r="AL55" s="7">
        <v>13</v>
      </c>
      <c r="AM55" s="7">
        <v>9</v>
      </c>
      <c r="AN55" s="7">
        <v>9</v>
      </c>
      <c r="AO55" s="7">
        <v>9</v>
      </c>
      <c r="AP55" s="7">
        <v>13</v>
      </c>
      <c r="AQ55" s="7">
        <v>9</v>
      </c>
      <c r="AR55" s="7">
        <v>9</v>
      </c>
      <c r="AS55" s="7">
        <v>0</v>
      </c>
      <c r="AT55" s="7">
        <v>0</v>
      </c>
      <c r="AU55" s="7">
        <v>60</v>
      </c>
      <c r="AV55" s="7">
        <v>45</v>
      </c>
      <c r="AW55" s="7">
        <v>31</v>
      </c>
      <c r="AX55" s="7">
        <v>10</v>
      </c>
      <c r="AY55" s="7">
        <v>10</v>
      </c>
      <c r="AZ55" s="7">
        <v>11</v>
      </c>
      <c r="BA55" s="112">
        <f t="shared" si="0"/>
        <v>124</v>
      </c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8"/>
      <c r="DX55" s="8"/>
      <c r="DY55" s="8"/>
      <c r="DZ55" s="8"/>
      <c r="EA55" s="8"/>
      <c r="EB55" s="8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6"/>
      <c r="FB55" s="6"/>
      <c r="FC55" s="6"/>
    </row>
    <row r="56" spans="1:159" s="13" customFormat="1" x14ac:dyDescent="0.25">
      <c r="A56" s="12" t="s">
        <v>9</v>
      </c>
      <c r="B56" s="11" t="s">
        <v>14</v>
      </c>
      <c r="C56" s="10" t="s">
        <v>13</v>
      </c>
      <c r="D56" s="9" t="s">
        <v>12</v>
      </c>
      <c r="E56" s="9">
        <v>1</v>
      </c>
      <c r="F56" s="7" t="s">
        <v>3</v>
      </c>
      <c r="G56" s="7" t="s">
        <v>3</v>
      </c>
      <c r="H56" s="7" t="s">
        <v>3</v>
      </c>
      <c r="I56" s="7" t="s">
        <v>3</v>
      </c>
      <c r="J56" s="7" t="s">
        <v>3</v>
      </c>
      <c r="K56" s="7" t="s">
        <v>3</v>
      </c>
      <c r="L56" s="7" t="s">
        <v>3</v>
      </c>
      <c r="M56" s="7" t="s">
        <v>3</v>
      </c>
      <c r="N56" s="7" t="s">
        <v>3</v>
      </c>
      <c r="O56" s="7" t="s">
        <v>3</v>
      </c>
      <c r="P56" s="7" t="s">
        <v>3</v>
      </c>
      <c r="Q56" s="7" t="s">
        <v>3</v>
      </c>
      <c r="R56" s="7" t="s">
        <v>3</v>
      </c>
      <c r="S56" s="7" t="s">
        <v>3</v>
      </c>
      <c r="T56" s="7" t="s">
        <v>3</v>
      </c>
      <c r="U56" s="7" t="s">
        <v>3</v>
      </c>
      <c r="V56" s="7" t="s">
        <v>3</v>
      </c>
      <c r="W56" s="7" t="s">
        <v>3</v>
      </c>
      <c r="X56" s="7" t="s">
        <v>3</v>
      </c>
      <c r="Y56" s="7" t="s">
        <v>3</v>
      </c>
      <c r="Z56" s="7" t="s">
        <v>3</v>
      </c>
      <c r="AA56" s="7" t="s">
        <v>3</v>
      </c>
      <c r="AB56" s="7" t="s">
        <v>3</v>
      </c>
      <c r="AC56" s="7" t="s">
        <v>3</v>
      </c>
      <c r="AD56" s="7" t="s">
        <v>3</v>
      </c>
      <c r="AE56" s="7" t="s">
        <v>3</v>
      </c>
      <c r="AF56" s="7" t="s">
        <v>3</v>
      </c>
      <c r="AG56" s="7" t="s">
        <v>3</v>
      </c>
      <c r="AH56" s="7" t="s">
        <v>3</v>
      </c>
      <c r="AI56" s="7" t="s">
        <v>3</v>
      </c>
      <c r="AJ56" s="7" t="s">
        <v>3</v>
      </c>
      <c r="AK56" s="7" t="s">
        <v>3</v>
      </c>
      <c r="AL56" s="7" t="s">
        <v>3</v>
      </c>
      <c r="AM56" s="7" t="s">
        <v>3</v>
      </c>
      <c r="AN56" s="7" t="s">
        <v>3</v>
      </c>
      <c r="AO56" s="7" t="s">
        <v>3</v>
      </c>
      <c r="AP56" s="7" t="s">
        <v>3</v>
      </c>
      <c r="AQ56" s="7" t="s">
        <v>3</v>
      </c>
      <c r="AR56" s="7" t="s">
        <v>3</v>
      </c>
      <c r="AS56" s="7" t="s">
        <v>3</v>
      </c>
      <c r="AT56" s="7" t="s">
        <v>3</v>
      </c>
      <c r="AU56" s="7" t="s">
        <v>3</v>
      </c>
      <c r="AV56" s="7" t="s">
        <v>3</v>
      </c>
      <c r="AW56" s="7" t="s">
        <v>3</v>
      </c>
      <c r="AX56" s="7" t="s">
        <v>3</v>
      </c>
      <c r="AY56" s="7" t="s">
        <v>3</v>
      </c>
      <c r="AZ56" s="7" t="s">
        <v>3</v>
      </c>
      <c r="BA56" s="112" t="s">
        <v>3</v>
      </c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8"/>
      <c r="DX56" s="8"/>
      <c r="DY56" s="8"/>
      <c r="DZ56" s="8"/>
      <c r="EA56" s="8"/>
      <c r="EB56" s="8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6"/>
      <c r="FB56" s="6"/>
      <c r="FC56" s="6"/>
    </row>
    <row r="57" spans="1:159" s="13" customFormat="1" x14ac:dyDescent="0.25">
      <c r="A57" s="12" t="s">
        <v>9</v>
      </c>
      <c r="B57" s="11" t="s">
        <v>11</v>
      </c>
      <c r="C57" s="10" t="s">
        <v>10</v>
      </c>
      <c r="D57" s="9">
        <v>1</v>
      </c>
      <c r="E57" s="9">
        <v>1</v>
      </c>
      <c r="F57" s="7">
        <v>36</v>
      </c>
      <c r="G57" s="7">
        <v>0</v>
      </c>
      <c r="H57" s="7">
        <v>8</v>
      </c>
      <c r="I57" s="7">
        <v>44</v>
      </c>
      <c r="J57" s="7">
        <v>10</v>
      </c>
      <c r="K57" s="7">
        <v>36</v>
      </c>
      <c r="L57" s="7">
        <v>0</v>
      </c>
      <c r="M57" s="7">
        <v>8</v>
      </c>
      <c r="N57" s="7">
        <v>44</v>
      </c>
      <c r="O57" s="7">
        <v>54</v>
      </c>
      <c r="P57" s="7">
        <v>0</v>
      </c>
      <c r="Q57" s="7">
        <v>3</v>
      </c>
      <c r="R57" s="7">
        <v>0</v>
      </c>
      <c r="S57" s="7">
        <v>6</v>
      </c>
      <c r="T57" s="7">
        <v>6</v>
      </c>
      <c r="U57" s="7">
        <v>0</v>
      </c>
      <c r="V57" s="7">
        <v>16</v>
      </c>
      <c r="W57" s="7">
        <v>0</v>
      </c>
      <c r="X57" s="7">
        <v>1</v>
      </c>
      <c r="Y57" s="7">
        <v>2</v>
      </c>
      <c r="Z57" s="7">
        <v>1</v>
      </c>
      <c r="AA57" s="7">
        <v>0</v>
      </c>
      <c r="AB57" s="7">
        <v>0</v>
      </c>
      <c r="AC57" s="7">
        <v>0</v>
      </c>
      <c r="AD57" s="7">
        <v>4</v>
      </c>
      <c r="AE57" s="7">
        <v>89</v>
      </c>
      <c r="AF57" s="7">
        <v>5</v>
      </c>
      <c r="AG57" s="7">
        <v>0</v>
      </c>
      <c r="AH57" s="7">
        <v>6</v>
      </c>
      <c r="AI57" s="7">
        <v>0</v>
      </c>
      <c r="AJ57" s="7">
        <v>2</v>
      </c>
      <c r="AK57" s="7">
        <v>6</v>
      </c>
      <c r="AL57" s="7">
        <v>0</v>
      </c>
      <c r="AM57" s="7">
        <v>12</v>
      </c>
      <c r="AN57" s="7">
        <v>0</v>
      </c>
      <c r="AO57" s="7">
        <v>11</v>
      </c>
      <c r="AP57" s="7">
        <v>11</v>
      </c>
      <c r="AQ57" s="7">
        <v>5</v>
      </c>
      <c r="AR57" s="7">
        <v>0</v>
      </c>
      <c r="AS57" s="7">
        <v>0</v>
      </c>
      <c r="AT57" s="7">
        <v>0</v>
      </c>
      <c r="AU57" s="7">
        <v>140</v>
      </c>
      <c r="AV57" s="7">
        <v>16</v>
      </c>
      <c r="AW57" s="7">
        <v>2</v>
      </c>
      <c r="AX57" s="7">
        <v>6</v>
      </c>
      <c r="AY57" s="7">
        <v>11</v>
      </c>
      <c r="AZ57" s="7">
        <v>17</v>
      </c>
      <c r="BA57" s="112">
        <f t="shared" si="0"/>
        <v>32</v>
      </c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8"/>
      <c r="DX57" s="8"/>
      <c r="DY57" s="8"/>
      <c r="DZ57" s="8"/>
      <c r="EA57" s="8"/>
      <c r="EB57" s="8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6"/>
      <c r="FB57" s="6"/>
      <c r="FC57" s="6"/>
    </row>
    <row r="58" spans="1:159" s="13" customFormat="1" x14ac:dyDescent="0.25">
      <c r="A58" s="12" t="s">
        <v>9</v>
      </c>
      <c r="B58" s="11" t="s">
        <v>8</v>
      </c>
      <c r="C58" s="10" t="s">
        <v>7</v>
      </c>
      <c r="D58" s="9">
        <v>1</v>
      </c>
      <c r="E58" s="9">
        <v>1</v>
      </c>
      <c r="F58" s="7">
        <v>27</v>
      </c>
      <c r="G58" s="7">
        <v>11</v>
      </c>
      <c r="H58" s="7">
        <v>9</v>
      </c>
      <c r="I58" s="7">
        <v>47</v>
      </c>
      <c r="J58" s="7">
        <v>0</v>
      </c>
      <c r="K58" s="7">
        <v>29</v>
      </c>
      <c r="L58" s="7">
        <v>11</v>
      </c>
      <c r="M58" s="7">
        <v>9</v>
      </c>
      <c r="N58" s="7">
        <v>49</v>
      </c>
      <c r="O58" s="7">
        <v>61</v>
      </c>
      <c r="P58" s="7">
        <v>0</v>
      </c>
      <c r="Q58" s="7">
        <v>3</v>
      </c>
      <c r="R58" s="7">
        <v>2</v>
      </c>
      <c r="S58" s="7">
        <v>9</v>
      </c>
      <c r="T58" s="7">
        <v>9</v>
      </c>
      <c r="U58" s="7">
        <v>24</v>
      </c>
      <c r="V58" s="7">
        <v>0</v>
      </c>
      <c r="W58" s="7">
        <v>1</v>
      </c>
      <c r="X58" s="7">
        <v>1</v>
      </c>
      <c r="Y58" s="7">
        <v>3</v>
      </c>
      <c r="Z58" s="7">
        <v>1</v>
      </c>
      <c r="AA58" s="7">
        <v>1</v>
      </c>
      <c r="AB58" s="7">
        <v>1</v>
      </c>
      <c r="AC58" s="7">
        <v>3</v>
      </c>
      <c r="AD58" s="7">
        <v>11</v>
      </c>
      <c r="AE58" s="7">
        <v>119</v>
      </c>
      <c r="AF58" s="7">
        <v>8</v>
      </c>
      <c r="AG58" s="7">
        <v>0</v>
      </c>
      <c r="AH58" s="7">
        <v>5</v>
      </c>
      <c r="AI58" s="7">
        <v>7</v>
      </c>
      <c r="AJ58" s="7">
        <v>4</v>
      </c>
      <c r="AK58" s="7">
        <v>12</v>
      </c>
      <c r="AL58" s="7">
        <v>10</v>
      </c>
      <c r="AM58" s="7">
        <v>0</v>
      </c>
      <c r="AN58" s="7">
        <v>10</v>
      </c>
      <c r="AO58" s="7">
        <v>10</v>
      </c>
      <c r="AP58" s="7">
        <v>10</v>
      </c>
      <c r="AQ58" s="7">
        <v>22</v>
      </c>
      <c r="AR58" s="7">
        <v>10</v>
      </c>
      <c r="AS58" s="7">
        <v>6</v>
      </c>
      <c r="AT58" s="7">
        <v>8</v>
      </c>
      <c r="AU58" s="7">
        <v>210</v>
      </c>
      <c r="AV58" s="7">
        <v>13</v>
      </c>
      <c r="AW58" s="7">
        <v>8</v>
      </c>
      <c r="AX58" s="7">
        <v>5</v>
      </c>
      <c r="AY58" s="7">
        <v>14</v>
      </c>
      <c r="AZ58" s="7">
        <v>14</v>
      </c>
      <c r="BA58" s="112">
        <f t="shared" si="0"/>
        <v>55</v>
      </c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8"/>
      <c r="DX58" s="8"/>
      <c r="DY58" s="8"/>
      <c r="DZ58" s="8"/>
      <c r="EA58" s="8"/>
      <c r="EB58" s="8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6"/>
      <c r="FB58" s="6"/>
      <c r="FC58" s="6"/>
    </row>
    <row r="59" spans="1:159" s="13" customFormat="1" x14ac:dyDescent="0.25">
      <c r="A59" s="16" t="s">
        <v>6</v>
      </c>
      <c r="B59" s="15" t="s">
        <v>5</v>
      </c>
      <c r="C59" s="14" t="s">
        <v>4</v>
      </c>
      <c r="D59" s="9">
        <v>1</v>
      </c>
      <c r="E59" s="9">
        <v>1</v>
      </c>
      <c r="F59" s="7" t="s">
        <v>3</v>
      </c>
      <c r="G59" s="7" t="s">
        <v>3</v>
      </c>
      <c r="H59" s="7" t="s">
        <v>3</v>
      </c>
      <c r="I59" s="7" t="s">
        <v>3</v>
      </c>
      <c r="J59" s="7" t="s">
        <v>3</v>
      </c>
      <c r="K59" s="7" t="s">
        <v>3</v>
      </c>
      <c r="L59" s="7" t="s">
        <v>3</v>
      </c>
      <c r="M59" s="7" t="s">
        <v>3</v>
      </c>
      <c r="N59" s="7" t="s">
        <v>3</v>
      </c>
      <c r="O59" s="7" t="s">
        <v>3</v>
      </c>
      <c r="P59" s="7" t="s">
        <v>3</v>
      </c>
      <c r="Q59" s="7" t="s">
        <v>3</v>
      </c>
      <c r="R59" s="7" t="s">
        <v>3</v>
      </c>
      <c r="S59" s="7" t="s">
        <v>3</v>
      </c>
      <c r="T59" s="7" t="s">
        <v>3</v>
      </c>
      <c r="U59" s="7" t="s">
        <v>3</v>
      </c>
      <c r="V59" s="7" t="s">
        <v>3</v>
      </c>
      <c r="W59" s="7" t="s">
        <v>3</v>
      </c>
      <c r="X59" s="7" t="s">
        <v>3</v>
      </c>
      <c r="Y59" s="7" t="s">
        <v>3</v>
      </c>
      <c r="Z59" s="7" t="s">
        <v>3</v>
      </c>
      <c r="AA59" s="7" t="s">
        <v>3</v>
      </c>
      <c r="AB59" s="7" t="s">
        <v>3</v>
      </c>
      <c r="AC59" s="7" t="s">
        <v>3</v>
      </c>
      <c r="AD59" s="7" t="s">
        <v>3</v>
      </c>
      <c r="AE59" s="7" t="s">
        <v>3</v>
      </c>
      <c r="AF59" s="7" t="s">
        <v>3</v>
      </c>
      <c r="AG59" s="7" t="s">
        <v>3</v>
      </c>
      <c r="AH59" s="7" t="s">
        <v>3</v>
      </c>
      <c r="AI59" s="7" t="s">
        <v>3</v>
      </c>
      <c r="AJ59" s="7" t="s">
        <v>3</v>
      </c>
      <c r="AK59" s="7" t="s">
        <v>3</v>
      </c>
      <c r="AL59" s="7" t="s">
        <v>3</v>
      </c>
      <c r="AM59" s="7" t="s">
        <v>3</v>
      </c>
      <c r="AN59" s="7" t="s">
        <v>3</v>
      </c>
      <c r="AO59" s="7" t="s">
        <v>3</v>
      </c>
      <c r="AP59" s="7" t="s">
        <v>3</v>
      </c>
      <c r="AQ59" s="7" t="s">
        <v>3</v>
      </c>
      <c r="AR59" s="7" t="s">
        <v>3</v>
      </c>
      <c r="AS59" s="7" t="s">
        <v>3</v>
      </c>
      <c r="AT59" s="7" t="s">
        <v>3</v>
      </c>
      <c r="AU59" s="7" t="s">
        <v>3</v>
      </c>
      <c r="AV59" s="7" t="s">
        <v>3</v>
      </c>
      <c r="AW59" s="7" t="s">
        <v>3</v>
      </c>
      <c r="AX59" s="7" t="s">
        <v>3</v>
      </c>
      <c r="AY59" s="7" t="s">
        <v>3</v>
      </c>
      <c r="AZ59" s="7" t="s">
        <v>3</v>
      </c>
      <c r="BA59" s="112" t="s">
        <v>3</v>
      </c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8"/>
      <c r="DX59" s="8"/>
      <c r="DY59" s="8"/>
      <c r="DZ59" s="8"/>
      <c r="EA59" s="8"/>
      <c r="EB59" s="8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6"/>
      <c r="FB59" s="6"/>
      <c r="FC59" s="6"/>
    </row>
    <row r="60" spans="1:159" s="2" customFormat="1" x14ac:dyDescent="0.25">
      <c r="A60" s="12" t="s">
        <v>2</v>
      </c>
      <c r="B60" s="11" t="s">
        <v>1</v>
      </c>
      <c r="C60" s="10" t="s">
        <v>0</v>
      </c>
      <c r="D60" s="9">
        <v>1</v>
      </c>
      <c r="E60" s="9"/>
      <c r="F60" s="7">
        <v>45</v>
      </c>
      <c r="G60" s="7">
        <v>7</v>
      </c>
      <c r="H60" s="7">
        <v>16</v>
      </c>
      <c r="I60" s="7">
        <v>68</v>
      </c>
      <c r="J60" s="7">
        <v>13</v>
      </c>
      <c r="K60" s="7">
        <v>45</v>
      </c>
      <c r="L60" s="7">
        <v>7</v>
      </c>
      <c r="M60" s="7">
        <v>16</v>
      </c>
      <c r="N60" s="7">
        <v>68</v>
      </c>
      <c r="O60" s="7">
        <v>112</v>
      </c>
      <c r="P60" s="7">
        <v>0</v>
      </c>
      <c r="Q60" s="7">
        <v>6</v>
      </c>
      <c r="R60" s="7">
        <v>0</v>
      </c>
      <c r="S60" s="7">
        <v>12</v>
      </c>
      <c r="T60" s="7">
        <v>1</v>
      </c>
      <c r="U60" s="7">
        <v>0</v>
      </c>
      <c r="V60" s="7">
        <v>24</v>
      </c>
      <c r="W60" s="7">
        <v>5</v>
      </c>
      <c r="X60" s="7">
        <v>3</v>
      </c>
      <c r="Y60" s="7">
        <v>0</v>
      </c>
      <c r="Z60" s="7">
        <v>0</v>
      </c>
      <c r="AA60" s="7">
        <v>1</v>
      </c>
      <c r="AB60" s="7">
        <v>0</v>
      </c>
      <c r="AC60" s="7">
        <v>0</v>
      </c>
      <c r="AD60" s="7">
        <v>9</v>
      </c>
      <c r="AE60" s="7">
        <v>164</v>
      </c>
      <c r="AF60" s="7">
        <v>6</v>
      </c>
      <c r="AG60" s="7">
        <v>0</v>
      </c>
      <c r="AH60" s="7">
        <v>12</v>
      </c>
      <c r="AI60" s="7">
        <v>0</v>
      </c>
      <c r="AJ60" s="7">
        <v>5</v>
      </c>
      <c r="AK60" s="7">
        <v>12</v>
      </c>
      <c r="AL60" s="7">
        <v>0</v>
      </c>
      <c r="AM60" s="7">
        <v>6</v>
      </c>
      <c r="AN60" s="7">
        <v>10</v>
      </c>
      <c r="AO60" s="7">
        <v>10</v>
      </c>
      <c r="AP60" s="7">
        <v>0</v>
      </c>
      <c r="AQ60" s="7">
        <v>0</v>
      </c>
      <c r="AR60" s="7">
        <v>10</v>
      </c>
      <c r="AS60" s="7">
        <v>0</v>
      </c>
      <c r="AT60" s="7">
        <v>0</v>
      </c>
      <c r="AU60" s="7">
        <v>201</v>
      </c>
      <c r="AV60" s="7">
        <v>14</v>
      </c>
      <c r="AW60" s="7">
        <v>9</v>
      </c>
      <c r="AX60" s="7">
        <v>5</v>
      </c>
      <c r="AY60" s="7">
        <v>11</v>
      </c>
      <c r="AZ60" s="7">
        <v>10</v>
      </c>
      <c r="BA60" s="112">
        <f t="shared" si="0"/>
        <v>46</v>
      </c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8"/>
      <c r="DX60" s="8"/>
      <c r="DY60" s="8"/>
      <c r="DZ60" s="8"/>
      <c r="EA60" s="8"/>
      <c r="EB60" s="8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6"/>
      <c r="FB60" s="6"/>
      <c r="FC60" s="6"/>
    </row>
    <row r="61" spans="1:159" s="2" customFormat="1" x14ac:dyDescent="0.25">
      <c r="A61" s="1"/>
      <c r="B61" s="5"/>
      <c r="C61" s="5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Q61" s="4"/>
      <c r="ER61" s="4"/>
      <c r="ES61" s="4"/>
      <c r="ET61" s="4"/>
      <c r="EX61" s="3"/>
      <c r="EY61" s="3"/>
      <c r="EZ61" s="3"/>
      <c r="FA61" s="3"/>
      <c r="FB61" s="3"/>
      <c r="FC61" s="3"/>
    </row>
    <row r="62" spans="1:159" s="2" customFormat="1" x14ac:dyDescent="0.25">
      <c r="A62" s="1"/>
      <c r="B62" s="5"/>
      <c r="C62" s="5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Q62" s="4"/>
      <c r="ER62" s="4"/>
      <c r="ES62" s="4"/>
      <c r="ET62" s="4"/>
      <c r="EX62" s="3"/>
      <c r="EY62" s="3"/>
      <c r="EZ62" s="3"/>
      <c r="FA62" s="3"/>
      <c r="FB62" s="3"/>
      <c r="FC62" s="3"/>
    </row>
    <row r="63" spans="1:159" s="2" customFormat="1" x14ac:dyDescent="0.25">
      <c r="A63" s="1"/>
      <c r="B63" s="5"/>
      <c r="C63" s="5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Q63" s="4"/>
      <c r="ER63" s="4"/>
      <c r="ES63" s="4"/>
      <c r="ET63" s="4"/>
      <c r="EX63" s="3"/>
      <c r="EY63" s="3"/>
      <c r="EZ63" s="3"/>
      <c r="FA63" s="3"/>
      <c r="FB63" s="3"/>
      <c r="FC63" s="3"/>
    </row>
    <row r="64" spans="1:159" s="2" customFormat="1" x14ac:dyDescent="0.25">
      <c r="A64" s="1"/>
      <c r="B64" s="5"/>
      <c r="C64" s="5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Q64" s="4"/>
      <c r="ER64" s="4"/>
      <c r="ES64" s="4"/>
      <c r="ET64" s="4"/>
      <c r="EX64" s="3"/>
      <c r="EY64" s="3"/>
      <c r="EZ64" s="3"/>
      <c r="FA64" s="3"/>
      <c r="FB64" s="3"/>
      <c r="FC64" s="3"/>
    </row>
    <row r="65" spans="1:159" s="2" customFormat="1" x14ac:dyDescent="0.25">
      <c r="A65" s="1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Q65" s="4"/>
      <c r="ER65" s="4"/>
      <c r="ES65" s="4"/>
      <c r="ET65" s="4"/>
      <c r="EX65" s="3"/>
      <c r="EY65" s="3"/>
      <c r="EZ65" s="3"/>
      <c r="FA65" s="3"/>
      <c r="FB65" s="3"/>
      <c r="FC65" s="3"/>
    </row>
  </sheetData>
  <mergeCells count="1">
    <mergeCell ref="FA7:FC7"/>
  </mergeCells>
  <pageMargins left="0.5" right="0.5" top="0.5" bottom="0.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Q3713"/>
  <sheetViews>
    <sheetView topLeftCell="B46" workbookViewId="0">
      <selection activeCell="D17" sqref="D17"/>
    </sheetView>
  </sheetViews>
  <sheetFormatPr defaultRowHeight="15.5" x14ac:dyDescent="0.35"/>
  <cols>
    <col min="1" max="1" width="10.81640625" style="48" hidden="1" customWidth="1"/>
    <col min="2" max="2" width="22.54296875" style="103" customWidth="1"/>
    <col min="3" max="3" width="2.453125" style="103" customWidth="1"/>
    <col min="4" max="4" width="11.26953125" style="103" customWidth="1"/>
    <col min="5" max="5" width="12.81640625" style="105" customWidth="1"/>
    <col min="6" max="6" width="12.26953125" style="105" customWidth="1"/>
    <col min="7" max="7" width="13.26953125" style="105" customWidth="1"/>
    <col min="8" max="8" width="16.81640625" style="103" bestFit="1" customWidth="1"/>
    <col min="9" max="10" width="12.1796875" style="52" customWidth="1"/>
    <col min="11" max="13" width="13.1796875" style="103" customWidth="1"/>
    <col min="14" max="14" width="13.54296875" style="103" customWidth="1"/>
    <col min="15" max="15" width="12.7265625" style="103" customWidth="1"/>
    <col min="16" max="16" width="11.1796875" style="103" customWidth="1"/>
    <col min="17" max="17" width="7.54296875" style="103" customWidth="1"/>
    <col min="18" max="18" width="9.1796875" style="103"/>
    <col min="19" max="20" width="9.1796875" style="104"/>
    <col min="21" max="256" width="9.1796875" style="103"/>
    <col min="257" max="257" width="0" style="103" hidden="1" customWidth="1"/>
    <col min="258" max="258" width="22.54296875" style="103" customWidth="1"/>
    <col min="259" max="259" width="2.453125" style="103" customWidth="1"/>
    <col min="260" max="260" width="11.26953125" style="103" customWidth="1"/>
    <col min="261" max="261" width="12.81640625" style="103" customWidth="1"/>
    <col min="262" max="262" width="12.26953125" style="103" customWidth="1"/>
    <col min="263" max="263" width="13.26953125" style="103" customWidth="1"/>
    <col min="264" max="264" width="16.81640625" style="103" bestFit="1" customWidth="1"/>
    <col min="265" max="266" width="12.1796875" style="103" customWidth="1"/>
    <col min="267" max="269" width="13.1796875" style="103" customWidth="1"/>
    <col min="270" max="270" width="13.54296875" style="103" customWidth="1"/>
    <col min="271" max="271" width="12.7265625" style="103" customWidth="1"/>
    <col min="272" max="272" width="11.1796875" style="103" customWidth="1"/>
    <col min="273" max="273" width="7.54296875" style="103" customWidth="1"/>
    <col min="274" max="512" width="9.1796875" style="103"/>
    <col min="513" max="513" width="0" style="103" hidden="1" customWidth="1"/>
    <col min="514" max="514" width="22.54296875" style="103" customWidth="1"/>
    <col min="515" max="515" width="2.453125" style="103" customWidth="1"/>
    <col min="516" max="516" width="11.26953125" style="103" customWidth="1"/>
    <col min="517" max="517" width="12.81640625" style="103" customWidth="1"/>
    <col min="518" max="518" width="12.26953125" style="103" customWidth="1"/>
    <col min="519" max="519" width="13.26953125" style="103" customWidth="1"/>
    <col min="520" max="520" width="16.81640625" style="103" bestFit="1" customWidth="1"/>
    <col min="521" max="522" width="12.1796875" style="103" customWidth="1"/>
    <col min="523" max="525" width="13.1796875" style="103" customWidth="1"/>
    <col min="526" max="526" width="13.54296875" style="103" customWidth="1"/>
    <col min="527" max="527" width="12.7265625" style="103" customWidth="1"/>
    <col min="528" max="528" width="11.1796875" style="103" customWidth="1"/>
    <col min="529" max="529" width="7.54296875" style="103" customWidth="1"/>
    <col min="530" max="768" width="9.1796875" style="103"/>
    <col min="769" max="769" width="0" style="103" hidden="1" customWidth="1"/>
    <col min="770" max="770" width="22.54296875" style="103" customWidth="1"/>
    <col min="771" max="771" width="2.453125" style="103" customWidth="1"/>
    <col min="772" max="772" width="11.26953125" style="103" customWidth="1"/>
    <col min="773" max="773" width="12.81640625" style="103" customWidth="1"/>
    <col min="774" max="774" width="12.26953125" style="103" customWidth="1"/>
    <col min="775" max="775" width="13.26953125" style="103" customWidth="1"/>
    <col min="776" max="776" width="16.81640625" style="103" bestFit="1" customWidth="1"/>
    <col min="777" max="778" width="12.1796875" style="103" customWidth="1"/>
    <col min="779" max="781" width="13.1796875" style="103" customWidth="1"/>
    <col min="782" max="782" width="13.54296875" style="103" customWidth="1"/>
    <col min="783" max="783" width="12.7265625" style="103" customWidth="1"/>
    <col min="784" max="784" width="11.1796875" style="103" customWidth="1"/>
    <col min="785" max="785" width="7.54296875" style="103" customWidth="1"/>
    <col min="786" max="1024" width="9.1796875" style="103"/>
    <col min="1025" max="1025" width="0" style="103" hidden="1" customWidth="1"/>
    <col min="1026" max="1026" width="22.54296875" style="103" customWidth="1"/>
    <col min="1027" max="1027" width="2.453125" style="103" customWidth="1"/>
    <col min="1028" max="1028" width="11.26953125" style="103" customWidth="1"/>
    <col min="1029" max="1029" width="12.81640625" style="103" customWidth="1"/>
    <col min="1030" max="1030" width="12.26953125" style="103" customWidth="1"/>
    <col min="1031" max="1031" width="13.26953125" style="103" customWidth="1"/>
    <col min="1032" max="1032" width="16.81640625" style="103" bestFit="1" customWidth="1"/>
    <col min="1033" max="1034" width="12.1796875" style="103" customWidth="1"/>
    <col min="1035" max="1037" width="13.1796875" style="103" customWidth="1"/>
    <col min="1038" max="1038" width="13.54296875" style="103" customWidth="1"/>
    <col min="1039" max="1039" width="12.7265625" style="103" customWidth="1"/>
    <col min="1040" max="1040" width="11.1796875" style="103" customWidth="1"/>
    <col min="1041" max="1041" width="7.54296875" style="103" customWidth="1"/>
    <col min="1042" max="1280" width="9.1796875" style="103"/>
    <col min="1281" max="1281" width="0" style="103" hidden="1" customWidth="1"/>
    <col min="1282" max="1282" width="22.54296875" style="103" customWidth="1"/>
    <col min="1283" max="1283" width="2.453125" style="103" customWidth="1"/>
    <col min="1284" max="1284" width="11.26953125" style="103" customWidth="1"/>
    <col min="1285" max="1285" width="12.81640625" style="103" customWidth="1"/>
    <col min="1286" max="1286" width="12.26953125" style="103" customWidth="1"/>
    <col min="1287" max="1287" width="13.26953125" style="103" customWidth="1"/>
    <col min="1288" max="1288" width="16.81640625" style="103" bestFit="1" customWidth="1"/>
    <col min="1289" max="1290" width="12.1796875" style="103" customWidth="1"/>
    <col min="1291" max="1293" width="13.1796875" style="103" customWidth="1"/>
    <col min="1294" max="1294" width="13.54296875" style="103" customWidth="1"/>
    <col min="1295" max="1295" width="12.7265625" style="103" customWidth="1"/>
    <col min="1296" max="1296" width="11.1796875" style="103" customWidth="1"/>
    <col min="1297" max="1297" width="7.54296875" style="103" customWidth="1"/>
    <col min="1298" max="1536" width="9.1796875" style="103"/>
    <col min="1537" max="1537" width="0" style="103" hidden="1" customWidth="1"/>
    <col min="1538" max="1538" width="22.54296875" style="103" customWidth="1"/>
    <col min="1539" max="1539" width="2.453125" style="103" customWidth="1"/>
    <col min="1540" max="1540" width="11.26953125" style="103" customWidth="1"/>
    <col min="1541" max="1541" width="12.81640625" style="103" customWidth="1"/>
    <col min="1542" max="1542" width="12.26953125" style="103" customWidth="1"/>
    <col min="1543" max="1543" width="13.26953125" style="103" customWidth="1"/>
    <col min="1544" max="1544" width="16.81640625" style="103" bestFit="1" customWidth="1"/>
    <col min="1545" max="1546" width="12.1796875" style="103" customWidth="1"/>
    <col min="1547" max="1549" width="13.1796875" style="103" customWidth="1"/>
    <col min="1550" max="1550" width="13.54296875" style="103" customWidth="1"/>
    <col min="1551" max="1551" width="12.7265625" style="103" customWidth="1"/>
    <col min="1552" max="1552" width="11.1796875" style="103" customWidth="1"/>
    <col min="1553" max="1553" width="7.54296875" style="103" customWidth="1"/>
    <col min="1554" max="1792" width="9.1796875" style="103"/>
    <col min="1793" max="1793" width="0" style="103" hidden="1" customWidth="1"/>
    <col min="1794" max="1794" width="22.54296875" style="103" customWidth="1"/>
    <col min="1795" max="1795" width="2.453125" style="103" customWidth="1"/>
    <col min="1796" max="1796" width="11.26953125" style="103" customWidth="1"/>
    <col min="1797" max="1797" width="12.81640625" style="103" customWidth="1"/>
    <col min="1798" max="1798" width="12.26953125" style="103" customWidth="1"/>
    <col min="1799" max="1799" width="13.26953125" style="103" customWidth="1"/>
    <col min="1800" max="1800" width="16.81640625" style="103" bestFit="1" customWidth="1"/>
    <col min="1801" max="1802" width="12.1796875" style="103" customWidth="1"/>
    <col min="1803" max="1805" width="13.1796875" style="103" customWidth="1"/>
    <col min="1806" max="1806" width="13.54296875" style="103" customWidth="1"/>
    <col min="1807" max="1807" width="12.7265625" style="103" customWidth="1"/>
    <col min="1808" max="1808" width="11.1796875" style="103" customWidth="1"/>
    <col min="1809" max="1809" width="7.54296875" style="103" customWidth="1"/>
    <col min="1810" max="2048" width="9.1796875" style="103"/>
    <col min="2049" max="2049" width="0" style="103" hidden="1" customWidth="1"/>
    <col min="2050" max="2050" width="22.54296875" style="103" customWidth="1"/>
    <col min="2051" max="2051" width="2.453125" style="103" customWidth="1"/>
    <col min="2052" max="2052" width="11.26953125" style="103" customWidth="1"/>
    <col min="2053" max="2053" width="12.81640625" style="103" customWidth="1"/>
    <col min="2054" max="2054" width="12.26953125" style="103" customWidth="1"/>
    <col min="2055" max="2055" width="13.26953125" style="103" customWidth="1"/>
    <col min="2056" max="2056" width="16.81640625" style="103" bestFit="1" customWidth="1"/>
    <col min="2057" max="2058" width="12.1796875" style="103" customWidth="1"/>
    <col min="2059" max="2061" width="13.1796875" style="103" customWidth="1"/>
    <col min="2062" max="2062" width="13.54296875" style="103" customWidth="1"/>
    <col min="2063" max="2063" width="12.7265625" style="103" customWidth="1"/>
    <col min="2064" max="2064" width="11.1796875" style="103" customWidth="1"/>
    <col min="2065" max="2065" width="7.54296875" style="103" customWidth="1"/>
    <col min="2066" max="2304" width="9.1796875" style="103"/>
    <col min="2305" max="2305" width="0" style="103" hidden="1" customWidth="1"/>
    <col min="2306" max="2306" width="22.54296875" style="103" customWidth="1"/>
    <col min="2307" max="2307" width="2.453125" style="103" customWidth="1"/>
    <col min="2308" max="2308" width="11.26953125" style="103" customWidth="1"/>
    <col min="2309" max="2309" width="12.81640625" style="103" customWidth="1"/>
    <col min="2310" max="2310" width="12.26953125" style="103" customWidth="1"/>
    <col min="2311" max="2311" width="13.26953125" style="103" customWidth="1"/>
    <col min="2312" max="2312" width="16.81640625" style="103" bestFit="1" customWidth="1"/>
    <col min="2313" max="2314" width="12.1796875" style="103" customWidth="1"/>
    <col min="2315" max="2317" width="13.1796875" style="103" customWidth="1"/>
    <col min="2318" max="2318" width="13.54296875" style="103" customWidth="1"/>
    <col min="2319" max="2319" width="12.7265625" style="103" customWidth="1"/>
    <col min="2320" max="2320" width="11.1796875" style="103" customWidth="1"/>
    <col min="2321" max="2321" width="7.54296875" style="103" customWidth="1"/>
    <col min="2322" max="2560" width="9.1796875" style="103"/>
    <col min="2561" max="2561" width="0" style="103" hidden="1" customWidth="1"/>
    <col min="2562" max="2562" width="22.54296875" style="103" customWidth="1"/>
    <col min="2563" max="2563" width="2.453125" style="103" customWidth="1"/>
    <col min="2564" max="2564" width="11.26953125" style="103" customWidth="1"/>
    <col min="2565" max="2565" width="12.81640625" style="103" customWidth="1"/>
    <col min="2566" max="2566" width="12.26953125" style="103" customWidth="1"/>
    <col min="2567" max="2567" width="13.26953125" style="103" customWidth="1"/>
    <col min="2568" max="2568" width="16.81640625" style="103" bestFit="1" customWidth="1"/>
    <col min="2569" max="2570" width="12.1796875" style="103" customWidth="1"/>
    <col min="2571" max="2573" width="13.1796875" style="103" customWidth="1"/>
    <col min="2574" max="2574" width="13.54296875" style="103" customWidth="1"/>
    <col min="2575" max="2575" width="12.7265625" style="103" customWidth="1"/>
    <col min="2576" max="2576" width="11.1796875" style="103" customWidth="1"/>
    <col min="2577" max="2577" width="7.54296875" style="103" customWidth="1"/>
    <col min="2578" max="2816" width="9.1796875" style="103"/>
    <col min="2817" max="2817" width="0" style="103" hidden="1" customWidth="1"/>
    <col min="2818" max="2818" width="22.54296875" style="103" customWidth="1"/>
    <col min="2819" max="2819" width="2.453125" style="103" customWidth="1"/>
    <col min="2820" max="2820" width="11.26953125" style="103" customWidth="1"/>
    <col min="2821" max="2821" width="12.81640625" style="103" customWidth="1"/>
    <col min="2822" max="2822" width="12.26953125" style="103" customWidth="1"/>
    <col min="2823" max="2823" width="13.26953125" style="103" customWidth="1"/>
    <col min="2824" max="2824" width="16.81640625" style="103" bestFit="1" customWidth="1"/>
    <col min="2825" max="2826" width="12.1796875" style="103" customWidth="1"/>
    <col min="2827" max="2829" width="13.1796875" style="103" customWidth="1"/>
    <col min="2830" max="2830" width="13.54296875" style="103" customWidth="1"/>
    <col min="2831" max="2831" width="12.7265625" style="103" customWidth="1"/>
    <col min="2832" max="2832" width="11.1796875" style="103" customWidth="1"/>
    <col min="2833" max="2833" width="7.54296875" style="103" customWidth="1"/>
    <col min="2834" max="3072" width="9.1796875" style="103"/>
    <col min="3073" max="3073" width="0" style="103" hidden="1" customWidth="1"/>
    <col min="3074" max="3074" width="22.54296875" style="103" customWidth="1"/>
    <col min="3075" max="3075" width="2.453125" style="103" customWidth="1"/>
    <col min="3076" max="3076" width="11.26953125" style="103" customWidth="1"/>
    <col min="3077" max="3077" width="12.81640625" style="103" customWidth="1"/>
    <col min="3078" max="3078" width="12.26953125" style="103" customWidth="1"/>
    <col min="3079" max="3079" width="13.26953125" style="103" customWidth="1"/>
    <col min="3080" max="3080" width="16.81640625" style="103" bestFit="1" customWidth="1"/>
    <col min="3081" max="3082" width="12.1796875" style="103" customWidth="1"/>
    <col min="3083" max="3085" width="13.1796875" style="103" customWidth="1"/>
    <col min="3086" max="3086" width="13.54296875" style="103" customWidth="1"/>
    <col min="3087" max="3087" width="12.7265625" style="103" customWidth="1"/>
    <col min="3088" max="3088" width="11.1796875" style="103" customWidth="1"/>
    <col min="3089" max="3089" width="7.54296875" style="103" customWidth="1"/>
    <col min="3090" max="3328" width="9.1796875" style="103"/>
    <col min="3329" max="3329" width="0" style="103" hidden="1" customWidth="1"/>
    <col min="3330" max="3330" width="22.54296875" style="103" customWidth="1"/>
    <col min="3331" max="3331" width="2.453125" style="103" customWidth="1"/>
    <col min="3332" max="3332" width="11.26953125" style="103" customWidth="1"/>
    <col min="3333" max="3333" width="12.81640625" style="103" customWidth="1"/>
    <col min="3334" max="3334" width="12.26953125" style="103" customWidth="1"/>
    <col min="3335" max="3335" width="13.26953125" style="103" customWidth="1"/>
    <col min="3336" max="3336" width="16.81640625" style="103" bestFit="1" customWidth="1"/>
    <col min="3337" max="3338" width="12.1796875" style="103" customWidth="1"/>
    <col min="3339" max="3341" width="13.1796875" style="103" customWidth="1"/>
    <col min="3342" max="3342" width="13.54296875" style="103" customWidth="1"/>
    <col min="3343" max="3343" width="12.7265625" style="103" customWidth="1"/>
    <col min="3344" max="3344" width="11.1796875" style="103" customWidth="1"/>
    <col min="3345" max="3345" width="7.54296875" style="103" customWidth="1"/>
    <col min="3346" max="3584" width="9.1796875" style="103"/>
    <col min="3585" max="3585" width="0" style="103" hidden="1" customWidth="1"/>
    <col min="3586" max="3586" width="22.54296875" style="103" customWidth="1"/>
    <col min="3587" max="3587" width="2.453125" style="103" customWidth="1"/>
    <col min="3588" max="3588" width="11.26953125" style="103" customWidth="1"/>
    <col min="3589" max="3589" width="12.81640625" style="103" customWidth="1"/>
    <col min="3590" max="3590" width="12.26953125" style="103" customWidth="1"/>
    <col min="3591" max="3591" width="13.26953125" style="103" customWidth="1"/>
    <col min="3592" max="3592" width="16.81640625" style="103" bestFit="1" customWidth="1"/>
    <col min="3593" max="3594" width="12.1796875" style="103" customWidth="1"/>
    <col min="3595" max="3597" width="13.1796875" style="103" customWidth="1"/>
    <col min="3598" max="3598" width="13.54296875" style="103" customWidth="1"/>
    <col min="3599" max="3599" width="12.7265625" style="103" customWidth="1"/>
    <col min="3600" max="3600" width="11.1796875" style="103" customWidth="1"/>
    <col min="3601" max="3601" width="7.54296875" style="103" customWidth="1"/>
    <col min="3602" max="3840" width="9.1796875" style="103"/>
    <col min="3841" max="3841" width="0" style="103" hidden="1" customWidth="1"/>
    <col min="3842" max="3842" width="22.54296875" style="103" customWidth="1"/>
    <col min="3843" max="3843" width="2.453125" style="103" customWidth="1"/>
    <col min="3844" max="3844" width="11.26953125" style="103" customWidth="1"/>
    <col min="3845" max="3845" width="12.81640625" style="103" customWidth="1"/>
    <col min="3846" max="3846" width="12.26953125" style="103" customWidth="1"/>
    <col min="3847" max="3847" width="13.26953125" style="103" customWidth="1"/>
    <col min="3848" max="3848" width="16.81640625" style="103" bestFit="1" customWidth="1"/>
    <col min="3849" max="3850" width="12.1796875" style="103" customWidth="1"/>
    <col min="3851" max="3853" width="13.1796875" style="103" customWidth="1"/>
    <col min="3854" max="3854" width="13.54296875" style="103" customWidth="1"/>
    <col min="3855" max="3855" width="12.7265625" style="103" customWidth="1"/>
    <col min="3856" max="3856" width="11.1796875" style="103" customWidth="1"/>
    <col min="3857" max="3857" width="7.54296875" style="103" customWidth="1"/>
    <col min="3858" max="4096" width="9.1796875" style="103"/>
    <col min="4097" max="4097" width="0" style="103" hidden="1" customWidth="1"/>
    <col min="4098" max="4098" width="22.54296875" style="103" customWidth="1"/>
    <col min="4099" max="4099" width="2.453125" style="103" customWidth="1"/>
    <col min="4100" max="4100" width="11.26953125" style="103" customWidth="1"/>
    <col min="4101" max="4101" width="12.81640625" style="103" customWidth="1"/>
    <col min="4102" max="4102" width="12.26953125" style="103" customWidth="1"/>
    <col min="4103" max="4103" width="13.26953125" style="103" customWidth="1"/>
    <col min="4104" max="4104" width="16.81640625" style="103" bestFit="1" customWidth="1"/>
    <col min="4105" max="4106" width="12.1796875" style="103" customWidth="1"/>
    <col min="4107" max="4109" width="13.1796875" style="103" customWidth="1"/>
    <col min="4110" max="4110" width="13.54296875" style="103" customWidth="1"/>
    <col min="4111" max="4111" width="12.7265625" style="103" customWidth="1"/>
    <col min="4112" max="4112" width="11.1796875" style="103" customWidth="1"/>
    <col min="4113" max="4113" width="7.54296875" style="103" customWidth="1"/>
    <col min="4114" max="4352" width="9.1796875" style="103"/>
    <col min="4353" max="4353" width="0" style="103" hidden="1" customWidth="1"/>
    <col min="4354" max="4354" width="22.54296875" style="103" customWidth="1"/>
    <col min="4355" max="4355" width="2.453125" style="103" customWidth="1"/>
    <col min="4356" max="4356" width="11.26953125" style="103" customWidth="1"/>
    <col min="4357" max="4357" width="12.81640625" style="103" customWidth="1"/>
    <col min="4358" max="4358" width="12.26953125" style="103" customWidth="1"/>
    <col min="4359" max="4359" width="13.26953125" style="103" customWidth="1"/>
    <col min="4360" max="4360" width="16.81640625" style="103" bestFit="1" customWidth="1"/>
    <col min="4361" max="4362" width="12.1796875" style="103" customWidth="1"/>
    <col min="4363" max="4365" width="13.1796875" style="103" customWidth="1"/>
    <col min="4366" max="4366" width="13.54296875" style="103" customWidth="1"/>
    <col min="4367" max="4367" width="12.7265625" style="103" customWidth="1"/>
    <col min="4368" max="4368" width="11.1796875" style="103" customWidth="1"/>
    <col min="4369" max="4369" width="7.54296875" style="103" customWidth="1"/>
    <col min="4370" max="4608" width="9.1796875" style="103"/>
    <col min="4609" max="4609" width="0" style="103" hidden="1" customWidth="1"/>
    <col min="4610" max="4610" width="22.54296875" style="103" customWidth="1"/>
    <col min="4611" max="4611" width="2.453125" style="103" customWidth="1"/>
    <col min="4612" max="4612" width="11.26953125" style="103" customWidth="1"/>
    <col min="4613" max="4613" width="12.81640625" style="103" customWidth="1"/>
    <col min="4614" max="4614" width="12.26953125" style="103" customWidth="1"/>
    <col min="4615" max="4615" width="13.26953125" style="103" customWidth="1"/>
    <col min="4616" max="4616" width="16.81640625" style="103" bestFit="1" customWidth="1"/>
    <col min="4617" max="4618" width="12.1796875" style="103" customWidth="1"/>
    <col min="4619" max="4621" width="13.1796875" style="103" customWidth="1"/>
    <col min="4622" max="4622" width="13.54296875" style="103" customWidth="1"/>
    <col min="4623" max="4623" width="12.7265625" style="103" customWidth="1"/>
    <col min="4624" max="4624" width="11.1796875" style="103" customWidth="1"/>
    <col min="4625" max="4625" width="7.54296875" style="103" customWidth="1"/>
    <col min="4626" max="4864" width="9.1796875" style="103"/>
    <col min="4865" max="4865" width="0" style="103" hidden="1" customWidth="1"/>
    <col min="4866" max="4866" width="22.54296875" style="103" customWidth="1"/>
    <col min="4867" max="4867" width="2.453125" style="103" customWidth="1"/>
    <col min="4868" max="4868" width="11.26953125" style="103" customWidth="1"/>
    <col min="4869" max="4869" width="12.81640625" style="103" customWidth="1"/>
    <col min="4870" max="4870" width="12.26953125" style="103" customWidth="1"/>
    <col min="4871" max="4871" width="13.26953125" style="103" customWidth="1"/>
    <col min="4872" max="4872" width="16.81640625" style="103" bestFit="1" customWidth="1"/>
    <col min="4873" max="4874" width="12.1796875" style="103" customWidth="1"/>
    <col min="4875" max="4877" width="13.1796875" style="103" customWidth="1"/>
    <col min="4878" max="4878" width="13.54296875" style="103" customWidth="1"/>
    <col min="4879" max="4879" width="12.7265625" style="103" customWidth="1"/>
    <col min="4880" max="4880" width="11.1796875" style="103" customWidth="1"/>
    <col min="4881" max="4881" width="7.54296875" style="103" customWidth="1"/>
    <col min="4882" max="5120" width="9.1796875" style="103"/>
    <col min="5121" max="5121" width="0" style="103" hidden="1" customWidth="1"/>
    <col min="5122" max="5122" width="22.54296875" style="103" customWidth="1"/>
    <col min="5123" max="5123" width="2.453125" style="103" customWidth="1"/>
    <col min="5124" max="5124" width="11.26953125" style="103" customWidth="1"/>
    <col min="5125" max="5125" width="12.81640625" style="103" customWidth="1"/>
    <col min="5126" max="5126" width="12.26953125" style="103" customWidth="1"/>
    <col min="5127" max="5127" width="13.26953125" style="103" customWidth="1"/>
    <col min="5128" max="5128" width="16.81640625" style="103" bestFit="1" customWidth="1"/>
    <col min="5129" max="5130" width="12.1796875" style="103" customWidth="1"/>
    <col min="5131" max="5133" width="13.1796875" style="103" customWidth="1"/>
    <col min="5134" max="5134" width="13.54296875" style="103" customWidth="1"/>
    <col min="5135" max="5135" width="12.7265625" style="103" customWidth="1"/>
    <col min="5136" max="5136" width="11.1796875" style="103" customWidth="1"/>
    <col min="5137" max="5137" width="7.54296875" style="103" customWidth="1"/>
    <col min="5138" max="5376" width="9.1796875" style="103"/>
    <col min="5377" max="5377" width="0" style="103" hidden="1" customWidth="1"/>
    <col min="5378" max="5378" width="22.54296875" style="103" customWidth="1"/>
    <col min="5379" max="5379" width="2.453125" style="103" customWidth="1"/>
    <col min="5380" max="5380" width="11.26953125" style="103" customWidth="1"/>
    <col min="5381" max="5381" width="12.81640625" style="103" customWidth="1"/>
    <col min="5382" max="5382" width="12.26953125" style="103" customWidth="1"/>
    <col min="5383" max="5383" width="13.26953125" style="103" customWidth="1"/>
    <col min="5384" max="5384" width="16.81640625" style="103" bestFit="1" customWidth="1"/>
    <col min="5385" max="5386" width="12.1796875" style="103" customWidth="1"/>
    <col min="5387" max="5389" width="13.1796875" style="103" customWidth="1"/>
    <col min="5390" max="5390" width="13.54296875" style="103" customWidth="1"/>
    <col min="5391" max="5391" width="12.7265625" style="103" customWidth="1"/>
    <col min="5392" max="5392" width="11.1796875" style="103" customWidth="1"/>
    <col min="5393" max="5393" width="7.54296875" style="103" customWidth="1"/>
    <col min="5394" max="5632" width="9.1796875" style="103"/>
    <col min="5633" max="5633" width="0" style="103" hidden="1" customWidth="1"/>
    <col min="5634" max="5634" width="22.54296875" style="103" customWidth="1"/>
    <col min="5635" max="5635" width="2.453125" style="103" customWidth="1"/>
    <col min="5636" max="5636" width="11.26953125" style="103" customWidth="1"/>
    <col min="5637" max="5637" width="12.81640625" style="103" customWidth="1"/>
    <col min="5638" max="5638" width="12.26953125" style="103" customWidth="1"/>
    <col min="5639" max="5639" width="13.26953125" style="103" customWidth="1"/>
    <col min="5640" max="5640" width="16.81640625" style="103" bestFit="1" customWidth="1"/>
    <col min="5641" max="5642" width="12.1796875" style="103" customWidth="1"/>
    <col min="5643" max="5645" width="13.1796875" style="103" customWidth="1"/>
    <col min="5646" max="5646" width="13.54296875" style="103" customWidth="1"/>
    <col min="5647" max="5647" width="12.7265625" style="103" customWidth="1"/>
    <col min="5648" max="5648" width="11.1796875" style="103" customWidth="1"/>
    <col min="5649" max="5649" width="7.54296875" style="103" customWidth="1"/>
    <col min="5650" max="5888" width="9.1796875" style="103"/>
    <col min="5889" max="5889" width="0" style="103" hidden="1" customWidth="1"/>
    <col min="5890" max="5890" width="22.54296875" style="103" customWidth="1"/>
    <col min="5891" max="5891" width="2.453125" style="103" customWidth="1"/>
    <col min="5892" max="5892" width="11.26953125" style="103" customWidth="1"/>
    <col min="5893" max="5893" width="12.81640625" style="103" customWidth="1"/>
    <col min="5894" max="5894" width="12.26953125" style="103" customWidth="1"/>
    <col min="5895" max="5895" width="13.26953125" style="103" customWidth="1"/>
    <col min="5896" max="5896" width="16.81640625" style="103" bestFit="1" customWidth="1"/>
    <col min="5897" max="5898" width="12.1796875" style="103" customWidth="1"/>
    <col min="5899" max="5901" width="13.1796875" style="103" customWidth="1"/>
    <col min="5902" max="5902" width="13.54296875" style="103" customWidth="1"/>
    <col min="5903" max="5903" width="12.7265625" style="103" customWidth="1"/>
    <col min="5904" max="5904" width="11.1796875" style="103" customWidth="1"/>
    <col min="5905" max="5905" width="7.54296875" style="103" customWidth="1"/>
    <col min="5906" max="6144" width="9.1796875" style="103"/>
    <col min="6145" max="6145" width="0" style="103" hidden="1" customWidth="1"/>
    <col min="6146" max="6146" width="22.54296875" style="103" customWidth="1"/>
    <col min="6147" max="6147" width="2.453125" style="103" customWidth="1"/>
    <col min="6148" max="6148" width="11.26953125" style="103" customWidth="1"/>
    <col min="6149" max="6149" width="12.81640625" style="103" customWidth="1"/>
    <col min="6150" max="6150" width="12.26953125" style="103" customWidth="1"/>
    <col min="6151" max="6151" width="13.26953125" style="103" customWidth="1"/>
    <col min="6152" max="6152" width="16.81640625" style="103" bestFit="1" customWidth="1"/>
    <col min="6153" max="6154" width="12.1796875" style="103" customWidth="1"/>
    <col min="6155" max="6157" width="13.1796875" style="103" customWidth="1"/>
    <col min="6158" max="6158" width="13.54296875" style="103" customWidth="1"/>
    <col min="6159" max="6159" width="12.7265625" style="103" customWidth="1"/>
    <col min="6160" max="6160" width="11.1796875" style="103" customWidth="1"/>
    <col min="6161" max="6161" width="7.54296875" style="103" customWidth="1"/>
    <col min="6162" max="6400" width="9.1796875" style="103"/>
    <col min="6401" max="6401" width="0" style="103" hidden="1" customWidth="1"/>
    <col min="6402" max="6402" width="22.54296875" style="103" customWidth="1"/>
    <col min="6403" max="6403" width="2.453125" style="103" customWidth="1"/>
    <col min="6404" max="6404" width="11.26953125" style="103" customWidth="1"/>
    <col min="6405" max="6405" width="12.81640625" style="103" customWidth="1"/>
    <col min="6406" max="6406" width="12.26953125" style="103" customWidth="1"/>
    <col min="6407" max="6407" width="13.26953125" style="103" customWidth="1"/>
    <col min="6408" max="6408" width="16.81640625" style="103" bestFit="1" customWidth="1"/>
    <col min="6409" max="6410" width="12.1796875" style="103" customWidth="1"/>
    <col min="6411" max="6413" width="13.1796875" style="103" customWidth="1"/>
    <col min="6414" max="6414" width="13.54296875" style="103" customWidth="1"/>
    <col min="6415" max="6415" width="12.7265625" style="103" customWidth="1"/>
    <col min="6416" max="6416" width="11.1796875" style="103" customWidth="1"/>
    <col min="6417" max="6417" width="7.54296875" style="103" customWidth="1"/>
    <col min="6418" max="6656" width="9.1796875" style="103"/>
    <col min="6657" max="6657" width="0" style="103" hidden="1" customWidth="1"/>
    <col min="6658" max="6658" width="22.54296875" style="103" customWidth="1"/>
    <col min="6659" max="6659" width="2.453125" style="103" customWidth="1"/>
    <col min="6660" max="6660" width="11.26953125" style="103" customWidth="1"/>
    <col min="6661" max="6661" width="12.81640625" style="103" customWidth="1"/>
    <col min="6662" max="6662" width="12.26953125" style="103" customWidth="1"/>
    <col min="6663" max="6663" width="13.26953125" style="103" customWidth="1"/>
    <col min="6664" max="6664" width="16.81640625" style="103" bestFit="1" customWidth="1"/>
    <col min="6665" max="6666" width="12.1796875" style="103" customWidth="1"/>
    <col min="6667" max="6669" width="13.1796875" style="103" customWidth="1"/>
    <col min="6670" max="6670" width="13.54296875" style="103" customWidth="1"/>
    <col min="6671" max="6671" width="12.7265625" style="103" customWidth="1"/>
    <col min="6672" max="6672" width="11.1796875" style="103" customWidth="1"/>
    <col min="6673" max="6673" width="7.54296875" style="103" customWidth="1"/>
    <col min="6674" max="6912" width="9.1796875" style="103"/>
    <col min="6913" max="6913" width="0" style="103" hidden="1" customWidth="1"/>
    <col min="6914" max="6914" width="22.54296875" style="103" customWidth="1"/>
    <col min="6915" max="6915" width="2.453125" style="103" customWidth="1"/>
    <col min="6916" max="6916" width="11.26953125" style="103" customWidth="1"/>
    <col min="6917" max="6917" width="12.81640625" style="103" customWidth="1"/>
    <col min="6918" max="6918" width="12.26953125" style="103" customWidth="1"/>
    <col min="6919" max="6919" width="13.26953125" style="103" customWidth="1"/>
    <col min="6920" max="6920" width="16.81640625" style="103" bestFit="1" customWidth="1"/>
    <col min="6921" max="6922" width="12.1796875" style="103" customWidth="1"/>
    <col min="6923" max="6925" width="13.1796875" style="103" customWidth="1"/>
    <col min="6926" max="6926" width="13.54296875" style="103" customWidth="1"/>
    <col min="6927" max="6927" width="12.7265625" style="103" customWidth="1"/>
    <col min="6928" max="6928" width="11.1796875" style="103" customWidth="1"/>
    <col min="6929" max="6929" width="7.54296875" style="103" customWidth="1"/>
    <col min="6930" max="7168" width="9.1796875" style="103"/>
    <col min="7169" max="7169" width="0" style="103" hidden="1" customWidth="1"/>
    <col min="7170" max="7170" width="22.54296875" style="103" customWidth="1"/>
    <col min="7171" max="7171" width="2.453125" style="103" customWidth="1"/>
    <col min="7172" max="7172" width="11.26953125" style="103" customWidth="1"/>
    <col min="7173" max="7173" width="12.81640625" style="103" customWidth="1"/>
    <col min="7174" max="7174" width="12.26953125" style="103" customWidth="1"/>
    <col min="7175" max="7175" width="13.26953125" style="103" customWidth="1"/>
    <col min="7176" max="7176" width="16.81640625" style="103" bestFit="1" customWidth="1"/>
    <col min="7177" max="7178" width="12.1796875" style="103" customWidth="1"/>
    <col min="7179" max="7181" width="13.1796875" style="103" customWidth="1"/>
    <col min="7182" max="7182" width="13.54296875" style="103" customWidth="1"/>
    <col min="7183" max="7183" width="12.7265625" style="103" customWidth="1"/>
    <col min="7184" max="7184" width="11.1796875" style="103" customWidth="1"/>
    <col min="7185" max="7185" width="7.54296875" style="103" customWidth="1"/>
    <col min="7186" max="7424" width="9.1796875" style="103"/>
    <col min="7425" max="7425" width="0" style="103" hidden="1" customWidth="1"/>
    <col min="7426" max="7426" width="22.54296875" style="103" customWidth="1"/>
    <col min="7427" max="7427" width="2.453125" style="103" customWidth="1"/>
    <col min="7428" max="7428" width="11.26953125" style="103" customWidth="1"/>
    <col min="7429" max="7429" width="12.81640625" style="103" customWidth="1"/>
    <col min="7430" max="7430" width="12.26953125" style="103" customWidth="1"/>
    <col min="7431" max="7431" width="13.26953125" style="103" customWidth="1"/>
    <col min="7432" max="7432" width="16.81640625" style="103" bestFit="1" customWidth="1"/>
    <col min="7433" max="7434" width="12.1796875" style="103" customWidth="1"/>
    <col min="7435" max="7437" width="13.1796875" style="103" customWidth="1"/>
    <col min="7438" max="7438" width="13.54296875" style="103" customWidth="1"/>
    <col min="7439" max="7439" width="12.7265625" style="103" customWidth="1"/>
    <col min="7440" max="7440" width="11.1796875" style="103" customWidth="1"/>
    <col min="7441" max="7441" width="7.54296875" style="103" customWidth="1"/>
    <col min="7442" max="7680" width="9.1796875" style="103"/>
    <col min="7681" max="7681" width="0" style="103" hidden="1" customWidth="1"/>
    <col min="7682" max="7682" width="22.54296875" style="103" customWidth="1"/>
    <col min="7683" max="7683" width="2.453125" style="103" customWidth="1"/>
    <col min="7684" max="7684" width="11.26953125" style="103" customWidth="1"/>
    <col min="7685" max="7685" width="12.81640625" style="103" customWidth="1"/>
    <col min="7686" max="7686" width="12.26953125" style="103" customWidth="1"/>
    <col min="7687" max="7687" width="13.26953125" style="103" customWidth="1"/>
    <col min="7688" max="7688" width="16.81640625" style="103" bestFit="1" customWidth="1"/>
    <col min="7689" max="7690" width="12.1796875" style="103" customWidth="1"/>
    <col min="7691" max="7693" width="13.1796875" style="103" customWidth="1"/>
    <col min="7694" max="7694" width="13.54296875" style="103" customWidth="1"/>
    <col min="7695" max="7695" width="12.7265625" style="103" customWidth="1"/>
    <col min="7696" max="7696" width="11.1796875" style="103" customWidth="1"/>
    <col min="7697" max="7697" width="7.54296875" style="103" customWidth="1"/>
    <col min="7698" max="7936" width="9.1796875" style="103"/>
    <col min="7937" max="7937" width="0" style="103" hidden="1" customWidth="1"/>
    <col min="7938" max="7938" width="22.54296875" style="103" customWidth="1"/>
    <col min="7939" max="7939" width="2.453125" style="103" customWidth="1"/>
    <col min="7940" max="7940" width="11.26953125" style="103" customWidth="1"/>
    <col min="7941" max="7941" width="12.81640625" style="103" customWidth="1"/>
    <col min="7942" max="7942" width="12.26953125" style="103" customWidth="1"/>
    <col min="7943" max="7943" width="13.26953125" style="103" customWidth="1"/>
    <col min="7944" max="7944" width="16.81640625" style="103" bestFit="1" customWidth="1"/>
    <col min="7945" max="7946" width="12.1796875" style="103" customWidth="1"/>
    <col min="7947" max="7949" width="13.1796875" style="103" customWidth="1"/>
    <col min="7950" max="7950" width="13.54296875" style="103" customWidth="1"/>
    <col min="7951" max="7951" width="12.7265625" style="103" customWidth="1"/>
    <col min="7952" max="7952" width="11.1796875" style="103" customWidth="1"/>
    <col min="7953" max="7953" width="7.54296875" style="103" customWidth="1"/>
    <col min="7954" max="8192" width="9.1796875" style="103"/>
    <col min="8193" max="8193" width="0" style="103" hidden="1" customWidth="1"/>
    <col min="8194" max="8194" width="22.54296875" style="103" customWidth="1"/>
    <col min="8195" max="8195" width="2.453125" style="103" customWidth="1"/>
    <col min="8196" max="8196" width="11.26953125" style="103" customWidth="1"/>
    <col min="8197" max="8197" width="12.81640625" style="103" customWidth="1"/>
    <col min="8198" max="8198" width="12.26953125" style="103" customWidth="1"/>
    <col min="8199" max="8199" width="13.26953125" style="103" customWidth="1"/>
    <col min="8200" max="8200" width="16.81640625" style="103" bestFit="1" customWidth="1"/>
    <col min="8201" max="8202" width="12.1796875" style="103" customWidth="1"/>
    <col min="8203" max="8205" width="13.1796875" style="103" customWidth="1"/>
    <col min="8206" max="8206" width="13.54296875" style="103" customWidth="1"/>
    <col min="8207" max="8207" width="12.7265625" style="103" customWidth="1"/>
    <col min="8208" max="8208" width="11.1796875" style="103" customWidth="1"/>
    <col min="8209" max="8209" width="7.54296875" style="103" customWidth="1"/>
    <col min="8210" max="8448" width="9.1796875" style="103"/>
    <col min="8449" max="8449" width="0" style="103" hidden="1" customWidth="1"/>
    <col min="8450" max="8450" width="22.54296875" style="103" customWidth="1"/>
    <col min="8451" max="8451" width="2.453125" style="103" customWidth="1"/>
    <col min="8452" max="8452" width="11.26953125" style="103" customWidth="1"/>
    <col min="8453" max="8453" width="12.81640625" style="103" customWidth="1"/>
    <col min="8454" max="8454" width="12.26953125" style="103" customWidth="1"/>
    <col min="8455" max="8455" width="13.26953125" style="103" customWidth="1"/>
    <col min="8456" max="8456" width="16.81640625" style="103" bestFit="1" customWidth="1"/>
    <col min="8457" max="8458" width="12.1796875" style="103" customWidth="1"/>
    <col min="8459" max="8461" width="13.1796875" style="103" customWidth="1"/>
    <col min="8462" max="8462" width="13.54296875" style="103" customWidth="1"/>
    <col min="8463" max="8463" width="12.7265625" style="103" customWidth="1"/>
    <col min="8464" max="8464" width="11.1796875" style="103" customWidth="1"/>
    <col min="8465" max="8465" width="7.54296875" style="103" customWidth="1"/>
    <col min="8466" max="8704" width="9.1796875" style="103"/>
    <col min="8705" max="8705" width="0" style="103" hidden="1" customWidth="1"/>
    <col min="8706" max="8706" width="22.54296875" style="103" customWidth="1"/>
    <col min="8707" max="8707" width="2.453125" style="103" customWidth="1"/>
    <col min="8708" max="8708" width="11.26953125" style="103" customWidth="1"/>
    <col min="8709" max="8709" width="12.81640625" style="103" customWidth="1"/>
    <col min="8710" max="8710" width="12.26953125" style="103" customWidth="1"/>
    <col min="8711" max="8711" width="13.26953125" style="103" customWidth="1"/>
    <col min="8712" max="8712" width="16.81640625" style="103" bestFit="1" customWidth="1"/>
    <col min="8713" max="8714" width="12.1796875" style="103" customWidth="1"/>
    <col min="8715" max="8717" width="13.1796875" style="103" customWidth="1"/>
    <col min="8718" max="8718" width="13.54296875" style="103" customWidth="1"/>
    <col min="8719" max="8719" width="12.7265625" style="103" customWidth="1"/>
    <col min="8720" max="8720" width="11.1796875" style="103" customWidth="1"/>
    <col min="8721" max="8721" width="7.54296875" style="103" customWidth="1"/>
    <col min="8722" max="8960" width="9.1796875" style="103"/>
    <col min="8961" max="8961" width="0" style="103" hidden="1" customWidth="1"/>
    <col min="8962" max="8962" width="22.54296875" style="103" customWidth="1"/>
    <col min="8963" max="8963" width="2.453125" style="103" customWidth="1"/>
    <col min="8964" max="8964" width="11.26953125" style="103" customWidth="1"/>
    <col min="8965" max="8965" width="12.81640625" style="103" customWidth="1"/>
    <col min="8966" max="8966" width="12.26953125" style="103" customWidth="1"/>
    <col min="8967" max="8967" width="13.26953125" style="103" customWidth="1"/>
    <col min="8968" max="8968" width="16.81640625" style="103" bestFit="1" customWidth="1"/>
    <col min="8969" max="8970" width="12.1796875" style="103" customWidth="1"/>
    <col min="8971" max="8973" width="13.1796875" style="103" customWidth="1"/>
    <col min="8974" max="8974" width="13.54296875" style="103" customWidth="1"/>
    <col min="8975" max="8975" width="12.7265625" style="103" customWidth="1"/>
    <col min="8976" max="8976" width="11.1796875" style="103" customWidth="1"/>
    <col min="8977" max="8977" width="7.54296875" style="103" customWidth="1"/>
    <col min="8978" max="9216" width="9.1796875" style="103"/>
    <col min="9217" max="9217" width="0" style="103" hidden="1" customWidth="1"/>
    <col min="9218" max="9218" width="22.54296875" style="103" customWidth="1"/>
    <col min="9219" max="9219" width="2.453125" style="103" customWidth="1"/>
    <col min="9220" max="9220" width="11.26953125" style="103" customWidth="1"/>
    <col min="9221" max="9221" width="12.81640625" style="103" customWidth="1"/>
    <col min="9222" max="9222" width="12.26953125" style="103" customWidth="1"/>
    <col min="9223" max="9223" width="13.26953125" style="103" customWidth="1"/>
    <col min="9224" max="9224" width="16.81640625" style="103" bestFit="1" customWidth="1"/>
    <col min="9225" max="9226" width="12.1796875" style="103" customWidth="1"/>
    <col min="9227" max="9229" width="13.1796875" style="103" customWidth="1"/>
    <col min="9230" max="9230" width="13.54296875" style="103" customWidth="1"/>
    <col min="9231" max="9231" width="12.7265625" style="103" customWidth="1"/>
    <col min="9232" max="9232" width="11.1796875" style="103" customWidth="1"/>
    <col min="9233" max="9233" width="7.54296875" style="103" customWidth="1"/>
    <col min="9234" max="9472" width="9.1796875" style="103"/>
    <col min="9473" max="9473" width="0" style="103" hidden="1" customWidth="1"/>
    <col min="9474" max="9474" width="22.54296875" style="103" customWidth="1"/>
    <col min="9475" max="9475" width="2.453125" style="103" customWidth="1"/>
    <col min="9476" max="9476" width="11.26953125" style="103" customWidth="1"/>
    <col min="9477" max="9477" width="12.81640625" style="103" customWidth="1"/>
    <col min="9478" max="9478" width="12.26953125" style="103" customWidth="1"/>
    <col min="9479" max="9479" width="13.26953125" style="103" customWidth="1"/>
    <col min="9480" max="9480" width="16.81640625" style="103" bestFit="1" customWidth="1"/>
    <col min="9481" max="9482" width="12.1796875" style="103" customWidth="1"/>
    <col min="9483" max="9485" width="13.1796875" style="103" customWidth="1"/>
    <col min="9486" max="9486" width="13.54296875" style="103" customWidth="1"/>
    <col min="9487" max="9487" width="12.7265625" style="103" customWidth="1"/>
    <col min="9488" max="9488" width="11.1796875" style="103" customWidth="1"/>
    <col min="9489" max="9489" width="7.54296875" style="103" customWidth="1"/>
    <col min="9490" max="9728" width="9.1796875" style="103"/>
    <col min="9729" max="9729" width="0" style="103" hidden="1" customWidth="1"/>
    <col min="9730" max="9730" width="22.54296875" style="103" customWidth="1"/>
    <col min="9731" max="9731" width="2.453125" style="103" customWidth="1"/>
    <col min="9732" max="9732" width="11.26953125" style="103" customWidth="1"/>
    <col min="9733" max="9733" width="12.81640625" style="103" customWidth="1"/>
    <col min="9734" max="9734" width="12.26953125" style="103" customWidth="1"/>
    <col min="9735" max="9735" width="13.26953125" style="103" customWidth="1"/>
    <col min="9736" max="9736" width="16.81640625" style="103" bestFit="1" customWidth="1"/>
    <col min="9737" max="9738" width="12.1796875" style="103" customWidth="1"/>
    <col min="9739" max="9741" width="13.1796875" style="103" customWidth="1"/>
    <col min="9742" max="9742" width="13.54296875" style="103" customWidth="1"/>
    <col min="9743" max="9743" width="12.7265625" style="103" customWidth="1"/>
    <col min="9744" max="9744" width="11.1796875" style="103" customWidth="1"/>
    <col min="9745" max="9745" width="7.54296875" style="103" customWidth="1"/>
    <col min="9746" max="9984" width="9.1796875" style="103"/>
    <col min="9985" max="9985" width="0" style="103" hidden="1" customWidth="1"/>
    <col min="9986" max="9986" width="22.54296875" style="103" customWidth="1"/>
    <col min="9987" max="9987" width="2.453125" style="103" customWidth="1"/>
    <col min="9988" max="9988" width="11.26953125" style="103" customWidth="1"/>
    <col min="9989" max="9989" width="12.81640625" style="103" customWidth="1"/>
    <col min="9990" max="9990" width="12.26953125" style="103" customWidth="1"/>
    <col min="9991" max="9991" width="13.26953125" style="103" customWidth="1"/>
    <col min="9992" max="9992" width="16.81640625" style="103" bestFit="1" customWidth="1"/>
    <col min="9993" max="9994" width="12.1796875" style="103" customWidth="1"/>
    <col min="9995" max="9997" width="13.1796875" style="103" customWidth="1"/>
    <col min="9998" max="9998" width="13.54296875" style="103" customWidth="1"/>
    <col min="9999" max="9999" width="12.7265625" style="103" customWidth="1"/>
    <col min="10000" max="10000" width="11.1796875" style="103" customWidth="1"/>
    <col min="10001" max="10001" width="7.54296875" style="103" customWidth="1"/>
    <col min="10002" max="10240" width="9.1796875" style="103"/>
    <col min="10241" max="10241" width="0" style="103" hidden="1" customWidth="1"/>
    <col min="10242" max="10242" width="22.54296875" style="103" customWidth="1"/>
    <col min="10243" max="10243" width="2.453125" style="103" customWidth="1"/>
    <col min="10244" max="10244" width="11.26953125" style="103" customWidth="1"/>
    <col min="10245" max="10245" width="12.81640625" style="103" customWidth="1"/>
    <col min="10246" max="10246" width="12.26953125" style="103" customWidth="1"/>
    <col min="10247" max="10247" width="13.26953125" style="103" customWidth="1"/>
    <col min="10248" max="10248" width="16.81640625" style="103" bestFit="1" customWidth="1"/>
    <col min="10249" max="10250" width="12.1796875" style="103" customWidth="1"/>
    <col min="10251" max="10253" width="13.1796875" style="103" customWidth="1"/>
    <col min="10254" max="10254" width="13.54296875" style="103" customWidth="1"/>
    <col min="10255" max="10255" width="12.7265625" style="103" customWidth="1"/>
    <col min="10256" max="10256" width="11.1796875" style="103" customWidth="1"/>
    <col min="10257" max="10257" width="7.54296875" style="103" customWidth="1"/>
    <col min="10258" max="10496" width="9.1796875" style="103"/>
    <col min="10497" max="10497" width="0" style="103" hidden="1" customWidth="1"/>
    <col min="10498" max="10498" width="22.54296875" style="103" customWidth="1"/>
    <col min="10499" max="10499" width="2.453125" style="103" customWidth="1"/>
    <col min="10500" max="10500" width="11.26953125" style="103" customWidth="1"/>
    <col min="10501" max="10501" width="12.81640625" style="103" customWidth="1"/>
    <col min="10502" max="10502" width="12.26953125" style="103" customWidth="1"/>
    <col min="10503" max="10503" width="13.26953125" style="103" customWidth="1"/>
    <col min="10504" max="10504" width="16.81640625" style="103" bestFit="1" customWidth="1"/>
    <col min="10505" max="10506" width="12.1796875" style="103" customWidth="1"/>
    <col min="10507" max="10509" width="13.1796875" style="103" customWidth="1"/>
    <col min="10510" max="10510" width="13.54296875" style="103" customWidth="1"/>
    <col min="10511" max="10511" width="12.7265625" style="103" customWidth="1"/>
    <col min="10512" max="10512" width="11.1796875" style="103" customWidth="1"/>
    <col min="10513" max="10513" width="7.54296875" style="103" customWidth="1"/>
    <col min="10514" max="10752" width="9.1796875" style="103"/>
    <col min="10753" max="10753" width="0" style="103" hidden="1" customWidth="1"/>
    <col min="10754" max="10754" width="22.54296875" style="103" customWidth="1"/>
    <col min="10755" max="10755" width="2.453125" style="103" customWidth="1"/>
    <col min="10756" max="10756" width="11.26953125" style="103" customWidth="1"/>
    <col min="10757" max="10757" width="12.81640625" style="103" customWidth="1"/>
    <col min="10758" max="10758" width="12.26953125" style="103" customWidth="1"/>
    <col min="10759" max="10759" width="13.26953125" style="103" customWidth="1"/>
    <col min="10760" max="10760" width="16.81640625" style="103" bestFit="1" customWidth="1"/>
    <col min="10761" max="10762" width="12.1796875" style="103" customWidth="1"/>
    <col min="10763" max="10765" width="13.1796875" style="103" customWidth="1"/>
    <col min="10766" max="10766" width="13.54296875" style="103" customWidth="1"/>
    <col min="10767" max="10767" width="12.7265625" style="103" customWidth="1"/>
    <col min="10768" max="10768" width="11.1796875" style="103" customWidth="1"/>
    <col min="10769" max="10769" width="7.54296875" style="103" customWidth="1"/>
    <col min="10770" max="11008" width="9.1796875" style="103"/>
    <col min="11009" max="11009" width="0" style="103" hidden="1" customWidth="1"/>
    <col min="11010" max="11010" width="22.54296875" style="103" customWidth="1"/>
    <col min="11011" max="11011" width="2.453125" style="103" customWidth="1"/>
    <col min="11012" max="11012" width="11.26953125" style="103" customWidth="1"/>
    <col min="11013" max="11013" width="12.81640625" style="103" customWidth="1"/>
    <col min="11014" max="11014" width="12.26953125" style="103" customWidth="1"/>
    <col min="11015" max="11015" width="13.26953125" style="103" customWidth="1"/>
    <col min="11016" max="11016" width="16.81640625" style="103" bestFit="1" customWidth="1"/>
    <col min="11017" max="11018" width="12.1796875" style="103" customWidth="1"/>
    <col min="11019" max="11021" width="13.1796875" style="103" customWidth="1"/>
    <col min="11022" max="11022" width="13.54296875" style="103" customWidth="1"/>
    <col min="11023" max="11023" width="12.7265625" style="103" customWidth="1"/>
    <col min="11024" max="11024" width="11.1796875" style="103" customWidth="1"/>
    <col min="11025" max="11025" width="7.54296875" style="103" customWidth="1"/>
    <col min="11026" max="11264" width="9.1796875" style="103"/>
    <col min="11265" max="11265" width="0" style="103" hidden="1" customWidth="1"/>
    <col min="11266" max="11266" width="22.54296875" style="103" customWidth="1"/>
    <col min="11267" max="11267" width="2.453125" style="103" customWidth="1"/>
    <col min="11268" max="11268" width="11.26953125" style="103" customWidth="1"/>
    <col min="11269" max="11269" width="12.81640625" style="103" customWidth="1"/>
    <col min="11270" max="11270" width="12.26953125" style="103" customWidth="1"/>
    <col min="11271" max="11271" width="13.26953125" style="103" customWidth="1"/>
    <col min="11272" max="11272" width="16.81640625" style="103" bestFit="1" customWidth="1"/>
    <col min="11273" max="11274" width="12.1796875" style="103" customWidth="1"/>
    <col min="11275" max="11277" width="13.1796875" style="103" customWidth="1"/>
    <col min="11278" max="11278" width="13.54296875" style="103" customWidth="1"/>
    <col min="11279" max="11279" width="12.7265625" style="103" customWidth="1"/>
    <col min="11280" max="11280" width="11.1796875" style="103" customWidth="1"/>
    <col min="11281" max="11281" width="7.54296875" style="103" customWidth="1"/>
    <col min="11282" max="11520" width="9.1796875" style="103"/>
    <col min="11521" max="11521" width="0" style="103" hidden="1" customWidth="1"/>
    <col min="11522" max="11522" width="22.54296875" style="103" customWidth="1"/>
    <col min="11523" max="11523" width="2.453125" style="103" customWidth="1"/>
    <col min="11524" max="11524" width="11.26953125" style="103" customWidth="1"/>
    <col min="11525" max="11525" width="12.81640625" style="103" customWidth="1"/>
    <col min="11526" max="11526" width="12.26953125" style="103" customWidth="1"/>
    <col min="11527" max="11527" width="13.26953125" style="103" customWidth="1"/>
    <col min="11528" max="11528" width="16.81640625" style="103" bestFit="1" customWidth="1"/>
    <col min="11529" max="11530" width="12.1796875" style="103" customWidth="1"/>
    <col min="11531" max="11533" width="13.1796875" style="103" customWidth="1"/>
    <col min="11534" max="11534" width="13.54296875" style="103" customWidth="1"/>
    <col min="11535" max="11535" width="12.7265625" style="103" customWidth="1"/>
    <col min="11536" max="11536" width="11.1796875" style="103" customWidth="1"/>
    <col min="11537" max="11537" width="7.54296875" style="103" customWidth="1"/>
    <col min="11538" max="11776" width="9.1796875" style="103"/>
    <col min="11777" max="11777" width="0" style="103" hidden="1" customWidth="1"/>
    <col min="11778" max="11778" width="22.54296875" style="103" customWidth="1"/>
    <col min="11779" max="11779" width="2.453125" style="103" customWidth="1"/>
    <col min="11780" max="11780" width="11.26953125" style="103" customWidth="1"/>
    <col min="11781" max="11781" width="12.81640625" style="103" customWidth="1"/>
    <col min="11782" max="11782" width="12.26953125" style="103" customWidth="1"/>
    <col min="11783" max="11783" width="13.26953125" style="103" customWidth="1"/>
    <col min="11784" max="11784" width="16.81640625" style="103" bestFit="1" customWidth="1"/>
    <col min="11785" max="11786" width="12.1796875" style="103" customWidth="1"/>
    <col min="11787" max="11789" width="13.1796875" style="103" customWidth="1"/>
    <col min="11790" max="11790" width="13.54296875" style="103" customWidth="1"/>
    <col min="11791" max="11791" width="12.7265625" style="103" customWidth="1"/>
    <col min="11792" max="11792" width="11.1796875" style="103" customWidth="1"/>
    <col min="11793" max="11793" width="7.54296875" style="103" customWidth="1"/>
    <col min="11794" max="12032" width="9.1796875" style="103"/>
    <col min="12033" max="12033" width="0" style="103" hidden="1" customWidth="1"/>
    <col min="12034" max="12034" width="22.54296875" style="103" customWidth="1"/>
    <col min="12035" max="12035" width="2.453125" style="103" customWidth="1"/>
    <col min="12036" max="12036" width="11.26953125" style="103" customWidth="1"/>
    <col min="12037" max="12037" width="12.81640625" style="103" customWidth="1"/>
    <col min="12038" max="12038" width="12.26953125" style="103" customWidth="1"/>
    <col min="12039" max="12039" width="13.26953125" style="103" customWidth="1"/>
    <col min="12040" max="12040" width="16.81640625" style="103" bestFit="1" customWidth="1"/>
    <col min="12041" max="12042" width="12.1796875" style="103" customWidth="1"/>
    <col min="12043" max="12045" width="13.1796875" style="103" customWidth="1"/>
    <col min="12046" max="12046" width="13.54296875" style="103" customWidth="1"/>
    <col min="12047" max="12047" width="12.7265625" style="103" customWidth="1"/>
    <col min="12048" max="12048" width="11.1796875" style="103" customWidth="1"/>
    <col min="12049" max="12049" width="7.54296875" style="103" customWidth="1"/>
    <col min="12050" max="12288" width="9.1796875" style="103"/>
    <col min="12289" max="12289" width="0" style="103" hidden="1" customWidth="1"/>
    <col min="12290" max="12290" width="22.54296875" style="103" customWidth="1"/>
    <col min="12291" max="12291" width="2.453125" style="103" customWidth="1"/>
    <col min="12292" max="12292" width="11.26953125" style="103" customWidth="1"/>
    <col min="12293" max="12293" width="12.81640625" style="103" customWidth="1"/>
    <col min="12294" max="12294" width="12.26953125" style="103" customWidth="1"/>
    <col min="12295" max="12295" width="13.26953125" style="103" customWidth="1"/>
    <col min="12296" max="12296" width="16.81640625" style="103" bestFit="1" customWidth="1"/>
    <col min="12297" max="12298" width="12.1796875" style="103" customWidth="1"/>
    <col min="12299" max="12301" width="13.1796875" style="103" customWidth="1"/>
    <col min="12302" max="12302" width="13.54296875" style="103" customWidth="1"/>
    <col min="12303" max="12303" width="12.7265625" style="103" customWidth="1"/>
    <col min="12304" max="12304" width="11.1796875" style="103" customWidth="1"/>
    <col min="12305" max="12305" width="7.54296875" style="103" customWidth="1"/>
    <col min="12306" max="12544" width="9.1796875" style="103"/>
    <col min="12545" max="12545" width="0" style="103" hidden="1" customWidth="1"/>
    <col min="12546" max="12546" width="22.54296875" style="103" customWidth="1"/>
    <col min="12547" max="12547" width="2.453125" style="103" customWidth="1"/>
    <col min="12548" max="12548" width="11.26953125" style="103" customWidth="1"/>
    <col min="12549" max="12549" width="12.81640625" style="103" customWidth="1"/>
    <col min="12550" max="12550" width="12.26953125" style="103" customWidth="1"/>
    <col min="12551" max="12551" width="13.26953125" style="103" customWidth="1"/>
    <col min="12552" max="12552" width="16.81640625" style="103" bestFit="1" customWidth="1"/>
    <col min="12553" max="12554" width="12.1796875" style="103" customWidth="1"/>
    <col min="12555" max="12557" width="13.1796875" style="103" customWidth="1"/>
    <col min="12558" max="12558" width="13.54296875" style="103" customWidth="1"/>
    <col min="12559" max="12559" width="12.7265625" style="103" customWidth="1"/>
    <col min="12560" max="12560" width="11.1796875" style="103" customWidth="1"/>
    <col min="12561" max="12561" width="7.54296875" style="103" customWidth="1"/>
    <col min="12562" max="12800" width="9.1796875" style="103"/>
    <col min="12801" max="12801" width="0" style="103" hidden="1" customWidth="1"/>
    <col min="12802" max="12802" width="22.54296875" style="103" customWidth="1"/>
    <col min="12803" max="12803" width="2.453125" style="103" customWidth="1"/>
    <col min="12804" max="12804" width="11.26953125" style="103" customWidth="1"/>
    <col min="12805" max="12805" width="12.81640625" style="103" customWidth="1"/>
    <col min="12806" max="12806" width="12.26953125" style="103" customWidth="1"/>
    <col min="12807" max="12807" width="13.26953125" style="103" customWidth="1"/>
    <col min="12808" max="12808" width="16.81640625" style="103" bestFit="1" customWidth="1"/>
    <col min="12809" max="12810" width="12.1796875" style="103" customWidth="1"/>
    <col min="12811" max="12813" width="13.1796875" style="103" customWidth="1"/>
    <col min="12814" max="12814" width="13.54296875" style="103" customWidth="1"/>
    <col min="12815" max="12815" width="12.7265625" style="103" customWidth="1"/>
    <col min="12816" max="12816" width="11.1796875" style="103" customWidth="1"/>
    <col min="12817" max="12817" width="7.54296875" style="103" customWidth="1"/>
    <col min="12818" max="13056" width="9.1796875" style="103"/>
    <col min="13057" max="13057" width="0" style="103" hidden="1" customWidth="1"/>
    <col min="13058" max="13058" width="22.54296875" style="103" customWidth="1"/>
    <col min="13059" max="13059" width="2.453125" style="103" customWidth="1"/>
    <col min="13060" max="13060" width="11.26953125" style="103" customWidth="1"/>
    <col min="13061" max="13061" width="12.81640625" style="103" customWidth="1"/>
    <col min="13062" max="13062" width="12.26953125" style="103" customWidth="1"/>
    <col min="13063" max="13063" width="13.26953125" style="103" customWidth="1"/>
    <col min="13064" max="13064" width="16.81640625" style="103" bestFit="1" customWidth="1"/>
    <col min="13065" max="13066" width="12.1796875" style="103" customWidth="1"/>
    <col min="13067" max="13069" width="13.1796875" style="103" customWidth="1"/>
    <col min="13070" max="13070" width="13.54296875" style="103" customWidth="1"/>
    <col min="13071" max="13071" width="12.7265625" style="103" customWidth="1"/>
    <col min="13072" max="13072" width="11.1796875" style="103" customWidth="1"/>
    <col min="13073" max="13073" width="7.54296875" style="103" customWidth="1"/>
    <col min="13074" max="13312" width="9.1796875" style="103"/>
    <col min="13313" max="13313" width="0" style="103" hidden="1" customWidth="1"/>
    <col min="13314" max="13314" width="22.54296875" style="103" customWidth="1"/>
    <col min="13315" max="13315" width="2.453125" style="103" customWidth="1"/>
    <col min="13316" max="13316" width="11.26953125" style="103" customWidth="1"/>
    <col min="13317" max="13317" width="12.81640625" style="103" customWidth="1"/>
    <col min="13318" max="13318" width="12.26953125" style="103" customWidth="1"/>
    <col min="13319" max="13319" width="13.26953125" style="103" customWidth="1"/>
    <col min="13320" max="13320" width="16.81640625" style="103" bestFit="1" customWidth="1"/>
    <col min="13321" max="13322" width="12.1796875" style="103" customWidth="1"/>
    <col min="13323" max="13325" width="13.1796875" style="103" customWidth="1"/>
    <col min="13326" max="13326" width="13.54296875" style="103" customWidth="1"/>
    <col min="13327" max="13327" width="12.7265625" style="103" customWidth="1"/>
    <col min="13328" max="13328" width="11.1796875" style="103" customWidth="1"/>
    <col min="13329" max="13329" width="7.54296875" style="103" customWidth="1"/>
    <col min="13330" max="13568" width="9.1796875" style="103"/>
    <col min="13569" max="13569" width="0" style="103" hidden="1" customWidth="1"/>
    <col min="13570" max="13570" width="22.54296875" style="103" customWidth="1"/>
    <col min="13571" max="13571" width="2.453125" style="103" customWidth="1"/>
    <col min="13572" max="13572" width="11.26953125" style="103" customWidth="1"/>
    <col min="13573" max="13573" width="12.81640625" style="103" customWidth="1"/>
    <col min="13574" max="13574" width="12.26953125" style="103" customWidth="1"/>
    <col min="13575" max="13575" width="13.26953125" style="103" customWidth="1"/>
    <col min="13576" max="13576" width="16.81640625" style="103" bestFit="1" customWidth="1"/>
    <col min="13577" max="13578" width="12.1796875" style="103" customWidth="1"/>
    <col min="13579" max="13581" width="13.1796875" style="103" customWidth="1"/>
    <col min="13582" max="13582" width="13.54296875" style="103" customWidth="1"/>
    <col min="13583" max="13583" width="12.7265625" style="103" customWidth="1"/>
    <col min="13584" max="13584" width="11.1796875" style="103" customWidth="1"/>
    <col min="13585" max="13585" width="7.54296875" style="103" customWidth="1"/>
    <col min="13586" max="13824" width="9.1796875" style="103"/>
    <col min="13825" max="13825" width="0" style="103" hidden="1" customWidth="1"/>
    <col min="13826" max="13826" width="22.54296875" style="103" customWidth="1"/>
    <col min="13827" max="13827" width="2.453125" style="103" customWidth="1"/>
    <col min="13828" max="13828" width="11.26953125" style="103" customWidth="1"/>
    <col min="13829" max="13829" width="12.81640625" style="103" customWidth="1"/>
    <col min="13830" max="13830" width="12.26953125" style="103" customWidth="1"/>
    <col min="13831" max="13831" width="13.26953125" style="103" customWidth="1"/>
    <col min="13832" max="13832" width="16.81640625" style="103" bestFit="1" customWidth="1"/>
    <col min="13833" max="13834" width="12.1796875" style="103" customWidth="1"/>
    <col min="13835" max="13837" width="13.1796875" style="103" customWidth="1"/>
    <col min="13838" max="13838" width="13.54296875" style="103" customWidth="1"/>
    <col min="13839" max="13839" width="12.7265625" style="103" customWidth="1"/>
    <col min="13840" max="13840" width="11.1796875" style="103" customWidth="1"/>
    <col min="13841" max="13841" width="7.54296875" style="103" customWidth="1"/>
    <col min="13842" max="14080" width="9.1796875" style="103"/>
    <col min="14081" max="14081" width="0" style="103" hidden="1" customWidth="1"/>
    <col min="14082" max="14082" width="22.54296875" style="103" customWidth="1"/>
    <col min="14083" max="14083" width="2.453125" style="103" customWidth="1"/>
    <col min="14084" max="14084" width="11.26953125" style="103" customWidth="1"/>
    <col min="14085" max="14085" width="12.81640625" style="103" customWidth="1"/>
    <col min="14086" max="14086" width="12.26953125" style="103" customWidth="1"/>
    <col min="14087" max="14087" width="13.26953125" style="103" customWidth="1"/>
    <col min="14088" max="14088" width="16.81640625" style="103" bestFit="1" customWidth="1"/>
    <col min="14089" max="14090" width="12.1796875" style="103" customWidth="1"/>
    <col min="14091" max="14093" width="13.1796875" style="103" customWidth="1"/>
    <col min="14094" max="14094" width="13.54296875" style="103" customWidth="1"/>
    <col min="14095" max="14095" width="12.7265625" style="103" customWidth="1"/>
    <col min="14096" max="14096" width="11.1796875" style="103" customWidth="1"/>
    <col min="14097" max="14097" width="7.54296875" style="103" customWidth="1"/>
    <col min="14098" max="14336" width="9.1796875" style="103"/>
    <col min="14337" max="14337" width="0" style="103" hidden="1" customWidth="1"/>
    <col min="14338" max="14338" width="22.54296875" style="103" customWidth="1"/>
    <col min="14339" max="14339" width="2.453125" style="103" customWidth="1"/>
    <col min="14340" max="14340" width="11.26953125" style="103" customWidth="1"/>
    <col min="14341" max="14341" width="12.81640625" style="103" customWidth="1"/>
    <col min="14342" max="14342" width="12.26953125" style="103" customWidth="1"/>
    <col min="14343" max="14343" width="13.26953125" style="103" customWidth="1"/>
    <col min="14344" max="14344" width="16.81640625" style="103" bestFit="1" customWidth="1"/>
    <col min="14345" max="14346" width="12.1796875" style="103" customWidth="1"/>
    <col min="14347" max="14349" width="13.1796875" style="103" customWidth="1"/>
    <col min="14350" max="14350" width="13.54296875" style="103" customWidth="1"/>
    <col min="14351" max="14351" width="12.7265625" style="103" customWidth="1"/>
    <col min="14352" max="14352" width="11.1796875" style="103" customWidth="1"/>
    <col min="14353" max="14353" width="7.54296875" style="103" customWidth="1"/>
    <col min="14354" max="14592" width="9.1796875" style="103"/>
    <col min="14593" max="14593" width="0" style="103" hidden="1" customWidth="1"/>
    <col min="14594" max="14594" width="22.54296875" style="103" customWidth="1"/>
    <col min="14595" max="14595" width="2.453125" style="103" customWidth="1"/>
    <col min="14596" max="14596" width="11.26953125" style="103" customWidth="1"/>
    <col min="14597" max="14597" width="12.81640625" style="103" customWidth="1"/>
    <col min="14598" max="14598" width="12.26953125" style="103" customWidth="1"/>
    <col min="14599" max="14599" width="13.26953125" style="103" customWidth="1"/>
    <col min="14600" max="14600" width="16.81640625" style="103" bestFit="1" customWidth="1"/>
    <col min="14601" max="14602" width="12.1796875" style="103" customWidth="1"/>
    <col min="14603" max="14605" width="13.1796875" style="103" customWidth="1"/>
    <col min="14606" max="14606" width="13.54296875" style="103" customWidth="1"/>
    <col min="14607" max="14607" width="12.7265625" style="103" customWidth="1"/>
    <col min="14608" max="14608" width="11.1796875" style="103" customWidth="1"/>
    <col min="14609" max="14609" width="7.54296875" style="103" customWidth="1"/>
    <col min="14610" max="14848" width="9.1796875" style="103"/>
    <col min="14849" max="14849" width="0" style="103" hidden="1" customWidth="1"/>
    <col min="14850" max="14850" width="22.54296875" style="103" customWidth="1"/>
    <col min="14851" max="14851" width="2.453125" style="103" customWidth="1"/>
    <col min="14852" max="14852" width="11.26953125" style="103" customWidth="1"/>
    <col min="14853" max="14853" width="12.81640625" style="103" customWidth="1"/>
    <col min="14854" max="14854" width="12.26953125" style="103" customWidth="1"/>
    <col min="14855" max="14855" width="13.26953125" style="103" customWidth="1"/>
    <col min="14856" max="14856" width="16.81640625" style="103" bestFit="1" customWidth="1"/>
    <col min="14857" max="14858" width="12.1796875" style="103" customWidth="1"/>
    <col min="14859" max="14861" width="13.1796875" style="103" customWidth="1"/>
    <col min="14862" max="14862" width="13.54296875" style="103" customWidth="1"/>
    <col min="14863" max="14863" width="12.7265625" style="103" customWidth="1"/>
    <col min="14864" max="14864" width="11.1796875" style="103" customWidth="1"/>
    <col min="14865" max="14865" width="7.54296875" style="103" customWidth="1"/>
    <col min="14866" max="15104" width="9.1796875" style="103"/>
    <col min="15105" max="15105" width="0" style="103" hidden="1" customWidth="1"/>
    <col min="15106" max="15106" width="22.54296875" style="103" customWidth="1"/>
    <col min="15107" max="15107" width="2.453125" style="103" customWidth="1"/>
    <col min="15108" max="15108" width="11.26953125" style="103" customWidth="1"/>
    <col min="15109" max="15109" width="12.81640625" style="103" customWidth="1"/>
    <col min="15110" max="15110" width="12.26953125" style="103" customWidth="1"/>
    <col min="15111" max="15111" width="13.26953125" style="103" customWidth="1"/>
    <col min="15112" max="15112" width="16.81640625" style="103" bestFit="1" customWidth="1"/>
    <col min="15113" max="15114" width="12.1796875" style="103" customWidth="1"/>
    <col min="15115" max="15117" width="13.1796875" style="103" customWidth="1"/>
    <col min="15118" max="15118" width="13.54296875" style="103" customWidth="1"/>
    <col min="15119" max="15119" width="12.7265625" style="103" customWidth="1"/>
    <col min="15120" max="15120" width="11.1796875" style="103" customWidth="1"/>
    <col min="15121" max="15121" width="7.54296875" style="103" customWidth="1"/>
    <col min="15122" max="15360" width="9.1796875" style="103"/>
    <col min="15361" max="15361" width="0" style="103" hidden="1" customWidth="1"/>
    <col min="15362" max="15362" width="22.54296875" style="103" customWidth="1"/>
    <col min="15363" max="15363" width="2.453125" style="103" customWidth="1"/>
    <col min="15364" max="15364" width="11.26953125" style="103" customWidth="1"/>
    <col min="15365" max="15365" width="12.81640625" style="103" customWidth="1"/>
    <col min="15366" max="15366" width="12.26953125" style="103" customWidth="1"/>
    <col min="15367" max="15367" width="13.26953125" style="103" customWidth="1"/>
    <col min="15368" max="15368" width="16.81640625" style="103" bestFit="1" customWidth="1"/>
    <col min="15369" max="15370" width="12.1796875" style="103" customWidth="1"/>
    <col min="15371" max="15373" width="13.1796875" style="103" customWidth="1"/>
    <col min="15374" max="15374" width="13.54296875" style="103" customWidth="1"/>
    <col min="15375" max="15375" width="12.7265625" style="103" customWidth="1"/>
    <col min="15376" max="15376" width="11.1796875" style="103" customWidth="1"/>
    <col min="15377" max="15377" width="7.54296875" style="103" customWidth="1"/>
    <col min="15378" max="15616" width="9.1796875" style="103"/>
    <col min="15617" max="15617" width="0" style="103" hidden="1" customWidth="1"/>
    <col min="15618" max="15618" width="22.54296875" style="103" customWidth="1"/>
    <col min="15619" max="15619" width="2.453125" style="103" customWidth="1"/>
    <col min="15620" max="15620" width="11.26953125" style="103" customWidth="1"/>
    <col min="15621" max="15621" width="12.81640625" style="103" customWidth="1"/>
    <col min="15622" max="15622" width="12.26953125" style="103" customWidth="1"/>
    <col min="15623" max="15623" width="13.26953125" style="103" customWidth="1"/>
    <col min="15624" max="15624" width="16.81640625" style="103" bestFit="1" customWidth="1"/>
    <col min="15625" max="15626" width="12.1796875" style="103" customWidth="1"/>
    <col min="15627" max="15629" width="13.1796875" style="103" customWidth="1"/>
    <col min="15630" max="15630" width="13.54296875" style="103" customWidth="1"/>
    <col min="15631" max="15631" width="12.7265625" style="103" customWidth="1"/>
    <col min="15632" max="15632" width="11.1796875" style="103" customWidth="1"/>
    <col min="15633" max="15633" width="7.54296875" style="103" customWidth="1"/>
    <col min="15634" max="15872" width="9.1796875" style="103"/>
    <col min="15873" max="15873" width="0" style="103" hidden="1" customWidth="1"/>
    <col min="15874" max="15874" width="22.54296875" style="103" customWidth="1"/>
    <col min="15875" max="15875" width="2.453125" style="103" customWidth="1"/>
    <col min="15876" max="15876" width="11.26953125" style="103" customWidth="1"/>
    <col min="15877" max="15877" width="12.81640625" style="103" customWidth="1"/>
    <col min="15878" max="15878" width="12.26953125" style="103" customWidth="1"/>
    <col min="15879" max="15879" width="13.26953125" style="103" customWidth="1"/>
    <col min="15880" max="15880" width="16.81640625" style="103" bestFit="1" customWidth="1"/>
    <col min="15881" max="15882" width="12.1796875" style="103" customWidth="1"/>
    <col min="15883" max="15885" width="13.1796875" style="103" customWidth="1"/>
    <col min="15886" max="15886" width="13.54296875" style="103" customWidth="1"/>
    <col min="15887" max="15887" width="12.7265625" style="103" customWidth="1"/>
    <col min="15888" max="15888" width="11.1796875" style="103" customWidth="1"/>
    <col min="15889" max="15889" width="7.54296875" style="103" customWidth="1"/>
    <col min="15890" max="16128" width="9.1796875" style="103"/>
    <col min="16129" max="16129" width="0" style="103" hidden="1" customWidth="1"/>
    <col min="16130" max="16130" width="22.54296875" style="103" customWidth="1"/>
    <col min="16131" max="16131" width="2.453125" style="103" customWidth="1"/>
    <col min="16132" max="16132" width="11.26953125" style="103" customWidth="1"/>
    <col min="16133" max="16133" width="12.81640625" style="103" customWidth="1"/>
    <col min="16134" max="16134" width="12.26953125" style="103" customWidth="1"/>
    <col min="16135" max="16135" width="13.26953125" style="103" customWidth="1"/>
    <col min="16136" max="16136" width="16.81640625" style="103" bestFit="1" customWidth="1"/>
    <col min="16137" max="16138" width="12.1796875" style="103" customWidth="1"/>
    <col min="16139" max="16141" width="13.1796875" style="103" customWidth="1"/>
    <col min="16142" max="16142" width="13.54296875" style="103" customWidth="1"/>
    <col min="16143" max="16143" width="12.7265625" style="103" customWidth="1"/>
    <col min="16144" max="16144" width="11.1796875" style="103" customWidth="1"/>
    <col min="16145" max="16145" width="7.54296875" style="103" customWidth="1"/>
    <col min="16146" max="16384" width="9.1796875" style="103"/>
  </cols>
  <sheetData>
    <row r="1" spans="1:43" s="52" customFormat="1" ht="24.75" customHeight="1" x14ac:dyDescent="0.35">
      <c r="A1" s="48"/>
      <c r="B1" s="49" t="s">
        <v>198</v>
      </c>
      <c r="C1" s="50"/>
      <c r="D1" s="50"/>
      <c r="E1" s="51"/>
      <c r="F1" s="51"/>
      <c r="G1" s="51"/>
      <c r="H1" s="50"/>
      <c r="I1" s="50"/>
      <c r="J1" s="50"/>
      <c r="K1" s="50"/>
      <c r="L1" s="50"/>
      <c r="M1" s="50"/>
      <c r="N1" s="50"/>
      <c r="O1" s="50"/>
      <c r="P1" s="50"/>
      <c r="S1" s="53"/>
      <c r="T1" s="53"/>
    </row>
    <row r="2" spans="1:43" s="57" customFormat="1" ht="34.5" customHeight="1" x14ac:dyDescent="0.35">
      <c r="A2" s="48"/>
      <c r="B2" s="54"/>
      <c r="C2" s="55"/>
      <c r="D2" s="275"/>
      <c r="E2" s="275"/>
      <c r="F2" s="275"/>
      <c r="G2" s="275"/>
      <c r="H2" s="275" t="s">
        <v>167</v>
      </c>
      <c r="I2" s="275"/>
      <c r="J2" s="56"/>
      <c r="K2" s="273" t="s">
        <v>168</v>
      </c>
      <c r="L2" s="273"/>
      <c r="M2" s="273"/>
      <c r="N2" s="273" t="s">
        <v>169</v>
      </c>
      <c r="O2" s="273"/>
      <c r="P2" s="273"/>
      <c r="S2" s="58"/>
      <c r="T2" s="58"/>
    </row>
    <row r="3" spans="1:43" s="57" customFormat="1" ht="56" x14ac:dyDescent="0.35">
      <c r="A3" s="48"/>
      <c r="B3" s="54"/>
      <c r="C3" s="59"/>
      <c r="D3" s="60"/>
      <c r="E3" s="60"/>
      <c r="F3" s="60"/>
      <c r="G3" s="60"/>
      <c r="H3" s="60" t="s">
        <v>170</v>
      </c>
      <c r="I3" s="60" t="s">
        <v>171</v>
      </c>
      <c r="J3" s="60" t="s">
        <v>174</v>
      </c>
      <c r="K3" s="61" t="s">
        <v>175</v>
      </c>
      <c r="L3" s="60" t="s">
        <v>176</v>
      </c>
      <c r="M3" s="60" t="s">
        <v>177</v>
      </c>
      <c r="N3" s="60" t="s">
        <v>178</v>
      </c>
      <c r="O3" s="60" t="s">
        <v>179</v>
      </c>
      <c r="P3" s="60" t="s">
        <v>180</v>
      </c>
    </row>
    <row r="4" spans="1:43" s="67" customFormat="1" ht="25.5" customHeight="1" x14ac:dyDescent="0.35">
      <c r="A4" s="48"/>
      <c r="B4" s="62" t="s">
        <v>181</v>
      </c>
      <c r="C4" s="63"/>
      <c r="D4" s="64"/>
      <c r="E4" s="64"/>
      <c r="F4" s="64"/>
      <c r="G4" s="64"/>
      <c r="H4" s="64">
        <f t="shared" ref="H4:P4" si="0">SUM(H6:H43,H45:H51)</f>
        <v>457</v>
      </c>
      <c r="I4" s="64">
        <f t="shared" si="0"/>
        <v>723</v>
      </c>
      <c r="J4" s="64">
        <f t="shared" si="0"/>
        <v>220</v>
      </c>
      <c r="K4" s="64">
        <f t="shared" si="0"/>
        <v>1971</v>
      </c>
      <c r="L4" s="64">
        <f t="shared" si="0"/>
        <v>135</v>
      </c>
      <c r="M4" s="64">
        <f t="shared" si="0"/>
        <v>1285</v>
      </c>
      <c r="N4" s="64">
        <f t="shared" si="0"/>
        <v>5089</v>
      </c>
      <c r="O4" s="64">
        <f t="shared" si="0"/>
        <v>355</v>
      </c>
      <c r="P4" s="64">
        <f t="shared" si="0"/>
        <v>248</v>
      </c>
      <c r="Q4" s="62"/>
      <c r="R4" s="65"/>
      <c r="S4" s="58"/>
      <c r="T4" s="58"/>
      <c r="U4" s="57"/>
      <c r="V4" s="65"/>
      <c r="W4" s="66"/>
      <c r="X4" s="65"/>
      <c r="Y4" s="57"/>
      <c r="Z4" s="57"/>
      <c r="AA4" s="57"/>
      <c r="AB4" s="66"/>
      <c r="AC4" s="66"/>
      <c r="AD4" s="66"/>
      <c r="AE4" s="65"/>
      <c r="AF4" s="57"/>
      <c r="AG4" s="57"/>
      <c r="AH4" s="57"/>
      <c r="AI4" s="65"/>
      <c r="AJ4" s="66"/>
      <c r="AK4" s="66"/>
      <c r="AL4" s="66"/>
      <c r="AM4" s="65"/>
      <c r="AN4" s="65"/>
      <c r="AO4" s="65"/>
      <c r="AP4" s="65"/>
      <c r="AQ4" s="65"/>
    </row>
    <row r="5" spans="1:43" s="71" customFormat="1" ht="25.5" customHeight="1" x14ac:dyDescent="0.35">
      <c r="A5" s="68"/>
      <c r="B5" s="62" t="s">
        <v>182</v>
      </c>
      <c r="C5" s="69"/>
      <c r="D5" s="70"/>
      <c r="E5" s="70"/>
      <c r="F5" s="64"/>
      <c r="G5" s="70"/>
      <c r="H5" s="70">
        <f t="shared" ref="H5:P5" si="1">SUM(H6:H43)</f>
        <v>212</v>
      </c>
      <c r="I5" s="70">
        <f t="shared" si="1"/>
        <v>709</v>
      </c>
      <c r="J5" s="70">
        <f t="shared" si="1"/>
        <v>196</v>
      </c>
      <c r="K5" s="70">
        <f t="shared" si="1"/>
        <v>1564</v>
      </c>
      <c r="L5" s="70">
        <f t="shared" si="1"/>
        <v>96</v>
      </c>
      <c r="M5" s="70">
        <f t="shared" si="1"/>
        <v>1019</v>
      </c>
      <c r="N5" s="70">
        <f t="shared" si="1"/>
        <v>4086</v>
      </c>
      <c r="O5" s="70">
        <f t="shared" si="1"/>
        <v>246</v>
      </c>
      <c r="P5" s="70">
        <f t="shared" si="1"/>
        <v>162</v>
      </c>
      <c r="R5" s="65"/>
      <c r="S5" s="72"/>
      <c r="T5" s="72"/>
      <c r="U5" s="57"/>
      <c r="V5" s="65"/>
      <c r="W5" s="66"/>
      <c r="X5" s="65"/>
      <c r="Y5" s="65"/>
      <c r="Z5" s="65"/>
      <c r="AA5" s="65"/>
      <c r="AB5" s="66"/>
      <c r="AC5" s="66"/>
      <c r="AD5" s="66"/>
      <c r="AE5" s="65"/>
      <c r="AF5" s="65"/>
      <c r="AG5" s="65"/>
      <c r="AH5" s="65"/>
      <c r="AI5" s="65"/>
      <c r="AJ5" s="66"/>
      <c r="AK5" s="66"/>
      <c r="AL5" s="66"/>
      <c r="AN5" s="65"/>
      <c r="AO5" s="65"/>
      <c r="AP5" s="65"/>
      <c r="AQ5" s="65"/>
    </row>
    <row r="6" spans="1:43" s="81" customFormat="1" ht="14.25" customHeight="1" x14ac:dyDescent="0.35">
      <c r="A6" s="48">
        <v>51</v>
      </c>
      <c r="B6" s="73" t="s">
        <v>77</v>
      </c>
      <c r="C6" s="74"/>
      <c r="D6" s="75"/>
      <c r="E6" s="75"/>
      <c r="F6" s="64"/>
      <c r="G6" s="75"/>
      <c r="H6" s="106">
        <f>'(2014-15)'!H6</f>
        <v>7</v>
      </c>
      <c r="I6" s="106">
        <f>'(2014-15)'!I6</f>
        <v>12</v>
      </c>
      <c r="J6" s="106">
        <f>'(2014-15)'!J6</f>
        <v>6</v>
      </c>
      <c r="K6" s="106">
        <f>'(2014-15)'!K6</f>
        <v>31</v>
      </c>
      <c r="L6" s="106">
        <f>'(2014-15)'!L6</f>
        <v>4</v>
      </c>
      <c r="M6" s="106">
        <f>'(2014-15)'!M6</f>
        <v>15</v>
      </c>
      <c r="N6" s="106">
        <f>'(2014-15)'!N6</f>
        <v>72</v>
      </c>
      <c r="O6" s="106">
        <f>'(2014-15)'!O6</f>
        <v>8</v>
      </c>
      <c r="P6" s="106">
        <f>'(2014-15)'!P6</f>
        <v>3</v>
      </c>
      <c r="Q6" s="76"/>
      <c r="R6" s="77"/>
      <c r="S6" s="78"/>
      <c r="T6" s="78"/>
      <c r="U6" s="79"/>
      <c r="V6" s="77"/>
      <c r="W6" s="80"/>
      <c r="X6" s="65"/>
      <c r="Y6" s="65"/>
      <c r="Z6" s="65"/>
      <c r="AA6" s="65"/>
      <c r="AB6" s="66"/>
      <c r="AC6" s="66"/>
      <c r="AD6" s="66"/>
      <c r="AE6" s="65"/>
      <c r="AF6" s="65"/>
      <c r="AG6" s="65"/>
      <c r="AH6" s="65"/>
      <c r="AI6" s="65"/>
      <c r="AJ6" s="66"/>
      <c r="AK6" s="66"/>
      <c r="AL6" s="66"/>
      <c r="AN6" s="65"/>
      <c r="AO6" s="65"/>
      <c r="AP6" s="65"/>
      <c r="AQ6" s="65"/>
    </row>
    <row r="7" spans="1:43" s="81" customFormat="1" ht="14.25" customHeight="1" x14ac:dyDescent="0.35">
      <c r="A7" s="48">
        <v>52</v>
      </c>
      <c r="B7" s="82" t="s">
        <v>75</v>
      </c>
      <c r="C7" s="74"/>
      <c r="D7" s="75"/>
      <c r="E7" s="75"/>
      <c r="F7" s="64"/>
      <c r="G7" s="75"/>
      <c r="H7" s="106">
        <f>'(2014-15)'!H7</f>
        <v>3</v>
      </c>
      <c r="I7" s="106">
        <f>'(2014-15)'!I7</f>
        <v>8</v>
      </c>
      <c r="J7" s="106">
        <f>'(2014-15)'!J7</f>
        <v>3</v>
      </c>
      <c r="K7" s="106">
        <f>'(2014-15)'!K7</f>
        <v>22</v>
      </c>
      <c r="L7" s="106">
        <f>'(2014-15)'!L7</f>
        <v>2</v>
      </c>
      <c r="M7" s="106">
        <f>'(2014-15)'!M7</f>
        <v>19</v>
      </c>
      <c r="N7" s="106">
        <f>'(2014-15)'!N7</f>
        <v>47</v>
      </c>
      <c r="O7" s="106">
        <f>'(2014-15)'!O7</f>
        <v>4</v>
      </c>
      <c r="P7" s="106">
        <f>'(2014-15)'!P7</f>
        <v>2</v>
      </c>
      <c r="Q7" s="76"/>
      <c r="R7" s="65"/>
      <c r="S7" s="72"/>
      <c r="T7" s="72"/>
      <c r="U7" s="57"/>
      <c r="V7" s="65"/>
      <c r="W7" s="66"/>
      <c r="X7" s="65"/>
      <c r="Y7" s="65"/>
      <c r="Z7" s="65"/>
      <c r="AA7" s="65"/>
      <c r="AB7" s="66"/>
      <c r="AC7" s="66"/>
      <c r="AD7" s="66"/>
      <c r="AE7" s="65"/>
      <c r="AF7" s="65"/>
      <c r="AG7" s="65"/>
      <c r="AH7" s="65"/>
      <c r="AI7" s="65"/>
      <c r="AJ7" s="66"/>
      <c r="AK7" s="66"/>
      <c r="AL7" s="66"/>
      <c r="AN7" s="65"/>
      <c r="AO7" s="65"/>
      <c r="AP7" s="65"/>
      <c r="AQ7" s="65"/>
    </row>
    <row r="8" spans="1:43" s="81" customFormat="1" ht="14.25" customHeight="1" x14ac:dyDescent="0.35">
      <c r="A8" s="48">
        <v>86</v>
      </c>
      <c r="B8" s="82" t="s">
        <v>73</v>
      </c>
      <c r="C8" s="74"/>
      <c r="D8" s="75"/>
      <c r="E8" s="75"/>
      <c r="F8" s="64"/>
      <c r="G8" s="75"/>
      <c r="H8" s="106">
        <f>'(2014-15)'!H8</f>
        <v>11</v>
      </c>
      <c r="I8" s="106">
        <f>'(2014-15)'!I8</f>
        <v>6</v>
      </c>
      <c r="J8" s="106">
        <f>'(2014-15)'!J8</f>
        <v>1</v>
      </c>
      <c r="K8" s="106">
        <f>'(2014-15)'!K8</f>
        <v>21</v>
      </c>
      <c r="L8" s="106">
        <f>'(2014-15)'!L8</f>
        <v>1</v>
      </c>
      <c r="M8" s="106">
        <f>'(2014-15)'!M8</f>
        <v>10</v>
      </c>
      <c r="N8" s="106">
        <f>'(2014-15)'!N8</f>
        <v>81</v>
      </c>
      <c r="O8" s="106">
        <f>'(2014-15)'!O8</f>
        <v>5</v>
      </c>
      <c r="P8" s="106">
        <f>'(2014-15)'!P8</f>
        <v>3</v>
      </c>
      <c r="Q8" s="76"/>
      <c r="R8" s="65"/>
      <c r="S8" s="72"/>
      <c r="T8" s="72"/>
      <c r="U8" s="57"/>
      <c r="V8" s="65"/>
      <c r="W8" s="66"/>
      <c r="X8" s="65"/>
      <c r="Y8" s="65"/>
      <c r="Z8" s="65"/>
      <c r="AA8" s="65"/>
      <c r="AB8" s="66"/>
      <c r="AC8" s="66"/>
      <c r="AD8" s="66"/>
      <c r="AE8" s="65"/>
      <c r="AF8" s="65"/>
      <c r="AG8" s="65"/>
      <c r="AH8" s="65"/>
      <c r="AI8" s="65"/>
      <c r="AJ8" s="66"/>
      <c r="AK8" s="66"/>
      <c r="AL8" s="66"/>
      <c r="AN8" s="65"/>
      <c r="AO8" s="65"/>
      <c r="AP8" s="65"/>
      <c r="AQ8" s="65"/>
    </row>
    <row r="9" spans="1:43" s="81" customFormat="1" ht="14.25" customHeight="1" x14ac:dyDescent="0.35">
      <c r="A9" s="48">
        <v>53</v>
      </c>
      <c r="B9" s="82" t="s">
        <v>71</v>
      </c>
      <c r="C9" s="74"/>
      <c r="D9" s="75"/>
      <c r="E9" s="75"/>
      <c r="F9" s="64"/>
      <c r="G9" s="75"/>
      <c r="H9" s="75">
        <f>VLOOKUP($B9,Fire2016!$C$10:$I$55,5,FALSE)</f>
        <v>6</v>
      </c>
      <c r="I9" s="75">
        <f>VLOOKUP($B9,Fire2016!$C$10:$I$55,4,FALSE)</f>
        <v>10</v>
      </c>
      <c r="J9" s="75">
        <f>VLOOKUP($B9,Fire2016!$C$10:$I$55,6,FALSE)</f>
        <v>4</v>
      </c>
      <c r="K9" s="75">
        <f>VLOOKUP($B9,Fire2016!$C$10:$O$55,13,FALSE)</f>
        <v>29</v>
      </c>
      <c r="L9" s="75">
        <f>VLOOKUP($B9,Fire2016!$C$10:$Q$55,14,FALSE)+VLOOKUP($B9,Fire2016!$C$10:$Q$55,15,FALSE)</f>
        <v>2</v>
      </c>
      <c r="M9" s="75">
        <f>VLOOKUP($B9,Fire2016!$C$10:$BA$55,51,FALSE)</f>
        <v>14</v>
      </c>
      <c r="N9" s="75">
        <f>VLOOKUP($B9,Fire2016!$C$10:$AZ$55,45,FALSE)</f>
        <v>78</v>
      </c>
      <c r="O9" s="75">
        <f>VLOOKUP($B9,Fire2016!$C$10:$AZ$55,46,FALSE)</f>
        <v>5</v>
      </c>
      <c r="P9" s="75">
        <f>VLOOKUP($B9,Fire2016!$C$10:$AZ$55,47,FALSE)</f>
        <v>3</v>
      </c>
      <c r="Q9" s="76"/>
      <c r="R9" s="65"/>
      <c r="S9" s="72"/>
      <c r="T9" s="72"/>
      <c r="U9" s="57"/>
      <c r="V9" s="65"/>
      <c r="W9" s="66"/>
      <c r="X9" s="65"/>
      <c r="Y9" s="65"/>
      <c r="Z9" s="65"/>
      <c r="AA9" s="65"/>
      <c r="AB9" s="66"/>
      <c r="AC9" s="66"/>
      <c r="AD9" s="66"/>
      <c r="AE9" s="65"/>
      <c r="AF9" s="65"/>
      <c r="AG9" s="65"/>
      <c r="AH9" s="65"/>
      <c r="AI9" s="65"/>
      <c r="AJ9" s="66"/>
      <c r="AK9" s="66"/>
      <c r="AL9" s="66"/>
      <c r="AN9" s="65"/>
      <c r="AO9" s="65"/>
      <c r="AP9" s="65"/>
      <c r="AQ9" s="65"/>
    </row>
    <row r="10" spans="1:43" s="81" customFormat="1" ht="14.25" customHeight="1" x14ac:dyDescent="0.35">
      <c r="A10" s="48">
        <v>54</v>
      </c>
      <c r="B10" s="82" t="s">
        <v>69</v>
      </c>
      <c r="C10" s="74"/>
      <c r="D10" s="75"/>
      <c r="E10" s="75"/>
      <c r="F10" s="64"/>
      <c r="G10" s="75"/>
      <c r="H10" s="75">
        <f>VLOOKUP($B10,Fire2016!$C$10:$I$55,5,FALSE)</f>
        <v>3</v>
      </c>
      <c r="I10" s="75">
        <f>VLOOKUP($B10,Fire2016!$C$10:$I$55,4,FALSE)</f>
        <v>20</v>
      </c>
      <c r="J10" s="75">
        <f>VLOOKUP($B10,Fire2016!$C$10:$I$55,6,FALSE)</f>
        <v>4</v>
      </c>
      <c r="K10" s="75">
        <f>VLOOKUP($B10,Fire2016!$C$10:$O$55,13,FALSE)</f>
        <v>36</v>
      </c>
      <c r="L10" s="75">
        <f>VLOOKUP($B10,Fire2016!$C$10:$Q$55,14,FALSE)+VLOOKUP($B10,Fire2016!$C$10:$Q$55,15,FALSE)</f>
        <v>2</v>
      </c>
      <c r="M10" s="75">
        <f>VLOOKUP($B10,Fire2016!$C$10:$BA$55,51,FALSE)</f>
        <v>18</v>
      </c>
      <c r="N10" s="75">
        <f>VLOOKUP($B10,Fire2016!$C$10:$AZ$55,45,FALSE)</f>
        <v>112</v>
      </c>
      <c r="O10" s="75">
        <f>VLOOKUP($B10,Fire2016!$C$10:$AZ$55,46,FALSE)</f>
        <v>3</v>
      </c>
      <c r="P10" s="75">
        <f>VLOOKUP($B10,Fire2016!$C$10:$AZ$55,47,FALSE)</f>
        <v>4</v>
      </c>
      <c r="Q10" s="76"/>
      <c r="R10" s="65"/>
      <c r="S10" s="72"/>
      <c r="T10" s="72"/>
      <c r="U10" s="57"/>
      <c r="V10" s="65"/>
      <c r="W10" s="66"/>
      <c r="X10" s="65"/>
      <c r="Y10" s="65"/>
      <c r="Z10" s="65"/>
      <c r="AA10" s="65"/>
      <c r="AB10" s="66"/>
      <c r="AC10" s="66"/>
      <c r="AD10" s="66"/>
      <c r="AE10" s="65"/>
      <c r="AF10" s="65"/>
      <c r="AG10" s="65"/>
      <c r="AH10" s="65"/>
      <c r="AI10" s="65"/>
      <c r="AJ10" s="66"/>
      <c r="AK10" s="66"/>
      <c r="AL10" s="66"/>
      <c r="AN10" s="65"/>
      <c r="AO10" s="65"/>
      <c r="AP10" s="65"/>
      <c r="AQ10" s="65"/>
    </row>
    <row r="11" spans="1:43" s="81" customFormat="1" ht="14.25" customHeight="1" x14ac:dyDescent="0.35">
      <c r="A11" s="48">
        <v>55</v>
      </c>
      <c r="B11" s="82" t="s">
        <v>67</v>
      </c>
      <c r="C11" s="74"/>
      <c r="D11" s="75"/>
      <c r="E11" s="75"/>
      <c r="F11" s="64"/>
      <c r="G11" s="75"/>
      <c r="H11" s="75">
        <f>VLOOKUP($B11,Fire2016!$C$10:$I$55,5,FALSE)</f>
        <v>5</v>
      </c>
      <c r="I11" s="75">
        <f>VLOOKUP($B11,Fire2016!$C$10:$I$55,4,FALSE)</f>
        <v>11</v>
      </c>
      <c r="J11" s="75">
        <f>VLOOKUP($B11,Fire2016!$C$10:$I$55,6,FALSE)</f>
        <v>9</v>
      </c>
      <c r="K11" s="75">
        <f>VLOOKUP($B11,Fire2016!$C$10:$O$55,13,FALSE)</f>
        <v>34</v>
      </c>
      <c r="L11" s="75">
        <f>VLOOKUP($B11,Fire2016!$C$10:$Q$55,14,FALSE)+VLOOKUP($B11,Fire2016!$C$10:$Q$55,15,FALSE)</f>
        <v>3</v>
      </c>
      <c r="M11" s="75">
        <f>VLOOKUP($B11,Fire2016!$C$10:$BA$55,51,FALSE)</f>
        <v>33</v>
      </c>
      <c r="N11" s="75">
        <f>VLOOKUP($B11,Fire2016!$C$10:$AZ$55,45,FALSE)</f>
        <v>136</v>
      </c>
      <c r="O11" s="75">
        <f>VLOOKUP($B11,Fire2016!$C$10:$AZ$55,46,FALSE)</f>
        <v>8</v>
      </c>
      <c r="P11" s="75">
        <f>VLOOKUP($B11,Fire2016!$C$10:$AZ$55,47,FALSE)</f>
        <v>3</v>
      </c>
      <c r="Q11" s="76"/>
      <c r="R11" s="65"/>
      <c r="S11" s="72"/>
      <c r="T11" s="72"/>
      <c r="U11" s="57"/>
      <c r="V11" s="65"/>
      <c r="W11" s="66"/>
      <c r="X11" s="65"/>
      <c r="Y11" s="65"/>
      <c r="Z11" s="65"/>
      <c r="AA11" s="65"/>
      <c r="AB11" s="66"/>
      <c r="AC11" s="66"/>
      <c r="AD11" s="66"/>
      <c r="AE11" s="65"/>
      <c r="AF11" s="65"/>
      <c r="AG11" s="65"/>
      <c r="AH11" s="65"/>
      <c r="AI11" s="65"/>
      <c r="AJ11" s="66"/>
      <c r="AK11" s="66"/>
      <c r="AL11" s="66"/>
      <c r="AN11" s="65"/>
      <c r="AO11" s="65"/>
      <c r="AP11" s="65"/>
      <c r="AQ11" s="65"/>
    </row>
    <row r="12" spans="1:43" s="81" customFormat="1" ht="14.25" customHeight="1" x14ac:dyDescent="0.35">
      <c r="A12" s="48">
        <v>56</v>
      </c>
      <c r="B12" s="82" t="s">
        <v>65</v>
      </c>
      <c r="C12" s="74"/>
      <c r="D12" s="75"/>
      <c r="E12" s="75"/>
      <c r="F12" s="64"/>
      <c r="G12" s="75"/>
      <c r="H12" s="75">
        <f>VLOOKUP($B12,Fire2016!$C$10:$I$55,5,FALSE)</f>
        <v>9</v>
      </c>
      <c r="I12" s="75">
        <f>VLOOKUP($B12,Fire2016!$C$10:$I$55,4,FALSE)</f>
        <v>6</v>
      </c>
      <c r="J12" s="75">
        <f>VLOOKUP($B12,Fire2016!$C$10:$I$55,6,FALSE)</f>
        <v>0</v>
      </c>
      <c r="K12" s="75">
        <f>VLOOKUP($B12,Fire2016!$C$10:$O$55,13,FALSE)</f>
        <v>21</v>
      </c>
      <c r="L12" s="75">
        <f>VLOOKUP($B12,Fire2016!$C$10:$Q$55,14,FALSE)+VLOOKUP($B12,Fire2016!$C$10:$Q$55,15,FALSE)</f>
        <v>4</v>
      </c>
      <c r="M12" s="75">
        <f>VLOOKUP($B12,Fire2016!$C$10:$BA$55,51,FALSE)</f>
        <v>13</v>
      </c>
      <c r="N12" s="75">
        <f>VLOOKUP($B12,Fire2016!$C$10:$AZ$55,45,FALSE)</f>
        <v>79</v>
      </c>
      <c r="O12" s="75">
        <f>VLOOKUP($B12,Fire2016!$C$10:$AZ$55,46,FALSE)</f>
        <v>6</v>
      </c>
      <c r="P12" s="75">
        <f>VLOOKUP($B12,Fire2016!$C$10:$AZ$55,47,FALSE)</f>
        <v>2</v>
      </c>
      <c r="Q12" s="76"/>
      <c r="R12" s="65"/>
      <c r="S12" s="72"/>
      <c r="T12" s="72"/>
      <c r="U12" s="57"/>
      <c r="V12" s="65"/>
      <c r="W12" s="66"/>
      <c r="X12" s="65"/>
      <c r="Y12" s="65"/>
      <c r="Z12" s="65"/>
      <c r="AA12" s="65"/>
      <c r="AB12" s="66"/>
      <c r="AC12" s="66"/>
      <c r="AD12" s="66"/>
      <c r="AE12" s="65"/>
      <c r="AF12" s="65"/>
      <c r="AG12" s="65"/>
      <c r="AH12" s="65"/>
      <c r="AI12" s="65"/>
      <c r="AJ12" s="66"/>
      <c r="AK12" s="66"/>
      <c r="AL12" s="66"/>
      <c r="AN12" s="65"/>
      <c r="AO12" s="65"/>
      <c r="AP12" s="65"/>
      <c r="AQ12" s="65"/>
    </row>
    <row r="13" spans="1:43" s="81" customFormat="1" ht="14.25" customHeight="1" x14ac:dyDescent="0.35">
      <c r="A13" s="48">
        <v>57</v>
      </c>
      <c r="B13" s="82" t="s">
        <v>108</v>
      </c>
      <c r="C13" s="74"/>
      <c r="D13" s="75"/>
      <c r="E13" s="75"/>
      <c r="F13" s="64"/>
      <c r="G13" s="75"/>
      <c r="H13" s="75">
        <f>VLOOKUP($B13,Fire2016!$C$10:$I$55,5,FALSE)</f>
        <v>2</v>
      </c>
      <c r="I13" s="75">
        <f>VLOOKUP($B13,Fire2016!$C$10:$I$55,4,FALSE)</f>
        <v>24</v>
      </c>
      <c r="J13" s="75">
        <f>VLOOKUP($B13,Fire2016!$C$10:$I$55,6,FALSE)</f>
        <v>5</v>
      </c>
      <c r="K13" s="75">
        <f>VLOOKUP($B13,Fire2016!$C$10:$O$55,13,FALSE)</f>
        <v>44</v>
      </c>
      <c r="L13" s="75">
        <f>VLOOKUP($B13,Fire2016!$C$10:$Q$55,14,FALSE)+VLOOKUP($B13,Fire2016!$C$10:$Q$55,15,FALSE)</f>
        <v>2</v>
      </c>
      <c r="M13" s="75">
        <f>VLOOKUP($B13,Fire2016!$C$10:$BA$55,51,FALSE)</f>
        <v>50</v>
      </c>
      <c r="N13" s="75">
        <f>VLOOKUP($B13,Fire2016!$C$10:$AZ$55,45,FALSE)</f>
        <v>113</v>
      </c>
      <c r="O13" s="75">
        <f>VLOOKUP($B13,Fire2016!$C$10:$AZ$55,46,FALSE)</f>
        <v>7</v>
      </c>
      <c r="P13" s="75">
        <f>VLOOKUP($B13,Fire2016!$C$10:$AZ$55,47,FALSE)</f>
        <v>4</v>
      </c>
      <c r="Q13" s="76"/>
      <c r="R13" s="65"/>
      <c r="S13" s="72"/>
      <c r="T13" s="72"/>
      <c r="U13" s="57"/>
      <c r="V13" s="65"/>
      <c r="W13" s="66"/>
      <c r="X13" s="65"/>
      <c r="Y13" s="65"/>
      <c r="Z13" s="65"/>
      <c r="AA13" s="65"/>
      <c r="AB13" s="66"/>
      <c r="AC13" s="66"/>
      <c r="AD13" s="66"/>
      <c r="AE13" s="65"/>
      <c r="AF13" s="65"/>
      <c r="AG13" s="65"/>
      <c r="AH13" s="65"/>
      <c r="AI13" s="65"/>
      <c r="AJ13" s="66"/>
      <c r="AK13" s="66"/>
      <c r="AL13" s="66"/>
      <c r="AN13" s="65"/>
      <c r="AO13" s="65"/>
      <c r="AP13" s="65"/>
      <c r="AQ13" s="65"/>
    </row>
    <row r="14" spans="1:43" s="81" customFormat="1" ht="14.25" customHeight="1" x14ac:dyDescent="0.35">
      <c r="A14" s="48">
        <v>59</v>
      </c>
      <c r="B14" s="82" t="s">
        <v>106</v>
      </c>
      <c r="C14" s="74"/>
      <c r="D14" s="75"/>
      <c r="E14" s="75"/>
      <c r="F14" s="64"/>
      <c r="G14" s="75"/>
      <c r="H14" s="75">
        <f>VLOOKUP($B14,Fire2016!$C$10:$I$55,5,FALSE)</f>
        <v>3</v>
      </c>
      <c r="I14" s="75">
        <f>VLOOKUP($B14,Fire2016!$C$10:$I$55,4,FALSE)</f>
        <v>30</v>
      </c>
      <c r="J14" s="75">
        <f>VLOOKUP($B14,Fire2016!$C$10:$I$55,6,FALSE)</f>
        <v>5</v>
      </c>
      <c r="K14" s="75">
        <f>VLOOKUP($B14,Fire2016!$C$10:$O$55,13,FALSE)</f>
        <v>45</v>
      </c>
      <c r="L14" s="75">
        <f>VLOOKUP($B14,Fire2016!$C$10:$Q$55,14,FALSE)+VLOOKUP($B14,Fire2016!$C$10:$Q$55,15,FALSE)</f>
        <v>2</v>
      </c>
      <c r="M14" s="75">
        <f>VLOOKUP($B14,Fire2016!$C$10:$BA$55,51,FALSE)</f>
        <v>29</v>
      </c>
      <c r="N14" s="75">
        <f>VLOOKUP($B14,Fire2016!$C$10:$AZ$55,45,FALSE)</f>
        <v>114</v>
      </c>
      <c r="O14" s="75">
        <f>VLOOKUP($B14,Fire2016!$C$10:$AZ$55,46,FALSE)</f>
        <v>5</v>
      </c>
      <c r="P14" s="75">
        <f>VLOOKUP($B14,Fire2016!$C$10:$AZ$55,47,FALSE)</f>
        <v>5</v>
      </c>
      <c r="Q14" s="76"/>
      <c r="R14" s="65"/>
      <c r="S14" s="72"/>
      <c r="T14" s="72"/>
      <c r="U14" s="57"/>
      <c r="V14" s="65"/>
      <c r="W14" s="66"/>
      <c r="X14" s="65"/>
      <c r="Y14" s="65"/>
      <c r="Z14" s="65"/>
      <c r="AA14" s="65"/>
      <c r="AB14" s="66"/>
      <c r="AC14" s="66"/>
      <c r="AD14" s="66"/>
      <c r="AE14" s="65"/>
      <c r="AF14" s="65"/>
      <c r="AG14" s="65"/>
      <c r="AH14" s="65"/>
      <c r="AI14" s="65"/>
      <c r="AJ14" s="66"/>
      <c r="AK14" s="66"/>
      <c r="AL14" s="66"/>
      <c r="AN14" s="65"/>
      <c r="AO14" s="65"/>
      <c r="AP14" s="65"/>
      <c r="AQ14" s="65"/>
    </row>
    <row r="15" spans="1:43" s="81" customFormat="1" ht="14.25" customHeight="1" x14ac:dyDescent="0.35">
      <c r="A15" s="48">
        <v>60</v>
      </c>
      <c r="B15" s="82" t="s">
        <v>63</v>
      </c>
      <c r="C15" s="74"/>
      <c r="D15" s="75"/>
      <c r="E15" s="75"/>
      <c r="F15" s="64"/>
      <c r="G15" s="75"/>
      <c r="H15" s="75">
        <f>VLOOKUP($B15,Fire2016!$C$10:$I$55,5,FALSE)</f>
        <v>4</v>
      </c>
      <c r="I15" s="75">
        <f>VLOOKUP($B15,Fire2016!$C$10:$I$55,4,FALSE)</f>
        <v>19</v>
      </c>
      <c r="J15" s="75">
        <f>VLOOKUP($B15,Fire2016!$C$10:$I$55,6,FALSE)</f>
        <v>8</v>
      </c>
      <c r="K15" s="75">
        <f>VLOOKUP($B15,Fire2016!$C$10:$O$55,13,FALSE)</f>
        <v>44</v>
      </c>
      <c r="L15" s="75">
        <f>VLOOKUP($B15,Fire2016!$C$10:$Q$55,14,FALSE)+VLOOKUP($B15,Fire2016!$C$10:$Q$55,15,FALSE)</f>
        <v>3</v>
      </c>
      <c r="M15" s="75">
        <f>VLOOKUP($B15,Fire2016!$C$10:$BA$55,51,FALSE)</f>
        <v>17</v>
      </c>
      <c r="N15" s="75">
        <f>VLOOKUP($B15,Fire2016!$C$10:$AZ$55,45,FALSE)</f>
        <v>166</v>
      </c>
      <c r="O15" s="75">
        <f>VLOOKUP($B15,Fire2016!$C$10:$AZ$55,46,FALSE)</f>
        <v>5</v>
      </c>
      <c r="P15" s="75">
        <f>VLOOKUP($B15,Fire2016!$C$10:$AZ$55,47,FALSE)</f>
        <v>4</v>
      </c>
      <c r="Q15" s="76"/>
      <c r="R15" s="65"/>
      <c r="S15" s="72"/>
      <c r="T15" s="72"/>
      <c r="U15" s="57"/>
      <c r="V15" s="65"/>
      <c r="W15" s="66"/>
      <c r="X15" s="65"/>
      <c r="Y15" s="65"/>
      <c r="Z15" s="65"/>
      <c r="AA15" s="65"/>
      <c r="AB15" s="66"/>
      <c r="AC15" s="66"/>
      <c r="AD15" s="66"/>
      <c r="AE15" s="65"/>
      <c r="AF15" s="65"/>
      <c r="AG15" s="65"/>
      <c r="AH15" s="65"/>
      <c r="AI15" s="65"/>
      <c r="AJ15" s="66"/>
      <c r="AK15" s="66"/>
      <c r="AL15" s="66"/>
      <c r="AN15" s="65"/>
      <c r="AO15" s="65"/>
      <c r="AP15" s="65"/>
      <c r="AQ15" s="65"/>
    </row>
    <row r="16" spans="1:43" s="81" customFormat="1" ht="14.25" customHeight="1" x14ac:dyDescent="0.35">
      <c r="A16" s="48">
        <v>61</v>
      </c>
      <c r="B16" s="82" t="s">
        <v>61</v>
      </c>
      <c r="C16" s="74"/>
      <c r="D16" s="75"/>
      <c r="E16" s="75"/>
      <c r="F16" s="64"/>
      <c r="G16" s="75"/>
      <c r="H16" s="75">
        <f>VLOOKUP($B16,Fire2016!$C$10:$I$55,5,FALSE)</f>
        <v>3</v>
      </c>
      <c r="I16" s="75">
        <f>VLOOKUP($B16,Fire2016!$C$10:$I$55,4,FALSE)</f>
        <v>73</v>
      </c>
      <c r="J16" s="75">
        <f>VLOOKUP($B16,Fire2016!$C$10:$I$55,6,FALSE)</f>
        <v>9</v>
      </c>
      <c r="K16" s="75">
        <f>VLOOKUP($B16,Fire2016!$C$10:$O$55,13,FALSE)</f>
        <v>121</v>
      </c>
      <c r="L16" s="75">
        <f>VLOOKUP($B16,Fire2016!$C$10:$Q$55,14,FALSE)+VLOOKUP($B16,Fire2016!$C$10:$Q$55,15,FALSE)</f>
        <v>7</v>
      </c>
      <c r="M16" s="75">
        <f>VLOOKUP($B16,Fire2016!$C$10:$BA$55,51,FALSE)</f>
        <v>50</v>
      </c>
      <c r="N16" s="75">
        <f>VLOOKUP($B16,Fire2016!$C$10:$AZ$55,45,FALSE)</f>
        <v>320</v>
      </c>
      <c r="O16" s="75">
        <f>VLOOKUP($B16,Fire2016!$C$10:$AZ$55,46,FALSE)</f>
        <v>17</v>
      </c>
      <c r="P16" s="75">
        <f>VLOOKUP($B16,Fire2016!$C$10:$AZ$55,47,FALSE)</f>
        <v>15</v>
      </c>
      <c r="Q16" s="76"/>
      <c r="R16" s="65"/>
      <c r="S16" s="72"/>
      <c r="T16" s="72"/>
      <c r="U16" s="57"/>
      <c r="V16" s="65"/>
      <c r="W16" s="66"/>
      <c r="X16" s="65"/>
      <c r="Y16" s="65"/>
      <c r="Z16" s="65"/>
      <c r="AA16" s="65"/>
      <c r="AB16" s="66"/>
      <c r="AC16" s="66"/>
      <c r="AD16" s="66"/>
      <c r="AE16" s="65"/>
      <c r="AF16" s="65"/>
      <c r="AG16" s="65"/>
      <c r="AH16" s="65"/>
      <c r="AI16" s="65"/>
      <c r="AJ16" s="66"/>
      <c r="AK16" s="66"/>
      <c r="AL16" s="66"/>
      <c r="AN16" s="65"/>
      <c r="AO16" s="65"/>
      <c r="AP16" s="65"/>
      <c r="AQ16" s="65"/>
    </row>
    <row r="17" spans="1:43" s="81" customFormat="1" ht="14.25" customHeight="1" x14ac:dyDescent="0.35">
      <c r="A17" s="48">
        <v>62</v>
      </c>
      <c r="B17" s="266" t="s">
        <v>363</v>
      </c>
      <c r="C17" s="267"/>
      <c r="D17" s="268"/>
      <c r="E17" s="268"/>
      <c r="F17" s="269"/>
      <c r="G17" s="268"/>
      <c r="H17" s="268">
        <f>H66+H67</f>
        <v>6</v>
      </c>
      <c r="I17" s="268">
        <f t="shared" ref="I17:P17" si="2">I66+I67</f>
        <v>37</v>
      </c>
      <c r="J17" s="268">
        <f t="shared" si="2"/>
        <v>7</v>
      </c>
      <c r="K17" s="268">
        <f t="shared" si="2"/>
        <v>74</v>
      </c>
      <c r="L17" s="268">
        <f t="shared" si="2"/>
        <v>4</v>
      </c>
      <c r="M17" s="268">
        <f t="shared" si="2"/>
        <v>47</v>
      </c>
      <c r="N17" s="268">
        <f t="shared" si="2"/>
        <v>242</v>
      </c>
      <c r="O17" s="268">
        <f t="shared" si="2"/>
        <v>9</v>
      </c>
      <c r="P17" s="268">
        <f t="shared" si="2"/>
        <v>6</v>
      </c>
      <c r="Q17" s="76"/>
      <c r="R17" s="65"/>
      <c r="S17" s="72"/>
      <c r="T17" s="72"/>
      <c r="U17" s="57"/>
      <c r="V17" s="65"/>
      <c r="W17" s="66"/>
      <c r="X17" s="65"/>
      <c r="Y17" s="65"/>
      <c r="Z17" s="65"/>
      <c r="AA17" s="65"/>
      <c r="AB17" s="66"/>
      <c r="AC17" s="66"/>
      <c r="AD17" s="66"/>
      <c r="AE17" s="65"/>
      <c r="AF17" s="65"/>
      <c r="AG17" s="65"/>
      <c r="AH17" s="65"/>
      <c r="AI17" s="65"/>
      <c r="AJ17" s="66"/>
      <c r="AK17" s="66"/>
      <c r="AL17" s="66"/>
      <c r="AN17" s="65"/>
      <c r="AO17" s="65"/>
      <c r="AP17" s="65"/>
      <c r="AQ17" s="65"/>
    </row>
    <row r="18" spans="1:43" s="81" customFormat="1" ht="14.25" customHeight="1" x14ac:dyDescent="0.35">
      <c r="A18" s="48">
        <v>58</v>
      </c>
      <c r="B18" s="82" t="s">
        <v>57</v>
      </c>
      <c r="C18" s="74"/>
      <c r="D18" s="75"/>
      <c r="E18" s="75"/>
      <c r="F18" s="64"/>
      <c r="G18" s="75"/>
      <c r="H18" s="75">
        <f>VLOOKUP($B18,Fire2016!$C$10:$I$55,5,FALSE)</f>
        <v>2</v>
      </c>
      <c r="I18" s="75">
        <f>VLOOKUP($B18,Fire2016!$C$10:$I$55,4,FALSE)</f>
        <v>6</v>
      </c>
      <c r="J18" s="75">
        <f>VLOOKUP($B18,Fire2016!$C$10:$I$55,6,FALSE)</f>
        <v>7</v>
      </c>
      <c r="K18" s="75">
        <f>VLOOKUP($B18,Fire2016!$C$10:$O$55,13,FALSE)</f>
        <v>27</v>
      </c>
      <c r="L18" s="75">
        <f>VLOOKUP($B18,Fire2016!$C$10:$Q$55,14,FALSE)+VLOOKUP($B18,Fire2016!$C$10:$Q$55,15,FALSE)</f>
        <v>2</v>
      </c>
      <c r="M18" s="75">
        <f>VLOOKUP($B18,Fire2016!$C$10:$BA$55,51,FALSE)</f>
        <v>14</v>
      </c>
      <c r="N18" s="75">
        <f>VLOOKUP($B18,Fire2016!$C$10:$AZ$55,45,FALSE)</f>
        <v>80</v>
      </c>
      <c r="O18" s="75">
        <f>VLOOKUP($B18,Fire2016!$C$10:$AZ$55,46,FALSE)</f>
        <v>5</v>
      </c>
      <c r="P18" s="75">
        <f>VLOOKUP($B18,Fire2016!$C$10:$AZ$55,47,FALSE)</f>
        <v>3</v>
      </c>
      <c r="Q18" s="76"/>
      <c r="R18" s="65"/>
      <c r="S18" s="72"/>
      <c r="T18" s="72"/>
      <c r="U18" s="57"/>
      <c r="V18" s="65"/>
      <c r="W18" s="66"/>
      <c r="X18" s="65"/>
      <c r="Y18" s="65"/>
      <c r="Z18" s="65"/>
      <c r="AA18" s="65"/>
      <c r="AB18" s="66"/>
      <c r="AC18" s="66"/>
      <c r="AD18" s="66"/>
      <c r="AE18" s="65"/>
      <c r="AF18" s="65"/>
      <c r="AG18" s="65"/>
      <c r="AH18" s="65"/>
      <c r="AI18" s="65"/>
      <c r="AJ18" s="66"/>
      <c r="AK18" s="66"/>
      <c r="AL18" s="66"/>
      <c r="AN18" s="65"/>
      <c r="AO18" s="65"/>
      <c r="AP18" s="65"/>
      <c r="AQ18" s="65"/>
    </row>
    <row r="19" spans="1:43" s="81" customFormat="1" ht="14.25" customHeight="1" x14ac:dyDescent="0.35">
      <c r="A19" s="48">
        <v>63</v>
      </c>
      <c r="B19" s="82" t="s">
        <v>55</v>
      </c>
      <c r="C19" s="74"/>
      <c r="D19" s="75"/>
      <c r="E19" s="75"/>
      <c r="F19" s="64"/>
      <c r="G19" s="75"/>
      <c r="H19" s="75">
        <f>VLOOKUP($B19,Fire2016!$C$10:$I$55,5,FALSE)</f>
        <v>6</v>
      </c>
      <c r="I19" s="75">
        <f>VLOOKUP($B19,Fire2016!$C$10:$I$55,4,FALSE)</f>
        <v>12</v>
      </c>
      <c r="J19" s="75">
        <f>VLOOKUP($B19,Fire2016!$C$10:$I$55,6,FALSE)</f>
        <v>6</v>
      </c>
      <c r="K19" s="75">
        <f>VLOOKUP($B19,Fire2016!$C$10:$O$55,13,FALSE)</f>
        <v>42</v>
      </c>
      <c r="L19" s="75">
        <f>VLOOKUP($B19,Fire2016!$C$10:$Q$55,14,FALSE)+VLOOKUP($B19,Fire2016!$C$10:$Q$55,15,FALSE)</f>
        <v>3</v>
      </c>
      <c r="M19" s="75">
        <f>VLOOKUP($B19,Fire2016!$C$10:$BA$55,51,FALSE)</f>
        <v>5</v>
      </c>
      <c r="N19" s="75">
        <f>VLOOKUP($B19,Fire2016!$C$10:$AZ$55,45,FALSE)</f>
        <v>118</v>
      </c>
      <c r="O19" s="75">
        <f>VLOOKUP($B19,Fire2016!$C$10:$AZ$55,46,FALSE)</f>
        <v>7</v>
      </c>
      <c r="P19" s="75">
        <f>VLOOKUP($B19,Fire2016!$C$10:$AZ$55,47,FALSE)</f>
        <v>3</v>
      </c>
      <c r="Q19" s="76"/>
      <c r="R19" s="65"/>
      <c r="S19" s="72"/>
      <c r="T19" s="72"/>
      <c r="U19" s="57"/>
      <c r="V19" s="65"/>
      <c r="W19" s="66"/>
      <c r="X19" s="65"/>
      <c r="Y19" s="65"/>
      <c r="Z19" s="65"/>
      <c r="AA19" s="65"/>
      <c r="AB19" s="66"/>
      <c r="AC19" s="66"/>
      <c r="AD19" s="66"/>
      <c r="AE19" s="65"/>
      <c r="AF19" s="65"/>
      <c r="AG19" s="65"/>
      <c r="AH19" s="65"/>
      <c r="AI19" s="65"/>
      <c r="AJ19" s="66"/>
      <c r="AK19" s="66"/>
      <c r="AL19" s="66"/>
      <c r="AN19" s="65"/>
      <c r="AO19" s="65"/>
      <c r="AP19" s="65"/>
      <c r="AQ19" s="65"/>
    </row>
    <row r="20" spans="1:43" s="81" customFormat="1" ht="14.25" customHeight="1" x14ac:dyDescent="0.35">
      <c r="A20" s="48">
        <v>64</v>
      </c>
      <c r="B20" s="82" t="s">
        <v>53</v>
      </c>
      <c r="C20" s="74"/>
      <c r="D20" s="75"/>
      <c r="E20" s="75"/>
      <c r="F20" s="64"/>
      <c r="G20" s="75"/>
      <c r="H20" s="75">
        <f>VLOOKUP($B20,Fire2016!$C$10:$I$55,5,FALSE)</f>
        <v>17</v>
      </c>
      <c r="I20" s="75">
        <f>VLOOKUP($B20,Fire2016!$C$10:$I$55,4,FALSE)</f>
        <v>32</v>
      </c>
      <c r="J20" s="75">
        <f>VLOOKUP($B20,Fire2016!$C$10:$I$55,6,FALSE)</f>
        <v>1</v>
      </c>
      <c r="K20" s="75">
        <f>VLOOKUP($B20,Fire2016!$C$10:$O$55,13,FALSE)</f>
        <v>75</v>
      </c>
      <c r="L20" s="75">
        <f>VLOOKUP($B20,Fire2016!$C$10:$Q$55,14,FALSE)+VLOOKUP($B20,Fire2016!$C$10:$Q$55,15,FALSE)</f>
        <v>5</v>
      </c>
      <c r="M20" s="75">
        <f>VLOOKUP($B20,Fire2016!$C$10:$BA$55,51,FALSE)</f>
        <v>38</v>
      </c>
      <c r="N20" s="75">
        <f>VLOOKUP($B20,Fire2016!$C$10:$AZ$55,45,FALSE)</f>
        <v>186</v>
      </c>
      <c r="O20" s="75">
        <f>VLOOKUP($B20,Fire2016!$C$10:$AZ$55,46,FALSE)</f>
        <v>12</v>
      </c>
      <c r="P20" s="75">
        <f>VLOOKUP($B20,Fire2016!$C$10:$AZ$55,47,FALSE)</f>
        <v>7</v>
      </c>
      <c r="Q20" s="76"/>
      <c r="R20" s="65"/>
      <c r="S20" s="72"/>
      <c r="T20" s="72"/>
      <c r="U20" s="57"/>
      <c r="V20" s="65"/>
      <c r="W20" s="66"/>
      <c r="X20" s="65"/>
      <c r="Y20" s="65"/>
      <c r="Z20" s="65"/>
      <c r="AA20" s="65"/>
      <c r="AB20" s="66"/>
      <c r="AC20" s="66"/>
      <c r="AD20" s="66"/>
      <c r="AE20" s="65"/>
      <c r="AF20" s="65"/>
      <c r="AG20" s="65"/>
      <c r="AH20" s="65"/>
      <c r="AI20" s="65"/>
      <c r="AJ20" s="66"/>
      <c r="AK20" s="66"/>
      <c r="AL20" s="66"/>
      <c r="AN20" s="65"/>
      <c r="AO20" s="65"/>
      <c r="AP20" s="65"/>
      <c r="AQ20" s="65"/>
    </row>
    <row r="21" spans="1:43" s="81" customFormat="1" ht="14.25" customHeight="1" x14ac:dyDescent="0.35">
      <c r="A21" s="48">
        <v>65</v>
      </c>
      <c r="B21" s="82" t="s">
        <v>104</v>
      </c>
      <c r="C21" s="74"/>
      <c r="D21" s="75"/>
      <c r="E21" s="75"/>
      <c r="F21" s="64"/>
      <c r="G21" s="75"/>
      <c r="H21" s="75">
        <f>VLOOKUP($B21,Fire2016!$C$10:$I$55,5,FALSE)</f>
        <v>2</v>
      </c>
      <c r="I21" s="75">
        <f>VLOOKUP($B21,Fire2016!$C$10:$I$55,4,FALSE)</f>
        <v>16</v>
      </c>
      <c r="J21" s="75">
        <f>VLOOKUP($B21,Fire2016!$C$10:$I$55,6,FALSE)</f>
        <v>3</v>
      </c>
      <c r="K21" s="75">
        <f>VLOOKUP($B21,Fire2016!$C$10:$O$55,13,FALSE)</f>
        <v>32</v>
      </c>
      <c r="L21" s="75">
        <f>VLOOKUP($B21,Fire2016!$C$10:$Q$55,14,FALSE)+VLOOKUP($B21,Fire2016!$C$10:$Q$55,15,FALSE)</f>
        <v>2</v>
      </c>
      <c r="M21" s="75">
        <f>VLOOKUP($B21,Fire2016!$C$10:$BA$55,51,FALSE)</f>
        <v>18</v>
      </c>
      <c r="N21" s="75">
        <f>VLOOKUP($B21,Fire2016!$C$10:$AZ$55,45,FALSE)</f>
        <v>69</v>
      </c>
      <c r="O21" s="75">
        <f>VLOOKUP($B21,Fire2016!$C$10:$AZ$55,46,FALSE)</f>
        <v>7</v>
      </c>
      <c r="P21" s="75">
        <f>VLOOKUP($B21,Fire2016!$C$10:$AZ$55,47,FALSE)</f>
        <v>2</v>
      </c>
      <c r="Q21" s="76"/>
      <c r="R21" s="65"/>
      <c r="S21" s="72"/>
      <c r="T21" s="72"/>
      <c r="U21" s="57"/>
      <c r="V21" s="65"/>
      <c r="W21" s="66"/>
      <c r="X21" s="65"/>
      <c r="Y21" s="65"/>
      <c r="Z21" s="65"/>
      <c r="AA21" s="65"/>
      <c r="AB21" s="66"/>
      <c r="AC21" s="66"/>
      <c r="AD21" s="66"/>
      <c r="AE21" s="65"/>
      <c r="AF21" s="65"/>
      <c r="AG21" s="65"/>
      <c r="AH21" s="65"/>
      <c r="AI21" s="65"/>
      <c r="AJ21" s="66"/>
      <c r="AK21" s="66"/>
      <c r="AL21" s="66"/>
      <c r="AN21" s="65"/>
      <c r="AO21" s="65"/>
      <c r="AP21" s="65"/>
      <c r="AQ21" s="65"/>
    </row>
    <row r="22" spans="1:43" s="81" customFormat="1" ht="14.25" customHeight="1" x14ac:dyDescent="0.35">
      <c r="A22" s="48">
        <v>67</v>
      </c>
      <c r="B22" s="82" t="s">
        <v>51</v>
      </c>
      <c r="C22" s="74"/>
      <c r="D22" s="75"/>
      <c r="E22" s="75"/>
      <c r="F22" s="64"/>
      <c r="G22" s="75"/>
      <c r="H22" s="106">
        <f>'(2014-15)'!H22</f>
        <v>13</v>
      </c>
      <c r="I22" s="106">
        <f>'(2014-15)'!I22</f>
        <v>38</v>
      </c>
      <c r="J22" s="106">
        <v>0</v>
      </c>
      <c r="K22" s="106">
        <f>'(2014-15)'!K22</f>
        <v>76</v>
      </c>
      <c r="L22" s="106">
        <f>'(2014-15)'!L22</f>
        <v>0</v>
      </c>
      <c r="M22" s="106">
        <f>'(2014-15)'!M22</f>
        <v>64</v>
      </c>
      <c r="N22" s="106">
        <f>'(2014-15)'!N22</f>
        <v>136</v>
      </c>
      <c r="O22" s="106">
        <f>'(2014-15)'!O22</f>
        <v>12</v>
      </c>
      <c r="P22" s="106">
        <f>'(2014-15)'!P22</f>
        <v>10</v>
      </c>
      <c r="Q22" s="76"/>
      <c r="R22" s="65"/>
      <c r="S22" s="72"/>
      <c r="T22" s="72"/>
      <c r="U22" s="57"/>
      <c r="V22" s="65"/>
      <c r="W22" s="66"/>
      <c r="X22" s="65"/>
      <c r="Y22" s="65"/>
      <c r="Z22" s="65"/>
      <c r="AA22" s="65"/>
      <c r="AB22" s="66"/>
      <c r="AC22" s="66"/>
      <c r="AD22" s="66"/>
      <c r="AE22" s="65"/>
      <c r="AF22" s="65"/>
      <c r="AG22" s="65"/>
      <c r="AH22" s="65"/>
      <c r="AI22" s="65"/>
      <c r="AJ22" s="66"/>
      <c r="AK22" s="66"/>
      <c r="AL22" s="66"/>
      <c r="AN22" s="65"/>
      <c r="AO22" s="65"/>
      <c r="AP22" s="65"/>
      <c r="AQ22" s="65"/>
    </row>
    <row r="23" spans="1:43" s="81" customFormat="1" ht="14.25" customHeight="1" x14ac:dyDescent="0.35">
      <c r="A23" s="48">
        <v>68</v>
      </c>
      <c r="B23" s="82" t="s">
        <v>49</v>
      </c>
      <c r="C23" s="74"/>
      <c r="D23" s="75"/>
      <c r="E23" s="75"/>
      <c r="F23" s="64"/>
      <c r="G23" s="75"/>
      <c r="H23" s="106">
        <f>'(2014-15)'!H23</f>
        <v>8</v>
      </c>
      <c r="I23" s="106">
        <f>'(2014-15)'!I23</f>
        <v>19</v>
      </c>
      <c r="J23" s="106">
        <v>0</v>
      </c>
      <c r="K23" s="106">
        <f>'(2014-15)'!K23</f>
        <v>41</v>
      </c>
      <c r="L23" s="106">
        <f>'(2014-15)'!L23</f>
        <v>2</v>
      </c>
      <c r="M23" s="106">
        <f>'(2014-15)'!M23</f>
        <v>32</v>
      </c>
      <c r="N23" s="106">
        <f>'(2014-15)'!N23</f>
        <v>88</v>
      </c>
      <c r="O23" s="106">
        <f>'(2014-15)'!O23</f>
        <v>6</v>
      </c>
      <c r="P23" s="106">
        <f>'(2014-15)'!P23</f>
        <v>3</v>
      </c>
      <c r="Q23" s="76"/>
      <c r="R23" s="65"/>
      <c r="S23" s="72"/>
      <c r="T23" s="72"/>
      <c r="U23" s="57"/>
      <c r="V23" s="65"/>
      <c r="W23" s="66"/>
      <c r="X23" s="65"/>
      <c r="Y23" s="65"/>
      <c r="Z23" s="65"/>
      <c r="AA23" s="65"/>
      <c r="AB23" s="66"/>
      <c r="AC23" s="66"/>
      <c r="AD23" s="66"/>
      <c r="AE23" s="65"/>
      <c r="AF23" s="65"/>
      <c r="AG23" s="65"/>
      <c r="AH23" s="65"/>
      <c r="AI23" s="65"/>
      <c r="AJ23" s="66"/>
      <c r="AK23" s="66"/>
      <c r="AL23" s="66"/>
      <c r="AN23" s="65"/>
      <c r="AO23" s="65"/>
      <c r="AP23" s="65"/>
      <c r="AQ23" s="65"/>
    </row>
    <row r="24" spans="1:43" s="81" customFormat="1" ht="14.25" customHeight="1" x14ac:dyDescent="0.35">
      <c r="A24" s="48">
        <v>69</v>
      </c>
      <c r="B24" s="82" t="s">
        <v>102</v>
      </c>
      <c r="C24" s="74"/>
      <c r="D24" s="75"/>
      <c r="E24" s="75"/>
      <c r="F24" s="64"/>
      <c r="G24" s="75"/>
      <c r="H24" s="75">
        <f>VLOOKUP($B24,Fire2016!$C$10:$I$55,5,FALSE)</f>
        <v>9</v>
      </c>
      <c r="I24" s="75">
        <f>VLOOKUP($B24,Fire2016!$C$10:$I$55,4,FALSE)</f>
        <v>13</v>
      </c>
      <c r="J24" s="75">
        <f>VLOOKUP($B24,Fire2016!$C$10:$I$55,6,FALSE)</f>
        <v>7</v>
      </c>
      <c r="K24" s="75">
        <f>VLOOKUP($B24,Fire2016!$C$10:$O$55,13,FALSE)</f>
        <v>40</v>
      </c>
      <c r="L24" s="75">
        <f>VLOOKUP($B24,Fire2016!$C$10:$Q$55,14,FALSE)+VLOOKUP($B24,Fire2016!$C$10:$Q$55,15,FALSE)</f>
        <v>2</v>
      </c>
      <c r="M24" s="75">
        <f>VLOOKUP($B24,Fire2016!$C$10:$BA$55,51,FALSE)</f>
        <v>11</v>
      </c>
      <c r="N24" s="75">
        <f>VLOOKUP($B24,Fire2016!$C$10:$AZ$55,45,FALSE)</f>
        <v>117</v>
      </c>
      <c r="O24" s="75">
        <f>VLOOKUP($B24,Fire2016!$C$10:$AZ$55,46,FALSE)</f>
        <v>7</v>
      </c>
      <c r="P24" s="75">
        <f>VLOOKUP($B24,Fire2016!$C$10:$AZ$55,47,FALSE)</f>
        <v>8</v>
      </c>
      <c r="Q24" s="76"/>
      <c r="R24" s="65"/>
      <c r="S24" s="72"/>
      <c r="T24" s="72"/>
      <c r="U24" s="57"/>
      <c r="V24" s="65"/>
      <c r="W24" s="66"/>
      <c r="X24" s="65"/>
      <c r="Y24" s="65"/>
      <c r="Z24" s="65"/>
      <c r="AA24" s="65"/>
      <c r="AB24" s="66"/>
      <c r="AC24" s="66"/>
      <c r="AD24" s="66"/>
      <c r="AE24" s="65"/>
      <c r="AF24" s="65"/>
      <c r="AG24" s="65"/>
      <c r="AH24" s="65"/>
      <c r="AI24" s="65"/>
      <c r="AJ24" s="66"/>
      <c r="AK24" s="66"/>
      <c r="AL24" s="66"/>
      <c r="AN24" s="65"/>
      <c r="AO24" s="65"/>
      <c r="AP24" s="65"/>
      <c r="AQ24" s="65"/>
    </row>
    <row r="25" spans="1:43" s="81" customFormat="1" ht="14.25" customHeight="1" x14ac:dyDescent="0.35">
      <c r="A25" s="48">
        <v>70</v>
      </c>
      <c r="B25" s="82" t="s">
        <v>47</v>
      </c>
      <c r="C25" s="74"/>
      <c r="D25" s="75"/>
      <c r="E25" s="75"/>
      <c r="F25" s="64"/>
      <c r="G25" s="75"/>
      <c r="H25" s="106">
        <f>'(2014-15)'!H25</f>
        <v>8</v>
      </c>
      <c r="I25" s="106">
        <f>'(2014-15)'!I25</f>
        <v>18</v>
      </c>
      <c r="J25" s="106">
        <f>'(2014-15)'!J25</f>
        <v>3</v>
      </c>
      <c r="K25" s="106">
        <f>'(2014-15)'!K25</f>
        <v>48</v>
      </c>
      <c r="L25" s="106">
        <f>'(2014-15)'!L25</f>
        <v>4</v>
      </c>
      <c r="M25" s="106">
        <f>'(2014-15)'!M25</f>
        <v>29</v>
      </c>
      <c r="N25" s="106">
        <f>'(2014-15)'!N25</f>
        <v>170</v>
      </c>
      <c r="O25" s="106">
        <f>'(2014-15)'!O25</f>
        <v>9</v>
      </c>
      <c r="P25" s="106">
        <f>'(2014-15)'!P25</f>
        <v>2</v>
      </c>
      <c r="Q25" s="76"/>
      <c r="R25" s="65"/>
      <c r="S25" s="72"/>
      <c r="T25" s="72"/>
      <c r="U25" s="57"/>
      <c r="V25" s="65"/>
      <c r="W25" s="66"/>
      <c r="X25" s="65"/>
      <c r="Y25" s="65"/>
      <c r="Z25" s="65"/>
      <c r="AA25" s="65"/>
      <c r="AB25" s="66"/>
      <c r="AC25" s="66"/>
      <c r="AD25" s="66"/>
      <c r="AE25" s="65"/>
      <c r="AF25" s="65"/>
      <c r="AG25" s="65"/>
      <c r="AH25" s="65"/>
      <c r="AI25" s="65"/>
      <c r="AJ25" s="66"/>
      <c r="AK25" s="66"/>
      <c r="AL25" s="66"/>
      <c r="AN25" s="65"/>
      <c r="AO25" s="65"/>
      <c r="AP25" s="65"/>
      <c r="AQ25" s="65"/>
    </row>
    <row r="26" spans="1:43" s="81" customFormat="1" ht="14.25" customHeight="1" x14ac:dyDescent="0.35">
      <c r="A26" s="48">
        <v>71</v>
      </c>
      <c r="B26" s="85" t="s">
        <v>100</v>
      </c>
      <c r="C26" s="74"/>
      <c r="D26" s="75"/>
      <c r="E26" s="75"/>
      <c r="F26" s="64"/>
      <c r="G26" s="75"/>
      <c r="H26" s="75">
        <f>VLOOKUP($B26,Fire2016!$C$10:$I$55,5,FALSE)</f>
        <v>1</v>
      </c>
      <c r="I26" s="75">
        <f>VLOOKUP($B26,Fire2016!$C$10:$I$55,4,FALSE)</f>
        <v>8</v>
      </c>
      <c r="J26" s="75">
        <f>VLOOKUP($B26,Fire2016!$C$10:$I$55,6,FALSE)</f>
        <v>1</v>
      </c>
      <c r="K26" s="75">
        <f>VLOOKUP($B26,Fire2016!$C$10:$O$55,13,FALSE)</f>
        <v>13</v>
      </c>
      <c r="L26" s="75">
        <f>VLOOKUP($B26,Fire2016!$C$10:$Q$55,14,FALSE)+VLOOKUP($B26,Fire2016!$C$10:$Q$55,15,FALSE)</f>
        <v>2</v>
      </c>
      <c r="M26" s="75">
        <f>VLOOKUP($B26,Fire2016!$C$10:$BA$55,51,FALSE)</f>
        <v>24</v>
      </c>
      <c r="N26" s="75">
        <f>VLOOKUP($B26,Fire2016!$C$10:$AZ$55,45,FALSE)</f>
        <v>16</v>
      </c>
      <c r="O26" s="75">
        <f>VLOOKUP($B26,Fire2016!$C$10:$AZ$55,46,FALSE)</f>
        <v>2</v>
      </c>
      <c r="P26" s="75">
        <f>VLOOKUP($B26,Fire2016!$C$10:$AZ$55,47,FALSE)</f>
        <v>1</v>
      </c>
      <c r="Q26" s="76"/>
      <c r="R26" s="65"/>
      <c r="S26" s="72"/>
      <c r="T26" s="72"/>
      <c r="U26" s="57"/>
      <c r="V26" s="65"/>
      <c r="W26" s="66"/>
      <c r="X26" s="65"/>
      <c r="Y26" s="65"/>
      <c r="Z26" s="65"/>
      <c r="AA26" s="65"/>
      <c r="AB26" s="66"/>
      <c r="AC26" s="66"/>
      <c r="AD26" s="66"/>
      <c r="AE26" s="65"/>
      <c r="AF26" s="65"/>
      <c r="AG26" s="65"/>
      <c r="AH26" s="65"/>
      <c r="AI26" s="65"/>
      <c r="AJ26" s="66"/>
      <c r="AK26" s="66"/>
      <c r="AL26" s="66"/>
      <c r="AN26" s="65"/>
      <c r="AO26" s="65"/>
      <c r="AP26" s="65"/>
      <c r="AQ26" s="65"/>
    </row>
    <row r="27" spans="1:43" s="81" customFormat="1" ht="14.25" customHeight="1" x14ac:dyDescent="0.35">
      <c r="A27" s="48">
        <v>73</v>
      </c>
      <c r="B27" s="82" t="s">
        <v>45</v>
      </c>
      <c r="C27" s="74"/>
      <c r="D27" s="75"/>
      <c r="E27" s="75"/>
      <c r="F27" s="64"/>
      <c r="G27" s="75"/>
      <c r="H27" s="75">
        <f>VLOOKUP($B27,Fire2016!$C$10:$I$55,5,FALSE)</f>
        <v>14</v>
      </c>
      <c r="I27" s="75">
        <f>VLOOKUP($B27,Fire2016!$C$10:$I$55,4,FALSE)</f>
        <v>34</v>
      </c>
      <c r="J27" s="75">
        <f>VLOOKUP($B27,Fire2016!$C$10:$I$55,6,FALSE)</f>
        <v>9</v>
      </c>
      <c r="K27" s="75">
        <f>VLOOKUP($B27,Fire2016!$C$10:$O$55,13,FALSE)</f>
        <v>95</v>
      </c>
      <c r="L27" s="75">
        <f>VLOOKUP($B27,Fire2016!$C$10:$Q$55,14,FALSE)+VLOOKUP($B27,Fire2016!$C$10:$Q$55,15,FALSE)</f>
        <v>6</v>
      </c>
      <c r="M27" s="75">
        <f>VLOOKUP($B27,Fire2016!$C$10:$BA$55,51,FALSE)</f>
        <v>42</v>
      </c>
      <c r="N27" s="75">
        <f>VLOOKUP($B27,Fire2016!$C$10:$AZ$55,45,FALSE)</f>
        <v>273</v>
      </c>
      <c r="O27" s="75">
        <f>VLOOKUP($B27,Fire2016!$C$10:$AZ$55,46,FALSE)</f>
        <v>13</v>
      </c>
      <c r="P27" s="75">
        <f>VLOOKUP($B27,Fire2016!$C$10:$AZ$55,47,FALSE)</f>
        <v>9</v>
      </c>
      <c r="Q27" s="76"/>
      <c r="R27" s="65"/>
      <c r="S27" s="72"/>
      <c r="T27" s="72"/>
      <c r="U27" s="57"/>
      <c r="V27" s="65"/>
      <c r="W27" s="66"/>
      <c r="X27" s="65"/>
      <c r="Y27" s="65"/>
      <c r="Z27" s="65"/>
      <c r="AA27" s="65"/>
      <c r="AB27" s="66"/>
      <c r="AC27" s="66"/>
      <c r="AD27" s="66"/>
      <c r="AE27" s="65"/>
      <c r="AF27" s="65"/>
      <c r="AG27" s="65"/>
      <c r="AH27" s="65"/>
      <c r="AI27" s="65"/>
      <c r="AJ27" s="66"/>
      <c r="AK27" s="66"/>
      <c r="AL27" s="66"/>
      <c r="AN27" s="65"/>
      <c r="AO27" s="65"/>
      <c r="AP27" s="65"/>
      <c r="AQ27" s="65"/>
    </row>
    <row r="28" spans="1:43" s="81" customFormat="1" ht="14.25" customHeight="1" x14ac:dyDescent="0.35">
      <c r="A28" s="48">
        <v>74</v>
      </c>
      <c r="B28" s="82" t="s">
        <v>43</v>
      </c>
      <c r="C28" s="74"/>
      <c r="D28" s="75"/>
      <c r="E28" s="75"/>
      <c r="F28" s="64"/>
      <c r="G28" s="75"/>
      <c r="H28" s="75">
        <f>VLOOKUP($B28,Fire2016!$C$10:$I$55,5,FALSE)</f>
        <v>10</v>
      </c>
      <c r="I28" s="75">
        <f>VLOOKUP($B28,Fire2016!$C$10:$I$55,4,FALSE)</f>
        <v>17</v>
      </c>
      <c r="J28" s="75">
        <f>VLOOKUP($B28,Fire2016!$C$10:$I$55,6,FALSE)</f>
        <v>12</v>
      </c>
      <c r="K28" s="75">
        <f>VLOOKUP($B28,Fire2016!$C$10:$O$55,13,FALSE)</f>
        <v>59</v>
      </c>
      <c r="L28" s="75">
        <f>VLOOKUP($B28,Fire2016!$C$10:$Q$55,14,FALSE)+VLOOKUP($B28,Fire2016!$C$10:$Q$55,15,FALSE)</f>
        <v>4</v>
      </c>
      <c r="M28" s="75">
        <f>VLOOKUP($B28,Fire2016!$C$10:$BA$55,51,FALSE)</f>
        <v>33</v>
      </c>
      <c r="N28" s="75">
        <f>VLOOKUP($B28,Fire2016!$C$10:$AZ$55,45,FALSE)</f>
        <v>92</v>
      </c>
      <c r="O28" s="75">
        <f>VLOOKUP($B28,Fire2016!$C$10:$AZ$55,46,FALSE)</f>
        <v>7</v>
      </c>
      <c r="P28" s="75">
        <f>VLOOKUP($B28,Fire2016!$C$10:$AZ$55,47,FALSE)</f>
        <v>6</v>
      </c>
      <c r="Q28" s="76"/>
      <c r="R28" s="65"/>
      <c r="S28" s="72"/>
      <c r="T28" s="72"/>
      <c r="U28" s="57"/>
      <c r="V28" s="65"/>
      <c r="W28" s="66"/>
      <c r="X28" s="65"/>
      <c r="Y28" s="65"/>
      <c r="Z28" s="65"/>
      <c r="AA28" s="65"/>
      <c r="AB28" s="66"/>
      <c r="AC28" s="66"/>
      <c r="AD28" s="66"/>
      <c r="AE28" s="65"/>
      <c r="AF28" s="65"/>
      <c r="AG28" s="65"/>
      <c r="AH28" s="65"/>
      <c r="AI28" s="65"/>
      <c r="AJ28" s="66"/>
      <c r="AK28" s="66"/>
      <c r="AL28" s="66"/>
      <c r="AN28" s="65"/>
      <c r="AO28" s="65"/>
      <c r="AP28" s="65"/>
      <c r="AQ28" s="65"/>
    </row>
    <row r="29" spans="1:43" s="81" customFormat="1" ht="14.25" customHeight="1" x14ac:dyDescent="0.35">
      <c r="A29" s="48">
        <v>75</v>
      </c>
      <c r="B29" s="82" t="s">
        <v>41</v>
      </c>
      <c r="C29" s="74"/>
      <c r="D29" s="75"/>
      <c r="E29" s="75"/>
      <c r="F29" s="64"/>
      <c r="G29" s="75"/>
      <c r="H29" s="75">
        <f>VLOOKUP($B29,Fire2016!$C$10:$I$55,5,FALSE)</f>
        <v>7</v>
      </c>
      <c r="I29" s="75">
        <f>VLOOKUP($B29,Fire2016!$C$10:$I$55,4,FALSE)</f>
        <v>8</v>
      </c>
      <c r="J29" s="75">
        <f>VLOOKUP($B29,Fire2016!$C$10:$I$55,6,FALSE)</f>
        <v>5</v>
      </c>
      <c r="K29" s="75">
        <f>VLOOKUP($B29,Fire2016!$C$10:$O$55,13,FALSE)</f>
        <v>28</v>
      </c>
      <c r="L29" s="75">
        <f>VLOOKUP($B29,Fire2016!$C$10:$Q$55,14,FALSE)+VLOOKUP($B29,Fire2016!$C$10:$Q$55,15,FALSE)</f>
        <v>3</v>
      </c>
      <c r="M29" s="75">
        <f>VLOOKUP($B29,Fire2016!$C$10:$BA$55,51,FALSE)</f>
        <v>9</v>
      </c>
      <c r="N29" s="75">
        <f>VLOOKUP($B29,Fire2016!$C$10:$AZ$55,45,FALSE)</f>
        <v>101</v>
      </c>
      <c r="O29" s="75">
        <f>VLOOKUP($B29,Fire2016!$C$10:$AZ$55,46,FALSE)</f>
        <v>3</v>
      </c>
      <c r="P29" s="75">
        <f>VLOOKUP($B29,Fire2016!$C$10:$AZ$55,47,FALSE)</f>
        <v>5</v>
      </c>
      <c r="Q29" s="76"/>
      <c r="R29" s="65"/>
      <c r="S29" s="72"/>
      <c r="T29" s="72"/>
      <c r="U29" s="57"/>
      <c r="V29" s="65"/>
      <c r="W29" s="66"/>
      <c r="X29" s="65"/>
      <c r="Y29" s="65"/>
      <c r="Z29" s="65"/>
      <c r="AA29" s="65"/>
      <c r="AB29" s="66"/>
      <c r="AC29" s="66"/>
      <c r="AD29" s="66"/>
      <c r="AE29" s="65"/>
      <c r="AF29" s="65"/>
      <c r="AG29" s="65"/>
      <c r="AH29" s="65"/>
      <c r="AI29" s="65"/>
      <c r="AJ29" s="66"/>
      <c r="AK29" s="66"/>
      <c r="AL29" s="66"/>
      <c r="AN29" s="65"/>
      <c r="AO29" s="65"/>
      <c r="AP29" s="65"/>
      <c r="AQ29" s="65"/>
    </row>
    <row r="30" spans="1:43" s="81" customFormat="1" ht="14.25" customHeight="1" x14ac:dyDescent="0.35">
      <c r="A30" s="48">
        <v>76</v>
      </c>
      <c r="B30" s="82" t="s">
        <v>98</v>
      </c>
      <c r="C30" s="74"/>
      <c r="D30" s="75"/>
      <c r="E30" s="75"/>
      <c r="F30" s="64"/>
      <c r="G30" s="75"/>
      <c r="H30" s="75">
        <f>VLOOKUP($B30,Fire2016!$C$10:$I$55,5,FALSE)</f>
        <v>0</v>
      </c>
      <c r="I30" s="75">
        <f>VLOOKUP($B30,Fire2016!$C$10:$I$55,4,FALSE)</f>
        <v>29</v>
      </c>
      <c r="J30" s="75">
        <f>VLOOKUP($B30,Fire2016!$C$10:$I$55,6,FALSE)</f>
        <v>9</v>
      </c>
      <c r="K30" s="75">
        <f>VLOOKUP($B30,Fire2016!$C$10:$O$55,13,FALSE)</f>
        <v>48</v>
      </c>
      <c r="L30" s="75">
        <f>VLOOKUP($B30,Fire2016!$C$10:$Q$55,14,FALSE)+VLOOKUP($B30,Fire2016!$C$10:$Q$55,15,FALSE)</f>
        <v>2</v>
      </c>
      <c r="M30" s="75">
        <f>VLOOKUP($B30,Fire2016!$C$10:$BA$55,51,FALSE)</f>
        <v>63</v>
      </c>
      <c r="N30" s="75">
        <f>VLOOKUP($B30,Fire2016!$C$10:$AZ$55,45,FALSE)</f>
        <v>98</v>
      </c>
      <c r="O30" s="75">
        <f>VLOOKUP($B30,Fire2016!$C$10:$AZ$55,46,FALSE)</f>
        <v>5</v>
      </c>
      <c r="P30" s="75">
        <f>VLOOKUP($B30,Fire2016!$C$10:$AZ$55,47,FALSE)</f>
        <v>3</v>
      </c>
      <c r="Q30" s="76"/>
      <c r="R30" s="65"/>
      <c r="S30" s="72"/>
      <c r="T30" s="72"/>
      <c r="U30" s="57"/>
      <c r="V30" s="65"/>
      <c r="W30" s="66"/>
      <c r="X30" s="65"/>
      <c r="Y30" s="65"/>
      <c r="Z30" s="65"/>
      <c r="AA30" s="65"/>
      <c r="AB30" s="66"/>
      <c r="AC30" s="66"/>
      <c r="AD30" s="66"/>
      <c r="AE30" s="65"/>
      <c r="AF30" s="65"/>
      <c r="AG30" s="65"/>
      <c r="AH30" s="65"/>
      <c r="AI30" s="65"/>
      <c r="AJ30" s="66"/>
      <c r="AK30" s="66"/>
      <c r="AL30" s="66"/>
      <c r="AN30" s="65"/>
      <c r="AO30" s="65"/>
      <c r="AP30" s="65"/>
      <c r="AQ30" s="65"/>
    </row>
    <row r="31" spans="1:43" s="81" customFormat="1" ht="14.25" customHeight="1" x14ac:dyDescent="0.35">
      <c r="A31" s="48">
        <v>79</v>
      </c>
      <c r="B31" s="82" t="s">
        <v>96</v>
      </c>
      <c r="C31" s="74"/>
      <c r="D31" s="75"/>
      <c r="E31" s="75"/>
      <c r="F31" s="64"/>
      <c r="G31" s="75"/>
      <c r="H31" s="75">
        <f>VLOOKUP($B31,Fire2016!$C$10:$I$55,5,FALSE)</f>
        <v>3</v>
      </c>
      <c r="I31" s="75">
        <f>VLOOKUP($B31,Fire2016!$C$10:$I$55,4,FALSE)</f>
        <v>34</v>
      </c>
      <c r="J31" s="75">
        <f>VLOOKUP($B31,Fire2016!$C$10:$I$55,6,FALSE)</f>
        <v>5</v>
      </c>
      <c r="K31" s="75">
        <f>VLOOKUP($B31,Fire2016!$C$10:$O$55,13,FALSE)</f>
        <v>42</v>
      </c>
      <c r="L31" s="75">
        <f>VLOOKUP($B31,Fire2016!$C$10:$Q$55,14,FALSE)+VLOOKUP($B31,Fire2016!$C$10:$Q$55,15,FALSE)</f>
        <v>3</v>
      </c>
      <c r="M31" s="75">
        <f>VLOOKUP($B31,Fire2016!$C$10:$BA$55,51,FALSE)</f>
        <v>52</v>
      </c>
      <c r="N31" s="75">
        <f>VLOOKUP($B31,Fire2016!$C$10:$AZ$55,45,FALSE)</f>
        <v>46</v>
      </c>
      <c r="O31" s="75">
        <f>VLOOKUP($B31,Fire2016!$C$10:$AZ$55,46,FALSE)</f>
        <v>9</v>
      </c>
      <c r="P31" s="75">
        <f>VLOOKUP($B31,Fire2016!$C$10:$AZ$55,47,FALSE)</f>
        <v>5</v>
      </c>
      <c r="Q31" s="76"/>
      <c r="R31" s="65"/>
      <c r="S31" s="72"/>
      <c r="T31" s="72"/>
      <c r="U31" s="57"/>
      <c r="V31" s="65"/>
      <c r="W31" s="66"/>
      <c r="X31" s="65"/>
      <c r="Y31" s="65"/>
      <c r="Z31" s="65"/>
      <c r="AA31" s="65"/>
      <c r="AB31" s="66"/>
      <c r="AC31" s="66"/>
      <c r="AD31" s="66"/>
      <c r="AE31" s="65"/>
      <c r="AF31" s="65"/>
      <c r="AG31" s="65"/>
      <c r="AH31" s="65"/>
      <c r="AI31" s="65"/>
      <c r="AJ31" s="66"/>
      <c r="AK31" s="66"/>
      <c r="AL31" s="66"/>
      <c r="AN31" s="65"/>
      <c r="AO31" s="65"/>
      <c r="AP31" s="65"/>
      <c r="AQ31" s="65"/>
    </row>
    <row r="32" spans="1:43" s="81" customFormat="1" ht="14.25" customHeight="1" x14ac:dyDescent="0.35">
      <c r="A32" s="48">
        <v>80</v>
      </c>
      <c r="B32" s="82" t="s">
        <v>39</v>
      </c>
      <c r="C32" s="74"/>
      <c r="D32" s="75"/>
      <c r="E32" s="75"/>
      <c r="F32" s="64"/>
      <c r="G32" s="75"/>
      <c r="H32" s="75">
        <f>VLOOKUP($B32,Fire2016!$C$10:$I$55,5,FALSE)</f>
        <v>5</v>
      </c>
      <c r="I32" s="75">
        <f>VLOOKUP($B32,Fire2016!$C$10:$I$55,4,FALSE)</f>
        <v>24</v>
      </c>
      <c r="J32" s="75">
        <f>VLOOKUP($B32,Fire2016!$C$10:$I$55,6,FALSE)</f>
        <v>7</v>
      </c>
      <c r="K32" s="75">
        <f>VLOOKUP($B32,Fire2016!$C$10:$O$55,13,FALSE)</f>
        <v>46</v>
      </c>
      <c r="L32" s="75">
        <f>VLOOKUP($B32,Fire2016!$C$10:$Q$55,14,FALSE)+VLOOKUP($B32,Fire2016!$C$10:$Q$55,15,FALSE)</f>
        <v>3</v>
      </c>
      <c r="M32" s="75">
        <f>VLOOKUP($B32,Fire2016!$C$10:$BA$55,51,FALSE)</f>
        <v>31</v>
      </c>
      <c r="N32" s="75">
        <f>VLOOKUP($B32,Fire2016!$C$10:$AZ$55,45,FALSE)</f>
        <v>104</v>
      </c>
      <c r="O32" s="75">
        <f>VLOOKUP($B32,Fire2016!$C$10:$AZ$55,46,FALSE)</f>
        <v>3</v>
      </c>
      <c r="P32" s="75">
        <f>VLOOKUP($B32,Fire2016!$C$10:$AZ$55,47,FALSE)</f>
        <v>4</v>
      </c>
      <c r="Q32" s="76"/>
      <c r="R32" s="65"/>
      <c r="S32" s="72"/>
      <c r="T32" s="72"/>
      <c r="U32" s="57"/>
      <c r="V32" s="65"/>
      <c r="W32" s="66"/>
      <c r="X32" s="65"/>
      <c r="Y32" s="65"/>
      <c r="Z32" s="65"/>
      <c r="AA32" s="65"/>
      <c r="AB32" s="66"/>
      <c r="AC32" s="66"/>
      <c r="AD32" s="66"/>
      <c r="AE32" s="65"/>
      <c r="AF32" s="65"/>
      <c r="AG32" s="65"/>
      <c r="AH32" s="65"/>
      <c r="AI32" s="65"/>
      <c r="AJ32" s="66"/>
      <c r="AK32" s="66"/>
      <c r="AL32" s="66"/>
      <c r="AN32" s="65"/>
      <c r="AO32" s="65"/>
      <c r="AP32" s="65"/>
      <c r="AQ32" s="65"/>
    </row>
    <row r="33" spans="1:43" s="81" customFormat="1" ht="14.25" customHeight="1" x14ac:dyDescent="0.35">
      <c r="A33" s="48">
        <v>81</v>
      </c>
      <c r="B33" s="82" t="s">
        <v>94</v>
      </c>
      <c r="C33" s="74"/>
      <c r="D33" s="75"/>
      <c r="E33" s="75"/>
      <c r="F33" s="64"/>
      <c r="G33" s="75"/>
      <c r="H33" s="75">
        <f>VLOOKUP($B33,Fire2016!$C$10:$I$55,5,FALSE)</f>
        <v>3</v>
      </c>
      <c r="I33" s="75">
        <f>VLOOKUP($B33,Fire2016!$C$10:$I$55,4,FALSE)</f>
        <v>14</v>
      </c>
      <c r="J33" s="75">
        <f>VLOOKUP($B33,Fire2016!$C$10:$I$55,6,FALSE)</f>
        <v>5</v>
      </c>
      <c r="K33" s="75">
        <f>VLOOKUP($B33,Fire2016!$C$10:$O$55,13,FALSE)</f>
        <v>26</v>
      </c>
      <c r="L33" s="75">
        <f>VLOOKUP($B33,Fire2016!$C$10:$Q$55,14,FALSE)+VLOOKUP($B33,Fire2016!$C$10:$Q$55,15,FALSE)</f>
        <v>2</v>
      </c>
      <c r="M33" s="75">
        <f>VLOOKUP($B33,Fire2016!$C$10:$BA$55,51,FALSE)</f>
        <v>31</v>
      </c>
      <c r="N33" s="75">
        <f>VLOOKUP($B33,Fire2016!$C$10:$AZ$55,45,FALSE)</f>
        <v>92</v>
      </c>
      <c r="O33" s="75">
        <f>VLOOKUP($B33,Fire2016!$C$10:$AZ$55,46,FALSE)</f>
        <v>4</v>
      </c>
      <c r="P33" s="75">
        <f>VLOOKUP($B33,Fire2016!$C$10:$AZ$55,47,FALSE)</f>
        <v>3</v>
      </c>
      <c r="Q33" s="76"/>
      <c r="R33" s="65"/>
      <c r="S33" s="72"/>
      <c r="T33" s="72"/>
      <c r="U33" s="57"/>
      <c r="V33" s="65"/>
      <c r="W33" s="66"/>
      <c r="X33" s="65"/>
      <c r="Y33" s="65"/>
      <c r="Z33" s="65"/>
      <c r="AA33" s="65"/>
      <c r="AB33" s="66"/>
      <c r="AC33" s="66"/>
      <c r="AD33" s="66"/>
      <c r="AE33" s="65"/>
      <c r="AF33" s="65"/>
      <c r="AG33" s="65"/>
      <c r="AH33" s="65"/>
      <c r="AI33" s="65"/>
      <c r="AJ33" s="66"/>
      <c r="AK33" s="66"/>
      <c r="AL33" s="66"/>
      <c r="AN33" s="65"/>
      <c r="AO33" s="65"/>
      <c r="AP33" s="65"/>
      <c r="AQ33" s="65"/>
    </row>
    <row r="34" spans="1:43" s="81" customFormat="1" ht="14.25" customHeight="1" x14ac:dyDescent="0.35">
      <c r="A34" s="48">
        <v>83</v>
      </c>
      <c r="B34" s="82" t="s">
        <v>92</v>
      </c>
      <c r="C34" s="74"/>
      <c r="D34" s="75"/>
      <c r="E34" s="75"/>
      <c r="F34" s="64"/>
      <c r="G34" s="75"/>
      <c r="H34" s="75">
        <f>VLOOKUP($B34,Fire2016!$C$10:$I$55,5,FALSE)</f>
        <v>0</v>
      </c>
      <c r="I34" s="75">
        <f>VLOOKUP($B34,Fire2016!$C$10:$I$55,4,FALSE)</f>
        <v>12</v>
      </c>
      <c r="J34" s="75">
        <f>VLOOKUP($B34,Fire2016!$C$10:$I$55,6,FALSE)</f>
        <v>4</v>
      </c>
      <c r="K34" s="75">
        <f>VLOOKUP($B34,Fire2016!$C$10:$O$55,13,FALSE)</f>
        <v>24</v>
      </c>
      <c r="L34" s="75">
        <f>VLOOKUP($B34,Fire2016!$C$10:$Q$55,14,FALSE)+VLOOKUP($B34,Fire2016!$C$10:$Q$55,15,FALSE)</f>
        <v>0</v>
      </c>
      <c r="M34" s="75">
        <f>VLOOKUP($B34,Fire2016!$C$10:$BA$55,51,FALSE)</f>
        <v>26</v>
      </c>
      <c r="N34" s="75">
        <f>VLOOKUP($B34,Fire2016!$C$10:$AZ$55,45,FALSE)</f>
        <v>24</v>
      </c>
      <c r="O34" s="75">
        <f>VLOOKUP($B34,Fire2016!$C$10:$AZ$55,46,FALSE)</f>
        <v>3</v>
      </c>
      <c r="P34" s="75">
        <f>VLOOKUP($B34,Fire2016!$C$10:$AZ$55,47,FALSE)</f>
        <v>3</v>
      </c>
      <c r="Q34" s="76"/>
      <c r="R34" s="65"/>
      <c r="S34" s="72"/>
      <c r="T34" s="72"/>
      <c r="U34" s="57"/>
      <c r="V34" s="65"/>
      <c r="W34" s="66"/>
      <c r="X34" s="65"/>
      <c r="Y34" s="65"/>
      <c r="Z34" s="65"/>
      <c r="AA34" s="65"/>
      <c r="AB34" s="66"/>
      <c r="AC34" s="66"/>
      <c r="AD34" s="66"/>
      <c r="AE34" s="65"/>
      <c r="AF34" s="65"/>
      <c r="AG34" s="65"/>
      <c r="AH34" s="65"/>
      <c r="AI34" s="65"/>
      <c r="AJ34" s="66"/>
      <c r="AK34" s="66"/>
      <c r="AL34" s="66"/>
      <c r="AN34" s="65"/>
      <c r="AO34" s="65"/>
      <c r="AP34" s="65"/>
      <c r="AQ34" s="65"/>
    </row>
    <row r="35" spans="1:43" s="81" customFormat="1" ht="14.25" customHeight="1" x14ac:dyDescent="0.35">
      <c r="A35" s="48">
        <v>84</v>
      </c>
      <c r="B35" s="82" t="s">
        <v>37</v>
      </c>
      <c r="C35" s="74"/>
      <c r="D35" s="75"/>
      <c r="E35" s="75"/>
      <c r="F35" s="64"/>
      <c r="G35" s="75"/>
      <c r="H35" s="75">
        <f>VLOOKUP($B35,Fire2016!$C$10:$I$55,5,FALSE)</f>
        <v>8</v>
      </c>
      <c r="I35" s="75">
        <f>VLOOKUP($B35,Fire2016!$C$10:$I$55,4,FALSE)</f>
        <v>12</v>
      </c>
      <c r="J35" s="75">
        <f>VLOOKUP($B35,Fire2016!$C$10:$I$55,6,FALSE)</f>
        <v>4</v>
      </c>
      <c r="K35" s="75">
        <f>VLOOKUP($B35,Fire2016!$C$10:$O$55,13,FALSE)</f>
        <v>32</v>
      </c>
      <c r="L35" s="75">
        <f>VLOOKUP($B35,Fire2016!$C$10:$Q$55,14,FALSE)+VLOOKUP($B35,Fire2016!$C$10:$Q$55,15,FALSE)</f>
        <v>2</v>
      </c>
      <c r="M35" s="75">
        <f>VLOOKUP($B35,Fire2016!$C$10:$BA$55,51,FALSE)</f>
        <v>16</v>
      </c>
      <c r="N35" s="75">
        <f>VLOOKUP($B35,Fire2016!$C$10:$AZ$55,45,FALSE)</f>
        <v>95</v>
      </c>
      <c r="O35" s="75">
        <f>VLOOKUP($B35,Fire2016!$C$10:$AZ$55,46,FALSE)</f>
        <v>8</v>
      </c>
      <c r="P35" s="75">
        <f>VLOOKUP($B35,Fire2016!$C$10:$AZ$55,47,FALSE)</f>
        <v>4</v>
      </c>
      <c r="Q35" s="76"/>
      <c r="R35" s="65"/>
      <c r="S35" s="72"/>
      <c r="T35" s="72"/>
      <c r="U35" s="57"/>
      <c r="V35" s="65"/>
      <c r="W35" s="66"/>
      <c r="X35" s="65"/>
      <c r="Y35" s="65"/>
      <c r="Z35" s="65"/>
      <c r="AA35" s="65"/>
      <c r="AB35" s="66"/>
      <c r="AC35" s="66"/>
      <c r="AD35" s="66"/>
      <c r="AE35" s="65"/>
      <c r="AF35" s="65"/>
      <c r="AG35" s="65"/>
      <c r="AH35" s="65"/>
      <c r="AI35" s="65"/>
      <c r="AJ35" s="66"/>
      <c r="AK35" s="66"/>
      <c r="AL35" s="66"/>
      <c r="AN35" s="65"/>
      <c r="AO35" s="65"/>
      <c r="AP35" s="65"/>
      <c r="AQ35" s="65"/>
    </row>
    <row r="36" spans="1:43" s="81" customFormat="1" ht="14.25" customHeight="1" x14ac:dyDescent="0.35">
      <c r="A36" s="48">
        <v>85</v>
      </c>
      <c r="B36" s="82" t="s">
        <v>90</v>
      </c>
      <c r="C36" s="74"/>
      <c r="D36" s="75"/>
      <c r="E36" s="75"/>
      <c r="F36" s="64"/>
      <c r="G36" s="75"/>
      <c r="H36" s="75">
        <f>VLOOKUP($B36,Fire2016!$C$10:$I$55,5,FALSE)</f>
        <v>0</v>
      </c>
      <c r="I36" s="75">
        <f>VLOOKUP($B36,Fire2016!$C$10:$I$55,4,FALSE)</f>
        <v>0</v>
      </c>
      <c r="J36" s="75">
        <f>VLOOKUP($B36,Fire2016!$C$10:$I$55,6,FALSE)</f>
        <v>24</v>
      </c>
      <c r="K36" s="75">
        <f>VLOOKUP($B36,Fire2016!$C$10:$O$55,13,FALSE)</f>
        <v>35</v>
      </c>
      <c r="L36" s="75">
        <f>VLOOKUP($B36,Fire2016!$C$10:$Q$55,14,FALSE)+VLOOKUP($B36,Fire2016!$C$10:$Q$55,15,FALSE)</f>
        <v>2</v>
      </c>
      <c r="M36" s="75">
        <f>VLOOKUP($B36,Fire2016!$C$10:$BA$55,51,FALSE)</f>
        <v>5</v>
      </c>
      <c r="N36" s="75">
        <f>VLOOKUP($B36,Fire2016!$C$10:$AZ$55,45,FALSE)</f>
        <v>93</v>
      </c>
      <c r="O36" s="75">
        <f>VLOOKUP($B36,Fire2016!$C$10:$AZ$55,46,FALSE)</f>
        <v>5</v>
      </c>
      <c r="P36" s="75">
        <f>VLOOKUP($B36,Fire2016!$C$10:$AZ$55,47,FALSE)</f>
        <v>4</v>
      </c>
      <c r="Q36" s="76"/>
      <c r="R36" s="65"/>
      <c r="S36" s="72"/>
      <c r="T36" s="72"/>
      <c r="U36" s="57"/>
      <c r="V36" s="65"/>
      <c r="W36" s="66"/>
      <c r="X36" s="65"/>
      <c r="Y36" s="65"/>
      <c r="Z36" s="65"/>
      <c r="AA36" s="65"/>
      <c r="AB36" s="66"/>
      <c r="AC36" s="66"/>
      <c r="AD36" s="66"/>
      <c r="AE36" s="65"/>
      <c r="AF36" s="65"/>
      <c r="AG36" s="65"/>
      <c r="AH36" s="65"/>
      <c r="AI36" s="65"/>
      <c r="AJ36" s="66"/>
      <c r="AK36" s="66"/>
      <c r="AL36" s="66"/>
      <c r="AN36" s="65"/>
      <c r="AO36" s="65"/>
      <c r="AP36" s="65"/>
      <c r="AQ36" s="65"/>
    </row>
    <row r="37" spans="1:43" s="81" customFormat="1" ht="14.25" customHeight="1" x14ac:dyDescent="0.35">
      <c r="A37" s="48">
        <v>87</v>
      </c>
      <c r="B37" s="73" t="s">
        <v>35</v>
      </c>
      <c r="C37" s="74"/>
      <c r="D37" s="75"/>
      <c r="E37" s="75"/>
      <c r="F37" s="64"/>
      <c r="G37" s="75"/>
      <c r="H37" s="75">
        <f>VLOOKUP($B37,Fire2016!$C$10:$I$55,5,FALSE)</f>
        <v>1</v>
      </c>
      <c r="I37" s="75">
        <f>VLOOKUP($B37,Fire2016!$C$10:$I$55,4,FALSE)</f>
        <v>20</v>
      </c>
      <c r="J37" s="75">
        <f>VLOOKUP($B37,Fire2016!$C$10:$I$55,6,FALSE)</f>
        <v>2</v>
      </c>
      <c r="K37" s="75">
        <f>VLOOKUP($B37,Fire2016!$C$10:$O$55,13,FALSE)</f>
        <v>28</v>
      </c>
      <c r="L37" s="75">
        <f>VLOOKUP($B37,Fire2016!$C$10:$Q$55,14,FALSE)+VLOOKUP($B37,Fire2016!$C$10:$Q$55,15,FALSE)</f>
        <v>1</v>
      </c>
      <c r="M37" s="75">
        <f>VLOOKUP($B37,Fire2016!$C$10:$BA$55,51,FALSE)</f>
        <v>21</v>
      </c>
      <c r="N37" s="75">
        <f>VLOOKUP($B37,Fire2016!$C$10:$AZ$55,45,FALSE)</f>
        <v>53</v>
      </c>
      <c r="O37" s="75">
        <f>VLOOKUP($B37,Fire2016!$C$10:$AZ$55,46,FALSE)</f>
        <v>7</v>
      </c>
      <c r="P37" s="75">
        <f>VLOOKUP($B37,Fire2016!$C$10:$AZ$55,47,FALSE)</f>
        <v>2</v>
      </c>
      <c r="Q37" s="76"/>
      <c r="R37" s="77"/>
      <c r="S37" s="78"/>
      <c r="T37" s="78"/>
      <c r="U37" s="79"/>
      <c r="V37" s="77"/>
      <c r="W37" s="80"/>
      <c r="X37" s="65"/>
      <c r="Y37" s="65"/>
      <c r="Z37" s="65"/>
      <c r="AA37" s="65"/>
      <c r="AB37" s="66"/>
      <c r="AC37" s="66"/>
      <c r="AD37" s="66"/>
      <c r="AE37" s="65"/>
      <c r="AF37" s="65"/>
      <c r="AG37" s="65"/>
      <c r="AH37" s="65"/>
      <c r="AI37" s="65"/>
      <c r="AJ37" s="66"/>
      <c r="AK37" s="66"/>
      <c r="AL37" s="66"/>
      <c r="AN37" s="65"/>
      <c r="AO37" s="65"/>
      <c r="AP37" s="65"/>
      <c r="AQ37" s="65"/>
    </row>
    <row r="38" spans="1:43" s="81" customFormat="1" ht="14.25" customHeight="1" x14ac:dyDescent="0.35">
      <c r="A38" s="48">
        <v>90</v>
      </c>
      <c r="B38" s="82" t="s">
        <v>33</v>
      </c>
      <c r="C38" s="74"/>
      <c r="D38" s="75"/>
      <c r="E38" s="75"/>
      <c r="F38" s="64"/>
      <c r="G38" s="75"/>
      <c r="H38" s="75">
        <f>VLOOKUP($B38,Fire2016!$C$10:$I$55,5,FALSE)</f>
        <v>8</v>
      </c>
      <c r="I38" s="75">
        <f>VLOOKUP($B38,Fire2016!$C$10:$I$55,4,FALSE)</f>
        <v>23</v>
      </c>
      <c r="J38" s="75">
        <f>VLOOKUP($B38,Fire2016!$C$10:$I$55,6,FALSE)</f>
        <v>2</v>
      </c>
      <c r="K38" s="75">
        <f>VLOOKUP($B38,Fire2016!$C$10:$O$55,13,FALSE)</f>
        <v>42</v>
      </c>
      <c r="L38" s="75">
        <f>VLOOKUP($B38,Fire2016!$C$10:$Q$55,14,FALSE)+VLOOKUP($B38,Fire2016!$C$10:$Q$55,15,FALSE)</f>
        <v>2</v>
      </c>
      <c r="M38" s="75">
        <f>VLOOKUP($B38,Fire2016!$C$10:$BA$55,51,FALSE)</f>
        <v>22</v>
      </c>
      <c r="N38" s="75">
        <f>VLOOKUP($B38,Fire2016!$C$10:$AZ$55,45,FALSE)</f>
        <v>118</v>
      </c>
      <c r="O38" s="75">
        <f>VLOOKUP($B38,Fire2016!$C$10:$AZ$55,46,FALSE)</f>
        <v>9</v>
      </c>
      <c r="P38" s="75">
        <f>VLOOKUP($B38,Fire2016!$C$10:$AZ$55,47,FALSE)</f>
        <v>4</v>
      </c>
      <c r="Q38" s="76"/>
      <c r="R38" s="65"/>
      <c r="S38" s="72"/>
      <c r="T38" s="72"/>
      <c r="U38" s="57"/>
      <c r="V38" s="65"/>
      <c r="W38" s="66"/>
      <c r="X38" s="65"/>
      <c r="Y38" s="65"/>
      <c r="Z38" s="65"/>
      <c r="AA38" s="65"/>
      <c r="AB38" s="66"/>
      <c r="AC38" s="66"/>
      <c r="AD38" s="66"/>
      <c r="AE38" s="65"/>
      <c r="AF38" s="65"/>
      <c r="AG38" s="65"/>
      <c r="AH38" s="65"/>
      <c r="AI38" s="65"/>
      <c r="AJ38" s="66"/>
      <c r="AK38" s="66"/>
      <c r="AL38" s="66"/>
      <c r="AN38" s="65"/>
      <c r="AO38" s="65"/>
      <c r="AP38" s="65"/>
      <c r="AQ38" s="65"/>
    </row>
    <row r="39" spans="1:43" s="81" customFormat="1" ht="14.25" customHeight="1" x14ac:dyDescent="0.35">
      <c r="A39" s="48">
        <v>91</v>
      </c>
      <c r="B39" s="82" t="s">
        <v>88</v>
      </c>
      <c r="C39" s="74"/>
      <c r="D39" s="75"/>
      <c r="E39" s="75"/>
      <c r="F39" s="64"/>
      <c r="G39" s="75"/>
      <c r="H39" s="75">
        <f>VLOOKUP($B39,Fire2016!$C$10:$I$55,5,FALSE)</f>
        <v>0</v>
      </c>
      <c r="I39" s="75">
        <f>VLOOKUP($B39,Fire2016!$C$10:$I$55,4,FALSE)</f>
        <v>29</v>
      </c>
      <c r="J39" s="75">
        <f>VLOOKUP($B39,Fire2016!$C$10:$I$55,6,FALSE)</f>
        <v>6</v>
      </c>
      <c r="K39" s="75">
        <f>VLOOKUP($B39,Fire2016!$C$10:$O$55,13,FALSE)</f>
        <v>47</v>
      </c>
      <c r="L39" s="75">
        <f>VLOOKUP($B39,Fire2016!$C$10:$Q$55,14,FALSE)+VLOOKUP($B39,Fire2016!$C$10:$Q$55,15,FALSE)</f>
        <v>2</v>
      </c>
      <c r="M39" s="75">
        <f>VLOOKUP($B39,Fire2016!$C$10:$BA$55,51,FALSE)</f>
        <v>22</v>
      </c>
      <c r="N39" s="75">
        <f>VLOOKUP($B39,Fire2016!$C$10:$AZ$55,45,FALSE)</f>
        <v>82</v>
      </c>
      <c r="O39" s="75">
        <f>VLOOKUP($B39,Fire2016!$C$10:$AZ$55,46,FALSE)</f>
        <v>4</v>
      </c>
      <c r="P39" s="75">
        <f>VLOOKUP($B39,Fire2016!$C$10:$AZ$55,47,FALSE)</f>
        <v>3</v>
      </c>
      <c r="Q39" s="76"/>
      <c r="R39" s="65"/>
      <c r="S39" s="72"/>
      <c r="T39" s="72"/>
      <c r="U39" s="57"/>
      <c r="V39" s="65"/>
      <c r="W39" s="66"/>
      <c r="X39" s="65"/>
      <c r="Y39" s="65"/>
      <c r="Z39" s="65"/>
      <c r="AA39" s="65"/>
      <c r="AB39" s="66"/>
      <c r="AC39" s="66"/>
      <c r="AD39" s="66"/>
      <c r="AE39" s="65"/>
      <c r="AF39" s="65"/>
      <c r="AG39" s="65"/>
      <c r="AH39" s="65"/>
      <c r="AI39" s="65"/>
      <c r="AJ39" s="66"/>
      <c r="AK39" s="66"/>
      <c r="AL39" s="66"/>
      <c r="AN39" s="65"/>
      <c r="AO39" s="65"/>
      <c r="AP39" s="65"/>
      <c r="AQ39" s="65"/>
    </row>
    <row r="40" spans="1:43" s="81" customFormat="1" ht="14.25" customHeight="1" x14ac:dyDescent="0.35">
      <c r="A40" s="48">
        <v>92</v>
      </c>
      <c r="B40" s="82" t="s">
        <v>86</v>
      </c>
      <c r="C40" s="74"/>
      <c r="D40" s="75"/>
      <c r="E40" s="75"/>
      <c r="F40" s="64"/>
      <c r="G40" s="75"/>
      <c r="H40" s="75">
        <f>VLOOKUP($B40,Fire2016!$C$10:$I$55,5,FALSE)</f>
        <v>18</v>
      </c>
      <c r="I40" s="75">
        <f>VLOOKUP($B40,Fire2016!$C$10:$I$55,4,FALSE)</f>
        <v>7</v>
      </c>
      <c r="J40" s="75">
        <f>VLOOKUP($B40,Fire2016!$C$10:$I$55,6,FALSE)</f>
        <v>1</v>
      </c>
      <c r="K40" s="75">
        <f>VLOOKUP($B40,Fire2016!$C$10:$O$55,13,FALSE)</f>
        <v>31</v>
      </c>
      <c r="L40" s="75">
        <f>VLOOKUP($B40,Fire2016!$C$10:$Q$55,14,FALSE)+VLOOKUP($B40,Fire2016!$C$10:$Q$55,15,FALSE)</f>
        <v>2</v>
      </c>
      <c r="M40" s="75">
        <f>VLOOKUP($B40,Fire2016!$C$10:$BA$55,51,FALSE)</f>
        <v>56</v>
      </c>
      <c r="N40" s="75">
        <f>VLOOKUP($B40,Fire2016!$C$10:$AZ$55,45,FALSE)</f>
        <v>112</v>
      </c>
      <c r="O40" s="75">
        <f>VLOOKUP($B40,Fire2016!$C$10:$AZ$55,46,FALSE)</f>
        <v>7</v>
      </c>
      <c r="P40" s="75">
        <f>VLOOKUP($B40,Fire2016!$C$10:$AZ$55,47,FALSE)</f>
        <v>4</v>
      </c>
      <c r="Q40" s="76"/>
      <c r="R40" s="65"/>
      <c r="S40" s="72"/>
      <c r="T40" s="72"/>
      <c r="U40" s="57"/>
      <c r="V40" s="65"/>
      <c r="W40" s="66"/>
      <c r="X40" s="65"/>
      <c r="Y40" s="65"/>
      <c r="Z40" s="65"/>
      <c r="AA40" s="65"/>
      <c r="AB40" s="66"/>
      <c r="AC40" s="66"/>
      <c r="AD40" s="66"/>
      <c r="AE40" s="65"/>
      <c r="AF40" s="65"/>
      <c r="AG40" s="65"/>
      <c r="AH40" s="65"/>
      <c r="AI40" s="65"/>
      <c r="AJ40" s="66"/>
      <c r="AK40" s="66"/>
      <c r="AL40" s="66"/>
      <c r="AN40" s="65"/>
      <c r="AO40" s="65"/>
      <c r="AP40" s="65"/>
      <c r="AQ40" s="65"/>
    </row>
    <row r="41" spans="1:43" s="81" customFormat="1" ht="14.25" customHeight="1" x14ac:dyDescent="0.35">
      <c r="A41" s="48">
        <v>94</v>
      </c>
      <c r="B41" s="82" t="s">
        <v>84</v>
      </c>
      <c r="C41" s="74"/>
      <c r="D41" s="75"/>
      <c r="E41" s="75"/>
      <c r="F41" s="64"/>
      <c r="G41" s="75"/>
      <c r="H41" s="75">
        <f>VLOOKUP($B41,Fire2016!$C$10:$I$55,5,FALSE)</f>
        <v>4</v>
      </c>
      <c r="I41" s="75">
        <f>VLOOKUP($B41,Fire2016!$C$10:$I$55,4,FALSE)</f>
        <v>9</v>
      </c>
      <c r="J41" s="75">
        <f>VLOOKUP($B41,Fire2016!$C$10:$I$55,6,FALSE)</f>
        <v>3</v>
      </c>
      <c r="K41" s="75">
        <f>VLOOKUP($B41,Fire2016!$C$10:$O$55,13,FALSE)</f>
        <v>23</v>
      </c>
      <c r="L41" s="75">
        <f>VLOOKUP($B41,Fire2016!$C$10:$Q$55,14,FALSE)+VLOOKUP($B41,Fire2016!$C$10:$Q$55,15,FALSE)</f>
        <v>2</v>
      </c>
      <c r="M41" s="75">
        <f>VLOOKUP($B41,Fire2016!$C$10:$BA$55,51,FALSE)</f>
        <v>13</v>
      </c>
      <c r="N41" s="75">
        <f>VLOOKUP($B41,Fire2016!$C$10:$AZ$55,45,FALSE)</f>
        <v>53</v>
      </c>
      <c r="O41" s="75">
        <f>VLOOKUP($B41,Fire2016!$C$10:$AZ$55,46,FALSE)</f>
        <v>4</v>
      </c>
      <c r="P41" s="75">
        <f>VLOOKUP($B41,Fire2016!$C$10:$AZ$55,47,FALSE)</f>
        <v>4</v>
      </c>
      <c r="Q41" s="76"/>
      <c r="R41" s="65"/>
      <c r="S41" s="72"/>
      <c r="T41" s="72"/>
      <c r="U41" s="57"/>
      <c r="V41" s="65"/>
      <c r="W41" s="66"/>
      <c r="X41" s="65"/>
      <c r="Y41" s="65"/>
      <c r="Z41" s="65"/>
      <c r="AA41" s="65"/>
      <c r="AB41" s="66"/>
      <c r="AC41" s="66"/>
      <c r="AD41" s="66"/>
      <c r="AE41" s="65"/>
      <c r="AF41" s="65"/>
      <c r="AG41" s="65"/>
      <c r="AH41" s="65"/>
      <c r="AI41" s="65"/>
      <c r="AJ41" s="66"/>
      <c r="AK41" s="66"/>
      <c r="AL41" s="66"/>
      <c r="AN41" s="65"/>
      <c r="AO41" s="65"/>
      <c r="AP41" s="65"/>
      <c r="AQ41" s="65"/>
    </row>
    <row r="42" spans="1:43" s="81" customFormat="1" ht="14.25" customHeight="1" x14ac:dyDescent="0.35">
      <c r="A42" s="48">
        <v>96</v>
      </c>
      <c r="B42" s="82" t="s">
        <v>82</v>
      </c>
      <c r="C42" s="74"/>
      <c r="D42" s="75"/>
      <c r="E42" s="75"/>
      <c r="F42" s="64"/>
      <c r="G42" s="75"/>
      <c r="H42" s="75">
        <f>VLOOKUP($B42,Fire2016!$C$10:$I$55,5,FALSE)</f>
        <v>2</v>
      </c>
      <c r="I42" s="75">
        <f>VLOOKUP($B42,Fire2016!$C$10:$I$55,4,FALSE)</f>
        <v>14</v>
      </c>
      <c r="J42" s="75">
        <f>VLOOKUP($B42,Fire2016!$C$10:$I$55,6,FALSE)</f>
        <v>9</v>
      </c>
      <c r="K42" s="75">
        <f>VLOOKUP($B42,Fire2016!$C$10:$O$55,13,FALSE)</f>
        <v>35</v>
      </c>
      <c r="L42" s="75">
        <f>VLOOKUP($B42,Fire2016!$C$10:$Q$55,14,FALSE)+VLOOKUP($B42,Fire2016!$C$10:$Q$55,15,FALSE)</f>
        <v>2</v>
      </c>
      <c r="M42" s="75">
        <f>VLOOKUP($B42,Fire2016!$C$10:$BA$55,51,FALSE)</f>
        <v>27</v>
      </c>
      <c r="N42" s="75">
        <f>VLOOKUP($B42,Fire2016!$C$10:$AZ$55,45,FALSE)</f>
        <v>107</v>
      </c>
      <c r="O42" s="75">
        <f>VLOOKUP($B42,Fire2016!$C$10:$AZ$55,46,FALSE)</f>
        <v>5</v>
      </c>
      <c r="P42" s="75">
        <f>VLOOKUP($B42,Fire2016!$C$10:$AZ$55,47,FALSE)</f>
        <v>6</v>
      </c>
      <c r="Q42" s="73"/>
      <c r="R42" s="65"/>
      <c r="S42" s="72"/>
      <c r="T42" s="72"/>
      <c r="U42" s="57"/>
      <c r="V42" s="65"/>
      <c r="W42" s="66"/>
      <c r="X42" s="65"/>
      <c r="Y42" s="65"/>
      <c r="Z42" s="65"/>
      <c r="AA42" s="65"/>
      <c r="AB42" s="66"/>
      <c r="AC42" s="66"/>
      <c r="AD42" s="66"/>
      <c r="AE42" s="65"/>
      <c r="AF42" s="65"/>
      <c r="AG42" s="65"/>
      <c r="AH42" s="65"/>
      <c r="AI42" s="65"/>
      <c r="AJ42" s="66"/>
      <c r="AK42" s="66"/>
      <c r="AL42" s="66"/>
      <c r="AN42" s="65"/>
      <c r="AO42" s="65"/>
      <c r="AP42" s="65"/>
      <c r="AQ42" s="65"/>
    </row>
    <row r="43" spans="1:43" s="81" customFormat="1" ht="14.25" customHeight="1" x14ac:dyDescent="0.35">
      <c r="A43" s="48">
        <v>72</v>
      </c>
      <c r="B43" s="85" t="s">
        <v>79</v>
      </c>
      <c r="C43" s="74"/>
      <c r="D43" s="75"/>
      <c r="E43" s="75"/>
      <c r="F43" s="75"/>
      <c r="G43" s="75"/>
      <c r="H43" s="106">
        <f>'(2014-15)'!H43</f>
        <v>1</v>
      </c>
      <c r="I43" s="106">
        <f>'(2014-15)'!I43</f>
        <v>5</v>
      </c>
      <c r="J43" s="106">
        <v>0</v>
      </c>
      <c r="K43" s="106">
        <f>'(2014-15)'!K43</f>
        <v>7</v>
      </c>
      <c r="L43" s="106">
        <f>'(2014-15)'!L43</f>
        <v>0</v>
      </c>
      <c r="M43" s="106">
        <f>'(2014-15)'!M43</f>
        <v>0</v>
      </c>
      <c r="N43" s="106">
        <f>'(2014-15)'!N43</f>
        <v>3</v>
      </c>
      <c r="O43" s="106">
        <f>'(2014-15)'!O43</f>
        <v>1</v>
      </c>
      <c r="P43" s="106">
        <f>'(2014-15)'!P43</f>
        <v>0</v>
      </c>
      <c r="Q43" s="76"/>
      <c r="R43" s="65"/>
      <c r="S43" s="72"/>
      <c r="T43" s="72"/>
      <c r="U43" s="57"/>
      <c r="V43" s="65"/>
      <c r="W43" s="66"/>
      <c r="X43" s="65"/>
      <c r="Y43" s="65"/>
      <c r="Z43" s="65"/>
      <c r="AA43" s="65"/>
      <c r="AB43" s="66"/>
      <c r="AC43" s="66"/>
      <c r="AD43" s="66"/>
      <c r="AE43" s="65"/>
      <c r="AF43" s="65"/>
      <c r="AG43" s="65"/>
      <c r="AH43" s="65"/>
      <c r="AI43" s="65"/>
      <c r="AJ43" s="66"/>
      <c r="AK43" s="66"/>
      <c r="AL43" s="66"/>
      <c r="AN43" s="65"/>
      <c r="AO43" s="65"/>
      <c r="AP43" s="65"/>
      <c r="AQ43" s="65"/>
    </row>
    <row r="44" spans="1:43" s="67" customFormat="1" ht="14.25" customHeight="1" x14ac:dyDescent="0.35">
      <c r="A44" s="68"/>
      <c r="B44" s="62" t="s">
        <v>188</v>
      </c>
      <c r="C44" s="70"/>
      <c r="D44" s="70"/>
      <c r="E44" s="70"/>
      <c r="F44" s="70"/>
      <c r="G44" s="75"/>
      <c r="H44" s="70">
        <f t="shared" ref="H44:P44" si="3">SUM(H45:H51)</f>
        <v>245</v>
      </c>
      <c r="I44" s="70">
        <f t="shared" si="3"/>
        <v>14</v>
      </c>
      <c r="J44" s="70">
        <f t="shared" si="3"/>
        <v>24</v>
      </c>
      <c r="K44" s="70">
        <f t="shared" si="3"/>
        <v>407</v>
      </c>
      <c r="L44" s="70">
        <f t="shared" si="3"/>
        <v>39</v>
      </c>
      <c r="M44" s="70">
        <f t="shared" si="3"/>
        <v>266</v>
      </c>
      <c r="N44" s="70">
        <f t="shared" si="3"/>
        <v>1003</v>
      </c>
      <c r="O44" s="70">
        <f t="shared" si="3"/>
        <v>109</v>
      </c>
      <c r="P44" s="70">
        <f t="shared" si="3"/>
        <v>86</v>
      </c>
      <c r="R44" s="65"/>
      <c r="S44" s="72"/>
      <c r="T44" s="72"/>
      <c r="U44" s="57"/>
      <c r="V44" s="65"/>
      <c r="W44" s="66"/>
      <c r="X44" s="65"/>
      <c r="Y44" s="65"/>
      <c r="Z44" s="65"/>
      <c r="AA44" s="65"/>
      <c r="AB44" s="66"/>
      <c r="AC44" s="66"/>
      <c r="AD44" s="66"/>
      <c r="AE44" s="65"/>
      <c r="AF44" s="65"/>
      <c r="AG44" s="65"/>
      <c r="AH44" s="65"/>
      <c r="AI44" s="65"/>
      <c r="AJ44" s="66"/>
      <c r="AK44" s="66"/>
      <c r="AL44" s="66"/>
      <c r="AN44" s="65"/>
      <c r="AO44" s="65"/>
      <c r="AP44" s="65"/>
      <c r="AQ44" s="65"/>
    </row>
    <row r="45" spans="1:43" s="81" customFormat="1" ht="14.25" customHeight="1" x14ac:dyDescent="0.35">
      <c r="A45" s="48">
        <v>66</v>
      </c>
      <c r="B45" s="73" t="s">
        <v>28</v>
      </c>
      <c r="C45" s="74"/>
      <c r="D45" s="87"/>
      <c r="E45" s="87"/>
      <c r="F45" s="87"/>
      <c r="G45" s="75"/>
      <c r="H45" s="75">
        <f>VLOOKUP($B45,Fire2016!$C$10:$I$55,5,FALSE)</f>
        <v>35</v>
      </c>
      <c r="I45" s="75">
        <f>VLOOKUP($B45,Fire2016!$C$10:$I$55,4,FALSE)</f>
        <v>1</v>
      </c>
      <c r="J45" s="75">
        <f>VLOOKUP($B45,Fire2016!$C$10:$I$55,6,FALSE)</f>
        <v>5</v>
      </c>
      <c r="K45" s="75">
        <f>VLOOKUP($B45,Fire2016!$C$10:$O$55,13,FALSE)</f>
        <v>72</v>
      </c>
      <c r="L45" s="75">
        <f>VLOOKUP($B45,Fire2016!$C$10:$Q$55,14,FALSE)+VLOOKUP($B45,Fire2016!$C$10:$Q$55,15,FALSE)</f>
        <v>7</v>
      </c>
      <c r="M45" s="75">
        <f>VLOOKUP($B45,Fire2016!$C$10:$BA$55,51,FALSE)</f>
        <v>28</v>
      </c>
      <c r="N45" s="75">
        <f>VLOOKUP($B45,Fire2016!$C$10:$AZ$55,45,FALSE)</f>
        <v>157</v>
      </c>
      <c r="O45" s="75">
        <f>VLOOKUP($B45,Fire2016!$C$10:$AZ$55,46,FALSE)</f>
        <v>14</v>
      </c>
      <c r="P45" s="75">
        <f>VLOOKUP($B45,Fire2016!$C$10:$AZ$55,47,FALSE)</f>
        <v>7</v>
      </c>
      <c r="R45" s="65"/>
      <c r="S45" s="72"/>
      <c r="T45" s="72"/>
      <c r="U45" s="57"/>
      <c r="V45" s="65"/>
      <c r="W45" s="66"/>
      <c r="X45" s="65"/>
      <c r="Y45" s="65"/>
      <c r="Z45" s="65"/>
      <c r="AA45" s="65"/>
      <c r="AB45" s="66"/>
      <c r="AC45" s="66"/>
      <c r="AD45" s="66"/>
      <c r="AE45" s="65"/>
      <c r="AF45" s="65"/>
      <c r="AG45" s="65"/>
      <c r="AH45" s="65"/>
      <c r="AI45" s="65"/>
      <c r="AJ45" s="66"/>
      <c r="AK45" s="66"/>
      <c r="AL45" s="66"/>
      <c r="AN45" s="65"/>
      <c r="AO45" s="65"/>
      <c r="AP45" s="65"/>
      <c r="AQ45" s="65"/>
    </row>
    <row r="46" spans="1:43" s="81" customFormat="1" ht="14.25" customHeight="1" x14ac:dyDescent="0.35">
      <c r="A46" s="48">
        <v>78</v>
      </c>
      <c r="B46" s="73" t="s">
        <v>26</v>
      </c>
      <c r="C46" s="74"/>
      <c r="D46" s="87"/>
      <c r="E46" s="87"/>
      <c r="F46" s="87"/>
      <c r="G46" s="75"/>
      <c r="H46" s="75">
        <f>VLOOKUP($B46,Fire2016!$C$10:$I$55,5,FALSE)</f>
        <v>13</v>
      </c>
      <c r="I46" s="75">
        <f>VLOOKUP($B46,Fire2016!$C$10:$I$55,4,FALSE)</f>
        <v>0</v>
      </c>
      <c r="J46" s="75">
        <f>VLOOKUP($B46,Fire2016!$C$10:$I$55,6,FALSE)</f>
        <v>9</v>
      </c>
      <c r="K46" s="75">
        <f>VLOOKUP($B46,Fire2016!$C$10:$O$55,13,FALSE)</f>
        <v>31</v>
      </c>
      <c r="L46" s="75">
        <f>VLOOKUP($B46,Fire2016!$C$10:$Q$55,14,FALSE)+VLOOKUP($B46,Fire2016!$C$10:$Q$55,15,FALSE)</f>
        <v>4</v>
      </c>
      <c r="M46" s="75">
        <f>VLOOKUP($B46,Fire2016!$C$10:$BA$55,51,FALSE)</f>
        <v>27</v>
      </c>
      <c r="N46" s="75">
        <f>VLOOKUP($B46,Fire2016!$C$10:$AZ$55,45,FALSE)</f>
        <v>147</v>
      </c>
      <c r="O46" s="75">
        <f>VLOOKUP($B46,Fire2016!$C$10:$AZ$55,46,FALSE)</f>
        <v>12</v>
      </c>
      <c r="P46" s="75">
        <f>VLOOKUP($B46,Fire2016!$C$10:$AZ$55,47,FALSE)</f>
        <v>6</v>
      </c>
      <c r="R46" s="65"/>
      <c r="S46" s="72"/>
      <c r="T46" s="72"/>
      <c r="U46" s="57"/>
      <c r="V46" s="65"/>
      <c r="W46" s="66"/>
      <c r="X46" s="65"/>
      <c r="Y46" s="65"/>
      <c r="Z46" s="65"/>
      <c r="AA46" s="65"/>
      <c r="AB46" s="66"/>
      <c r="AC46" s="66"/>
      <c r="AD46" s="66"/>
      <c r="AE46" s="65"/>
      <c r="AF46" s="65"/>
      <c r="AG46" s="65"/>
      <c r="AH46" s="65"/>
      <c r="AI46" s="65"/>
      <c r="AJ46" s="66"/>
      <c r="AK46" s="66"/>
      <c r="AL46" s="66"/>
      <c r="AN46" s="65"/>
      <c r="AO46" s="65"/>
      <c r="AP46" s="65"/>
      <c r="AQ46" s="65"/>
    </row>
    <row r="47" spans="1:43" s="81" customFormat="1" ht="14.25" customHeight="1" x14ac:dyDescent="0.35">
      <c r="A47" s="48">
        <v>89</v>
      </c>
      <c r="B47" s="73" t="s">
        <v>24</v>
      </c>
      <c r="C47" s="74"/>
      <c r="D47" s="75"/>
      <c r="E47" s="75"/>
      <c r="F47" s="75"/>
      <c r="G47" s="75"/>
      <c r="H47" s="75">
        <f>VLOOKUP($B47,Fire2016!$C$10:$I$55,5,FALSE)</f>
        <v>14</v>
      </c>
      <c r="I47" s="75">
        <f>VLOOKUP($B47,Fire2016!$C$10:$I$55,4,FALSE)</f>
        <v>4</v>
      </c>
      <c r="J47" s="75">
        <f>VLOOKUP($B47,Fire2016!$C$10:$I$55,6,FALSE)</f>
        <v>3</v>
      </c>
      <c r="K47" s="75">
        <f>VLOOKUP($B47,Fire2016!$C$10:$O$55,13,FALSE)</f>
        <v>28</v>
      </c>
      <c r="L47" s="75">
        <f>VLOOKUP($B47,Fire2016!$C$10:$Q$55,14,FALSE)+VLOOKUP($B47,Fire2016!$C$10:$Q$55,15,FALSE)</f>
        <v>2</v>
      </c>
      <c r="M47" s="75">
        <f>VLOOKUP($B47,Fire2016!$C$10:$BA$55,51,FALSE)</f>
        <v>10</v>
      </c>
      <c r="N47" s="75">
        <f>VLOOKUP($B47,Fire2016!$C$10:$AZ$55,45,FALSE)</f>
        <v>145</v>
      </c>
      <c r="O47" s="75">
        <f>VLOOKUP($B47,Fire2016!$C$10:$AZ$55,46,FALSE)</f>
        <v>2</v>
      </c>
      <c r="P47" s="75">
        <f>VLOOKUP($B47,Fire2016!$C$10:$AZ$55,47,FALSE)</f>
        <v>8</v>
      </c>
      <c r="R47" s="65"/>
      <c r="S47" s="72"/>
      <c r="T47" s="72"/>
      <c r="U47" s="57"/>
      <c r="V47" s="65"/>
      <c r="W47" s="66"/>
      <c r="X47" s="65"/>
      <c r="Y47" s="65"/>
      <c r="Z47" s="65"/>
      <c r="AA47" s="65"/>
      <c r="AB47" s="66"/>
      <c r="AC47" s="66"/>
      <c r="AD47" s="66"/>
      <c r="AE47" s="65"/>
      <c r="AF47" s="65"/>
      <c r="AG47" s="65"/>
      <c r="AH47" s="65"/>
      <c r="AI47" s="65"/>
      <c r="AJ47" s="66"/>
      <c r="AK47" s="66"/>
      <c r="AL47" s="66"/>
      <c r="AN47" s="65"/>
      <c r="AO47" s="65"/>
      <c r="AP47" s="65"/>
      <c r="AQ47" s="65"/>
    </row>
    <row r="48" spans="1:43" s="81" customFormat="1" ht="14.25" customHeight="1" x14ac:dyDescent="0.35">
      <c r="A48" s="48">
        <v>93</v>
      </c>
      <c r="B48" s="73" t="s">
        <v>22</v>
      </c>
      <c r="C48" s="74"/>
      <c r="D48" s="75"/>
      <c r="E48" s="75"/>
      <c r="F48" s="75"/>
      <c r="G48" s="75"/>
      <c r="H48" s="75">
        <f>VLOOKUP($B48,Fire2016!$C$10:$I$55,5,FALSE)</f>
        <v>16</v>
      </c>
      <c r="I48" s="75">
        <f>VLOOKUP($B48,Fire2016!$C$10:$I$55,4,FALSE)</f>
        <v>1</v>
      </c>
      <c r="J48" s="75">
        <f>VLOOKUP($B48,Fire2016!$C$10:$I$55,6,FALSE)</f>
        <v>0</v>
      </c>
      <c r="K48" s="75">
        <f>VLOOKUP($B48,Fire2016!$C$10:$O$55,13,FALSE)</f>
        <v>30</v>
      </c>
      <c r="L48" s="75">
        <f>VLOOKUP($B48,Fire2016!$C$10:$Q$55,14,FALSE)+VLOOKUP($B48,Fire2016!$C$10:$Q$55,15,FALSE)</f>
        <v>3</v>
      </c>
      <c r="M48" s="75">
        <f>VLOOKUP($B48,Fire2016!$C$10:$BA$55,51,FALSE)</f>
        <v>20</v>
      </c>
      <c r="N48" s="75">
        <f>VLOOKUP($B48,Fire2016!$C$10:$AZ$55,45,FALSE)</f>
        <v>105</v>
      </c>
      <c r="O48" s="75">
        <f>VLOOKUP($B48,Fire2016!$C$10:$AZ$55,46,FALSE)</f>
        <v>6</v>
      </c>
      <c r="P48" s="75">
        <f>VLOOKUP($B48,Fire2016!$C$10:$AZ$55,47,FALSE)</f>
        <v>13</v>
      </c>
      <c r="R48" s="65"/>
      <c r="S48" s="72"/>
      <c r="T48" s="72"/>
      <c r="U48" s="57"/>
      <c r="V48" s="65"/>
      <c r="W48" s="66"/>
      <c r="X48" s="65"/>
      <c r="Y48" s="65"/>
      <c r="Z48" s="65"/>
      <c r="AA48" s="65"/>
      <c r="AB48" s="66"/>
      <c r="AC48" s="66"/>
      <c r="AD48" s="66"/>
      <c r="AE48" s="65"/>
      <c r="AF48" s="65"/>
      <c r="AG48" s="65"/>
      <c r="AH48" s="65"/>
      <c r="AI48" s="65"/>
      <c r="AJ48" s="66"/>
      <c r="AK48" s="66"/>
      <c r="AL48" s="66"/>
      <c r="AN48" s="65"/>
      <c r="AO48" s="65"/>
      <c r="AP48" s="65"/>
      <c r="AQ48" s="65"/>
    </row>
    <row r="49" spans="1:43" s="81" customFormat="1" ht="14.25" customHeight="1" x14ac:dyDescent="0.35">
      <c r="A49" s="48">
        <v>95</v>
      </c>
      <c r="B49" s="73" t="s">
        <v>20</v>
      </c>
      <c r="C49" s="74"/>
      <c r="D49" s="75"/>
      <c r="E49" s="75"/>
      <c r="F49" s="75"/>
      <c r="G49" s="75"/>
      <c r="H49" s="75">
        <f>VLOOKUP($B49,Fire2016!$C$10:$I$55,5,FALSE)</f>
        <v>38</v>
      </c>
      <c r="I49" s="75">
        <f>VLOOKUP($B49,Fire2016!$C$10:$I$55,4,FALSE)</f>
        <v>0</v>
      </c>
      <c r="J49" s="75">
        <f>VLOOKUP($B49,Fire2016!$C$10:$I$55,6,FALSE)</f>
        <v>0</v>
      </c>
      <c r="K49" s="75">
        <f>VLOOKUP($B49,Fire2016!$C$10:$O$55,13,FALSE)</f>
        <v>41</v>
      </c>
      <c r="L49" s="75">
        <f>VLOOKUP($B49,Fire2016!$C$10:$Q$55,14,FALSE)+VLOOKUP($B49,Fire2016!$C$10:$Q$55,15,FALSE)</f>
        <v>4</v>
      </c>
      <c r="M49" s="75">
        <f>VLOOKUP($B49,Fire2016!$C$10:$BA$55,51,FALSE)</f>
        <v>36</v>
      </c>
      <c r="N49" s="75">
        <f>VLOOKUP($B49,Fire2016!$C$10:$AZ$55,45,FALSE)</f>
        <v>104</v>
      </c>
      <c r="O49" s="75">
        <f>VLOOKUP($B49,Fire2016!$C$10:$AZ$55,46,FALSE)</f>
        <v>19</v>
      </c>
      <c r="P49" s="75">
        <f>VLOOKUP($B49,Fire2016!$C$10:$AZ$55,47,FALSE)</f>
        <v>10</v>
      </c>
      <c r="R49" s="65"/>
      <c r="S49" s="72"/>
      <c r="T49" s="72"/>
      <c r="U49" s="57"/>
      <c r="V49" s="65"/>
      <c r="W49" s="66"/>
      <c r="X49" s="65"/>
      <c r="Y49" s="65"/>
      <c r="Z49" s="65"/>
      <c r="AA49" s="65"/>
      <c r="AB49" s="66"/>
      <c r="AC49" s="66"/>
      <c r="AD49" s="66"/>
      <c r="AE49" s="65"/>
      <c r="AF49" s="65"/>
      <c r="AG49" s="65"/>
      <c r="AH49" s="65"/>
      <c r="AI49" s="65"/>
      <c r="AJ49" s="66"/>
      <c r="AK49" s="66"/>
      <c r="AL49" s="66"/>
      <c r="AN49" s="65"/>
      <c r="AO49" s="65"/>
      <c r="AP49" s="65"/>
      <c r="AQ49" s="65"/>
    </row>
    <row r="50" spans="1:43" s="81" customFormat="1" ht="14.25" customHeight="1" x14ac:dyDescent="0.35">
      <c r="A50" s="48">
        <v>97</v>
      </c>
      <c r="B50" s="82" t="s">
        <v>18</v>
      </c>
      <c r="C50" s="74"/>
      <c r="D50" s="75"/>
      <c r="E50" s="75"/>
      <c r="F50" s="75"/>
      <c r="G50" s="75"/>
      <c r="H50" s="75">
        <f>VLOOKUP($B50,Fire2016!$C$10:$I$55,5,FALSE)</f>
        <v>26</v>
      </c>
      <c r="I50" s="75">
        <f>VLOOKUP($B50,Fire2016!$C$10:$I$55,4,FALSE)</f>
        <v>8</v>
      </c>
      <c r="J50" s="75">
        <f>VLOOKUP($B50,Fire2016!$C$10:$I$55,6,FALSE)</f>
        <v>7</v>
      </c>
      <c r="K50" s="75">
        <f>VLOOKUP($B50,Fire2016!$C$10:$O$55,13,FALSE)</f>
        <v>63</v>
      </c>
      <c r="L50" s="75">
        <f>VLOOKUP($B50,Fire2016!$C$10:$Q$55,14,FALSE)+VLOOKUP($B50,Fire2016!$C$10:$Q$55,15,FALSE)</f>
        <v>8</v>
      </c>
      <c r="M50" s="75">
        <f>VLOOKUP($B50,Fire2016!$C$10:$BA$55,51,FALSE)</f>
        <v>21</v>
      </c>
      <c r="N50" s="75">
        <f>VLOOKUP($B50,Fire2016!$C$10:$AZ$55,45,FALSE)</f>
        <v>285</v>
      </c>
      <c r="O50" s="75">
        <f>VLOOKUP($B50,Fire2016!$C$10:$AZ$55,46,FALSE)</f>
        <v>11</v>
      </c>
      <c r="P50" s="75">
        <f>VLOOKUP($B50,Fire2016!$C$10:$AZ$55,47,FALSE)</f>
        <v>11</v>
      </c>
      <c r="R50" s="65"/>
      <c r="S50" s="72"/>
      <c r="T50" s="72"/>
      <c r="U50" s="57"/>
      <c r="V50" s="65"/>
      <c r="W50" s="66"/>
      <c r="X50" s="65"/>
      <c r="Y50" s="65"/>
      <c r="Z50" s="65"/>
      <c r="AA50" s="65"/>
      <c r="AB50" s="66"/>
      <c r="AC50" s="66"/>
      <c r="AD50" s="66"/>
      <c r="AE50" s="65"/>
      <c r="AF50" s="65"/>
      <c r="AG50" s="65"/>
      <c r="AH50" s="65"/>
      <c r="AI50" s="65"/>
      <c r="AJ50" s="66"/>
      <c r="AK50" s="66"/>
      <c r="AL50" s="66"/>
      <c r="AN50" s="65"/>
      <c r="AO50" s="65"/>
      <c r="AP50" s="65"/>
      <c r="AQ50" s="65"/>
    </row>
    <row r="51" spans="1:43" s="81" customFormat="1" ht="14.25" customHeight="1" x14ac:dyDescent="0.35">
      <c r="A51" s="88">
        <v>77</v>
      </c>
      <c r="B51" s="89" t="s">
        <v>15</v>
      </c>
      <c r="C51" s="90"/>
      <c r="D51" s="91"/>
      <c r="E51" s="91"/>
      <c r="F51" s="91"/>
      <c r="G51" s="75" t="str">
        <f>IF(VLOOKUP($B51,Fire2016!$C$10:$I$55,4,FALSE)="..","Imputed","")</f>
        <v/>
      </c>
      <c r="H51" s="75">
        <f>VLOOKUP($B51,Fire2016!$C$10:$I$55,5,FALSE)</f>
        <v>103</v>
      </c>
      <c r="I51" s="75">
        <f>VLOOKUP($B51,Fire2016!$C$10:$I$55,4,FALSE)</f>
        <v>0</v>
      </c>
      <c r="J51" s="75">
        <f>VLOOKUP($B51,Fire2016!$C$10:$I$55,6,FALSE)</f>
        <v>0</v>
      </c>
      <c r="K51" s="75">
        <f>VLOOKUP($B51,Fire2016!$C$10:$O$55,13,FALSE)</f>
        <v>142</v>
      </c>
      <c r="L51" s="75">
        <f>VLOOKUP($B51,Fire2016!$C$10:$Q$55,14,FALSE)+VLOOKUP($B51,Fire2016!$C$10:$Q$55,15,FALSE)</f>
        <v>11</v>
      </c>
      <c r="M51" s="75">
        <f>VLOOKUP($B51,Fire2016!$C$10:$BA$55,51,FALSE)</f>
        <v>124</v>
      </c>
      <c r="N51" s="75">
        <f>VLOOKUP($B51,Fire2016!$C$10:$AZ$55,45,FALSE)</f>
        <v>60</v>
      </c>
      <c r="O51" s="75">
        <f>VLOOKUP($B51,Fire2016!$C$10:$AZ$55,46,FALSE)</f>
        <v>45</v>
      </c>
      <c r="P51" s="75">
        <f>VLOOKUP($B51,Fire2016!$C$10:$AZ$55,47,FALSE)</f>
        <v>31</v>
      </c>
      <c r="R51" s="65"/>
      <c r="S51" s="72"/>
      <c r="T51" s="72"/>
      <c r="U51" s="57"/>
      <c r="V51" s="65"/>
      <c r="W51" s="66"/>
      <c r="X51" s="65"/>
      <c r="Y51" s="65"/>
      <c r="Z51" s="65"/>
      <c r="AA51" s="65"/>
      <c r="AB51" s="66"/>
      <c r="AC51" s="66"/>
      <c r="AD51" s="66"/>
      <c r="AE51" s="65"/>
      <c r="AF51" s="65"/>
      <c r="AG51" s="65"/>
      <c r="AH51" s="65"/>
      <c r="AI51" s="65"/>
      <c r="AJ51" s="66"/>
      <c r="AK51" s="66"/>
      <c r="AL51" s="66"/>
      <c r="AN51" s="65"/>
      <c r="AO51" s="65"/>
      <c r="AP51" s="65"/>
      <c r="AQ51" s="65"/>
    </row>
    <row r="52" spans="1:43" s="65" customFormat="1" ht="6" customHeight="1" x14ac:dyDescent="0.35">
      <c r="A52" s="48"/>
      <c r="B52" s="93"/>
      <c r="C52" s="93"/>
      <c r="D52" s="94"/>
      <c r="E52" s="95"/>
      <c r="F52" s="95"/>
      <c r="G52" s="95"/>
      <c r="H52" s="96"/>
      <c r="I52" s="93"/>
      <c r="J52" s="93"/>
      <c r="K52" s="93"/>
      <c r="L52" s="75"/>
      <c r="M52" s="93"/>
      <c r="N52" s="93"/>
      <c r="O52" s="93"/>
      <c r="P52" s="93"/>
      <c r="Q52" s="93"/>
      <c r="S52" s="97"/>
      <c r="T52" s="97"/>
      <c r="U52" s="81"/>
      <c r="V52" s="81"/>
      <c r="W52" s="81"/>
      <c r="X52" s="81"/>
      <c r="Y52" s="81"/>
      <c r="Z52" s="81"/>
      <c r="AB52" s="66"/>
      <c r="AC52" s="66"/>
      <c r="AD52" s="66"/>
    </row>
    <row r="53" spans="1:43" s="81" customFormat="1" ht="14.5" x14ac:dyDescent="0.35">
      <c r="A53" s="48"/>
      <c r="B53" s="82" t="s">
        <v>191</v>
      </c>
      <c r="C53" s="82"/>
      <c r="D53" s="98"/>
      <c r="E53" s="98"/>
      <c r="F53" s="87"/>
      <c r="G53" s="87"/>
      <c r="H53" s="73"/>
      <c r="I53" s="82"/>
      <c r="J53" s="82"/>
      <c r="K53" s="82"/>
      <c r="L53" s="82"/>
      <c r="M53" s="82"/>
      <c r="N53" s="82"/>
      <c r="O53" s="82"/>
      <c r="P53" s="82"/>
      <c r="Q53" s="82"/>
      <c r="R53" s="65"/>
      <c r="S53" s="72"/>
      <c r="T53" s="97"/>
    </row>
    <row r="54" spans="1:43" s="81" customFormat="1" ht="14.5" x14ac:dyDescent="0.35">
      <c r="A54" s="48"/>
      <c r="B54" s="204" t="s">
        <v>348</v>
      </c>
      <c r="C54" s="82"/>
      <c r="D54" s="98"/>
      <c r="E54" s="98"/>
      <c r="F54" s="87"/>
      <c r="G54" s="87"/>
      <c r="H54" s="73"/>
      <c r="I54" s="82"/>
      <c r="J54" s="82"/>
      <c r="K54" s="82"/>
      <c r="L54" s="82"/>
      <c r="M54" s="82"/>
      <c r="N54" s="82"/>
      <c r="O54" s="82"/>
      <c r="P54" s="82"/>
      <c r="Q54" s="82"/>
      <c r="R54" s="65"/>
      <c r="S54" s="72"/>
      <c r="T54" s="97"/>
    </row>
    <row r="55" spans="1:43" s="81" customFormat="1" ht="24" customHeight="1" x14ac:dyDescent="0.35">
      <c r="A55" s="48"/>
      <c r="B55" s="278" t="s">
        <v>349</v>
      </c>
      <c r="C55" s="278"/>
      <c r="D55" s="278"/>
      <c r="E55" s="278"/>
      <c r="F55" s="278"/>
      <c r="G55" s="278"/>
      <c r="H55" s="278"/>
      <c r="I55" s="278"/>
      <c r="J55" s="278"/>
      <c r="K55" s="278"/>
      <c r="L55" s="278"/>
      <c r="M55" s="278"/>
      <c r="N55" s="278"/>
      <c r="O55" s="278"/>
      <c r="P55" s="278"/>
      <c r="Q55" s="82"/>
      <c r="R55" s="65"/>
      <c r="S55" s="72"/>
      <c r="T55" s="97"/>
    </row>
    <row r="56" spans="1:43" s="81" customFormat="1" ht="14.5" x14ac:dyDescent="0.35">
      <c r="A56" s="48"/>
      <c r="B56" s="82" t="s">
        <v>194</v>
      </c>
      <c r="C56" s="82"/>
      <c r="D56" s="98"/>
      <c r="E56" s="98"/>
      <c r="F56" s="87"/>
      <c r="G56" s="87"/>
      <c r="H56" s="73"/>
      <c r="I56" s="82"/>
      <c r="J56" s="82"/>
      <c r="K56" s="82"/>
      <c r="L56" s="82"/>
      <c r="M56" s="82"/>
      <c r="N56" s="82"/>
      <c r="O56" s="82"/>
      <c r="P56" s="82"/>
      <c r="Q56" s="82"/>
      <c r="R56" s="65"/>
      <c r="S56" s="72"/>
      <c r="T56" s="97"/>
    </row>
    <row r="57" spans="1:43" s="81" customFormat="1" ht="14.5" x14ac:dyDescent="0.35">
      <c r="A57" s="48"/>
      <c r="B57" s="82"/>
      <c r="C57" s="82"/>
      <c r="D57" s="98"/>
      <c r="E57" s="98"/>
      <c r="F57" s="87"/>
      <c r="G57" s="87"/>
      <c r="H57" s="73"/>
      <c r="I57" s="82"/>
      <c r="J57" s="82"/>
      <c r="K57" s="82"/>
      <c r="L57" s="82"/>
      <c r="M57" s="82"/>
      <c r="N57" s="82"/>
      <c r="O57" s="82"/>
      <c r="P57" s="82"/>
      <c r="Q57" s="82"/>
      <c r="R57" s="65"/>
      <c r="S57" s="72"/>
      <c r="T57" s="97"/>
    </row>
    <row r="58" spans="1:43" s="81" customFormat="1" ht="14.5" x14ac:dyDescent="0.35">
      <c r="A58" s="48"/>
      <c r="B58" s="99" t="s">
        <v>195</v>
      </c>
      <c r="C58" s="82"/>
      <c r="D58" s="98"/>
      <c r="E58" s="98"/>
      <c r="F58" s="87"/>
      <c r="G58" s="87"/>
      <c r="H58" s="73"/>
      <c r="I58" s="82"/>
      <c r="J58" s="82"/>
      <c r="K58" s="82"/>
      <c r="L58" s="82"/>
      <c r="M58" s="82"/>
      <c r="N58" s="82"/>
      <c r="O58" s="82"/>
      <c r="P58" s="82"/>
      <c r="Q58" s="82"/>
      <c r="R58" s="65"/>
      <c r="S58" s="72"/>
      <c r="T58" s="97"/>
    </row>
    <row r="59" spans="1:43" s="81" customFormat="1" ht="14.5" x14ac:dyDescent="0.35">
      <c r="A59" s="48"/>
      <c r="B59" s="82" t="s">
        <v>196</v>
      </c>
      <c r="C59" s="82"/>
      <c r="D59" s="98"/>
      <c r="E59" s="98"/>
      <c r="F59" s="87"/>
      <c r="G59" s="87"/>
      <c r="H59" s="73"/>
      <c r="I59" s="82"/>
      <c r="J59" s="82"/>
      <c r="K59" s="82"/>
      <c r="L59" s="82"/>
      <c r="M59" s="82"/>
      <c r="N59" s="82"/>
      <c r="O59" s="82"/>
      <c r="P59" s="82"/>
      <c r="Q59" s="82"/>
      <c r="R59" s="65"/>
      <c r="S59" s="72"/>
      <c r="T59" s="97"/>
    </row>
    <row r="60" spans="1:43" s="81" customFormat="1" ht="14.5" x14ac:dyDescent="0.35">
      <c r="A60" s="48"/>
      <c r="B60" s="82"/>
      <c r="C60" s="82"/>
      <c r="D60" s="98"/>
      <c r="E60" s="98"/>
      <c r="F60" s="87"/>
      <c r="G60" s="87"/>
      <c r="H60" s="73"/>
      <c r="I60" s="82"/>
      <c r="J60" s="82"/>
      <c r="K60" s="82"/>
      <c r="L60" s="82"/>
      <c r="M60" s="82"/>
      <c r="N60" s="82"/>
      <c r="O60" s="82"/>
      <c r="P60" s="82"/>
      <c r="Q60" s="82"/>
      <c r="R60" s="65"/>
      <c r="S60" s="72"/>
      <c r="T60" s="97"/>
    </row>
    <row r="61" spans="1:43" s="81" customFormat="1" ht="14.5" x14ac:dyDescent="0.35">
      <c r="A61" s="48"/>
      <c r="B61" s="82" t="s">
        <v>197</v>
      </c>
      <c r="C61" s="82"/>
      <c r="D61" s="98"/>
      <c r="E61" s="98"/>
      <c r="F61" s="87"/>
      <c r="G61" s="87"/>
      <c r="H61" s="73"/>
      <c r="I61" s="82"/>
      <c r="J61" s="82"/>
      <c r="K61" s="82"/>
      <c r="L61" s="82"/>
      <c r="M61" s="82"/>
      <c r="N61" s="82"/>
      <c r="O61" s="82"/>
      <c r="P61" s="82"/>
      <c r="Q61" s="82"/>
      <c r="R61" s="65"/>
      <c r="S61" s="72"/>
      <c r="T61" s="97"/>
    </row>
    <row r="62" spans="1:43" s="81" customFormat="1" ht="14.5" x14ac:dyDescent="0.35">
      <c r="A62" s="48"/>
      <c r="B62" s="82"/>
      <c r="C62" s="82"/>
      <c r="D62" s="98"/>
      <c r="E62" s="98"/>
      <c r="F62" s="87"/>
      <c r="G62" s="87"/>
      <c r="H62" s="73"/>
      <c r="I62" s="82"/>
      <c r="J62" s="82"/>
      <c r="K62" s="82"/>
      <c r="L62" s="82"/>
      <c r="M62" s="82"/>
      <c r="N62" s="82"/>
      <c r="O62" s="82"/>
      <c r="P62" s="82"/>
      <c r="Q62" s="82"/>
      <c r="R62" s="65"/>
      <c r="S62" s="72"/>
      <c r="T62" s="97"/>
    </row>
    <row r="63" spans="1:43" s="81" customFormat="1" ht="15" customHeight="1" x14ac:dyDescent="0.35">
      <c r="A63" s="48"/>
      <c r="B63" s="100"/>
      <c r="C63" s="82"/>
      <c r="D63" s="98"/>
      <c r="E63" s="98"/>
      <c r="F63" s="87"/>
      <c r="G63" s="87"/>
      <c r="H63" s="73"/>
      <c r="I63" s="82"/>
      <c r="J63" s="82"/>
      <c r="K63" s="82"/>
      <c r="L63" s="82"/>
      <c r="M63" s="82"/>
      <c r="N63" s="82"/>
      <c r="O63" s="82"/>
      <c r="P63" s="82"/>
      <c r="Q63" s="82"/>
      <c r="R63" s="65"/>
      <c r="S63" s="72"/>
      <c r="T63" s="97"/>
    </row>
    <row r="64" spans="1:43" s="81" customFormat="1" ht="15" customHeight="1" x14ac:dyDescent="0.35">
      <c r="A64" s="48"/>
      <c r="B64" s="100"/>
      <c r="C64" s="82"/>
      <c r="D64" s="98"/>
      <c r="E64" s="98"/>
      <c r="F64" s="87"/>
      <c r="G64" s="87"/>
      <c r="H64" s="73"/>
      <c r="I64" s="82"/>
      <c r="J64" s="82"/>
      <c r="K64" s="82"/>
      <c r="L64" s="82"/>
      <c r="M64" s="82"/>
      <c r="N64" s="82"/>
      <c r="O64" s="82"/>
      <c r="P64" s="82"/>
      <c r="Q64" s="82"/>
      <c r="R64" s="65"/>
      <c r="S64" s="72"/>
      <c r="T64" s="97"/>
    </row>
    <row r="65" spans="1:26" s="81" customFormat="1" ht="14.5" x14ac:dyDescent="0.35">
      <c r="A65" s="48"/>
      <c r="C65" s="82"/>
      <c r="D65" s="98"/>
      <c r="E65" s="87"/>
      <c r="F65" s="87"/>
      <c r="G65" s="87"/>
      <c r="H65" s="73"/>
      <c r="I65" s="82"/>
      <c r="J65" s="82"/>
      <c r="K65" s="82"/>
      <c r="L65" s="82"/>
      <c r="M65" s="82"/>
      <c r="N65" s="82"/>
      <c r="O65" s="82"/>
      <c r="P65" s="82"/>
      <c r="Q65" s="82"/>
      <c r="R65" s="65"/>
      <c r="S65" s="72"/>
      <c r="T65" s="72"/>
      <c r="U65" s="65"/>
      <c r="V65" s="65"/>
      <c r="W65" s="65"/>
      <c r="X65" s="65"/>
      <c r="Y65" s="65"/>
      <c r="Z65" s="65"/>
    </row>
    <row r="66" spans="1:26" s="65" customFormat="1" ht="14.5" x14ac:dyDescent="0.35">
      <c r="A66" s="48"/>
      <c r="B66" s="266" t="s">
        <v>59</v>
      </c>
      <c r="C66" s="267"/>
      <c r="D66" s="268"/>
      <c r="E66" s="268"/>
      <c r="F66" s="269"/>
      <c r="G66" s="268"/>
      <c r="H66" s="268">
        <f>VLOOKUP($B66,Fire2016!$C$10:$I$55,5,FALSE)</f>
        <v>6</v>
      </c>
      <c r="I66" s="268">
        <f>VLOOKUP($B66,Fire2016!$C$10:$I$55,4,FALSE)</f>
        <v>19</v>
      </c>
      <c r="J66" s="268">
        <f>VLOOKUP($B66,Fire2016!$C$10:$I$55,6,FALSE)</f>
        <v>1</v>
      </c>
      <c r="K66" s="268">
        <f>VLOOKUP($B66,Fire2016!$C$10:$O$55,13,FALSE)</f>
        <v>40</v>
      </c>
      <c r="L66" s="268">
        <f>VLOOKUP($B66,Fire2016!$C$10:$Q$55,14,FALSE)+VLOOKUP($B66,Fire2016!$C$10:$Q$55,15,FALSE)</f>
        <v>2</v>
      </c>
      <c r="M66" s="268">
        <f>VLOOKUP($B66,Fire2016!$C$10:$BA$55,51,FALSE)</f>
        <v>28</v>
      </c>
      <c r="N66" s="268">
        <f>VLOOKUP($B66,Fire2016!$C$10:$AZ$55,45,FALSE)</f>
        <v>105</v>
      </c>
      <c r="O66" s="268">
        <f>VLOOKUP($B66,Fire2016!$C$10:$AZ$55,46,FALSE)</f>
        <v>4</v>
      </c>
      <c r="P66" s="268">
        <f>VLOOKUP($B66,Fire2016!$C$10:$AZ$55,47,FALSE)</f>
        <v>4</v>
      </c>
      <c r="S66" s="72"/>
      <c r="T66" s="72"/>
    </row>
    <row r="67" spans="1:26" s="65" customFormat="1" ht="14.5" x14ac:dyDescent="0.35">
      <c r="A67" s="48"/>
      <c r="B67" s="266" t="s">
        <v>30</v>
      </c>
      <c r="C67" s="267"/>
      <c r="D67" s="268"/>
      <c r="E67" s="268"/>
      <c r="F67" s="269"/>
      <c r="G67" s="268"/>
      <c r="H67" s="268">
        <f>VLOOKUP($B67,Fire2016!$C$10:$I$55,5,FALSE)</f>
        <v>0</v>
      </c>
      <c r="I67" s="268">
        <f>VLOOKUP($B67,Fire2016!$C$10:$I$55,4,FALSE)</f>
        <v>18</v>
      </c>
      <c r="J67" s="268">
        <f>VLOOKUP($B67,Fire2016!$C$10:$I$55,6,FALSE)</f>
        <v>6</v>
      </c>
      <c r="K67" s="268">
        <f>VLOOKUP($B67,Fire2016!$C$10:$O$55,13,FALSE)</f>
        <v>34</v>
      </c>
      <c r="L67" s="268">
        <f>VLOOKUP($B67,Fire2016!$C$10:$Q$55,14,FALSE)+VLOOKUP($B67,Fire2016!$C$10:$Q$55,15,FALSE)</f>
        <v>2</v>
      </c>
      <c r="M67" s="268">
        <f>VLOOKUP($B67,Fire2016!$C$10:$BA$55,51,FALSE)</f>
        <v>19</v>
      </c>
      <c r="N67" s="268">
        <f>VLOOKUP($B67,Fire2016!$C$10:$AZ$55,45,FALSE)</f>
        <v>137</v>
      </c>
      <c r="O67" s="268">
        <f>VLOOKUP($B67,Fire2016!$C$10:$AZ$55,46,FALSE)</f>
        <v>5</v>
      </c>
      <c r="P67" s="268">
        <f>VLOOKUP($B67,Fire2016!$C$10:$AZ$55,47,FALSE)</f>
        <v>2</v>
      </c>
      <c r="S67" s="72"/>
      <c r="T67" s="72"/>
    </row>
    <row r="68" spans="1:26" s="65" customFormat="1" ht="14.5" x14ac:dyDescent="0.35">
      <c r="A68" s="48"/>
      <c r="B68" s="93"/>
      <c r="C68" s="93"/>
      <c r="D68" s="94"/>
      <c r="E68" s="95"/>
      <c r="F68" s="95"/>
      <c r="G68" s="95"/>
      <c r="H68" s="93"/>
      <c r="I68" s="93"/>
      <c r="J68" s="93"/>
      <c r="S68" s="72"/>
      <c r="T68" s="72"/>
    </row>
    <row r="69" spans="1:26" s="65" customFormat="1" ht="14.5" x14ac:dyDescent="0.35">
      <c r="A69" s="48"/>
      <c r="B69" s="93"/>
      <c r="C69" s="93"/>
      <c r="D69" s="94"/>
      <c r="E69" s="95"/>
      <c r="F69" s="95"/>
      <c r="G69" s="95"/>
      <c r="H69" s="93"/>
      <c r="I69" s="93"/>
      <c r="J69" s="93"/>
      <c r="S69" s="72"/>
      <c r="T69" s="72"/>
    </row>
    <row r="70" spans="1:26" s="65" customFormat="1" ht="14.5" x14ac:dyDescent="0.35">
      <c r="A70" s="48"/>
      <c r="B70" s="93"/>
      <c r="C70" s="93"/>
      <c r="D70" s="94"/>
      <c r="E70" s="95"/>
      <c r="F70" s="95"/>
      <c r="G70" s="95"/>
      <c r="H70" s="93"/>
      <c r="I70" s="93"/>
      <c r="J70" s="93"/>
      <c r="S70" s="72"/>
      <c r="T70" s="72"/>
    </row>
    <row r="71" spans="1:26" s="65" customFormat="1" ht="14.5" x14ac:dyDescent="0.35">
      <c r="A71" s="48"/>
      <c r="B71" s="93"/>
      <c r="C71" s="93"/>
      <c r="D71" s="94"/>
      <c r="E71" s="95"/>
      <c r="F71" s="95"/>
      <c r="G71" s="95"/>
      <c r="H71" s="93"/>
      <c r="I71" s="93"/>
      <c r="J71" s="93"/>
      <c r="S71" s="72"/>
      <c r="T71" s="72"/>
    </row>
    <row r="72" spans="1:26" s="65" customFormat="1" ht="14.5" x14ac:dyDescent="0.35">
      <c r="A72" s="48"/>
      <c r="B72" s="93"/>
      <c r="C72" s="93"/>
      <c r="D72" s="94"/>
      <c r="E72" s="95"/>
      <c r="F72" s="95"/>
      <c r="G72" s="95"/>
      <c r="H72" s="93"/>
      <c r="I72" s="93"/>
      <c r="J72" s="93"/>
      <c r="S72" s="72"/>
      <c r="T72" s="72"/>
    </row>
    <row r="73" spans="1:26" s="65" customFormat="1" ht="14.5" x14ac:dyDescent="0.35">
      <c r="A73" s="48"/>
      <c r="B73" s="93"/>
      <c r="C73" s="93"/>
      <c r="D73" s="93"/>
      <c r="E73" s="95"/>
      <c r="F73" s="95"/>
      <c r="G73" s="95"/>
      <c r="H73" s="93"/>
      <c r="I73" s="93"/>
      <c r="J73" s="93"/>
      <c r="S73" s="72"/>
      <c r="T73" s="72"/>
    </row>
    <row r="74" spans="1:26" s="65" customFormat="1" ht="14.5" x14ac:dyDescent="0.35">
      <c r="A74" s="48"/>
      <c r="B74" s="93"/>
      <c r="C74" s="93"/>
      <c r="D74" s="93"/>
      <c r="E74" s="95"/>
      <c r="F74" s="95"/>
      <c r="G74" s="95"/>
      <c r="H74" s="93"/>
      <c r="I74" s="93"/>
      <c r="J74" s="93"/>
      <c r="S74" s="72"/>
      <c r="T74" s="72"/>
    </row>
    <row r="75" spans="1:26" s="65" customFormat="1" ht="14.5" x14ac:dyDescent="0.35">
      <c r="A75" s="48"/>
      <c r="B75" s="93"/>
      <c r="C75" s="93"/>
      <c r="D75" s="93"/>
      <c r="E75" s="95"/>
      <c r="F75" s="95"/>
      <c r="G75" s="95"/>
      <c r="H75" s="93"/>
      <c r="I75" s="93"/>
      <c r="J75" s="93"/>
      <c r="S75" s="72"/>
      <c r="T75" s="72"/>
    </row>
    <row r="76" spans="1:26" s="65" customFormat="1" ht="14.5" x14ac:dyDescent="0.35">
      <c r="A76" s="48"/>
      <c r="B76" s="93"/>
      <c r="C76" s="93"/>
      <c r="D76" s="93"/>
      <c r="E76" s="95"/>
      <c r="F76" s="95"/>
      <c r="G76" s="95"/>
      <c r="H76" s="93"/>
      <c r="I76" s="93"/>
      <c r="J76" s="93"/>
      <c r="S76" s="72"/>
      <c r="T76" s="72"/>
    </row>
    <row r="77" spans="1:26" s="65" customFormat="1" ht="14.5" x14ac:dyDescent="0.35">
      <c r="A77" s="48"/>
      <c r="B77" s="93"/>
      <c r="C77" s="93"/>
      <c r="D77" s="93"/>
      <c r="E77" s="95"/>
      <c r="F77" s="95"/>
      <c r="G77" s="95"/>
      <c r="H77" s="93"/>
      <c r="I77" s="93"/>
      <c r="J77" s="93"/>
      <c r="S77" s="72"/>
      <c r="T77" s="72"/>
    </row>
    <row r="78" spans="1:26" s="65" customFormat="1" ht="14.5" x14ac:dyDescent="0.35">
      <c r="A78" s="48"/>
      <c r="B78" s="93"/>
      <c r="C78" s="93"/>
      <c r="D78" s="93"/>
      <c r="E78" s="95"/>
      <c r="F78" s="95"/>
      <c r="G78" s="95"/>
      <c r="H78" s="93"/>
      <c r="I78" s="93"/>
      <c r="J78" s="93"/>
      <c r="S78" s="72"/>
      <c r="T78" s="72"/>
    </row>
    <row r="79" spans="1:26" s="65" customFormat="1" ht="14.5" x14ac:dyDescent="0.35">
      <c r="A79" s="48"/>
      <c r="B79" s="93"/>
      <c r="C79" s="93"/>
      <c r="D79" s="93"/>
      <c r="E79" s="95"/>
      <c r="F79" s="95"/>
      <c r="G79" s="95"/>
      <c r="H79" s="93"/>
      <c r="I79" s="93"/>
      <c r="J79" s="93"/>
      <c r="S79" s="72"/>
      <c r="T79" s="72"/>
    </row>
    <row r="80" spans="1:26" s="65" customFormat="1" ht="14.5" x14ac:dyDescent="0.35">
      <c r="A80" s="48"/>
      <c r="B80" s="93"/>
      <c r="C80" s="93"/>
      <c r="D80" s="93"/>
      <c r="E80" s="95"/>
      <c r="F80" s="95"/>
      <c r="G80" s="95"/>
      <c r="H80" s="93"/>
      <c r="I80" s="93"/>
      <c r="J80" s="93"/>
      <c r="S80" s="72"/>
      <c r="T80" s="72"/>
    </row>
    <row r="81" spans="1:20" s="65" customFormat="1" ht="14.5" x14ac:dyDescent="0.35">
      <c r="A81" s="48"/>
      <c r="B81" s="93"/>
      <c r="C81" s="93"/>
      <c r="D81" s="93"/>
      <c r="E81" s="95"/>
      <c r="F81" s="95"/>
      <c r="G81" s="95"/>
      <c r="H81" s="93"/>
      <c r="I81" s="93"/>
      <c r="J81" s="93"/>
      <c r="S81" s="72"/>
      <c r="T81" s="72"/>
    </row>
    <row r="82" spans="1:20" s="65" customFormat="1" ht="14.5" x14ac:dyDescent="0.35">
      <c r="A82" s="48"/>
      <c r="B82" s="93"/>
      <c r="C82" s="93"/>
      <c r="D82" s="93"/>
      <c r="E82" s="95"/>
      <c r="F82" s="95"/>
      <c r="G82" s="95"/>
      <c r="H82" s="93"/>
      <c r="I82" s="93"/>
      <c r="J82" s="93"/>
      <c r="S82" s="72"/>
      <c r="T82" s="72"/>
    </row>
    <row r="83" spans="1:20" s="65" customFormat="1" ht="14.5" x14ac:dyDescent="0.35">
      <c r="A83" s="48"/>
      <c r="B83" s="93"/>
      <c r="C83" s="93"/>
      <c r="D83" s="93"/>
      <c r="E83" s="95"/>
      <c r="F83" s="95"/>
      <c r="G83" s="95"/>
      <c r="H83" s="93"/>
      <c r="I83" s="93"/>
      <c r="J83" s="93"/>
      <c r="S83" s="72"/>
      <c r="T83" s="72"/>
    </row>
    <row r="84" spans="1:20" s="65" customFormat="1" ht="14.5" x14ac:dyDescent="0.35">
      <c r="A84" s="48"/>
      <c r="B84" s="93"/>
      <c r="C84" s="93"/>
      <c r="D84" s="93"/>
      <c r="E84" s="95"/>
      <c r="F84" s="95"/>
      <c r="G84" s="95"/>
      <c r="H84" s="93"/>
      <c r="I84" s="93"/>
      <c r="J84" s="93"/>
      <c r="S84" s="72"/>
      <c r="T84" s="72"/>
    </row>
    <row r="85" spans="1:20" s="65" customFormat="1" ht="14.5" x14ac:dyDescent="0.35">
      <c r="A85" s="48"/>
      <c r="B85" s="93"/>
      <c r="C85" s="93"/>
      <c r="D85" s="93"/>
      <c r="E85" s="95"/>
      <c r="F85" s="95"/>
      <c r="G85" s="95"/>
      <c r="H85" s="93"/>
      <c r="I85" s="93"/>
      <c r="J85" s="93"/>
      <c r="S85" s="72"/>
      <c r="T85" s="72"/>
    </row>
    <row r="86" spans="1:20" s="65" customFormat="1" ht="14.5" x14ac:dyDescent="0.35">
      <c r="A86" s="48"/>
      <c r="B86" s="93"/>
      <c r="C86" s="93"/>
      <c r="D86" s="93"/>
      <c r="E86" s="95"/>
      <c r="F86" s="95"/>
      <c r="G86" s="95"/>
      <c r="H86" s="93"/>
      <c r="I86" s="93"/>
      <c r="J86" s="93"/>
      <c r="S86" s="72"/>
      <c r="T86" s="72"/>
    </row>
    <row r="87" spans="1:20" s="65" customFormat="1" ht="14.5" x14ac:dyDescent="0.35">
      <c r="A87" s="48"/>
      <c r="B87" s="93"/>
      <c r="C87" s="93"/>
      <c r="D87" s="93"/>
      <c r="E87" s="95"/>
      <c r="F87" s="95"/>
      <c r="G87" s="95"/>
      <c r="H87" s="93"/>
      <c r="I87" s="93"/>
      <c r="J87" s="93"/>
      <c r="S87" s="72"/>
      <c r="T87" s="72"/>
    </row>
    <row r="88" spans="1:20" s="65" customFormat="1" ht="14.5" x14ac:dyDescent="0.35">
      <c r="A88" s="48"/>
      <c r="B88" s="93"/>
      <c r="C88" s="93"/>
      <c r="D88" s="93"/>
      <c r="E88" s="95"/>
      <c r="F88" s="95"/>
      <c r="G88" s="95"/>
      <c r="H88" s="93"/>
      <c r="I88" s="93"/>
      <c r="J88" s="93"/>
      <c r="S88" s="72"/>
      <c r="T88" s="72"/>
    </row>
    <row r="89" spans="1:20" s="65" customFormat="1" ht="14.5" x14ac:dyDescent="0.35">
      <c r="A89" s="48"/>
      <c r="B89" s="93"/>
      <c r="C89" s="93"/>
      <c r="D89" s="93"/>
      <c r="E89" s="95"/>
      <c r="F89" s="95"/>
      <c r="G89" s="95"/>
      <c r="H89" s="93"/>
      <c r="I89" s="93"/>
      <c r="J89" s="93"/>
      <c r="S89" s="72"/>
      <c r="T89" s="72"/>
    </row>
    <row r="90" spans="1:20" s="65" customFormat="1" ht="14.5" x14ac:dyDescent="0.35">
      <c r="A90" s="48"/>
      <c r="B90" s="93"/>
      <c r="C90" s="93"/>
      <c r="D90" s="93"/>
      <c r="E90" s="95"/>
      <c r="F90" s="95"/>
      <c r="G90" s="95"/>
      <c r="H90" s="93"/>
      <c r="I90" s="93"/>
      <c r="J90" s="93"/>
      <c r="S90" s="72"/>
      <c r="T90" s="72"/>
    </row>
    <row r="91" spans="1:20" s="65" customFormat="1" ht="14.5" x14ac:dyDescent="0.35">
      <c r="A91" s="48"/>
      <c r="B91" s="93"/>
      <c r="C91" s="93"/>
      <c r="D91" s="93"/>
      <c r="E91" s="95"/>
      <c r="F91" s="95"/>
      <c r="G91" s="95"/>
      <c r="H91" s="93"/>
      <c r="I91" s="93"/>
      <c r="J91" s="93"/>
      <c r="S91" s="72"/>
      <c r="T91" s="72"/>
    </row>
    <row r="92" spans="1:20" s="65" customFormat="1" ht="14.5" x14ac:dyDescent="0.35">
      <c r="A92" s="48"/>
      <c r="B92" s="93"/>
      <c r="C92" s="93"/>
      <c r="D92" s="93"/>
      <c r="E92" s="95"/>
      <c r="F92" s="95"/>
      <c r="G92" s="95"/>
      <c r="H92" s="93"/>
      <c r="I92" s="93"/>
      <c r="J92" s="93"/>
      <c r="S92" s="72"/>
      <c r="T92" s="72"/>
    </row>
    <row r="93" spans="1:20" s="65" customFormat="1" ht="14.5" x14ac:dyDescent="0.35">
      <c r="A93" s="48"/>
      <c r="B93" s="93"/>
      <c r="C93" s="93"/>
      <c r="D93" s="93"/>
      <c r="E93" s="95"/>
      <c r="F93" s="95"/>
      <c r="G93" s="95"/>
      <c r="H93" s="93"/>
      <c r="I93" s="93"/>
      <c r="J93" s="93"/>
      <c r="S93" s="72"/>
      <c r="T93" s="72"/>
    </row>
    <row r="94" spans="1:20" s="65" customFormat="1" ht="14.5" x14ac:dyDescent="0.35">
      <c r="A94" s="48"/>
      <c r="B94" s="93"/>
      <c r="C94" s="93"/>
      <c r="D94" s="93"/>
      <c r="E94" s="95"/>
      <c r="F94" s="95"/>
      <c r="G94" s="95"/>
      <c r="H94" s="93"/>
      <c r="I94" s="93"/>
      <c r="J94" s="93"/>
      <c r="S94" s="72"/>
      <c r="T94" s="72"/>
    </row>
    <row r="95" spans="1:20" s="65" customFormat="1" ht="14.5" x14ac:dyDescent="0.35">
      <c r="A95" s="48"/>
      <c r="B95" s="93"/>
      <c r="C95" s="93"/>
      <c r="D95" s="93"/>
      <c r="E95" s="95"/>
      <c r="F95" s="95"/>
      <c r="G95" s="95"/>
      <c r="H95" s="93"/>
      <c r="I95" s="93"/>
      <c r="J95" s="93"/>
      <c r="S95" s="72"/>
      <c r="T95" s="72"/>
    </row>
    <row r="96" spans="1:20" s="65" customFormat="1" ht="14.5" x14ac:dyDescent="0.35">
      <c r="A96" s="48"/>
      <c r="B96" s="93"/>
      <c r="C96" s="93"/>
      <c r="D96" s="93"/>
      <c r="E96" s="95"/>
      <c r="F96" s="95"/>
      <c r="G96" s="95"/>
      <c r="H96" s="93"/>
      <c r="I96" s="93"/>
      <c r="J96" s="93"/>
      <c r="S96" s="72"/>
      <c r="T96" s="72"/>
    </row>
    <row r="97" spans="1:20" s="65" customFormat="1" ht="14.5" x14ac:dyDescent="0.35">
      <c r="A97" s="48"/>
      <c r="B97" s="93"/>
      <c r="C97" s="93"/>
      <c r="D97" s="93"/>
      <c r="E97" s="95"/>
      <c r="F97" s="95"/>
      <c r="G97" s="95"/>
      <c r="H97" s="93"/>
      <c r="I97" s="93"/>
      <c r="J97" s="93"/>
      <c r="S97" s="72"/>
      <c r="T97" s="72"/>
    </row>
    <row r="98" spans="1:20" s="65" customFormat="1" ht="14.5" x14ac:dyDescent="0.35">
      <c r="A98" s="48"/>
      <c r="B98" s="93"/>
      <c r="C98" s="93"/>
      <c r="D98" s="93"/>
      <c r="E98" s="95"/>
      <c r="F98" s="95"/>
      <c r="G98" s="95"/>
      <c r="H98" s="93"/>
      <c r="I98" s="93"/>
      <c r="J98" s="93"/>
      <c r="S98" s="72"/>
      <c r="T98" s="72"/>
    </row>
    <row r="99" spans="1:20" s="65" customFormat="1" ht="14.5" x14ac:dyDescent="0.35">
      <c r="A99" s="48"/>
      <c r="B99" s="93"/>
      <c r="C99" s="93"/>
      <c r="D99" s="93"/>
      <c r="E99" s="95"/>
      <c r="F99" s="95"/>
      <c r="G99" s="95"/>
      <c r="H99" s="93"/>
      <c r="I99" s="93"/>
      <c r="J99" s="93"/>
      <c r="S99" s="72"/>
      <c r="T99" s="72"/>
    </row>
    <row r="100" spans="1:20" s="65" customFormat="1" ht="14.5" x14ac:dyDescent="0.35">
      <c r="A100" s="48"/>
      <c r="B100" s="93"/>
      <c r="C100" s="93"/>
      <c r="D100" s="93"/>
      <c r="E100" s="95"/>
      <c r="F100" s="95"/>
      <c r="G100" s="95"/>
      <c r="H100" s="93"/>
      <c r="I100" s="93"/>
      <c r="J100" s="93"/>
      <c r="S100" s="72"/>
      <c r="T100" s="72"/>
    </row>
    <row r="101" spans="1:20" s="65" customFormat="1" ht="14.5" x14ac:dyDescent="0.35">
      <c r="A101" s="48"/>
      <c r="B101" s="93"/>
      <c r="C101" s="93"/>
      <c r="D101" s="93"/>
      <c r="E101" s="95"/>
      <c r="F101" s="95"/>
      <c r="G101" s="95"/>
      <c r="H101" s="93"/>
      <c r="I101" s="93"/>
      <c r="J101" s="93"/>
      <c r="S101" s="72"/>
      <c r="T101" s="72"/>
    </row>
    <row r="102" spans="1:20" s="65" customFormat="1" ht="14.5" x14ac:dyDescent="0.35">
      <c r="A102" s="48"/>
      <c r="B102" s="93"/>
      <c r="C102" s="93"/>
      <c r="D102" s="93"/>
      <c r="E102" s="95"/>
      <c r="F102" s="95"/>
      <c r="G102" s="95"/>
      <c r="H102" s="93"/>
      <c r="I102" s="93"/>
      <c r="J102" s="93"/>
      <c r="S102" s="72"/>
      <c r="T102" s="72"/>
    </row>
    <row r="103" spans="1:20" s="65" customFormat="1" ht="14.5" x14ac:dyDescent="0.35">
      <c r="A103" s="48"/>
      <c r="B103" s="93"/>
      <c r="C103" s="93"/>
      <c r="D103" s="93"/>
      <c r="E103" s="95"/>
      <c r="F103" s="95"/>
      <c r="G103" s="95"/>
      <c r="H103" s="93"/>
      <c r="I103" s="93"/>
      <c r="J103" s="93"/>
      <c r="S103" s="72"/>
      <c r="T103" s="72"/>
    </row>
    <row r="104" spans="1:20" s="65" customFormat="1" ht="14.5" x14ac:dyDescent="0.35">
      <c r="A104" s="48"/>
      <c r="B104" s="93"/>
      <c r="C104" s="93"/>
      <c r="D104" s="93"/>
      <c r="E104" s="95"/>
      <c r="F104" s="95"/>
      <c r="G104" s="95"/>
      <c r="H104" s="93"/>
      <c r="I104" s="93"/>
      <c r="J104" s="93"/>
      <c r="S104" s="72"/>
      <c r="T104" s="72"/>
    </row>
    <row r="105" spans="1:20" s="65" customFormat="1" ht="14.5" x14ac:dyDescent="0.35">
      <c r="A105" s="48"/>
      <c r="B105" s="93"/>
      <c r="C105" s="93"/>
      <c r="D105" s="93"/>
      <c r="E105" s="95"/>
      <c r="F105" s="95"/>
      <c r="G105" s="95"/>
      <c r="H105" s="93"/>
      <c r="I105" s="93"/>
      <c r="J105" s="93"/>
      <c r="S105" s="72"/>
      <c r="T105" s="72"/>
    </row>
    <row r="106" spans="1:20" s="65" customFormat="1" ht="14.5" x14ac:dyDescent="0.35">
      <c r="A106" s="48"/>
      <c r="B106" s="93"/>
      <c r="C106" s="93"/>
      <c r="D106" s="93"/>
      <c r="E106" s="95"/>
      <c r="F106" s="95"/>
      <c r="G106" s="95"/>
      <c r="H106" s="93"/>
      <c r="I106" s="93"/>
      <c r="J106" s="93"/>
      <c r="S106" s="72"/>
      <c r="T106" s="72"/>
    </row>
    <row r="107" spans="1:20" s="65" customFormat="1" ht="14.5" x14ac:dyDescent="0.35">
      <c r="A107" s="48"/>
      <c r="B107" s="93"/>
      <c r="C107" s="93"/>
      <c r="D107" s="93"/>
      <c r="E107" s="95"/>
      <c r="F107" s="95"/>
      <c r="G107" s="95"/>
      <c r="H107" s="93"/>
      <c r="I107" s="93"/>
      <c r="J107" s="93"/>
      <c r="S107" s="72"/>
      <c r="T107" s="72"/>
    </row>
    <row r="108" spans="1:20" s="65" customFormat="1" ht="14.5" x14ac:dyDescent="0.35">
      <c r="A108" s="48"/>
      <c r="B108" s="93"/>
      <c r="C108" s="93"/>
      <c r="D108" s="93"/>
      <c r="E108" s="95"/>
      <c r="F108" s="95"/>
      <c r="G108" s="95"/>
      <c r="H108" s="93"/>
      <c r="I108" s="93"/>
      <c r="J108" s="93"/>
      <c r="S108" s="72"/>
      <c r="T108" s="72"/>
    </row>
    <row r="109" spans="1:20" s="65" customFormat="1" ht="14.5" x14ac:dyDescent="0.35">
      <c r="A109" s="48"/>
      <c r="B109" s="93"/>
      <c r="C109" s="93"/>
      <c r="D109" s="93"/>
      <c r="E109" s="95"/>
      <c r="F109" s="95"/>
      <c r="G109" s="95"/>
      <c r="H109" s="93"/>
      <c r="I109" s="93"/>
      <c r="J109" s="93"/>
      <c r="S109" s="72"/>
      <c r="T109" s="72"/>
    </row>
    <row r="110" spans="1:20" s="65" customFormat="1" ht="14.5" x14ac:dyDescent="0.35">
      <c r="A110" s="48"/>
      <c r="B110" s="93"/>
      <c r="C110" s="93"/>
      <c r="D110" s="93"/>
      <c r="E110" s="95"/>
      <c r="F110" s="95"/>
      <c r="G110" s="95"/>
      <c r="H110" s="93"/>
      <c r="I110" s="93"/>
      <c r="J110" s="93"/>
      <c r="S110" s="72"/>
      <c r="T110" s="72"/>
    </row>
    <row r="111" spans="1:20" s="65" customFormat="1" ht="14.5" x14ac:dyDescent="0.35">
      <c r="A111" s="48"/>
      <c r="B111" s="93"/>
      <c r="C111" s="93"/>
      <c r="D111" s="93"/>
      <c r="E111" s="95"/>
      <c r="F111" s="95"/>
      <c r="G111" s="95"/>
      <c r="H111" s="93"/>
      <c r="I111" s="93"/>
      <c r="J111" s="93"/>
      <c r="S111" s="72"/>
      <c r="T111" s="72"/>
    </row>
    <row r="112" spans="1:20" s="65" customFormat="1" ht="14.5" x14ac:dyDescent="0.35">
      <c r="A112" s="48"/>
      <c r="B112" s="93"/>
      <c r="C112" s="93"/>
      <c r="D112" s="93"/>
      <c r="E112" s="95"/>
      <c r="F112" s="95"/>
      <c r="G112" s="95"/>
      <c r="H112" s="93"/>
      <c r="I112" s="93"/>
      <c r="J112" s="93"/>
      <c r="S112" s="72"/>
      <c r="T112" s="72"/>
    </row>
    <row r="113" spans="1:20" s="65" customFormat="1" ht="14.5" x14ac:dyDescent="0.35">
      <c r="A113" s="48"/>
      <c r="B113" s="93"/>
      <c r="C113" s="93"/>
      <c r="D113" s="93"/>
      <c r="E113" s="95"/>
      <c r="F113" s="95"/>
      <c r="G113" s="95"/>
      <c r="H113" s="93"/>
      <c r="I113" s="93"/>
      <c r="J113" s="93"/>
      <c r="S113" s="72"/>
      <c r="T113" s="72"/>
    </row>
    <row r="114" spans="1:20" s="65" customFormat="1" ht="14.5" x14ac:dyDescent="0.35">
      <c r="A114" s="48"/>
      <c r="B114" s="93"/>
      <c r="C114" s="93"/>
      <c r="D114" s="93"/>
      <c r="E114" s="95"/>
      <c r="F114" s="95"/>
      <c r="G114" s="95"/>
      <c r="H114" s="93"/>
      <c r="I114" s="93"/>
      <c r="J114" s="93"/>
      <c r="S114" s="72"/>
      <c r="T114" s="72"/>
    </row>
    <row r="115" spans="1:20" s="65" customFormat="1" ht="14.5" x14ac:dyDescent="0.35">
      <c r="A115" s="48"/>
      <c r="B115" s="93"/>
      <c r="C115" s="93"/>
      <c r="D115" s="93"/>
      <c r="E115" s="95"/>
      <c r="F115" s="95"/>
      <c r="G115" s="95"/>
      <c r="H115" s="93"/>
      <c r="I115" s="93"/>
      <c r="J115" s="93"/>
      <c r="S115" s="72"/>
      <c r="T115" s="72"/>
    </row>
    <row r="116" spans="1:20" s="65" customFormat="1" ht="14.5" x14ac:dyDescent="0.35">
      <c r="A116" s="48"/>
      <c r="B116" s="93"/>
      <c r="C116" s="93"/>
      <c r="D116" s="93"/>
      <c r="E116" s="95"/>
      <c r="F116" s="95"/>
      <c r="G116" s="95"/>
      <c r="H116" s="93"/>
      <c r="I116" s="93"/>
      <c r="J116" s="93"/>
      <c r="S116" s="72"/>
      <c r="T116" s="72"/>
    </row>
    <row r="117" spans="1:20" s="65" customFormat="1" ht="14.5" x14ac:dyDescent="0.35">
      <c r="A117" s="48"/>
      <c r="B117" s="93"/>
      <c r="C117" s="93"/>
      <c r="D117" s="93"/>
      <c r="E117" s="95"/>
      <c r="F117" s="95"/>
      <c r="G117" s="95"/>
      <c r="H117" s="93"/>
      <c r="I117" s="93"/>
      <c r="J117" s="93"/>
      <c r="S117" s="72"/>
      <c r="T117" s="72"/>
    </row>
    <row r="118" spans="1:20" s="65" customFormat="1" ht="14.5" x14ac:dyDescent="0.35">
      <c r="A118" s="48"/>
      <c r="B118" s="93"/>
      <c r="C118" s="93"/>
      <c r="D118" s="93"/>
      <c r="E118" s="95"/>
      <c r="F118" s="95"/>
      <c r="G118" s="95"/>
      <c r="H118" s="93"/>
      <c r="I118" s="93"/>
      <c r="J118" s="93"/>
      <c r="S118" s="72"/>
      <c r="T118" s="72"/>
    </row>
    <row r="119" spans="1:20" s="65" customFormat="1" ht="14.5" x14ac:dyDescent="0.35">
      <c r="A119" s="48"/>
      <c r="B119" s="93"/>
      <c r="C119" s="93"/>
      <c r="D119" s="93"/>
      <c r="E119" s="95"/>
      <c r="F119" s="95"/>
      <c r="G119" s="95"/>
      <c r="H119" s="93"/>
      <c r="I119" s="93"/>
      <c r="J119" s="93"/>
      <c r="S119" s="72"/>
      <c r="T119" s="72"/>
    </row>
    <row r="120" spans="1:20" s="65" customFormat="1" ht="14.5" x14ac:dyDescent="0.35">
      <c r="A120" s="48"/>
      <c r="B120" s="93"/>
      <c r="C120" s="93"/>
      <c r="D120" s="93"/>
      <c r="E120" s="95"/>
      <c r="F120" s="95"/>
      <c r="G120" s="95"/>
      <c r="H120" s="93"/>
      <c r="I120" s="93"/>
      <c r="J120" s="93"/>
      <c r="S120" s="72"/>
      <c r="T120" s="72"/>
    </row>
    <row r="121" spans="1:20" s="65" customFormat="1" ht="14.5" x14ac:dyDescent="0.35">
      <c r="A121" s="48"/>
      <c r="B121" s="93"/>
      <c r="C121" s="93"/>
      <c r="D121" s="93"/>
      <c r="E121" s="95"/>
      <c r="F121" s="95"/>
      <c r="G121" s="95"/>
      <c r="H121" s="93"/>
      <c r="I121" s="93"/>
      <c r="J121" s="93"/>
      <c r="S121" s="72"/>
      <c r="T121" s="72"/>
    </row>
    <row r="122" spans="1:20" s="65" customFormat="1" ht="14.5" x14ac:dyDescent="0.35">
      <c r="A122" s="48"/>
      <c r="B122" s="93"/>
      <c r="C122" s="93"/>
      <c r="D122" s="93"/>
      <c r="E122" s="95"/>
      <c r="F122" s="95"/>
      <c r="G122" s="95"/>
      <c r="H122" s="93"/>
      <c r="I122" s="93"/>
      <c r="J122" s="93"/>
      <c r="S122" s="72"/>
      <c r="T122" s="72"/>
    </row>
    <row r="123" spans="1:20" s="65" customFormat="1" ht="14.5" x14ac:dyDescent="0.35">
      <c r="A123" s="48"/>
      <c r="B123" s="93"/>
      <c r="C123" s="93"/>
      <c r="D123" s="93"/>
      <c r="E123" s="95"/>
      <c r="F123" s="95"/>
      <c r="G123" s="95"/>
      <c r="H123" s="93"/>
      <c r="I123" s="93"/>
      <c r="J123" s="93"/>
      <c r="S123" s="72"/>
      <c r="T123" s="72"/>
    </row>
    <row r="124" spans="1:20" s="65" customFormat="1" ht="14.5" x14ac:dyDescent="0.35">
      <c r="A124" s="48"/>
      <c r="B124" s="93"/>
      <c r="C124" s="93"/>
      <c r="D124" s="93"/>
      <c r="E124" s="95"/>
      <c r="F124" s="95"/>
      <c r="G124" s="95"/>
      <c r="H124" s="93"/>
      <c r="I124" s="93"/>
      <c r="J124" s="93"/>
      <c r="S124" s="72"/>
      <c r="T124" s="72"/>
    </row>
    <row r="125" spans="1:20" s="65" customFormat="1" ht="14.5" x14ac:dyDescent="0.35">
      <c r="A125" s="48"/>
      <c r="B125" s="93"/>
      <c r="C125" s="93"/>
      <c r="D125" s="93"/>
      <c r="E125" s="95"/>
      <c r="F125" s="95"/>
      <c r="G125" s="95"/>
      <c r="H125" s="93"/>
      <c r="I125" s="93"/>
      <c r="J125" s="93"/>
      <c r="S125" s="72"/>
      <c r="T125" s="72"/>
    </row>
    <row r="126" spans="1:20" s="65" customFormat="1" ht="14.5" x14ac:dyDescent="0.35">
      <c r="A126" s="48"/>
      <c r="B126" s="93"/>
      <c r="C126" s="93"/>
      <c r="D126" s="93"/>
      <c r="E126" s="95"/>
      <c r="F126" s="95"/>
      <c r="G126" s="95"/>
      <c r="H126" s="93"/>
      <c r="I126" s="93"/>
      <c r="J126" s="93"/>
      <c r="S126" s="72"/>
      <c r="T126" s="72"/>
    </row>
    <row r="127" spans="1:20" s="65" customFormat="1" ht="14.5" x14ac:dyDescent="0.35">
      <c r="A127" s="48"/>
      <c r="B127" s="93"/>
      <c r="C127" s="93"/>
      <c r="D127" s="93"/>
      <c r="E127" s="95"/>
      <c r="F127" s="95"/>
      <c r="G127" s="95"/>
      <c r="H127" s="93"/>
      <c r="I127" s="93"/>
      <c r="J127" s="93"/>
      <c r="S127" s="72"/>
      <c r="T127" s="72"/>
    </row>
    <row r="128" spans="1:20" s="65" customFormat="1" ht="14.5" x14ac:dyDescent="0.35">
      <c r="A128" s="48"/>
      <c r="B128" s="93"/>
      <c r="C128" s="93"/>
      <c r="D128" s="93"/>
      <c r="E128" s="95"/>
      <c r="F128" s="95"/>
      <c r="G128" s="95"/>
      <c r="H128" s="93"/>
      <c r="I128" s="93"/>
      <c r="J128" s="93"/>
      <c r="S128" s="72"/>
      <c r="T128" s="72"/>
    </row>
    <row r="129" spans="1:20" s="65" customFormat="1" ht="14.5" x14ac:dyDescent="0.35">
      <c r="A129" s="48"/>
      <c r="B129" s="93"/>
      <c r="C129" s="93"/>
      <c r="D129" s="93"/>
      <c r="E129" s="95"/>
      <c r="F129" s="95"/>
      <c r="G129" s="95"/>
      <c r="H129" s="93"/>
      <c r="I129" s="93"/>
      <c r="J129" s="93"/>
      <c r="S129" s="72"/>
      <c r="T129" s="72"/>
    </row>
    <row r="130" spans="1:20" s="65" customFormat="1" ht="14.5" x14ac:dyDescent="0.35">
      <c r="A130" s="48"/>
      <c r="B130" s="93"/>
      <c r="C130" s="93"/>
      <c r="D130" s="93"/>
      <c r="E130" s="95"/>
      <c r="F130" s="95"/>
      <c r="G130" s="95"/>
      <c r="H130" s="93"/>
      <c r="I130" s="93"/>
      <c r="J130" s="93"/>
      <c r="S130" s="72"/>
      <c r="T130" s="72"/>
    </row>
    <row r="131" spans="1:20" s="65" customFormat="1" ht="14.5" x14ac:dyDescent="0.35">
      <c r="A131" s="48"/>
      <c r="B131" s="93"/>
      <c r="C131" s="93"/>
      <c r="D131" s="93"/>
      <c r="E131" s="95"/>
      <c r="F131" s="95"/>
      <c r="G131" s="95"/>
      <c r="H131" s="93"/>
      <c r="I131" s="93"/>
      <c r="J131" s="93"/>
      <c r="S131" s="72"/>
      <c r="T131" s="72"/>
    </row>
    <row r="132" spans="1:20" s="65" customFormat="1" ht="14.5" x14ac:dyDescent="0.35">
      <c r="A132" s="48"/>
      <c r="B132" s="93"/>
      <c r="C132" s="93"/>
      <c r="D132" s="93"/>
      <c r="E132" s="95"/>
      <c r="F132" s="95"/>
      <c r="G132" s="95"/>
      <c r="H132" s="93"/>
      <c r="I132" s="93"/>
      <c r="J132" s="93"/>
      <c r="S132" s="72"/>
      <c r="T132" s="72"/>
    </row>
    <row r="133" spans="1:20" s="65" customFormat="1" ht="14.5" x14ac:dyDescent="0.35">
      <c r="A133" s="48"/>
      <c r="B133" s="93"/>
      <c r="C133" s="93"/>
      <c r="D133" s="93"/>
      <c r="E133" s="95"/>
      <c r="F133" s="95"/>
      <c r="G133" s="95"/>
      <c r="H133" s="93"/>
      <c r="I133" s="93"/>
      <c r="J133" s="93"/>
      <c r="S133" s="72"/>
      <c r="T133" s="72"/>
    </row>
    <row r="134" spans="1:20" s="65" customFormat="1" ht="14.5" x14ac:dyDescent="0.35">
      <c r="A134" s="48"/>
      <c r="B134" s="93"/>
      <c r="C134" s="93"/>
      <c r="D134" s="93"/>
      <c r="E134" s="95"/>
      <c r="F134" s="95"/>
      <c r="G134" s="95"/>
      <c r="H134" s="93"/>
      <c r="I134" s="93"/>
      <c r="J134" s="93"/>
      <c r="S134" s="72"/>
      <c r="T134" s="72"/>
    </row>
    <row r="135" spans="1:20" s="65" customFormat="1" ht="14.5" x14ac:dyDescent="0.35">
      <c r="A135" s="48"/>
      <c r="B135" s="93"/>
      <c r="C135" s="93"/>
      <c r="D135" s="93"/>
      <c r="E135" s="95"/>
      <c r="F135" s="95"/>
      <c r="G135" s="95"/>
      <c r="H135" s="93"/>
      <c r="I135" s="93"/>
      <c r="J135" s="93"/>
      <c r="S135" s="72"/>
      <c r="T135" s="72"/>
    </row>
    <row r="136" spans="1:20" s="65" customFormat="1" ht="14.5" x14ac:dyDescent="0.35">
      <c r="A136" s="48"/>
      <c r="B136" s="93"/>
      <c r="C136" s="93"/>
      <c r="D136" s="93"/>
      <c r="E136" s="95"/>
      <c r="F136" s="95"/>
      <c r="G136" s="95"/>
      <c r="H136" s="93"/>
      <c r="I136" s="93"/>
      <c r="J136" s="93"/>
      <c r="S136" s="72"/>
      <c r="T136" s="72"/>
    </row>
    <row r="137" spans="1:20" s="65" customFormat="1" ht="14.5" x14ac:dyDescent="0.35">
      <c r="A137" s="48"/>
      <c r="B137" s="93"/>
      <c r="C137" s="93"/>
      <c r="D137" s="93"/>
      <c r="E137" s="95"/>
      <c r="F137" s="95"/>
      <c r="G137" s="95"/>
      <c r="H137" s="93"/>
      <c r="I137" s="93"/>
      <c r="J137" s="93"/>
      <c r="S137" s="72"/>
      <c r="T137" s="72"/>
    </row>
    <row r="138" spans="1:20" s="65" customFormat="1" ht="14.5" x14ac:dyDescent="0.35">
      <c r="A138" s="48"/>
      <c r="B138" s="93"/>
      <c r="C138" s="93"/>
      <c r="D138" s="93"/>
      <c r="E138" s="95"/>
      <c r="F138" s="95"/>
      <c r="G138" s="95"/>
      <c r="H138" s="93"/>
      <c r="I138" s="93"/>
      <c r="J138" s="93"/>
      <c r="S138" s="72"/>
      <c r="T138" s="72"/>
    </row>
    <row r="139" spans="1:20" s="65" customFormat="1" ht="14.5" x14ac:dyDescent="0.35">
      <c r="A139" s="48"/>
      <c r="B139" s="93"/>
      <c r="C139" s="93"/>
      <c r="D139" s="93"/>
      <c r="E139" s="95"/>
      <c r="F139" s="95"/>
      <c r="G139" s="95"/>
      <c r="H139" s="93"/>
      <c r="I139" s="93"/>
      <c r="J139" s="93"/>
      <c r="S139" s="72"/>
      <c r="T139" s="72"/>
    </row>
    <row r="140" spans="1:20" s="65" customFormat="1" ht="14.5" x14ac:dyDescent="0.35">
      <c r="A140" s="48"/>
      <c r="B140" s="93"/>
      <c r="C140" s="93"/>
      <c r="D140" s="93"/>
      <c r="E140" s="95"/>
      <c r="F140" s="95"/>
      <c r="G140" s="95"/>
      <c r="H140" s="93"/>
      <c r="I140" s="93"/>
      <c r="J140" s="93"/>
      <c r="S140" s="72"/>
      <c r="T140" s="72"/>
    </row>
    <row r="141" spans="1:20" s="65" customFormat="1" ht="14.5" x14ac:dyDescent="0.35">
      <c r="A141" s="48"/>
      <c r="B141" s="93"/>
      <c r="C141" s="93"/>
      <c r="D141" s="93"/>
      <c r="E141" s="95"/>
      <c r="F141" s="95"/>
      <c r="G141" s="95"/>
      <c r="H141" s="93"/>
      <c r="I141" s="93"/>
      <c r="J141" s="93"/>
      <c r="S141" s="72"/>
      <c r="T141" s="72"/>
    </row>
    <row r="142" spans="1:20" s="65" customFormat="1" ht="14.5" x14ac:dyDescent="0.35">
      <c r="A142" s="48"/>
      <c r="B142" s="93"/>
      <c r="C142" s="93"/>
      <c r="D142" s="93"/>
      <c r="E142" s="95"/>
      <c r="F142" s="95"/>
      <c r="G142" s="95"/>
      <c r="H142" s="93"/>
      <c r="I142" s="93"/>
      <c r="J142" s="93"/>
      <c r="S142" s="72"/>
      <c r="T142" s="72"/>
    </row>
    <row r="143" spans="1:20" s="65" customFormat="1" ht="14.5" x14ac:dyDescent="0.35">
      <c r="A143" s="48"/>
      <c r="B143" s="93"/>
      <c r="C143" s="93"/>
      <c r="D143" s="93"/>
      <c r="E143" s="95"/>
      <c r="F143" s="95"/>
      <c r="G143" s="95"/>
      <c r="H143" s="93"/>
      <c r="I143" s="93"/>
      <c r="J143" s="93"/>
      <c r="S143" s="72"/>
      <c r="T143" s="72"/>
    </row>
    <row r="144" spans="1:20" s="65" customFormat="1" ht="14.5" x14ac:dyDescent="0.35">
      <c r="A144" s="48"/>
      <c r="B144" s="93"/>
      <c r="C144" s="93"/>
      <c r="D144" s="93"/>
      <c r="E144" s="95"/>
      <c r="F144" s="95"/>
      <c r="G144" s="95"/>
      <c r="H144" s="93"/>
      <c r="I144" s="93"/>
      <c r="J144" s="93"/>
      <c r="S144" s="72"/>
      <c r="T144" s="72"/>
    </row>
    <row r="145" spans="1:20" s="65" customFormat="1" ht="14.5" x14ac:dyDescent="0.35">
      <c r="A145" s="48"/>
      <c r="B145" s="93"/>
      <c r="C145" s="93"/>
      <c r="D145" s="93"/>
      <c r="E145" s="95"/>
      <c r="F145" s="95"/>
      <c r="G145" s="95"/>
      <c r="H145" s="93"/>
      <c r="I145" s="93"/>
      <c r="J145" s="93"/>
      <c r="S145" s="72"/>
      <c r="T145" s="72"/>
    </row>
    <row r="146" spans="1:20" s="65" customFormat="1" ht="14.5" x14ac:dyDescent="0.35">
      <c r="A146" s="48"/>
      <c r="B146" s="93"/>
      <c r="C146" s="93"/>
      <c r="D146" s="93"/>
      <c r="E146" s="95"/>
      <c r="F146" s="95"/>
      <c r="G146" s="95"/>
      <c r="H146" s="93"/>
      <c r="I146" s="93"/>
      <c r="J146" s="93"/>
      <c r="S146" s="72"/>
      <c r="T146" s="72"/>
    </row>
    <row r="147" spans="1:20" s="65" customFormat="1" ht="14.5" x14ac:dyDescent="0.35">
      <c r="A147" s="48"/>
      <c r="B147" s="93"/>
      <c r="C147" s="93"/>
      <c r="D147" s="93"/>
      <c r="E147" s="95"/>
      <c r="F147" s="95"/>
      <c r="G147" s="95"/>
      <c r="H147" s="93"/>
      <c r="I147" s="93"/>
      <c r="J147" s="93"/>
      <c r="S147" s="72"/>
      <c r="T147" s="72"/>
    </row>
    <row r="148" spans="1:20" s="65" customFormat="1" ht="14.5" x14ac:dyDescent="0.35">
      <c r="A148" s="48"/>
      <c r="B148" s="93"/>
      <c r="C148" s="93"/>
      <c r="D148" s="93"/>
      <c r="E148" s="95"/>
      <c r="F148" s="95"/>
      <c r="G148" s="95"/>
      <c r="H148" s="93"/>
      <c r="I148" s="93"/>
      <c r="J148" s="93"/>
      <c r="S148" s="72"/>
      <c r="T148" s="72"/>
    </row>
    <row r="149" spans="1:20" s="65" customFormat="1" ht="14.5" x14ac:dyDescent="0.35">
      <c r="A149" s="48"/>
      <c r="B149" s="93"/>
      <c r="C149" s="93"/>
      <c r="D149" s="93"/>
      <c r="E149" s="95"/>
      <c r="F149" s="95"/>
      <c r="G149" s="95"/>
      <c r="H149" s="93"/>
      <c r="I149" s="93"/>
      <c r="J149" s="93"/>
      <c r="S149" s="72"/>
      <c r="T149" s="72"/>
    </row>
    <row r="150" spans="1:20" s="65" customFormat="1" ht="14.5" x14ac:dyDescent="0.35">
      <c r="A150" s="48"/>
      <c r="B150" s="93"/>
      <c r="C150" s="93"/>
      <c r="D150" s="93"/>
      <c r="E150" s="95"/>
      <c r="F150" s="95"/>
      <c r="G150" s="95"/>
      <c r="H150" s="93"/>
      <c r="I150" s="93"/>
      <c r="J150" s="93"/>
      <c r="S150" s="72"/>
      <c r="T150" s="72"/>
    </row>
    <row r="151" spans="1:20" s="65" customFormat="1" ht="14.5" x14ac:dyDescent="0.35">
      <c r="A151" s="48"/>
      <c r="B151" s="93"/>
      <c r="C151" s="93"/>
      <c r="D151" s="93"/>
      <c r="E151" s="95"/>
      <c r="F151" s="95"/>
      <c r="G151" s="95"/>
      <c r="H151" s="93"/>
      <c r="I151" s="93"/>
      <c r="J151" s="93"/>
      <c r="S151" s="72"/>
      <c r="T151" s="72"/>
    </row>
    <row r="152" spans="1:20" s="65" customFormat="1" ht="14.5" x14ac:dyDescent="0.35">
      <c r="A152" s="48"/>
      <c r="B152" s="93"/>
      <c r="C152" s="93"/>
      <c r="D152" s="93"/>
      <c r="E152" s="95"/>
      <c r="F152" s="95"/>
      <c r="G152" s="95"/>
      <c r="H152" s="93"/>
      <c r="I152" s="93"/>
      <c r="J152" s="93"/>
      <c r="S152" s="72"/>
      <c r="T152" s="72"/>
    </row>
    <row r="153" spans="1:20" s="65" customFormat="1" ht="14.5" x14ac:dyDescent="0.35">
      <c r="A153" s="48"/>
      <c r="B153" s="93"/>
      <c r="C153" s="93"/>
      <c r="D153" s="93"/>
      <c r="E153" s="95"/>
      <c r="F153" s="95"/>
      <c r="G153" s="95"/>
      <c r="H153" s="93"/>
      <c r="I153" s="93"/>
      <c r="J153" s="93"/>
      <c r="S153" s="72"/>
      <c r="T153" s="72"/>
    </row>
    <row r="154" spans="1:20" s="65" customFormat="1" ht="14.5" x14ac:dyDescent="0.35">
      <c r="A154" s="48"/>
      <c r="B154" s="93"/>
      <c r="C154" s="93"/>
      <c r="D154" s="93"/>
      <c r="E154" s="95"/>
      <c r="F154" s="95"/>
      <c r="G154" s="95"/>
      <c r="H154" s="93"/>
      <c r="I154" s="93"/>
      <c r="J154" s="93"/>
      <c r="S154" s="72"/>
      <c r="T154" s="72"/>
    </row>
    <row r="155" spans="1:20" s="65" customFormat="1" ht="14.5" x14ac:dyDescent="0.35">
      <c r="A155" s="48"/>
      <c r="B155" s="93"/>
      <c r="C155" s="93"/>
      <c r="D155" s="93"/>
      <c r="E155" s="95"/>
      <c r="F155" s="95"/>
      <c r="G155" s="95"/>
      <c r="H155" s="93"/>
      <c r="I155" s="93"/>
      <c r="J155" s="93"/>
      <c r="S155" s="72"/>
      <c r="T155" s="72"/>
    </row>
    <row r="156" spans="1:20" s="65" customFormat="1" ht="14.5" x14ac:dyDescent="0.35">
      <c r="A156" s="48"/>
      <c r="B156" s="93"/>
      <c r="C156" s="93"/>
      <c r="D156" s="93"/>
      <c r="E156" s="95"/>
      <c r="F156" s="95"/>
      <c r="G156" s="95"/>
      <c r="H156" s="93"/>
      <c r="I156" s="93"/>
      <c r="J156" s="93"/>
      <c r="S156" s="72"/>
      <c r="T156" s="72"/>
    </row>
    <row r="157" spans="1:20" s="65" customFormat="1" ht="14.5" x14ac:dyDescent="0.35">
      <c r="A157" s="48"/>
      <c r="B157" s="93"/>
      <c r="C157" s="93"/>
      <c r="D157" s="93"/>
      <c r="E157" s="95"/>
      <c r="F157" s="95"/>
      <c r="G157" s="95"/>
      <c r="H157" s="93"/>
      <c r="I157" s="93"/>
      <c r="J157" s="93"/>
      <c r="S157" s="72"/>
      <c r="T157" s="72"/>
    </row>
    <row r="158" spans="1:20" s="65" customFormat="1" ht="14.5" x14ac:dyDescent="0.35">
      <c r="A158" s="48"/>
      <c r="B158" s="93"/>
      <c r="C158" s="93"/>
      <c r="D158" s="93"/>
      <c r="E158" s="95"/>
      <c r="F158" s="95"/>
      <c r="G158" s="95"/>
      <c r="H158" s="93"/>
      <c r="I158" s="93"/>
      <c r="J158" s="93"/>
      <c r="S158" s="72"/>
      <c r="T158" s="72"/>
    </row>
    <row r="159" spans="1:20" s="65" customFormat="1" ht="14.5" x14ac:dyDescent="0.35">
      <c r="A159" s="48"/>
      <c r="B159" s="93"/>
      <c r="C159" s="93"/>
      <c r="D159" s="93"/>
      <c r="E159" s="95"/>
      <c r="F159" s="95"/>
      <c r="G159" s="95"/>
      <c r="H159" s="93"/>
      <c r="I159" s="93"/>
      <c r="J159" s="93"/>
      <c r="S159" s="72"/>
      <c r="T159" s="72"/>
    </row>
    <row r="160" spans="1:20" s="65" customFormat="1" ht="14.5" x14ac:dyDescent="0.35">
      <c r="A160" s="48"/>
      <c r="B160" s="93"/>
      <c r="C160" s="93"/>
      <c r="D160" s="93"/>
      <c r="E160" s="95"/>
      <c r="F160" s="95"/>
      <c r="G160" s="95"/>
      <c r="H160" s="93"/>
      <c r="I160" s="93"/>
      <c r="J160" s="93"/>
      <c r="S160" s="72"/>
      <c r="T160" s="72"/>
    </row>
    <row r="161" spans="1:20" s="65" customFormat="1" ht="14.5" x14ac:dyDescent="0.35">
      <c r="A161" s="48"/>
      <c r="B161" s="93"/>
      <c r="C161" s="93"/>
      <c r="D161" s="93"/>
      <c r="E161" s="95"/>
      <c r="F161" s="95"/>
      <c r="G161" s="95"/>
      <c r="H161" s="93"/>
      <c r="I161" s="93"/>
      <c r="J161" s="93"/>
      <c r="S161" s="72"/>
      <c r="T161" s="72"/>
    </row>
    <row r="162" spans="1:20" s="65" customFormat="1" ht="14.5" x14ac:dyDescent="0.35">
      <c r="A162" s="48"/>
      <c r="B162" s="93"/>
      <c r="C162" s="93"/>
      <c r="D162" s="93"/>
      <c r="E162" s="95"/>
      <c r="F162" s="95"/>
      <c r="G162" s="95"/>
      <c r="H162" s="93"/>
      <c r="I162" s="93"/>
      <c r="J162" s="93"/>
      <c r="S162" s="72"/>
      <c r="T162" s="72"/>
    </row>
    <row r="163" spans="1:20" s="65" customFormat="1" ht="14.5" x14ac:dyDescent="0.35">
      <c r="A163" s="48"/>
      <c r="B163" s="93"/>
      <c r="C163" s="93"/>
      <c r="D163" s="93"/>
      <c r="E163" s="95"/>
      <c r="F163" s="95"/>
      <c r="G163" s="95"/>
      <c r="H163" s="93"/>
      <c r="I163" s="93"/>
      <c r="J163" s="93"/>
      <c r="S163" s="72"/>
      <c r="T163" s="72"/>
    </row>
    <row r="164" spans="1:20" s="65" customFormat="1" ht="14.5" x14ac:dyDescent="0.35">
      <c r="A164" s="48"/>
      <c r="B164" s="93"/>
      <c r="C164" s="93"/>
      <c r="D164" s="93"/>
      <c r="E164" s="95"/>
      <c r="F164" s="95"/>
      <c r="G164" s="95"/>
      <c r="H164" s="93"/>
      <c r="I164" s="93"/>
      <c r="J164" s="93"/>
      <c r="S164" s="72"/>
      <c r="T164" s="72"/>
    </row>
    <row r="165" spans="1:20" s="65" customFormat="1" ht="14.5" x14ac:dyDescent="0.35">
      <c r="A165" s="48"/>
      <c r="B165" s="93"/>
      <c r="C165" s="93"/>
      <c r="D165" s="93"/>
      <c r="E165" s="95"/>
      <c r="F165" s="95"/>
      <c r="G165" s="95"/>
      <c r="H165" s="93"/>
      <c r="I165" s="93"/>
      <c r="J165" s="93"/>
      <c r="S165" s="72"/>
      <c r="T165" s="72"/>
    </row>
    <row r="166" spans="1:20" s="65" customFormat="1" ht="14.5" x14ac:dyDescent="0.35">
      <c r="A166" s="48"/>
      <c r="B166" s="93"/>
      <c r="C166" s="93"/>
      <c r="D166" s="93"/>
      <c r="E166" s="95"/>
      <c r="F166" s="95"/>
      <c r="G166" s="95"/>
      <c r="H166" s="93"/>
      <c r="I166" s="93"/>
      <c r="J166" s="93"/>
      <c r="S166" s="72"/>
      <c r="T166" s="72"/>
    </row>
    <row r="167" spans="1:20" s="65" customFormat="1" ht="14.5" x14ac:dyDescent="0.35">
      <c r="A167" s="48"/>
      <c r="B167" s="93"/>
      <c r="C167" s="93"/>
      <c r="D167" s="93"/>
      <c r="E167" s="95"/>
      <c r="F167" s="95"/>
      <c r="G167" s="95"/>
      <c r="H167" s="93"/>
      <c r="I167" s="93"/>
      <c r="J167" s="93"/>
      <c r="S167" s="72"/>
      <c r="T167" s="72"/>
    </row>
    <row r="168" spans="1:20" s="65" customFormat="1" ht="14.5" x14ac:dyDescent="0.35">
      <c r="A168" s="48"/>
      <c r="B168" s="93"/>
      <c r="C168" s="93"/>
      <c r="D168" s="93"/>
      <c r="E168" s="95"/>
      <c r="F168" s="95"/>
      <c r="G168" s="95"/>
      <c r="H168" s="93"/>
      <c r="I168" s="93"/>
      <c r="J168" s="93"/>
      <c r="S168" s="72"/>
      <c r="T168" s="72"/>
    </row>
    <row r="169" spans="1:20" s="65" customFormat="1" ht="14.5" x14ac:dyDescent="0.35">
      <c r="A169" s="48"/>
      <c r="B169" s="93"/>
      <c r="C169" s="93"/>
      <c r="D169" s="93"/>
      <c r="E169" s="95"/>
      <c r="F169" s="95"/>
      <c r="G169" s="95"/>
      <c r="H169" s="93"/>
      <c r="I169" s="93"/>
      <c r="J169" s="93"/>
      <c r="S169" s="72"/>
      <c r="T169" s="72"/>
    </row>
    <row r="170" spans="1:20" s="65" customFormat="1" ht="14.5" x14ac:dyDescent="0.35">
      <c r="A170" s="48"/>
      <c r="B170" s="93"/>
      <c r="C170" s="93"/>
      <c r="D170" s="93"/>
      <c r="E170" s="95"/>
      <c r="F170" s="95"/>
      <c r="G170" s="95"/>
      <c r="H170" s="93"/>
      <c r="I170" s="93"/>
      <c r="J170" s="93"/>
      <c r="S170" s="72"/>
      <c r="T170" s="72"/>
    </row>
    <row r="171" spans="1:20" s="65" customFormat="1" ht="14.5" x14ac:dyDescent="0.35">
      <c r="A171" s="48"/>
      <c r="B171" s="93"/>
      <c r="C171" s="93"/>
      <c r="D171" s="93"/>
      <c r="E171" s="95"/>
      <c r="F171" s="95"/>
      <c r="G171" s="95"/>
      <c r="H171" s="93"/>
      <c r="I171" s="93"/>
      <c r="J171" s="93"/>
      <c r="S171" s="72"/>
      <c r="T171" s="72"/>
    </row>
    <row r="172" spans="1:20" s="65" customFormat="1" ht="14.5" x14ac:dyDescent="0.35">
      <c r="A172" s="48"/>
      <c r="B172" s="93"/>
      <c r="C172" s="93"/>
      <c r="D172" s="93"/>
      <c r="E172" s="95"/>
      <c r="F172" s="95"/>
      <c r="G172" s="95"/>
      <c r="H172" s="93"/>
      <c r="I172" s="93"/>
      <c r="J172" s="93"/>
      <c r="S172" s="72"/>
      <c r="T172" s="72"/>
    </row>
    <row r="173" spans="1:20" s="65" customFormat="1" ht="14.5" x14ac:dyDescent="0.35">
      <c r="A173" s="48"/>
      <c r="B173" s="93"/>
      <c r="C173" s="93"/>
      <c r="D173" s="93"/>
      <c r="E173" s="95"/>
      <c r="F173" s="95"/>
      <c r="G173" s="95"/>
      <c r="H173" s="93"/>
      <c r="I173" s="93"/>
      <c r="J173" s="93"/>
      <c r="S173" s="72"/>
      <c r="T173" s="72"/>
    </row>
    <row r="174" spans="1:20" s="65" customFormat="1" ht="14.5" x14ac:dyDescent="0.35">
      <c r="A174" s="48"/>
      <c r="B174" s="93"/>
      <c r="C174" s="93"/>
      <c r="D174" s="93"/>
      <c r="E174" s="95"/>
      <c r="F174" s="95"/>
      <c r="G174" s="95"/>
      <c r="H174" s="93"/>
      <c r="I174" s="93"/>
      <c r="J174" s="93"/>
      <c r="S174" s="72"/>
      <c r="T174" s="72"/>
    </row>
    <row r="175" spans="1:20" s="65" customFormat="1" ht="14.5" x14ac:dyDescent="0.35">
      <c r="A175" s="48"/>
      <c r="B175" s="93"/>
      <c r="C175" s="93"/>
      <c r="D175" s="93"/>
      <c r="E175" s="95"/>
      <c r="F175" s="95"/>
      <c r="G175" s="95"/>
      <c r="H175" s="93"/>
      <c r="I175" s="93"/>
      <c r="J175" s="93"/>
      <c r="S175" s="72"/>
      <c r="T175" s="72"/>
    </row>
    <row r="176" spans="1:20" s="65" customFormat="1" ht="14.5" x14ac:dyDescent="0.35">
      <c r="A176" s="48"/>
      <c r="B176" s="93"/>
      <c r="C176" s="93"/>
      <c r="D176" s="93"/>
      <c r="E176" s="95"/>
      <c r="F176" s="95"/>
      <c r="G176" s="95"/>
      <c r="H176" s="93"/>
      <c r="I176" s="93"/>
      <c r="J176" s="93"/>
      <c r="S176" s="72"/>
      <c r="T176" s="72"/>
    </row>
    <row r="177" spans="1:20" s="65" customFormat="1" ht="14.5" x14ac:dyDescent="0.35">
      <c r="A177" s="48"/>
      <c r="B177" s="93"/>
      <c r="C177" s="93"/>
      <c r="D177" s="93"/>
      <c r="E177" s="95"/>
      <c r="F177" s="95"/>
      <c r="G177" s="95"/>
      <c r="H177" s="93"/>
      <c r="I177" s="93"/>
      <c r="J177" s="93"/>
      <c r="S177" s="72"/>
      <c r="T177" s="72"/>
    </row>
    <row r="178" spans="1:20" s="65" customFormat="1" ht="14.5" x14ac:dyDescent="0.35">
      <c r="A178" s="48"/>
      <c r="B178" s="93"/>
      <c r="C178" s="93"/>
      <c r="D178" s="93"/>
      <c r="E178" s="95"/>
      <c r="F178" s="95"/>
      <c r="G178" s="95"/>
      <c r="H178" s="93"/>
      <c r="I178" s="93"/>
      <c r="J178" s="93"/>
      <c r="S178" s="72"/>
      <c r="T178" s="72"/>
    </row>
    <row r="179" spans="1:20" s="65" customFormat="1" ht="14.5" x14ac:dyDescent="0.35">
      <c r="A179" s="48"/>
      <c r="B179" s="93"/>
      <c r="C179" s="93"/>
      <c r="D179" s="93"/>
      <c r="E179" s="95"/>
      <c r="F179" s="95"/>
      <c r="G179" s="95"/>
      <c r="H179" s="93"/>
      <c r="I179" s="93"/>
      <c r="J179" s="93"/>
      <c r="S179" s="72"/>
      <c r="T179" s="72"/>
    </row>
    <row r="180" spans="1:20" s="65" customFormat="1" ht="14.5" x14ac:dyDescent="0.35">
      <c r="A180" s="48"/>
      <c r="B180" s="93"/>
      <c r="C180" s="93"/>
      <c r="D180" s="93"/>
      <c r="E180" s="95"/>
      <c r="F180" s="95"/>
      <c r="G180" s="95"/>
      <c r="H180" s="93"/>
      <c r="I180" s="93"/>
      <c r="J180" s="93"/>
      <c r="S180" s="72"/>
      <c r="T180" s="72"/>
    </row>
    <row r="181" spans="1:20" s="65" customFormat="1" ht="14.5" x14ac:dyDescent="0.35">
      <c r="A181" s="48"/>
      <c r="B181" s="93"/>
      <c r="C181" s="93"/>
      <c r="D181" s="93"/>
      <c r="E181" s="95"/>
      <c r="F181" s="95"/>
      <c r="G181" s="95"/>
      <c r="H181" s="93"/>
      <c r="I181" s="93"/>
      <c r="J181" s="93"/>
      <c r="S181" s="72"/>
      <c r="T181" s="72"/>
    </row>
    <row r="182" spans="1:20" s="65" customFormat="1" ht="14.5" x14ac:dyDescent="0.35">
      <c r="A182" s="48"/>
      <c r="B182" s="93"/>
      <c r="C182" s="93"/>
      <c r="D182" s="93"/>
      <c r="E182" s="95"/>
      <c r="F182" s="95"/>
      <c r="G182" s="95"/>
      <c r="H182" s="93"/>
      <c r="I182" s="93"/>
      <c r="J182" s="93"/>
      <c r="S182" s="72"/>
      <c r="T182" s="72"/>
    </row>
    <row r="183" spans="1:20" s="65" customFormat="1" ht="14.5" x14ac:dyDescent="0.35">
      <c r="A183" s="48"/>
      <c r="B183" s="93"/>
      <c r="C183" s="93"/>
      <c r="D183" s="93"/>
      <c r="E183" s="95"/>
      <c r="F183" s="95"/>
      <c r="G183" s="95"/>
      <c r="H183" s="93"/>
      <c r="I183" s="93"/>
      <c r="J183" s="93"/>
      <c r="S183" s="72"/>
      <c r="T183" s="72"/>
    </row>
    <row r="184" spans="1:20" s="65" customFormat="1" ht="14.5" x14ac:dyDescent="0.35">
      <c r="A184" s="48"/>
      <c r="B184" s="93"/>
      <c r="C184" s="93"/>
      <c r="D184" s="93"/>
      <c r="E184" s="95"/>
      <c r="F184" s="95"/>
      <c r="G184" s="95"/>
      <c r="H184" s="93"/>
      <c r="I184" s="93"/>
      <c r="J184" s="93"/>
      <c r="S184" s="72"/>
      <c r="T184" s="72"/>
    </row>
    <row r="185" spans="1:20" s="65" customFormat="1" ht="14.5" x14ac:dyDescent="0.35">
      <c r="A185" s="48"/>
      <c r="B185" s="93"/>
      <c r="C185" s="93"/>
      <c r="D185" s="93"/>
      <c r="E185" s="95"/>
      <c r="F185" s="95"/>
      <c r="G185" s="95"/>
      <c r="H185" s="93"/>
      <c r="I185" s="93"/>
      <c r="J185" s="93"/>
      <c r="S185" s="72"/>
      <c r="T185" s="72"/>
    </row>
    <row r="186" spans="1:20" s="65" customFormat="1" ht="14.5" x14ac:dyDescent="0.35">
      <c r="A186" s="48"/>
      <c r="B186" s="93"/>
      <c r="C186" s="93"/>
      <c r="D186" s="93"/>
      <c r="E186" s="95"/>
      <c r="F186" s="95"/>
      <c r="G186" s="95"/>
      <c r="H186" s="93"/>
      <c r="I186" s="93"/>
      <c r="J186" s="93"/>
      <c r="S186" s="72"/>
      <c r="T186" s="72"/>
    </row>
    <row r="187" spans="1:20" s="65" customFormat="1" ht="14.5" x14ac:dyDescent="0.35">
      <c r="A187" s="48"/>
      <c r="B187" s="93"/>
      <c r="C187" s="93"/>
      <c r="D187" s="93"/>
      <c r="E187" s="95"/>
      <c r="F187" s="95"/>
      <c r="G187" s="95"/>
      <c r="H187" s="93"/>
      <c r="I187" s="93"/>
      <c r="J187" s="93"/>
      <c r="S187" s="72"/>
      <c r="T187" s="72"/>
    </row>
    <row r="188" spans="1:20" s="65" customFormat="1" ht="14.5" x14ac:dyDescent="0.35">
      <c r="A188" s="48"/>
      <c r="B188" s="93"/>
      <c r="C188" s="93"/>
      <c r="D188" s="93"/>
      <c r="E188" s="95"/>
      <c r="F188" s="95"/>
      <c r="G188" s="95"/>
      <c r="H188" s="93"/>
      <c r="I188" s="93"/>
      <c r="J188" s="93"/>
      <c r="S188" s="72"/>
      <c r="T188" s="72"/>
    </row>
    <row r="189" spans="1:20" s="65" customFormat="1" ht="14.5" x14ac:dyDescent="0.35">
      <c r="A189" s="48"/>
      <c r="B189" s="93"/>
      <c r="C189" s="93"/>
      <c r="D189" s="93"/>
      <c r="E189" s="95"/>
      <c r="F189" s="95"/>
      <c r="G189" s="95"/>
      <c r="H189" s="93"/>
      <c r="I189" s="93"/>
      <c r="J189" s="93"/>
      <c r="S189" s="72"/>
      <c r="T189" s="72"/>
    </row>
    <row r="190" spans="1:20" s="65" customFormat="1" ht="14.5" x14ac:dyDescent="0.35">
      <c r="A190" s="48"/>
      <c r="B190" s="93"/>
      <c r="C190" s="93"/>
      <c r="D190" s="93"/>
      <c r="E190" s="95"/>
      <c r="F190" s="95"/>
      <c r="G190" s="95"/>
      <c r="H190" s="93"/>
      <c r="I190" s="93"/>
      <c r="J190" s="93"/>
      <c r="S190" s="72"/>
      <c r="T190" s="72"/>
    </row>
    <row r="191" spans="1:20" s="65" customFormat="1" ht="14.5" x14ac:dyDescent="0.35">
      <c r="A191" s="48"/>
      <c r="B191" s="93"/>
      <c r="C191" s="93"/>
      <c r="D191" s="93"/>
      <c r="E191" s="95"/>
      <c r="F191" s="95"/>
      <c r="G191" s="95"/>
      <c r="H191" s="93"/>
      <c r="I191" s="93"/>
      <c r="J191" s="93"/>
      <c r="S191" s="72"/>
      <c r="T191" s="72"/>
    </row>
    <row r="192" spans="1:20" s="65" customFormat="1" ht="14.5" x14ac:dyDescent="0.35">
      <c r="A192" s="48"/>
      <c r="B192" s="93"/>
      <c r="C192" s="93"/>
      <c r="D192" s="93"/>
      <c r="E192" s="95"/>
      <c r="F192" s="95"/>
      <c r="G192" s="95"/>
      <c r="H192" s="93"/>
      <c r="I192" s="93"/>
      <c r="J192" s="93"/>
      <c r="S192" s="72"/>
      <c r="T192" s="72"/>
    </row>
    <row r="193" spans="1:20" s="65" customFormat="1" ht="14.5" x14ac:dyDescent="0.35">
      <c r="A193" s="48"/>
      <c r="B193" s="93"/>
      <c r="C193" s="93"/>
      <c r="D193" s="93"/>
      <c r="E193" s="95"/>
      <c r="F193" s="95"/>
      <c r="G193" s="95"/>
      <c r="H193" s="93"/>
      <c r="I193" s="93"/>
      <c r="J193" s="93"/>
      <c r="S193" s="72"/>
      <c r="T193" s="72"/>
    </row>
    <row r="194" spans="1:20" s="65" customFormat="1" ht="14.5" x14ac:dyDescent="0.35">
      <c r="A194" s="48"/>
      <c r="B194" s="93"/>
      <c r="C194" s="93"/>
      <c r="D194" s="93"/>
      <c r="E194" s="95"/>
      <c r="F194" s="95"/>
      <c r="G194" s="95"/>
      <c r="H194" s="93"/>
      <c r="I194" s="93"/>
      <c r="J194" s="93"/>
      <c r="S194" s="72"/>
      <c r="T194" s="72"/>
    </row>
    <row r="195" spans="1:20" s="65" customFormat="1" ht="14.5" x14ac:dyDescent="0.35">
      <c r="A195" s="48"/>
      <c r="B195" s="93"/>
      <c r="C195" s="93"/>
      <c r="D195" s="93"/>
      <c r="E195" s="95"/>
      <c r="F195" s="95"/>
      <c r="G195" s="95"/>
      <c r="H195" s="93"/>
      <c r="I195" s="93"/>
      <c r="J195" s="93"/>
      <c r="S195" s="72"/>
      <c r="T195" s="72"/>
    </row>
    <row r="196" spans="1:20" s="65" customFormat="1" ht="14.5" x14ac:dyDescent="0.35">
      <c r="A196" s="48"/>
      <c r="B196" s="93"/>
      <c r="C196" s="93"/>
      <c r="D196" s="93"/>
      <c r="E196" s="95"/>
      <c r="F196" s="95"/>
      <c r="G196" s="95"/>
      <c r="H196" s="93"/>
      <c r="I196" s="93"/>
      <c r="J196" s="93"/>
      <c r="S196" s="72"/>
      <c r="T196" s="72"/>
    </row>
    <row r="197" spans="1:20" s="65" customFormat="1" ht="14.5" x14ac:dyDescent="0.35">
      <c r="A197" s="48"/>
      <c r="B197" s="93"/>
      <c r="C197" s="93"/>
      <c r="D197" s="93"/>
      <c r="E197" s="95"/>
      <c r="F197" s="95"/>
      <c r="G197" s="95"/>
      <c r="H197" s="93"/>
      <c r="I197" s="93"/>
      <c r="J197" s="93"/>
      <c r="S197" s="72"/>
      <c r="T197" s="72"/>
    </row>
    <row r="198" spans="1:20" s="65" customFormat="1" ht="14.5" x14ac:dyDescent="0.35">
      <c r="A198" s="48"/>
      <c r="B198" s="93"/>
      <c r="C198" s="93"/>
      <c r="D198" s="93"/>
      <c r="E198" s="95"/>
      <c r="F198" s="95"/>
      <c r="G198" s="95"/>
      <c r="H198" s="93"/>
      <c r="I198" s="93"/>
      <c r="J198" s="93"/>
      <c r="S198" s="72"/>
      <c r="T198" s="72"/>
    </row>
    <row r="199" spans="1:20" s="65" customFormat="1" ht="14.5" x14ac:dyDescent="0.35">
      <c r="A199" s="48"/>
      <c r="B199" s="93"/>
      <c r="C199" s="93"/>
      <c r="D199" s="93"/>
      <c r="E199" s="95"/>
      <c r="F199" s="95"/>
      <c r="G199" s="95"/>
      <c r="H199" s="93"/>
      <c r="I199" s="93"/>
      <c r="J199" s="93"/>
      <c r="S199" s="72"/>
      <c r="T199" s="72"/>
    </row>
    <row r="200" spans="1:20" s="65" customFormat="1" ht="14.5" x14ac:dyDescent="0.35">
      <c r="A200" s="48"/>
      <c r="B200" s="93"/>
      <c r="C200" s="93"/>
      <c r="D200" s="93"/>
      <c r="E200" s="95"/>
      <c r="F200" s="95"/>
      <c r="G200" s="95"/>
      <c r="H200" s="93"/>
      <c r="I200" s="93"/>
      <c r="J200" s="93"/>
      <c r="S200" s="72"/>
      <c r="T200" s="72"/>
    </row>
    <row r="201" spans="1:20" s="65" customFormat="1" ht="14.5" x14ac:dyDescent="0.35">
      <c r="A201" s="48"/>
      <c r="B201" s="93"/>
      <c r="C201" s="93"/>
      <c r="D201" s="93"/>
      <c r="E201" s="95"/>
      <c r="F201" s="95"/>
      <c r="G201" s="95"/>
      <c r="H201" s="93"/>
      <c r="I201" s="93"/>
      <c r="J201" s="93"/>
      <c r="S201" s="72"/>
      <c r="T201" s="72"/>
    </row>
    <row r="202" spans="1:20" s="65" customFormat="1" ht="14.5" x14ac:dyDescent="0.35">
      <c r="A202" s="48"/>
      <c r="B202" s="93"/>
      <c r="C202" s="93"/>
      <c r="D202" s="93"/>
      <c r="E202" s="95"/>
      <c r="F202" s="95"/>
      <c r="G202" s="95"/>
      <c r="H202" s="93"/>
      <c r="I202" s="93"/>
      <c r="J202" s="93"/>
      <c r="S202" s="72"/>
      <c r="T202" s="72"/>
    </row>
    <row r="203" spans="1:20" s="65" customFormat="1" ht="14.5" x14ac:dyDescent="0.35">
      <c r="A203" s="48"/>
      <c r="B203" s="93"/>
      <c r="C203" s="93"/>
      <c r="D203" s="93"/>
      <c r="E203" s="95"/>
      <c r="F203" s="95"/>
      <c r="G203" s="95"/>
      <c r="H203" s="93"/>
      <c r="I203" s="93"/>
      <c r="J203" s="93"/>
      <c r="S203" s="72"/>
      <c r="T203" s="72"/>
    </row>
    <row r="204" spans="1:20" s="65" customFormat="1" ht="14.5" x14ac:dyDescent="0.35">
      <c r="A204" s="48"/>
      <c r="B204" s="93"/>
      <c r="C204" s="93"/>
      <c r="D204" s="93"/>
      <c r="E204" s="95"/>
      <c r="F204" s="95"/>
      <c r="G204" s="95"/>
      <c r="H204" s="93"/>
      <c r="I204" s="93"/>
      <c r="J204" s="93"/>
      <c r="S204" s="72"/>
      <c r="T204" s="72"/>
    </row>
    <row r="205" spans="1:20" s="65" customFormat="1" ht="14.5" x14ac:dyDescent="0.35">
      <c r="A205" s="48"/>
      <c r="B205" s="93"/>
      <c r="C205" s="93"/>
      <c r="D205" s="93"/>
      <c r="E205" s="95"/>
      <c r="F205" s="95"/>
      <c r="G205" s="95"/>
      <c r="H205" s="93"/>
      <c r="I205" s="93"/>
      <c r="J205" s="93"/>
      <c r="S205" s="72"/>
      <c r="T205" s="72"/>
    </row>
    <row r="206" spans="1:20" s="65" customFormat="1" ht="14.5" x14ac:dyDescent="0.35">
      <c r="A206" s="48"/>
      <c r="B206" s="93"/>
      <c r="C206" s="93"/>
      <c r="D206" s="93"/>
      <c r="E206" s="95"/>
      <c r="F206" s="95"/>
      <c r="G206" s="95"/>
      <c r="H206" s="93"/>
      <c r="I206" s="93"/>
      <c r="J206" s="93"/>
      <c r="S206" s="72"/>
      <c r="T206" s="72"/>
    </row>
    <row r="207" spans="1:20" s="65" customFormat="1" ht="14.5" x14ac:dyDescent="0.35">
      <c r="A207" s="48"/>
      <c r="B207" s="93"/>
      <c r="C207" s="93"/>
      <c r="D207" s="93"/>
      <c r="E207" s="95"/>
      <c r="F207" s="95"/>
      <c r="G207" s="95"/>
      <c r="H207" s="93"/>
      <c r="I207" s="93"/>
      <c r="J207" s="93"/>
      <c r="S207" s="72"/>
      <c r="T207" s="72"/>
    </row>
    <row r="208" spans="1:20" s="65" customFormat="1" ht="14.5" x14ac:dyDescent="0.35">
      <c r="A208" s="48"/>
      <c r="B208" s="93"/>
      <c r="C208" s="93"/>
      <c r="D208" s="93"/>
      <c r="E208" s="95"/>
      <c r="F208" s="95"/>
      <c r="G208" s="95"/>
      <c r="H208" s="93"/>
      <c r="I208" s="93"/>
      <c r="J208" s="93"/>
      <c r="S208" s="72"/>
      <c r="T208" s="72"/>
    </row>
    <row r="209" spans="1:20" s="65" customFormat="1" ht="14.5" x14ac:dyDescent="0.35">
      <c r="A209" s="48"/>
      <c r="B209" s="93"/>
      <c r="C209" s="93"/>
      <c r="D209" s="93"/>
      <c r="E209" s="95"/>
      <c r="F209" s="95"/>
      <c r="G209" s="95"/>
      <c r="H209" s="93"/>
      <c r="I209" s="93"/>
      <c r="J209" s="93"/>
      <c r="S209" s="72"/>
      <c r="T209" s="72"/>
    </row>
    <row r="210" spans="1:20" s="65" customFormat="1" ht="14.5" x14ac:dyDescent="0.35">
      <c r="A210" s="48"/>
      <c r="B210" s="93"/>
      <c r="C210" s="93"/>
      <c r="D210" s="93"/>
      <c r="E210" s="95"/>
      <c r="F210" s="95"/>
      <c r="G210" s="95"/>
      <c r="H210" s="93"/>
      <c r="I210" s="93"/>
      <c r="J210" s="93"/>
      <c r="S210" s="72"/>
      <c r="T210" s="72"/>
    </row>
    <row r="211" spans="1:20" s="65" customFormat="1" ht="14.5" x14ac:dyDescent="0.35">
      <c r="A211" s="48"/>
      <c r="B211" s="93"/>
      <c r="C211" s="93"/>
      <c r="D211" s="93"/>
      <c r="E211" s="95"/>
      <c r="F211" s="95"/>
      <c r="G211" s="95"/>
      <c r="H211" s="93"/>
      <c r="I211" s="93"/>
      <c r="J211" s="93"/>
      <c r="S211" s="72"/>
      <c r="T211" s="72"/>
    </row>
    <row r="212" spans="1:20" s="65" customFormat="1" ht="14.5" x14ac:dyDescent="0.35">
      <c r="A212" s="48"/>
      <c r="B212" s="93"/>
      <c r="C212" s="93"/>
      <c r="D212" s="93"/>
      <c r="E212" s="95"/>
      <c r="F212" s="95"/>
      <c r="G212" s="95"/>
      <c r="H212" s="93"/>
      <c r="I212" s="93"/>
      <c r="J212" s="93"/>
      <c r="S212" s="72"/>
      <c r="T212" s="72"/>
    </row>
    <row r="213" spans="1:20" s="65" customFormat="1" ht="14.5" x14ac:dyDescent="0.35">
      <c r="A213" s="48"/>
      <c r="B213" s="93"/>
      <c r="C213" s="93"/>
      <c r="D213" s="93"/>
      <c r="E213" s="95"/>
      <c r="F213" s="95"/>
      <c r="G213" s="95"/>
      <c r="H213" s="93"/>
      <c r="I213" s="93"/>
      <c r="J213" s="93"/>
      <c r="S213" s="72"/>
      <c r="T213" s="72"/>
    </row>
    <row r="214" spans="1:20" s="65" customFormat="1" ht="14.5" x14ac:dyDescent="0.35">
      <c r="A214" s="48"/>
      <c r="B214" s="93"/>
      <c r="C214" s="93"/>
      <c r="D214" s="93"/>
      <c r="E214" s="95"/>
      <c r="F214" s="95"/>
      <c r="G214" s="95"/>
      <c r="H214" s="93"/>
      <c r="I214" s="93"/>
      <c r="J214" s="93"/>
      <c r="S214" s="72"/>
      <c r="T214" s="72"/>
    </row>
    <row r="215" spans="1:20" s="65" customFormat="1" ht="14.5" x14ac:dyDescent="0.35">
      <c r="A215" s="48"/>
      <c r="B215" s="93"/>
      <c r="C215" s="93"/>
      <c r="D215" s="93"/>
      <c r="E215" s="95"/>
      <c r="F215" s="95"/>
      <c r="G215" s="95"/>
      <c r="H215" s="93"/>
      <c r="I215" s="93"/>
      <c r="J215" s="93"/>
      <c r="S215" s="72"/>
      <c r="T215" s="72"/>
    </row>
    <row r="216" spans="1:20" s="65" customFormat="1" ht="14.5" x14ac:dyDescent="0.35">
      <c r="A216" s="48"/>
      <c r="B216" s="93"/>
      <c r="C216" s="93"/>
      <c r="D216" s="93"/>
      <c r="E216" s="95"/>
      <c r="F216" s="95"/>
      <c r="G216" s="95"/>
      <c r="H216" s="93"/>
      <c r="I216" s="93"/>
      <c r="J216" s="93"/>
      <c r="S216" s="72"/>
      <c r="T216" s="72"/>
    </row>
    <row r="217" spans="1:20" s="65" customFormat="1" ht="14.5" x14ac:dyDescent="0.35">
      <c r="A217" s="48"/>
      <c r="B217" s="93"/>
      <c r="C217" s="93"/>
      <c r="D217" s="93"/>
      <c r="E217" s="95"/>
      <c r="F217" s="95"/>
      <c r="G217" s="95"/>
      <c r="H217" s="93"/>
      <c r="I217" s="93"/>
      <c r="J217" s="93"/>
      <c r="S217" s="72"/>
      <c r="T217" s="72"/>
    </row>
    <row r="218" spans="1:20" s="65" customFormat="1" ht="14.5" x14ac:dyDescent="0.35">
      <c r="A218" s="48"/>
      <c r="B218" s="93"/>
      <c r="C218" s="93"/>
      <c r="D218" s="93"/>
      <c r="E218" s="95"/>
      <c r="F218" s="95"/>
      <c r="G218" s="95"/>
      <c r="H218" s="93"/>
      <c r="I218" s="93"/>
      <c r="J218" s="93"/>
      <c r="S218" s="72"/>
      <c r="T218" s="72"/>
    </row>
    <row r="219" spans="1:20" s="65" customFormat="1" ht="14.5" x14ac:dyDescent="0.35">
      <c r="A219" s="48"/>
      <c r="B219" s="93"/>
      <c r="C219" s="93"/>
      <c r="D219" s="93"/>
      <c r="E219" s="95"/>
      <c r="F219" s="95"/>
      <c r="G219" s="95"/>
      <c r="H219" s="93"/>
      <c r="I219" s="93"/>
      <c r="J219" s="93"/>
      <c r="S219" s="72"/>
      <c r="T219" s="72"/>
    </row>
    <row r="220" spans="1:20" s="65" customFormat="1" ht="14.5" x14ac:dyDescent="0.35">
      <c r="A220" s="48"/>
      <c r="B220" s="93"/>
      <c r="C220" s="93"/>
      <c r="D220" s="93"/>
      <c r="E220" s="95"/>
      <c r="F220" s="95"/>
      <c r="G220" s="95"/>
      <c r="H220" s="93"/>
      <c r="I220" s="93"/>
      <c r="J220" s="93"/>
      <c r="S220" s="72"/>
      <c r="T220" s="72"/>
    </row>
    <row r="221" spans="1:20" s="65" customFormat="1" ht="14.5" x14ac:dyDescent="0.35">
      <c r="A221" s="48"/>
      <c r="B221" s="93"/>
      <c r="C221" s="93"/>
      <c r="D221" s="93"/>
      <c r="E221" s="95"/>
      <c r="F221" s="95"/>
      <c r="G221" s="95"/>
      <c r="H221" s="93"/>
      <c r="I221" s="93"/>
      <c r="J221" s="93"/>
      <c r="S221" s="72"/>
      <c r="T221" s="72"/>
    </row>
    <row r="222" spans="1:20" s="65" customFormat="1" ht="14.5" x14ac:dyDescent="0.35">
      <c r="A222" s="48"/>
      <c r="B222" s="93"/>
      <c r="C222" s="93"/>
      <c r="D222" s="93"/>
      <c r="E222" s="95"/>
      <c r="F222" s="95"/>
      <c r="G222" s="95"/>
      <c r="H222" s="93"/>
      <c r="I222" s="93"/>
      <c r="J222" s="93"/>
      <c r="S222" s="72"/>
      <c r="T222" s="72"/>
    </row>
    <row r="223" spans="1:20" s="65" customFormat="1" ht="14.5" x14ac:dyDescent="0.35">
      <c r="A223" s="48"/>
      <c r="B223" s="93"/>
      <c r="C223" s="93"/>
      <c r="D223" s="93"/>
      <c r="E223" s="95"/>
      <c r="F223" s="95"/>
      <c r="G223" s="95"/>
      <c r="H223" s="93"/>
      <c r="I223" s="93"/>
      <c r="J223" s="93"/>
      <c r="S223" s="72"/>
      <c r="T223" s="72"/>
    </row>
    <row r="224" spans="1:20" s="65" customFormat="1" ht="14.5" x14ac:dyDescent="0.35">
      <c r="A224" s="48"/>
      <c r="B224" s="93"/>
      <c r="C224" s="93"/>
      <c r="D224" s="93"/>
      <c r="E224" s="95"/>
      <c r="F224" s="95"/>
      <c r="G224" s="95"/>
      <c r="H224" s="93"/>
      <c r="I224" s="93"/>
      <c r="J224" s="93"/>
      <c r="S224" s="72"/>
      <c r="T224" s="72"/>
    </row>
    <row r="225" spans="1:20" s="65" customFormat="1" ht="14.5" x14ac:dyDescent="0.35">
      <c r="A225" s="48"/>
      <c r="B225" s="93"/>
      <c r="C225" s="93"/>
      <c r="D225" s="93"/>
      <c r="E225" s="95"/>
      <c r="F225" s="95"/>
      <c r="G225" s="95"/>
      <c r="H225" s="93"/>
      <c r="I225" s="93"/>
      <c r="J225" s="93"/>
      <c r="S225" s="72"/>
      <c r="T225" s="72"/>
    </row>
    <row r="226" spans="1:20" s="65" customFormat="1" ht="14.5" x14ac:dyDescent="0.35">
      <c r="A226" s="48"/>
      <c r="B226" s="93"/>
      <c r="C226" s="93"/>
      <c r="D226" s="93"/>
      <c r="E226" s="95"/>
      <c r="F226" s="95"/>
      <c r="G226" s="95"/>
      <c r="H226" s="93"/>
      <c r="I226" s="93"/>
      <c r="J226" s="93"/>
      <c r="S226" s="72"/>
      <c r="T226" s="72"/>
    </row>
    <row r="227" spans="1:20" s="65" customFormat="1" ht="14.5" x14ac:dyDescent="0.35">
      <c r="A227" s="48"/>
      <c r="B227" s="93"/>
      <c r="C227" s="93"/>
      <c r="D227" s="93"/>
      <c r="E227" s="95"/>
      <c r="F227" s="95"/>
      <c r="G227" s="95"/>
      <c r="H227" s="93"/>
      <c r="I227" s="93"/>
      <c r="J227" s="93"/>
      <c r="S227" s="72"/>
      <c r="T227" s="72"/>
    </row>
    <row r="228" spans="1:20" s="65" customFormat="1" ht="14.5" x14ac:dyDescent="0.35">
      <c r="A228" s="48"/>
      <c r="B228" s="93"/>
      <c r="C228" s="93"/>
      <c r="D228" s="93"/>
      <c r="E228" s="95"/>
      <c r="F228" s="95"/>
      <c r="G228" s="95"/>
      <c r="H228" s="93"/>
      <c r="I228" s="93"/>
      <c r="J228" s="93"/>
      <c r="S228" s="72"/>
      <c r="T228" s="72"/>
    </row>
    <row r="229" spans="1:20" s="65" customFormat="1" ht="14.5" x14ac:dyDescent="0.35">
      <c r="A229" s="48"/>
      <c r="B229" s="93"/>
      <c r="C229" s="93"/>
      <c r="D229" s="93"/>
      <c r="E229" s="95"/>
      <c r="F229" s="95"/>
      <c r="G229" s="95"/>
      <c r="H229" s="93"/>
      <c r="I229" s="93"/>
      <c r="J229" s="93"/>
      <c r="S229" s="72"/>
      <c r="T229" s="72"/>
    </row>
    <row r="230" spans="1:20" s="65" customFormat="1" ht="14.5" x14ac:dyDescent="0.35">
      <c r="A230" s="48"/>
      <c r="B230" s="93"/>
      <c r="C230" s="93"/>
      <c r="D230" s="93"/>
      <c r="E230" s="95"/>
      <c r="F230" s="95"/>
      <c r="G230" s="95"/>
      <c r="H230" s="93"/>
      <c r="I230" s="93"/>
      <c r="J230" s="93"/>
      <c r="S230" s="72"/>
      <c r="T230" s="72"/>
    </row>
    <row r="231" spans="1:20" s="65" customFormat="1" ht="14.5" x14ac:dyDescent="0.35">
      <c r="A231" s="48"/>
      <c r="B231" s="93"/>
      <c r="C231" s="93"/>
      <c r="D231" s="93"/>
      <c r="E231" s="95"/>
      <c r="F231" s="95"/>
      <c r="G231" s="95"/>
      <c r="H231" s="93"/>
      <c r="I231" s="93"/>
      <c r="J231" s="93"/>
      <c r="S231" s="72"/>
      <c r="T231" s="72"/>
    </row>
    <row r="232" spans="1:20" s="65" customFormat="1" ht="14.5" x14ac:dyDescent="0.35">
      <c r="A232" s="48"/>
      <c r="B232" s="93"/>
      <c r="C232" s="93"/>
      <c r="D232" s="93"/>
      <c r="E232" s="95"/>
      <c r="F232" s="95"/>
      <c r="G232" s="95"/>
      <c r="H232" s="93"/>
      <c r="I232" s="93"/>
      <c r="J232" s="93"/>
      <c r="S232" s="72"/>
      <c r="T232" s="72"/>
    </row>
    <row r="233" spans="1:20" s="65" customFormat="1" ht="14.5" x14ac:dyDescent="0.35">
      <c r="A233" s="48"/>
      <c r="B233" s="93"/>
      <c r="C233" s="93"/>
      <c r="D233" s="93"/>
      <c r="E233" s="95"/>
      <c r="F233" s="95"/>
      <c r="G233" s="95"/>
      <c r="H233" s="93"/>
      <c r="I233" s="93"/>
      <c r="J233" s="93"/>
      <c r="S233" s="72"/>
      <c r="T233" s="72"/>
    </row>
    <row r="234" spans="1:20" s="65" customFormat="1" ht="14.5" x14ac:dyDescent="0.35">
      <c r="A234" s="48"/>
      <c r="B234" s="93"/>
      <c r="C234" s="93"/>
      <c r="D234" s="93"/>
      <c r="E234" s="95"/>
      <c r="F234" s="95"/>
      <c r="G234" s="95"/>
      <c r="H234" s="93"/>
      <c r="I234" s="93"/>
      <c r="J234" s="93"/>
      <c r="S234" s="72"/>
      <c r="T234" s="72"/>
    </row>
    <row r="235" spans="1:20" s="65" customFormat="1" ht="14.5" x14ac:dyDescent="0.35">
      <c r="A235" s="48"/>
      <c r="B235" s="93"/>
      <c r="C235" s="93"/>
      <c r="D235" s="93"/>
      <c r="E235" s="95"/>
      <c r="F235" s="95"/>
      <c r="G235" s="95"/>
      <c r="H235" s="93"/>
      <c r="I235" s="93"/>
      <c r="J235" s="93"/>
      <c r="S235" s="72"/>
      <c r="T235" s="72"/>
    </row>
    <row r="236" spans="1:20" s="65" customFormat="1" ht="14.5" x14ac:dyDescent="0.35">
      <c r="A236" s="48"/>
      <c r="B236" s="93"/>
      <c r="C236" s="93"/>
      <c r="D236" s="93"/>
      <c r="E236" s="95"/>
      <c r="F236" s="95"/>
      <c r="G236" s="95"/>
      <c r="H236" s="93"/>
      <c r="I236" s="93"/>
      <c r="J236" s="93"/>
      <c r="S236" s="72"/>
      <c r="T236" s="72"/>
    </row>
    <row r="237" spans="1:20" s="65" customFormat="1" ht="14.5" x14ac:dyDescent="0.35">
      <c r="A237" s="48"/>
      <c r="B237" s="93"/>
      <c r="C237" s="93"/>
      <c r="D237" s="93"/>
      <c r="E237" s="95"/>
      <c r="F237" s="95"/>
      <c r="G237" s="95"/>
      <c r="H237" s="93"/>
      <c r="I237" s="93"/>
      <c r="J237" s="93"/>
      <c r="S237" s="72"/>
      <c r="T237" s="72"/>
    </row>
    <row r="238" spans="1:20" s="65" customFormat="1" ht="14.5" x14ac:dyDescent="0.35">
      <c r="A238" s="48"/>
      <c r="B238" s="93"/>
      <c r="C238" s="93"/>
      <c r="D238" s="93"/>
      <c r="E238" s="95"/>
      <c r="F238" s="95"/>
      <c r="G238" s="95"/>
      <c r="H238" s="93"/>
      <c r="I238" s="93"/>
      <c r="J238" s="93"/>
      <c r="S238" s="72"/>
      <c r="T238" s="72"/>
    </row>
    <row r="239" spans="1:20" s="65" customFormat="1" ht="14.5" x14ac:dyDescent="0.35">
      <c r="A239" s="48"/>
      <c r="B239" s="93"/>
      <c r="C239" s="93"/>
      <c r="D239" s="93"/>
      <c r="E239" s="95"/>
      <c r="F239" s="95"/>
      <c r="G239" s="95"/>
      <c r="H239" s="93"/>
      <c r="I239" s="93"/>
      <c r="J239" s="93"/>
      <c r="S239" s="72"/>
      <c r="T239" s="72"/>
    </row>
    <row r="240" spans="1:20" s="65" customFormat="1" ht="14.5" x14ac:dyDescent="0.35">
      <c r="A240" s="48"/>
      <c r="B240" s="93"/>
      <c r="C240" s="93"/>
      <c r="D240" s="93"/>
      <c r="E240" s="95"/>
      <c r="F240" s="95"/>
      <c r="G240" s="95"/>
      <c r="H240" s="93"/>
      <c r="I240" s="93"/>
      <c r="J240" s="93"/>
      <c r="S240" s="72"/>
      <c r="T240" s="72"/>
    </row>
    <row r="241" spans="1:20" s="65" customFormat="1" ht="14.5" x14ac:dyDescent="0.35">
      <c r="A241" s="48"/>
      <c r="B241" s="93"/>
      <c r="C241" s="93"/>
      <c r="D241" s="93"/>
      <c r="E241" s="95"/>
      <c r="F241" s="95"/>
      <c r="G241" s="95"/>
      <c r="H241" s="93"/>
      <c r="I241" s="93"/>
      <c r="J241" s="93"/>
      <c r="S241" s="72"/>
      <c r="T241" s="72"/>
    </row>
    <row r="242" spans="1:20" s="65" customFormat="1" ht="14.5" x14ac:dyDescent="0.35">
      <c r="A242" s="48"/>
      <c r="B242" s="93"/>
      <c r="C242" s="93"/>
      <c r="D242" s="93"/>
      <c r="E242" s="95"/>
      <c r="F242" s="95"/>
      <c r="G242" s="95"/>
      <c r="H242" s="93"/>
      <c r="I242" s="93"/>
      <c r="J242" s="93"/>
      <c r="S242" s="72"/>
      <c r="T242" s="72"/>
    </row>
    <row r="243" spans="1:20" s="65" customFormat="1" ht="14.5" x14ac:dyDescent="0.35">
      <c r="A243" s="48"/>
      <c r="B243" s="93"/>
      <c r="C243" s="93"/>
      <c r="D243" s="93"/>
      <c r="E243" s="95"/>
      <c r="F243" s="95"/>
      <c r="G243" s="95"/>
      <c r="H243" s="93"/>
      <c r="I243" s="93"/>
      <c r="J243" s="93"/>
      <c r="S243" s="72"/>
      <c r="T243" s="72"/>
    </row>
    <row r="244" spans="1:20" s="65" customFormat="1" ht="14.5" x14ac:dyDescent="0.35">
      <c r="A244" s="48"/>
      <c r="B244" s="93"/>
      <c r="C244" s="93"/>
      <c r="D244" s="93"/>
      <c r="E244" s="95"/>
      <c r="F244" s="95"/>
      <c r="G244" s="95"/>
      <c r="H244" s="93"/>
      <c r="I244" s="93"/>
      <c r="J244" s="93"/>
      <c r="S244" s="72"/>
      <c r="T244" s="72"/>
    </row>
    <row r="245" spans="1:20" s="65" customFormat="1" ht="14.5" x14ac:dyDescent="0.35">
      <c r="A245" s="48"/>
      <c r="B245" s="93"/>
      <c r="C245" s="93"/>
      <c r="D245" s="93"/>
      <c r="E245" s="95"/>
      <c r="F245" s="95"/>
      <c r="G245" s="95"/>
      <c r="H245" s="93"/>
      <c r="I245" s="93"/>
      <c r="J245" s="93"/>
      <c r="S245" s="72"/>
      <c r="T245" s="72"/>
    </row>
    <row r="246" spans="1:20" s="65" customFormat="1" ht="14.5" x14ac:dyDescent="0.35">
      <c r="A246" s="48"/>
      <c r="B246" s="93"/>
      <c r="C246" s="93"/>
      <c r="D246" s="93"/>
      <c r="E246" s="95"/>
      <c r="F246" s="95"/>
      <c r="G246" s="95"/>
      <c r="H246" s="93"/>
      <c r="I246" s="93"/>
      <c r="J246" s="93"/>
      <c r="S246" s="72"/>
      <c r="T246" s="72"/>
    </row>
    <row r="247" spans="1:20" s="65" customFormat="1" ht="14.5" x14ac:dyDescent="0.35">
      <c r="A247" s="48"/>
      <c r="B247" s="93"/>
      <c r="C247" s="93"/>
      <c r="D247" s="93"/>
      <c r="E247" s="95"/>
      <c r="F247" s="95"/>
      <c r="G247" s="95"/>
      <c r="H247" s="93"/>
      <c r="I247" s="93"/>
      <c r="J247" s="93"/>
      <c r="S247" s="72"/>
      <c r="T247" s="72"/>
    </row>
    <row r="248" spans="1:20" s="65" customFormat="1" ht="14.5" x14ac:dyDescent="0.35">
      <c r="A248" s="48"/>
      <c r="B248" s="93"/>
      <c r="C248" s="93"/>
      <c r="D248" s="93"/>
      <c r="E248" s="95"/>
      <c r="F248" s="95"/>
      <c r="G248" s="95"/>
      <c r="H248" s="93"/>
      <c r="I248" s="93"/>
      <c r="J248" s="93"/>
      <c r="S248" s="72"/>
      <c r="T248" s="72"/>
    </row>
    <row r="249" spans="1:20" s="65" customFormat="1" ht="14.5" x14ac:dyDescent="0.35">
      <c r="A249" s="48"/>
      <c r="B249" s="93"/>
      <c r="C249" s="93"/>
      <c r="D249" s="93"/>
      <c r="E249" s="95"/>
      <c r="F249" s="95"/>
      <c r="G249" s="95"/>
      <c r="H249" s="93"/>
      <c r="I249" s="93"/>
      <c r="J249" s="93"/>
      <c r="S249" s="72"/>
      <c r="T249" s="72"/>
    </row>
    <row r="250" spans="1:20" s="65" customFormat="1" ht="14.5" x14ac:dyDescent="0.35">
      <c r="A250" s="48"/>
      <c r="B250" s="93"/>
      <c r="C250" s="93"/>
      <c r="D250" s="93"/>
      <c r="E250" s="95"/>
      <c r="F250" s="95"/>
      <c r="G250" s="95"/>
      <c r="H250" s="93"/>
      <c r="I250" s="93"/>
      <c r="J250" s="93"/>
      <c r="S250" s="72"/>
      <c r="T250" s="72"/>
    </row>
    <row r="251" spans="1:20" s="65" customFormat="1" ht="14.5" x14ac:dyDescent="0.35">
      <c r="A251" s="48"/>
      <c r="B251" s="93"/>
      <c r="C251" s="93"/>
      <c r="D251" s="93"/>
      <c r="E251" s="95"/>
      <c r="F251" s="95"/>
      <c r="G251" s="95"/>
      <c r="H251" s="93"/>
      <c r="I251" s="93"/>
      <c r="J251" s="93"/>
      <c r="S251" s="72"/>
      <c r="T251" s="72"/>
    </row>
    <row r="252" spans="1:20" s="65" customFormat="1" ht="14.5" x14ac:dyDescent="0.35">
      <c r="A252" s="48"/>
      <c r="B252" s="93"/>
      <c r="C252" s="93"/>
      <c r="D252" s="93"/>
      <c r="E252" s="95"/>
      <c r="F252" s="95"/>
      <c r="G252" s="95"/>
      <c r="H252" s="93"/>
      <c r="I252" s="93"/>
      <c r="J252" s="93"/>
      <c r="S252" s="72"/>
      <c r="T252" s="72"/>
    </row>
    <row r="253" spans="1:20" s="65" customFormat="1" ht="14.5" x14ac:dyDescent="0.35">
      <c r="A253" s="48"/>
      <c r="B253" s="93"/>
      <c r="C253" s="93"/>
      <c r="D253" s="93"/>
      <c r="E253" s="95"/>
      <c r="F253" s="95"/>
      <c r="G253" s="95"/>
      <c r="H253" s="93"/>
      <c r="I253" s="93"/>
      <c r="J253" s="93"/>
      <c r="S253" s="72"/>
      <c r="T253" s="72"/>
    </row>
    <row r="254" spans="1:20" s="65" customFormat="1" ht="14.5" x14ac:dyDescent="0.35">
      <c r="A254" s="48"/>
      <c r="B254" s="93"/>
      <c r="C254" s="93"/>
      <c r="D254" s="93"/>
      <c r="E254" s="95"/>
      <c r="F254" s="95"/>
      <c r="G254" s="95"/>
      <c r="H254" s="93"/>
      <c r="I254" s="93"/>
      <c r="J254" s="93"/>
      <c r="S254" s="72"/>
      <c r="T254" s="72"/>
    </row>
    <row r="255" spans="1:20" s="65" customFormat="1" ht="14.5" x14ac:dyDescent="0.35">
      <c r="A255" s="48"/>
      <c r="B255" s="93"/>
      <c r="C255" s="93"/>
      <c r="D255" s="93"/>
      <c r="E255" s="95"/>
      <c r="F255" s="95"/>
      <c r="G255" s="95"/>
      <c r="H255" s="93"/>
      <c r="I255" s="93"/>
      <c r="J255" s="93"/>
      <c r="S255" s="72"/>
      <c r="T255" s="72"/>
    </row>
    <row r="256" spans="1:20" s="65" customFormat="1" ht="14.5" x14ac:dyDescent="0.35">
      <c r="A256" s="48"/>
      <c r="B256" s="93"/>
      <c r="C256" s="93"/>
      <c r="D256" s="93"/>
      <c r="E256" s="95"/>
      <c r="F256" s="95"/>
      <c r="G256" s="95"/>
      <c r="H256" s="93"/>
      <c r="I256" s="93"/>
      <c r="J256" s="93"/>
      <c r="S256" s="72"/>
      <c r="T256" s="72"/>
    </row>
    <row r="257" spans="1:20" s="65" customFormat="1" ht="14.5" x14ac:dyDescent="0.35">
      <c r="A257" s="48"/>
      <c r="B257" s="93"/>
      <c r="C257" s="93"/>
      <c r="D257" s="93"/>
      <c r="E257" s="95"/>
      <c r="F257" s="95"/>
      <c r="G257" s="95"/>
      <c r="H257" s="93"/>
      <c r="I257" s="93"/>
      <c r="J257" s="93"/>
      <c r="S257" s="72"/>
      <c r="T257" s="72"/>
    </row>
    <row r="258" spans="1:20" s="65" customFormat="1" ht="14.5" x14ac:dyDescent="0.35">
      <c r="A258" s="48"/>
      <c r="B258" s="93"/>
      <c r="C258" s="93"/>
      <c r="D258" s="93"/>
      <c r="E258" s="95"/>
      <c r="F258" s="95"/>
      <c r="G258" s="95"/>
      <c r="H258" s="93"/>
      <c r="I258" s="93"/>
      <c r="J258" s="93"/>
      <c r="S258" s="72"/>
      <c r="T258" s="72"/>
    </row>
    <row r="259" spans="1:20" s="65" customFormat="1" ht="14.5" x14ac:dyDescent="0.35">
      <c r="A259" s="48"/>
      <c r="B259" s="93"/>
      <c r="C259" s="93"/>
      <c r="D259" s="93"/>
      <c r="E259" s="95"/>
      <c r="F259" s="95"/>
      <c r="G259" s="95"/>
      <c r="H259" s="93"/>
      <c r="I259" s="93"/>
      <c r="J259" s="93"/>
      <c r="S259" s="72"/>
      <c r="T259" s="72"/>
    </row>
    <row r="260" spans="1:20" s="65" customFormat="1" ht="14.5" x14ac:dyDescent="0.35">
      <c r="A260" s="48"/>
      <c r="B260" s="93"/>
      <c r="C260" s="93"/>
      <c r="D260" s="93"/>
      <c r="E260" s="95"/>
      <c r="F260" s="95"/>
      <c r="G260" s="95"/>
      <c r="H260" s="93"/>
      <c r="I260" s="93"/>
      <c r="J260" s="93"/>
      <c r="S260" s="72"/>
      <c r="T260" s="72"/>
    </row>
    <row r="261" spans="1:20" s="65" customFormat="1" ht="14.5" x14ac:dyDescent="0.35">
      <c r="A261" s="48"/>
      <c r="B261" s="93"/>
      <c r="C261" s="93"/>
      <c r="D261" s="93"/>
      <c r="E261" s="95"/>
      <c r="F261" s="95"/>
      <c r="G261" s="95"/>
      <c r="H261" s="93"/>
      <c r="I261" s="93"/>
      <c r="J261" s="93"/>
      <c r="S261" s="72"/>
      <c r="T261" s="72"/>
    </row>
    <row r="262" spans="1:20" s="65" customFormat="1" ht="14.5" x14ac:dyDescent="0.35">
      <c r="A262" s="48"/>
      <c r="B262" s="93"/>
      <c r="C262" s="93"/>
      <c r="D262" s="93"/>
      <c r="E262" s="95"/>
      <c r="F262" s="95"/>
      <c r="G262" s="95"/>
      <c r="H262" s="93"/>
      <c r="I262" s="93"/>
      <c r="J262" s="93"/>
      <c r="S262" s="72"/>
      <c r="T262" s="72"/>
    </row>
    <row r="263" spans="1:20" s="65" customFormat="1" ht="14.5" x14ac:dyDescent="0.35">
      <c r="A263" s="48"/>
      <c r="B263" s="93"/>
      <c r="C263" s="93"/>
      <c r="D263" s="93"/>
      <c r="E263" s="95"/>
      <c r="F263" s="95"/>
      <c r="G263" s="95"/>
      <c r="H263" s="93"/>
      <c r="I263" s="93"/>
      <c r="J263" s="93"/>
      <c r="S263" s="72"/>
      <c r="T263" s="72"/>
    </row>
    <row r="264" spans="1:20" s="65" customFormat="1" ht="14.5" x14ac:dyDescent="0.35">
      <c r="A264" s="48"/>
      <c r="B264" s="93"/>
      <c r="C264" s="93"/>
      <c r="D264" s="93"/>
      <c r="E264" s="95"/>
      <c r="F264" s="95"/>
      <c r="G264" s="95"/>
      <c r="H264" s="93"/>
      <c r="I264" s="93"/>
      <c r="J264" s="93"/>
      <c r="S264" s="72"/>
      <c r="T264" s="72"/>
    </row>
    <row r="265" spans="1:20" s="65" customFormat="1" ht="14.5" x14ac:dyDescent="0.35">
      <c r="A265" s="48"/>
      <c r="B265" s="93"/>
      <c r="C265" s="93"/>
      <c r="D265" s="93"/>
      <c r="E265" s="95"/>
      <c r="F265" s="95"/>
      <c r="G265" s="95"/>
      <c r="H265" s="93"/>
      <c r="I265" s="93"/>
      <c r="J265" s="93"/>
      <c r="S265" s="72"/>
      <c r="T265" s="72"/>
    </row>
    <row r="266" spans="1:20" s="65" customFormat="1" ht="14.5" x14ac:dyDescent="0.35">
      <c r="A266" s="48"/>
      <c r="B266" s="93"/>
      <c r="C266" s="93"/>
      <c r="D266" s="93"/>
      <c r="E266" s="95"/>
      <c r="F266" s="95"/>
      <c r="G266" s="95"/>
      <c r="H266" s="93"/>
      <c r="I266" s="93"/>
      <c r="J266" s="93"/>
      <c r="S266" s="72"/>
      <c r="T266" s="72"/>
    </row>
    <row r="267" spans="1:20" s="65" customFormat="1" ht="14.5" x14ac:dyDescent="0.35">
      <c r="A267" s="48"/>
      <c r="B267" s="93"/>
      <c r="C267" s="93"/>
      <c r="D267" s="93"/>
      <c r="E267" s="95"/>
      <c r="F267" s="95"/>
      <c r="G267" s="95"/>
      <c r="H267" s="93"/>
      <c r="I267" s="93"/>
      <c r="J267" s="93"/>
      <c r="S267" s="72"/>
      <c r="T267" s="72"/>
    </row>
    <row r="268" spans="1:20" s="65" customFormat="1" ht="14.5" x14ac:dyDescent="0.35">
      <c r="A268" s="48"/>
      <c r="B268" s="93"/>
      <c r="C268" s="93"/>
      <c r="D268" s="93"/>
      <c r="E268" s="95"/>
      <c r="F268" s="95"/>
      <c r="G268" s="95"/>
      <c r="H268" s="93"/>
      <c r="I268" s="93"/>
      <c r="J268" s="93"/>
      <c r="S268" s="72"/>
      <c r="T268" s="72"/>
    </row>
    <row r="269" spans="1:20" s="65" customFormat="1" ht="14.5" x14ac:dyDescent="0.35">
      <c r="A269" s="48"/>
      <c r="B269" s="93"/>
      <c r="C269" s="93"/>
      <c r="D269" s="93"/>
      <c r="E269" s="95"/>
      <c r="F269" s="95"/>
      <c r="G269" s="95"/>
      <c r="H269" s="93"/>
      <c r="I269" s="93"/>
      <c r="J269" s="93"/>
      <c r="S269" s="72"/>
      <c r="T269" s="72"/>
    </row>
    <row r="270" spans="1:20" s="65" customFormat="1" ht="14.5" x14ac:dyDescent="0.35">
      <c r="A270" s="48"/>
      <c r="B270" s="93"/>
      <c r="C270" s="93"/>
      <c r="D270" s="93"/>
      <c r="E270" s="95"/>
      <c r="F270" s="95"/>
      <c r="G270" s="95"/>
      <c r="H270" s="93"/>
      <c r="I270" s="93"/>
      <c r="J270" s="93"/>
      <c r="S270" s="72"/>
      <c r="T270" s="72"/>
    </row>
    <row r="271" spans="1:20" s="65" customFormat="1" ht="14.5" x14ac:dyDescent="0.35">
      <c r="A271" s="48"/>
      <c r="B271" s="93"/>
      <c r="C271" s="93"/>
      <c r="D271" s="93"/>
      <c r="E271" s="95"/>
      <c r="F271" s="95"/>
      <c r="G271" s="95"/>
      <c r="H271" s="93"/>
      <c r="I271" s="93"/>
      <c r="J271" s="93"/>
      <c r="S271" s="72"/>
      <c r="T271" s="72"/>
    </row>
    <row r="272" spans="1:20" s="65" customFormat="1" ht="14.5" x14ac:dyDescent="0.35">
      <c r="A272" s="48"/>
      <c r="B272" s="93"/>
      <c r="C272" s="93"/>
      <c r="D272" s="93"/>
      <c r="E272" s="95"/>
      <c r="F272" s="95"/>
      <c r="G272" s="95"/>
      <c r="H272" s="93"/>
      <c r="I272" s="93"/>
      <c r="J272" s="93"/>
      <c r="S272" s="72"/>
      <c r="T272" s="72"/>
    </row>
    <row r="273" spans="1:20" s="65" customFormat="1" ht="14.5" x14ac:dyDescent="0.35">
      <c r="A273" s="48"/>
      <c r="B273" s="93"/>
      <c r="C273" s="93"/>
      <c r="D273" s="93"/>
      <c r="E273" s="95"/>
      <c r="F273" s="95"/>
      <c r="G273" s="95"/>
      <c r="H273" s="93"/>
      <c r="I273" s="93"/>
      <c r="J273" s="93"/>
      <c r="S273" s="72"/>
      <c r="T273" s="72"/>
    </row>
    <row r="274" spans="1:20" s="65" customFormat="1" ht="14.5" x14ac:dyDescent="0.35">
      <c r="A274" s="48"/>
      <c r="B274" s="93"/>
      <c r="C274" s="93"/>
      <c r="D274" s="93"/>
      <c r="E274" s="95"/>
      <c r="F274" s="95"/>
      <c r="G274" s="95"/>
      <c r="H274" s="93"/>
      <c r="I274" s="93"/>
      <c r="J274" s="93"/>
      <c r="S274" s="72"/>
      <c r="T274" s="72"/>
    </row>
    <row r="275" spans="1:20" s="65" customFormat="1" ht="14.5" x14ac:dyDescent="0.35">
      <c r="A275" s="48"/>
      <c r="B275" s="93"/>
      <c r="C275" s="93"/>
      <c r="D275" s="93"/>
      <c r="E275" s="95"/>
      <c r="F275" s="95"/>
      <c r="G275" s="95"/>
      <c r="H275" s="93"/>
      <c r="I275" s="93"/>
      <c r="J275" s="93"/>
      <c r="S275" s="72"/>
      <c r="T275" s="72"/>
    </row>
    <row r="276" spans="1:20" s="65" customFormat="1" ht="14.5" x14ac:dyDescent="0.35">
      <c r="A276" s="48"/>
      <c r="B276" s="93"/>
      <c r="C276" s="93"/>
      <c r="D276" s="93"/>
      <c r="E276" s="95"/>
      <c r="F276" s="95"/>
      <c r="G276" s="95"/>
      <c r="H276" s="93"/>
      <c r="I276" s="93"/>
      <c r="J276" s="93"/>
      <c r="S276" s="72"/>
      <c r="T276" s="72"/>
    </row>
    <row r="277" spans="1:20" s="65" customFormat="1" ht="14.5" x14ac:dyDescent="0.35">
      <c r="A277" s="48"/>
      <c r="B277" s="93"/>
      <c r="C277" s="93"/>
      <c r="D277" s="93"/>
      <c r="E277" s="95"/>
      <c r="F277" s="95"/>
      <c r="G277" s="95"/>
      <c r="H277" s="93"/>
      <c r="I277" s="93"/>
      <c r="J277" s="93"/>
      <c r="S277" s="72"/>
      <c r="T277" s="72"/>
    </row>
    <row r="278" spans="1:20" s="65" customFormat="1" ht="14.5" x14ac:dyDescent="0.35">
      <c r="A278" s="48"/>
      <c r="B278" s="93"/>
      <c r="C278" s="93"/>
      <c r="D278" s="93"/>
      <c r="E278" s="95"/>
      <c r="F278" s="95"/>
      <c r="G278" s="95"/>
      <c r="H278" s="93"/>
      <c r="I278" s="93"/>
      <c r="J278" s="93"/>
      <c r="S278" s="72"/>
      <c r="T278" s="72"/>
    </row>
    <row r="279" spans="1:20" s="65" customFormat="1" ht="14.5" x14ac:dyDescent="0.35">
      <c r="A279" s="48"/>
      <c r="B279" s="93"/>
      <c r="C279" s="93"/>
      <c r="D279" s="93"/>
      <c r="E279" s="95"/>
      <c r="F279" s="95"/>
      <c r="G279" s="95"/>
      <c r="H279" s="93"/>
      <c r="I279" s="93"/>
      <c r="J279" s="93"/>
      <c r="S279" s="72"/>
      <c r="T279" s="72"/>
    </row>
    <row r="280" spans="1:20" s="65" customFormat="1" ht="14.5" x14ac:dyDescent="0.35">
      <c r="A280" s="48"/>
      <c r="B280" s="93"/>
      <c r="C280" s="93"/>
      <c r="D280" s="93"/>
      <c r="E280" s="95"/>
      <c r="F280" s="95"/>
      <c r="G280" s="95"/>
      <c r="H280" s="93"/>
      <c r="I280" s="93"/>
      <c r="J280" s="93"/>
      <c r="S280" s="72"/>
      <c r="T280" s="72"/>
    </row>
    <row r="281" spans="1:20" s="65" customFormat="1" ht="14.5" x14ac:dyDescent="0.35">
      <c r="A281" s="48"/>
      <c r="B281" s="93"/>
      <c r="C281" s="93"/>
      <c r="D281" s="93"/>
      <c r="E281" s="95"/>
      <c r="F281" s="95"/>
      <c r="G281" s="95"/>
      <c r="H281" s="93"/>
      <c r="I281" s="93"/>
      <c r="J281" s="93"/>
      <c r="S281" s="72"/>
      <c r="T281" s="72"/>
    </row>
    <row r="282" spans="1:20" s="65" customFormat="1" ht="14.5" x14ac:dyDescent="0.35">
      <c r="A282" s="48"/>
      <c r="B282" s="93"/>
      <c r="C282" s="93"/>
      <c r="D282" s="93"/>
      <c r="E282" s="95"/>
      <c r="F282" s="95"/>
      <c r="G282" s="95"/>
      <c r="H282" s="93"/>
      <c r="I282" s="93"/>
      <c r="J282" s="93"/>
      <c r="S282" s="72"/>
      <c r="T282" s="72"/>
    </row>
    <row r="283" spans="1:20" s="65" customFormat="1" ht="14.5" x14ac:dyDescent="0.35">
      <c r="A283" s="48"/>
      <c r="B283" s="93"/>
      <c r="C283" s="93"/>
      <c r="D283" s="93"/>
      <c r="E283" s="95"/>
      <c r="F283" s="95"/>
      <c r="G283" s="95"/>
      <c r="H283" s="93"/>
      <c r="I283" s="93"/>
      <c r="J283" s="93"/>
      <c r="S283" s="72"/>
      <c r="T283" s="72"/>
    </row>
    <row r="284" spans="1:20" s="65" customFormat="1" ht="14.5" x14ac:dyDescent="0.35">
      <c r="A284" s="48"/>
      <c r="B284" s="93"/>
      <c r="C284" s="93"/>
      <c r="D284" s="93"/>
      <c r="E284" s="95"/>
      <c r="F284" s="95"/>
      <c r="G284" s="95"/>
      <c r="H284" s="93"/>
      <c r="I284" s="93"/>
      <c r="J284" s="93"/>
      <c r="S284" s="72"/>
      <c r="T284" s="72"/>
    </row>
    <row r="285" spans="1:20" s="65" customFormat="1" ht="14.5" x14ac:dyDescent="0.35">
      <c r="A285" s="48"/>
      <c r="B285" s="93"/>
      <c r="C285" s="93"/>
      <c r="D285" s="93"/>
      <c r="E285" s="95"/>
      <c r="F285" s="95"/>
      <c r="G285" s="95"/>
      <c r="H285" s="93"/>
      <c r="I285" s="93"/>
      <c r="J285" s="93"/>
      <c r="S285" s="72"/>
      <c r="T285" s="72"/>
    </row>
    <row r="286" spans="1:20" s="65" customFormat="1" ht="14.5" x14ac:dyDescent="0.35">
      <c r="A286" s="48"/>
      <c r="B286" s="93"/>
      <c r="C286" s="93"/>
      <c r="D286" s="93"/>
      <c r="E286" s="95"/>
      <c r="F286" s="95"/>
      <c r="G286" s="95"/>
      <c r="H286" s="93"/>
      <c r="I286" s="93"/>
      <c r="J286" s="93"/>
      <c r="S286" s="72"/>
      <c r="T286" s="72"/>
    </row>
    <row r="287" spans="1:20" s="65" customFormat="1" ht="14.5" x14ac:dyDescent="0.35">
      <c r="A287" s="48"/>
      <c r="B287" s="93"/>
      <c r="C287" s="93"/>
      <c r="D287" s="93"/>
      <c r="E287" s="95"/>
      <c r="F287" s="95"/>
      <c r="G287" s="95"/>
      <c r="H287" s="93"/>
      <c r="I287" s="93"/>
      <c r="J287" s="93"/>
      <c r="S287" s="72"/>
      <c r="T287" s="72"/>
    </row>
    <row r="288" spans="1:20" s="65" customFormat="1" ht="14.5" x14ac:dyDescent="0.35">
      <c r="A288" s="48"/>
      <c r="B288" s="93"/>
      <c r="C288" s="93"/>
      <c r="D288" s="93"/>
      <c r="E288" s="95"/>
      <c r="F288" s="95"/>
      <c r="G288" s="95"/>
      <c r="H288" s="93"/>
      <c r="I288" s="93"/>
      <c r="J288" s="93"/>
      <c r="S288" s="72"/>
      <c r="T288" s="72"/>
    </row>
    <row r="289" spans="1:20" s="65" customFormat="1" ht="14.5" x14ac:dyDescent="0.35">
      <c r="A289" s="48"/>
      <c r="B289" s="93"/>
      <c r="C289" s="93"/>
      <c r="D289" s="93"/>
      <c r="E289" s="95"/>
      <c r="F289" s="95"/>
      <c r="G289" s="95"/>
      <c r="H289" s="93"/>
      <c r="I289" s="93"/>
      <c r="J289" s="93"/>
      <c r="S289" s="72"/>
      <c r="T289" s="72"/>
    </row>
    <row r="290" spans="1:20" s="65" customFormat="1" ht="14.5" x14ac:dyDescent="0.35">
      <c r="A290" s="48"/>
      <c r="B290" s="93"/>
      <c r="C290" s="93"/>
      <c r="D290" s="93"/>
      <c r="E290" s="95"/>
      <c r="F290" s="95"/>
      <c r="G290" s="95"/>
      <c r="H290" s="93"/>
      <c r="I290" s="93"/>
      <c r="J290" s="93"/>
      <c r="S290" s="72"/>
      <c r="T290" s="72"/>
    </row>
    <row r="291" spans="1:20" s="65" customFormat="1" ht="14.5" x14ac:dyDescent="0.35">
      <c r="A291" s="48"/>
      <c r="B291" s="93"/>
      <c r="C291" s="93"/>
      <c r="D291" s="93"/>
      <c r="E291" s="95"/>
      <c r="F291" s="95"/>
      <c r="G291" s="95"/>
      <c r="H291" s="93"/>
      <c r="I291" s="93"/>
      <c r="J291" s="93"/>
      <c r="S291" s="72"/>
      <c r="T291" s="72"/>
    </row>
    <row r="292" spans="1:20" s="65" customFormat="1" ht="14.5" x14ac:dyDescent="0.35">
      <c r="A292" s="48"/>
      <c r="B292" s="93"/>
      <c r="C292" s="93"/>
      <c r="D292" s="93"/>
      <c r="E292" s="95"/>
      <c r="F292" s="95"/>
      <c r="G292" s="95"/>
      <c r="H292" s="93"/>
      <c r="I292" s="93"/>
      <c r="J292" s="93"/>
      <c r="S292" s="72"/>
      <c r="T292" s="72"/>
    </row>
    <row r="293" spans="1:20" s="65" customFormat="1" ht="14.5" x14ac:dyDescent="0.35">
      <c r="A293" s="48"/>
      <c r="B293" s="93"/>
      <c r="C293" s="93"/>
      <c r="D293" s="93"/>
      <c r="E293" s="95"/>
      <c r="F293" s="95"/>
      <c r="G293" s="95"/>
      <c r="H293" s="93"/>
      <c r="I293" s="93"/>
      <c r="J293" s="93"/>
      <c r="S293" s="72"/>
      <c r="T293" s="72"/>
    </row>
    <row r="294" spans="1:20" s="65" customFormat="1" ht="14.5" x14ac:dyDescent="0.35">
      <c r="A294" s="48"/>
      <c r="B294" s="93"/>
      <c r="C294" s="93"/>
      <c r="D294" s="93"/>
      <c r="E294" s="95"/>
      <c r="F294" s="95"/>
      <c r="G294" s="95"/>
      <c r="H294" s="93"/>
      <c r="I294" s="93"/>
      <c r="J294" s="93"/>
      <c r="S294" s="72"/>
      <c r="T294" s="72"/>
    </row>
    <row r="295" spans="1:20" s="65" customFormat="1" ht="14.5" x14ac:dyDescent="0.35">
      <c r="A295" s="48"/>
      <c r="B295" s="93"/>
      <c r="C295" s="93"/>
      <c r="D295" s="93"/>
      <c r="E295" s="95"/>
      <c r="F295" s="95"/>
      <c r="G295" s="95"/>
      <c r="H295" s="93"/>
      <c r="I295" s="93"/>
      <c r="J295" s="93"/>
      <c r="S295" s="72"/>
      <c r="T295" s="72"/>
    </row>
    <row r="296" spans="1:20" s="65" customFormat="1" ht="14.5" x14ac:dyDescent="0.35">
      <c r="A296" s="48"/>
      <c r="B296" s="93"/>
      <c r="C296" s="93"/>
      <c r="D296" s="93"/>
      <c r="E296" s="95"/>
      <c r="F296" s="95"/>
      <c r="G296" s="95"/>
      <c r="H296" s="93"/>
      <c r="I296" s="93"/>
      <c r="J296" s="93"/>
      <c r="S296" s="72"/>
      <c r="T296" s="72"/>
    </row>
    <row r="297" spans="1:20" s="65" customFormat="1" ht="14.5" x14ac:dyDescent="0.35">
      <c r="A297" s="48"/>
      <c r="B297" s="93"/>
      <c r="C297" s="93"/>
      <c r="D297" s="93"/>
      <c r="E297" s="95"/>
      <c r="F297" s="95"/>
      <c r="G297" s="95"/>
      <c r="H297" s="93"/>
      <c r="I297" s="93"/>
      <c r="J297" s="93"/>
      <c r="S297" s="72"/>
      <c r="T297" s="72"/>
    </row>
    <row r="298" spans="1:20" s="65" customFormat="1" ht="14.5" x14ac:dyDescent="0.35">
      <c r="A298" s="48"/>
      <c r="B298" s="93"/>
      <c r="C298" s="93"/>
      <c r="D298" s="93"/>
      <c r="E298" s="95"/>
      <c r="F298" s="95"/>
      <c r="G298" s="95"/>
      <c r="H298" s="93"/>
      <c r="I298" s="93"/>
      <c r="J298" s="93"/>
      <c r="S298" s="72"/>
      <c r="T298" s="72"/>
    </row>
    <row r="299" spans="1:20" s="65" customFormat="1" ht="14.5" x14ac:dyDescent="0.35">
      <c r="A299" s="48"/>
      <c r="B299" s="93"/>
      <c r="C299" s="93"/>
      <c r="D299" s="93"/>
      <c r="E299" s="95"/>
      <c r="F299" s="95"/>
      <c r="G299" s="95"/>
      <c r="H299" s="93"/>
      <c r="I299" s="93"/>
      <c r="J299" s="93"/>
      <c r="S299" s="72"/>
      <c r="T299" s="72"/>
    </row>
    <row r="300" spans="1:20" s="65" customFormat="1" ht="14.5" x14ac:dyDescent="0.35">
      <c r="A300" s="48"/>
      <c r="B300" s="93"/>
      <c r="C300" s="93"/>
      <c r="D300" s="93"/>
      <c r="E300" s="95"/>
      <c r="F300" s="95"/>
      <c r="G300" s="95"/>
      <c r="H300" s="93"/>
      <c r="I300" s="93"/>
      <c r="J300" s="93"/>
      <c r="S300" s="72"/>
      <c r="T300" s="72"/>
    </row>
    <row r="301" spans="1:20" s="65" customFormat="1" ht="14.5" x14ac:dyDescent="0.35">
      <c r="A301" s="48"/>
      <c r="B301" s="93"/>
      <c r="C301" s="93"/>
      <c r="D301" s="93"/>
      <c r="E301" s="95"/>
      <c r="F301" s="95"/>
      <c r="G301" s="95"/>
      <c r="H301" s="93"/>
      <c r="I301" s="93"/>
      <c r="J301" s="93"/>
      <c r="S301" s="72"/>
      <c r="T301" s="72"/>
    </row>
    <row r="302" spans="1:20" s="65" customFormat="1" ht="14.5" x14ac:dyDescent="0.35">
      <c r="A302" s="48"/>
      <c r="B302" s="93"/>
      <c r="C302" s="93"/>
      <c r="D302" s="93"/>
      <c r="E302" s="95"/>
      <c r="F302" s="95"/>
      <c r="G302" s="95"/>
      <c r="H302" s="93"/>
      <c r="I302" s="93"/>
      <c r="J302" s="93"/>
      <c r="S302" s="72"/>
      <c r="T302" s="72"/>
    </row>
    <row r="303" spans="1:20" s="65" customFormat="1" ht="14.5" x14ac:dyDescent="0.35">
      <c r="A303" s="48"/>
      <c r="B303" s="93"/>
      <c r="C303" s="93"/>
      <c r="D303" s="93"/>
      <c r="E303" s="95"/>
      <c r="F303" s="95"/>
      <c r="G303" s="95"/>
      <c r="H303" s="93"/>
      <c r="I303" s="93"/>
      <c r="J303" s="93"/>
      <c r="S303" s="72"/>
      <c r="T303" s="72"/>
    </row>
    <row r="304" spans="1:20" s="65" customFormat="1" ht="14.5" x14ac:dyDescent="0.35">
      <c r="A304" s="48"/>
      <c r="B304" s="93"/>
      <c r="C304" s="93"/>
      <c r="D304" s="93"/>
      <c r="E304" s="95"/>
      <c r="F304" s="95"/>
      <c r="G304" s="95"/>
      <c r="H304" s="93"/>
      <c r="I304" s="93"/>
      <c r="J304" s="93"/>
      <c r="S304" s="72"/>
      <c r="T304" s="72"/>
    </row>
    <row r="305" spans="1:20" s="65" customFormat="1" ht="14.5" x14ac:dyDescent="0.35">
      <c r="A305" s="48"/>
      <c r="B305" s="93"/>
      <c r="C305" s="93"/>
      <c r="D305" s="93"/>
      <c r="E305" s="95"/>
      <c r="F305" s="95"/>
      <c r="G305" s="95"/>
      <c r="H305" s="93"/>
      <c r="I305" s="93"/>
      <c r="J305" s="93"/>
      <c r="S305" s="72"/>
      <c r="T305" s="72"/>
    </row>
    <row r="306" spans="1:20" s="65" customFormat="1" ht="14.5" x14ac:dyDescent="0.35">
      <c r="A306" s="48"/>
      <c r="B306" s="93"/>
      <c r="C306" s="93"/>
      <c r="D306" s="93"/>
      <c r="E306" s="95"/>
      <c r="F306" s="95"/>
      <c r="G306" s="95"/>
      <c r="H306" s="93"/>
      <c r="I306" s="93"/>
      <c r="J306" s="93"/>
      <c r="S306" s="72"/>
      <c r="T306" s="72"/>
    </row>
    <row r="307" spans="1:20" s="65" customFormat="1" ht="14.5" x14ac:dyDescent="0.35">
      <c r="A307" s="48"/>
      <c r="B307" s="93"/>
      <c r="C307" s="93"/>
      <c r="D307" s="93"/>
      <c r="E307" s="95"/>
      <c r="F307" s="95"/>
      <c r="G307" s="95"/>
      <c r="H307" s="93"/>
      <c r="I307" s="93"/>
      <c r="J307" s="93"/>
      <c r="S307" s="72"/>
      <c r="T307" s="72"/>
    </row>
    <row r="308" spans="1:20" s="65" customFormat="1" ht="14.5" x14ac:dyDescent="0.35">
      <c r="A308" s="48"/>
      <c r="B308" s="93"/>
      <c r="C308" s="93"/>
      <c r="D308" s="93"/>
      <c r="E308" s="95"/>
      <c r="F308" s="95"/>
      <c r="G308" s="95"/>
      <c r="H308" s="93"/>
      <c r="I308" s="93"/>
      <c r="J308" s="93"/>
      <c r="S308" s="72"/>
      <c r="T308" s="72"/>
    </row>
    <row r="309" spans="1:20" s="65" customFormat="1" ht="14.5" x14ac:dyDescent="0.35">
      <c r="A309" s="48"/>
      <c r="B309" s="93"/>
      <c r="C309" s="93"/>
      <c r="D309" s="93"/>
      <c r="E309" s="95"/>
      <c r="F309" s="95"/>
      <c r="G309" s="95"/>
      <c r="H309" s="93"/>
      <c r="I309" s="93"/>
      <c r="J309" s="93"/>
      <c r="S309" s="72"/>
      <c r="T309" s="72"/>
    </row>
    <row r="310" spans="1:20" s="65" customFormat="1" ht="14.5" x14ac:dyDescent="0.35">
      <c r="A310" s="48"/>
      <c r="B310" s="93"/>
      <c r="C310" s="93"/>
      <c r="D310" s="93"/>
      <c r="E310" s="95"/>
      <c r="F310" s="95"/>
      <c r="G310" s="95"/>
      <c r="H310" s="93"/>
      <c r="I310" s="93"/>
      <c r="J310" s="93"/>
      <c r="S310" s="72"/>
      <c r="T310" s="72"/>
    </row>
    <row r="311" spans="1:20" s="65" customFormat="1" ht="14.5" x14ac:dyDescent="0.35">
      <c r="A311" s="48"/>
      <c r="B311" s="93"/>
      <c r="C311" s="93"/>
      <c r="D311" s="93"/>
      <c r="E311" s="95"/>
      <c r="F311" s="95"/>
      <c r="G311" s="95"/>
      <c r="H311" s="93"/>
      <c r="I311" s="93"/>
      <c r="J311" s="93"/>
      <c r="S311" s="72"/>
      <c r="T311" s="72"/>
    </row>
    <row r="312" spans="1:20" s="65" customFormat="1" ht="14.5" x14ac:dyDescent="0.35">
      <c r="A312" s="48"/>
      <c r="B312" s="93"/>
      <c r="C312" s="93"/>
      <c r="D312" s="93"/>
      <c r="E312" s="95"/>
      <c r="F312" s="95"/>
      <c r="G312" s="95"/>
      <c r="H312" s="93"/>
      <c r="I312" s="93"/>
      <c r="J312" s="93"/>
      <c r="S312" s="72"/>
      <c r="T312" s="72"/>
    </row>
    <row r="313" spans="1:20" s="65" customFormat="1" ht="14.5" x14ac:dyDescent="0.35">
      <c r="A313" s="48"/>
      <c r="B313" s="93"/>
      <c r="C313" s="93"/>
      <c r="D313" s="93"/>
      <c r="E313" s="95"/>
      <c r="F313" s="95"/>
      <c r="G313" s="95"/>
      <c r="H313" s="93"/>
      <c r="I313" s="93"/>
      <c r="J313" s="93"/>
      <c r="S313" s="72"/>
      <c r="T313" s="72"/>
    </row>
    <row r="314" spans="1:20" s="65" customFormat="1" ht="14.5" x14ac:dyDescent="0.35">
      <c r="A314" s="48"/>
      <c r="B314" s="93"/>
      <c r="C314" s="93"/>
      <c r="D314" s="93"/>
      <c r="E314" s="95"/>
      <c r="F314" s="95"/>
      <c r="G314" s="95"/>
      <c r="H314" s="93"/>
      <c r="I314" s="93"/>
      <c r="J314" s="93"/>
      <c r="S314" s="72"/>
      <c r="T314" s="72"/>
    </row>
    <row r="315" spans="1:20" s="65" customFormat="1" ht="14.5" x14ac:dyDescent="0.35">
      <c r="A315" s="48"/>
      <c r="B315" s="93"/>
      <c r="C315" s="93"/>
      <c r="D315" s="93"/>
      <c r="E315" s="95"/>
      <c r="F315" s="95"/>
      <c r="G315" s="95"/>
      <c r="H315" s="93"/>
      <c r="I315" s="93"/>
      <c r="J315" s="93"/>
      <c r="S315" s="72"/>
      <c r="T315" s="72"/>
    </row>
    <row r="316" spans="1:20" s="65" customFormat="1" ht="14.5" x14ac:dyDescent="0.35">
      <c r="A316" s="48"/>
      <c r="B316" s="93"/>
      <c r="C316" s="93"/>
      <c r="D316" s="93"/>
      <c r="E316" s="95"/>
      <c r="F316" s="95"/>
      <c r="G316" s="95"/>
      <c r="H316" s="93"/>
      <c r="I316" s="93"/>
      <c r="J316" s="93"/>
      <c r="S316" s="72"/>
      <c r="T316" s="72"/>
    </row>
    <row r="317" spans="1:20" s="65" customFormat="1" ht="14.5" x14ac:dyDescent="0.35">
      <c r="A317" s="48"/>
      <c r="B317" s="93"/>
      <c r="C317" s="93"/>
      <c r="D317" s="93"/>
      <c r="E317" s="95"/>
      <c r="F317" s="95"/>
      <c r="G317" s="95"/>
      <c r="H317" s="93"/>
      <c r="I317" s="93"/>
      <c r="J317" s="93"/>
      <c r="S317" s="72"/>
      <c r="T317" s="72"/>
    </row>
    <row r="318" spans="1:20" s="65" customFormat="1" ht="14.5" x14ac:dyDescent="0.35">
      <c r="A318" s="48"/>
      <c r="B318" s="93"/>
      <c r="C318" s="93"/>
      <c r="D318" s="93"/>
      <c r="E318" s="95"/>
      <c r="F318" s="95"/>
      <c r="G318" s="95"/>
      <c r="H318" s="93"/>
      <c r="I318" s="93"/>
      <c r="J318" s="93"/>
      <c r="S318" s="72"/>
      <c r="T318" s="72"/>
    </row>
    <row r="319" spans="1:20" s="65" customFormat="1" ht="14.5" x14ac:dyDescent="0.35">
      <c r="A319" s="48"/>
      <c r="B319" s="93"/>
      <c r="C319" s="93"/>
      <c r="D319" s="93"/>
      <c r="E319" s="95"/>
      <c r="F319" s="95"/>
      <c r="G319" s="95"/>
      <c r="H319" s="93"/>
      <c r="I319" s="93"/>
      <c r="J319" s="93"/>
      <c r="S319" s="72"/>
      <c r="T319" s="72"/>
    </row>
    <row r="320" spans="1:20" s="65" customFormat="1" ht="14.5" x14ac:dyDescent="0.35">
      <c r="A320" s="48"/>
      <c r="B320" s="93"/>
      <c r="C320" s="93"/>
      <c r="D320" s="93"/>
      <c r="E320" s="95"/>
      <c r="F320" s="95"/>
      <c r="G320" s="95"/>
      <c r="H320" s="93"/>
      <c r="I320" s="93"/>
      <c r="J320" s="93"/>
      <c r="S320" s="72"/>
      <c r="T320" s="72"/>
    </row>
    <row r="321" spans="1:20" s="65" customFormat="1" ht="14.5" x14ac:dyDescent="0.35">
      <c r="A321" s="48"/>
      <c r="B321" s="93"/>
      <c r="C321" s="93"/>
      <c r="D321" s="93"/>
      <c r="E321" s="95"/>
      <c r="F321" s="95"/>
      <c r="G321" s="95"/>
      <c r="H321" s="93"/>
      <c r="I321" s="93"/>
      <c r="J321" s="93"/>
      <c r="S321" s="72"/>
      <c r="T321" s="72"/>
    </row>
    <row r="322" spans="1:20" s="65" customFormat="1" ht="14.5" x14ac:dyDescent="0.35">
      <c r="A322" s="48"/>
      <c r="B322" s="93"/>
      <c r="C322" s="93"/>
      <c r="D322" s="93"/>
      <c r="E322" s="95"/>
      <c r="F322" s="95"/>
      <c r="G322" s="95"/>
      <c r="H322" s="93"/>
      <c r="I322" s="93"/>
      <c r="J322" s="93"/>
      <c r="S322" s="72"/>
      <c r="T322" s="72"/>
    </row>
    <row r="323" spans="1:20" s="65" customFormat="1" ht="14.5" x14ac:dyDescent="0.35">
      <c r="A323" s="48"/>
      <c r="B323" s="93"/>
      <c r="C323" s="93"/>
      <c r="D323" s="93"/>
      <c r="E323" s="95"/>
      <c r="F323" s="95"/>
      <c r="G323" s="95"/>
      <c r="H323" s="93"/>
      <c r="I323" s="93"/>
      <c r="J323" s="93"/>
      <c r="S323" s="72"/>
      <c r="T323" s="72"/>
    </row>
    <row r="324" spans="1:20" s="65" customFormat="1" ht="14.5" x14ac:dyDescent="0.35">
      <c r="A324" s="48"/>
      <c r="B324" s="93"/>
      <c r="C324" s="93"/>
      <c r="D324" s="93"/>
      <c r="E324" s="95"/>
      <c r="F324" s="95"/>
      <c r="G324" s="95"/>
      <c r="H324" s="93"/>
      <c r="I324" s="93"/>
      <c r="J324" s="93"/>
      <c r="S324" s="72"/>
      <c r="T324" s="72"/>
    </row>
    <row r="325" spans="1:20" s="65" customFormat="1" ht="14.5" x14ac:dyDescent="0.35">
      <c r="A325" s="48"/>
      <c r="B325" s="93"/>
      <c r="C325" s="93"/>
      <c r="D325" s="93"/>
      <c r="E325" s="95"/>
      <c r="F325" s="95"/>
      <c r="G325" s="95"/>
      <c r="H325" s="93"/>
      <c r="I325" s="93"/>
      <c r="J325" s="93"/>
      <c r="S325" s="72"/>
      <c r="T325" s="72"/>
    </row>
    <row r="326" spans="1:20" s="65" customFormat="1" ht="14.5" x14ac:dyDescent="0.35">
      <c r="A326" s="48"/>
      <c r="B326" s="93"/>
      <c r="C326" s="93"/>
      <c r="D326" s="93"/>
      <c r="E326" s="95"/>
      <c r="F326" s="95"/>
      <c r="G326" s="95"/>
      <c r="H326" s="93"/>
      <c r="I326" s="93"/>
      <c r="J326" s="93"/>
      <c r="S326" s="72"/>
      <c r="T326" s="72"/>
    </row>
    <row r="327" spans="1:20" s="65" customFormat="1" ht="14.5" x14ac:dyDescent="0.35">
      <c r="A327" s="48"/>
      <c r="B327" s="93"/>
      <c r="C327" s="93"/>
      <c r="D327" s="93"/>
      <c r="E327" s="95"/>
      <c r="F327" s="95"/>
      <c r="G327" s="95"/>
      <c r="H327" s="93"/>
      <c r="I327" s="93"/>
      <c r="J327" s="93"/>
      <c r="S327" s="72"/>
      <c r="T327" s="72"/>
    </row>
    <row r="328" spans="1:20" s="65" customFormat="1" ht="14.5" x14ac:dyDescent="0.35">
      <c r="A328" s="48"/>
      <c r="B328" s="93"/>
      <c r="C328" s="93"/>
      <c r="D328" s="93"/>
      <c r="E328" s="95"/>
      <c r="F328" s="95"/>
      <c r="G328" s="95"/>
      <c r="H328" s="93"/>
      <c r="I328" s="93"/>
      <c r="J328" s="93"/>
      <c r="S328" s="72"/>
      <c r="T328" s="72"/>
    </row>
    <row r="329" spans="1:20" s="65" customFormat="1" ht="14.5" x14ac:dyDescent="0.35">
      <c r="A329" s="48"/>
      <c r="B329" s="93"/>
      <c r="C329" s="93"/>
      <c r="D329" s="93"/>
      <c r="E329" s="95"/>
      <c r="F329" s="95"/>
      <c r="G329" s="95"/>
      <c r="H329" s="93"/>
      <c r="I329" s="93"/>
      <c r="J329" s="93"/>
      <c r="S329" s="72"/>
      <c r="T329" s="72"/>
    </row>
    <row r="330" spans="1:20" s="65" customFormat="1" ht="14.5" x14ac:dyDescent="0.35">
      <c r="A330" s="48"/>
      <c r="B330" s="93"/>
      <c r="C330" s="93"/>
      <c r="D330" s="93"/>
      <c r="E330" s="95"/>
      <c r="F330" s="95"/>
      <c r="G330" s="95"/>
      <c r="H330" s="93"/>
      <c r="I330" s="93"/>
      <c r="J330" s="93"/>
      <c r="S330" s="72"/>
      <c r="T330" s="72"/>
    </row>
    <row r="331" spans="1:20" s="65" customFormat="1" ht="14.5" x14ac:dyDescent="0.35">
      <c r="A331" s="48"/>
      <c r="B331" s="93"/>
      <c r="C331" s="93"/>
      <c r="D331" s="93"/>
      <c r="E331" s="95"/>
      <c r="F331" s="95"/>
      <c r="G331" s="95"/>
      <c r="H331" s="93"/>
      <c r="I331" s="93"/>
      <c r="J331" s="93"/>
      <c r="S331" s="72"/>
      <c r="T331" s="72"/>
    </row>
    <row r="332" spans="1:20" s="65" customFormat="1" ht="14.5" x14ac:dyDescent="0.35">
      <c r="A332" s="48"/>
      <c r="B332" s="93"/>
      <c r="C332" s="93"/>
      <c r="D332" s="93"/>
      <c r="E332" s="95"/>
      <c r="F332" s="95"/>
      <c r="G332" s="95"/>
      <c r="H332" s="93"/>
      <c r="I332" s="93"/>
      <c r="J332" s="93"/>
      <c r="S332" s="72"/>
      <c r="T332" s="72"/>
    </row>
    <row r="333" spans="1:20" s="65" customFormat="1" ht="14.5" x14ac:dyDescent="0.35">
      <c r="A333" s="48"/>
      <c r="B333" s="93"/>
      <c r="C333" s="93"/>
      <c r="D333" s="93"/>
      <c r="E333" s="95"/>
      <c r="F333" s="95"/>
      <c r="G333" s="95"/>
      <c r="H333" s="93"/>
      <c r="I333" s="93"/>
      <c r="J333" s="93"/>
      <c r="S333" s="72"/>
      <c r="T333" s="72"/>
    </row>
    <row r="334" spans="1:20" s="65" customFormat="1" ht="14.5" x14ac:dyDescent="0.35">
      <c r="A334" s="48"/>
      <c r="B334" s="93"/>
      <c r="C334" s="93"/>
      <c r="D334" s="93"/>
      <c r="E334" s="95"/>
      <c r="F334" s="95"/>
      <c r="G334" s="95"/>
      <c r="H334" s="93"/>
      <c r="I334" s="93"/>
      <c r="J334" s="93"/>
      <c r="S334" s="72"/>
      <c r="T334" s="72"/>
    </row>
    <row r="335" spans="1:20" s="65" customFormat="1" ht="14.5" x14ac:dyDescent="0.35">
      <c r="A335" s="48"/>
      <c r="B335" s="93"/>
      <c r="C335" s="93"/>
      <c r="D335" s="93"/>
      <c r="E335" s="95"/>
      <c r="F335" s="95"/>
      <c r="G335" s="95"/>
      <c r="H335" s="93"/>
      <c r="I335" s="93"/>
      <c r="J335" s="93"/>
      <c r="S335" s="72"/>
      <c r="T335" s="72"/>
    </row>
    <row r="336" spans="1:20" s="65" customFormat="1" ht="14.5" x14ac:dyDescent="0.35">
      <c r="A336" s="48"/>
      <c r="B336" s="93"/>
      <c r="C336" s="93"/>
      <c r="D336" s="93"/>
      <c r="E336" s="95"/>
      <c r="F336" s="95"/>
      <c r="G336" s="95"/>
      <c r="H336" s="93"/>
      <c r="I336" s="93"/>
      <c r="J336" s="93"/>
      <c r="S336" s="72"/>
      <c r="T336" s="72"/>
    </row>
    <row r="337" spans="1:20" s="65" customFormat="1" ht="14.5" x14ac:dyDescent="0.35">
      <c r="A337" s="48"/>
      <c r="B337" s="93"/>
      <c r="C337" s="93"/>
      <c r="D337" s="93"/>
      <c r="E337" s="95"/>
      <c r="F337" s="95"/>
      <c r="G337" s="95"/>
      <c r="H337" s="93"/>
      <c r="I337" s="93"/>
      <c r="J337" s="93"/>
      <c r="S337" s="72"/>
      <c r="T337" s="72"/>
    </row>
    <row r="338" spans="1:20" s="65" customFormat="1" ht="14.5" x14ac:dyDescent="0.35">
      <c r="A338" s="48"/>
      <c r="B338" s="93"/>
      <c r="C338" s="93"/>
      <c r="D338" s="93"/>
      <c r="E338" s="95"/>
      <c r="F338" s="95"/>
      <c r="G338" s="95"/>
      <c r="H338" s="93"/>
      <c r="I338" s="93"/>
      <c r="J338" s="93"/>
      <c r="S338" s="72"/>
      <c r="T338" s="72"/>
    </row>
    <row r="339" spans="1:20" s="65" customFormat="1" ht="14.5" x14ac:dyDescent="0.35">
      <c r="A339" s="48"/>
      <c r="B339" s="93"/>
      <c r="C339" s="93"/>
      <c r="D339" s="93"/>
      <c r="E339" s="95"/>
      <c r="F339" s="95"/>
      <c r="G339" s="95"/>
      <c r="H339" s="93"/>
      <c r="I339" s="93"/>
      <c r="J339" s="93"/>
      <c r="S339" s="72"/>
      <c r="T339" s="72"/>
    </row>
    <row r="340" spans="1:20" s="65" customFormat="1" ht="14.5" x14ac:dyDescent="0.35">
      <c r="A340" s="48"/>
      <c r="B340" s="93"/>
      <c r="C340" s="93"/>
      <c r="D340" s="93"/>
      <c r="E340" s="95"/>
      <c r="F340" s="95"/>
      <c r="G340" s="95"/>
      <c r="H340" s="93"/>
      <c r="I340" s="93"/>
      <c r="J340" s="93"/>
      <c r="S340" s="72"/>
      <c r="T340" s="72"/>
    </row>
    <row r="341" spans="1:20" s="65" customFormat="1" ht="14.5" x14ac:dyDescent="0.35">
      <c r="A341" s="48"/>
      <c r="B341" s="93"/>
      <c r="C341" s="93"/>
      <c r="D341" s="93"/>
      <c r="E341" s="95"/>
      <c r="F341" s="95"/>
      <c r="G341" s="95"/>
      <c r="H341" s="93"/>
      <c r="I341" s="93"/>
      <c r="J341" s="93"/>
      <c r="S341" s="72"/>
      <c r="T341" s="72"/>
    </row>
    <row r="342" spans="1:20" s="65" customFormat="1" ht="14.5" x14ac:dyDescent="0.35">
      <c r="A342" s="48"/>
      <c r="B342" s="93"/>
      <c r="C342" s="93"/>
      <c r="D342" s="93"/>
      <c r="E342" s="95"/>
      <c r="F342" s="95"/>
      <c r="G342" s="95"/>
      <c r="H342" s="93"/>
      <c r="I342" s="93"/>
      <c r="J342" s="93"/>
      <c r="S342" s="72"/>
      <c r="T342" s="72"/>
    </row>
    <row r="343" spans="1:20" s="65" customFormat="1" ht="14.5" x14ac:dyDescent="0.35">
      <c r="A343" s="48"/>
      <c r="B343" s="93"/>
      <c r="C343" s="93"/>
      <c r="D343" s="93"/>
      <c r="E343" s="95"/>
      <c r="F343" s="95"/>
      <c r="G343" s="95"/>
      <c r="H343" s="93"/>
      <c r="I343" s="93"/>
      <c r="J343" s="93"/>
      <c r="S343" s="72"/>
      <c r="T343" s="72"/>
    </row>
    <row r="344" spans="1:20" s="65" customFormat="1" ht="14.5" x14ac:dyDescent="0.35">
      <c r="A344" s="48"/>
      <c r="B344" s="93"/>
      <c r="C344" s="93"/>
      <c r="D344" s="93"/>
      <c r="E344" s="95"/>
      <c r="F344" s="95"/>
      <c r="G344" s="95"/>
      <c r="H344" s="93"/>
      <c r="I344" s="93"/>
      <c r="J344" s="93"/>
      <c r="S344" s="72"/>
      <c r="T344" s="72"/>
    </row>
    <row r="345" spans="1:20" s="65" customFormat="1" ht="14.5" x14ac:dyDescent="0.35">
      <c r="A345" s="48"/>
      <c r="B345" s="93"/>
      <c r="C345" s="93"/>
      <c r="D345" s="93"/>
      <c r="E345" s="95"/>
      <c r="F345" s="95"/>
      <c r="G345" s="95"/>
      <c r="H345" s="93"/>
      <c r="I345" s="93"/>
      <c r="J345" s="93"/>
      <c r="S345" s="72"/>
      <c r="T345" s="72"/>
    </row>
    <row r="346" spans="1:20" s="65" customFormat="1" ht="14.5" x14ac:dyDescent="0.35">
      <c r="A346" s="48"/>
      <c r="B346" s="93"/>
      <c r="C346" s="93"/>
      <c r="D346" s="93"/>
      <c r="E346" s="95"/>
      <c r="F346" s="95"/>
      <c r="G346" s="95"/>
      <c r="H346" s="93"/>
      <c r="I346" s="93"/>
      <c r="J346" s="93"/>
      <c r="S346" s="72"/>
      <c r="T346" s="72"/>
    </row>
    <row r="347" spans="1:20" s="65" customFormat="1" ht="14.5" x14ac:dyDescent="0.35">
      <c r="A347" s="48"/>
      <c r="B347" s="93"/>
      <c r="C347" s="93"/>
      <c r="D347" s="93"/>
      <c r="E347" s="95"/>
      <c r="F347" s="95"/>
      <c r="G347" s="95"/>
      <c r="H347" s="93"/>
      <c r="I347" s="93"/>
      <c r="J347" s="93"/>
      <c r="S347" s="72"/>
      <c r="T347" s="72"/>
    </row>
    <row r="348" spans="1:20" s="65" customFormat="1" ht="14.5" x14ac:dyDescent="0.35">
      <c r="A348" s="48"/>
      <c r="B348" s="93"/>
      <c r="C348" s="93"/>
      <c r="D348" s="93"/>
      <c r="E348" s="95"/>
      <c r="F348" s="95"/>
      <c r="G348" s="95"/>
      <c r="H348" s="93"/>
      <c r="I348" s="93"/>
      <c r="J348" s="93"/>
      <c r="S348" s="72"/>
      <c r="T348" s="72"/>
    </row>
    <row r="349" spans="1:20" s="65" customFormat="1" ht="14.5" x14ac:dyDescent="0.35">
      <c r="A349" s="48"/>
      <c r="B349" s="93"/>
      <c r="C349" s="93"/>
      <c r="D349" s="93"/>
      <c r="E349" s="95"/>
      <c r="F349" s="95"/>
      <c r="G349" s="95"/>
      <c r="H349" s="93"/>
      <c r="I349" s="93"/>
      <c r="J349" s="93"/>
      <c r="S349" s="72"/>
      <c r="T349" s="72"/>
    </row>
    <row r="350" spans="1:20" s="65" customFormat="1" ht="14.5" x14ac:dyDescent="0.35">
      <c r="A350" s="48"/>
      <c r="B350" s="93"/>
      <c r="C350" s="93"/>
      <c r="D350" s="93"/>
      <c r="E350" s="95"/>
      <c r="F350" s="95"/>
      <c r="G350" s="95"/>
      <c r="H350" s="93"/>
      <c r="I350" s="93"/>
      <c r="J350" s="93"/>
      <c r="S350" s="72"/>
      <c r="T350" s="72"/>
    </row>
    <row r="351" spans="1:20" s="65" customFormat="1" ht="14.5" x14ac:dyDescent="0.35">
      <c r="A351" s="48"/>
      <c r="B351" s="93"/>
      <c r="C351" s="93"/>
      <c r="D351" s="93"/>
      <c r="E351" s="95"/>
      <c r="F351" s="95"/>
      <c r="G351" s="95"/>
      <c r="H351" s="93"/>
      <c r="I351" s="93"/>
      <c r="J351" s="93"/>
      <c r="S351" s="72"/>
      <c r="T351" s="72"/>
    </row>
    <row r="352" spans="1:20" s="65" customFormat="1" ht="14.5" x14ac:dyDescent="0.35">
      <c r="A352" s="48"/>
      <c r="B352" s="93"/>
      <c r="C352" s="93"/>
      <c r="D352" s="93"/>
      <c r="E352" s="95"/>
      <c r="F352" s="95"/>
      <c r="G352" s="95"/>
      <c r="H352" s="93"/>
      <c r="I352" s="93"/>
      <c r="J352" s="93"/>
      <c r="S352" s="72"/>
      <c r="T352" s="72"/>
    </row>
    <row r="353" spans="1:20" s="65" customFormat="1" ht="14.5" x14ac:dyDescent="0.35">
      <c r="A353" s="48"/>
      <c r="B353" s="93"/>
      <c r="C353" s="93"/>
      <c r="D353" s="93"/>
      <c r="E353" s="95"/>
      <c r="F353" s="95"/>
      <c r="G353" s="95"/>
      <c r="H353" s="93"/>
      <c r="I353" s="93"/>
      <c r="J353" s="93"/>
      <c r="S353" s="72"/>
      <c r="T353" s="72"/>
    </row>
    <row r="354" spans="1:20" s="65" customFormat="1" ht="14.5" x14ac:dyDescent="0.35">
      <c r="A354" s="48"/>
      <c r="B354" s="93"/>
      <c r="C354" s="93"/>
      <c r="D354" s="93"/>
      <c r="E354" s="95"/>
      <c r="F354" s="95"/>
      <c r="G354" s="95"/>
      <c r="H354" s="93"/>
      <c r="I354" s="93"/>
      <c r="J354" s="93"/>
      <c r="S354" s="72"/>
      <c r="T354" s="72"/>
    </row>
    <row r="355" spans="1:20" s="65" customFormat="1" ht="14.5" x14ac:dyDescent="0.35">
      <c r="A355" s="48"/>
      <c r="B355" s="93"/>
      <c r="C355" s="93"/>
      <c r="D355" s="93"/>
      <c r="E355" s="95"/>
      <c r="F355" s="95"/>
      <c r="G355" s="95"/>
      <c r="H355" s="93"/>
      <c r="I355" s="93"/>
      <c r="J355" s="93"/>
      <c r="S355" s="72"/>
      <c r="T355" s="72"/>
    </row>
    <row r="356" spans="1:20" s="65" customFormat="1" ht="14.5" x14ac:dyDescent="0.35">
      <c r="A356" s="48"/>
      <c r="B356" s="93"/>
      <c r="C356" s="93"/>
      <c r="D356" s="93"/>
      <c r="E356" s="95"/>
      <c r="F356" s="95"/>
      <c r="G356" s="95"/>
      <c r="H356" s="93"/>
      <c r="I356" s="93"/>
      <c r="J356" s="93"/>
      <c r="S356" s="72"/>
      <c r="T356" s="72"/>
    </row>
    <row r="357" spans="1:20" s="65" customFormat="1" ht="14.5" x14ac:dyDescent="0.35">
      <c r="A357" s="48"/>
      <c r="B357" s="93"/>
      <c r="C357" s="93"/>
      <c r="D357" s="93"/>
      <c r="E357" s="95"/>
      <c r="F357" s="95"/>
      <c r="G357" s="95"/>
      <c r="H357" s="93"/>
      <c r="I357" s="93"/>
      <c r="J357" s="93"/>
      <c r="S357" s="72"/>
      <c r="T357" s="72"/>
    </row>
    <row r="358" spans="1:20" s="65" customFormat="1" ht="14.5" x14ac:dyDescent="0.35">
      <c r="A358" s="48"/>
      <c r="B358" s="93"/>
      <c r="C358" s="93"/>
      <c r="D358" s="93"/>
      <c r="E358" s="95"/>
      <c r="F358" s="95"/>
      <c r="G358" s="95"/>
      <c r="H358" s="93"/>
      <c r="I358" s="93"/>
      <c r="J358" s="93"/>
      <c r="S358" s="72"/>
      <c r="T358" s="72"/>
    </row>
    <row r="359" spans="1:20" s="65" customFormat="1" ht="14.5" x14ac:dyDescent="0.35">
      <c r="A359" s="48"/>
      <c r="B359" s="93"/>
      <c r="C359" s="93"/>
      <c r="D359" s="93"/>
      <c r="E359" s="95"/>
      <c r="F359" s="95"/>
      <c r="G359" s="95"/>
      <c r="H359" s="93"/>
      <c r="I359" s="93"/>
      <c r="J359" s="93"/>
      <c r="S359" s="72"/>
      <c r="T359" s="72"/>
    </row>
    <row r="360" spans="1:20" s="65" customFormat="1" ht="14.5" x14ac:dyDescent="0.35">
      <c r="A360" s="48"/>
      <c r="B360" s="93"/>
      <c r="C360" s="93"/>
      <c r="D360" s="93"/>
      <c r="E360" s="95"/>
      <c r="F360" s="95"/>
      <c r="G360" s="95"/>
      <c r="H360" s="93"/>
      <c r="I360" s="93"/>
      <c r="J360" s="93"/>
      <c r="S360" s="72"/>
      <c r="T360" s="72"/>
    </row>
    <row r="361" spans="1:20" s="65" customFormat="1" ht="14.5" x14ac:dyDescent="0.35">
      <c r="A361" s="48"/>
      <c r="B361" s="93"/>
      <c r="C361" s="93"/>
      <c r="D361" s="93"/>
      <c r="E361" s="95"/>
      <c r="F361" s="95"/>
      <c r="G361" s="95"/>
      <c r="H361" s="93"/>
      <c r="I361" s="93"/>
      <c r="J361" s="93"/>
      <c r="S361" s="72"/>
      <c r="T361" s="72"/>
    </row>
    <row r="362" spans="1:20" s="65" customFormat="1" ht="14.5" x14ac:dyDescent="0.35">
      <c r="A362" s="48"/>
      <c r="B362" s="93"/>
      <c r="C362" s="93"/>
      <c r="D362" s="93"/>
      <c r="E362" s="95"/>
      <c r="F362" s="95"/>
      <c r="G362" s="95"/>
      <c r="H362" s="93"/>
      <c r="I362" s="93"/>
      <c r="J362" s="93"/>
      <c r="S362" s="72"/>
      <c r="T362" s="72"/>
    </row>
    <row r="363" spans="1:20" s="65" customFormat="1" ht="14.5" x14ac:dyDescent="0.35">
      <c r="A363" s="48"/>
      <c r="B363" s="93"/>
      <c r="C363" s="93"/>
      <c r="D363" s="93"/>
      <c r="E363" s="95"/>
      <c r="F363" s="95"/>
      <c r="G363" s="95"/>
      <c r="H363" s="93"/>
      <c r="I363" s="93"/>
      <c r="J363" s="93"/>
      <c r="S363" s="72"/>
      <c r="T363" s="72"/>
    </row>
    <row r="364" spans="1:20" s="65" customFormat="1" ht="14.5" x14ac:dyDescent="0.35">
      <c r="A364" s="48"/>
      <c r="B364" s="93"/>
      <c r="C364" s="93"/>
      <c r="D364" s="93"/>
      <c r="E364" s="95"/>
      <c r="F364" s="95"/>
      <c r="G364" s="95"/>
      <c r="H364" s="93"/>
      <c r="I364" s="93"/>
      <c r="J364" s="93"/>
      <c r="S364" s="72"/>
      <c r="T364" s="72"/>
    </row>
    <row r="365" spans="1:20" s="65" customFormat="1" ht="14.5" x14ac:dyDescent="0.35">
      <c r="A365" s="48"/>
      <c r="B365" s="93"/>
      <c r="C365" s="93"/>
      <c r="D365" s="93"/>
      <c r="E365" s="95"/>
      <c r="F365" s="95"/>
      <c r="G365" s="95"/>
      <c r="H365" s="93"/>
      <c r="I365" s="93"/>
      <c r="J365" s="93"/>
      <c r="S365" s="72"/>
      <c r="T365" s="72"/>
    </row>
    <row r="366" spans="1:20" s="65" customFormat="1" ht="14.5" x14ac:dyDescent="0.35">
      <c r="A366" s="48"/>
      <c r="B366" s="93"/>
      <c r="C366" s="93"/>
      <c r="D366" s="93"/>
      <c r="E366" s="95"/>
      <c r="F366" s="95"/>
      <c r="G366" s="95"/>
      <c r="H366" s="93"/>
      <c r="I366" s="93"/>
      <c r="J366" s="93"/>
      <c r="S366" s="72"/>
      <c r="T366" s="72"/>
    </row>
    <row r="367" spans="1:20" s="65" customFormat="1" ht="14.5" x14ac:dyDescent="0.35">
      <c r="A367" s="48"/>
      <c r="B367" s="93"/>
      <c r="C367" s="93"/>
      <c r="D367" s="93"/>
      <c r="E367" s="95"/>
      <c r="F367" s="95"/>
      <c r="G367" s="95"/>
      <c r="H367" s="93"/>
      <c r="I367" s="93"/>
      <c r="J367" s="93"/>
      <c r="S367" s="72"/>
      <c r="T367" s="72"/>
    </row>
    <row r="368" spans="1:20" s="65" customFormat="1" ht="14.5" x14ac:dyDescent="0.35">
      <c r="A368" s="48"/>
      <c r="B368" s="93"/>
      <c r="C368" s="93"/>
      <c r="D368" s="93"/>
      <c r="E368" s="95"/>
      <c r="F368" s="95"/>
      <c r="G368" s="95"/>
      <c r="H368" s="93"/>
      <c r="I368" s="93"/>
      <c r="J368" s="93"/>
      <c r="S368" s="72"/>
      <c r="T368" s="72"/>
    </row>
    <row r="369" spans="1:20" s="65" customFormat="1" ht="14.5" x14ac:dyDescent="0.35">
      <c r="A369" s="48"/>
      <c r="B369" s="93"/>
      <c r="C369" s="93"/>
      <c r="D369" s="93"/>
      <c r="E369" s="95"/>
      <c r="F369" s="95"/>
      <c r="G369" s="95"/>
      <c r="H369" s="93"/>
      <c r="I369" s="93"/>
      <c r="J369" s="93"/>
      <c r="S369" s="72"/>
      <c r="T369" s="72"/>
    </row>
    <row r="370" spans="1:20" s="65" customFormat="1" ht="14.5" x14ac:dyDescent="0.35">
      <c r="A370" s="48"/>
      <c r="B370" s="93"/>
      <c r="C370" s="93"/>
      <c r="D370" s="93"/>
      <c r="E370" s="95"/>
      <c r="F370" s="95"/>
      <c r="G370" s="95"/>
      <c r="H370" s="93"/>
      <c r="I370" s="93"/>
      <c r="J370" s="93"/>
      <c r="S370" s="72"/>
      <c r="T370" s="72"/>
    </row>
    <row r="371" spans="1:20" s="65" customFormat="1" ht="14.5" x14ac:dyDescent="0.35">
      <c r="A371" s="48"/>
      <c r="B371" s="93"/>
      <c r="C371" s="93"/>
      <c r="D371" s="93"/>
      <c r="E371" s="95"/>
      <c r="F371" s="95"/>
      <c r="G371" s="95"/>
      <c r="H371" s="93"/>
      <c r="I371" s="93"/>
      <c r="J371" s="93"/>
      <c r="S371" s="72"/>
      <c r="T371" s="72"/>
    </row>
    <row r="372" spans="1:20" s="65" customFormat="1" ht="14.5" x14ac:dyDescent="0.35">
      <c r="A372" s="48"/>
      <c r="B372" s="93"/>
      <c r="C372" s="93"/>
      <c r="D372" s="93"/>
      <c r="E372" s="95"/>
      <c r="F372" s="95"/>
      <c r="G372" s="95"/>
      <c r="H372" s="93"/>
      <c r="I372" s="93"/>
      <c r="J372" s="93"/>
      <c r="S372" s="72"/>
      <c r="T372" s="72"/>
    </row>
    <row r="373" spans="1:20" s="65" customFormat="1" ht="14.5" x14ac:dyDescent="0.35">
      <c r="A373" s="48"/>
      <c r="B373" s="93"/>
      <c r="C373" s="93"/>
      <c r="D373" s="93"/>
      <c r="E373" s="95"/>
      <c r="F373" s="95"/>
      <c r="G373" s="95"/>
      <c r="H373" s="93"/>
      <c r="I373" s="93"/>
      <c r="J373" s="93"/>
      <c r="S373" s="72"/>
      <c r="T373" s="72"/>
    </row>
    <row r="374" spans="1:20" s="65" customFormat="1" ht="14.5" x14ac:dyDescent="0.35">
      <c r="A374" s="48"/>
      <c r="B374" s="93"/>
      <c r="C374" s="93"/>
      <c r="D374" s="93"/>
      <c r="E374" s="95"/>
      <c r="F374" s="95"/>
      <c r="G374" s="95"/>
      <c r="H374" s="93"/>
      <c r="I374" s="93"/>
      <c r="J374" s="93"/>
      <c r="S374" s="72"/>
      <c r="T374" s="72"/>
    </row>
    <row r="375" spans="1:20" s="65" customFormat="1" ht="14.5" x14ac:dyDescent="0.35">
      <c r="A375" s="48"/>
      <c r="B375" s="93"/>
      <c r="C375" s="93"/>
      <c r="D375" s="93"/>
      <c r="E375" s="95"/>
      <c r="F375" s="95"/>
      <c r="G375" s="95"/>
      <c r="H375" s="93"/>
      <c r="I375" s="93"/>
      <c r="J375" s="93"/>
      <c r="S375" s="72"/>
      <c r="T375" s="72"/>
    </row>
    <row r="376" spans="1:20" s="65" customFormat="1" ht="14.5" x14ac:dyDescent="0.35">
      <c r="A376" s="48"/>
      <c r="B376" s="93"/>
      <c r="C376" s="93"/>
      <c r="D376" s="93"/>
      <c r="E376" s="95"/>
      <c r="F376" s="95"/>
      <c r="G376" s="95"/>
      <c r="H376" s="93"/>
      <c r="I376" s="93"/>
      <c r="J376" s="93"/>
      <c r="S376" s="72"/>
      <c r="T376" s="72"/>
    </row>
    <row r="377" spans="1:20" s="65" customFormat="1" ht="14.5" x14ac:dyDescent="0.35">
      <c r="A377" s="48"/>
      <c r="B377" s="93"/>
      <c r="C377" s="93"/>
      <c r="D377" s="93"/>
      <c r="E377" s="95"/>
      <c r="F377" s="95"/>
      <c r="G377" s="95"/>
      <c r="H377" s="93"/>
      <c r="I377" s="93"/>
      <c r="J377" s="93"/>
      <c r="S377" s="72"/>
      <c r="T377" s="72"/>
    </row>
    <row r="378" spans="1:20" s="65" customFormat="1" ht="14.5" x14ac:dyDescent="0.35">
      <c r="A378" s="48"/>
      <c r="B378" s="93"/>
      <c r="C378" s="93"/>
      <c r="D378" s="93"/>
      <c r="E378" s="95"/>
      <c r="F378" s="95"/>
      <c r="G378" s="95"/>
      <c r="H378" s="93"/>
      <c r="I378" s="93"/>
      <c r="J378" s="93"/>
      <c r="S378" s="72"/>
      <c r="T378" s="72"/>
    </row>
    <row r="379" spans="1:20" s="65" customFormat="1" ht="14.5" x14ac:dyDescent="0.35">
      <c r="A379" s="48"/>
      <c r="B379" s="93"/>
      <c r="C379" s="93"/>
      <c r="D379" s="93"/>
      <c r="E379" s="95"/>
      <c r="F379" s="95"/>
      <c r="G379" s="95"/>
      <c r="H379" s="93"/>
      <c r="I379" s="93"/>
      <c r="J379" s="93"/>
      <c r="S379" s="72"/>
      <c r="T379" s="72"/>
    </row>
    <row r="380" spans="1:20" s="65" customFormat="1" ht="14.5" x14ac:dyDescent="0.35">
      <c r="A380" s="48"/>
      <c r="B380" s="93"/>
      <c r="C380" s="93"/>
      <c r="D380" s="93"/>
      <c r="E380" s="95"/>
      <c r="F380" s="95"/>
      <c r="G380" s="95"/>
      <c r="H380" s="93"/>
      <c r="I380" s="93"/>
      <c r="J380" s="93"/>
      <c r="S380" s="72"/>
      <c r="T380" s="72"/>
    </row>
    <row r="381" spans="1:20" s="65" customFormat="1" ht="14.5" x14ac:dyDescent="0.35">
      <c r="A381" s="48"/>
      <c r="B381" s="93"/>
      <c r="C381" s="93"/>
      <c r="D381" s="93"/>
      <c r="E381" s="95"/>
      <c r="F381" s="95"/>
      <c r="G381" s="95"/>
      <c r="H381" s="93"/>
      <c r="I381" s="93"/>
      <c r="J381" s="93"/>
      <c r="S381" s="72"/>
      <c r="T381" s="72"/>
    </row>
    <row r="382" spans="1:20" s="65" customFormat="1" ht="14.5" x14ac:dyDescent="0.35">
      <c r="A382" s="48"/>
      <c r="B382" s="93"/>
      <c r="C382" s="93"/>
      <c r="D382" s="93"/>
      <c r="E382" s="95"/>
      <c r="F382" s="95"/>
      <c r="G382" s="95"/>
      <c r="H382" s="93"/>
      <c r="I382" s="93"/>
      <c r="J382" s="93"/>
      <c r="S382" s="72"/>
      <c r="T382" s="72"/>
    </row>
    <row r="383" spans="1:20" s="65" customFormat="1" ht="14.5" x14ac:dyDescent="0.35">
      <c r="A383" s="48"/>
      <c r="B383" s="93"/>
      <c r="C383" s="93"/>
      <c r="D383" s="93"/>
      <c r="E383" s="95"/>
      <c r="F383" s="95"/>
      <c r="G383" s="95"/>
      <c r="H383" s="93"/>
      <c r="I383" s="93"/>
      <c r="J383" s="93"/>
      <c r="S383" s="72"/>
      <c r="T383" s="72"/>
    </row>
    <row r="384" spans="1:20" s="65" customFormat="1" ht="14.5" x14ac:dyDescent="0.35">
      <c r="A384" s="48"/>
      <c r="B384" s="93"/>
      <c r="C384" s="93"/>
      <c r="D384" s="93"/>
      <c r="E384" s="95"/>
      <c r="F384" s="95"/>
      <c r="G384" s="95"/>
      <c r="H384" s="93"/>
      <c r="I384" s="93"/>
      <c r="J384" s="93"/>
      <c r="S384" s="72"/>
      <c r="T384" s="72"/>
    </row>
    <row r="385" spans="1:20" s="65" customFormat="1" ht="14.5" x14ac:dyDescent="0.35">
      <c r="A385" s="48"/>
      <c r="B385" s="93"/>
      <c r="C385" s="93"/>
      <c r="D385" s="93"/>
      <c r="E385" s="95"/>
      <c r="F385" s="95"/>
      <c r="G385" s="95"/>
      <c r="H385" s="93"/>
      <c r="I385" s="93"/>
      <c r="J385" s="93"/>
      <c r="S385" s="72"/>
      <c r="T385" s="72"/>
    </row>
    <row r="386" spans="1:20" s="65" customFormat="1" ht="14.5" x14ac:dyDescent="0.35">
      <c r="A386" s="48"/>
      <c r="B386" s="93"/>
      <c r="C386" s="93"/>
      <c r="D386" s="93"/>
      <c r="E386" s="95"/>
      <c r="F386" s="95"/>
      <c r="G386" s="95"/>
      <c r="H386" s="93"/>
      <c r="I386" s="93"/>
      <c r="J386" s="93"/>
      <c r="S386" s="72"/>
      <c r="T386" s="72"/>
    </row>
    <row r="387" spans="1:20" s="65" customFormat="1" ht="14.5" x14ac:dyDescent="0.35">
      <c r="A387" s="48"/>
      <c r="B387" s="93"/>
      <c r="C387" s="93"/>
      <c r="D387" s="93"/>
      <c r="E387" s="95"/>
      <c r="F387" s="95"/>
      <c r="G387" s="95"/>
      <c r="H387" s="93"/>
      <c r="I387" s="93"/>
      <c r="J387" s="93"/>
      <c r="S387" s="72"/>
      <c r="T387" s="72"/>
    </row>
    <row r="388" spans="1:20" s="65" customFormat="1" ht="14.5" x14ac:dyDescent="0.35">
      <c r="A388" s="48"/>
      <c r="B388" s="93"/>
      <c r="C388" s="93"/>
      <c r="D388" s="93"/>
      <c r="E388" s="95"/>
      <c r="F388" s="95"/>
      <c r="G388" s="95"/>
      <c r="H388" s="93"/>
      <c r="I388" s="93"/>
      <c r="J388" s="93"/>
      <c r="S388" s="72"/>
      <c r="T388" s="72"/>
    </row>
    <row r="389" spans="1:20" s="65" customFormat="1" ht="14.5" x14ac:dyDescent="0.35">
      <c r="A389" s="48"/>
      <c r="B389" s="93"/>
      <c r="C389" s="93"/>
      <c r="D389" s="93"/>
      <c r="E389" s="95"/>
      <c r="F389" s="95"/>
      <c r="G389" s="95"/>
      <c r="H389" s="93"/>
      <c r="I389" s="93"/>
      <c r="J389" s="93"/>
      <c r="S389" s="72"/>
      <c r="T389" s="72"/>
    </row>
    <row r="390" spans="1:20" s="65" customFormat="1" ht="14.5" x14ac:dyDescent="0.35">
      <c r="A390" s="48"/>
      <c r="B390" s="93"/>
      <c r="C390" s="93"/>
      <c r="D390" s="93"/>
      <c r="E390" s="95"/>
      <c r="F390" s="95"/>
      <c r="G390" s="95"/>
      <c r="H390" s="93"/>
      <c r="I390" s="93"/>
      <c r="J390" s="93"/>
      <c r="S390" s="72"/>
      <c r="T390" s="72"/>
    </row>
    <row r="391" spans="1:20" s="65" customFormat="1" ht="14.5" x14ac:dyDescent="0.35">
      <c r="A391" s="48"/>
      <c r="B391" s="93"/>
      <c r="C391" s="93"/>
      <c r="D391" s="93"/>
      <c r="E391" s="95"/>
      <c r="F391" s="95"/>
      <c r="G391" s="95"/>
      <c r="H391" s="93"/>
      <c r="I391" s="93"/>
      <c r="J391" s="93"/>
      <c r="S391" s="72"/>
      <c r="T391" s="72"/>
    </row>
    <row r="392" spans="1:20" s="65" customFormat="1" ht="14.5" x14ac:dyDescent="0.35">
      <c r="A392" s="48"/>
      <c r="B392" s="93"/>
      <c r="C392" s="93"/>
      <c r="D392" s="93"/>
      <c r="E392" s="95"/>
      <c r="F392" s="95"/>
      <c r="G392" s="95"/>
      <c r="H392" s="93"/>
      <c r="I392" s="93"/>
      <c r="J392" s="93"/>
      <c r="S392" s="72"/>
      <c r="T392" s="72"/>
    </row>
    <row r="393" spans="1:20" s="65" customFormat="1" ht="14.5" x14ac:dyDescent="0.35">
      <c r="A393" s="48"/>
      <c r="B393" s="93"/>
      <c r="C393" s="93"/>
      <c r="D393" s="93"/>
      <c r="E393" s="95"/>
      <c r="F393" s="95"/>
      <c r="G393" s="95"/>
      <c r="H393" s="93"/>
      <c r="I393" s="93"/>
      <c r="J393" s="93"/>
      <c r="S393" s="72"/>
      <c r="T393" s="72"/>
    </row>
    <row r="394" spans="1:20" s="65" customFormat="1" ht="14.5" x14ac:dyDescent="0.35">
      <c r="A394" s="48"/>
      <c r="B394" s="93"/>
      <c r="C394" s="93"/>
      <c r="D394" s="93"/>
      <c r="E394" s="95"/>
      <c r="F394" s="95"/>
      <c r="G394" s="95"/>
      <c r="H394" s="93"/>
      <c r="I394" s="93"/>
      <c r="J394" s="93"/>
      <c r="S394" s="72"/>
      <c r="T394" s="72"/>
    </row>
    <row r="395" spans="1:20" s="65" customFormat="1" ht="14.5" x14ac:dyDescent="0.35">
      <c r="A395" s="48"/>
      <c r="B395" s="93"/>
      <c r="C395" s="93"/>
      <c r="D395" s="93"/>
      <c r="E395" s="95"/>
      <c r="F395" s="95"/>
      <c r="G395" s="95"/>
      <c r="H395" s="93"/>
      <c r="I395" s="93"/>
      <c r="J395" s="93"/>
      <c r="S395" s="72"/>
      <c r="T395" s="72"/>
    </row>
    <row r="396" spans="1:20" s="65" customFormat="1" ht="14.5" x14ac:dyDescent="0.35">
      <c r="A396" s="48"/>
      <c r="B396" s="93"/>
      <c r="C396" s="93"/>
      <c r="D396" s="93"/>
      <c r="E396" s="95"/>
      <c r="F396" s="95"/>
      <c r="G396" s="95"/>
      <c r="H396" s="93"/>
      <c r="I396" s="93"/>
      <c r="J396" s="93"/>
      <c r="S396" s="72"/>
      <c r="T396" s="72"/>
    </row>
    <row r="397" spans="1:20" s="65" customFormat="1" ht="14.5" x14ac:dyDescent="0.35">
      <c r="A397" s="48"/>
      <c r="B397" s="93"/>
      <c r="C397" s="93"/>
      <c r="D397" s="93"/>
      <c r="E397" s="95"/>
      <c r="F397" s="95"/>
      <c r="G397" s="95"/>
      <c r="H397" s="93"/>
      <c r="I397" s="93"/>
      <c r="J397" s="93"/>
      <c r="S397" s="72"/>
      <c r="T397" s="72"/>
    </row>
    <row r="398" spans="1:20" s="65" customFormat="1" ht="14.5" x14ac:dyDescent="0.35">
      <c r="A398" s="48"/>
      <c r="B398" s="93"/>
      <c r="C398" s="93"/>
      <c r="D398" s="93"/>
      <c r="E398" s="95"/>
      <c r="F398" s="95"/>
      <c r="G398" s="95"/>
      <c r="H398" s="93"/>
      <c r="I398" s="93"/>
      <c r="J398" s="93"/>
      <c r="S398" s="72"/>
      <c r="T398" s="72"/>
    </row>
    <row r="399" spans="1:20" s="65" customFormat="1" ht="14.5" x14ac:dyDescent="0.35">
      <c r="A399" s="48"/>
      <c r="B399" s="93"/>
      <c r="C399" s="93"/>
      <c r="D399" s="93"/>
      <c r="E399" s="95"/>
      <c r="F399" s="95"/>
      <c r="G399" s="95"/>
      <c r="H399" s="93"/>
      <c r="I399" s="93"/>
      <c r="J399" s="93"/>
      <c r="S399" s="72"/>
      <c r="T399" s="72"/>
    </row>
    <row r="400" spans="1:20" s="65" customFormat="1" ht="14.5" x14ac:dyDescent="0.35">
      <c r="A400" s="48"/>
      <c r="B400" s="93"/>
      <c r="C400" s="93"/>
      <c r="D400" s="93"/>
      <c r="E400" s="95"/>
      <c r="F400" s="95"/>
      <c r="G400" s="95"/>
      <c r="H400" s="93"/>
      <c r="I400" s="93"/>
      <c r="J400" s="93"/>
      <c r="S400" s="72"/>
      <c r="T400" s="72"/>
    </row>
    <row r="401" spans="1:20" s="65" customFormat="1" ht="14.5" x14ac:dyDescent="0.35">
      <c r="A401" s="48"/>
      <c r="B401" s="93"/>
      <c r="C401" s="93"/>
      <c r="D401" s="93"/>
      <c r="E401" s="95"/>
      <c r="F401" s="95"/>
      <c r="G401" s="95"/>
      <c r="H401" s="93"/>
      <c r="I401" s="93"/>
      <c r="J401" s="93"/>
      <c r="S401" s="72"/>
      <c r="T401" s="72"/>
    </row>
    <row r="402" spans="1:20" s="65" customFormat="1" ht="14.5" x14ac:dyDescent="0.35">
      <c r="A402" s="48"/>
      <c r="B402" s="93"/>
      <c r="C402" s="93"/>
      <c r="D402" s="93"/>
      <c r="E402" s="95"/>
      <c r="F402" s="95"/>
      <c r="G402" s="95"/>
      <c r="H402" s="93"/>
      <c r="I402" s="93"/>
      <c r="J402" s="93"/>
      <c r="S402" s="72"/>
      <c r="T402" s="72"/>
    </row>
    <row r="403" spans="1:20" s="65" customFormat="1" ht="14.5" x14ac:dyDescent="0.35">
      <c r="A403" s="48"/>
      <c r="B403" s="93"/>
      <c r="C403" s="93"/>
      <c r="D403" s="93"/>
      <c r="E403" s="95"/>
      <c r="F403" s="95"/>
      <c r="G403" s="95"/>
      <c r="H403" s="93"/>
      <c r="I403" s="93"/>
      <c r="J403" s="93"/>
      <c r="S403" s="72"/>
      <c r="T403" s="72"/>
    </row>
    <row r="404" spans="1:20" s="65" customFormat="1" ht="14.5" x14ac:dyDescent="0.35">
      <c r="A404" s="48"/>
      <c r="B404" s="93"/>
      <c r="C404" s="93"/>
      <c r="D404" s="93"/>
      <c r="E404" s="95"/>
      <c r="F404" s="95"/>
      <c r="G404" s="95"/>
      <c r="H404" s="93"/>
      <c r="I404" s="93"/>
      <c r="J404" s="93"/>
      <c r="S404" s="72"/>
      <c r="T404" s="72"/>
    </row>
    <row r="405" spans="1:20" s="65" customFormat="1" ht="14.5" x14ac:dyDescent="0.35">
      <c r="A405" s="48"/>
      <c r="B405" s="93"/>
      <c r="C405" s="93"/>
      <c r="D405" s="93"/>
      <c r="E405" s="95"/>
      <c r="F405" s="95"/>
      <c r="G405" s="95"/>
      <c r="H405" s="93"/>
      <c r="I405" s="93"/>
      <c r="J405" s="93"/>
      <c r="S405" s="72"/>
      <c r="T405" s="72"/>
    </row>
    <row r="406" spans="1:20" s="65" customFormat="1" ht="14.5" x14ac:dyDescent="0.35">
      <c r="A406" s="48"/>
      <c r="B406" s="93"/>
      <c r="C406" s="93"/>
      <c r="D406" s="93"/>
      <c r="E406" s="95"/>
      <c r="F406" s="95"/>
      <c r="G406" s="95"/>
      <c r="H406" s="93"/>
      <c r="I406" s="93"/>
      <c r="J406" s="93"/>
      <c r="S406" s="72"/>
      <c r="T406" s="72"/>
    </row>
    <row r="407" spans="1:20" s="65" customFormat="1" ht="14.5" x14ac:dyDescent="0.35">
      <c r="A407" s="48"/>
      <c r="B407" s="93"/>
      <c r="C407" s="93"/>
      <c r="D407" s="93"/>
      <c r="E407" s="95"/>
      <c r="F407" s="95"/>
      <c r="G407" s="95"/>
      <c r="H407" s="93"/>
      <c r="I407" s="93"/>
      <c r="J407" s="93"/>
      <c r="S407" s="72"/>
      <c r="T407" s="72"/>
    </row>
    <row r="408" spans="1:20" s="65" customFormat="1" ht="14.5" x14ac:dyDescent="0.35">
      <c r="A408" s="48"/>
      <c r="B408" s="93"/>
      <c r="C408" s="93"/>
      <c r="D408" s="93"/>
      <c r="E408" s="95"/>
      <c r="F408" s="95"/>
      <c r="G408" s="95"/>
      <c r="H408" s="93"/>
      <c r="I408" s="93"/>
      <c r="J408" s="93"/>
      <c r="S408" s="72"/>
      <c r="T408" s="72"/>
    </row>
    <row r="409" spans="1:20" s="65" customFormat="1" ht="14.5" x14ac:dyDescent="0.35">
      <c r="A409" s="48"/>
      <c r="B409" s="93"/>
      <c r="C409" s="93"/>
      <c r="D409" s="93"/>
      <c r="E409" s="95"/>
      <c r="F409" s="95"/>
      <c r="G409" s="95"/>
      <c r="H409" s="93"/>
      <c r="I409" s="93"/>
      <c r="J409" s="93"/>
      <c r="S409" s="72"/>
      <c r="T409" s="72"/>
    </row>
    <row r="410" spans="1:20" s="65" customFormat="1" ht="14.5" x14ac:dyDescent="0.35">
      <c r="A410" s="48"/>
      <c r="B410" s="93"/>
      <c r="C410" s="93"/>
      <c r="D410" s="93"/>
      <c r="E410" s="95"/>
      <c r="F410" s="95"/>
      <c r="G410" s="95"/>
      <c r="H410" s="93"/>
      <c r="I410" s="93"/>
      <c r="J410" s="93"/>
      <c r="S410" s="72"/>
      <c r="T410" s="72"/>
    </row>
    <row r="411" spans="1:20" s="65" customFormat="1" ht="14.5" x14ac:dyDescent="0.35">
      <c r="A411" s="48"/>
      <c r="B411" s="93"/>
      <c r="C411" s="93"/>
      <c r="D411" s="93"/>
      <c r="E411" s="95"/>
      <c r="F411" s="95"/>
      <c r="G411" s="95"/>
      <c r="H411" s="93"/>
      <c r="I411" s="93"/>
      <c r="J411" s="93"/>
      <c r="S411" s="72"/>
      <c r="T411" s="72"/>
    </row>
    <row r="412" spans="1:20" s="65" customFormat="1" ht="14.5" x14ac:dyDescent="0.35">
      <c r="A412" s="48"/>
      <c r="B412" s="93"/>
      <c r="C412" s="93"/>
      <c r="D412" s="93"/>
      <c r="E412" s="95"/>
      <c r="F412" s="95"/>
      <c r="G412" s="95"/>
      <c r="H412" s="93"/>
      <c r="I412" s="93"/>
      <c r="J412" s="93"/>
      <c r="S412" s="72"/>
      <c r="T412" s="72"/>
    </row>
    <row r="413" spans="1:20" s="65" customFormat="1" ht="14.5" x14ac:dyDescent="0.35">
      <c r="A413" s="48"/>
      <c r="B413" s="93"/>
      <c r="C413" s="93"/>
      <c r="D413" s="93"/>
      <c r="E413" s="95"/>
      <c r="F413" s="95"/>
      <c r="G413" s="95"/>
      <c r="H413" s="93"/>
      <c r="I413" s="93"/>
      <c r="J413" s="93"/>
      <c r="S413" s="72"/>
      <c r="T413" s="72"/>
    </row>
    <row r="414" spans="1:20" s="65" customFormat="1" ht="14.5" x14ac:dyDescent="0.35">
      <c r="A414" s="48"/>
      <c r="B414" s="93"/>
      <c r="C414" s="93"/>
      <c r="D414" s="93"/>
      <c r="E414" s="95"/>
      <c r="F414" s="95"/>
      <c r="G414" s="95"/>
      <c r="H414" s="93"/>
      <c r="I414" s="93"/>
      <c r="J414" s="93"/>
      <c r="S414" s="72"/>
      <c r="T414" s="72"/>
    </row>
    <row r="415" spans="1:20" s="65" customFormat="1" ht="14.5" x14ac:dyDescent="0.35">
      <c r="A415" s="48"/>
      <c r="B415" s="93"/>
      <c r="C415" s="93"/>
      <c r="D415" s="93"/>
      <c r="E415" s="95"/>
      <c r="F415" s="95"/>
      <c r="G415" s="95"/>
      <c r="H415" s="93"/>
      <c r="I415" s="93"/>
      <c r="J415" s="93"/>
      <c r="S415" s="72"/>
      <c r="T415" s="72"/>
    </row>
    <row r="416" spans="1:20" s="65" customFormat="1" ht="14.5" x14ac:dyDescent="0.35">
      <c r="A416" s="48"/>
      <c r="B416" s="93"/>
      <c r="C416" s="93"/>
      <c r="D416" s="93"/>
      <c r="E416" s="95"/>
      <c r="F416" s="95"/>
      <c r="G416" s="95"/>
      <c r="H416" s="93"/>
      <c r="I416" s="93"/>
      <c r="J416" s="93"/>
      <c r="S416" s="72"/>
      <c r="T416" s="72"/>
    </row>
    <row r="417" spans="1:20" s="65" customFormat="1" ht="14.5" x14ac:dyDescent="0.35">
      <c r="A417" s="48"/>
      <c r="B417" s="93"/>
      <c r="C417" s="93"/>
      <c r="D417" s="93"/>
      <c r="E417" s="95"/>
      <c r="F417" s="95"/>
      <c r="G417" s="95"/>
      <c r="H417" s="93"/>
      <c r="I417" s="93"/>
      <c r="J417" s="93"/>
      <c r="S417" s="72"/>
      <c r="T417" s="72"/>
    </row>
    <row r="418" spans="1:20" s="65" customFormat="1" ht="14.5" x14ac:dyDescent="0.35">
      <c r="A418" s="48"/>
      <c r="B418" s="93"/>
      <c r="C418" s="93"/>
      <c r="D418" s="93"/>
      <c r="E418" s="95"/>
      <c r="F418" s="95"/>
      <c r="G418" s="95"/>
      <c r="H418" s="93"/>
      <c r="I418" s="93"/>
      <c r="J418" s="93"/>
      <c r="S418" s="72"/>
      <c r="T418" s="72"/>
    </row>
    <row r="419" spans="1:20" s="65" customFormat="1" ht="14.5" x14ac:dyDescent="0.35">
      <c r="A419" s="48"/>
      <c r="B419" s="93"/>
      <c r="C419" s="93"/>
      <c r="D419" s="93"/>
      <c r="E419" s="95"/>
      <c r="F419" s="95"/>
      <c r="G419" s="95"/>
      <c r="H419" s="93"/>
      <c r="I419" s="93"/>
      <c r="J419" s="93"/>
      <c r="S419" s="72"/>
      <c r="T419" s="72"/>
    </row>
    <row r="420" spans="1:20" s="65" customFormat="1" ht="14.5" x14ac:dyDescent="0.35">
      <c r="A420" s="48"/>
      <c r="B420" s="93"/>
      <c r="C420" s="93"/>
      <c r="D420" s="93"/>
      <c r="E420" s="95"/>
      <c r="F420" s="95"/>
      <c r="G420" s="95"/>
      <c r="H420" s="93"/>
      <c r="I420" s="93"/>
      <c r="J420" s="93"/>
      <c r="S420" s="72"/>
      <c r="T420" s="72"/>
    </row>
    <row r="421" spans="1:20" s="65" customFormat="1" ht="14.5" x14ac:dyDescent="0.35">
      <c r="A421" s="48"/>
      <c r="B421" s="93"/>
      <c r="C421" s="93"/>
      <c r="D421" s="93"/>
      <c r="E421" s="95"/>
      <c r="F421" s="95"/>
      <c r="G421" s="95"/>
      <c r="H421" s="93"/>
      <c r="I421" s="93"/>
      <c r="J421" s="93"/>
      <c r="S421" s="72"/>
      <c r="T421" s="72"/>
    </row>
    <row r="422" spans="1:20" s="65" customFormat="1" ht="14.5" x14ac:dyDescent="0.35">
      <c r="A422" s="48"/>
      <c r="B422" s="93"/>
      <c r="C422" s="93"/>
      <c r="D422" s="93"/>
      <c r="E422" s="95"/>
      <c r="F422" s="95"/>
      <c r="G422" s="95"/>
      <c r="H422" s="93"/>
      <c r="I422" s="93"/>
      <c r="J422" s="93"/>
      <c r="S422" s="72"/>
      <c r="T422" s="72"/>
    </row>
    <row r="423" spans="1:20" s="65" customFormat="1" ht="14.5" x14ac:dyDescent="0.35">
      <c r="A423" s="48"/>
      <c r="B423" s="93"/>
      <c r="C423" s="93"/>
      <c r="D423" s="93"/>
      <c r="E423" s="95"/>
      <c r="F423" s="95"/>
      <c r="G423" s="95"/>
      <c r="H423" s="93"/>
      <c r="I423" s="93"/>
      <c r="J423" s="93"/>
      <c r="S423" s="72"/>
      <c r="T423" s="72"/>
    </row>
    <row r="424" spans="1:20" s="65" customFormat="1" ht="14.5" x14ac:dyDescent="0.35">
      <c r="A424" s="48"/>
      <c r="B424" s="93"/>
      <c r="C424" s="93"/>
      <c r="D424" s="93"/>
      <c r="E424" s="95"/>
      <c r="F424" s="95"/>
      <c r="G424" s="95"/>
      <c r="H424" s="93"/>
      <c r="I424" s="93"/>
      <c r="J424" s="93"/>
      <c r="S424" s="72"/>
      <c r="T424" s="72"/>
    </row>
    <row r="425" spans="1:20" s="65" customFormat="1" ht="14.5" x14ac:dyDescent="0.35">
      <c r="A425" s="48"/>
      <c r="B425" s="93"/>
      <c r="C425" s="93"/>
      <c r="D425" s="93"/>
      <c r="E425" s="95"/>
      <c r="F425" s="95"/>
      <c r="G425" s="95"/>
      <c r="H425" s="93"/>
      <c r="I425" s="93"/>
      <c r="J425" s="93"/>
      <c r="S425" s="72"/>
      <c r="T425" s="72"/>
    </row>
    <row r="426" spans="1:20" s="65" customFormat="1" ht="14.5" x14ac:dyDescent="0.35">
      <c r="A426" s="48"/>
      <c r="B426" s="93"/>
      <c r="C426" s="93"/>
      <c r="D426" s="93"/>
      <c r="E426" s="95"/>
      <c r="F426" s="95"/>
      <c r="G426" s="95"/>
      <c r="H426" s="93"/>
      <c r="I426" s="93"/>
      <c r="J426" s="93"/>
      <c r="S426" s="72"/>
      <c r="T426" s="72"/>
    </row>
    <row r="427" spans="1:20" s="65" customFormat="1" ht="14.5" x14ac:dyDescent="0.35">
      <c r="A427" s="48"/>
      <c r="B427" s="93"/>
      <c r="C427" s="93"/>
      <c r="D427" s="93"/>
      <c r="E427" s="95"/>
      <c r="F427" s="95"/>
      <c r="G427" s="95"/>
      <c r="H427" s="93"/>
      <c r="I427" s="93"/>
      <c r="J427" s="93"/>
      <c r="S427" s="72"/>
      <c r="T427" s="72"/>
    </row>
    <row r="428" spans="1:20" s="65" customFormat="1" ht="14.5" x14ac:dyDescent="0.35">
      <c r="A428" s="48"/>
      <c r="B428" s="93"/>
      <c r="C428" s="93"/>
      <c r="D428" s="93"/>
      <c r="E428" s="95"/>
      <c r="F428" s="95"/>
      <c r="G428" s="95"/>
      <c r="H428" s="93"/>
      <c r="I428" s="93"/>
      <c r="J428" s="93"/>
      <c r="S428" s="72"/>
      <c r="T428" s="72"/>
    </row>
    <row r="429" spans="1:20" s="65" customFormat="1" ht="14.5" x14ac:dyDescent="0.35">
      <c r="A429" s="48"/>
      <c r="B429" s="93"/>
      <c r="C429" s="93"/>
      <c r="D429" s="93"/>
      <c r="E429" s="95"/>
      <c r="F429" s="95"/>
      <c r="G429" s="95"/>
      <c r="H429" s="93"/>
      <c r="I429" s="93"/>
      <c r="J429" s="93"/>
      <c r="S429" s="72"/>
      <c r="T429" s="72"/>
    </row>
    <row r="430" spans="1:20" s="65" customFormat="1" ht="14.5" x14ac:dyDescent="0.35">
      <c r="A430" s="48"/>
      <c r="B430" s="93"/>
      <c r="C430" s="93"/>
      <c r="D430" s="93"/>
      <c r="E430" s="95"/>
      <c r="F430" s="95"/>
      <c r="G430" s="95"/>
      <c r="H430" s="93"/>
      <c r="I430" s="93"/>
      <c r="J430" s="93"/>
      <c r="S430" s="72"/>
      <c r="T430" s="72"/>
    </row>
    <row r="431" spans="1:20" s="65" customFormat="1" ht="14.5" x14ac:dyDescent="0.35">
      <c r="A431" s="48"/>
      <c r="B431" s="93"/>
      <c r="C431" s="93"/>
      <c r="D431" s="93"/>
      <c r="E431" s="95"/>
      <c r="F431" s="95"/>
      <c r="G431" s="95"/>
      <c r="H431" s="93"/>
      <c r="I431" s="93"/>
      <c r="J431" s="93"/>
      <c r="S431" s="72"/>
      <c r="T431" s="72"/>
    </row>
    <row r="432" spans="1:20" s="65" customFormat="1" ht="14.5" x14ac:dyDescent="0.35">
      <c r="A432" s="48"/>
      <c r="B432" s="93"/>
      <c r="C432" s="93"/>
      <c r="D432" s="93"/>
      <c r="E432" s="95"/>
      <c r="F432" s="95"/>
      <c r="G432" s="95"/>
      <c r="H432" s="93"/>
      <c r="I432" s="93"/>
      <c r="J432" s="93"/>
      <c r="S432" s="72"/>
      <c r="T432" s="72"/>
    </row>
    <row r="433" spans="1:20" s="65" customFormat="1" ht="14.5" x14ac:dyDescent="0.35">
      <c r="A433" s="48"/>
      <c r="B433" s="93"/>
      <c r="C433" s="93"/>
      <c r="D433" s="93"/>
      <c r="E433" s="95"/>
      <c r="F433" s="95"/>
      <c r="G433" s="95"/>
      <c r="H433" s="93"/>
      <c r="I433" s="93"/>
      <c r="J433" s="93"/>
      <c r="S433" s="72"/>
      <c r="T433" s="72"/>
    </row>
    <row r="434" spans="1:20" s="65" customFormat="1" ht="14.5" x14ac:dyDescent="0.35">
      <c r="A434" s="48"/>
      <c r="B434" s="93"/>
      <c r="C434" s="93"/>
      <c r="D434" s="93"/>
      <c r="E434" s="95"/>
      <c r="F434" s="95"/>
      <c r="G434" s="95"/>
      <c r="H434" s="93"/>
      <c r="I434" s="93"/>
      <c r="J434" s="93"/>
      <c r="S434" s="72"/>
      <c r="T434" s="72"/>
    </row>
    <row r="435" spans="1:20" s="65" customFormat="1" ht="14.5" x14ac:dyDescent="0.35">
      <c r="A435" s="48"/>
      <c r="B435" s="93"/>
      <c r="C435" s="93"/>
      <c r="D435" s="93"/>
      <c r="E435" s="95"/>
      <c r="F435" s="95"/>
      <c r="G435" s="95"/>
      <c r="H435" s="93"/>
      <c r="I435" s="93"/>
      <c r="J435" s="93"/>
      <c r="S435" s="72"/>
      <c r="T435" s="72"/>
    </row>
    <row r="436" spans="1:20" s="65" customFormat="1" ht="14.5" x14ac:dyDescent="0.35">
      <c r="A436" s="48"/>
      <c r="B436" s="93"/>
      <c r="C436" s="93"/>
      <c r="D436" s="93"/>
      <c r="E436" s="95"/>
      <c r="F436" s="95"/>
      <c r="G436" s="95"/>
      <c r="H436" s="93"/>
      <c r="I436" s="93"/>
      <c r="J436" s="93"/>
      <c r="S436" s="72"/>
      <c r="T436" s="72"/>
    </row>
    <row r="437" spans="1:20" s="65" customFormat="1" ht="14.5" x14ac:dyDescent="0.35">
      <c r="A437" s="48"/>
      <c r="B437" s="93"/>
      <c r="C437" s="93"/>
      <c r="D437" s="93"/>
      <c r="E437" s="95"/>
      <c r="F437" s="95"/>
      <c r="G437" s="95"/>
      <c r="H437" s="93"/>
      <c r="I437" s="93"/>
      <c r="J437" s="93"/>
      <c r="S437" s="72"/>
      <c r="T437" s="72"/>
    </row>
    <row r="438" spans="1:20" s="65" customFormat="1" ht="14.5" x14ac:dyDescent="0.35">
      <c r="A438" s="48"/>
      <c r="B438" s="93"/>
      <c r="C438" s="93"/>
      <c r="D438" s="93"/>
      <c r="E438" s="95"/>
      <c r="F438" s="95"/>
      <c r="G438" s="95"/>
      <c r="H438" s="93"/>
      <c r="I438" s="93"/>
      <c r="J438" s="93"/>
      <c r="S438" s="72"/>
      <c r="T438" s="72"/>
    </row>
    <row r="439" spans="1:20" s="65" customFormat="1" ht="14.5" x14ac:dyDescent="0.35">
      <c r="A439" s="48"/>
      <c r="B439" s="93"/>
      <c r="C439" s="93"/>
      <c r="D439" s="93"/>
      <c r="E439" s="95"/>
      <c r="F439" s="95"/>
      <c r="G439" s="95"/>
      <c r="H439" s="93"/>
      <c r="I439" s="93"/>
      <c r="J439" s="93"/>
      <c r="S439" s="72"/>
      <c r="T439" s="72"/>
    </row>
    <row r="440" spans="1:20" s="65" customFormat="1" ht="14.5" x14ac:dyDescent="0.35">
      <c r="A440" s="48"/>
      <c r="B440" s="93"/>
      <c r="C440" s="93"/>
      <c r="D440" s="93"/>
      <c r="E440" s="95"/>
      <c r="F440" s="95"/>
      <c r="G440" s="95"/>
      <c r="H440" s="93"/>
      <c r="I440" s="93"/>
      <c r="J440" s="93"/>
      <c r="S440" s="72"/>
      <c r="T440" s="72"/>
    </row>
    <row r="441" spans="1:20" s="65" customFormat="1" ht="14.5" x14ac:dyDescent="0.35">
      <c r="A441" s="48"/>
      <c r="B441" s="93"/>
      <c r="C441" s="93"/>
      <c r="D441" s="93"/>
      <c r="E441" s="95"/>
      <c r="F441" s="95"/>
      <c r="G441" s="95"/>
      <c r="H441" s="93"/>
      <c r="I441" s="93"/>
      <c r="J441" s="93"/>
      <c r="S441" s="72"/>
      <c r="T441" s="72"/>
    </row>
    <row r="442" spans="1:20" s="65" customFormat="1" ht="14.5" x14ac:dyDescent="0.35">
      <c r="A442" s="48"/>
      <c r="B442" s="93"/>
      <c r="C442" s="93"/>
      <c r="D442" s="93"/>
      <c r="E442" s="95"/>
      <c r="F442" s="95"/>
      <c r="G442" s="95"/>
      <c r="H442" s="93"/>
      <c r="I442" s="93"/>
      <c r="J442" s="93"/>
      <c r="S442" s="72"/>
      <c r="T442" s="72"/>
    </row>
    <row r="443" spans="1:20" s="65" customFormat="1" ht="14.5" x14ac:dyDescent="0.35">
      <c r="A443" s="48"/>
      <c r="B443" s="93"/>
      <c r="C443" s="93"/>
      <c r="D443" s="93"/>
      <c r="E443" s="95"/>
      <c r="F443" s="95"/>
      <c r="G443" s="95"/>
      <c r="H443" s="93"/>
      <c r="I443" s="93"/>
      <c r="J443" s="93"/>
      <c r="S443" s="72"/>
      <c r="T443" s="72"/>
    </row>
    <row r="444" spans="1:20" s="65" customFormat="1" ht="14.5" x14ac:dyDescent="0.35">
      <c r="A444" s="48"/>
      <c r="B444" s="93"/>
      <c r="C444" s="93"/>
      <c r="D444" s="93"/>
      <c r="E444" s="95"/>
      <c r="F444" s="95"/>
      <c r="G444" s="95"/>
      <c r="H444" s="93"/>
      <c r="I444" s="93"/>
      <c r="J444" s="93"/>
      <c r="S444" s="72"/>
      <c r="T444" s="72"/>
    </row>
    <row r="445" spans="1:20" s="65" customFormat="1" ht="14.5" x14ac:dyDescent="0.35">
      <c r="A445" s="48"/>
      <c r="B445" s="93"/>
      <c r="C445" s="93"/>
      <c r="D445" s="93"/>
      <c r="E445" s="95"/>
      <c r="F445" s="95"/>
      <c r="G445" s="95"/>
      <c r="H445" s="93"/>
      <c r="I445" s="93"/>
      <c r="J445" s="93"/>
      <c r="S445" s="72"/>
      <c r="T445" s="72"/>
    </row>
    <row r="446" spans="1:20" s="65" customFormat="1" ht="14.5" x14ac:dyDescent="0.35">
      <c r="A446" s="48"/>
      <c r="B446" s="93"/>
      <c r="C446" s="93"/>
      <c r="D446" s="93"/>
      <c r="E446" s="95"/>
      <c r="F446" s="95"/>
      <c r="G446" s="95"/>
      <c r="H446" s="93"/>
      <c r="I446" s="93"/>
      <c r="J446" s="93"/>
      <c r="S446" s="72"/>
      <c r="T446" s="72"/>
    </row>
    <row r="447" spans="1:20" s="65" customFormat="1" ht="14.5" x14ac:dyDescent="0.35">
      <c r="A447" s="48"/>
      <c r="B447" s="93"/>
      <c r="C447" s="93"/>
      <c r="D447" s="93"/>
      <c r="E447" s="95"/>
      <c r="F447" s="95"/>
      <c r="G447" s="95"/>
      <c r="H447" s="93"/>
      <c r="I447" s="93"/>
      <c r="J447" s="93"/>
      <c r="S447" s="72"/>
      <c r="T447" s="72"/>
    </row>
    <row r="448" spans="1:20" s="65" customFormat="1" ht="14.5" x14ac:dyDescent="0.35">
      <c r="A448" s="48"/>
      <c r="B448" s="93"/>
      <c r="C448" s="93"/>
      <c r="D448" s="93"/>
      <c r="E448" s="95"/>
      <c r="F448" s="95"/>
      <c r="G448" s="95"/>
      <c r="H448" s="93"/>
      <c r="I448" s="93"/>
      <c r="J448" s="93"/>
      <c r="S448" s="72"/>
      <c r="T448" s="72"/>
    </row>
    <row r="449" spans="1:20" s="65" customFormat="1" ht="14.5" x14ac:dyDescent="0.35">
      <c r="A449" s="48"/>
      <c r="B449" s="93"/>
      <c r="C449" s="93"/>
      <c r="D449" s="93"/>
      <c r="E449" s="95"/>
      <c r="F449" s="95"/>
      <c r="G449" s="95"/>
      <c r="H449" s="93"/>
      <c r="I449" s="93"/>
      <c r="J449" s="93"/>
      <c r="S449" s="72"/>
      <c r="T449" s="72"/>
    </row>
    <row r="450" spans="1:20" s="65" customFormat="1" ht="14.5" x14ac:dyDescent="0.35">
      <c r="A450" s="48"/>
      <c r="B450" s="93"/>
      <c r="C450" s="93"/>
      <c r="D450" s="93"/>
      <c r="E450" s="95"/>
      <c r="F450" s="95"/>
      <c r="G450" s="95"/>
      <c r="H450" s="93"/>
      <c r="I450" s="93"/>
      <c r="J450" s="93"/>
      <c r="S450" s="72"/>
      <c r="T450" s="72"/>
    </row>
    <row r="451" spans="1:20" s="65" customFormat="1" ht="14.5" x14ac:dyDescent="0.35">
      <c r="A451" s="48"/>
      <c r="B451" s="93"/>
      <c r="C451" s="93"/>
      <c r="D451" s="93"/>
      <c r="E451" s="95"/>
      <c r="F451" s="95"/>
      <c r="G451" s="95"/>
      <c r="H451" s="93"/>
      <c r="I451" s="93"/>
      <c r="J451" s="93"/>
      <c r="S451" s="72"/>
      <c r="T451" s="72"/>
    </row>
    <row r="452" spans="1:20" s="65" customFormat="1" ht="14.5" x14ac:dyDescent="0.35">
      <c r="A452" s="48"/>
      <c r="B452" s="93"/>
      <c r="C452" s="93"/>
      <c r="D452" s="93"/>
      <c r="E452" s="95"/>
      <c r="F452" s="95"/>
      <c r="G452" s="95"/>
      <c r="H452" s="93"/>
      <c r="I452" s="93"/>
      <c r="J452" s="93"/>
      <c r="S452" s="72"/>
      <c r="T452" s="72"/>
    </row>
    <row r="453" spans="1:20" s="65" customFormat="1" ht="14.5" x14ac:dyDescent="0.35">
      <c r="A453" s="48"/>
      <c r="B453" s="93"/>
      <c r="C453" s="93"/>
      <c r="D453" s="93"/>
      <c r="E453" s="95"/>
      <c r="F453" s="95"/>
      <c r="G453" s="95"/>
      <c r="H453" s="93"/>
      <c r="I453" s="93"/>
      <c r="J453" s="93"/>
      <c r="S453" s="72"/>
      <c r="T453" s="72"/>
    </row>
    <row r="454" spans="1:20" s="65" customFormat="1" ht="14.5" x14ac:dyDescent="0.35">
      <c r="A454" s="48"/>
      <c r="B454" s="93"/>
      <c r="C454" s="93"/>
      <c r="D454" s="93"/>
      <c r="E454" s="95"/>
      <c r="F454" s="95"/>
      <c r="G454" s="95"/>
      <c r="H454" s="93"/>
      <c r="I454" s="93"/>
      <c r="J454" s="93"/>
      <c r="S454" s="72"/>
      <c r="T454" s="72"/>
    </row>
    <row r="455" spans="1:20" s="65" customFormat="1" ht="14.5" x14ac:dyDescent="0.35">
      <c r="A455" s="48"/>
      <c r="B455" s="93"/>
      <c r="C455" s="93"/>
      <c r="D455" s="93"/>
      <c r="E455" s="95"/>
      <c r="F455" s="95"/>
      <c r="G455" s="95"/>
      <c r="H455" s="93"/>
      <c r="I455" s="93"/>
      <c r="J455" s="93"/>
      <c r="S455" s="72"/>
      <c r="T455" s="72"/>
    </row>
    <row r="456" spans="1:20" s="65" customFormat="1" ht="14.5" x14ac:dyDescent="0.35">
      <c r="A456" s="48"/>
      <c r="B456" s="93"/>
      <c r="C456" s="93"/>
      <c r="D456" s="93"/>
      <c r="E456" s="95"/>
      <c r="F456" s="95"/>
      <c r="G456" s="95"/>
      <c r="H456" s="93"/>
      <c r="I456" s="93"/>
      <c r="J456" s="93"/>
      <c r="S456" s="72"/>
      <c r="T456" s="72"/>
    </row>
    <row r="457" spans="1:20" s="65" customFormat="1" ht="14.5" x14ac:dyDescent="0.35">
      <c r="A457" s="48"/>
      <c r="B457" s="93"/>
      <c r="C457" s="93"/>
      <c r="D457" s="93"/>
      <c r="E457" s="95"/>
      <c r="F457" s="95"/>
      <c r="G457" s="95"/>
      <c r="H457" s="93"/>
      <c r="I457" s="93"/>
      <c r="J457" s="93"/>
      <c r="S457" s="72"/>
      <c r="T457" s="72"/>
    </row>
    <row r="458" spans="1:20" s="65" customFormat="1" ht="14.5" x14ac:dyDescent="0.35">
      <c r="A458" s="48"/>
      <c r="B458" s="93"/>
      <c r="C458" s="93"/>
      <c r="D458" s="93"/>
      <c r="E458" s="95"/>
      <c r="F458" s="95"/>
      <c r="G458" s="95"/>
      <c r="H458" s="93"/>
      <c r="I458" s="93"/>
      <c r="J458" s="93"/>
      <c r="S458" s="72"/>
      <c r="T458" s="72"/>
    </row>
    <row r="459" spans="1:20" s="65" customFormat="1" ht="14.5" x14ac:dyDescent="0.35">
      <c r="A459" s="48"/>
      <c r="B459" s="93"/>
      <c r="C459" s="93"/>
      <c r="D459" s="93"/>
      <c r="E459" s="95"/>
      <c r="F459" s="95"/>
      <c r="G459" s="95"/>
      <c r="H459" s="93"/>
      <c r="I459" s="93"/>
      <c r="J459" s="93"/>
      <c r="S459" s="72"/>
      <c r="T459" s="72"/>
    </row>
    <row r="460" spans="1:20" s="65" customFormat="1" ht="14.5" x14ac:dyDescent="0.35">
      <c r="A460" s="48"/>
      <c r="B460" s="93"/>
      <c r="C460" s="93"/>
      <c r="D460" s="93"/>
      <c r="E460" s="95"/>
      <c r="F460" s="95"/>
      <c r="G460" s="95"/>
      <c r="H460" s="93"/>
      <c r="I460" s="93"/>
      <c r="J460" s="93"/>
      <c r="S460" s="72"/>
      <c r="T460" s="72"/>
    </row>
    <row r="461" spans="1:20" s="65" customFormat="1" ht="14.5" x14ac:dyDescent="0.35">
      <c r="A461" s="48"/>
      <c r="B461" s="93"/>
      <c r="C461" s="93"/>
      <c r="D461" s="93"/>
      <c r="E461" s="95"/>
      <c r="F461" s="95"/>
      <c r="G461" s="95"/>
      <c r="H461" s="93"/>
      <c r="I461" s="93"/>
      <c r="J461" s="93"/>
      <c r="S461" s="72"/>
      <c r="T461" s="72"/>
    </row>
    <row r="462" spans="1:20" s="65" customFormat="1" ht="14.5" x14ac:dyDescent="0.35">
      <c r="A462" s="48"/>
      <c r="B462" s="93"/>
      <c r="C462" s="93"/>
      <c r="D462" s="93"/>
      <c r="E462" s="95"/>
      <c r="F462" s="95"/>
      <c r="G462" s="95"/>
      <c r="H462" s="93"/>
      <c r="I462" s="93"/>
      <c r="J462" s="93"/>
      <c r="S462" s="72"/>
      <c r="T462" s="72"/>
    </row>
    <row r="463" spans="1:20" s="65" customFormat="1" ht="14.5" x14ac:dyDescent="0.35">
      <c r="A463" s="48"/>
      <c r="B463" s="93"/>
      <c r="C463" s="93"/>
      <c r="D463" s="93"/>
      <c r="E463" s="95"/>
      <c r="F463" s="95"/>
      <c r="G463" s="95"/>
      <c r="H463" s="93"/>
      <c r="I463" s="93"/>
      <c r="J463" s="93"/>
      <c r="S463" s="72"/>
      <c r="T463" s="72"/>
    </row>
    <row r="464" spans="1:20" s="65" customFormat="1" ht="14.5" x14ac:dyDescent="0.35">
      <c r="A464" s="48"/>
      <c r="B464" s="93"/>
      <c r="C464" s="93"/>
      <c r="D464" s="93"/>
      <c r="E464" s="95"/>
      <c r="F464" s="95"/>
      <c r="G464" s="95"/>
      <c r="H464" s="93"/>
      <c r="I464" s="93"/>
      <c r="J464" s="93"/>
      <c r="S464" s="72"/>
      <c r="T464" s="72"/>
    </row>
    <row r="465" spans="1:20" s="65" customFormat="1" ht="14.5" x14ac:dyDescent="0.35">
      <c r="A465" s="48"/>
      <c r="B465" s="93"/>
      <c r="C465" s="93"/>
      <c r="D465" s="93"/>
      <c r="E465" s="95"/>
      <c r="F465" s="95"/>
      <c r="G465" s="95"/>
      <c r="H465" s="93"/>
      <c r="I465" s="93"/>
      <c r="J465" s="93"/>
      <c r="S465" s="72"/>
      <c r="T465" s="72"/>
    </row>
    <row r="466" spans="1:20" s="65" customFormat="1" ht="14.5" x14ac:dyDescent="0.35">
      <c r="A466" s="48"/>
      <c r="B466" s="93"/>
      <c r="C466" s="93"/>
      <c r="D466" s="93"/>
      <c r="E466" s="95"/>
      <c r="F466" s="95"/>
      <c r="G466" s="95"/>
      <c r="H466" s="93"/>
      <c r="I466" s="93"/>
      <c r="J466" s="93"/>
      <c r="S466" s="72"/>
      <c r="T466" s="72"/>
    </row>
    <row r="467" spans="1:20" s="65" customFormat="1" ht="14.5" x14ac:dyDescent="0.35">
      <c r="A467" s="48"/>
      <c r="B467" s="93"/>
      <c r="C467" s="93"/>
      <c r="D467" s="93"/>
      <c r="E467" s="95"/>
      <c r="F467" s="95"/>
      <c r="G467" s="95"/>
      <c r="H467" s="93"/>
      <c r="I467" s="93"/>
      <c r="J467" s="93"/>
      <c r="S467" s="72"/>
      <c r="T467" s="72"/>
    </row>
    <row r="468" spans="1:20" s="65" customFormat="1" ht="14.5" x14ac:dyDescent="0.35">
      <c r="A468" s="48"/>
      <c r="B468" s="93"/>
      <c r="C468" s="93"/>
      <c r="D468" s="93"/>
      <c r="E468" s="95"/>
      <c r="F468" s="95"/>
      <c r="G468" s="95"/>
      <c r="H468" s="93"/>
      <c r="I468" s="93"/>
      <c r="J468" s="93"/>
      <c r="S468" s="72"/>
      <c r="T468" s="72"/>
    </row>
    <row r="469" spans="1:20" s="65" customFormat="1" ht="14.5" x14ac:dyDescent="0.35">
      <c r="A469" s="48"/>
      <c r="B469" s="93"/>
      <c r="C469" s="93"/>
      <c r="D469" s="93"/>
      <c r="E469" s="95"/>
      <c r="F469" s="95"/>
      <c r="G469" s="95"/>
      <c r="H469" s="93"/>
      <c r="I469" s="93"/>
      <c r="J469" s="93"/>
      <c r="S469" s="72"/>
      <c r="T469" s="72"/>
    </row>
    <row r="470" spans="1:20" s="65" customFormat="1" ht="14.5" x14ac:dyDescent="0.35">
      <c r="A470" s="48"/>
      <c r="B470" s="93"/>
      <c r="C470" s="93"/>
      <c r="D470" s="93"/>
      <c r="E470" s="95"/>
      <c r="F470" s="95"/>
      <c r="G470" s="95"/>
      <c r="H470" s="93"/>
      <c r="I470" s="93"/>
      <c r="J470" s="93"/>
      <c r="S470" s="72"/>
      <c r="T470" s="72"/>
    </row>
    <row r="471" spans="1:20" s="65" customFormat="1" ht="14.5" x14ac:dyDescent="0.35">
      <c r="A471" s="48"/>
      <c r="B471" s="93"/>
      <c r="C471" s="93"/>
      <c r="D471" s="93"/>
      <c r="E471" s="95"/>
      <c r="F471" s="95"/>
      <c r="G471" s="95"/>
      <c r="H471" s="93"/>
      <c r="I471" s="93"/>
      <c r="J471" s="93"/>
      <c r="S471" s="72"/>
      <c r="T471" s="72"/>
    </row>
    <row r="472" spans="1:20" s="65" customFormat="1" ht="14.5" x14ac:dyDescent="0.35">
      <c r="A472" s="48"/>
      <c r="B472" s="93"/>
      <c r="C472" s="93"/>
      <c r="D472" s="93"/>
      <c r="E472" s="95"/>
      <c r="F472" s="95"/>
      <c r="G472" s="95"/>
      <c r="H472" s="93"/>
      <c r="I472" s="93"/>
      <c r="J472" s="93"/>
      <c r="S472" s="72"/>
      <c r="T472" s="72"/>
    </row>
    <row r="473" spans="1:20" s="65" customFormat="1" ht="14.5" x14ac:dyDescent="0.35">
      <c r="A473" s="48"/>
      <c r="B473" s="93"/>
      <c r="C473" s="93"/>
      <c r="D473" s="93"/>
      <c r="E473" s="95"/>
      <c r="F473" s="95"/>
      <c r="G473" s="95"/>
      <c r="H473" s="93"/>
      <c r="I473" s="93"/>
      <c r="J473" s="93"/>
      <c r="S473" s="72"/>
      <c r="T473" s="72"/>
    </row>
    <row r="474" spans="1:20" s="65" customFormat="1" ht="14.5" x14ac:dyDescent="0.35">
      <c r="A474" s="48"/>
      <c r="B474" s="93"/>
      <c r="C474" s="93"/>
      <c r="D474" s="93"/>
      <c r="E474" s="95"/>
      <c r="F474" s="95"/>
      <c r="G474" s="95"/>
      <c r="H474" s="93"/>
      <c r="I474" s="93"/>
      <c r="J474" s="93"/>
      <c r="S474" s="72"/>
      <c r="T474" s="72"/>
    </row>
    <row r="475" spans="1:20" s="65" customFormat="1" ht="14.5" x14ac:dyDescent="0.35">
      <c r="A475" s="48"/>
      <c r="B475" s="93"/>
      <c r="C475" s="93"/>
      <c r="D475" s="93"/>
      <c r="E475" s="95"/>
      <c r="F475" s="95"/>
      <c r="G475" s="95"/>
      <c r="H475" s="93"/>
      <c r="I475" s="93"/>
      <c r="J475" s="93"/>
      <c r="S475" s="72"/>
      <c r="T475" s="72"/>
    </row>
    <row r="476" spans="1:20" s="65" customFormat="1" ht="14.5" x14ac:dyDescent="0.35">
      <c r="A476" s="48"/>
      <c r="B476" s="93"/>
      <c r="C476" s="93"/>
      <c r="D476" s="93"/>
      <c r="E476" s="95"/>
      <c r="F476" s="95"/>
      <c r="G476" s="95"/>
      <c r="H476" s="93"/>
      <c r="I476" s="93"/>
      <c r="J476" s="93"/>
      <c r="S476" s="72"/>
      <c r="T476" s="72"/>
    </row>
    <row r="477" spans="1:20" s="65" customFormat="1" ht="14.5" x14ac:dyDescent="0.35">
      <c r="A477" s="48"/>
      <c r="B477" s="93"/>
      <c r="C477" s="93"/>
      <c r="D477" s="93"/>
      <c r="E477" s="95"/>
      <c r="F477" s="95"/>
      <c r="G477" s="95"/>
      <c r="H477" s="93"/>
      <c r="I477" s="93"/>
      <c r="J477" s="93"/>
      <c r="S477" s="72"/>
      <c r="T477" s="72"/>
    </row>
    <row r="478" spans="1:20" s="65" customFormat="1" ht="14.5" x14ac:dyDescent="0.35">
      <c r="A478" s="48"/>
      <c r="B478" s="93"/>
      <c r="C478" s="93"/>
      <c r="D478" s="93"/>
      <c r="E478" s="95"/>
      <c r="F478" s="95"/>
      <c r="G478" s="95"/>
      <c r="H478" s="93"/>
      <c r="I478" s="93"/>
      <c r="J478" s="93"/>
      <c r="S478" s="72"/>
      <c r="T478" s="72"/>
    </row>
    <row r="479" spans="1:20" s="65" customFormat="1" ht="14.5" x14ac:dyDescent="0.35">
      <c r="A479" s="48"/>
      <c r="B479" s="93"/>
      <c r="C479" s="93"/>
      <c r="D479" s="93"/>
      <c r="E479" s="95"/>
      <c r="F479" s="95"/>
      <c r="G479" s="95"/>
      <c r="H479" s="93"/>
      <c r="I479" s="93"/>
      <c r="J479" s="93"/>
      <c r="S479" s="72"/>
      <c r="T479" s="72"/>
    </row>
    <row r="480" spans="1:20" s="65" customFormat="1" ht="14.5" x14ac:dyDescent="0.35">
      <c r="A480" s="48"/>
      <c r="B480" s="93"/>
      <c r="C480" s="93"/>
      <c r="D480" s="93"/>
      <c r="E480" s="95"/>
      <c r="F480" s="95"/>
      <c r="G480" s="95"/>
      <c r="H480" s="93"/>
      <c r="I480" s="93"/>
      <c r="J480" s="93"/>
      <c r="S480" s="72"/>
      <c r="T480" s="72"/>
    </row>
    <row r="481" spans="1:20" s="65" customFormat="1" ht="14.5" x14ac:dyDescent="0.35">
      <c r="A481" s="48"/>
      <c r="B481" s="93"/>
      <c r="C481" s="93"/>
      <c r="D481" s="93"/>
      <c r="E481" s="95"/>
      <c r="F481" s="95"/>
      <c r="G481" s="95"/>
      <c r="H481" s="93"/>
      <c r="I481" s="93"/>
      <c r="J481" s="93"/>
      <c r="S481" s="72"/>
      <c r="T481" s="72"/>
    </row>
    <row r="482" spans="1:20" s="65" customFormat="1" ht="14.5" x14ac:dyDescent="0.35">
      <c r="A482" s="48"/>
      <c r="B482" s="93"/>
      <c r="C482" s="93"/>
      <c r="D482" s="93"/>
      <c r="E482" s="95"/>
      <c r="F482" s="95"/>
      <c r="G482" s="95"/>
      <c r="H482" s="93"/>
      <c r="I482" s="93"/>
      <c r="J482" s="93"/>
      <c r="S482" s="72"/>
      <c r="T482" s="72"/>
    </row>
    <row r="483" spans="1:20" s="65" customFormat="1" ht="14.5" x14ac:dyDescent="0.35">
      <c r="A483" s="48"/>
      <c r="B483" s="93"/>
      <c r="C483" s="93"/>
      <c r="D483" s="93"/>
      <c r="E483" s="95"/>
      <c r="F483" s="95"/>
      <c r="G483" s="95"/>
      <c r="H483" s="93"/>
      <c r="I483" s="93"/>
      <c r="J483" s="93"/>
      <c r="S483" s="72"/>
      <c r="T483" s="72"/>
    </row>
    <row r="484" spans="1:20" s="65" customFormat="1" ht="14.5" x14ac:dyDescent="0.35">
      <c r="A484" s="48"/>
      <c r="B484" s="93"/>
      <c r="C484" s="93"/>
      <c r="D484" s="93"/>
      <c r="E484" s="95"/>
      <c r="F484" s="95"/>
      <c r="G484" s="95"/>
      <c r="H484" s="93"/>
      <c r="I484" s="93"/>
      <c r="J484" s="93"/>
      <c r="S484" s="72"/>
      <c r="T484" s="72"/>
    </row>
    <row r="485" spans="1:20" s="65" customFormat="1" ht="14.5" x14ac:dyDescent="0.35">
      <c r="A485" s="48"/>
      <c r="B485" s="93"/>
      <c r="C485" s="93"/>
      <c r="D485" s="93"/>
      <c r="E485" s="95"/>
      <c r="F485" s="95"/>
      <c r="G485" s="95"/>
      <c r="H485" s="93"/>
      <c r="I485" s="93"/>
      <c r="J485" s="93"/>
      <c r="S485" s="72"/>
      <c r="T485" s="72"/>
    </row>
    <row r="486" spans="1:20" s="65" customFormat="1" ht="14.5" x14ac:dyDescent="0.35">
      <c r="A486" s="48"/>
      <c r="B486" s="93"/>
      <c r="C486" s="93"/>
      <c r="D486" s="93"/>
      <c r="E486" s="95"/>
      <c r="F486" s="95"/>
      <c r="G486" s="95"/>
      <c r="H486" s="93"/>
      <c r="I486" s="93"/>
      <c r="J486" s="93"/>
      <c r="S486" s="72"/>
      <c r="T486" s="72"/>
    </row>
    <row r="487" spans="1:20" s="65" customFormat="1" ht="14.5" x14ac:dyDescent="0.35">
      <c r="A487" s="48"/>
      <c r="B487" s="93"/>
      <c r="C487" s="93"/>
      <c r="D487" s="93"/>
      <c r="E487" s="95"/>
      <c r="F487" s="95"/>
      <c r="G487" s="95"/>
      <c r="H487" s="93"/>
      <c r="I487" s="93"/>
      <c r="J487" s="93"/>
      <c r="S487" s="72"/>
      <c r="T487" s="72"/>
    </row>
    <row r="488" spans="1:20" s="65" customFormat="1" ht="14.5" x14ac:dyDescent="0.35">
      <c r="A488" s="48"/>
      <c r="B488" s="93"/>
      <c r="C488" s="93"/>
      <c r="D488" s="93"/>
      <c r="E488" s="95"/>
      <c r="F488" s="95"/>
      <c r="G488" s="95"/>
      <c r="H488" s="93"/>
      <c r="I488" s="93"/>
      <c r="J488" s="93"/>
      <c r="S488" s="72"/>
      <c r="T488" s="72"/>
    </row>
    <row r="489" spans="1:20" s="65" customFormat="1" ht="14.5" x14ac:dyDescent="0.35">
      <c r="A489" s="48"/>
      <c r="B489" s="93"/>
      <c r="C489" s="93"/>
      <c r="D489" s="93"/>
      <c r="E489" s="95"/>
      <c r="F489" s="95"/>
      <c r="G489" s="95"/>
      <c r="H489" s="93"/>
      <c r="I489" s="93"/>
      <c r="J489" s="93"/>
      <c r="S489" s="72"/>
      <c r="T489" s="72"/>
    </row>
    <row r="490" spans="1:20" s="65" customFormat="1" ht="14.5" x14ac:dyDescent="0.35">
      <c r="A490" s="48"/>
      <c r="B490" s="93"/>
      <c r="C490" s="93"/>
      <c r="D490" s="93"/>
      <c r="E490" s="95"/>
      <c r="F490" s="95"/>
      <c r="G490" s="95"/>
      <c r="H490" s="93"/>
      <c r="I490" s="93"/>
      <c r="J490" s="93"/>
      <c r="S490" s="72"/>
      <c r="T490" s="72"/>
    </row>
    <row r="491" spans="1:20" s="65" customFormat="1" ht="14.5" x14ac:dyDescent="0.35">
      <c r="A491" s="48"/>
      <c r="B491" s="93"/>
      <c r="C491" s="93"/>
      <c r="D491" s="93"/>
      <c r="E491" s="95"/>
      <c r="F491" s="95"/>
      <c r="G491" s="95"/>
      <c r="H491" s="93"/>
      <c r="I491" s="93"/>
      <c r="J491" s="93"/>
      <c r="S491" s="72"/>
      <c r="T491" s="72"/>
    </row>
    <row r="492" spans="1:20" s="65" customFormat="1" ht="14.5" x14ac:dyDescent="0.35">
      <c r="A492" s="48"/>
      <c r="B492" s="93"/>
      <c r="C492" s="93"/>
      <c r="D492" s="93"/>
      <c r="E492" s="95"/>
      <c r="F492" s="95"/>
      <c r="G492" s="95"/>
      <c r="H492" s="93"/>
      <c r="I492" s="93"/>
      <c r="J492" s="93"/>
      <c r="S492" s="72"/>
      <c r="T492" s="72"/>
    </row>
    <row r="493" spans="1:20" s="65" customFormat="1" ht="14.5" x14ac:dyDescent="0.35">
      <c r="A493" s="48"/>
      <c r="B493" s="93"/>
      <c r="C493" s="93"/>
      <c r="D493" s="93"/>
      <c r="E493" s="95"/>
      <c r="F493" s="95"/>
      <c r="G493" s="95"/>
      <c r="H493" s="93"/>
      <c r="I493" s="93"/>
      <c r="J493" s="93"/>
      <c r="S493" s="72"/>
      <c r="T493" s="72"/>
    </row>
    <row r="494" spans="1:20" s="65" customFormat="1" ht="14.5" x14ac:dyDescent="0.35">
      <c r="A494" s="48"/>
      <c r="B494" s="93"/>
      <c r="C494" s="93"/>
      <c r="D494" s="93"/>
      <c r="E494" s="95"/>
      <c r="F494" s="95"/>
      <c r="G494" s="95"/>
      <c r="H494" s="93"/>
      <c r="I494" s="93"/>
      <c r="J494" s="93"/>
      <c r="S494" s="72"/>
      <c r="T494" s="72"/>
    </row>
    <row r="495" spans="1:20" s="65" customFormat="1" ht="14.5" x14ac:dyDescent="0.35">
      <c r="A495" s="48"/>
      <c r="B495" s="93"/>
      <c r="C495" s="93"/>
      <c r="D495" s="93"/>
      <c r="E495" s="95"/>
      <c r="F495" s="95"/>
      <c r="G495" s="95"/>
      <c r="H495" s="93"/>
      <c r="I495" s="93"/>
      <c r="J495" s="93"/>
      <c r="S495" s="72"/>
      <c r="T495" s="72"/>
    </row>
    <row r="496" spans="1:20" s="65" customFormat="1" ht="14.5" x14ac:dyDescent="0.35">
      <c r="A496" s="48"/>
      <c r="B496" s="93"/>
      <c r="C496" s="93"/>
      <c r="D496" s="93"/>
      <c r="E496" s="95"/>
      <c r="F496" s="95"/>
      <c r="G496" s="95"/>
      <c r="H496" s="93"/>
      <c r="I496" s="93"/>
      <c r="J496" s="93"/>
      <c r="S496" s="72"/>
      <c r="T496" s="72"/>
    </row>
    <row r="497" spans="1:20" s="65" customFormat="1" ht="14.5" x14ac:dyDescent="0.35">
      <c r="A497" s="48"/>
      <c r="B497" s="93"/>
      <c r="C497" s="93"/>
      <c r="D497" s="93"/>
      <c r="E497" s="95"/>
      <c r="F497" s="95"/>
      <c r="G497" s="95"/>
      <c r="H497" s="93"/>
      <c r="I497" s="93"/>
      <c r="J497" s="93"/>
      <c r="S497" s="72"/>
      <c r="T497" s="72"/>
    </row>
    <row r="498" spans="1:20" s="65" customFormat="1" ht="14.5" x14ac:dyDescent="0.35">
      <c r="A498" s="48"/>
      <c r="B498" s="93"/>
      <c r="C498" s="93"/>
      <c r="D498" s="93"/>
      <c r="E498" s="95"/>
      <c r="F498" s="95"/>
      <c r="G498" s="95"/>
      <c r="H498" s="93"/>
      <c r="I498" s="93"/>
      <c r="J498" s="93"/>
      <c r="S498" s="72"/>
      <c r="T498" s="72"/>
    </row>
    <row r="499" spans="1:20" s="65" customFormat="1" ht="14.5" x14ac:dyDescent="0.35">
      <c r="A499" s="48"/>
      <c r="B499" s="93"/>
      <c r="C499" s="93"/>
      <c r="D499" s="93"/>
      <c r="E499" s="95"/>
      <c r="F499" s="95"/>
      <c r="G499" s="95"/>
      <c r="H499" s="93"/>
      <c r="I499" s="93"/>
      <c r="J499" s="93"/>
      <c r="S499" s="72"/>
      <c r="T499" s="72"/>
    </row>
    <row r="500" spans="1:20" s="65" customFormat="1" ht="14.5" x14ac:dyDescent="0.35">
      <c r="A500" s="48"/>
      <c r="B500" s="93"/>
      <c r="C500" s="93"/>
      <c r="D500" s="93"/>
      <c r="E500" s="95"/>
      <c r="F500" s="95"/>
      <c r="G500" s="95"/>
      <c r="H500" s="93"/>
      <c r="I500" s="93"/>
      <c r="J500" s="93"/>
      <c r="S500" s="72"/>
      <c r="T500" s="72"/>
    </row>
    <row r="501" spans="1:20" s="65" customFormat="1" ht="14.5" x14ac:dyDescent="0.35">
      <c r="A501" s="48"/>
      <c r="B501" s="93"/>
      <c r="C501" s="93"/>
      <c r="D501" s="93"/>
      <c r="E501" s="95"/>
      <c r="F501" s="95"/>
      <c r="G501" s="95"/>
      <c r="H501" s="93"/>
      <c r="I501" s="93"/>
      <c r="J501" s="93"/>
      <c r="S501" s="72"/>
      <c r="T501" s="72"/>
    </row>
    <row r="502" spans="1:20" s="65" customFormat="1" ht="14.5" x14ac:dyDescent="0.35">
      <c r="A502" s="48"/>
      <c r="B502" s="93"/>
      <c r="C502" s="93"/>
      <c r="D502" s="93"/>
      <c r="E502" s="95"/>
      <c r="F502" s="95"/>
      <c r="G502" s="95"/>
      <c r="H502" s="93"/>
      <c r="I502" s="93"/>
      <c r="J502" s="93"/>
      <c r="S502" s="72"/>
      <c r="T502" s="72"/>
    </row>
    <row r="503" spans="1:20" s="65" customFormat="1" ht="14.5" x14ac:dyDescent="0.35">
      <c r="A503" s="48"/>
      <c r="B503" s="93"/>
      <c r="C503" s="93"/>
      <c r="D503" s="93"/>
      <c r="E503" s="95"/>
      <c r="F503" s="95"/>
      <c r="G503" s="95"/>
      <c r="H503" s="93"/>
      <c r="I503" s="93"/>
      <c r="J503" s="93"/>
      <c r="S503" s="72"/>
      <c r="T503" s="72"/>
    </row>
    <row r="504" spans="1:20" s="65" customFormat="1" ht="14.5" x14ac:dyDescent="0.35">
      <c r="A504" s="48"/>
      <c r="B504" s="93"/>
      <c r="C504" s="93"/>
      <c r="D504" s="93"/>
      <c r="E504" s="95"/>
      <c r="F504" s="95"/>
      <c r="G504" s="95"/>
      <c r="H504" s="93"/>
      <c r="I504" s="93"/>
      <c r="J504" s="93"/>
      <c r="S504" s="72"/>
      <c r="T504" s="72"/>
    </row>
    <row r="505" spans="1:20" s="65" customFormat="1" ht="14.5" x14ac:dyDescent="0.35">
      <c r="A505" s="48"/>
      <c r="B505" s="93"/>
      <c r="C505" s="93"/>
      <c r="D505" s="93"/>
      <c r="E505" s="95"/>
      <c r="F505" s="95"/>
      <c r="G505" s="95"/>
      <c r="H505" s="93"/>
      <c r="I505" s="93"/>
      <c r="J505" s="93"/>
      <c r="S505" s="72"/>
      <c r="T505" s="72"/>
    </row>
    <row r="506" spans="1:20" s="65" customFormat="1" ht="14.5" x14ac:dyDescent="0.35">
      <c r="A506" s="48"/>
      <c r="B506" s="93"/>
      <c r="C506" s="93"/>
      <c r="D506" s="93"/>
      <c r="E506" s="95"/>
      <c r="F506" s="95"/>
      <c r="G506" s="95"/>
      <c r="H506" s="93"/>
      <c r="I506" s="93"/>
      <c r="J506" s="93"/>
      <c r="S506" s="72"/>
      <c r="T506" s="72"/>
    </row>
    <row r="507" spans="1:20" s="65" customFormat="1" ht="14.5" x14ac:dyDescent="0.35">
      <c r="A507" s="48"/>
      <c r="B507" s="93"/>
      <c r="C507" s="93"/>
      <c r="D507" s="93"/>
      <c r="E507" s="95"/>
      <c r="F507" s="95"/>
      <c r="G507" s="95"/>
      <c r="H507" s="93"/>
      <c r="I507" s="93"/>
      <c r="J507" s="93"/>
      <c r="S507" s="72"/>
      <c r="T507" s="72"/>
    </row>
    <row r="508" spans="1:20" s="65" customFormat="1" ht="14.5" x14ac:dyDescent="0.35">
      <c r="A508" s="48"/>
      <c r="B508" s="93"/>
      <c r="C508" s="93"/>
      <c r="D508" s="93"/>
      <c r="E508" s="95"/>
      <c r="F508" s="95"/>
      <c r="G508" s="95"/>
      <c r="H508" s="93"/>
      <c r="I508" s="93"/>
      <c r="J508" s="93"/>
      <c r="S508" s="72"/>
      <c r="T508" s="72"/>
    </row>
    <row r="509" spans="1:20" s="65" customFormat="1" ht="14.5" x14ac:dyDescent="0.35">
      <c r="A509" s="48"/>
      <c r="B509" s="93"/>
      <c r="C509" s="93"/>
      <c r="D509" s="93"/>
      <c r="E509" s="95"/>
      <c r="F509" s="95"/>
      <c r="G509" s="95"/>
      <c r="H509" s="93"/>
      <c r="I509" s="93"/>
      <c r="J509" s="93"/>
      <c r="S509" s="72"/>
      <c r="T509" s="72"/>
    </row>
    <row r="510" spans="1:20" s="65" customFormat="1" ht="14.5" x14ac:dyDescent="0.35">
      <c r="A510" s="48"/>
      <c r="B510" s="93"/>
      <c r="C510" s="93"/>
      <c r="D510" s="93"/>
      <c r="E510" s="95"/>
      <c r="F510" s="95"/>
      <c r="G510" s="95"/>
      <c r="H510" s="93"/>
      <c r="I510" s="93"/>
      <c r="J510" s="93"/>
      <c r="S510" s="72"/>
      <c r="T510" s="72"/>
    </row>
    <row r="511" spans="1:20" s="65" customFormat="1" ht="14.5" x14ac:dyDescent="0.35">
      <c r="A511" s="48"/>
      <c r="B511" s="93"/>
      <c r="C511" s="93"/>
      <c r="D511" s="93"/>
      <c r="E511" s="95"/>
      <c r="F511" s="95"/>
      <c r="G511" s="95"/>
      <c r="H511" s="93"/>
      <c r="I511" s="93"/>
      <c r="J511" s="93"/>
      <c r="S511" s="72"/>
      <c r="T511" s="72"/>
    </row>
    <row r="512" spans="1:20" s="65" customFormat="1" ht="14.5" x14ac:dyDescent="0.35">
      <c r="A512" s="48"/>
      <c r="B512" s="93"/>
      <c r="C512" s="93"/>
      <c r="D512" s="93"/>
      <c r="E512" s="95"/>
      <c r="F512" s="95"/>
      <c r="G512" s="95"/>
      <c r="H512" s="93"/>
      <c r="I512" s="93"/>
      <c r="J512" s="93"/>
      <c r="S512" s="72"/>
      <c r="T512" s="72"/>
    </row>
    <row r="513" spans="1:20" s="65" customFormat="1" ht="14.5" x14ac:dyDescent="0.35">
      <c r="A513" s="48"/>
      <c r="B513" s="93"/>
      <c r="C513" s="93"/>
      <c r="D513" s="93"/>
      <c r="E513" s="95"/>
      <c r="F513" s="95"/>
      <c r="G513" s="95"/>
      <c r="H513" s="93"/>
      <c r="I513" s="93"/>
      <c r="J513" s="93"/>
      <c r="S513" s="72"/>
      <c r="T513" s="72"/>
    </row>
    <row r="514" spans="1:20" s="65" customFormat="1" ht="14.5" x14ac:dyDescent="0.35">
      <c r="A514" s="48"/>
      <c r="B514" s="93"/>
      <c r="C514" s="93"/>
      <c r="D514" s="93"/>
      <c r="E514" s="95"/>
      <c r="F514" s="95"/>
      <c r="G514" s="95"/>
      <c r="H514" s="93"/>
      <c r="I514" s="93"/>
      <c r="J514" s="93"/>
      <c r="S514" s="72"/>
      <c r="T514" s="72"/>
    </row>
    <row r="515" spans="1:20" s="65" customFormat="1" ht="14.5" x14ac:dyDescent="0.35">
      <c r="A515" s="48"/>
      <c r="B515" s="93"/>
      <c r="C515" s="93"/>
      <c r="D515" s="93"/>
      <c r="E515" s="95"/>
      <c r="F515" s="95"/>
      <c r="G515" s="95"/>
      <c r="H515" s="93"/>
      <c r="I515" s="93"/>
      <c r="J515" s="93"/>
      <c r="S515" s="72"/>
      <c r="T515" s="72"/>
    </row>
    <row r="516" spans="1:20" s="65" customFormat="1" ht="14.5" x14ac:dyDescent="0.35">
      <c r="A516" s="48"/>
      <c r="B516" s="93"/>
      <c r="C516" s="93"/>
      <c r="D516" s="93"/>
      <c r="E516" s="95"/>
      <c r="F516" s="95"/>
      <c r="G516" s="95"/>
      <c r="H516" s="93"/>
      <c r="I516" s="93"/>
      <c r="J516" s="93"/>
      <c r="S516" s="72"/>
      <c r="T516" s="72"/>
    </row>
    <row r="517" spans="1:20" s="65" customFormat="1" ht="14.5" x14ac:dyDescent="0.35">
      <c r="A517" s="48"/>
      <c r="B517" s="93"/>
      <c r="C517" s="93"/>
      <c r="D517" s="93"/>
      <c r="E517" s="95"/>
      <c r="F517" s="95"/>
      <c r="G517" s="95"/>
      <c r="H517" s="93"/>
      <c r="I517" s="93"/>
      <c r="J517" s="93"/>
      <c r="S517" s="72"/>
      <c r="T517" s="72"/>
    </row>
    <row r="518" spans="1:20" s="65" customFormat="1" ht="14.5" x14ac:dyDescent="0.35">
      <c r="A518" s="48"/>
      <c r="B518" s="93"/>
      <c r="C518" s="93"/>
      <c r="D518" s="93"/>
      <c r="E518" s="95"/>
      <c r="F518" s="95"/>
      <c r="G518" s="95"/>
      <c r="H518" s="93"/>
      <c r="I518" s="93"/>
      <c r="J518" s="93"/>
      <c r="S518" s="72"/>
      <c r="T518" s="72"/>
    </row>
    <row r="519" spans="1:20" s="65" customFormat="1" ht="14.5" x14ac:dyDescent="0.35">
      <c r="A519" s="48"/>
      <c r="B519" s="93"/>
      <c r="C519" s="93"/>
      <c r="D519" s="93"/>
      <c r="E519" s="95"/>
      <c r="F519" s="95"/>
      <c r="G519" s="95"/>
      <c r="H519" s="93"/>
      <c r="I519" s="93"/>
      <c r="J519" s="93"/>
      <c r="S519" s="72"/>
      <c r="T519" s="72"/>
    </row>
    <row r="520" spans="1:20" s="65" customFormat="1" ht="14.5" x14ac:dyDescent="0.35">
      <c r="A520" s="48"/>
      <c r="B520" s="93"/>
      <c r="C520" s="93"/>
      <c r="D520" s="93"/>
      <c r="E520" s="95"/>
      <c r="F520" s="95"/>
      <c r="G520" s="95"/>
      <c r="H520" s="93"/>
      <c r="I520" s="93"/>
      <c r="J520" s="93"/>
      <c r="S520" s="72"/>
      <c r="T520" s="72"/>
    </row>
    <row r="521" spans="1:20" s="65" customFormat="1" ht="14.5" x14ac:dyDescent="0.35">
      <c r="A521" s="48"/>
      <c r="B521" s="93"/>
      <c r="C521" s="93"/>
      <c r="D521" s="93"/>
      <c r="E521" s="95"/>
      <c r="F521" s="95"/>
      <c r="G521" s="95"/>
      <c r="H521" s="93"/>
      <c r="I521" s="93"/>
      <c r="J521" s="93"/>
      <c r="S521" s="72"/>
      <c r="T521" s="72"/>
    </row>
    <row r="522" spans="1:20" s="65" customFormat="1" ht="14.5" x14ac:dyDescent="0.35">
      <c r="A522" s="48"/>
      <c r="B522" s="93"/>
      <c r="C522" s="93"/>
      <c r="D522" s="93"/>
      <c r="E522" s="95"/>
      <c r="F522" s="95"/>
      <c r="G522" s="95"/>
      <c r="H522" s="93"/>
      <c r="I522" s="93"/>
      <c r="J522" s="93"/>
      <c r="S522" s="72"/>
      <c r="T522" s="72"/>
    </row>
    <row r="523" spans="1:20" s="65" customFormat="1" ht="14.5" x14ac:dyDescent="0.35">
      <c r="A523" s="48"/>
      <c r="B523" s="93"/>
      <c r="C523" s="93"/>
      <c r="D523" s="93"/>
      <c r="E523" s="95"/>
      <c r="F523" s="95"/>
      <c r="G523" s="95"/>
      <c r="H523" s="93"/>
      <c r="I523" s="93"/>
      <c r="J523" s="93"/>
      <c r="S523" s="72"/>
      <c r="T523" s="72"/>
    </row>
    <row r="524" spans="1:20" s="65" customFormat="1" ht="14.5" x14ac:dyDescent="0.35">
      <c r="A524" s="48"/>
      <c r="B524" s="93"/>
      <c r="C524" s="93"/>
      <c r="D524" s="93"/>
      <c r="E524" s="95"/>
      <c r="F524" s="95"/>
      <c r="G524" s="95"/>
      <c r="H524" s="93"/>
      <c r="I524" s="93"/>
      <c r="J524" s="93"/>
      <c r="S524" s="72"/>
      <c r="T524" s="72"/>
    </row>
    <row r="525" spans="1:20" s="65" customFormat="1" ht="14.5" x14ac:dyDescent="0.35">
      <c r="A525" s="48"/>
      <c r="B525" s="93"/>
      <c r="C525" s="93"/>
      <c r="D525" s="93"/>
      <c r="E525" s="95"/>
      <c r="F525" s="95"/>
      <c r="G525" s="95"/>
      <c r="H525" s="93"/>
      <c r="I525" s="93"/>
      <c r="J525" s="93"/>
      <c r="S525" s="72"/>
      <c r="T525" s="72"/>
    </row>
    <row r="526" spans="1:20" s="65" customFormat="1" ht="14.5" x14ac:dyDescent="0.35">
      <c r="A526" s="48"/>
      <c r="B526" s="93"/>
      <c r="C526" s="93"/>
      <c r="D526" s="93"/>
      <c r="E526" s="95"/>
      <c r="F526" s="95"/>
      <c r="G526" s="95"/>
      <c r="H526" s="93"/>
      <c r="I526" s="93"/>
      <c r="J526" s="93"/>
      <c r="S526" s="72"/>
      <c r="T526" s="72"/>
    </row>
    <row r="527" spans="1:20" s="65" customFormat="1" ht="14.5" x14ac:dyDescent="0.35">
      <c r="A527" s="48"/>
      <c r="B527" s="93"/>
      <c r="C527" s="93"/>
      <c r="D527" s="93"/>
      <c r="E527" s="95"/>
      <c r="F527" s="95"/>
      <c r="G527" s="95"/>
      <c r="H527" s="93"/>
      <c r="I527" s="93"/>
      <c r="J527" s="93"/>
      <c r="S527" s="72"/>
      <c r="T527" s="72"/>
    </row>
    <row r="528" spans="1:20" s="65" customFormat="1" ht="14.5" x14ac:dyDescent="0.35">
      <c r="A528" s="48"/>
      <c r="B528" s="93"/>
      <c r="C528" s="93"/>
      <c r="D528" s="93"/>
      <c r="E528" s="95"/>
      <c r="F528" s="95"/>
      <c r="G528" s="95"/>
      <c r="H528" s="93"/>
      <c r="I528" s="93"/>
      <c r="J528" s="93"/>
      <c r="S528" s="72"/>
      <c r="T528" s="72"/>
    </row>
    <row r="529" spans="1:20" s="65" customFormat="1" ht="14.5" x14ac:dyDescent="0.35">
      <c r="A529" s="48"/>
      <c r="B529" s="93"/>
      <c r="C529" s="93"/>
      <c r="D529" s="93"/>
      <c r="E529" s="95"/>
      <c r="F529" s="95"/>
      <c r="G529" s="95"/>
      <c r="H529" s="93"/>
      <c r="I529" s="93"/>
      <c r="J529" s="93"/>
      <c r="S529" s="72"/>
      <c r="T529" s="72"/>
    </row>
    <row r="530" spans="1:20" s="65" customFormat="1" ht="14.5" x14ac:dyDescent="0.35">
      <c r="A530" s="48"/>
      <c r="B530" s="93"/>
      <c r="C530" s="93"/>
      <c r="D530" s="93"/>
      <c r="E530" s="95"/>
      <c r="F530" s="95"/>
      <c r="G530" s="95"/>
      <c r="H530" s="93"/>
      <c r="I530" s="93"/>
      <c r="J530" s="93"/>
      <c r="S530" s="72"/>
      <c r="T530" s="72"/>
    </row>
    <row r="531" spans="1:20" s="65" customFormat="1" ht="14.5" x14ac:dyDescent="0.35">
      <c r="A531" s="48"/>
      <c r="B531" s="93"/>
      <c r="C531" s="93"/>
      <c r="D531" s="93"/>
      <c r="E531" s="95"/>
      <c r="F531" s="95"/>
      <c r="G531" s="95"/>
      <c r="H531" s="93"/>
      <c r="I531" s="93"/>
      <c r="J531" s="93"/>
      <c r="S531" s="72"/>
      <c r="T531" s="72"/>
    </row>
    <row r="532" spans="1:20" s="65" customFormat="1" ht="14.5" x14ac:dyDescent="0.35">
      <c r="A532" s="48"/>
      <c r="B532" s="93"/>
      <c r="C532" s="93"/>
      <c r="D532" s="93"/>
      <c r="E532" s="95"/>
      <c r="F532" s="95"/>
      <c r="G532" s="95"/>
      <c r="H532" s="93"/>
      <c r="I532" s="93"/>
      <c r="J532" s="93"/>
      <c r="S532" s="72"/>
      <c r="T532" s="72"/>
    </row>
    <row r="533" spans="1:20" s="65" customFormat="1" ht="14.5" x14ac:dyDescent="0.35">
      <c r="A533" s="48"/>
      <c r="B533" s="93"/>
      <c r="C533" s="93"/>
      <c r="D533" s="93"/>
      <c r="E533" s="95"/>
      <c r="F533" s="95"/>
      <c r="G533" s="95"/>
      <c r="H533" s="93"/>
      <c r="I533" s="93"/>
      <c r="J533" s="93"/>
      <c r="S533" s="72"/>
      <c r="T533" s="72"/>
    </row>
    <row r="534" spans="1:20" s="65" customFormat="1" ht="14.5" x14ac:dyDescent="0.35">
      <c r="A534" s="48"/>
      <c r="B534" s="93"/>
      <c r="C534" s="93"/>
      <c r="D534" s="93"/>
      <c r="E534" s="95"/>
      <c r="F534" s="95"/>
      <c r="G534" s="95"/>
      <c r="H534" s="93"/>
      <c r="I534" s="93"/>
      <c r="J534" s="93"/>
      <c r="S534" s="72"/>
      <c r="T534" s="72"/>
    </row>
    <row r="535" spans="1:20" s="65" customFormat="1" ht="14.5" x14ac:dyDescent="0.35">
      <c r="A535" s="48"/>
      <c r="B535" s="93"/>
      <c r="C535" s="93"/>
      <c r="D535" s="93"/>
      <c r="E535" s="95"/>
      <c r="F535" s="95"/>
      <c r="G535" s="95"/>
      <c r="H535" s="93"/>
      <c r="I535" s="93"/>
      <c r="J535" s="93"/>
      <c r="S535" s="72"/>
      <c r="T535" s="72"/>
    </row>
    <row r="536" spans="1:20" s="65" customFormat="1" ht="14.5" x14ac:dyDescent="0.35">
      <c r="A536" s="48"/>
      <c r="B536" s="93"/>
      <c r="C536" s="93"/>
      <c r="D536" s="93"/>
      <c r="E536" s="95"/>
      <c r="F536" s="95"/>
      <c r="G536" s="95"/>
      <c r="H536" s="93"/>
      <c r="I536" s="93"/>
      <c r="J536" s="93"/>
      <c r="S536" s="72"/>
      <c r="T536" s="72"/>
    </row>
    <row r="537" spans="1:20" s="65" customFormat="1" ht="14.5" x14ac:dyDescent="0.35">
      <c r="A537" s="48"/>
      <c r="B537" s="93"/>
      <c r="C537" s="93"/>
      <c r="D537" s="93"/>
      <c r="E537" s="95"/>
      <c r="F537" s="95"/>
      <c r="G537" s="95"/>
      <c r="H537" s="93"/>
      <c r="I537" s="93"/>
      <c r="J537" s="93"/>
      <c r="S537" s="72"/>
      <c r="T537" s="72"/>
    </row>
    <row r="538" spans="1:20" s="65" customFormat="1" ht="14.5" x14ac:dyDescent="0.35">
      <c r="A538" s="48"/>
      <c r="B538" s="93"/>
      <c r="C538" s="93"/>
      <c r="D538" s="93"/>
      <c r="E538" s="95"/>
      <c r="F538" s="95"/>
      <c r="G538" s="95"/>
      <c r="H538" s="93"/>
      <c r="I538" s="93"/>
      <c r="J538" s="93"/>
      <c r="S538" s="72"/>
      <c r="T538" s="72"/>
    </row>
    <row r="539" spans="1:20" s="65" customFormat="1" ht="14.5" x14ac:dyDescent="0.35">
      <c r="A539" s="48"/>
      <c r="B539" s="93"/>
      <c r="C539" s="93"/>
      <c r="D539" s="93"/>
      <c r="E539" s="95"/>
      <c r="F539" s="95"/>
      <c r="G539" s="95"/>
      <c r="H539" s="93"/>
      <c r="I539" s="93"/>
      <c r="J539" s="93"/>
      <c r="S539" s="72"/>
      <c r="T539" s="72"/>
    </row>
    <row r="540" spans="1:20" s="65" customFormat="1" ht="14.5" x14ac:dyDescent="0.35">
      <c r="A540" s="48"/>
      <c r="B540" s="93"/>
      <c r="C540" s="93"/>
      <c r="D540" s="93"/>
      <c r="E540" s="95"/>
      <c r="F540" s="95"/>
      <c r="G540" s="95"/>
      <c r="H540" s="93"/>
      <c r="I540" s="93"/>
      <c r="J540" s="93"/>
      <c r="S540" s="72"/>
      <c r="T540" s="72"/>
    </row>
    <row r="541" spans="1:20" s="65" customFormat="1" ht="14.5" x14ac:dyDescent="0.35">
      <c r="A541" s="48"/>
      <c r="B541" s="93"/>
      <c r="C541" s="93"/>
      <c r="D541" s="93"/>
      <c r="E541" s="95"/>
      <c r="F541" s="95"/>
      <c r="G541" s="95"/>
      <c r="H541" s="93"/>
      <c r="I541" s="93"/>
      <c r="J541" s="93"/>
      <c r="S541" s="72"/>
      <c r="T541" s="72"/>
    </row>
    <row r="542" spans="1:20" s="65" customFormat="1" ht="14.5" x14ac:dyDescent="0.35">
      <c r="A542" s="48"/>
      <c r="B542" s="93"/>
      <c r="C542" s="93"/>
      <c r="D542" s="93"/>
      <c r="E542" s="95"/>
      <c r="F542" s="95"/>
      <c r="G542" s="95"/>
      <c r="H542" s="93"/>
      <c r="I542" s="93"/>
      <c r="J542" s="93"/>
      <c r="S542" s="72"/>
      <c r="T542" s="72"/>
    </row>
    <row r="543" spans="1:20" s="65" customFormat="1" ht="14.5" x14ac:dyDescent="0.35">
      <c r="A543" s="48"/>
      <c r="B543" s="93"/>
      <c r="C543" s="93"/>
      <c r="D543" s="93"/>
      <c r="E543" s="95"/>
      <c r="F543" s="95"/>
      <c r="G543" s="95"/>
      <c r="H543" s="93"/>
      <c r="I543" s="93"/>
      <c r="J543" s="93"/>
      <c r="S543" s="72"/>
      <c r="T543" s="72"/>
    </row>
    <row r="544" spans="1:20" s="65" customFormat="1" ht="14.5" x14ac:dyDescent="0.35">
      <c r="A544" s="48"/>
      <c r="B544" s="93"/>
      <c r="C544" s="93"/>
      <c r="D544" s="93"/>
      <c r="E544" s="95"/>
      <c r="F544" s="95"/>
      <c r="G544" s="95"/>
      <c r="H544" s="93"/>
      <c r="I544" s="93"/>
      <c r="J544" s="93"/>
      <c r="S544" s="72"/>
      <c r="T544" s="72"/>
    </row>
    <row r="545" spans="1:20" s="65" customFormat="1" ht="14.5" x14ac:dyDescent="0.35">
      <c r="A545" s="48"/>
      <c r="B545" s="93"/>
      <c r="C545" s="93"/>
      <c r="D545" s="93"/>
      <c r="E545" s="95"/>
      <c r="F545" s="95"/>
      <c r="G545" s="95"/>
      <c r="H545" s="93"/>
      <c r="I545" s="93"/>
      <c r="J545" s="93"/>
      <c r="S545" s="72"/>
      <c r="T545" s="72"/>
    </row>
    <row r="546" spans="1:20" s="65" customFormat="1" ht="14.5" x14ac:dyDescent="0.35">
      <c r="A546" s="48"/>
      <c r="B546" s="93"/>
      <c r="C546" s="93"/>
      <c r="D546" s="93"/>
      <c r="E546" s="95"/>
      <c r="F546" s="95"/>
      <c r="G546" s="95"/>
      <c r="H546" s="93"/>
      <c r="I546" s="93"/>
      <c r="J546" s="93"/>
      <c r="S546" s="72"/>
      <c r="T546" s="72"/>
    </row>
    <row r="547" spans="1:20" s="65" customFormat="1" ht="14.5" x14ac:dyDescent="0.35">
      <c r="A547" s="48"/>
      <c r="B547" s="93"/>
      <c r="C547" s="93"/>
      <c r="D547" s="93"/>
      <c r="E547" s="95"/>
      <c r="F547" s="95"/>
      <c r="G547" s="95"/>
      <c r="H547" s="93"/>
      <c r="I547" s="93"/>
      <c r="J547" s="93"/>
      <c r="S547" s="72"/>
      <c r="T547" s="72"/>
    </row>
    <row r="548" spans="1:20" s="65" customFormat="1" ht="14.5" x14ac:dyDescent="0.35">
      <c r="A548" s="48"/>
      <c r="B548" s="93"/>
      <c r="C548" s="93"/>
      <c r="D548" s="93"/>
      <c r="E548" s="95"/>
      <c r="F548" s="95"/>
      <c r="G548" s="95"/>
      <c r="H548" s="93"/>
      <c r="I548" s="93"/>
      <c r="J548" s="93"/>
      <c r="S548" s="72"/>
      <c r="T548" s="72"/>
    </row>
    <row r="549" spans="1:20" s="65" customFormat="1" ht="14.5" x14ac:dyDescent="0.35">
      <c r="A549" s="48"/>
      <c r="B549" s="93"/>
      <c r="C549" s="93"/>
      <c r="D549" s="93"/>
      <c r="E549" s="95"/>
      <c r="F549" s="95"/>
      <c r="G549" s="95"/>
      <c r="H549" s="93"/>
      <c r="I549" s="93"/>
      <c r="J549" s="93"/>
      <c r="S549" s="72"/>
      <c r="T549" s="72"/>
    </row>
    <row r="550" spans="1:20" s="65" customFormat="1" ht="14.5" x14ac:dyDescent="0.35">
      <c r="A550" s="48"/>
      <c r="B550" s="93"/>
      <c r="C550" s="93"/>
      <c r="D550" s="93"/>
      <c r="E550" s="95"/>
      <c r="F550" s="95"/>
      <c r="G550" s="95"/>
      <c r="H550" s="93"/>
      <c r="I550" s="93"/>
      <c r="J550" s="93"/>
      <c r="S550" s="72"/>
      <c r="T550" s="72"/>
    </row>
    <row r="551" spans="1:20" s="65" customFormat="1" ht="14.5" x14ac:dyDescent="0.35">
      <c r="A551" s="48"/>
      <c r="B551" s="93"/>
      <c r="C551" s="93"/>
      <c r="D551" s="93"/>
      <c r="E551" s="95"/>
      <c r="F551" s="95"/>
      <c r="G551" s="95"/>
      <c r="H551" s="93"/>
      <c r="I551" s="93"/>
      <c r="J551" s="93"/>
      <c r="S551" s="72"/>
      <c r="T551" s="72"/>
    </row>
    <row r="552" spans="1:20" s="65" customFormat="1" ht="14.5" x14ac:dyDescent="0.35">
      <c r="A552" s="48"/>
      <c r="B552" s="93"/>
      <c r="C552" s="93"/>
      <c r="D552" s="93"/>
      <c r="E552" s="95"/>
      <c r="F552" s="95"/>
      <c r="G552" s="95"/>
      <c r="H552" s="93"/>
      <c r="I552" s="93"/>
      <c r="J552" s="93"/>
      <c r="S552" s="72"/>
      <c r="T552" s="72"/>
    </row>
    <row r="553" spans="1:20" s="65" customFormat="1" ht="14.5" x14ac:dyDescent="0.35">
      <c r="A553" s="48"/>
      <c r="B553" s="93"/>
      <c r="C553" s="93"/>
      <c r="D553" s="93"/>
      <c r="E553" s="95"/>
      <c r="F553" s="95"/>
      <c r="G553" s="95"/>
      <c r="H553" s="93"/>
      <c r="I553" s="93"/>
      <c r="J553" s="93"/>
      <c r="S553" s="72"/>
      <c r="T553" s="72"/>
    </row>
    <row r="554" spans="1:20" s="65" customFormat="1" ht="14.5" x14ac:dyDescent="0.35">
      <c r="A554" s="48"/>
      <c r="B554" s="93"/>
      <c r="C554" s="93"/>
      <c r="D554" s="93"/>
      <c r="E554" s="95"/>
      <c r="F554" s="95"/>
      <c r="G554" s="95"/>
      <c r="H554" s="93"/>
      <c r="I554" s="93"/>
      <c r="J554" s="93"/>
      <c r="S554" s="72"/>
      <c r="T554" s="72"/>
    </row>
    <row r="555" spans="1:20" s="65" customFormat="1" ht="14.5" x14ac:dyDescent="0.35">
      <c r="A555" s="48"/>
      <c r="B555" s="93"/>
      <c r="C555" s="93"/>
      <c r="D555" s="93"/>
      <c r="E555" s="95"/>
      <c r="F555" s="95"/>
      <c r="G555" s="95"/>
      <c r="H555" s="93"/>
      <c r="I555" s="93"/>
      <c r="J555" s="93"/>
      <c r="S555" s="72"/>
      <c r="T555" s="72"/>
    </row>
    <row r="556" spans="1:20" s="65" customFormat="1" ht="14.5" x14ac:dyDescent="0.35">
      <c r="A556" s="48"/>
      <c r="B556" s="93"/>
      <c r="C556" s="93"/>
      <c r="D556" s="93"/>
      <c r="E556" s="95"/>
      <c r="F556" s="95"/>
      <c r="G556" s="95"/>
      <c r="H556" s="93"/>
      <c r="I556" s="93"/>
      <c r="J556" s="93"/>
      <c r="S556" s="72"/>
      <c r="T556" s="72"/>
    </row>
    <row r="557" spans="1:20" s="65" customFormat="1" ht="14.5" x14ac:dyDescent="0.35">
      <c r="A557" s="48"/>
      <c r="B557" s="93"/>
      <c r="C557" s="93"/>
      <c r="D557" s="93"/>
      <c r="E557" s="95"/>
      <c r="F557" s="95"/>
      <c r="G557" s="95"/>
      <c r="H557" s="93"/>
      <c r="I557" s="93"/>
      <c r="J557" s="93"/>
      <c r="S557" s="72"/>
      <c r="T557" s="72"/>
    </row>
    <row r="558" spans="1:20" s="65" customFormat="1" ht="14.5" x14ac:dyDescent="0.35">
      <c r="A558" s="48"/>
      <c r="B558" s="93"/>
      <c r="C558" s="93"/>
      <c r="D558" s="93"/>
      <c r="E558" s="95"/>
      <c r="F558" s="95"/>
      <c r="G558" s="95"/>
      <c r="H558" s="93"/>
      <c r="I558" s="93"/>
      <c r="J558" s="93"/>
      <c r="S558" s="72"/>
      <c r="T558" s="72"/>
    </row>
    <row r="559" spans="1:20" s="65" customFormat="1" ht="14.5" x14ac:dyDescent="0.35">
      <c r="A559" s="48"/>
      <c r="B559" s="93"/>
      <c r="C559" s="93"/>
      <c r="D559" s="93"/>
      <c r="E559" s="95"/>
      <c r="F559" s="95"/>
      <c r="G559" s="95"/>
      <c r="H559" s="93"/>
      <c r="I559" s="93"/>
      <c r="J559" s="93"/>
      <c r="S559" s="72"/>
      <c r="T559" s="72"/>
    </row>
    <row r="560" spans="1:20" s="65" customFormat="1" ht="14.5" x14ac:dyDescent="0.35">
      <c r="A560" s="48"/>
      <c r="B560" s="93"/>
      <c r="C560" s="93"/>
      <c r="D560" s="93"/>
      <c r="E560" s="95"/>
      <c r="F560" s="95"/>
      <c r="G560" s="95"/>
      <c r="H560" s="93"/>
      <c r="I560" s="93"/>
      <c r="J560" s="93"/>
      <c r="S560" s="72"/>
      <c r="T560" s="72"/>
    </row>
    <row r="561" spans="1:20" s="65" customFormat="1" ht="14.5" x14ac:dyDescent="0.35">
      <c r="A561" s="48"/>
      <c r="B561" s="93"/>
      <c r="C561" s="93"/>
      <c r="D561" s="93"/>
      <c r="E561" s="95"/>
      <c r="F561" s="95"/>
      <c r="G561" s="95"/>
      <c r="H561" s="93"/>
      <c r="I561" s="93"/>
      <c r="J561" s="93"/>
      <c r="S561" s="72"/>
      <c r="T561" s="72"/>
    </row>
    <row r="562" spans="1:20" s="65" customFormat="1" ht="14.5" x14ac:dyDescent="0.35">
      <c r="A562" s="48"/>
      <c r="B562" s="93"/>
      <c r="C562" s="93"/>
      <c r="D562" s="93"/>
      <c r="E562" s="95"/>
      <c r="F562" s="95"/>
      <c r="G562" s="95"/>
      <c r="H562" s="93"/>
      <c r="I562" s="93"/>
      <c r="J562" s="93"/>
      <c r="S562" s="72"/>
      <c r="T562" s="72"/>
    </row>
    <row r="563" spans="1:20" s="65" customFormat="1" ht="14.5" x14ac:dyDescent="0.35">
      <c r="A563" s="48"/>
      <c r="B563" s="93"/>
      <c r="C563" s="93"/>
      <c r="D563" s="93"/>
      <c r="E563" s="95"/>
      <c r="F563" s="95"/>
      <c r="G563" s="95"/>
      <c r="H563" s="93"/>
      <c r="I563" s="93"/>
      <c r="J563" s="93"/>
      <c r="S563" s="72"/>
      <c r="T563" s="72"/>
    </row>
    <row r="564" spans="1:20" s="65" customFormat="1" ht="14.5" x14ac:dyDescent="0.35">
      <c r="A564" s="48"/>
      <c r="B564" s="93"/>
      <c r="C564" s="93"/>
      <c r="D564" s="93"/>
      <c r="E564" s="95"/>
      <c r="F564" s="95"/>
      <c r="G564" s="95"/>
      <c r="H564" s="93"/>
      <c r="I564" s="93"/>
      <c r="J564" s="93"/>
      <c r="S564" s="72"/>
      <c r="T564" s="72"/>
    </row>
    <row r="565" spans="1:20" s="65" customFormat="1" ht="14.5" x14ac:dyDescent="0.35">
      <c r="A565" s="48"/>
      <c r="B565" s="93"/>
      <c r="C565" s="93"/>
      <c r="D565" s="93"/>
      <c r="E565" s="95"/>
      <c r="F565" s="95"/>
      <c r="G565" s="95"/>
      <c r="H565" s="93"/>
      <c r="I565" s="93"/>
      <c r="J565" s="93"/>
      <c r="S565" s="72"/>
      <c r="T565" s="72"/>
    </row>
    <row r="566" spans="1:20" s="65" customFormat="1" ht="14.5" x14ac:dyDescent="0.35">
      <c r="A566" s="48"/>
      <c r="B566" s="93"/>
      <c r="C566" s="93"/>
      <c r="D566" s="93"/>
      <c r="E566" s="95"/>
      <c r="F566" s="95"/>
      <c r="G566" s="95"/>
      <c r="H566" s="93"/>
      <c r="I566" s="93"/>
      <c r="J566" s="93"/>
      <c r="S566" s="72"/>
      <c r="T566" s="72"/>
    </row>
    <row r="567" spans="1:20" s="65" customFormat="1" ht="14.5" x14ac:dyDescent="0.35">
      <c r="A567" s="48"/>
      <c r="B567" s="93"/>
      <c r="C567" s="93"/>
      <c r="D567" s="93"/>
      <c r="E567" s="95"/>
      <c r="F567" s="95"/>
      <c r="G567" s="95"/>
      <c r="H567" s="93"/>
      <c r="I567" s="93"/>
      <c r="J567" s="93"/>
      <c r="S567" s="72"/>
      <c r="T567" s="72"/>
    </row>
    <row r="568" spans="1:20" s="65" customFormat="1" ht="14.5" x14ac:dyDescent="0.35">
      <c r="A568" s="48"/>
      <c r="B568" s="93"/>
      <c r="C568" s="93"/>
      <c r="D568" s="93"/>
      <c r="E568" s="95"/>
      <c r="F568" s="95"/>
      <c r="G568" s="95"/>
      <c r="H568" s="93"/>
      <c r="I568" s="93"/>
      <c r="J568" s="93"/>
      <c r="S568" s="72"/>
      <c r="T568" s="72"/>
    </row>
    <row r="569" spans="1:20" s="65" customFormat="1" ht="14.5" x14ac:dyDescent="0.35">
      <c r="A569" s="48"/>
      <c r="B569" s="93"/>
      <c r="C569" s="93"/>
      <c r="D569" s="93"/>
      <c r="E569" s="95"/>
      <c r="F569" s="95"/>
      <c r="G569" s="95"/>
      <c r="H569" s="93"/>
      <c r="I569" s="93"/>
      <c r="J569" s="93"/>
      <c r="S569" s="72"/>
      <c r="T569" s="72"/>
    </row>
    <row r="570" spans="1:20" s="65" customFormat="1" ht="14.5" x14ac:dyDescent="0.35">
      <c r="A570" s="48"/>
      <c r="B570" s="93"/>
      <c r="C570" s="93"/>
      <c r="D570" s="93"/>
      <c r="E570" s="95"/>
      <c r="F570" s="95"/>
      <c r="G570" s="95"/>
      <c r="H570" s="93"/>
      <c r="I570" s="93"/>
      <c r="J570" s="93"/>
      <c r="S570" s="72"/>
      <c r="T570" s="72"/>
    </row>
    <row r="571" spans="1:20" s="65" customFormat="1" ht="14.5" x14ac:dyDescent="0.35">
      <c r="A571" s="48"/>
      <c r="B571" s="93"/>
      <c r="C571" s="93"/>
      <c r="D571" s="93"/>
      <c r="E571" s="95"/>
      <c r="F571" s="95"/>
      <c r="G571" s="95"/>
      <c r="H571" s="93"/>
      <c r="I571" s="93"/>
      <c r="J571" s="93"/>
      <c r="S571" s="72"/>
      <c r="T571" s="72"/>
    </row>
    <row r="572" spans="1:20" s="65" customFormat="1" ht="14.5" x14ac:dyDescent="0.35">
      <c r="A572" s="48"/>
      <c r="B572" s="93"/>
      <c r="C572" s="93"/>
      <c r="D572" s="93"/>
      <c r="E572" s="95"/>
      <c r="F572" s="95"/>
      <c r="G572" s="95"/>
      <c r="H572" s="93"/>
      <c r="I572" s="93"/>
      <c r="J572" s="93"/>
      <c r="S572" s="72"/>
      <c r="T572" s="72"/>
    </row>
    <row r="573" spans="1:20" s="65" customFormat="1" ht="14.5" x14ac:dyDescent="0.35">
      <c r="A573" s="48"/>
      <c r="B573" s="93"/>
      <c r="C573" s="93"/>
      <c r="D573" s="93"/>
      <c r="E573" s="95"/>
      <c r="F573" s="95"/>
      <c r="G573" s="95"/>
      <c r="H573" s="93"/>
      <c r="I573" s="93"/>
      <c r="J573" s="93"/>
      <c r="S573" s="72"/>
      <c r="T573" s="72"/>
    </row>
    <row r="574" spans="1:20" s="65" customFormat="1" ht="14.5" x14ac:dyDescent="0.35">
      <c r="A574" s="48"/>
      <c r="B574" s="93"/>
      <c r="C574" s="93"/>
      <c r="D574" s="93"/>
      <c r="E574" s="95"/>
      <c r="F574" s="95"/>
      <c r="G574" s="95"/>
      <c r="H574" s="93"/>
      <c r="I574" s="93"/>
      <c r="J574" s="93"/>
      <c r="S574" s="72"/>
      <c r="T574" s="72"/>
    </row>
    <row r="575" spans="1:20" s="65" customFormat="1" ht="14.5" x14ac:dyDescent="0.35">
      <c r="A575" s="48"/>
      <c r="B575" s="93"/>
      <c r="C575" s="93"/>
      <c r="D575" s="93"/>
      <c r="E575" s="95"/>
      <c r="F575" s="95"/>
      <c r="G575" s="95"/>
      <c r="H575" s="93"/>
      <c r="I575" s="93"/>
      <c r="J575" s="93"/>
      <c r="S575" s="72"/>
      <c r="T575" s="72"/>
    </row>
    <row r="576" spans="1:20" s="65" customFormat="1" ht="14.5" x14ac:dyDescent="0.35">
      <c r="A576" s="48"/>
      <c r="B576" s="93"/>
      <c r="C576" s="93"/>
      <c r="D576" s="93"/>
      <c r="E576" s="95"/>
      <c r="F576" s="95"/>
      <c r="G576" s="95"/>
      <c r="H576" s="93"/>
      <c r="I576" s="93"/>
      <c r="J576" s="93"/>
      <c r="S576" s="72"/>
      <c r="T576" s="72"/>
    </row>
    <row r="577" spans="1:20" s="65" customFormat="1" ht="14.5" x14ac:dyDescent="0.35">
      <c r="A577" s="48"/>
      <c r="B577" s="93"/>
      <c r="C577" s="93"/>
      <c r="D577" s="93"/>
      <c r="E577" s="95"/>
      <c r="F577" s="95"/>
      <c r="G577" s="95"/>
      <c r="H577" s="93"/>
      <c r="I577" s="93"/>
      <c r="J577" s="93"/>
      <c r="S577" s="72"/>
      <c r="T577" s="72"/>
    </row>
    <row r="578" spans="1:20" s="65" customFormat="1" ht="14.5" x14ac:dyDescent="0.35">
      <c r="A578" s="48"/>
      <c r="B578" s="93"/>
      <c r="C578" s="93"/>
      <c r="D578" s="93"/>
      <c r="E578" s="95"/>
      <c r="F578" s="95"/>
      <c r="G578" s="95"/>
      <c r="H578" s="93"/>
      <c r="I578" s="93"/>
      <c r="J578" s="93"/>
      <c r="S578" s="72"/>
      <c r="T578" s="72"/>
    </row>
    <row r="579" spans="1:20" s="65" customFormat="1" ht="14.5" x14ac:dyDescent="0.35">
      <c r="A579" s="48"/>
      <c r="B579" s="93"/>
      <c r="C579" s="93"/>
      <c r="D579" s="93"/>
      <c r="E579" s="95"/>
      <c r="F579" s="95"/>
      <c r="G579" s="95"/>
      <c r="H579" s="93"/>
      <c r="I579" s="93"/>
      <c r="J579" s="93"/>
      <c r="S579" s="72"/>
      <c r="T579" s="72"/>
    </row>
    <row r="580" spans="1:20" s="65" customFormat="1" ht="14.5" x14ac:dyDescent="0.35">
      <c r="A580" s="48"/>
      <c r="B580" s="93"/>
      <c r="C580" s="93"/>
      <c r="D580" s="93"/>
      <c r="E580" s="95"/>
      <c r="F580" s="95"/>
      <c r="G580" s="95"/>
      <c r="H580" s="93"/>
      <c r="I580" s="93"/>
      <c r="J580" s="93"/>
      <c r="S580" s="72"/>
      <c r="T580" s="72"/>
    </row>
    <row r="581" spans="1:20" s="65" customFormat="1" ht="14.5" x14ac:dyDescent="0.35">
      <c r="A581" s="48"/>
      <c r="B581" s="93"/>
      <c r="C581" s="93"/>
      <c r="D581" s="93"/>
      <c r="E581" s="95"/>
      <c r="F581" s="95"/>
      <c r="G581" s="95"/>
      <c r="H581" s="93"/>
      <c r="I581" s="93"/>
      <c r="J581" s="93"/>
      <c r="S581" s="72"/>
      <c r="T581" s="72"/>
    </row>
    <row r="582" spans="1:20" s="65" customFormat="1" ht="14.5" x14ac:dyDescent="0.35">
      <c r="A582" s="48"/>
      <c r="B582" s="93"/>
      <c r="C582" s="93"/>
      <c r="D582" s="93"/>
      <c r="E582" s="95"/>
      <c r="F582" s="95"/>
      <c r="G582" s="95"/>
      <c r="H582" s="93"/>
      <c r="I582" s="93"/>
      <c r="J582" s="93"/>
      <c r="S582" s="72"/>
      <c r="T582" s="72"/>
    </row>
    <row r="583" spans="1:20" s="65" customFormat="1" ht="14.5" x14ac:dyDescent="0.35">
      <c r="A583" s="48"/>
      <c r="B583" s="93"/>
      <c r="C583" s="93"/>
      <c r="D583" s="93"/>
      <c r="E583" s="95"/>
      <c r="F583" s="95"/>
      <c r="G583" s="95"/>
      <c r="H583" s="93"/>
      <c r="I583" s="93"/>
      <c r="J583" s="93"/>
      <c r="S583" s="72"/>
      <c r="T583" s="72"/>
    </row>
    <row r="584" spans="1:20" s="65" customFormat="1" ht="14.5" x14ac:dyDescent="0.35">
      <c r="A584" s="48"/>
      <c r="B584" s="93"/>
      <c r="C584" s="93"/>
      <c r="D584" s="93"/>
      <c r="E584" s="95"/>
      <c r="F584" s="95"/>
      <c r="G584" s="95"/>
      <c r="H584" s="93"/>
      <c r="I584" s="93"/>
      <c r="J584" s="93"/>
      <c r="S584" s="72"/>
      <c r="T584" s="72"/>
    </row>
    <row r="585" spans="1:20" s="65" customFormat="1" ht="14.5" x14ac:dyDescent="0.35">
      <c r="A585" s="48"/>
      <c r="B585" s="93"/>
      <c r="C585" s="93"/>
      <c r="D585" s="93"/>
      <c r="E585" s="95"/>
      <c r="F585" s="95"/>
      <c r="G585" s="95"/>
      <c r="H585" s="93"/>
      <c r="I585" s="93"/>
      <c r="J585" s="93"/>
      <c r="S585" s="72"/>
      <c r="T585" s="72"/>
    </row>
    <row r="586" spans="1:20" s="65" customFormat="1" ht="14.5" x14ac:dyDescent="0.35">
      <c r="A586" s="48"/>
      <c r="B586" s="93"/>
      <c r="C586" s="93"/>
      <c r="D586" s="93"/>
      <c r="E586" s="95"/>
      <c r="F586" s="95"/>
      <c r="G586" s="95"/>
      <c r="H586" s="93"/>
      <c r="I586" s="93"/>
      <c r="J586" s="93"/>
      <c r="S586" s="72"/>
      <c r="T586" s="72"/>
    </row>
    <row r="587" spans="1:20" s="65" customFormat="1" ht="14.5" x14ac:dyDescent="0.35">
      <c r="A587" s="48"/>
      <c r="B587" s="93"/>
      <c r="C587" s="93"/>
      <c r="D587" s="93"/>
      <c r="E587" s="95"/>
      <c r="F587" s="95"/>
      <c r="G587" s="95"/>
      <c r="H587" s="93"/>
      <c r="I587" s="93"/>
      <c r="J587" s="93"/>
      <c r="S587" s="72"/>
      <c r="T587" s="72"/>
    </row>
    <row r="588" spans="1:20" s="65" customFormat="1" ht="14.5" x14ac:dyDescent="0.35">
      <c r="A588" s="48"/>
      <c r="B588" s="93"/>
      <c r="C588" s="93"/>
      <c r="D588" s="93"/>
      <c r="E588" s="95"/>
      <c r="F588" s="95"/>
      <c r="G588" s="95"/>
      <c r="H588" s="93"/>
      <c r="I588" s="93"/>
      <c r="J588" s="93"/>
      <c r="S588" s="72"/>
      <c r="T588" s="72"/>
    </row>
    <row r="589" spans="1:20" s="65" customFormat="1" ht="14.5" x14ac:dyDescent="0.35">
      <c r="A589" s="48"/>
      <c r="B589" s="93"/>
      <c r="C589" s="93"/>
      <c r="D589" s="93"/>
      <c r="E589" s="95"/>
      <c r="F589" s="95"/>
      <c r="G589" s="95"/>
      <c r="H589" s="93"/>
      <c r="I589" s="93"/>
      <c r="J589" s="93"/>
      <c r="S589" s="72"/>
      <c r="T589" s="72"/>
    </row>
    <row r="590" spans="1:20" s="65" customFormat="1" ht="14.5" x14ac:dyDescent="0.35">
      <c r="A590" s="48"/>
      <c r="B590" s="93"/>
      <c r="C590" s="93"/>
      <c r="D590" s="93"/>
      <c r="E590" s="95"/>
      <c r="F590" s="95"/>
      <c r="G590" s="95"/>
      <c r="H590" s="93"/>
      <c r="I590" s="93"/>
      <c r="J590" s="93"/>
      <c r="S590" s="72"/>
      <c r="T590" s="72"/>
    </row>
    <row r="591" spans="1:20" s="65" customFormat="1" ht="14.5" x14ac:dyDescent="0.35">
      <c r="A591" s="48"/>
      <c r="B591" s="93"/>
      <c r="C591" s="93"/>
      <c r="D591" s="93"/>
      <c r="E591" s="95"/>
      <c r="F591" s="95"/>
      <c r="G591" s="95"/>
      <c r="H591" s="93"/>
      <c r="I591" s="93"/>
      <c r="J591" s="93"/>
      <c r="S591" s="72"/>
      <c r="T591" s="72"/>
    </row>
    <row r="592" spans="1:20" s="65" customFormat="1" ht="14.5" x14ac:dyDescent="0.35">
      <c r="A592" s="48"/>
      <c r="B592" s="93"/>
      <c r="C592" s="93"/>
      <c r="D592" s="93"/>
      <c r="E592" s="95"/>
      <c r="F592" s="95"/>
      <c r="G592" s="95"/>
      <c r="H592" s="93"/>
      <c r="I592" s="93"/>
      <c r="J592" s="93"/>
      <c r="S592" s="72"/>
      <c r="T592" s="72"/>
    </row>
    <row r="593" spans="1:20" s="65" customFormat="1" ht="14.5" x14ac:dyDescent="0.35">
      <c r="A593" s="48"/>
      <c r="B593" s="93"/>
      <c r="C593" s="93"/>
      <c r="D593" s="93"/>
      <c r="E593" s="95"/>
      <c r="F593" s="95"/>
      <c r="G593" s="95"/>
      <c r="H593" s="93"/>
      <c r="I593" s="93"/>
      <c r="J593" s="93"/>
      <c r="S593" s="72"/>
      <c r="T593" s="72"/>
    </row>
    <row r="594" spans="1:20" s="65" customFormat="1" ht="14.5" x14ac:dyDescent="0.35">
      <c r="A594" s="48"/>
      <c r="B594" s="93"/>
      <c r="C594" s="93"/>
      <c r="D594" s="93"/>
      <c r="E594" s="95"/>
      <c r="F594" s="95"/>
      <c r="G594" s="95"/>
      <c r="H594" s="93"/>
      <c r="I594" s="93"/>
      <c r="J594" s="93"/>
      <c r="S594" s="72"/>
      <c r="T594" s="72"/>
    </row>
    <row r="595" spans="1:20" s="65" customFormat="1" ht="14.5" x14ac:dyDescent="0.35">
      <c r="A595" s="48"/>
      <c r="B595" s="93"/>
      <c r="C595" s="93"/>
      <c r="D595" s="93"/>
      <c r="E595" s="95"/>
      <c r="F595" s="95"/>
      <c r="G595" s="95"/>
      <c r="H595" s="93"/>
      <c r="I595" s="93"/>
      <c r="J595" s="93"/>
      <c r="S595" s="72"/>
      <c r="T595" s="72"/>
    </row>
    <row r="596" spans="1:20" s="65" customFormat="1" ht="14.5" x14ac:dyDescent="0.35">
      <c r="A596" s="48"/>
      <c r="B596" s="93"/>
      <c r="C596" s="93"/>
      <c r="D596" s="93"/>
      <c r="E596" s="95"/>
      <c r="F596" s="95"/>
      <c r="G596" s="95"/>
      <c r="H596" s="93"/>
      <c r="I596" s="93"/>
      <c r="J596" s="93"/>
      <c r="S596" s="72"/>
      <c r="T596" s="72"/>
    </row>
    <row r="597" spans="1:20" s="65" customFormat="1" ht="14.5" x14ac:dyDescent="0.35">
      <c r="A597" s="48"/>
      <c r="B597" s="93"/>
      <c r="C597" s="93"/>
      <c r="D597" s="93"/>
      <c r="E597" s="95"/>
      <c r="F597" s="95"/>
      <c r="G597" s="95"/>
      <c r="H597" s="93"/>
      <c r="I597" s="93"/>
      <c r="J597" s="93"/>
      <c r="S597" s="72"/>
      <c r="T597" s="72"/>
    </row>
    <row r="598" spans="1:20" s="65" customFormat="1" ht="14.5" x14ac:dyDescent="0.35">
      <c r="A598" s="48"/>
      <c r="B598" s="93"/>
      <c r="C598" s="93"/>
      <c r="D598" s="93"/>
      <c r="E598" s="95"/>
      <c r="F598" s="95"/>
      <c r="G598" s="95"/>
      <c r="H598" s="93"/>
      <c r="I598" s="93"/>
      <c r="J598" s="93"/>
      <c r="S598" s="72"/>
      <c r="T598" s="72"/>
    </row>
    <row r="599" spans="1:20" s="65" customFormat="1" ht="14.5" x14ac:dyDescent="0.35">
      <c r="A599" s="48"/>
      <c r="B599" s="93"/>
      <c r="C599" s="93"/>
      <c r="D599" s="93"/>
      <c r="E599" s="95"/>
      <c r="F599" s="95"/>
      <c r="G599" s="95"/>
      <c r="H599" s="93"/>
      <c r="I599" s="93"/>
      <c r="J599" s="93"/>
      <c r="S599" s="72"/>
      <c r="T599" s="72"/>
    </row>
    <row r="600" spans="1:20" s="65" customFormat="1" ht="14.5" x14ac:dyDescent="0.35">
      <c r="A600" s="48"/>
      <c r="B600" s="93"/>
      <c r="C600" s="93"/>
      <c r="D600" s="93"/>
      <c r="E600" s="95"/>
      <c r="F600" s="95"/>
      <c r="G600" s="95"/>
      <c r="H600" s="93"/>
      <c r="I600" s="93"/>
      <c r="J600" s="93"/>
      <c r="S600" s="72"/>
      <c r="T600" s="72"/>
    </row>
    <row r="601" spans="1:20" s="65" customFormat="1" ht="14.5" x14ac:dyDescent="0.35">
      <c r="A601" s="48"/>
      <c r="B601" s="93"/>
      <c r="C601" s="93"/>
      <c r="D601" s="93"/>
      <c r="E601" s="95"/>
      <c r="F601" s="95"/>
      <c r="G601" s="95"/>
      <c r="H601" s="93"/>
      <c r="I601" s="93"/>
      <c r="J601" s="93"/>
      <c r="S601" s="72"/>
      <c r="T601" s="72"/>
    </row>
    <row r="602" spans="1:20" s="65" customFormat="1" ht="14.5" x14ac:dyDescent="0.35">
      <c r="A602" s="48"/>
      <c r="B602" s="93"/>
      <c r="C602" s="93"/>
      <c r="D602" s="93"/>
      <c r="E602" s="95"/>
      <c r="F602" s="95"/>
      <c r="G602" s="95"/>
      <c r="H602" s="93"/>
      <c r="I602" s="93"/>
      <c r="J602" s="93"/>
      <c r="S602" s="72"/>
      <c r="T602" s="72"/>
    </row>
    <row r="603" spans="1:20" s="65" customFormat="1" ht="14.5" x14ac:dyDescent="0.35">
      <c r="A603" s="48"/>
      <c r="B603" s="93"/>
      <c r="C603" s="93"/>
      <c r="D603" s="93"/>
      <c r="E603" s="95"/>
      <c r="F603" s="95"/>
      <c r="G603" s="95"/>
      <c r="H603" s="93"/>
      <c r="I603" s="93"/>
      <c r="J603" s="93"/>
      <c r="S603" s="72"/>
      <c r="T603" s="72"/>
    </row>
    <row r="604" spans="1:20" s="65" customFormat="1" ht="14.5" x14ac:dyDescent="0.35">
      <c r="A604" s="48"/>
      <c r="B604" s="93"/>
      <c r="C604" s="93"/>
      <c r="D604" s="93"/>
      <c r="E604" s="95"/>
      <c r="F604" s="95"/>
      <c r="G604" s="95"/>
      <c r="H604" s="93"/>
      <c r="I604" s="93"/>
      <c r="J604" s="93"/>
      <c r="S604" s="72"/>
      <c r="T604" s="72"/>
    </row>
    <row r="605" spans="1:20" s="65" customFormat="1" ht="14.5" x14ac:dyDescent="0.35">
      <c r="A605" s="48"/>
      <c r="B605" s="93"/>
      <c r="C605" s="93"/>
      <c r="D605" s="93"/>
      <c r="E605" s="95"/>
      <c r="F605" s="95"/>
      <c r="G605" s="95"/>
      <c r="H605" s="93"/>
      <c r="I605" s="93"/>
      <c r="J605" s="93"/>
      <c r="S605" s="72"/>
      <c r="T605" s="72"/>
    </row>
    <row r="606" spans="1:20" s="65" customFormat="1" ht="14.5" x14ac:dyDescent="0.35">
      <c r="A606" s="48"/>
      <c r="B606" s="93"/>
      <c r="C606" s="93"/>
      <c r="D606" s="93"/>
      <c r="E606" s="95"/>
      <c r="F606" s="95"/>
      <c r="G606" s="95"/>
      <c r="H606" s="93"/>
      <c r="I606" s="93"/>
      <c r="J606" s="93"/>
      <c r="S606" s="72"/>
      <c r="T606" s="72"/>
    </row>
    <row r="607" spans="1:20" s="65" customFormat="1" ht="14.5" x14ac:dyDescent="0.35">
      <c r="A607" s="48"/>
      <c r="B607" s="93"/>
      <c r="C607" s="93"/>
      <c r="D607" s="93"/>
      <c r="E607" s="95"/>
      <c r="F607" s="95"/>
      <c r="G607" s="95"/>
      <c r="H607" s="93"/>
      <c r="I607" s="93"/>
      <c r="J607" s="93"/>
      <c r="S607" s="72"/>
      <c r="T607" s="72"/>
    </row>
    <row r="608" spans="1:20" s="65" customFormat="1" ht="14.5" x14ac:dyDescent="0.35">
      <c r="A608" s="48"/>
      <c r="B608" s="93"/>
      <c r="C608" s="93"/>
      <c r="D608" s="93"/>
      <c r="E608" s="95"/>
      <c r="F608" s="95"/>
      <c r="G608" s="95"/>
      <c r="H608" s="93"/>
      <c r="I608" s="93"/>
      <c r="J608" s="93"/>
      <c r="S608" s="72"/>
      <c r="T608" s="72"/>
    </row>
    <row r="609" spans="1:20" s="65" customFormat="1" ht="14.5" x14ac:dyDescent="0.35">
      <c r="A609" s="48"/>
      <c r="B609" s="93"/>
      <c r="C609" s="93"/>
      <c r="D609" s="93"/>
      <c r="E609" s="95"/>
      <c r="F609" s="95"/>
      <c r="G609" s="95"/>
      <c r="H609" s="93"/>
      <c r="I609" s="93"/>
      <c r="J609" s="93"/>
      <c r="S609" s="72"/>
      <c r="T609" s="72"/>
    </row>
    <row r="610" spans="1:20" s="65" customFormat="1" ht="14.5" x14ac:dyDescent="0.35">
      <c r="A610" s="48"/>
      <c r="B610" s="93"/>
      <c r="C610" s="93"/>
      <c r="D610" s="93"/>
      <c r="E610" s="95"/>
      <c r="F610" s="95"/>
      <c r="G610" s="95"/>
      <c r="H610" s="93"/>
      <c r="I610" s="93"/>
      <c r="J610" s="93"/>
      <c r="S610" s="72"/>
      <c r="T610" s="72"/>
    </row>
    <row r="611" spans="1:20" s="65" customFormat="1" ht="14.5" x14ac:dyDescent="0.35">
      <c r="A611" s="48"/>
      <c r="B611" s="93"/>
      <c r="C611" s="93"/>
      <c r="D611" s="93"/>
      <c r="E611" s="95"/>
      <c r="F611" s="95"/>
      <c r="G611" s="95"/>
      <c r="H611" s="93"/>
      <c r="I611" s="93"/>
      <c r="J611" s="93"/>
      <c r="S611" s="72"/>
      <c r="T611" s="72"/>
    </row>
    <row r="612" spans="1:20" s="65" customFormat="1" ht="14.5" x14ac:dyDescent="0.35">
      <c r="A612" s="48"/>
      <c r="B612" s="93"/>
      <c r="C612" s="93"/>
      <c r="D612" s="93"/>
      <c r="E612" s="95"/>
      <c r="F612" s="95"/>
      <c r="G612" s="95"/>
      <c r="H612" s="93"/>
      <c r="I612" s="93"/>
      <c r="J612" s="93"/>
      <c r="S612" s="72"/>
      <c r="T612" s="72"/>
    </row>
    <row r="613" spans="1:20" s="65" customFormat="1" ht="14.5" x14ac:dyDescent="0.35">
      <c r="A613" s="48"/>
      <c r="B613" s="93"/>
      <c r="C613" s="93"/>
      <c r="D613" s="93"/>
      <c r="E613" s="95"/>
      <c r="F613" s="95"/>
      <c r="G613" s="95"/>
      <c r="H613" s="93"/>
      <c r="I613" s="93"/>
      <c r="J613" s="93"/>
      <c r="S613" s="72"/>
      <c r="T613" s="72"/>
    </row>
    <row r="614" spans="1:20" s="65" customFormat="1" ht="14.5" x14ac:dyDescent="0.35">
      <c r="A614" s="48"/>
      <c r="B614" s="93"/>
      <c r="C614" s="93"/>
      <c r="D614" s="93"/>
      <c r="E614" s="95"/>
      <c r="F614" s="95"/>
      <c r="G614" s="95"/>
      <c r="H614" s="93"/>
      <c r="I614" s="93"/>
      <c r="J614" s="93"/>
      <c r="S614" s="72"/>
      <c r="T614" s="72"/>
    </row>
    <row r="615" spans="1:20" s="65" customFormat="1" ht="14.5" x14ac:dyDescent="0.35">
      <c r="A615" s="48"/>
      <c r="B615" s="93"/>
      <c r="C615" s="93"/>
      <c r="D615" s="93"/>
      <c r="E615" s="95"/>
      <c r="F615" s="95"/>
      <c r="G615" s="95"/>
      <c r="H615" s="93"/>
      <c r="I615" s="93"/>
      <c r="J615" s="93"/>
      <c r="S615" s="72"/>
      <c r="T615" s="72"/>
    </row>
    <row r="616" spans="1:20" s="65" customFormat="1" ht="14.5" x14ac:dyDescent="0.35">
      <c r="A616" s="48"/>
      <c r="B616" s="93"/>
      <c r="C616" s="93"/>
      <c r="D616" s="93"/>
      <c r="E616" s="95"/>
      <c r="F616" s="95"/>
      <c r="G616" s="95"/>
      <c r="H616" s="93"/>
      <c r="I616" s="93"/>
      <c r="J616" s="93"/>
      <c r="S616" s="72"/>
      <c r="T616" s="72"/>
    </row>
    <row r="617" spans="1:20" s="65" customFormat="1" ht="14.5" x14ac:dyDescent="0.35">
      <c r="A617" s="48"/>
      <c r="B617" s="93"/>
      <c r="C617" s="93"/>
      <c r="D617" s="93"/>
      <c r="E617" s="95"/>
      <c r="F617" s="95"/>
      <c r="G617" s="95"/>
      <c r="H617" s="93"/>
      <c r="I617" s="93"/>
      <c r="J617" s="93"/>
      <c r="S617" s="72"/>
      <c r="T617" s="72"/>
    </row>
    <row r="618" spans="1:20" s="65" customFormat="1" ht="14.5" x14ac:dyDescent="0.35">
      <c r="A618" s="48"/>
      <c r="B618" s="93"/>
      <c r="C618" s="93"/>
      <c r="D618" s="93"/>
      <c r="E618" s="95"/>
      <c r="F618" s="95"/>
      <c r="G618" s="95"/>
      <c r="H618" s="93"/>
      <c r="I618" s="93"/>
      <c r="J618" s="93"/>
      <c r="S618" s="72"/>
      <c r="T618" s="72"/>
    </row>
    <row r="619" spans="1:20" s="65" customFormat="1" ht="14.5" x14ac:dyDescent="0.35">
      <c r="A619" s="48"/>
      <c r="B619" s="93"/>
      <c r="C619" s="93"/>
      <c r="D619" s="93"/>
      <c r="E619" s="95"/>
      <c r="F619" s="95"/>
      <c r="G619" s="95"/>
      <c r="H619" s="93"/>
      <c r="I619" s="93"/>
      <c r="J619" s="93"/>
      <c r="S619" s="72"/>
      <c r="T619" s="72"/>
    </row>
    <row r="620" spans="1:20" s="65" customFormat="1" ht="14.5" x14ac:dyDescent="0.35">
      <c r="A620" s="48"/>
      <c r="B620" s="93"/>
      <c r="C620" s="93"/>
      <c r="D620" s="93"/>
      <c r="E620" s="95"/>
      <c r="F620" s="95"/>
      <c r="G620" s="95"/>
      <c r="H620" s="93"/>
      <c r="I620" s="93"/>
      <c r="J620" s="93"/>
      <c r="S620" s="72"/>
      <c r="T620" s="72"/>
    </row>
    <row r="621" spans="1:20" s="65" customFormat="1" ht="14.5" x14ac:dyDescent="0.35">
      <c r="A621" s="48"/>
      <c r="B621" s="93"/>
      <c r="C621" s="93"/>
      <c r="D621" s="93"/>
      <c r="E621" s="95"/>
      <c r="F621" s="95"/>
      <c r="G621" s="95"/>
      <c r="H621" s="93"/>
      <c r="I621" s="93"/>
      <c r="J621" s="93"/>
      <c r="S621" s="72"/>
      <c r="T621" s="72"/>
    </row>
    <row r="622" spans="1:20" s="65" customFormat="1" ht="14.5" x14ac:dyDescent="0.35">
      <c r="A622" s="48"/>
      <c r="B622" s="93"/>
      <c r="C622" s="93"/>
      <c r="D622" s="93"/>
      <c r="E622" s="95"/>
      <c r="F622" s="95"/>
      <c r="G622" s="95"/>
      <c r="H622" s="93"/>
      <c r="I622" s="93"/>
      <c r="J622" s="93"/>
      <c r="S622" s="72"/>
      <c r="T622" s="72"/>
    </row>
    <row r="623" spans="1:20" s="65" customFormat="1" ht="14.5" x14ac:dyDescent="0.35">
      <c r="A623" s="48"/>
      <c r="B623" s="93"/>
      <c r="C623" s="93"/>
      <c r="D623" s="93"/>
      <c r="E623" s="95"/>
      <c r="F623" s="95"/>
      <c r="G623" s="95"/>
      <c r="H623" s="93"/>
      <c r="I623" s="93"/>
      <c r="J623" s="93"/>
      <c r="S623" s="72"/>
      <c r="T623" s="72"/>
    </row>
    <row r="624" spans="1:20" s="65" customFormat="1" ht="14.5" x14ac:dyDescent="0.35">
      <c r="A624" s="48"/>
      <c r="B624" s="93"/>
      <c r="C624" s="93"/>
      <c r="D624" s="93"/>
      <c r="E624" s="95"/>
      <c r="F624" s="95"/>
      <c r="G624" s="95"/>
      <c r="H624" s="93"/>
      <c r="I624" s="93"/>
      <c r="J624" s="93"/>
      <c r="S624" s="72"/>
      <c r="T624" s="72"/>
    </row>
    <row r="625" spans="1:20" s="65" customFormat="1" ht="14.5" x14ac:dyDescent="0.35">
      <c r="A625" s="48"/>
      <c r="B625" s="93"/>
      <c r="C625" s="93"/>
      <c r="D625" s="93"/>
      <c r="E625" s="95"/>
      <c r="F625" s="95"/>
      <c r="G625" s="95"/>
      <c r="H625" s="93"/>
      <c r="I625" s="93"/>
      <c r="J625" s="93"/>
      <c r="S625" s="72"/>
      <c r="T625" s="72"/>
    </row>
    <row r="626" spans="1:20" s="65" customFormat="1" ht="14.5" x14ac:dyDescent="0.35">
      <c r="A626" s="48"/>
      <c r="B626" s="93"/>
      <c r="C626" s="93"/>
      <c r="D626" s="93"/>
      <c r="E626" s="95"/>
      <c r="F626" s="95"/>
      <c r="G626" s="95"/>
      <c r="H626" s="93"/>
      <c r="I626" s="93"/>
      <c r="J626" s="93"/>
      <c r="S626" s="72"/>
      <c r="T626" s="72"/>
    </row>
    <row r="627" spans="1:20" s="65" customFormat="1" ht="14.5" x14ac:dyDescent="0.35">
      <c r="A627" s="48"/>
      <c r="B627" s="93"/>
      <c r="C627" s="93"/>
      <c r="D627" s="93"/>
      <c r="E627" s="95"/>
      <c r="F627" s="95"/>
      <c r="G627" s="95"/>
      <c r="H627" s="93"/>
      <c r="I627" s="93"/>
      <c r="J627" s="93"/>
      <c r="S627" s="72"/>
      <c r="T627" s="72"/>
    </row>
    <row r="628" spans="1:20" s="65" customFormat="1" ht="14.5" x14ac:dyDescent="0.35">
      <c r="A628" s="48"/>
      <c r="B628" s="93"/>
      <c r="C628" s="93"/>
      <c r="D628" s="93"/>
      <c r="E628" s="95"/>
      <c r="F628" s="95"/>
      <c r="G628" s="95"/>
      <c r="H628" s="93"/>
      <c r="I628" s="93"/>
      <c r="J628" s="93"/>
      <c r="S628" s="72"/>
      <c r="T628" s="72"/>
    </row>
    <row r="629" spans="1:20" s="65" customFormat="1" ht="14.5" x14ac:dyDescent="0.35">
      <c r="A629" s="48"/>
      <c r="B629" s="93"/>
      <c r="C629" s="93"/>
      <c r="D629" s="93"/>
      <c r="E629" s="95"/>
      <c r="F629" s="95"/>
      <c r="G629" s="95"/>
      <c r="H629" s="93"/>
      <c r="I629" s="93"/>
      <c r="J629" s="93"/>
      <c r="S629" s="72"/>
      <c r="T629" s="72"/>
    </row>
    <row r="630" spans="1:20" s="65" customFormat="1" ht="14.5" x14ac:dyDescent="0.35">
      <c r="A630" s="48"/>
      <c r="B630" s="93"/>
      <c r="C630" s="93"/>
      <c r="D630" s="93"/>
      <c r="E630" s="95"/>
      <c r="F630" s="95"/>
      <c r="G630" s="95"/>
      <c r="H630" s="93"/>
      <c r="I630" s="93"/>
      <c r="J630" s="93"/>
      <c r="S630" s="72"/>
      <c r="T630" s="72"/>
    </row>
    <row r="631" spans="1:20" s="65" customFormat="1" ht="14.5" x14ac:dyDescent="0.35">
      <c r="A631" s="48"/>
      <c r="B631" s="93"/>
      <c r="C631" s="93"/>
      <c r="D631" s="93"/>
      <c r="E631" s="95"/>
      <c r="F631" s="95"/>
      <c r="G631" s="95"/>
      <c r="H631" s="93"/>
      <c r="I631" s="93"/>
      <c r="J631" s="93"/>
      <c r="S631" s="72"/>
      <c r="T631" s="72"/>
    </row>
    <row r="632" spans="1:20" s="65" customFormat="1" ht="14.5" x14ac:dyDescent="0.35">
      <c r="A632" s="48"/>
      <c r="B632" s="93"/>
      <c r="C632" s="93"/>
      <c r="D632" s="93"/>
      <c r="E632" s="95"/>
      <c r="F632" s="95"/>
      <c r="G632" s="95"/>
      <c r="H632" s="93"/>
      <c r="I632" s="93"/>
      <c r="J632" s="93"/>
      <c r="S632" s="72"/>
      <c r="T632" s="72"/>
    </row>
    <row r="633" spans="1:20" s="65" customFormat="1" ht="14.5" x14ac:dyDescent="0.35">
      <c r="A633" s="48"/>
      <c r="B633" s="93"/>
      <c r="C633" s="93"/>
      <c r="D633" s="93"/>
      <c r="E633" s="95"/>
      <c r="F633" s="95"/>
      <c r="G633" s="95"/>
      <c r="H633" s="93"/>
      <c r="I633" s="93"/>
      <c r="J633" s="93"/>
      <c r="S633" s="72"/>
      <c r="T633" s="72"/>
    </row>
    <row r="634" spans="1:20" s="65" customFormat="1" ht="14.5" x14ac:dyDescent="0.35">
      <c r="A634" s="48"/>
      <c r="B634" s="93"/>
      <c r="C634" s="93"/>
      <c r="D634" s="93"/>
      <c r="E634" s="95"/>
      <c r="F634" s="95"/>
      <c r="G634" s="95"/>
      <c r="H634" s="93"/>
      <c r="I634" s="93"/>
      <c r="J634" s="93"/>
      <c r="S634" s="72"/>
      <c r="T634" s="72"/>
    </row>
    <row r="635" spans="1:20" s="65" customFormat="1" ht="14.5" x14ac:dyDescent="0.35">
      <c r="A635" s="48"/>
      <c r="B635" s="93"/>
      <c r="C635" s="93"/>
      <c r="D635" s="93"/>
      <c r="E635" s="95"/>
      <c r="F635" s="95"/>
      <c r="G635" s="95"/>
      <c r="H635" s="93"/>
      <c r="I635" s="93"/>
      <c r="J635" s="93"/>
      <c r="S635" s="72"/>
      <c r="T635" s="72"/>
    </row>
    <row r="636" spans="1:20" s="65" customFormat="1" ht="14.5" x14ac:dyDescent="0.35">
      <c r="A636" s="48"/>
      <c r="B636" s="93"/>
      <c r="C636" s="93"/>
      <c r="D636" s="93"/>
      <c r="E636" s="95"/>
      <c r="F636" s="95"/>
      <c r="G636" s="95"/>
      <c r="H636" s="93"/>
      <c r="I636" s="93"/>
      <c r="J636" s="93"/>
      <c r="S636" s="72"/>
      <c r="T636" s="72"/>
    </row>
    <row r="637" spans="1:20" s="65" customFormat="1" ht="14.5" x14ac:dyDescent="0.35">
      <c r="A637" s="48"/>
      <c r="B637" s="93"/>
      <c r="C637" s="93"/>
      <c r="D637" s="93"/>
      <c r="E637" s="95"/>
      <c r="F637" s="95"/>
      <c r="G637" s="95"/>
      <c r="H637" s="93"/>
      <c r="I637" s="93"/>
      <c r="J637" s="93"/>
      <c r="S637" s="72"/>
      <c r="T637" s="72"/>
    </row>
    <row r="638" spans="1:20" s="65" customFormat="1" ht="14.5" x14ac:dyDescent="0.35">
      <c r="A638" s="48"/>
      <c r="B638" s="93"/>
      <c r="C638" s="93"/>
      <c r="D638" s="93"/>
      <c r="E638" s="95"/>
      <c r="F638" s="95"/>
      <c r="G638" s="95"/>
      <c r="H638" s="93"/>
      <c r="I638" s="93"/>
      <c r="J638" s="93"/>
      <c r="S638" s="72"/>
      <c r="T638" s="72"/>
    </row>
    <row r="639" spans="1:20" s="65" customFormat="1" ht="14.5" x14ac:dyDescent="0.35">
      <c r="A639" s="48"/>
      <c r="B639" s="93"/>
      <c r="C639" s="93"/>
      <c r="D639" s="93"/>
      <c r="E639" s="95"/>
      <c r="F639" s="95"/>
      <c r="G639" s="95"/>
      <c r="H639" s="93"/>
      <c r="I639" s="93"/>
      <c r="J639" s="93"/>
      <c r="S639" s="72"/>
      <c r="T639" s="72"/>
    </row>
    <row r="640" spans="1:20" s="65" customFormat="1" ht="14.5" x14ac:dyDescent="0.35">
      <c r="A640" s="48"/>
      <c r="B640" s="93"/>
      <c r="C640" s="93"/>
      <c r="D640" s="93"/>
      <c r="E640" s="95"/>
      <c r="F640" s="95"/>
      <c r="G640" s="95"/>
      <c r="H640" s="93"/>
      <c r="I640" s="93"/>
      <c r="J640" s="93"/>
      <c r="S640" s="72"/>
      <c r="T640" s="72"/>
    </row>
    <row r="641" spans="1:20" s="65" customFormat="1" ht="14.5" x14ac:dyDescent="0.35">
      <c r="A641" s="48"/>
      <c r="B641" s="93"/>
      <c r="C641" s="93"/>
      <c r="D641" s="93"/>
      <c r="E641" s="95"/>
      <c r="F641" s="95"/>
      <c r="G641" s="95"/>
      <c r="H641" s="93"/>
      <c r="I641" s="93"/>
      <c r="J641" s="93"/>
      <c r="S641" s="72"/>
      <c r="T641" s="72"/>
    </row>
    <row r="642" spans="1:20" s="65" customFormat="1" ht="14.5" x14ac:dyDescent="0.35">
      <c r="A642" s="48"/>
      <c r="B642" s="93"/>
      <c r="C642" s="93"/>
      <c r="D642" s="93"/>
      <c r="E642" s="95"/>
      <c r="F642" s="95"/>
      <c r="G642" s="95"/>
      <c r="H642" s="93"/>
      <c r="I642" s="93"/>
      <c r="J642" s="93"/>
      <c r="S642" s="72"/>
      <c r="T642" s="72"/>
    </row>
    <row r="643" spans="1:20" s="65" customFormat="1" ht="14.5" x14ac:dyDescent="0.35">
      <c r="A643" s="48"/>
      <c r="B643" s="93"/>
      <c r="C643" s="93"/>
      <c r="D643" s="93"/>
      <c r="E643" s="95"/>
      <c r="F643" s="95"/>
      <c r="G643" s="95"/>
      <c r="H643" s="93"/>
      <c r="I643" s="93"/>
      <c r="J643" s="93"/>
      <c r="S643" s="72"/>
      <c r="T643" s="72"/>
    </row>
    <row r="644" spans="1:20" s="65" customFormat="1" ht="14.5" x14ac:dyDescent="0.35">
      <c r="A644" s="48"/>
      <c r="B644" s="93"/>
      <c r="C644" s="93"/>
      <c r="D644" s="93"/>
      <c r="E644" s="95"/>
      <c r="F644" s="95"/>
      <c r="G644" s="95"/>
      <c r="H644" s="93"/>
      <c r="I644" s="93"/>
      <c r="J644" s="93"/>
      <c r="S644" s="72"/>
      <c r="T644" s="72"/>
    </row>
    <row r="645" spans="1:20" s="65" customFormat="1" ht="14.5" x14ac:dyDescent="0.35">
      <c r="A645" s="48"/>
      <c r="B645" s="93"/>
      <c r="C645" s="93"/>
      <c r="D645" s="93"/>
      <c r="E645" s="95"/>
      <c r="F645" s="95"/>
      <c r="G645" s="95"/>
      <c r="H645" s="93"/>
      <c r="I645" s="93"/>
      <c r="J645" s="93"/>
      <c r="S645" s="72"/>
      <c r="T645" s="72"/>
    </row>
    <row r="646" spans="1:20" s="65" customFormat="1" ht="14.5" x14ac:dyDescent="0.35">
      <c r="A646" s="48"/>
      <c r="B646" s="93"/>
      <c r="C646" s="93"/>
      <c r="D646" s="93"/>
      <c r="E646" s="95"/>
      <c r="F646" s="95"/>
      <c r="G646" s="95"/>
      <c r="H646" s="93"/>
      <c r="I646" s="93"/>
      <c r="J646" s="93"/>
      <c r="S646" s="72"/>
      <c r="T646" s="72"/>
    </row>
    <row r="647" spans="1:20" s="65" customFormat="1" ht="14.5" x14ac:dyDescent="0.35">
      <c r="A647" s="48"/>
      <c r="B647" s="93"/>
      <c r="C647" s="93"/>
      <c r="D647" s="93"/>
      <c r="E647" s="95"/>
      <c r="F647" s="95"/>
      <c r="G647" s="95"/>
      <c r="H647" s="93"/>
      <c r="I647" s="93"/>
      <c r="J647" s="93"/>
      <c r="S647" s="72"/>
      <c r="T647" s="72"/>
    </row>
    <row r="648" spans="1:20" s="65" customFormat="1" ht="14.5" x14ac:dyDescent="0.35">
      <c r="A648" s="48"/>
      <c r="B648" s="93"/>
      <c r="C648" s="93"/>
      <c r="D648" s="93"/>
      <c r="E648" s="95"/>
      <c r="F648" s="95"/>
      <c r="G648" s="95"/>
      <c r="H648" s="93"/>
      <c r="I648" s="93"/>
      <c r="J648" s="93"/>
      <c r="S648" s="72"/>
      <c r="T648" s="72"/>
    </row>
    <row r="649" spans="1:20" s="65" customFormat="1" ht="14.5" x14ac:dyDescent="0.35">
      <c r="A649" s="48"/>
      <c r="B649" s="93"/>
      <c r="C649" s="93"/>
      <c r="D649" s="93"/>
      <c r="E649" s="95"/>
      <c r="F649" s="95"/>
      <c r="G649" s="95"/>
      <c r="H649" s="93"/>
      <c r="I649" s="93"/>
      <c r="J649" s="93"/>
      <c r="S649" s="72"/>
      <c r="T649" s="72"/>
    </row>
    <row r="650" spans="1:20" s="65" customFormat="1" ht="14.5" x14ac:dyDescent="0.35">
      <c r="A650" s="48"/>
      <c r="B650" s="93"/>
      <c r="C650" s="93"/>
      <c r="D650" s="93"/>
      <c r="E650" s="95"/>
      <c r="F650" s="95"/>
      <c r="G650" s="95"/>
      <c r="H650" s="93"/>
      <c r="I650" s="93"/>
      <c r="J650" s="93"/>
      <c r="S650" s="72"/>
      <c r="T650" s="72"/>
    </row>
    <row r="651" spans="1:20" s="65" customFormat="1" ht="14.5" x14ac:dyDescent="0.35">
      <c r="A651" s="48"/>
      <c r="B651" s="93"/>
      <c r="C651" s="93"/>
      <c r="D651" s="93"/>
      <c r="E651" s="95"/>
      <c r="F651" s="95"/>
      <c r="G651" s="95"/>
      <c r="H651" s="93"/>
      <c r="I651" s="93"/>
      <c r="J651" s="93"/>
      <c r="S651" s="72"/>
      <c r="T651" s="72"/>
    </row>
    <row r="652" spans="1:20" s="65" customFormat="1" ht="14.5" x14ac:dyDescent="0.35">
      <c r="A652" s="48"/>
      <c r="B652" s="93"/>
      <c r="C652" s="93"/>
      <c r="D652" s="93"/>
      <c r="E652" s="95"/>
      <c r="F652" s="95"/>
      <c r="G652" s="95"/>
      <c r="H652" s="93"/>
      <c r="I652" s="93"/>
      <c r="J652" s="93"/>
      <c r="S652" s="72"/>
      <c r="T652" s="72"/>
    </row>
    <row r="653" spans="1:20" s="65" customFormat="1" ht="14.5" x14ac:dyDescent="0.35">
      <c r="A653" s="48"/>
      <c r="B653" s="93"/>
      <c r="C653" s="93"/>
      <c r="D653" s="93"/>
      <c r="E653" s="95"/>
      <c r="F653" s="95"/>
      <c r="G653" s="95"/>
      <c r="H653" s="93"/>
      <c r="I653" s="93"/>
      <c r="J653" s="93"/>
      <c r="S653" s="72"/>
      <c r="T653" s="72"/>
    </row>
    <row r="654" spans="1:20" s="65" customFormat="1" ht="14.5" x14ac:dyDescent="0.35">
      <c r="A654" s="48"/>
      <c r="B654" s="93"/>
      <c r="C654" s="93"/>
      <c r="D654" s="93"/>
      <c r="E654" s="95"/>
      <c r="F654" s="95"/>
      <c r="G654" s="95"/>
      <c r="H654" s="93"/>
      <c r="I654" s="93"/>
      <c r="J654" s="93"/>
      <c r="S654" s="72"/>
      <c r="T654" s="72"/>
    </row>
    <row r="655" spans="1:20" s="65" customFormat="1" ht="14.5" x14ac:dyDescent="0.35">
      <c r="A655" s="48"/>
      <c r="B655" s="93"/>
      <c r="C655" s="93"/>
      <c r="D655" s="93"/>
      <c r="E655" s="95"/>
      <c r="F655" s="95"/>
      <c r="G655" s="95"/>
      <c r="H655" s="93"/>
      <c r="I655" s="93"/>
      <c r="J655" s="93"/>
      <c r="S655" s="72"/>
      <c r="T655" s="72"/>
    </row>
    <row r="656" spans="1:20" s="65" customFormat="1" ht="14.5" x14ac:dyDescent="0.35">
      <c r="A656" s="48"/>
      <c r="B656" s="93"/>
      <c r="C656" s="93"/>
      <c r="D656" s="93"/>
      <c r="E656" s="95"/>
      <c r="F656" s="95"/>
      <c r="G656" s="95"/>
      <c r="H656" s="93"/>
      <c r="I656" s="93"/>
      <c r="J656" s="93"/>
      <c r="S656" s="72"/>
      <c r="T656" s="72"/>
    </row>
    <row r="657" spans="1:20" s="65" customFormat="1" ht="14.5" x14ac:dyDescent="0.35">
      <c r="A657" s="48"/>
      <c r="B657" s="93"/>
      <c r="C657" s="93"/>
      <c r="D657" s="93"/>
      <c r="E657" s="95"/>
      <c r="F657" s="95"/>
      <c r="G657" s="95"/>
      <c r="H657" s="93"/>
      <c r="I657" s="93"/>
      <c r="J657" s="93"/>
      <c r="S657" s="72"/>
      <c r="T657" s="72"/>
    </row>
    <row r="658" spans="1:20" s="65" customFormat="1" ht="14.5" x14ac:dyDescent="0.35">
      <c r="A658" s="48"/>
      <c r="B658" s="93"/>
      <c r="C658" s="93"/>
      <c r="D658" s="93"/>
      <c r="E658" s="95"/>
      <c r="F658" s="95"/>
      <c r="G658" s="95"/>
      <c r="H658" s="93"/>
      <c r="I658" s="93"/>
      <c r="J658" s="93"/>
      <c r="S658" s="72"/>
      <c r="T658" s="72"/>
    </row>
    <row r="659" spans="1:20" s="65" customFormat="1" ht="14.5" x14ac:dyDescent="0.35">
      <c r="A659" s="48"/>
      <c r="B659" s="93"/>
      <c r="C659" s="93"/>
      <c r="D659" s="93"/>
      <c r="E659" s="95"/>
      <c r="F659" s="95"/>
      <c r="G659" s="95"/>
      <c r="H659" s="93"/>
      <c r="I659" s="93"/>
      <c r="J659" s="93"/>
      <c r="S659" s="72"/>
      <c r="T659" s="72"/>
    </row>
    <row r="660" spans="1:20" s="65" customFormat="1" ht="14.5" x14ac:dyDescent="0.35">
      <c r="A660" s="48"/>
      <c r="B660" s="93"/>
      <c r="C660" s="93"/>
      <c r="D660" s="93"/>
      <c r="E660" s="95"/>
      <c r="F660" s="95"/>
      <c r="G660" s="95"/>
      <c r="H660" s="93"/>
      <c r="I660" s="93"/>
      <c r="J660" s="93"/>
      <c r="S660" s="72"/>
      <c r="T660" s="72"/>
    </row>
    <row r="661" spans="1:20" s="65" customFormat="1" ht="14.5" x14ac:dyDescent="0.35">
      <c r="A661" s="48"/>
      <c r="B661" s="93"/>
      <c r="C661" s="93"/>
      <c r="D661" s="93"/>
      <c r="E661" s="95"/>
      <c r="F661" s="95"/>
      <c r="G661" s="95"/>
      <c r="H661" s="93"/>
      <c r="I661" s="93"/>
      <c r="J661" s="93"/>
      <c r="S661" s="72"/>
      <c r="T661" s="72"/>
    </row>
    <row r="662" spans="1:20" s="65" customFormat="1" ht="14.5" x14ac:dyDescent="0.35">
      <c r="A662" s="48"/>
      <c r="B662" s="93"/>
      <c r="C662" s="93"/>
      <c r="D662" s="93"/>
      <c r="E662" s="95"/>
      <c r="F662" s="95"/>
      <c r="G662" s="95"/>
      <c r="H662" s="93"/>
      <c r="I662" s="93"/>
      <c r="J662" s="93"/>
      <c r="S662" s="72"/>
      <c r="T662" s="72"/>
    </row>
    <row r="663" spans="1:20" s="65" customFormat="1" ht="14.5" x14ac:dyDescent="0.35">
      <c r="A663" s="48"/>
      <c r="B663" s="93"/>
      <c r="C663" s="93"/>
      <c r="D663" s="93"/>
      <c r="E663" s="95"/>
      <c r="F663" s="95"/>
      <c r="G663" s="95"/>
      <c r="H663" s="93"/>
      <c r="I663" s="93"/>
      <c r="J663" s="93"/>
      <c r="S663" s="72"/>
      <c r="T663" s="72"/>
    </row>
    <row r="664" spans="1:20" s="65" customFormat="1" ht="14.5" x14ac:dyDescent="0.35">
      <c r="A664" s="48"/>
      <c r="B664" s="93"/>
      <c r="C664" s="93"/>
      <c r="D664" s="93"/>
      <c r="E664" s="95"/>
      <c r="F664" s="95"/>
      <c r="G664" s="95"/>
      <c r="H664" s="93"/>
      <c r="I664" s="93"/>
      <c r="J664" s="93"/>
      <c r="S664" s="72"/>
      <c r="T664" s="72"/>
    </row>
    <row r="665" spans="1:20" s="65" customFormat="1" ht="14.5" x14ac:dyDescent="0.35">
      <c r="A665" s="48"/>
      <c r="B665" s="93"/>
      <c r="C665" s="93"/>
      <c r="D665" s="93"/>
      <c r="E665" s="95"/>
      <c r="F665" s="95"/>
      <c r="G665" s="95"/>
      <c r="H665" s="93"/>
      <c r="I665" s="93"/>
      <c r="J665" s="93"/>
      <c r="S665" s="72"/>
      <c r="T665" s="72"/>
    </row>
    <row r="666" spans="1:20" s="65" customFormat="1" ht="14.5" x14ac:dyDescent="0.35">
      <c r="A666" s="48"/>
      <c r="B666" s="93"/>
      <c r="C666" s="93"/>
      <c r="D666" s="93"/>
      <c r="E666" s="95"/>
      <c r="F666" s="95"/>
      <c r="G666" s="95"/>
      <c r="H666" s="93"/>
      <c r="I666" s="93"/>
      <c r="J666" s="93"/>
      <c r="S666" s="72"/>
      <c r="T666" s="72"/>
    </row>
    <row r="667" spans="1:20" s="65" customFormat="1" ht="14.5" x14ac:dyDescent="0.35">
      <c r="A667" s="48"/>
      <c r="B667" s="93"/>
      <c r="C667" s="93"/>
      <c r="D667" s="93"/>
      <c r="E667" s="95"/>
      <c r="F667" s="95"/>
      <c r="G667" s="95"/>
      <c r="H667" s="93"/>
      <c r="I667" s="93"/>
      <c r="J667" s="93"/>
      <c r="S667" s="72"/>
      <c r="T667" s="72"/>
    </row>
    <row r="668" spans="1:20" s="65" customFormat="1" ht="14.5" x14ac:dyDescent="0.35">
      <c r="A668" s="48"/>
      <c r="B668" s="93"/>
      <c r="C668" s="93"/>
      <c r="D668" s="93"/>
      <c r="E668" s="95"/>
      <c r="F668" s="95"/>
      <c r="G668" s="95"/>
      <c r="H668" s="93"/>
      <c r="I668" s="93"/>
      <c r="J668" s="93"/>
      <c r="S668" s="72"/>
      <c r="T668" s="72"/>
    </row>
    <row r="669" spans="1:20" s="65" customFormat="1" ht="14.5" x14ac:dyDescent="0.35">
      <c r="A669" s="48"/>
      <c r="B669" s="93"/>
      <c r="C669" s="93"/>
      <c r="D669" s="93"/>
      <c r="E669" s="95"/>
      <c r="F669" s="95"/>
      <c r="G669" s="95"/>
      <c r="H669" s="93"/>
      <c r="I669" s="93"/>
      <c r="J669" s="93"/>
      <c r="S669" s="72"/>
      <c r="T669" s="72"/>
    </row>
    <row r="670" spans="1:20" s="65" customFormat="1" ht="14.5" x14ac:dyDescent="0.35">
      <c r="A670" s="48"/>
      <c r="B670" s="93"/>
      <c r="C670" s="93"/>
      <c r="D670" s="93"/>
      <c r="E670" s="95"/>
      <c r="F670" s="95"/>
      <c r="G670" s="95"/>
      <c r="H670" s="93"/>
      <c r="I670" s="93"/>
      <c r="J670" s="93"/>
      <c r="S670" s="72"/>
      <c r="T670" s="72"/>
    </row>
    <row r="671" spans="1:20" s="65" customFormat="1" ht="14.5" x14ac:dyDescent="0.35">
      <c r="A671" s="48"/>
      <c r="B671" s="93"/>
      <c r="C671" s="93"/>
      <c r="D671" s="93"/>
      <c r="E671" s="95"/>
      <c r="F671" s="95"/>
      <c r="G671" s="95"/>
      <c r="H671" s="93"/>
      <c r="I671" s="93"/>
      <c r="J671" s="93"/>
      <c r="S671" s="72"/>
      <c r="T671" s="72"/>
    </row>
    <row r="672" spans="1:20" s="65" customFormat="1" ht="14.5" x14ac:dyDescent="0.35">
      <c r="A672" s="48"/>
      <c r="B672" s="93"/>
      <c r="C672" s="93"/>
      <c r="D672" s="93"/>
      <c r="E672" s="95"/>
      <c r="F672" s="95"/>
      <c r="G672" s="95"/>
      <c r="H672" s="93"/>
      <c r="I672" s="93"/>
      <c r="J672" s="93"/>
      <c r="S672" s="72"/>
      <c r="T672" s="72"/>
    </row>
    <row r="673" spans="1:20" s="65" customFormat="1" ht="14.5" x14ac:dyDescent="0.35">
      <c r="A673" s="48"/>
      <c r="B673" s="93"/>
      <c r="C673" s="93"/>
      <c r="D673" s="93"/>
      <c r="E673" s="95"/>
      <c r="F673" s="95"/>
      <c r="G673" s="95"/>
      <c r="H673" s="93"/>
      <c r="I673" s="93"/>
      <c r="J673" s="93"/>
      <c r="S673" s="72"/>
      <c r="T673" s="72"/>
    </row>
    <row r="674" spans="1:20" s="65" customFormat="1" ht="14.5" x14ac:dyDescent="0.35">
      <c r="A674" s="48"/>
      <c r="B674" s="93"/>
      <c r="C674" s="93"/>
      <c r="D674" s="93"/>
      <c r="E674" s="95"/>
      <c r="F674" s="95"/>
      <c r="G674" s="95"/>
      <c r="H674" s="93"/>
      <c r="I674" s="93"/>
      <c r="J674" s="93"/>
      <c r="S674" s="72"/>
      <c r="T674" s="72"/>
    </row>
    <row r="675" spans="1:20" s="65" customFormat="1" ht="14.5" x14ac:dyDescent="0.35">
      <c r="A675" s="48"/>
      <c r="B675" s="93"/>
      <c r="C675" s="93"/>
      <c r="D675" s="93"/>
      <c r="E675" s="95"/>
      <c r="F675" s="95"/>
      <c r="G675" s="95"/>
      <c r="H675" s="93"/>
      <c r="I675" s="93"/>
      <c r="J675" s="93"/>
      <c r="S675" s="72"/>
      <c r="T675" s="72"/>
    </row>
    <row r="676" spans="1:20" s="65" customFormat="1" ht="14.5" x14ac:dyDescent="0.35">
      <c r="A676" s="48"/>
      <c r="B676" s="93"/>
      <c r="C676" s="93"/>
      <c r="D676" s="93"/>
      <c r="E676" s="95"/>
      <c r="F676" s="95"/>
      <c r="G676" s="95"/>
      <c r="H676" s="93"/>
      <c r="I676" s="93"/>
      <c r="J676" s="93"/>
      <c r="S676" s="72"/>
      <c r="T676" s="72"/>
    </row>
    <row r="677" spans="1:20" s="65" customFormat="1" ht="14.5" x14ac:dyDescent="0.35">
      <c r="A677" s="48"/>
      <c r="B677" s="93"/>
      <c r="C677" s="93"/>
      <c r="D677" s="93"/>
      <c r="E677" s="95"/>
      <c r="F677" s="95"/>
      <c r="G677" s="95"/>
      <c r="H677" s="93"/>
      <c r="I677" s="93"/>
      <c r="J677" s="93"/>
      <c r="S677" s="72"/>
      <c r="T677" s="72"/>
    </row>
    <row r="678" spans="1:20" s="65" customFormat="1" ht="14.5" x14ac:dyDescent="0.35">
      <c r="A678" s="48"/>
      <c r="B678" s="93"/>
      <c r="C678" s="93"/>
      <c r="D678" s="93"/>
      <c r="E678" s="95"/>
      <c r="F678" s="95"/>
      <c r="G678" s="95"/>
      <c r="H678" s="93"/>
      <c r="I678" s="93"/>
      <c r="J678" s="93"/>
      <c r="S678" s="72"/>
      <c r="T678" s="72"/>
    </row>
    <row r="679" spans="1:20" s="65" customFormat="1" ht="14.5" x14ac:dyDescent="0.35">
      <c r="A679" s="48"/>
      <c r="B679" s="93"/>
      <c r="C679" s="93"/>
      <c r="D679" s="93"/>
      <c r="E679" s="95"/>
      <c r="F679" s="95"/>
      <c r="G679" s="95"/>
      <c r="H679" s="93"/>
      <c r="I679" s="93"/>
      <c r="J679" s="93"/>
      <c r="S679" s="72"/>
      <c r="T679" s="72"/>
    </row>
    <row r="680" spans="1:20" s="65" customFormat="1" ht="14.5" x14ac:dyDescent="0.35">
      <c r="A680" s="48"/>
      <c r="B680" s="93"/>
      <c r="C680" s="93"/>
      <c r="D680" s="93"/>
      <c r="E680" s="95"/>
      <c r="F680" s="95"/>
      <c r="G680" s="95"/>
      <c r="H680" s="93"/>
      <c r="I680" s="93"/>
      <c r="J680" s="93"/>
      <c r="S680" s="72"/>
      <c r="T680" s="72"/>
    </row>
    <row r="681" spans="1:20" s="65" customFormat="1" ht="14.5" x14ac:dyDescent="0.35">
      <c r="A681" s="48"/>
      <c r="B681" s="93"/>
      <c r="C681" s="93"/>
      <c r="D681" s="93"/>
      <c r="E681" s="95"/>
      <c r="F681" s="95"/>
      <c r="G681" s="95"/>
      <c r="H681" s="93"/>
      <c r="I681" s="93"/>
      <c r="J681" s="93"/>
      <c r="S681" s="72"/>
      <c r="T681" s="72"/>
    </row>
    <row r="682" spans="1:20" s="65" customFormat="1" ht="14.5" x14ac:dyDescent="0.35">
      <c r="A682" s="48"/>
      <c r="B682" s="93"/>
      <c r="C682" s="93"/>
      <c r="D682" s="93"/>
      <c r="E682" s="95"/>
      <c r="F682" s="95"/>
      <c r="G682" s="95"/>
      <c r="H682" s="93"/>
      <c r="I682" s="93"/>
      <c r="J682" s="93"/>
      <c r="S682" s="72"/>
      <c r="T682" s="72"/>
    </row>
    <row r="683" spans="1:20" s="65" customFormat="1" ht="14.5" x14ac:dyDescent="0.35">
      <c r="A683" s="48"/>
      <c r="B683" s="93"/>
      <c r="C683" s="93"/>
      <c r="D683" s="93"/>
      <c r="E683" s="95"/>
      <c r="F683" s="95"/>
      <c r="G683" s="95"/>
      <c r="H683" s="93"/>
      <c r="I683" s="93"/>
      <c r="J683" s="93"/>
      <c r="S683" s="72"/>
      <c r="T683" s="72"/>
    </row>
    <row r="684" spans="1:20" s="65" customFormat="1" ht="14.5" x14ac:dyDescent="0.35">
      <c r="A684" s="48"/>
      <c r="B684" s="93"/>
      <c r="C684" s="93"/>
      <c r="D684" s="93"/>
      <c r="E684" s="95"/>
      <c r="F684" s="95"/>
      <c r="G684" s="95"/>
      <c r="H684" s="93"/>
      <c r="I684" s="93"/>
      <c r="J684" s="93"/>
      <c r="S684" s="72"/>
      <c r="T684" s="72"/>
    </row>
    <row r="685" spans="1:20" s="65" customFormat="1" ht="14.5" x14ac:dyDescent="0.35">
      <c r="A685" s="48"/>
      <c r="B685" s="93"/>
      <c r="C685" s="93"/>
      <c r="D685" s="93"/>
      <c r="E685" s="95"/>
      <c r="F685" s="95"/>
      <c r="G685" s="95"/>
      <c r="H685" s="93"/>
      <c r="I685" s="93"/>
      <c r="J685" s="93"/>
      <c r="S685" s="72"/>
      <c r="T685" s="72"/>
    </row>
    <row r="686" spans="1:20" s="65" customFormat="1" ht="14.5" x14ac:dyDescent="0.35">
      <c r="A686" s="48"/>
      <c r="B686" s="93"/>
      <c r="C686" s="93"/>
      <c r="D686" s="93"/>
      <c r="E686" s="95"/>
      <c r="F686" s="95"/>
      <c r="G686" s="95"/>
      <c r="H686" s="93"/>
      <c r="I686" s="93"/>
      <c r="J686" s="93"/>
      <c r="S686" s="72"/>
      <c r="T686" s="72"/>
    </row>
    <row r="687" spans="1:20" s="65" customFormat="1" ht="14.5" x14ac:dyDescent="0.35">
      <c r="A687" s="48"/>
      <c r="B687" s="93"/>
      <c r="C687" s="93"/>
      <c r="D687" s="93"/>
      <c r="E687" s="95"/>
      <c r="F687" s="95"/>
      <c r="G687" s="95"/>
      <c r="H687" s="93"/>
      <c r="I687" s="93"/>
      <c r="J687" s="93"/>
      <c r="S687" s="72"/>
      <c r="T687" s="72"/>
    </row>
    <row r="688" spans="1:20" s="65" customFormat="1" ht="14.5" x14ac:dyDescent="0.35">
      <c r="A688" s="48"/>
      <c r="B688" s="93"/>
      <c r="C688" s="93"/>
      <c r="D688" s="93"/>
      <c r="E688" s="95"/>
      <c r="F688" s="95"/>
      <c r="G688" s="95"/>
      <c r="H688" s="93"/>
      <c r="I688" s="93"/>
      <c r="J688" s="93"/>
      <c r="S688" s="72"/>
      <c r="T688" s="72"/>
    </row>
    <row r="689" spans="1:20" s="65" customFormat="1" ht="14.5" x14ac:dyDescent="0.35">
      <c r="A689" s="48"/>
      <c r="B689" s="93"/>
      <c r="C689" s="93"/>
      <c r="D689" s="93"/>
      <c r="E689" s="95"/>
      <c r="F689" s="95"/>
      <c r="G689" s="95"/>
      <c r="H689" s="93"/>
      <c r="I689" s="93"/>
      <c r="J689" s="93"/>
      <c r="S689" s="72"/>
      <c r="T689" s="72"/>
    </row>
    <row r="690" spans="1:20" s="65" customFormat="1" ht="14.5" x14ac:dyDescent="0.35">
      <c r="A690" s="48"/>
      <c r="B690" s="93"/>
      <c r="C690" s="93"/>
      <c r="D690" s="93"/>
      <c r="E690" s="95"/>
      <c r="F690" s="95"/>
      <c r="G690" s="95"/>
      <c r="H690" s="93"/>
      <c r="I690" s="93"/>
      <c r="J690" s="93"/>
      <c r="S690" s="72"/>
      <c r="T690" s="72"/>
    </row>
    <row r="691" spans="1:20" s="65" customFormat="1" ht="14.5" x14ac:dyDescent="0.35">
      <c r="A691" s="48"/>
      <c r="B691" s="93"/>
      <c r="C691" s="93"/>
      <c r="D691" s="93"/>
      <c r="E691" s="95"/>
      <c r="F691" s="95"/>
      <c r="G691" s="95"/>
      <c r="H691" s="93"/>
      <c r="I691" s="93"/>
      <c r="J691" s="93"/>
      <c r="S691" s="72"/>
      <c r="T691" s="72"/>
    </row>
    <row r="692" spans="1:20" s="65" customFormat="1" ht="14.5" x14ac:dyDescent="0.35">
      <c r="A692" s="48"/>
      <c r="B692" s="93"/>
      <c r="C692" s="93"/>
      <c r="D692" s="93"/>
      <c r="E692" s="95"/>
      <c r="F692" s="95"/>
      <c r="G692" s="95"/>
      <c r="H692" s="93"/>
      <c r="I692" s="93"/>
      <c r="J692" s="93"/>
      <c r="S692" s="72"/>
      <c r="T692" s="72"/>
    </row>
    <row r="693" spans="1:20" s="65" customFormat="1" ht="14.5" x14ac:dyDescent="0.35">
      <c r="A693" s="48"/>
      <c r="B693" s="93"/>
      <c r="C693" s="93"/>
      <c r="D693" s="93"/>
      <c r="E693" s="95"/>
      <c r="F693" s="95"/>
      <c r="G693" s="95"/>
      <c r="H693" s="93"/>
      <c r="I693" s="93"/>
      <c r="J693" s="93"/>
      <c r="S693" s="72"/>
      <c r="T693" s="72"/>
    </row>
    <row r="694" spans="1:20" s="65" customFormat="1" ht="14.5" x14ac:dyDescent="0.35">
      <c r="A694" s="48"/>
      <c r="B694" s="93"/>
      <c r="C694" s="93"/>
      <c r="D694" s="93"/>
      <c r="E694" s="95"/>
      <c r="F694" s="95"/>
      <c r="G694" s="95"/>
      <c r="H694" s="93"/>
      <c r="I694" s="93"/>
      <c r="J694" s="93"/>
      <c r="S694" s="72"/>
      <c r="T694" s="72"/>
    </row>
    <row r="695" spans="1:20" s="65" customFormat="1" ht="14.5" x14ac:dyDescent="0.35">
      <c r="A695" s="48"/>
      <c r="B695" s="93"/>
      <c r="C695" s="93"/>
      <c r="D695" s="93"/>
      <c r="E695" s="95"/>
      <c r="F695" s="95"/>
      <c r="G695" s="95"/>
      <c r="H695" s="93"/>
      <c r="I695" s="93"/>
      <c r="J695" s="93"/>
      <c r="S695" s="72"/>
      <c r="T695" s="72"/>
    </row>
    <row r="696" spans="1:20" s="65" customFormat="1" ht="14.5" x14ac:dyDescent="0.35">
      <c r="A696" s="48"/>
      <c r="B696" s="93"/>
      <c r="C696" s="93"/>
      <c r="D696" s="93"/>
      <c r="E696" s="95"/>
      <c r="F696" s="95"/>
      <c r="G696" s="95"/>
      <c r="H696" s="93"/>
      <c r="I696" s="93"/>
      <c r="J696" s="93"/>
      <c r="S696" s="72"/>
      <c r="T696" s="72"/>
    </row>
    <row r="697" spans="1:20" s="65" customFormat="1" ht="14.5" x14ac:dyDescent="0.35">
      <c r="A697" s="48"/>
      <c r="B697" s="93"/>
      <c r="C697" s="93"/>
      <c r="D697" s="93"/>
      <c r="E697" s="95"/>
      <c r="F697" s="95"/>
      <c r="G697" s="95"/>
      <c r="H697" s="93"/>
      <c r="I697" s="93"/>
      <c r="J697" s="93"/>
      <c r="S697" s="72"/>
      <c r="T697" s="72"/>
    </row>
    <row r="698" spans="1:20" s="65" customFormat="1" ht="14.5" x14ac:dyDescent="0.35">
      <c r="A698" s="48"/>
      <c r="B698" s="93"/>
      <c r="C698" s="93"/>
      <c r="D698" s="93"/>
      <c r="E698" s="95"/>
      <c r="F698" s="95"/>
      <c r="G698" s="95"/>
      <c r="H698" s="93"/>
      <c r="I698" s="93"/>
      <c r="J698" s="93"/>
      <c r="S698" s="72"/>
      <c r="T698" s="72"/>
    </row>
    <row r="699" spans="1:20" s="65" customFormat="1" ht="14.5" x14ac:dyDescent="0.35">
      <c r="A699" s="48"/>
      <c r="B699" s="93"/>
      <c r="C699" s="93"/>
      <c r="D699" s="93"/>
      <c r="E699" s="95"/>
      <c r="F699" s="95"/>
      <c r="G699" s="95"/>
      <c r="H699" s="93"/>
      <c r="I699" s="93"/>
      <c r="J699" s="93"/>
      <c r="S699" s="72"/>
      <c r="T699" s="72"/>
    </row>
    <row r="700" spans="1:20" s="65" customFormat="1" ht="14.5" x14ac:dyDescent="0.35">
      <c r="A700" s="48"/>
      <c r="B700" s="93"/>
      <c r="C700" s="93"/>
      <c r="D700" s="93"/>
      <c r="E700" s="95"/>
      <c r="F700" s="95"/>
      <c r="G700" s="95"/>
      <c r="H700" s="93"/>
      <c r="I700" s="93"/>
      <c r="J700" s="93"/>
      <c r="S700" s="72"/>
      <c r="T700" s="72"/>
    </row>
    <row r="701" spans="1:20" s="65" customFormat="1" ht="14.5" x14ac:dyDescent="0.35">
      <c r="A701" s="48"/>
      <c r="B701" s="93"/>
      <c r="C701" s="93"/>
      <c r="D701" s="93"/>
      <c r="E701" s="95"/>
      <c r="F701" s="95"/>
      <c r="G701" s="95"/>
      <c r="H701" s="93"/>
      <c r="I701" s="93"/>
      <c r="J701" s="93"/>
      <c r="S701" s="72"/>
      <c r="T701" s="72"/>
    </row>
    <row r="702" spans="1:20" s="65" customFormat="1" ht="14.5" x14ac:dyDescent="0.35">
      <c r="A702" s="48"/>
      <c r="B702" s="93"/>
      <c r="C702" s="93"/>
      <c r="D702" s="93"/>
      <c r="E702" s="95"/>
      <c r="F702" s="95"/>
      <c r="G702" s="95"/>
      <c r="H702" s="93"/>
      <c r="I702" s="93"/>
      <c r="J702" s="93"/>
      <c r="S702" s="72"/>
      <c r="T702" s="72"/>
    </row>
    <row r="703" spans="1:20" s="65" customFormat="1" ht="14.5" x14ac:dyDescent="0.35">
      <c r="A703" s="48"/>
      <c r="B703" s="93"/>
      <c r="C703" s="93"/>
      <c r="D703" s="93"/>
      <c r="E703" s="95"/>
      <c r="F703" s="95"/>
      <c r="G703" s="95"/>
      <c r="H703" s="93"/>
      <c r="I703" s="93"/>
      <c r="J703" s="93"/>
      <c r="S703" s="72"/>
      <c r="T703" s="72"/>
    </row>
    <row r="704" spans="1:20" s="65" customFormat="1" ht="14.5" x14ac:dyDescent="0.35">
      <c r="A704" s="48"/>
      <c r="B704" s="93"/>
      <c r="C704" s="93"/>
      <c r="D704" s="93"/>
      <c r="E704" s="95"/>
      <c r="F704" s="95"/>
      <c r="G704" s="95"/>
      <c r="H704" s="93"/>
      <c r="I704" s="93"/>
      <c r="J704" s="93"/>
      <c r="S704" s="72"/>
      <c r="T704" s="72"/>
    </row>
    <row r="705" spans="1:20" s="65" customFormat="1" ht="14.5" x14ac:dyDescent="0.35">
      <c r="A705" s="48"/>
      <c r="B705" s="93"/>
      <c r="C705" s="93"/>
      <c r="D705" s="93"/>
      <c r="E705" s="95"/>
      <c r="F705" s="95"/>
      <c r="G705" s="95"/>
      <c r="H705" s="93"/>
      <c r="I705" s="93"/>
      <c r="J705" s="93"/>
      <c r="S705" s="72"/>
      <c r="T705" s="72"/>
    </row>
    <row r="706" spans="1:20" s="65" customFormat="1" ht="14.5" x14ac:dyDescent="0.35">
      <c r="A706" s="48"/>
      <c r="B706" s="93"/>
      <c r="C706" s="93"/>
      <c r="D706" s="93"/>
      <c r="E706" s="95"/>
      <c r="F706" s="95"/>
      <c r="G706" s="95"/>
      <c r="H706" s="93"/>
      <c r="I706" s="93"/>
      <c r="J706" s="93"/>
      <c r="S706" s="72"/>
      <c r="T706" s="72"/>
    </row>
    <row r="707" spans="1:20" s="65" customFormat="1" ht="14.5" x14ac:dyDescent="0.35">
      <c r="A707" s="48"/>
      <c r="B707" s="93"/>
      <c r="C707" s="93"/>
      <c r="D707" s="93"/>
      <c r="E707" s="95"/>
      <c r="F707" s="95"/>
      <c r="G707" s="95"/>
      <c r="H707" s="93"/>
      <c r="I707" s="93"/>
      <c r="J707" s="93"/>
      <c r="S707" s="72"/>
      <c r="T707" s="72"/>
    </row>
    <row r="708" spans="1:20" s="65" customFormat="1" ht="14.5" x14ac:dyDescent="0.35">
      <c r="A708" s="48"/>
      <c r="B708" s="93"/>
      <c r="C708" s="93"/>
      <c r="D708" s="93"/>
      <c r="E708" s="95"/>
      <c r="F708" s="95"/>
      <c r="G708" s="95"/>
      <c r="H708" s="93"/>
      <c r="I708" s="93"/>
      <c r="J708" s="93"/>
      <c r="S708" s="72"/>
      <c r="T708" s="72"/>
    </row>
    <row r="709" spans="1:20" s="65" customFormat="1" ht="14.5" x14ac:dyDescent="0.35">
      <c r="A709" s="48"/>
      <c r="B709" s="93"/>
      <c r="C709" s="93"/>
      <c r="D709" s="93"/>
      <c r="E709" s="95"/>
      <c r="F709" s="95"/>
      <c r="G709" s="95"/>
      <c r="H709" s="93"/>
      <c r="I709" s="93"/>
      <c r="J709" s="93"/>
      <c r="S709" s="72"/>
      <c r="T709" s="72"/>
    </row>
    <row r="710" spans="1:20" s="65" customFormat="1" ht="14.5" x14ac:dyDescent="0.35">
      <c r="A710" s="48"/>
      <c r="B710" s="93"/>
      <c r="C710" s="93"/>
      <c r="D710" s="93"/>
      <c r="E710" s="95"/>
      <c r="F710" s="95"/>
      <c r="G710" s="95"/>
      <c r="H710" s="93"/>
      <c r="I710" s="93"/>
      <c r="J710" s="93"/>
      <c r="S710" s="72"/>
      <c r="T710" s="72"/>
    </row>
    <row r="711" spans="1:20" s="65" customFormat="1" ht="14.5" x14ac:dyDescent="0.35">
      <c r="A711" s="48"/>
      <c r="B711" s="93"/>
      <c r="C711" s="93"/>
      <c r="D711" s="93"/>
      <c r="E711" s="95"/>
      <c r="F711" s="95"/>
      <c r="G711" s="95"/>
      <c r="H711" s="93"/>
      <c r="I711" s="93"/>
      <c r="J711" s="93"/>
      <c r="S711" s="72"/>
      <c r="T711" s="72"/>
    </row>
    <row r="712" spans="1:20" s="65" customFormat="1" ht="14.5" x14ac:dyDescent="0.35">
      <c r="A712" s="48"/>
      <c r="B712" s="93"/>
      <c r="C712" s="93"/>
      <c r="D712" s="93"/>
      <c r="E712" s="95"/>
      <c r="F712" s="95"/>
      <c r="G712" s="95"/>
      <c r="H712" s="93"/>
      <c r="I712" s="93"/>
      <c r="J712" s="93"/>
      <c r="S712" s="72"/>
      <c r="T712" s="72"/>
    </row>
    <row r="713" spans="1:20" s="65" customFormat="1" ht="14.5" x14ac:dyDescent="0.35">
      <c r="A713" s="48"/>
      <c r="B713" s="93"/>
      <c r="C713" s="93"/>
      <c r="D713" s="93"/>
      <c r="E713" s="95"/>
      <c r="F713" s="95"/>
      <c r="G713" s="95"/>
      <c r="H713" s="93"/>
      <c r="I713" s="93"/>
      <c r="J713" s="93"/>
      <c r="S713" s="72"/>
      <c r="T713" s="72"/>
    </row>
    <row r="714" spans="1:20" s="65" customFormat="1" ht="14.5" x14ac:dyDescent="0.35">
      <c r="A714" s="48"/>
      <c r="B714" s="93"/>
      <c r="C714" s="93"/>
      <c r="D714" s="93"/>
      <c r="E714" s="95"/>
      <c r="F714" s="95"/>
      <c r="G714" s="95"/>
      <c r="H714" s="93"/>
      <c r="I714" s="93"/>
      <c r="J714" s="93"/>
      <c r="S714" s="72"/>
      <c r="T714" s="72"/>
    </row>
    <row r="715" spans="1:20" s="65" customFormat="1" ht="14.5" x14ac:dyDescent="0.35">
      <c r="A715" s="48"/>
      <c r="B715" s="93"/>
      <c r="C715" s="93"/>
      <c r="D715" s="93"/>
      <c r="E715" s="95"/>
      <c r="F715" s="95"/>
      <c r="G715" s="95"/>
      <c r="H715" s="93"/>
      <c r="I715" s="93"/>
      <c r="J715" s="93"/>
      <c r="S715" s="72"/>
      <c r="T715" s="72"/>
    </row>
    <row r="716" spans="1:20" s="65" customFormat="1" ht="14.5" x14ac:dyDescent="0.35">
      <c r="A716" s="48"/>
      <c r="B716" s="93"/>
      <c r="C716" s="93"/>
      <c r="D716" s="93"/>
      <c r="E716" s="95"/>
      <c r="F716" s="95"/>
      <c r="G716" s="95"/>
      <c r="H716" s="93"/>
      <c r="I716" s="93"/>
      <c r="J716" s="93"/>
      <c r="S716" s="72"/>
      <c r="T716" s="72"/>
    </row>
    <row r="717" spans="1:20" s="65" customFormat="1" ht="14.5" x14ac:dyDescent="0.35">
      <c r="A717" s="48"/>
      <c r="B717" s="93"/>
      <c r="C717" s="93"/>
      <c r="D717" s="93"/>
      <c r="E717" s="95"/>
      <c r="F717" s="95"/>
      <c r="G717" s="95"/>
      <c r="H717" s="93"/>
      <c r="I717" s="93"/>
      <c r="J717" s="93"/>
      <c r="S717" s="72"/>
      <c r="T717" s="72"/>
    </row>
    <row r="718" spans="1:20" s="65" customFormat="1" ht="14.5" x14ac:dyDescent="0.35">
      <c r="A718" s="48"/>
      <c r="B718" s="93"/>
      <c r="C718" s="93"/>
      <c r="D718" s="93"/>
      <c r="E718" s="95"/>
      <c r="F718" s="95"/>
      <c r="G718" s="95"/>
      <c r="H718" s="93"/>
      <c r="I718" s="93"/>
      <c r="J718" s="93"/>
      <c r="S718" s="72"/>
      <c r="T718" s="72"/>
    </row>
    <row r="719" spans="1:20" s="65" customFormat="1" ht="14.5" x14ac:dyDescent="0.35">
      <c r="A719" s="48"/>
      <c r="B719" s="93"/>
      <c r="C719" s="93"/>
      <c r="D719" s="93"/>
      <c r="E719" s="95"/>
      <c r="F719" s="95"/>
      <c r="G719" s="95"/>
      <c r="H719" s="93"/>
      <c r="I719" s="93"/>
      <c r="J719" s="93"/>
      <c r="S719" s="72"/>
      <c r="T719" s="72"/>
    </row>
    <row r="720" spans="1:20" s="65" customFormat="1" ht="14.5" x14ac:dyDescent="0.35">
      <c r="A720" s="48"/>
      <c r="B720" s="93"/>
      <c r="C720" s="93"/>
      <c r="D720" s="93"/>
      <c r="E720" s="95"/>
      <c r="F720" s="95"/>
      <c r="G720" s="95"/>
      <c r="H720" s="93"/>
      <c r="I720" s="93"/>
      <c r="J720" s="93"/>
      <c r="S720" s="72"/>
      <c r="T720" s="72"/>
    </row>
    <row r="721" spans="1:20" s="65" customFormat="1" ht="14.5" x14ac:dyDescent="0.35">
      <c r="A721" s="48"/>
      <c r="B721" s="93"/>
      <c r="C721" s="93"/>
      <c r="D721" s="93"/>
      <c r="E721" s="95"/>
      <c r="F721" s="95"/>
      <c r="G721" s="95"/>
      <c r="H721" s="93"/>
      <c r="I721" s="93"/>
      <c r="J721" s="93"/>
      <c r="S721" s="72"/>
      <c r="T721" s="72"/>
    </row>
    <row r="722" spans="1:20" s="65" customFormat="1" ht="14.5" x14ac:dyDescent="0.35">
      <c r="A722" s="48"/>
      <c r="B722" s="93"/>
      <c r="C722" s="93"/>
      <c r="D722" s="93"/>
      <c r="E722" s="95"/>
      <c r="F722" s="95"/>
      <c r="G722" s="95"/>
      <c r="H722" s="93"/>
      <c r="I722" s="93"/>
      <c r="J722" s="93"/>
      <c r="S722" s="72"/>
      <c r="T722" s="72"/>
    </row>
    <row r="723" spans="1:20" s="65" customFormat="1" ht="14.5" x14ac:dyDescent="0.35">
      <c r="A723" s="48"/>
      <c r="B723" s="93"/>
      <c r="C723" s="93"/>
      <c r="D723" s="93"/>
      <c r="E723" s="95"/>
      <c r="F723" s="95"/>
      <c r="G723" s="95"/>
      <c r="H723" s="93"/>
      <c r="I723" s="93"/>
      <c r="J723" s="93"/>
      <c r="S723" s="72"/>
      <c r="T723" s="72"/>
    </row>
    <row r="724" spans="1:20" s="65" customFormat="1" ht="14.5" x14ac:dyDescent="0.35">
      <c r="A724" s="48"/>
      <c r="B724" s="93"/>
      <c r="C724" s="93"/>
      <c r="D724" s="93"/>
      <c r="E724" s="95"/>
      <c r="F724" s="95"/>
      <c r="G724" s="95"/>
      <c r="H724" s="93"/>
      <c r="I724" s="93"/>
      <c r="J724" s="93"/>
      <c r="S724" s="72"/>
      <c r="T724" s="72"/>
    </row>
    <row r="725" spans="1:20" s="65" customFormat="1" ht="14.5" x14ac:dyDescent="0.35">
      <c r="A725" s="48"/>
      <c r="B725" s="93"/>
      <c r="C725" s="93"/>
      <c r="D725" s="93"/>
      <c r="E725" s="95"/>
      <c r="F725" s="95"/>
      <c r="G725" s="95"/>
      <c r="H725" s="93"/>
      <c r="I725" s="93"/>
      <c r="J725" s="93"/>
      <c r="S725" s="72"/>
      <c r="T725" s="72"/>
    </row>
    <row r="726" spans="1:20" s="65" customFormat="1" ht="14.5" x14ac:dyDescent="0.35">
      <c r="A726" s="48"/>
      <c r="B726" s="93"/>
      <c r="C726" s="93"/>
      <c r="D726" s="93"/>
      <c r="E726" s="95"/>
      <c r="F726" s="95"/>
      <c r="G726" s="95"/>
      <c r="H726" s="93"/>
      <c r="I726" s="93"/>
      <c r="J726" s="93"/>
      <c r="S726" s="72"/>
      <c r="T726" s="72"/>
    </row>
    <row r="727" spans="1:20" s="65" customFormat="1" ht="14.5" x14ac:dyDescent="0.35">
      <c r="A727" s="48"/>
      <c r="B727" s="93"/>
      <c r="C727" s="93"/>
      <c r="D727" s="93"/>
      <c r="E727" s="95"/>
      <c r="F727" s="95"/>
      <c r="G727" s="95"/>
      <c r="H727" s="93"/>
      <c r="I727" s="93"/>
      <c r="J727" s="93"/>
      <c r="S727" s="72"/>
      <c r="T727" s="72"/>
    </row>
    <row r="728" spans="1:20" s="65" customFormat="1" ht="14.5" x14ac:dyDescent="0.35">
      <c r="A728" s="48"/>
      <c r="B728" s="93"/>
      <c r="C728" s="93"/>
      <c r="D728" s="93"/>
      <c r="E728" s="95"/>
      <c r="F728" s="95"/>
      <c r="G728" s="95"/>
      <c r="H728" s="93"/>
      <c r="I728" s="93"/>
      <c r="J728" s="93"/>
      <c r="S728" s="72"/>
      <c r="T728" s="72"/>
    </row>
    <row r="729" spans="1:20" s="65" customFormat="1" ht="14.5" x14ac:dyDescent="0.35">
      <c r="A729" s="48"/>
      <c r="B729" s="93"/>
      <c r="C729" s="93"/>
      <c r="D729" s="93"/>
      <c r="E729" s="95"/>
      <c r="F729" s="95"/>
      <c r="G729" s="95"/>
      <c r="H729" s="93"/>
      <c r="I729" s="93"/>
      <c r="J729" s="93"/>
      <c r="S729" s="72"/>
      <c r="T729" s="72"/>
    </row>
    <row r="730" spans="1:20" s="65" customFormat="1" ht="14.5" x14ac:dyDescent="0.35">
      <c r="A730" s="48"/>
      <c r="B730" s="93"/>
      <c r="C730" s="93"/>
      <c r="D730" s="93"/>
      <c r="E730" s="95"/>
      <c r="F730" s="95"/>
      <c r="G730" s="95"/>
      <c r="H730" s="93"/>
      <c r="I730" s="93"/>
      <c r="J730" s="93"/>
      <c r="S730" s="72"/>
      <c r="T730" s="72"/>
    </row>
    <row r="731" spans="1:20" s="65" customFormat="1" ht="14.5" x14ac:dyDescent="0.35">
      <c r="A731" s="48"/>
      <c r="B731" s="93"/>
      <c r="C731" s="93"/>
      <c r="D731" s="93"/>
      <c r="E731" s="95"/>
      <c r="F731" s="95"/>
      <c r="G731" s="95"/>
      <c r="H731" s="93"/>
      <c r="I731" s="93"/>
      <c r="J731" s="93"/>
      <c r="S731" s="72"/>
      <c r="T731" s="72"/>
    </row>
    <row r="732" spans="1:20" s="65" customFormat="1" ht="14.5" x14ac:dyDescent="0.35">
      <c r="A732" s="48"/>
      <c r="B732" s="93"/>
      <c r="C732" s="93"/>
      <c r="D732" s="93"/>
      <c r="E732" s="95"/>
      <c r="F732" s="95"/>
      <c r="G732" s="95"/>
      <c r="H732" s="93"/>
      <c r="I732" s="93"/>
      <c r="J732" s="93"/>
      <c r="S732" s="72"/>
      <c r="T732" s="72"/>
    </row>
    <row r="733" spans="1:20" s="65" customFormat="1" ht="14.5" x14ac:dyDescent="0.35">
      <c r="A733" s="48"/>
      <c r="B733" s="93"/>
      <c r="C733" s="93"/>
      <c r="D733" s="93"/>
      <c r="E733" s="95"/>
      <c r="F733" s="95"/>
      <c r="G733" s="95"/>
      <c r="H733" s="93"/>
      <c r="I733" s="93"/>
      <c r="J733" s="93"/>
      <c r="S733" s="72"/>
      <c r="T733" s="72"/>
    </row>
    <row r="734" spans="1:20" s="65" customFormat="1" ht="14.5" x14ac:dyDescent="0.35">
      <c r="A734" s="48"/>
      <c r="B734" s="93"/>
      <c r="C734" s="93"/>
      <c r="D734" s="93"/>
      <c r="E734" s="95"/>
      <c r="F734" s="95"/>
      <c r="G734" s="95"/>
      <c r="H734" s="93"/>
      <c r="I734" s="93"/>
      <c r="J734" s="93"/>
      <c r="S734" s="72"/>
      <c r="T734" s="72"/>
    </row>
    <row r="735" spans="1:20" s="65" customFormat="1" ht="14.5" x14ac:dyDescent="0.35">
      <c r="A735" s="48"/>
      <c r="B735" s="93"/>
      <c r="C735" s="93"/>
      <c r="D735" s="93"/>
      <c r="E735" s="95"/>
      <c r="F735" s="95"/>
      <c r="G735" s="95"/>
      <c r="H735" s="93"/>
      <c r="I735" s="93"/>
      <c r="J735" s="93"/>
      <c r="S735" s="72"/>
      <c r="T735" s="72"/>
    </row>
    <row r="736" spans="1:20" s="65" customFormat="1" ht="14.5" x14ac:dyDescent="0.35">
      <c r="A736" s="48"/>
      <c r="B736" s="93"/>
      <c r="C736" s="93"/>
      <c r="D736" s="93"/>
      <c r="E736" s="95"/>
      <c r="F736" s="95"/>
      <c r="G736" s="95"/>
      <c r="H736" s="93"/>
      <c r="I736" s="93"/>
      <c r="J736" s="93"/>
      <c r="S736" s="72"/>
      <c r="T736" s="72"/>
    </row>
    <row r="737" spans="1:20" s="65" customFormat="1" ht="14.5" x14ac:dyDescent="0.35">
      <c r="A737" s="48"/>
      <c r="B737" s="93"/>
      <c r="C737" s="93"/>
      <c r="D737" s="93"/>
      <c r="E737" s="95"/>
      <c r="F737" s="95"/>
      <c r="G737" s="95"/>
      <c r="H737" s="93"/>
      <c r="I737" s="93"/>
      <c r="J737" s="93"/>
      <c r="S737" s="72"/>
      <c r="T737" s="72"/>
    </row>
    <row r="738" spans="1:20" s="65" customFormat="1" ht="14.5" x14ac:dyDescent="0.35">
      <c r="A738" s="48"/>
      <c r="B738" s="93"/>
      <c r="C738" s="93"/>
      <c r="D738" s="93"/>
      <c r="E738" s="95"/>
      <c r="F738" s="95"/>
      <c r="G738" s="95"/>
      <c r="H738" s="93"/>
      <c r="I738" s="93"/>
      <c r="J738" s="93"/>
      <c r="S738" s="72"/>
      <c r="T738" s="72"/>
    </row>
    <row r="739" spans="1:20" s="65" customFormat="1" ht="14.5" x14ac:dyDescent="0.35">
      <c r="A739" s="48"/>
      <c r="B739" s="93"/>
      <c r="C739" s="93"/>
      <c r="D739" s="93"/>
      <c r="E739" s="95"/>
      <c r="F739" s="95"/>
      <c r="G739" s="95"/>
      <c r="H739" s="93"/>
      <c r="I739" s="93"/>
      <c r="J739" s="93"/>
      <c r="S739" s="72"/>
      <c r="T739" s="72"/>
    </row>
    <row r="740" spans="1:20" s="65" customFormat="1" ht="14.5" x14ac:dyDescent="0.35">
      <c r="A740" s="48"/>
      <c r="B740" s="93"/>
      <c r="C740" s="93"/>
      <c r="D740" s="93"/>
      <c r="E740" s="95"/>
      <c r="F740" s="95"/>
      <c r="G740" s="95"/>
      <c r="H740" s="93"/>
      <c r="I740" s="93"/>
      <c r="J740" s="93"/>
      <c r="S740" s="72"/>
      <c r="T740" s="72"/>
    </row>
    <row r="741" spans="1:20" s="65" customFormat="1" ht="14.5" x14ac:dyDescent="0.35">
      <c r="A741" s="48"/>
      <c r="B741" s="93"/>
      <c r="C741" s="93"/>
      <c r="D741" s="93"/>
      <c r="E741" s="95"/>
      <c r="F741" s="95"/>
      <c r="G741" s="95"/>
      <c r="H741" s="93"/>
      <c r="I741" s="93"/>
      <c r="J741" s="93"/>
      <c r="S741" s="72"/>
      <c r="T741" s="72"/>
    </row>
    <row r="742" spans="1:20" s="65" customFormat="1" ht="14.5" x14ac:dyDescent="0.35">
      <c r="A742" s="48"/>
      <c r="B742" s="93"/>
      <c r="C742" s="93"/>
      <c r="D742" s="93"/>
      <c r="E742" s="95"/>
      <c r="F742" s="95"/>
      <c r="G742" s="95"/>
      <c r="H742" s="93"/>
      <c r="I742" s="93"/>
      <c r="J742" s="93"/>
      <c r="S742" s="72"/>
      <c r="T742" s="72"/>
    </row>
    <row r="743" spans="1:20" s="65" customFormat="1" ht="14.5" x14ac:dyDescent="0.35">
      <c r="A743" s="48"/>
      <c r="B743" s="93"/>
      <c r="C743" s="93"/>
      <c r="D743" s="93"/>
      <c r="E743" s="95"/>
      <c r="F743" s="95"/>
      <c r="G743" s="95"/>
      <c r="H743" s="93"/>
      <c r="I743" s="93"/>
      <c r="J743" s="93"/>
      <c r="S743" s="72"/>
      <c r="T743" s="72"/>
    </row>
    <row r="744" spans="1:20" s="65" customFormat="1" ht="14.5" x14ac:dyDescent="0.35">
      <c r="A744" s="48"/>
      <c r="B744" s="93"/>
      <c r="C744" s="93"/>
      <c r="D744" s="93"/>
      <c r="E744" s="95"/>
      <c r="F744" s="95"/>
      <c r="G744" s="95"/>
      <c r="H744" s="93"/>
      <c r="I744" s="93"/>
      <c r="J744" s="93"/>
      <c r="S744" s="72"/>
      <c r="T744" s="72"/>
    </row>
    <row r="745" spans="1:20" s="65" customFormat="1" ht="14.5" x14ac:dyDescent="0.35">
      <c r="A745" s="48"/>
      <c r="B745" s="93"/>
      <c r="C745" s="93"/>
      <c r="D745" s="93"/>
      <c r="E745" s="95"/>
      <c r="F745" s="95"/>
      <c r="G745" s="95"/>
      <c r="H745" s="93"/>
      <c r="I745" s="93"/>
      <c r="J745" s="93"/>
      <c r="S745" s="72"/>
      <c r="T745" s="72"/>
    </row>
    <row r="746" spans="1:20" s="65" customFormat="1" ht="14.5" x14ac:dyDescent="0.35">
      <c r="A746" s="48"/>
      <c r="B746" s="93"/>
      <c r="C746" s="93"/>
      <c r="D746" s="93"/>
      <c r="E746" s="95"/>
      <c r="F746" s="95"/>
      <c r="G746" s="95"/>
      <c r="H746" s="93"/>
      <c r="I746" s="93"/>
      <c r="J746" s="93"/>
      <c r="S746" s="72"/>
      <c r="T746" s="72"/>
    </row>
    <row r="747" spans="1:20" s="65" customFormat="1" ht="14.5" x14ac:dyDescent="0.35">
      <c r="A747" s="48"/>
      <c r="B747" s="93"/>
      <c r="C747" s="93"/>
      <c r="D747" s="93"/>
      <c r="E747" s="95"/>
      <c r="F747" s="95"/>
      <c r="G747" s="95"/>
      <c r="H747" s="93"/>
      <c r="I747" s="93"/>
      <c r="J747" s="93"/>
      <c r="S747" s="72"/>
      <c r="T747" s="72"/>
    </row>
    <row r="748" spans="1:20" s="65" customFormat="1" ht="14.5" x14ac:dyDescent="0.35">
      <c r="A748" s="48"/>
      <c r="B748" s="93"/>
      <c r="C748" s="93"/>
      <c r="D748" s="93"/>
      <c r="E748" s="95"/>
      <c r="F748" s="95"/>
      <c r="G748" s="95"/>
      <c r="H748" s="93"/>
      <c r="I748" s="93"/>
      <c r="J748" s="93"/>
      <c r="S748" s="72"/>
      <c r="T748" s="72"/>
    </row>
    <row r="749" spans="1:20" s="65" customFormat="1" ht="14.5" x14ac:dyDescent="0.35">
      <c r="A749" s="48"/>
      <c r="B749" s="93"/>
      <c r="C749" s="93"/>
      <c r="D749" s="93"/>
      <c r="E749" s="95"/>
      <c r="F749" s="95"/>
      <c r="G749" s="95"/>
      <c r="H749" s="93"/>
      <c r="I749" s="93"/>
      <c r="J749" s="93"/>
      <c r="S749" s="72"/>
      <c r="T749" s="72"/>
    </row>
    <row r="750" spans="1:20" s="65" customFormat="1" ht="14.5" x14ac:dyDescent="0.35">
      <c r="A750" s="48"/>
      <c r="B750" s="93"/>
      <c r="C750" s="93"/>
      <c r="D750" s="93"/>
      <c r="E750" s="95"/>
      <c r="F750" s="95"/>
      <c r="G750" s="95"/>
      <c r="H750" s="93"/>
      <c r="I750" s="93"/>
      <c r="J750" s="93"/>
      <c r="S750" s="72"/>
      <c r="T750" s="72"/>
    </row>
    <row r="751" spans="1:20" s="65" customFormat="1" ht="14.5" x14ac:dyDescent="0.35">
      <c r="A751" s="48"/>
      <c r="B751" s="93"/>
      <c r="C751" s="93"/>
      <c r="D751" s="93"/>
      <c r="E751" s="95"/>
      <c r="F751" s="95"/>
      <c r="G751" s="95"/>
      <c r="H751" s="93"/>
      <c r="I751" s="93"/>
      <c r="J751" s="93"/>
      <c r="S751" s="72"/>
      <c r="T751" s="72"/>
    </row>
    <row r="752" spans="1:20" s="65" customFormat="1" ht="14.5" x14ac:dyDescent="0.35">
      <c r="A752" s="48"/>
      <c r="B752" s="93"/>
      <c r="C752" s="93"/>
      <c r="D752" s="93"/>
      <c r="E752" s="95"/>
      <c r="F752" s="95"/>
      <c r="G752" s="95"/>
      <c r="H752" s="93"/>
      <c r="I752" s="93"/>
      <c r="J752" s="93"/>
      <c r="S752" s="72"/>
      <c r="T752" s="72"/>
    </row>
    <row r="753" spans="1:20" s="65" customFormat="1" ht="14.5" x14ac:dyDescent="0.35">
      <c r="A753" s="48"/>
      <c r="B753" s="93"/>
      <c r="C753" s="93"/>
      <c r="D753" s="93"/>
      <c r="E753" s="95"/>
      <c r="F753" s="95"/>
      <c r="G753" s="95"/>
      <c r="H753" s="93"/>
      <c r="I753" s="93"/>
      <c r="J753" s="93"/>
      <c r="S753" s="72"/>
      <c r="T753" s="72"/>
    </row>
    <row r="754" spans="1:20" s="65" customFormat="1" ht="14.5" x14ac:dyDescent="0.35">
      <c r="A754" s="48"/>
      <c r="B754" s="93"/>
      <c r="C754" s="93"/>
      <c r="D754" s="93"/>
      <c r="E754" s="95"/>
      <c r="F754" s="95"/>
      <c r="G754" s="95"/>
      <c r="H754" s="93"/>
      <c r="I754" s="93"/>
      <c r="J754" s="93"/>
      <c r="S754" s="72"/>
      <c r="T754" s="72"/>
    </row>
    <row r="755" spans="1:20" s="65" customFormat="1" ht="14.5" x14ac:dyDescent="0.35">
      <c r="A755" s="48"/>
      <c r="B755" s="93"/>
      <c r="C755" s="93"/>
      <c r="D755" s="93"/>
      <c r="E755" s="95"/>
      <c r="F755" s="95"/>
      <c r="G755" s="95"/>
      <c r="H755" s="93"/>
      <c r="I755" s="93"/>
      <c r="J755" s="93"/>
      <c r="S755" s="72"/>
      <c r="T755" s="72"/>
    </row>
    <row r="756" spans="1:20" s="65" customFormat="1" ht="14.5" x14ac:dyDescent="0.35">
      <c r="A756" s="48"/>
      <c r="B756" s="93"/>
      <c r="C756" s="93"/>
      <c r="D756" s="93"/>
      <c r="E756" s="95"/>
      <c r="F756" s="95"/>
      <c r="G756" s="95"/>
      <c r="H756" s="93"/>
      <c r="I756" s="93"/>
      <c r="J756" s="93"/>
      <c r="S756" s="72"/>
      <c r="T756" s="72"/>
    </row>
    <row r="757" spans="1:20" s="65" customFormat="1" ht="14.5" x14ac:dyDescent="0.35">
      <c r="A757" s="48"/>
      <c r="B757" s="93"/>
      <c r="C757" s="93"/>
      <c r="D757" s="93"/>
      <c r="E757" s="95"/>
      <c r="F757" s="95"/>
      <c r="G757" s="95"/>
      <c r="H757" s="93"/>
      <c r="I757" s="93"/>
      <c r="J757" s="93"/>
      <c r="S757" s="72"/>
      <c r="T757" s="72"/>
    </row>
    <row r="758" spans="1:20" s="65" customFormat="1" ht="14.5" x14ac:dyDescent="0.35">
      <c r="A758" s="48"/>
      <c r="B758" s="93"/>
      <c r="C758" s="93"/>
      <c r="D758" s="93"/>
      <c r="E758" s="95"/>
      <c r="F758" s="95"/>
      <c r="G758" s="95"/>
      <c r="H758" s="93"/>
      <c r="I758" s="93"/>
      <c r="J758" s="93"/>
      <c r="S758" s="72"/>
      <c r="T758" s="72"/>
    </row>
    <row r="759" spans="1:20" s="65" customFormat="1" ht="14.5" x14ac:dyDescent="0.35">
      <c r="A759" s="48"/>
      <c r="B759" s="93"/>
      <c r="C759" s="93"/>
      <c r="D759" s="93"/>
      <c r="E759" s="95"/>
      <c r="F759" s="95"/>
      <c r="G759" s="95"/>
      <c r="H759" s="93"/>
      <c r="I759" s="93"/>
      <c r="J759" s="93"/>
      <c r="S759" s="72"/>
      <c r="T759" s="72"/>
    </row>
    <row r="760" spans="1:20" s="65" customFormat="1" ht="14.5" x14ac:dyDescent="0.35">
      <c r="A760" s="48"/>
      <c r="B760" s="93"/>
      <c r="C760" s="93"/>
      <c r="D760" s="93"/>
      <c r="E760" s="95"/>
      <c r="F760" s="95"/>
      <c r="G760" s="95"/>
      <c r="H760" s="93"/>
      <c r="I760" s="93"/>
      <c r="J760" s="93"/>
      <c r="S760" s="72"/>
      <c r="T760" s="72"/>
    </row>
    <row r="761" spans="1:20" s="65" customFormat="1" ht="14.5" x14ac:dyDescent="0.35">
      <c r="A761" s="48"/>
      <c r="B761" s="93"/>
      <c r="C761" s="93"/>
      <c r="D761" s="93"/>
      <c r="E761" s="95"/>
      <c r="F761" s="95"/>
      <c r="G761" s="95"/>
      <c r="H761" s="93"/>
      <c r="I761" s="93"/>
      <c r="J761" s="93"/>
      <c r="S761" s="72"/>
      <c r="T761" s="72"/>
    </row>
    <row r="762" spans="1:20" s="65" customFormat="1" ht="14.5" x14ac:dyDescent="0.35">
      <c r="A762" s="48"/>
      <c r="B762" s="93"/>
      <c r="C762" s="93"/>
      <c r="D762" s="93"/>
      <c r="E762" s="95"/>
      <c r="F762" s="95"/>
      <c r="G762" s="95"/>
      <c r="H762" s="93"/>
      <c r="I762" s="93"/>
      <c r="J762" s="93"/>
      <c r="S762" s="72"/>
      <c r="T762" s="72"/>
    </row>
    <row r="763" spans="1:20" s="65" customFormat="1" ht="14.5" x14ac:dyDescent="0.35">
      <c r="A763" s="48"/>
      <c r="B763" s="93"/>
      <c r="C763" s="93"/>
      <c r="D763" s="93"/>
      <c r="E763" s="95"/>
      <c r="F763" s="95"/>
      <c r="G763" s="95"/>
      <c r="H763" s="93"/>
      <c r="I763" s="93"/>
      <c r="J763" s="93"/>
      <c r="S763" s="72"/>
      <c r="T763" s="72"/>
    </row>
    <row r="764" spans="1:20" s="65" customFormat="1" ht="14.5" x14ac:dyDescent="0.35">
      <c r="A764" s="48"/>
      <c r="B764" s="93"/>
      <c r="C764" s="93"/>
      <c r="D764" s="93"/>
      <c r="E764" s="95"/>
      <c r="F764" s="95"/>
      <c r="G764" s="95"/>
      <c r="H764" s="93"/>
      <c r="I764" s="93"/>
      <c r="J764" s="93"/>
      <c r="S764" s="72"/>
      <c r="T764" s="72"/>
    </row>
    <row r="765" spans="1:20" s="65" customFormat="1" ht="14.5" x14ac:dyDescent="0.35">
      <c r="A765" s="48"/>
      <c r="B765" s="93"/>
      <c r="C765" s="93"/>
      <c r="D765" s="93"/>
      <c r="E765" s="95"/>
      <c r="F765" s="95"/>
      <c r="G765" s="95"/>
      <c r="H765" s="93"/>
      <c r="I765" s="93"/>
      <c r="J765" s="93"/>
      <c r="S765" s="72"/>
      <c r="T765" s="72"/>
    </row>
    <row r="766" spans="1:20" s="65" customFormat="1" ht="14.5" x14ac:dyDescent="0.35">
      <c r="A766" s="48"/>
      <c r="B766" s="93"/>
      <c r="C766" s="93"/>
      <c r="D766" s="93"/>
      <c r="E766" s="95"/>
      <c r="F766" s="95"/>
      <c r="G766" s="95"/>
      <c r="H766" s="93"/>
      <c r="I766" s="93"/>
      <c r="J766" s="93"/>
      <c r="S766" s="72"/>
      <c r="T766" s="72"/>
    </row>
    <row r="767" spans="1:20" s="65" customFormat="1" ht="14.5" x14ac:dyDescent="0.35">
      <c r="A767" s="48"/>
      <c r="B767" s="93"/>
      <c r="C767" s="93"/>
      <c r="D767" s="93"/>
      <c r="E767" s="95"/>
      <c r="F767" s="95"/>
      <c r="G767" s="95"/>
      <c r="H767" s="93"/>
      <c r="I767" s="93"/>
      <c r="J767" s="93"/>
      <c r="S767" s="72"/>
      <c r="T767" s="72"/>
    </row>
    <row r="768" spans="1:20" s="65" customFormat="1" ht="14.5" x14ac:dyDescent="0.35">
      <c r="A768" s="48"/>
      <c r="B768" s="93"/>
      <c r="C768" s="93"/>
      <c r="D768" s="93"/>
      <c r="E768" s="95"/>
      <c r="F768" s="95"/>
      <c r="G768" s="95"/>
      <c r="H768" s="93"/>
      <c r="I768" s="93"/>
      <c r="J768" s="93"/>
      <c r="S768" s="72"/>
      <c r="T768" s="72"/>
    </row>
    <row r="769" spans="1:20" s="65" customFormat="1" ht="14.5" x14ac:dyDescent="0.35">
      <c r="A769" s="48"/>
      <c r="B769" s="93"/>
      <c r="C769" s="93"/>
      <c r="D769" s="93"/>
      <c r="E769" s="95"/>
      <c r="F769" s="95"/>
      <c r="G769" s="95"/>
      <c r="H769" s="93"/>
      <c r="I769" s="93"/>
      <c r="J769" s="93"/>
      <c r="S769" s="72"/>
      <c r="T769" s="72"/>
    </row>
    <row r="770" spans="1:20" s="65" customFormat="1" ht="14.5" x14ac:dyDescent="0.35">
      <c r="A770" s="48"/>
      <c r="B770" s="93"/>
      <c r="C770" s="93"/>
      <c r="D770" s="93"/>
      <c r="E770" s="95"/>
      <c r="F770" s="95"/>
      <c r="G770" s="95"/>
      <c r="H770" s="93"/>
      <c r="I770" s="93"/>
      <c r="J770" s="93"/>
      <c r="S770" s="72"/>
      <c r="T770" s="72"/>
    </row>
    <row r="771" spans="1:20" s="65" customFormat="1" ht="14.5" x14ac:dyDescent="0.35">
      <c r="A771" s="48"/>
      <c r="B771" s="93"/>
      <c r="C771" s="93"/>
      <c r="D771" s="93"/>
      <c r="E771" s="95"/>
      <c r="F771" s="95"/>
      <c r="G771" s="95"/>
      <c r="H771" s="93"/>
      <c r="I771" s="93"/>
      <c r="J771" s="93"/>
      <c r="S771" s="72"/>
      <c r="T771" s="72"/>
    </row>
    <row r="772" spans="1:20" s="65" customFormat="1" ht="14.5" x14ac:dyDescent="0.35">
      <c r="A772" s="48"/>
      <c r="B772" s="93"/>
      <c r="C772" s="93"/>
      <c r="D772" s="93"/>
      <c r="E772" s="95"/>
      <c r="F772" s="95"/>
      <c r="G772" s="95"/>
      <c r="H772" s="93"/>
      <c r="I772" s="93"/>
      <c r="J772" s="93"/>
      <c r="S772" s="72"/>
      <c r="T772" s="72"/>
    </row>
    <row r="773" spans="1:20" s="65" customFormat="1" ht="14.5" x14ac:dyDescent="0.35">
      <c r="A773" s="48"/>
      <c r="B773" s="93"/>
      <c r="C773" s="93"/>
      <c r="D773" s="93"/>
      <c r="E773" s="95"/>
      <c r="F773" s="95"/>
      <c r="G773" s="95"/>
      <c r="H773" s="93"/>
      <c r="I773" s="93"/>
      <c r="J773" s="93"/>
      <c r="S773" s="72"/>
      <c r="T773" s="72"/>
    </row>
    <row r="774" spans="1:20" s="65" customFormat="1" ht="14.5" x14ac:dyDescent="0.35">
      <c r="A774" s="48"/>
      <c r="B774" s="93"/>
      <c r="C774" s="93"/>
      <c r="D774" s="93"/>
      <c r="E774" s="95"/>
      <c r="F774" s="95"/>
      <c r="G774" s="95"/>
      <c r="H774" s="93"/>
      <c r="I774" s="93"/>
      <c r="J774" s="93"/>
      <c r="S774" s="72"/>
      <c r="T774" s="72"/>
    </row>
    <row r="775" spans="1:20" s="65" customFormat="1" ht="14.5" x14ac:dyDescent="0.35">
      <c r="A775" s="48"/>
      <c r="B775" s="93"/>
      <c r="C775" s="93"/>
      <c r="D775" s="93"/>
      <c r="E775" s="95"/>
      <c r="F775" s="95"/>
      <c r="G775" s="95"/>
      <c r="H775" s="93"/>
      <c r="I775" s="93"/>
      <c r="J775" s="93"/>
      <c r="S775" s="72"/>
      <c r="T775" s="72"/>
    </row>
    <row r="776" spans="1:20" s="65" customFormat="1" ht="14.5" x14ac:dyDescent="0.35">
      <c r="A776" s="48"/>
      <c r="B776" s="93"/>
      <c r="C776" s="93"/>
      <c r="D776" s="93"/>
      <c r="E776" s="95"/>
      <c r="F776" s="95"/>
      <c r="G776" s="95"/>
      <c r="H776" s="93"/>
      <c r="I776" s="93"/>
      <c r="J776" s="93"/>
      <c r="S776" s="72"/>
      <c r="T776" s="72"/>
    </row>
    <row r="777" spans="1:20" s="65" customFormat="1" ht="14.5" x14ac:dyDescent="0.35">
      <c r="A777" s="48"/>
      <c r="B777" s="93"/>
      <c r="C777" s="93"/>
      <c r="D777" s="93"/>
      <c r="E777" s="95"/>
      <c r="F777" s="95"/>
      <c r="G777" s="95"/>
      <c r="H777" s="93"/>
      <c r="I777" s="93"/>
      <c r="J777" s="93"/>
      <c r="S777" s="72"/>
      <c r="T777" s="72"/>
    </row>
    <row r="778" spans="1:20" s="65" customFormat="1" ht="14.5" x14ac:dyDescent="0.35">
      <c r="A778" s="48"/>
      <c r="B778" s="93"/>
      <c r="C778" s="93"/>
      <c r="D778" s="93"/>
      <c r="E778" s="95"/>
      <c r="F778" s="95"/>
      <c r="G778" s="95"/>
      <c r="H778" s="93"/>
      <c r="I778" s="93"/>
      <c r="J778" s="93"/>
      <c r="S778" s="72"/>
      <c r="T778" s="72"/>
    </row>
    <row r="779" spans="1:20" s="65" customFormat="1" ht="14.5" x14ac:dyDescent="0.35">
      <c r="A779" s="48"/>
      <c r="B779" s="93"/>
      <c r="C779" s="93"/>
      <c r="D779" s="93"/>
      <c r="E779" s="95"/>
      <c r="F779" s="95"/>
      <c r="G779" s="95"/>
      <c r="H779" s="93"/>
      <c r="I779" s="93"/>
      <c r="J779" s="93"/>
      <c r="S779" s="72"/>
      <c r="T779" s="72"/>
    </row>
    <row r="780" spans="1:20" s="65" customFormat="1" ht="14.5" x14ac:dyDescent="0.35">
      <c r="A780" s="48"/>
      <c r="B780" s="93"/>
      <c r="C780" s="93"/>
      <c r="D780" s="93"/>
      <c r="E780" s="95"/>
      <c r="F780" s="95"/>
      <c r="G780" s="95"/>
      <c r="H780" s="93"/>
      <c r="I780" s="93"/>
      <c r="J780" s="93"/>
      <c r="S780" s="72"/>
      <c r="T780" s="72"/>
    </row>
    <row r="781" spans="1:20" s="65" customFormat="1" ht="14.5" x14ac:dyDescent="0.35">
      <c r="A781" s="48"/>
      <c r="B781" s="93"/>
      <c r="C781" s="93"/>
      <c r="D781" s="93"/>
      <c r="E781" s="95"/>
      <c r="F781" s="95"/>
      <c r="G781" s="95"/>
      <c r="H781" s="93"/>
      <c r="I781" s="93"/>
      <c r="J781" s="93"/>
      <c r="S781" s="72"/>
      <c r="T781" s="72"/>
    </row>
    <row r="782" spans="1:20" s="65" customFormat="1" ht="14.5" x14ac:dyDescent="0.35">
      <c r="A782" s="48"/>
      <c r="B782" s="93"/>
      <c r="C782" s="93"/>
      <c r="D782" s="93"/>
      <c r="E782" s="95"/>
      <c r="F782" s="95"/>
      <c r="G782" s="95"/>
      <c r="H782" s="93"/>
      <c r="I782" s="93"/>
      <c r="J782" s="93"/>
      <c r="S782" s="72"/>
      <c r="T782" s="72"/>
    </row>
    <row r="783" spans="1:20" s="65" customFormat="1" ht="14.5" x14ac:dyDescent="0.35">
      <c r="A783" s="48"/>
      <c r="B783" s="93"/>
      <c r="C783" s="93"/>
      <c r="D783" s="93"/>
      <c r="E783" s="95"/>
      <c r="F783" s="95"/>
      <c r="G783" s="95"/>
      <c r="H783" s="93"/>
      <c r="I783" s="93"/>
      <c r="J783" s="93"/>
      <c r="S783" s="72"/>
      <c r="T783" s="72"/>
    </row>
    <row r="784" spans="1:20" s="65" customFormat="1" ht="14.5" x14ac:dyDescent="0.35">
      <c r="A784" s="48"/>
      <c r="B784" s="93"/>
      <c r="C784" s="93"/>
      <c r="D784" s="93"/>
      <c r="E784" s="95"/>
      <c r="F784" s="95"/>
      <c r="G784" s="95"/>
      <c r="H784" s="93"/>
      <c r="I784" s="93"/>
      <c r="J784" s="93"/>
      <c r="S784" s="72"/>
      <c r="T784" s="72"/>
    </row>
    <row r="785" spans="1:20" s="65" customFormat="1" ht="14.5" x14ac:dyDescent="0.35">
      <c r="A785" s="48"/>
      <c r="B785" s="93"/>
      <c r="C785" s="93"/>
      <c r="D785" s="93"/>
      <c r="E785" s="95"/>
      <c r="F785" s="95"/>
      <c r="G785" s="95"/>
      <c r="H785" s="93"/>
      <c r="I785" s="93"/>
      <c r="J785" s="93"/>
      <c r="S785" s="72"/>
      <c r="T785" s="72"/>
    </row>
    <row r="786" spans="1:20" s="65" customFormat="1" ht="14.5" x14ac:dyDescent="0.35">
      <c r="A786" s="48"/>
      <c r="B786" s="93"/>
      <c r="C786" s="93"/>
      <c r="D786" s="93"/>
      <c r="E786" s="95"/>
      <c r="F786" s="95"/>
      <c r="G786" s="95"/>
      <c r="H786" s="93"/>
      <c r="I786" s="93"/>
      <c r="J786" s="93"/>
      <c r="S786" s="72"/>
      <c r="T786" s="72"/>
    </row>
    <row r="787" spans="1:20" s="65" customFormat="1" ht="14.5" x14ac:dyDescent="0.35">
      <c r="A787" s="48"/>
      <c r="B787" s="93"/>
      <c r="C787" s="93"/>
      <c r="D787" s="93"/>
      <c r="E787" s="95"/>
      <c r="F787" s="95"/>
      <c r="G787" s="95"/>
      <c r="H787" s="93"/>
      <c r="I787" s="93"/>
      <c r="J787" s="93"/>
      <c r="S787" s="72"/>
      <c r="T787" s="72"/>
    </row>
    <row r="788" spans="1:20" s="65" customFormat="1" ht="14.5" x14ac:dyDescent="0.35">
      <c r="A788" s="48"/>
      <c r="B788" s="93"/>
      <c r="C788" s="93"/>
      <c r="D788" s="93"/>
      <c r="E788" s="95"/>
      <c r="F788" s="95"/>
      <c r="G788" s="95"/>
      <c r="H788" s="93"/>
      <c r="I788" s="93"/>
      <c r="J788" s="93"/>
      <c r="S788" s="72"/>
      <c r="T788" s="72"/>
    </row>
    <row r="789" spans="1:20" s="65" customFormat="1" ht="14.5" x14ac:dyDescent="0.35">
      <c r="A789" s="48"/>
      <c r="B789" s="93"/>
      <c r="C789" s="93"/>
      <c r="D789" s="93"/>
      <c r="E789" s="95"/>
      <c r="F789" s="95"/>
      <c r="G789" s="95"/>
      <c r="H789" s="93"/>
      <c r="I789" s="93"/>
      <c r="J789" s="93"/>
      <c r="S789" s="72"/>
      <c r="T789" s="72"/>
    </row>
    <row r="790" spans="1:20" s="65" customFormat="1" ht="14.5" x14ac:dyDescent="0.35">
      <c r="A790" s="48"/>
      <c r="B790" s="93"/>
      <c r="C790" s="93"/>
      <c r="D790" s="93"/>
      <c r="E790" s="95"/>
      <c r="F790" s="95"/>
      <c r="G790" s="95"/>
      <c r="H790" s="93"/>
      <c r="I790" s="93"/>
      <c r="J790" s="93"/>
      <c r="S790" s="72"/>
      <c r="T790" s="72"/>
    </row>
    <row r="791" spans="1:20" s="65" customFormat="1" ht="14.5" x14ac:dyDescent="0.35">
      <c r="A791" s="48"/>
      <c r="B791" s="93"/>
      <c r="C791" s="93"/>
      <c r="D791" s="93"/>
      <c r="E791" s="95"/>
      <c r="F791" s="95"/>
      <c r="G791" s="95"/>
      <c r="H791" s="93"/>
      <c r="I791" s="93"/>
      <c r="J791" s="93"/>
      <c r="S791" s="72"/>
      <c r="T791" s="72"/>
    </row>
    <row r="792" spans="1:20" s="65" customFormat="1" ht="14.5" x14ac:dyDescent="0.35">
      <c r="A792" s="48"/>
      <c r="B792" s="93"/>
      <c r="C792" s="93"/>
      <c r="D792" s="93"/>
      <c r="E792" s="95"/>
      <c r="F792" s="95"/>
      <c r="G792" s="95"/>
      <c r="H792" s="93"/>
      <c r="I792" s="93"/>
      <c r="J792" s="93"/>
      <c r="S792" s="72"/>
      <c r="T792" s="72"/>
    </row>
    <row r="793" spans="1:20" s="65" customFormat="1" ht="14.5" x14ac:dyDescent="0.35">
      <c r="A793" s="48"/>
      <c r="B793" s="93"/>
      <c r="C793" s="93"/>
      <c r="D793" s="93"/>
      <c r="E793" s="95"/>
      <c r="F793" s="95"/>
      <c r="G793" s="95"/>
      <c r="H793" s="93"/>
      <c r="I793" s="93"/>
      <c r="J793" s="93"/>
      <c r="S793" s="72"/>
      <c r="T793" s="72"/>
    </row>
    <row r="794" spans="1:20" s="65" customFormat="1" ht="14.5" x14ac:dyDescent="0.35">
      <c r="A794" s="48"/>
      <c r="B794" s="93"/>
      <c r="C794" s="93"/>
      <c r="D794" s="93"/>
      <c r="E794" s="95"/>
      <c r="F794" s="95"/>
      <c r="G794" s="95"/>
      <c r="H794" s="93"/>
      <c r="I794" s="93"/>
      <c r="J794" s="93"/>
      <c r="S794" s="72"/>
      <c r="T794" s="72"/>
    </row>
    <row r="795" spans="1:20" s="65" customFormat="1" ht="14.5" x14ac:dyDescent="0.35">
      <c r="A795" s="48"/>
      <c r="B795" s="93"/>
      <c r="C795" s="93"/>
      <c r="D795" s="93"/>
      <c r="E795" s="95"/>
      <c r="F795" s="95"/>
      <c r="G795" s="95"/>
      <c r="H795" s="93"/>
      <c r="I795" s="93"/>
      <c r="J795" s="93"/>
      <c r="S795" s="72"/>
      <c r="T795" s="72"/>
    </row>
    <row r="796" spans="1:20" s="65" customFormat="1" ht="14.5" x14ac:dyDescent="0.35">
      <c r="A796" s="48"/>
      <c r="B796" s="93"/>
      <c r="C796" s="93"/>
      <c r="D796" s="93"/>
      <c r="E796" s="95"/>
      <c r="F796" s="95"/>
      <c r="G796" s="95"/>
      <c r="H796" s="93"/>
      <c r="I796" s="93"/>
      <c r="J796" s="93"/>
      <c r="S796" s="72"/>
      <c r="T796" s="72"/>
    </row>
    <row r="797" spans="1:20" s="65" customFormat="1" ht="14.5" x14ac:dyDescent="0.35">
      <c r="A797" s="48"/>
      <c r="B797" s="93"/>
      <c r="C797" s="93"/>
      <c r="D797" s="93"/>
      <c r="E797" s="95"/>
      <c r="F797" s="95"/>
      <c r="G797" s="95"/>
      <c r="H797" s="93"/>
      <c r="I797" s="93"/>
      <c r="J797" s="93"/>
      <c r="S797" s="72"/>
      <c r="T797" s="72"/>
    </row>
    <row r="798" spans="1:20" s="65" customFormat="1" ht="14.5" x14ac:dyDescent="0.35">
      <c r="A798" s="48"/>
      <c r="B798" s="93"/>
      <c r="C798" s="93"/>
      <c r="D798" s="93"/>
      <c r="E798" s="95"/>
      <c r="F798" s="95"/>
      <c r="G798" s="95"/>
      <c r="H798" s="93"/>
      <c r="I798" s="93"/>
      <c r="J798" s="93"/>
      <c r="S798" s="72"/>
      <c r="T798" s="72"/>
    </row>
    <row r="799" spans="1:20" s="65" customFormat="1" ht="14.5" x14ac:dyDescent="0.35">
      <c r="A799" s="48"/>
      <c r="B799" s="93"/>
      <c r="C799" s="93"/>
      <c r="D799" s="93"/>
      <c r="E799" s="95"/>
      <c r="F799" s="95"/>
      <c r="G799" s="95"/>
      <c r="H799" s="93"/>
      <c r="I799" s="93"/>
      <c r="J799" s="93"/>
      <c r="S799" s="72"/>
      <c r="T799" s="72"/>
    </row>
    <row r="800" spans="1:20" s="65" customFormat="1" ht="14.5" x14ac:dyDescent="0.35">
      <c r="A800" s="48"/>
      <c r="B800" s="93"/>
      <c r="C800" s="93"/>
      <c r="D800" s="93"/>
      <c r="E800" s="95"/>
      <c r="F800" s="95"/>
      <c r="G800" s="95"/>
      <c r="H800" s="93"/>
      <c r="I800" s="93"/>
      <c r="J800" s="93"/>
      <c r="S800" s="72"/>
      <c r="T800" s="72"/>
    </row>
    <row r="801" spans="1:20" s="65" customFormat="1" ht="14.5" x14ac:dyDescent="0.35">
      <c r="A801" s="48"/>
      <c r="B801" s="93"/>
      <c r="C801" s="93"/>
      <c r="D801" s="93"/>
      <c r="E801" s="95"/>
      <c r="F801" s="95"/>
      <c r="G801" s="95"/>
      <c r="H801" s="93"/>
      <c r="I801" s="93"/>
      <c r="J801" s="93"/>
      <c r="S801" s="72"/>
      <c r="T801" s="72"/>
    </row>
    <row r="802" spans="1:20" s="65" customFormat="1" ht="14.5" x14ac:dyDescent="0.35">
      <c r="A802" s="48"/>
      <c r="B802" s="93"/>
      <c r="C802" s="93"/>
      <c r="D802" s="93"/>
      <c r="E802" s="95"/>
      <c r="F802" s="95"/>
      <c r="G802" s="95"/>
      <c r="H802" s="93"/>
      <c r="I802" s="93"/>
      <c r="J802" s="93"/>
      <c r="S802" s="72"/>
      <c r="T802" s="72"/>
    </row>
    <row r="803" spans="1:20" s="65" customFormat="1" ht="14.5" x14ac:dyDescent="0.35">
      <c r="A803" s="48"/>
      <c r="B803" s="93"/>
      <c r="C803" s="93"/>
      <c r="D803" s="93"/>
      <c r="E803" s="95"/>
      <c r="F803" s="95"/>
      <c r="G803" s="95"/>
      <c r="H803" s="93"/>
      <c r="I803" s="93"/>
      <c r="J803" s="93"/>
      <c r="S803" s="72"/>
      <c r="T803" s="72"/>
    </row>
    <row r="804" spans="1:20" s="65" customFormat="1" ht="14.5" x14ac:dyDescent="0.35">
      <c r="A804" s="48"/>
      <c r="B804" s="93"/>
      <c r="C804" s="93"/>
      <c r="D804" s="93"/>
      <c r="E804" s="95"/>
      <c r="F804" s="95"/>
      <c r="G804" s="95"/>
      <c r="H804" s="93"/>
      <c r="I804" s="93"/>
      <c r="J804" s="93"/>
      <c r="S804" s="72"/>
      <c r="T804" s="72"/>
    </row>
    <row r="805" spans="1:20" s="65" customFormat="1" ht="14.5" x14ac:dyDescent="0.35">
      <c r="A805" s="48"/>
      <c r="B805" s="93"/>
      <c r="C805" s="93"/>
      <c r="D805" s="93"/>
      <c r="E805" s="95"/>
      <c r="F805" s="95"/>
      <c r="G805" s="95"/>
      <c r="H805" s="93"/>
      <c r="I805" s="93"/>
      <c r="J805" s="93"/>
      <c r="S805" s="72"/>
      <c r="T805" s="72"/>
    </row>
    <row r="806" spans="1:20" s="65" customFormat="1" ht="14.5" x14ac:dyDescent="0.35">
      <c r="A806" s="48"/>
      <c r="B806" s="93"/>
      <c r="C806" s="93"/>
      <c r="D806" s="93"/>
      <c r="E806" s="95"/>
      <c r="F806" s="95"/>
      <c r="G806" s="95"/>
      <c r="H806" s="93"/>
      <c r="I806" s="93"/>
      <c r="J806" s="93"/>
      <c r="S806" s="72"/>
      <c r="T806" s="72"/>
    </row>
    <row r="807" spans="1:20" s="65" customFormat="1" ht="14.5" x14ac:dyDescent="0.35">
      <c r="A807" s="48"/>
      <c r="B807" s="93"/>
      <c r="C807" s="93"/>
      <c r="D807" s="93"/>
      <c r="E807" s="95"/>
      <c r="F807" s="95"/>
      <c r="G807" s="95"/>
      <c r="H807" s="93"/>
      <c r="I807" s="93"/>
      <c r="J807" s="93"/>
      <c r="S807" s="72"/>
      <c r="T807" s="72"/>
    </row>
    <row r="808" spans="1:20" s="65" customFormat="1" ht="14.5" x14ac:dyDescent="0.35">
      <c r="A808" s="48"/>
      <c r="B808" s="93"/>
      <c r="C808" s="93"/>
      <c r="D808" s="93"/>
      <c r="E808" s="95"/>
      <c r="F808" s="95"/>
      <c r="G808" s="95"/>
      <c r="H808" s="93"/>
      <c r="I808" s="93"/>
      <c r="J808" s="93"/>
      <c r="S808" s="72"/>
      <c r="T808" s="72"/>
    </row>
    <row r="809" spans="1:20" s="65" customFormat="1" ht="14.5" x14ac:dyDescent="0.35">
      <c r="A809" s="48"/>
      <c r="B809" s="93"/>
      <c r="C809" s="93"/>
      <c r="D809" s="93"/>
      <c r="E809" s="95"/>
      <c r="F809" s="95"/>
      <c r="G809" s="95"/>
      <c r="H809" s="93"/>
      <c r="I809" s="93"/>
      <c r="J809" s="93"/>
      <c r="S809" s="72"/>
      <c r="T809" s="72"/>
    </row>
    <row r="810" spans="1:20" s="65" customFormat="1" ht="14.5" x14ac:dyDescent="0.35">
      <c r="A810" s="48"/>
      <c r="B810" s="93"/>
      <c r="C810" s="93"/>
      <c r="D810" s="93"/>
      <c r="E810" s="95"/>
      <c r="F810" s="95"/>
      <c r="G810" s="95"/>
      <c r="H810" s="93"/>
      <c r="I810" s="93"/>
      <c r="J810" s="93"/>
      <c r="S810" s="72"/>
      <c r="T810" s="72"/>
    </row>
    <row r="811" spans="1:20" s="65" customFormat="1" ht="14.5" x14ac:dyDescent="0.35">
      <c r="A811" s="48"/>
      <c r="B811" s="93"/>
      <c r="C811" s="93"/>
      <c r="D811" s="93"/>
      <c r="E811" s="95"/>
      <c r="F811" s="95"/>
      <c r="G811" s="95"/>
      <c r="H811" s="93"/>
      <c r="I811" s="93"/>
      <c r="J811" s="93"/>
      <c r="S811" s="72"/>
      <c r="T811" s="72"/>
    </row>
    <row r="812" spans="1:20" s="65" customFormat="1" ht="14.5" x14ac:dyDescent="0.35">
      <c r="A812" s="48"/>
      <c r="B812" s="93"/>
      <c r="C812" s="93"/>
      <c r="D812" s="93"/>
      <c r="E812" s="95"/>
      <c r="F812" s="95"/>
      <c r="G812" s="95"/>
      <c r="H812" s="93"/>
      <c r="I812" s="93"/>
      <c r="J812" s="93"/>
      <c r="S812" s="72"/>
      <c r="T812" s="72"/>
    </row>
    <row r="813" spans="1:20" s="65" customFormat="1" ht="14.5" x14ac:dyDescent="0.35">
      <c r="A813" s="48"/>
      <c r="B813" s="93"/>
      <c r="C813" s="93"/>
      <c r="D813" s="93"/>
      <c r="E813" s="95"/>
      <c r="F813" s="95"/>
      <c r="G813" s="95"/>
      <c r="H813" s="93"/>
      <c r="I813" s="93"/>
      <c r="J813" s="93"/>
      <c r="S813" s="72"/>
      <c r="T813" s="72"/>
    </row>
    <row r="814" spans="1:20" s="65" customFormat="1" ht="14.5" x14ac:dyDescent="0.35">
      <c r="A814" s="48"/>
      <c r="B814" s="93"/>
      <c r="C814" s="93"/>
      <c r="D814" s="93"/>
      <c r="E814" s="95"/>
      <c r="F814" s="95"/>
      <c r="G814" s="95"/>
      <c r="H814" s="93"/>
      <c r="I814" s="93"/>
      <c r="J814" s="93"/>
      <c r="S814" s="72"/>
      <c r="T814" s="72"/>
    </row>
    <row r="815" spans="1:20" s="65" customFormat="1" ht="14.5" x14ac:dyDescent="0.35">
      <c r="A815" s="48"/>
      <c r="B815" s="93"/>
      <c r="C815" s="93"/>
      <c r="D815" s="93"/>
      <c r="E815" s="95"/>
      <c r="F815" s="95"/>
      <c r="G815" s="95"/>
      <c r="H815" s="93"/>
      <c r="I815" s="93"/>
      <c r="J815" s="93"/>
      <c r="S815" s="72"/>
      <c r="T815" s="72"/>
    </row>
    <row r="816" spans="1:20" s="65" customFormat="1" ht="14.5" x14ac:dyDescent="0.35">
      <c r="A816" s="48"/>
      <c r="B816" s="93"/>
      <c r="C816" s="93"/>
      <c r="D816" s="93"/>
      <c r="E816" s="95"/>
      <c r="F816" s="95"/>
      <c r="G816" s="95"/>
      <c r="H816" s="93"/>
      <c r="I816" s="93"/>
      <c r="J816" s="93"/>
      <c r="S816" s="72"/>
      <c r="T816" s="72"/>
    </row>
    <row r="817" spans="1:20" s="65" customFormat="1" ht="14.5" x14ac:dyDescent="0.35">
      <c r="A817" s="48"/>
      <c r="B817" s="93"/>
      <c r="C817" s="93"/>
      <c r="D817" s="93"/>
      <c r="E817" s="95"/>
      <c r="F817" s="95"/>
      <c r="G817" s="95"/>
      <c r="H817" s="93"/>
      <c r="I817" s="93"/>
      <c r="J817" s="93"/>
      <c r="S817" s="72"/>
      <c r="T817" s="72"/>
    </row>
    <row r="818" spans="1:20" s="65" customFormat="1" ht="14.5" x14ac:dyDescent="0.35">
      <c r="A818" s="48"/>
      <c r="B818" s="93"/>
      <c r="C818" s="93"/>
      <c r="D818" s="93"/>
      <c r="E818" s="95"/>
      <c r="F818" s="95"/>
      <c r="G818" s="95"/>
      <c r="H818" s="93"/>
      <c r="I818" s="93"/>
      <c r="J818" s="93"/>
      <c r="S818" s="72"/>
      <c r="T818" s="72"/>
    </row>
    <row r="819" spans="1:20" s="65" customFormat="1" ht="14.5" x14ac:dyDescent="0.35">
      <c r="A819" s="48"/>
      <c r="B819" s="93"/>
      <c r="C819" s="93"/>
      <c r="D819" s="93"/>
      <c r="E819" s="95"/>
      <c r="F819" s="95"/>
      <c r="G819" s="95"/>
      <c r="H819" s="93"/>
      <c r="I819" s="93"/>
      <c r="J819" s="93"/>
      <c r="S819" s="72"/>
      <c r="T819" s="72"/>
    </row>
    <row r="820" spans="1:20" s="65" customFormat="1" ht="14.5" x14ac:dyDescent="0.35">
      <c r="A820" s="48"/>
      <c r="B820" s="93"/>
      <c r="C820" s="93"/>
      <c r="D820" s="93"/>
      <c r="E820" s="95"/>
      <c r="F820" s="95"/>
      <c r="G820" s="95"/>
      <c r="H820" s="93"/>
      <c r="I820" s="93"/>
      <c r="J820" s="93"/>
      <c r="S820" s="72"/>
      <c r="T820" s="72"/>
    </row>
    <row r="821" spans="1:20" s="65" customFormat="1" ht="14.5" x14ac:dyDescent="0.35">
      <c r="A821" s="48"/>
      <c r="B821" s="93"/>
      <c r="C821" s="93"/>
      <c r="D821" s="93"/>
      <c r="E821" s="95"/>
      <c r="F821" s="95"/>
      <c r="G821" s="95"/>
      <c r="H821" s="93"/>
      <c r="I821" s="93"/>
      <c r="J821" s="93"/>
      <c r="S821" s="72"/>
      <c r="T821" s="72"/>
    </row>
    <row r="822" spans="1:20" s="65" customFormat="1" ht="14.5" x14ac:dyDescent="0.35">
      <c r="A822" s="48"/>
      <c r="B822" s="93"/>
      <c r="C822" s="93"/>
      <c r="D822" s="93"/>
      <c r="E822" s="95"/>
      <c r="F822" s="95"/>
      <c r="G822" s="95"/>
      <c r="H822" s="93"/>
      <c r="I822" s="93"/>
      <c r="J822" s="93"/>
      <c r="S822" s="72"/>
      <c r="T822" s="72"/>
    </row>
    <row r="823" spans="1:20" s="65" customFormat="1" ht="14.5" x14ac:dyDescent="0.35">
      <c r="A823" s="48"/>
      <c r="B823" s="93"/>
      <c r="C823" s="93"/>
      <c r="D823" s="93"/>
      <c r="E823" s="95"/>
      <c r="F823" s="95"/>
      <c r="G823" s="95"/>
      <c r="H823" s="93"/>
      <c r="I823" s="93"/>
      <c r="J823" s="93"/>
      <c r="S823" s="72"/>
      <c r="T823" s="72"/>
    </row>
    <row r="824" spans="1:20" s="65" customFormat="1" ht="14.5" x14ac:dyDescent="0.35">
      <c r="A824" s="48"/>
      <c r="B824" s="93"/>
      <c r="C824" s="93"/>
      <c r="D824" s="93"/>
      <c r="E824" s="95"/>
      <c r="F824" s="95"/>
      <c r="G824" s="95"/>
      <c r="H824" s="93"/>
      <c r="I824" s="93"/>
      <c r="J824" s="93"/>
      <c r="S824" s="72"/>
      <c r="T824" s="72"/>
    </row>
    <row r="825" spans="1:20" s="65" customFormat="1" ht="14.5" x14ac:dyDescent="0.35">
      <c r="A825" s="48"/>
      <c r="B825" s="93"/>
      <c r="C825" s="93"/>
      <c r="D825" s="93"/>
      <c r="E825" s="95"/>
      <c r="F825" s="95"/>
      <c r="G825" s="95"/>
      <c r="H825" s="93"/>
      <c r="I825" s="93"/>
      <c r="J825" s="93"/>
      <c r="S825" s="72"/>
      <c r="T825" s="72"/>
    </row>
    <row r="826" spans="1:20" s="65" customFormat="1" ht="14.5" x14ac:dyDescent="0.35">
      <c r="A826" s="48"/>
      <c r="B826" s="93"/>
      <c r="C826" s="93"/>
      <c r="D826" s="93"/>
      <c r="E826" s="95"/>
      <c r="F826" s="95"/>
      <c r="G826" s="95"/>
      <c r="H826" s="93"/>
      <c r="I826" s="93"/>
      <c r="J826" s="93"/>
      <c r="S826" s="72"/>
      <c r="T826" s="72"/>
    </row>
    <row r="827" spans="1:20" s="65" customFormat="1" ht="14.5" x14ac:dyDescent="0.35">
      <c r="A827" s="48"/>
      <c r="B827" s="93"/>
      <c r="C827" s="93"/>
      <c r="D827" s="93"/>
      <c r="E827" s="95"/>
      <c r="F827" s="95"/>
      <c r="G827" s="95"/>
      <c r="H827" s="93"/>
      <c r="I827" s="93"/>
      <c r="J827" s="93"/>
      <c r="S827" s="72"/>
      <c r="T827" s="72"/>
    </row>
    <row r="828" spans="1:20" s="65" customFormat="1" ht="14.5" x14ac:dyDescent="0.35">
      <c r="A828" s="48"/>
      <c r="B828" s="93"/>
      <c r="C828" s="93"/>
      <c r="D828" s="93"/>
      <c r="E828" s="95"/>
      <c r="F828" s="95"/>
      <c r="G828" s="95"/>
      <c r="H828" s="93"/>
      <c r="I828" s="93"/>
      <c r="J828" s="93"/>
      <c r="S828" s="72"/>
      <c r="T828" s="72"/>
    </row>
    <row r="829" spans="1:20" s="65" customFormat="1" ht="14.5" x14ac:dyDescent="0.35">
      <c r="A829" s="48"/>
      <c r="B829" s="93"/>
      <c r="C829" s="93"/>
      <c r="D829" s="93"/>
      <c r="E829" s="95"/>
      <c r="F829" s="95"/>
      <c r="G829" s="95"/>
      <c r="H829" s="93"/>
      <c r="I829" s="93"/>
      <c r="J829" s="93"/>
      <c r="S829" s="72"/>
      <c r="T829" s="72"/>
    </row>
    <row r="830" spans="1:20" s="65" customFormat="1" ht="14.5" x14ac:dyDescent="0.35">
      <c r="A830" s="48"/>
      <c r="B830" s="93"/>
      <c r="C830" s="93"/>
      <c r="D830" s="93"/>
      <c r="E830" s="95"/>
      <c r="F830" s="95"/>
      <c r="G830" s="95"/>
      <c r="H830" s="93"/>
      <c r="I830" s="93"/>
      <c r="J830" s="93"/>
      <c r="S830" s="72"/>
      <c r="T830" s="72"/>
    </row>
    <row r="831" spans="1:20" s="65" customFormat="1" ht="14.5" x14ac:dyDescent="0.35">
      <c r="A831" s="48"/>
      <c r="B831" s="93"/>
      <c r="C831" s="93"/>
      <c r="D831" s="93"/>
      <c r="E831" s="95"/>
      <c r="F831" s="95"/>
      <c r="G831" s="95"/>
      <c r="H831" s="93"/>
      <c r="I831" s="93"/>
      <c r="J831" s="93"/>
      <c r="S831" s="72"/>
      <c r="T831" s="72"/>
    </row>
    <row r="832" spans="1:20" s="65" customFormat="1" ht="14.5" x14ac:dyDescent="0.35">
      <c r="A832" s="48"/>
      <c r="B832" s="93"/>
      <c r="C832" s="93"/>
      <c r="D832" s="93"/>
      <c r="E832" s="95"/>
      <c r="F832" s="95"/>
      <c r="G832" s="95"/>
      <c r="H832" s="93"/>
      <c r="I832" s="93"/>
      <c r="J832" s="93"/>
      <c r="S832" s="72"/>
      <c r="T832" s="72"/>
    </row>
    <row r="833" spans="1:20" s="65" customFormat="1" ht="14.5" x14ac:dyDescent="0.35">
      <c r="A833" s="48"/>
      <c r="B833" s="93"/>
      <c r="C833" s="93"/>
      <c r="D833" s="93"/>
      <c r="E833" s="95"/>
      <c r="F833" s="95"/>
      <c r="G833" s="95"/>
      <c r="H833" s="93"/>
      <c r="I833" s="93"/>
      <c r="J833" s="93"/>
      <c r="S833" s="72"/>
      <c r="T833" s="72"/>
    </row>
    <row r="834" spans="1:20" s="65" customFormat="1" ht="14.5" x14ac:dyDescent="0.35">
      <c r="A834" s="48"/>
      <c r="B834" s="93"/>
      <c r="C834" s="93"/>
      <c r="D834" s="93"/>
      <c r="E834" s="95"/>
      <c r="F834" s="95"/>
      <c r="G834" s="95"/>
      <c r="H834" s="93"/>
      <c r="I834" s="93"/>
      <c r="J834" s="93"/>
      <c r="S834" s="72"/>
      <c r="T834" s="72"/>
    </row>
    <row r="835" spans="1:20" s="65" customFormat="1" ht="14.5" x14ac:dyDescent="0.35">
      <c r="A835" s="48"/>
      <c r="B835" s="93"/>
      <c r="C835" s="93"/>
      <c r="D835" s="93"/>
      <c r="E835" s="95"/>
      <c r="F835" s="95"/>
      <c r="G835" s="95"/>
      <c r="H835" s="93"/>
      <c r="I835" s="93"/>
      <c r="J835" s="93"/>
      <c r="S835" s="72"/>
      <c r="T835" s="72"/>
    </row>
    <row r="836" spans="1:20" s="65" customFormat="1" ht="14.5" x14ac:dyDescent="0.35">
      <c r="A836" s="48"/>
      <c r="B836" s="93"/>
      <c r="C836" s="93"/>
      <c r="D836" s="93"/>
      <c r="E836" s="95"/>
      <c r="F836" s="95"/>
      <c r="G836" s="95"/>
      <c r="H836" s="93"/>
      <c r="I836" s="93"/>
      <c r="J836" s="93"/>
      <c r="S836" s="72"/>
      <c r="T836" s="72"/>
    </row>
    <row r="837" spans="1:20" s="65" customFormat="1" ht="14.5" x14ac:dyDescent="0.35">
      <c r="A837" s="48"/>
      <c r="B837" s="93"/>
      <c r="C837" s="93"/>
      <c r="D837" s="93"/>
      <c r="E837" s="95"/>
      <c r="F837" s="95"/>
      <c r="G837" s="95"/>
      <c r="H837" s="93"/>
      <c r="I837" s="93"/>
      <c r="J837" s="93"/>
      <c r="S837" s="72"/>
      <c r="T837" s="72"/>
    </row>
    <row r="838" spans="1:20" s="65" customFormat="1" ht="14.5" x14ac:dyDescent="0.35">
      <c r="A838" s="48"/>
      <c r="B838" s="93"/>
      <c r="C838" s="93"/>
      <c r="D838" s="93"/>
      <c r="E838" s="95"/>
      <c r="F838" s="95"/>
      <c r="G838" s="95"/>
      <c r="H838" s="93"/>
      <c r="I838" s="93"/>
      <c r="J838" s="93"/>
      <c r="S838" s="72"/>
      <c r="T838" s="72"/>
    </row>
    <row r="839" spans="1:20" s="65" customFormat="1" ht="14.5" x14ac:dyDescent="0.35">
      <c r="A839" s="48"/>
      <c r="B839" s="93"/>
      <c r="C839" s="93"/>
      <c r="D839" s="93"/>
      <c r="E839" s="95"/>
      <c r="F839" s="95"/>
      <c r="G839" s="95"/>
      <c r="H839" s="93"/>
      <c r="I839" s="93"/>
      <c r="J839" s="93"/>
      <c r="S839" s="72"/>
      <c r="T839" s="72"/>
    </row>
    <row r="840" spans="1:20" s="65" customFormat="1" ht="14.5" x14ac:dyDescent="0.35">
      <c r="A840" s="48"/>
      <c r="B840" s="93"/>
      <c r="C840" s="93"/>
      <c r="D840" s="93"/>
      <c r="E840" s="95"/>
      <c r="F840" s="95"/>
      <c r="G840" s="95"/>
      <c r="H840" s="93"/>
      <c r="I840" s="93"/>
      <c r="J840" s="93"/>
      <c r="S840" s="72"/>
      <c r="T840" s="72"/>
    </row>
    <row r="841" spans="1:20" s="65" customFormat="1" ht="14.5" x14ac:dyDescent="0.35">
      <c r="A841" s="48"/>
      <c r="B841" s="93"/>
      <c r="C841" s="93"/>
      <c r="D841" s="93"/>
      <c r="E841" s="95"/>
      <c r="F841" s="95"/>
      <c r="G841" s="95"/>
      <c r="H841" s="93"/>
      <c r="I841" s="93"/>
      <c r="J841" s="93"/>
      <c r="S841" s="72"/>
      <c r="T841" s="72"/>
    </row>
    <row r="842" spans="1:20" s="65" customFormat="1" ht="14.5" x14ac:dyDescent="0.35">
      <c r="A842" s="48"/>
      <c r="B842" s="93"/>
      <c r="C842" s="93"/>
      <c r="D842" s="93"/>
      <c r="E842" s="95"/>
      <c r="F842" s="95"/>
      <c r="G842" s="95"/>
      <c r="H842" s="93"/>
      <c r="I842" s="93"/>
      <c r="J842" s="93"/>
      <c r="S842" s="72"/>
      <c r="T842" s="72"/>
    </row>
    <row r="843" spans="1:20" s="65" customFormat="1" ht="14.5" x14ac:dyDescent="0.35">
      <c r="A843" s="48"/>
      <c r="B843" s="93"/>
      <c r="C843" s="93"/>
      <c r="D843" s="93"/>
      <c r="E843" s="95"/>
      <c r="F843" s="95"/>
      <c r="G843" s="95"/>
      <c r="H843" s="93"/>
      <c r="I843" s="93"/>
      <c r="J843" s="93"/>
      <c r="S843" s="72"/>
      <c r="T843" s="72"/>
    </row>
    <row r="844" spans="1:20" s="65" customFormat="1" ht="14.5" x14ac:dyDescent="0.35">
      <c r="A844" s="48"/>
      <c r="B844" s="93"/>
      <c r="C844" s="93"/>
      <c r="D844" s="93"/>
      <c r="E844" s="95"/>
      <c r="F844" s="95"/>
      <c r="G844" s="95"/>
      <c r="H844" s="93"/>
      <c r="I844" s="93"/>
      <c r="J844" s="93"/>
      <c r="S844" s="72"/>
      <c r="T844" s="72"/>
    </row>
    <row r="845" spans="1:20" s="65" customFormat="1" ht="14.5" x14ac:dyDescent="0.35">
      <c r="A845" s="48"/>
      <c r="B845" s="93"/>
      <c r="C845" s="93"/>
      <c r="D845" s="93"/>
      <c r="E845" s="95"/>
      <c r="F845" s="95"/>
      <c r="G845" s="95"/>
      <c r="H845" s="93"/>
      <c r="I845" s="93"/>
      <c r="J845" s="93"/>
      <c r="S845" s="72"/>
      <c r="T845" s="72"/>
    </row>
    <row r="846" spans="1:20" s="65" customFormat="1" ht="14.5" x14ac:dyDescent="0.35">
      <c r="A846" s="48"/>
      <c r="B846" s="93"/>
      <c r="C846" s="93"/>
      <c r="D846" s="93"/>
      <c r="E846" s="95"/>
      <c r="F846" s="95"/>
      <c r="G846" s="95"/>
      <c r="H846" s="93"/>
      <c r="I846" s="93"/>
      <c r="J846" s="93"/>
      <c r="S846" s="72"/>
      <c r="T846" s="72"/>
    </row>
    <row r="847" spans="1:20" s="65" customFormat="1" ht="14.5" x14ac:dyDescent="0.35">
      <c r="A847" s="48"/>
      <c r="B847" s="93"/>
      <c r="C847" s="93"/>
      <c r="D847" s="93"/>
      <c r="E847" s="95"/>
      <c r="F847" s="95"/>
      <c r="G847" s="95"/>
      <c r="H847" s="93"/>
      <c r="I847" s="93"/>
      <c r="J847" s="93"/>
      <c r="S847" s="72"/>
      <c r="T847" s="72"/>
    </row>
    <row r="848" spans="1:20" s="65" customFormat="1" ht="14.5" x14ac:dyDescent="0.35">
      <c r="A848" s="48"/>
      <c r="B848" s="93"/>
      <c r="C848" s="93"/>
      <c r="D848" s="93"/>
      <c r="E848" s="95"/>
      <c r="F848" s="95"/>
      <c r="G848" s="95"/>
      <c r="H848" s="93"/>
      <c r="I848" s="93"/>
      <c r="J848" s="93"/>
      <c r="S848" s="72"/>
      <c r="T848" s="72"/>
    </row>
    <row r="849" spans="1:20" s="65" customFormat="1" ht="14.5" x14ac:dyDescent="0.35">
      <c r="A849" s="48"/>
      <c r="B849" s="93"/>
      <c r="C849" s="93"/>
      <c r="D849" s="93"/>
      <c r="E849" s="95"/>
      <c r="F849" s="95"/>
      <c r="G849" s="95"/>
      <c r="H849" s="93"/>
      <c r="I849" s="93"/>
      <c r="J849" s="93"/>
      <c r="S849" s="72"/>
      <c r="T849" s="72"/>
    </row>
    <row r="850" spans="1:20" s="65" customFormat="1" ht="14.5" x14ac:dyDescent="0.35">
      <c r="A850" s="48"/>
      <c r="B850" s="93"/>
      <c r="C850" s="93"/>
      <c r="D850" s="93"/>
      <c r="E850" s="95"/>
      <c r="F850" s="95"/>
      <c r="G850" s="95"/>
      <c r="H850" s="93"/>
      <c r="I850" s="93"/>
      <c r="J850" s="93"/>
      <c r="S850" s="72"/>
      <c r="T850" s="72"/>
    </row>
    <row r="851" spans="1:20" s="65" customFormat="1" ht="14.5" x14ac:dyDescent="0.35">
      <c r="A851" s="48"/>
      <c r="B851" s="93"/>
      <c r="C851" s="93"/>
      <c r="D851" s="93"/>
      <c r="E851" s="95"/>
      <c r="F851" s="95"/>
      <c r="G851" s="95"/>
      <c r="H851" s="93"/>
      <c r="I851" s="93"/>
      <c r="J851" s="93"/>
      <c r="S851" s="72"/>
      <c r="T851" s="72"/>
    </row>
    <row r="852" spans="1:20" s="65" customFormat="1" ht="14.5" x14ac:dyDescent="0.35">
      <c r="A852" s="48"/>
      <c r="B852" s="93"/>
      <c r="C852" s="93"/>
      <c r="D852" s="93"/>
      <c r="E852" s="95"/>
      <c r="F852" s="95"/>
      <c r="G852" s="95"/>
      <c r="H852" s="93"/>
      <c r="I852" s="93"/>
      <c r="J852" s="93"/>
      <c r="S852" s="72"/>
      <c r="T852" s="72"/>
    </row>
    <row r="853" spans="1:20" s="65" customFormat="1" ht="14.5" x14ac:dyDescent="0.35">
      <c r="A853" s="48"/>
      <c r="B853" s="93"/>
      <c r="C853" s="93"/>
      <c r="D853" s="93"/>
      <c r="E853" s="95"/>
      <c r="F853" s="95"/>
      <c r="G853" s="95"/>
      <c r="H853" s="93"/>
      <c r="I853" s="93"/>
      <c r="J853" s="93"/>
      <c r="S853" s="72"/>
      <c r="T853" s="72"/>
    </row>
    <row r="854" spans="1:20" s="65" customFormat="1" ht="14.5" x14ac:dyDescent="0.35">
      <c r="A854" s="48"/>
      <c r="B854" s="93"/>
      <c r="C854" s="93"/>
      <c r="D854" s="93"/>
      <c r="E854" s="95"/>
      <c r="F854" s="95"/>
      <c r="G854" s="95"/>
      <c r="H854" s="93"/>
      <c r="I854" s="93"/>
      <c r="J854" s="93"/>
      <c r="S854" s="72"/>
      <c r="T854" s="72"/>
    </row>
    <row r="855" spans="1:20" s="65" customFormat="1" ht="14.5" x14ac:dyDescent="0.35">
      <c r="A855" s="48"/>
      <c r="B855" s="93"/>
      <c r="C855" s="93"/>
      <c r="D855" s="93"/>
      <c r="E855" s="95"/>
      <c r="F855" s="95"/>
      <c r="G855" s="95"/>
      <c r="H855" s="93"/>
      <c r="I855" s="93"/>
      <c r="J855" s="93"/>
      <c r="S855" s="72"/>
      <c r="T855" s="72"/>
    </row>
    <row r="856" spans="1:20" s="65" customFormat="1" ht="14.5" x14ac:dyDescent="0.35">
      <c r="A856" s="48"/>
      <c r="B856" s="93"/>
      <c r="C856" s="93"/>
      <c r="D856" s="93"/>
      <c r="E856" s="95"/>
      <c r="F856" s="95"/>
      <c r="G856" s="95"/>
      <c r="H856" s="93"/>
      <c r="I856" s="93"/>
      <c r="J856" s="93"/>
      <c r="S856" s="72"/>
      <c r="T856" s="72"/>
    </row>
    <row r="857" spans="1:20" s="65" customFormat="1" ht="14.5" x14ac:dyDescent="0.35">
      <c r="A857" s="48"/>
      <c r="B857" s="93"/>
      <c r="C857" s="93"/>
      <c r="D857" s="93"/>
      <c r="E857" s="95"/>
      <c r="F857" s="95"/>
      <c r="G857" s="95"/>
      <c r="H857" s="93"/>
      <c r="I857" s="93"/>
      <c r="J857" s="93"/>
      <c r="S857" s="72"/>
      <c r="T857" s="72"/>
    </row>
    <row r="858" spans="1:20" s="65" customFormat="1" ht="14.5" x14ac:dyDescent="0.35">
      <c r="A858" s="48"/>
      <c r="B858" s="93"/>
      <c r="C858" s="93"/>
      <c r="D858" s="93"/>
      <c r="E858" s="95"/>
      <c r="F858" s="95"/>
      <c r="G858" s="95"/>
      <c r="H858" s="93"/>
      <c r="I858" s="93"/>
      <c r="J858" s="93"/>
      <c r="S858" s="72"/>
      <c r="T858" s="72"/>
    </row>
    <row r="859" spans="1:20" s="65" customFormat="1" ht="14.5" x14ac:dyDescent="0.35">
      <c r="A859" s="48"/>
      <c r="B859" s="93"/>
      <c r="C859" s="93"/>
      <c r="D859" s="93"/>
      <c r="E859" s="95"/>
      <c r="F859" s="95"/>
      <c r="G859" s="95"/>
      <c r="H859" s="93"/>
      <c r="I859" s="93"/>
      <c r="J859" s="93"/>
      <c r="S859" s="72"/>
      <c r="T859" s="72"/>
    </row>
    <row r="860" spans="1:20" s="65" customFormat="1" ht="14.5" x14ac:dyDescent="0.35">
      <c r="A860" s="48"/>
      <c r="B860" s="93"/>
      <c r="C860" s="93"/>
      <c r="D860" s="93"/>
      <c r="E860" s="95"/>
      <c r="F860" s="95"/>
      <c r="G860" s="95"/>
      <c r="H860" s="93"/>
      <c r="I860" s="93"/>
      <c r="J860" s="93"/>
      <c r="S860" s="72"/>
      <c r="T860" s="72"/>
    </row>
    <row r="861" spans="1:20" s="65" customFormat="1" ht="14.5" x14ac:dyDescent="0.35">
      <c r="A861" s="48"/>
      <c r="B861" s="93"/>
      <c r="C861" s="93"/>
      <c r="D861" s="93"/>
      <c r="E861" s="95"/>
      <c r="F861" s="95"/>
      <c r="G861" s="95"/>
      <c r="H861" s="93"/>
      <c r="I861" s="93"/>
      <c r="J861" s="93"/>
      <c r="S861" s="72"/>
      <c r="T861" s="72"/>
    </row>
    <row r="862" spans="1:20" s="65" customFormat="1" ht="14.5" x14ac:dyDescent="0.35">
      <c r="A862" s="48"/>
      <c r="B862" s="93"/>
      <c r="C862" s="93"/>
      <c r="D862" s="93"/>
      <c r="E862" s="95"/>
      <c r="F862" s="95"/>
      <c r="G862" s="95"/>
      <c r="H862" s="93"/>
      <c r="I862" s="93"/>
      <c r="J862" s="93"/>
      <c r="S862" s="72"/>
      <c r="T862" s="72"/>
    </row>
    <row r="863" spans="1:20" s="65" customFormat="1" ht="14.5" x14ac:dyDescent="0.35">
      <c r="A863" s="48"/>
      <c r="B863" s="93"/>
      <c r="C863" s="93"/>
      <c r="D863" s="93"/>
      <c r="E863" s="95"/>
      <c r="F863" s="95"/>
      <c r="G863" s="95"/>
      <c r="H863" s="93"/>
      <c r="I863" s="93"/>
      <c r="J863" s="93"/>
      <c r="S863" s="72"/>
      <c r="T863" s="72"/>
    </row>
    <row r="864" spans="1:20" s="65" customFormat="1" ht="14.5" x14ac:dyDescent="0.35">
      <c r="A864" s="48"/>
      <c r="B864" s="93"/>
      <c r="C864" s="93"/>
      <c r="D864" s="93"/>
      <c r="E864" s="95"/>
      <c r="F864" s="95"/>
      <c r="G864" s="95"/>
      <c r="H864" s="93"/>
      <c r="I864" s="93"/>
      <c r="J864" s="93"/>
      <c r="S864" s="72"/>
      <c r="T864" s="72"/>
    </row>
    <row r="865" spans="1:20" s="65" customFormat="1" ht="14.5" x14ac:dyDescent="0.35">
      <c r="A865" s="48"/>
      <c r="B865" s="93"/>
      <c r="C865" s="93"/>
      <c r="D865" s="93"/>
      <c r="E865" s="95"/>
      <c r="F865" s="95"/>
      <c r="G865" s="95"/>
      <c r="H865" s="93"/>
      <c r="I865" s="93"/>
      <c r="J865" s="93"/>
      <c r="S865" s="72"/>
      <c r="T865" s="72"/>
    </row>
    <row r="866" spans="1:20" s="65" customFormat="1" ht="14.5" x14ac:dyDescent="0.35">
      <c r="A866" s="48"/>
      <c r="B866" s="93"/>
      <c r="C866" s="93"/>
      <c r="D866" s="93"/>
      <c r="E866" s="95"/>
      <c r="F866" s="95"/>
      <c r="G866" s="95"/>
      <c r="H866" s="93"/>
      <c r="I866" s="93"/>
      <c r="J866" s="93"/>
      <c r="S866" s="72"/>
      <c r="T866" s="72"/>
    </row>
    <row r="867" spans="1:20" s="65" customFormat="1" ht="14.5" x14ac:dyDescent="0.35">
      <c r="A867" s="48"/>
      <c r="B867" s="93"/>
      <c r="C867" s="93"/>
      <c r="D867" s="93"/>
      <c r="E867" s="95"/>
      <c r="F867" s="95"/>
      <c r="G867" s="95"/>
      <c r="H867" s="93"/>
      <c r="I867" s="93"/>
      <c r="J867" s="93"/>
      <c r="S867" s="72"/>
      <c r="T867" s="72"/>
    </row>
    <row r="868" spans="1:20" s="65" customFormat="1" ht="14.5" x14ac:dyDescent="0.35">
      <c r="A868" s="48"/>
      <c r="B868" s="93"/>
      <c r="C868" s="93"/>
      <c r="D868" s="93"/>
      <c r="E868" s="95"/>
      <c r="F868" s="95"/>
      <c r="G868" s="95"/>
      <c r="H868" s="93"/>
      <c r="I868" s="93"/>
      <c r="J868" s="93"/>
      <c r="S868" s="72"/>
      <c r="T868" s="72"/>
    </row>
    <row r="869" spans="1:20" s="65" customFormat="1" ht="14.5" x14ac:dyDescent="0.35">
      <c r="A869" s="48"/>
      <c r="B869" s="93"/>
      <c r="C869" s="93"/>
      <c r="D869" s="93"/>
      <c r="E869" s="95"/>
      <c r="F869" s="95"/>
      <c r="G869" s="95"/>
      <c r="H869" s="93"/>
      <c r="I869" s="93"/>
      <c r="J869" s="93"/>
      <c r="S869" s="72"/>
      <c r="T869" s="72"/>
    </row>
    <row r="870" spans="1:20" s="65" customFormat="1" ht="14.5" x14ac:dyDescent="0.35">
      <c r="A870" s="48"/>
      <c r="B870" s="93"/>
      <c r="C870" s="93"/>
      <c r="D870" s="93"/>
      <c r="E870" s="95"/>
      <c r="F870" s="95"/>
      <c r="G870" s="95"/>
      <c r="H870" s="93"/>
      <c r="I870" s="93"/>
      <c r="J870" s="93"/>
      <c r="S870" s="72"/>
      <c r="T870" s="72"/>
    </row>
    <row r="871" spans="1:20" s="65" customFormat="1" ht="14.5" x14ac:dyDescent="0.35">
      <c r="A871" s="48"/>
      <c r="B871" s="93"/>
      <c r="C871" s="93"/>
      <c r="D871" s="93"/>
      <c r="E871" s="95"/>
      <c r="F871" s="95"/>
      <c r="G871" s="95"/>
      <c r="H871" s="93"/>
      <c r="I871" s="93"/>
      <c r="J871" s="93"/>
      <c r="S871" s="72"/>
      <c r="T871" s="72"/>
    </row>
    <row r="872" spans="1:20" s="65" customFormat="1" ht="14.5" x14ac:dyDescent="0.35">
      <c r="A872" s="48"/>
      <c r="B872" s="93"/>
      <c r="C872" s="93"/>
      <c r="D872" s="93"/>
      <c r="E872" s="95"/>
      <c r="F872" s="95"/>
      <c r="G872" s="95"/>
      <c r="H872" s="93"/>
      <c r="I872" s="93"/>
      <c r="J872" s="93"/>
      <c r="S872" s="72"/>
      <c r="T872" s="72"/>
    </row>
    <row r="873" spans="1:20" s="65" customFormat="1" ht="14.5" x14ac:dyDescent="0.35">
      <c r="A873" s="48"/>
      <c r="B873" s="93"/>
      <c r="C873" s="93"/>
      <c r="D873" s="93"/>
      <c r="E873" s="95"/>
      <c r="F873" s="95"/>
      <c r="G873" s="95"/>
      <c r="H873" s="93"/>
      <c r="I873" s="93"/>
      <c r="J873" s="93"/>
      <c r="S873" s="72"/>
      <c r="T873" s="72"/>
    </row>
    <row r="874" spans="1:20" s="65" customFormat="1" ht="14.5" x14ac:dyDescent="0.35">
      <c r="A874" s="48"/>
      <c r="B874" s="93"/>
      <c r="C874" s="93"/>
      <c r="D874" s="93"/>
      <c r="E874" s="95"/>
      <c r="F874" s="95"/>
      <c r="G874" s="95"/>
      <c r="H874" s="93"/>
      <c r="I874" s="93"/>
      <c r="J874" s="93"/>
      <c r="S874" s="72"/>
      <c r="T874" s="72"/>
    </row>
    <row r="875" spans="1:20" s="65" customFormat="1" ht="14.5" x14ac:dyDescent="0.35">
      <c r="A875" s="48"/>
      <c r="B875" s="93"/>
      <c r="C875" s="93"/>
      <c r="D875" s="93"/>
      <c r="E875" s="95"/>
      <c r="F875" s="95"/>
      <c r="G875" s="95"/>
      <c r="H875" s="93"/>
      <c r="I875" s="93"/>
      <c r="J875" s="93"/>
      <c r="S875" s="72"/>
      <c r="T875" s="72"/>
    </row>
    <row r="876" spans="1:20" s="65" customFormat="1" ht="14.5" x14ac:dyDescent="0.35">
      <c r="A876" s="48"/>
      <c r="B876" s="93"/>
      <c r="C876" s="93"/>
      <c r="D876" s="93"/>
      <c r="E876" s="95"/>
      <c r="F876" s="95"/>
      <c r="G876" s="95"/>
      <c r="H876" s="93"/>
      <c r="I876" s="93"/>
      <c r="J876" s="93"/>
      <c r="S876" s="72"/>
      <c r="T876" s="72"/>
    </row>
    <row r="877" spans="1:20" s="65" customFormat="1" ht="14.5" x14ac:dyDescent="0.35">
      <c r="A877" s="48"/>
      <c r="B877" s="93"/>
      <c r="C877" s="93"/>
      <c r="D877" s="93"/>
      <c r="E877" s="95"/>
      <c r="F877" s="95"/>
      <c r="G877" s="95"/>
      <c r="H877" s="93"/>
      <c r="I877" s="93"/>
      <c r="J877" s="93"/>
      <c r="S877" s="72"/>
      <c r="T877" s="72"/>
    </row>
    <row r="878" spans="1:20" s="65" customFormat="1" ht="14.5" x14ac:dyDescent="0.35">
      <c r="A878" s="48"/>
      <c r="B878" s="93"/>
      <c r="C878" s="93"/>
      <c r="D878" s="93"/>
      <c r="E878" s="95"/>
      <c r="F878" s="95"/>
      <c r="G878" s="95"/>
      <c r="H878" s="93"/>
      <c r="I878" s="93"/>
      <c r="J878" s="93"/>
      <c r="S878" s="72"/>
      <c r="T878" s="72"/>
    </row>
    <row r="879" spans="1:20" s="65" customFormat="1" ht="14.5" x14ac:dyDescent="0.35">
      <c r="A879" s="48"/>
      <c r="B879" s="93"/>
      <c r="C879" s="93"/>
      <c r="D879" s="93"/>
      <c r="E879" s="95"/>
      <c r="F879" s="95"/>
      <c r="G879" s="95"/>
      <c r="H879" s="93"/>
      <c r="I879" s="93"/>
      <c r="J879" s="93"/>
      <c r="S879" s="72"/>
      <c r="T879" s="72"/>
    </row>
    <row r="880" spans="1:20" s="65" customFormat="1" ht="14.5" x14ac:dyDescent="0.35">
      <c r="A880" s="48"/>
      <c r="B880" s="93"/>
      <c r="C880" s="93"/>
      <c r="D880" s="93"/>
      <c r="E880" s="95"/>
      <c r="F880" s="95"/>
      <c r="G880" s="95"/>
      <c r="H880" s="93"/>
      <c r="I880" s="93"/>
      <c r="J880" s="93"/>
      <c r="S880" s="72"/>
      <c r="T880" s="72"/>
    </row>
    <row r="881" spans="1:20" s="65" customFormat="1" ht="14.5" x14ac:dyDescent="0.35">
      <c r="A881" s="48"/>
      <c r="B881" s="93"/>
      <c r="C881" s="93"/>
      <c r="D881" s="93"/>
      <c r="E881" s="95"/>
      <c r="F881" s="95"/>
      <c r="G881" s="95"/>
      <c r="H881" s="93"/>
      <c r="I881" s="93"/>
      <c r="J881" s="93"/>
      <c r="S881" s="72"/>
      <c r="T881" s="72"/>
    </row>
    <row r="882" spans="1:20" s="65" customFormat="1" ht="14.5" x14ac:dyDescent="0.35">
      <c r="A882" s="48"/>
      <c r="B882" s="93"/>
      <c r="C882" s="93"/>
      <c r="D882" s="93"/>
      <c r="E882" s="95"/>
      <c r="F882" s="95"/>
      <c r="G882" s="95"/>
      <c r="H882" s="93"/>
      <c r="I882" s="93"/>
      <c r="J882" s="93"/>
      <c r="S882" s="72"/>
      <c r="T882" s="72"/>
    </row>
    <row r="883" spans="1:20" s="65" customFormat="1" ht="14.5" x14ac:dyDescent="0.35">
      <c r="A883" s="48"/>
      <c r="B883" s="93"/>
      <c r="C883" s="93"/>
      <c r="D883" s="93"/>
      <c r="E883" s="95"/>
      <c r="F883" s="95"/>
      <c r="G883" s="95"/>
      <c r="H883" s="93"/>
      <c r="I883" s="93"/>
      <c r="J883" s="93"/>
      <c r="S883" s="72"/>
      <c r="T883" s="72"/>
    </row>
    <row r="884" spans="1:20" s="65" customFormat="1" ht="14.5" x14ac:dyDescent="0.35">
      <c r="A884" s="48"/>
      <c r="B884" s="93"/>
      <c r="C884" s="93"/>
      <c r="D884" s="93"/>
      <c r="E884" s="95"/>
      <c r="F884" s="95"/>
      <c r="G884" s="95"/>
      <c r="H884" s="93"/>
      <c r="I884" s="93"/>
      <c r="J884" s="93"/>
      <c r="S884" s="72"/>
      <c r="T884" s="72"/>
    </row>
    <row r="885" spans="1:20" s="65" customFormat="1" ht="14.5" x14ac:dyDescent="0.35">
      <c r="A885" s="48"/>
      <c r="B885" s="93"/>
      <c r="C885" s="93"/>
      <c r="D885" s="93"/>
      <c r="E885" s="95"/>
      <c r="F885" s="95"/>
      <c r="G885" s="95"/>
      <c r="H885" s="93"/>
      <c r="I885" s="93"/>
      <c r="J885" s="93"/>
      <c r="S885" s="72"/>
      <c r="T885" s="72"/>
    </row>
    <row r="886" spans="1:20" s="65" customFormat="1" ht="14.5" x14ac:dyDescent="0.35">
      <c r="A886" s="48"/>
      <c r="B886" s="93"/>
      <c r="C886" s="93"/>
      <c r="D886" s="93"/>
      <c r="E886" s="95"/>
      <c r="F886" s="95"/>
      <c r="G886" s="95"/>
      <c r="H886" s="93"/>
      <c r="I886" s="93"/>
      <c r="J886" s="93"/>
      <c r="S886" s="72"/>
      <c r="T886" s="72"/>
    </row>
    <row r="887" spans="1:20" s="65" customFormat="1" ht="14.5" x14ac:dyDescent="0.35">
      <c r="A887" s="48"/>
      <c r="B887" s="93"/>
      <c r="C887" s="93"/>
      <c r="D887" s="93"/>
      <c r="E887" s="95"/>
      <c r="F887" s="95"/>
      <c r="G887" s="95"/>
      <c r="H887" s="93"/>
      <c r="I887" s="93"/>
      <c r="J887" s="93"/>
      <c r="S887" s="72"/>
      <c r="T887" s="72"/>
    </row>
    <row r="888" spans="1:20" s="65" customFormat="1" ht="14.5" x14ac:dyDescent="0.35">
      <c r="A888" s="48"/>
      <c r="B888" s="93"/>
      <c r="C888" s="93"/>
      <c r="D888" s="93"/>
      <c r="E888" s="95"/>
      <c r="F888" s="95"/>
      <c r="G888" s="95"/>
      <c r="H888" s="93"/>
      <c r="I888" s="93"/>
      <c r="J888" s="93"/>
      <c r="S888" s="72"/>
      <c r="T888" s="72"/>
    </row>
    <row r="889" spans="1:20" s="65" customFormat="1" ht="14.5" x14ac:dyDescent="0.35">
      <c r="A889" s="48"/>
      <c r="B889" s="93"/>
      <c r="C889" s="93"/>
      <c r="D889" s="93"/>
      <c r="E889" s="95"/>
      <c r="F889" s="95"/>
      <c r="G889" s="95"/>
      <c r="H889" s="93"/>
      <c r="I889" s="93"/>
      <c r="J889" s="93"/>
      <c r="S889" s="72"/>
      <c r="T889" s="72"/>
    </row>
    <row r="890" spans="1:20" s="65" customFormat="1" ht="14.5" x14ac:dyDescent="0.35">
      <c r="A890" s="48"/>
      <c r="B890" s="93"/>
      <c r="C890" s="93"/>
      <c r="D890" s="93"/>
      <c r="E890" s="95"/>
      <c r="F890" s="95"/>
      <c r="G890" s="95"/>
      <c r="H890" s="93"/>
      <c r="I890" s="93"/>
      <c r="J890" s="93"/>
      <c r="S890" s="72"/>
      <c r="T890" s="72"/>
    </row>
    <row r="891" spans="1:20" s="65" customFormat="1" ht="14.5" x14ac:dyDescent="0.35">
      <c r="A891" s="48"/>
      <c r="B891" s="93"/>
      <c r="C891" s="93"/>
      <c r="D891" s="93"/>
      <c r="E891" s="95"/>
      <c r="F891" s="95"/>
      <c r="G891" s="95"/>
      <c r="H891" s="93"/>
      <c r="I891" s="93"/>
      <c r="J891" s="93"/>
      <c r="S891" s="72"/>
      <c r="T891" s="72"/>
    </row>
    <row r="892" spans="1:20" s="65" customFormat="1" ht="14.5" x14ac:dyDescent="0.35">
      <c r="A892" s="48"/>
      <c r="B892" s="93"/>
      <c r="C892" s="93"/>
      <c r="D892" s="93"/>
      <c r="E892" s="95"/>
      <c r="F892" s="95"/>
      <c r="G892" s="95"/>
      <c r="H892" s="93"/>
      <c r="I892" s="93"/>
      <c r="J892" s="93"/>
      <c r="S892" s="72"/>
      <c r="T892" s="72"/>
    </row>
    <row r="893" spans="1:20" s="65" customFormat="1" ht="14.5" x14ac:dyDescent="0.35">
      <c r="A893" s="48"/>
      <c r="B893" s="93"/>
      <c r="C893" s="93"/>
      <c r="D893" s="93"/>
      <c r="E893" s="95"/>
      <c r="F893" s="95"/>
      <c r="G893" s="95"/>
      <c r="H893" s="93"/>
      <c r="I893" s="93"/>
      <c r="J893" s="93"/>
      <c r="S893" s="72"/>
      <c r="T893" s="72"/>
    </row>
    <row r="894" spans="1:20" s="65" customFormat="1" ht="14.5" x14ac:dyDescent="0.35">
      <c r="A894" s="48"/>
      <c r="B894" s="93"/>
      <c r="C894" s="93"/>
      <c r="D894" s="93"/>
      <c r="E894" s="95"/>
      <c r="F894" s="95"/>
      <c r="G894" s="95"/>
      <c r="H894" s="93"/>
      <c r="I894" s="93"/>
      <c r="J894" s="93"/>
      <c r="S894" s="72"/>
      <c r="T894" s="72"/>
    </row>
    <row r="895" spans="1:20" s="65" customFormat="1" ht="14.5" x14ac:dyDescent="0.35">
      <c r="A895" s="48"/>
      <c r="B895" s="93"/>
      <c r="C895" s="93"/>
      <c r="D895" s="93"/>
      <c r="E895" s="95"/>
      <c r="F895" s="95"/>
      <c r="G895" s="95"/>
      <c r="H895" s="93"/>
      <c r="I895" s="93"/>
      <c r="J895" s="93"/>
      <c r="S895" s="72"/>
      <c r="T895" s="72"/>
    </row>
    <row r="896" spans="1:20" s="65" customFormat="1" ht="14.5" x14ac:dyDescent="0.35">
      <c r="A896" s="48"/>
      <c r="B896" s="93"/>
      <c r="C896" s="93"/>
      <c r="D896" s="93"/>
      <c r="E896" s="95"/>
      <c r="F896" s="95"/>
      <c r="G896" s="95"/>
      <c r="H896" s="93"/>
      <c r="I896" s="93"/>
      <c r="J896" s="93"/>
      <c r="S896" s="72"/>
      <c r="T896" s="72"/>
    </row>
    <row r="897" spans="1:20" s="65" customFormat="1" ht="14.5" x14ac:dyDescent="0.35">
      <c r="A897" s="48"/>
      <c r="B897" s="93"/>
      <c r="C897" s="93"/>
      <c r="D897" s="93"/>
      <c r="E897" s="95"/>
      <c r="F897" s="95"/>
      <c r="G897" s="95"/>
      <c r="H897" s="93"/>
      <c r="I897" s="93"/>
      <c r="J897" s="93"/>
      <c r="S897" s="72"/>
      <c r="T897" s="72"/>
    </row>
    <row r="898" spans="1:20" s="65" customFormat="1" ht="14.5" x14ac:dyDescent="0.35">
      <c r="A898" s="48"/>
      <c r="B898" s="93"/>
      <c r="C898" s="93"/>
      <c r="D898" s="93"/>
      <c r="E898" s="95"/>
      <c r="F898" s="95"/>
      <c r="G898" s="95"/>
      <c r="H898" s="93"/>
      <c r="I898" s="93"/>
      <c r="J898" s="93"/>
      <c r="S898" s="72"/>
      <c r="T898" s="72"/>
    </row>
    <row r="899" spans="1:20" s="65" customFormat="1" ht="14.5" x14ac:dyDescent="0.35">
      <c r="A899" s="48"/>
      <c r="B899" s="93"/>
      <c r="C899" s="93"/>
      <c r="D899" s="93"/>
      <c r="E899" s="95"/>
      <c r="F899" s="95"/>
      <c r="G899" s="95"/>
      <c r="H899" s="93"/>
      <c r="I899" s="93"/>
      <c r="J899" s="93"/>
      <c r="S899" s="72"/>
      <c r="T899" s="72"/>
    </row>
    <row r="900" spans="1:20" s="65" customFormat="1" ht="14.5" x14ac:dyDescent="0.35">
      <c r="A900" s="48"/>
      <c r="B900" s="93"/>
      <c r="C900" s="93"/>
      <c r="D900" s="93"/>
      <c r="E900" s="95"/>
      <c r="F900" s="95"/>
      <c r="G900" s="95"/>
      <c r="H900" s="93"/>
      <c r="I900" s="93"/>
      <c r="J900" s="93"/>
      <c r="S900" s="72"/>
      <c r="T900" s="72"/>
    </row>
    <row r="901" spans="1:20" s="65" customFormat="1" ht="14.5" x14ac:dyDescent="0.35">
      <c r="A901" s="48"/>
      <c r="B901" s="93"/>
      <c r="C901" s="93"/>
      <c r="D901" s="93"/>
      <c r="E901" s="95"/>
      <c r="F901" s="95"/>
      <c r="G901" s="95"/>
      <c r="H901" s="93"/>
      <c r="I901" s="93"/>
      <c r="J901" s="93"/>
      <c r="S901" s="72"/>
      <c r="T901" s="72"/>
    </row>
    <row r="902" spans="1:20" s="65" customFormat="1" ht="14.5" x14ac:dyDescent="0.35">
      <c r="A902" s="48"/>
      <c r="B902" s="93"/>
      <c r="C902" s="93"/>
      <c r="D902" s="93"/>
      <c r="E902" s="95"/>
      <c r="F902" s="95"/>
      <c r="G902" s="95"/>
      <c r="H902" s="93"/>
      <c r="I902" s="93"/>
      <c r="J902" s="93"/>
      <c r="S902" s="72"/>
      <c r="T902" s="72"/>
    </row>
    <row r="903" spans="1:20" s="65" customFormat="1" ht="14.5" x14ac:dyDescent="0.35">
      <c r="A903" s="48"/>
      <c r="B903" s="93"/>
      <c r="C903" s="93"/>
      <c r="D903" s="93"/>
      <c r="E903" s="95"/>
      <c r="F903" s="95"/>
      <c r="G903" s="95"/>
      <c r="H903" s="93"/>
      <c r="I903" s="93"/>
      <c r="J903" s="93"/>
      <c r="S903" s="72"/>
      <c r="T903" s="72"/>
    </row>
    <row r="904" spans="1:20" s="65" customFormat="1" ht="14.5" x14ac:dyDescent="0.35">
      <c r="A904" s="48"/>
      <c r="B904" s="93"/>
      <c r="C904" s="93"/>
      <c r="D904" s="93"/>
      <c r="E904" s="95"/>
      <c r="F904" s="95"/>
      <c r="G904" s="95"/>
      <c r="H904" s="93"/>
      <c r="I904" s="93"/>
      <c r="J904" s="93"/>
      <c r="S904" s="72"/>
      <c r="T904" s="72"/>
    </row>
    <row r="905" spans="1:20" s="65" customFormat="1" ht="14.5" x14ac:dyDescent="0.35">
      <c r="A905" s="48"/>
      <c r="B905" s="93"/>
      <c r="C905" s="93"/>
      <c r="D905" s="93"/>
      <c r="E905" s="95"/>
      <c r="F905" s="95"/>
      <c r="G905" s="95"/>
      <c r="H905" s="93"/>
      <c r="I905" s="93"/>
      <c r="J905" s="93"/>
      <c r="S905" s="72"/>
      <c r="T905" s="72"/>
    </row>
    <row r="906" spans="1:20" s="65" customFormat="1" ht="14.5" x14ac:dyDescent="0.35">
      <c r="A906" s="48"/>
      <c r="B906" s="93"/>
      <c r="C906" s="93"/>
      <c r="D906" s="93"/>
      <c r="E906" s="95"/>
      <c r="F906" s="95"/>
      <c r="G906" s="95"/>
      <c r="H906" s="93"/>
      <c r="I906" s="93"/>
      <c r="J906" s="93"/>
      <c r="S906" s="72"/>
      <c r="T906" s="72"/>
    </row>
    <row r="907" spans="1:20" s="65" customFormat="1" ht="14.5" x14ac:dyDescent="0.35">
      <c r="A907" s="48"/>
      <c r="B907" s="93"/>
      <c r="C907" s="93"/>
      <c r="D907" s="93"/>
      <c r="E907" s="95"/>
      <c r="F907" s="95"/>
      <c r="G907" s="95"/>
      <c r="H907" s="93"/>
      <c r="I907" s="93"/>
      <c r="J907" s="93"/>
      <c r="S907" s="72"/>
      <c r="T907" s="72"/>
    </row>
    <row r="908" spans="1:20" s="65" customFormat="1" ht="14.5" x14ac:dyDescent="0.35">
      <c r="A908" s="48"/>
      <c r="B908" s="93"/>
      <c r="C908" s="93"/>
      <c r="D908" s="93"/>
      <c r="E908" s="95"/>
      <c r="F908" s="95"/>
      <c r="G908" s="95"/>
      <c r="H908" s="93"/>
      <c r="I908" s="93"/>
      <c r="J908" s="93"/>
      <c r="S908" s="72"/>
      <c r="T908" s="72"/>
    </row>
    <row r="909" spans="1:20" s="65" customFormat="1" ht="14.5" x14ac:dyDescent="0.35">
      <c r="A909" s="48"/>
      <c r="B909" s="93"/>
      <c r="C909" s="93"/>
      <c r="D909" s="93"/>
      <c r="E909" s="95"/>
      <c r="F909" s="95"/>
      <c r="G909" s="95"/>
      <c r="H909" s="93"/>
      <c r="I909" s="93"/>
      <c r="J909" s="93"/>
      <c r="S909" s="72"/>
      <c r="T909" s="72"/>
    </row>
    <row r="910" spans="1:20" s="65" customFormat="1" ht="14.5" x14ac:dyDescent="0.35">
      <c r="A910" s="48"/>
      <c r="B910" s="93"/>
      <c r="C910" s="93"/>
      <c r="D910" s="93"/>
      <c r="E910" s="95"/>
      <c r="F910" s="95"/>
      <c r="G910" s="95"/>
      <c r="H910" s="93"/>
      <c r="I910" s="93"/>
      <c r="J910" s="93"/>
      <c r="S910" s="72"/>
      <c r="T910" s="72"/>
    </row>
    <row r="911" spans="1:20" s="65" customFormat="1" ht="14.5" x14ac:dyDescent="0.35">
      <c r="A911" s="48"/>
      <c r="B911" s="93"/>
      <c r="C911" s="93"/>
      <c r="D911" s="93"/>
      <c r="E911" s="95"/>
      <c r="F911" s="95"/>
      <c r="G911" s="95"/>
      <c r="H911" s="93"/>
      <c r="I911" s="93"/>
      <c r="J911" s="93"/>
      <c r="S911" s="72"/>
      <c r="T911" s="72"/>
    </row>
    <row r="912" spans="1:20" s="65" customFormat="1" ht="14.5" x14ac:dyDescent="0.35">
      <c r="A912" s="48"/>
      <c r="B912" s="93"/>
      <c r="C912" s="93"/>
      <c r="D912" s="93"/>
      <c r="E912" s="95"/>
      <c r="F912" s="95"/>
      <c r="G912" s="95"/>
      <c r="H912" s="93"/>
      <c r="I912" s="93"/>
      <c r="J912" s="93"/>
      <c r="S912" s="72"/>
      <c r="T912" s="72"/>
    </row>
    <row r="913" spans="1:20" s="65" customFormat="1" ht="14.5" x14ac:dyDescent="0.35">
      <c r="A913" s="48"/>
      <c r="B913" s="93"/>
      <c r="C913" s="93"/>
      <c r="D913" s="93"/>
      <c r="E913" s="95"/>
      <c r="F913" s="95"/>
      <c r="G913" s="95"/>
      <c r="H913" s="93"/>
      <c r="I913" s="93"/>
      <c r="J913" s="93"/>
      <c r="S913" s="72"/>
      <c r="T913" s="72"/>
    </row>
    <row r="914" spans="1:20" s="65" customFormat="1" ht="14.5" x14ac:dyDescent="0.35">
      <c r="A914" s="48"/>
      <c r="B914" s="93"/>
      <c r="C914" s="93"/>
      <c r="D914" s="93"/>
      <c r="E914" s="95"/>
      <c r="F914" s="95"/>
      <c r="G914" s="95"/>
      <c r="H914" s="93"/>
      <c r="I914" s="93"/>
      <c r="J914" s="93"/>
      <c r="S914" s="72"/>
      <c r="T914" s="72"/>
    </row>
    <row r="915" spans="1:20" s="65" customFormat="1" ht="14.5" x14ac:dyDescent="0.35">
      <c r="A915" s="48"/>
      <c r="B915" s="93"/>
      <c r="C915" s="93"/>
      <c r="D915" s="93"/>
      <c r="E915" s="95"/>
      <c r="F915" s="95"/>
      <c r="G915" s="95"/>
      <c r="H915" s="93"/>
      <c r="I915" s="93"/>
      <c r="J915" s="93"/>
      <c r="S915" s="72"/>
      <c r="T915" s="72"/>
    </row>
    <row r="916" spans="1:20" s="65" customFormat="1" ht="14.5" x14ac:dyDescent="0.35">
      <c r="A916" s="48"/>
      <c r="B916" s="93"/>
      <c r="C916" s="93"/>
      <c r="D916" s="93"/>
      <c r="E916" s="95"/>
      <c r="F916" s="95"/>
      <c r="G916" s="95"/>
      <c r="H916" s="93"/>
      <c r="I916" s="93"/>
      <c r="J916" s="93"/>
      <c r="S916" s="72"/>
      <c r="T916" s="72"/>
    </row>
    <row r="917" spans="1:20" s="65" customFormat="1" ht="14.5" x14ac:dyDescent="0.35">
      <c r="A917" s="48"/>
      <c r="B917" s="93"/>
      <c r="C917" s="93"/>
      <c r="D917" s="93"/>
      <c r="E917" s="95"/>
      <c r="F917" s="95"/>
      <c r="G917" s="95"/>
      <c r="H917" s="93"/>
      <c r="I917" s="93"/>
      <c r="J917" s="93"/>
      <c r="S917" s="72"/>
      <c r="T917" s="72"/>
    </row>
    <row r="918" spans="1:20" s="65" customFormat="1" ht="14.5" x14ac:dyDescent="0.35">
      <c r="A918" s="48"/>
      <c r="B918" s="93"/>
      <c r="C918" s="93"/>
      <c r="D918" s="93"/>
      <c r="E918" s="95"/>
      <c r="F918" s="95"/>
      <c r="G918" s="95"/>
      <c r="H918" s="93"/>
      <c r="I918" s="93"/>
      <c r="J918" s="93"/>
      <c r="S918" s="72"/>
      <c r="T918" s="72"/>
    </row>
    <row r="919" spans="1:20" s="65" customFormat="1" ht="14.5" x14ac:dyDescent="0.35">
      <c r="A919" s="48"/>
      <c r="B919" s="93"/>
      <c r="C919" s="93"/>
      <c r="D919" s="93"/>
      <c r="E919" s="95"/>
      <c r="F919" s="95"/>
      <c r="G919" s="95"/>
      <c r="H919" s="93"/>
      <c r="I919" s="93"/>
      <c r="J919" s="93"/>
      <c r="S919" s="72"/>
      <c r="T919" s="72"/>
    </row>
    <row r="920" spans="1:20" s="65" customFormat="1" ht="14.5" x14ac:dyDescent="0.35">
      <c r="A920" s="48"/>
      <c r="B920" s="93"/>
      <c r="C920" s="93"/>
      <c r="D920" s="93"/>
      <c r="E920" s="95"/>
      <c r="F920" s="95"/>
      <c r="G920" s="95"/>
      <c r="H920" s="93"/>
      <c r="I920" s="93"/>
      <c r="J920" s="93"/>
      <c r="S920" s="72"/>
      <c r="T920" s="72"/>
    </row>
    <row r="921" spans="1:20" s="65" customFormat="1" ht="14.5" x14ac:dyDescent="0.35">
      <c r="A921" s="48"/>
      <c r="B921" s="93"/>
      <c r="C921" s="93"/>
      <c r="D921" s="93"/>
      <c r="E921" s="95"/>
      <c r="F921" s="95"/>
      <c r="G921" s="95"/>
      <c r="H921" s="93"/>
      <c r="I921" s="93"/>
      <c r="J921" s="93"/>
      <c r="S921" s="72"/>
      <c r="T921" s="72"/>
    </row>
    <row r="922" spans="1:20" s="65" customFormat="1" ht="14.5" x14ac:dyDescent="0.35">
      <c r="A922" s="48"/>
      <c r="B922" s="93"/>
      <c r="C922" s="93"/>
      <c r="D922" s="93"/>
      <c r="E922" s="95"/>
      <c r="F922" s="95"/>
      <c r="G922" s="95"/>
      <c r="H922" s="93"/>
      <c r="I922" s="93"/>
      <c r="J922" s="93"/>
      <c r="S922" s="72"/>
      <c r="T922" s="72"/>
    </row>
    <row r="923" spans="1:20" s="65" customFormat="1" ht="14.5" x14ac:dyDescent="0.35">
      <c r="A923" s="48"/>
      <c r="B923" s="93"/>
      <c r="C923" s="93"/>
      <c r="D923" s="93"/>
      <c r="E923" s="95"/>
      <c r="F923" s="95"/>
      <c r="G923" s="95"/>
      <c r="H923" s="93"/>
      <c r="I923" s="93"/>
      <c r="J923" s="93"/>
      <c r="S923" s="72"/>
      <c r="T923" s="72"/>
    </row>
    <row r="924" spans="1:20" s="65" customFormat="1" ht="14.5" x14ac:dyDescent="0.35">
      <c r="A924" s="48"/>
      <c r="B924" s="93"/>
      <c r="C924" s="93"/>
      <c r="D924" s="93"/>
      <c r="E924" s="95"/>
      <c r="F924" s="95"/>
      <c r="G924" s="95"/>
      <c r="H924" s="93"/>
      <c r="I924" s="93"/>
      <c r="J924" s="93"/>
      <c r="S924" s="72"/>
      <c r="T924" s="72"/>
    </row>
    <row r="925" spans="1:20" s="65" customFormat="1" ht="14.5" x14ac:dyDescent="0.35">
      <c r="A925" s="48"/>
      <c r="B925" s="93"/>
      <c r="C925" s="93"/>
      <c r="D925" s="93"/>
      <c r="E925" s="95"/>
      <c r="F925" s="95"/>
      <c r="G925" s="95"/>
      <c r="H925" s="93"/>
      <c r="I925" s="93"/>
      <c r="J925" s="93"/>
      <c r="S925" s="72"/>
      <c r="T925" s="72"/>
    </row>
    <row r="926" spans="1:20" s="65" customFormat="1" ht="14.5" x14ac:dyDescent="0.35">
      <c r="A926" s="48"/>
      <c r="B926" s="93"/>
      <c r="C926" s="93"/>
      <c r="D926" s="93"/>
      <c r="E926" s="95"/>
      <c r="F926" s="95"/>
      <c r="G926" s="95"/>
      <c r="H926" s="93"/>
      <c r="I926" s="93"/>
      <c r="J926" s="93"/>
      <c r="S926" s="72"/>
      <c r="T926" s="72"/>
    </row>
    <row r="927" spans="1:20" s="65" customFormat="1" ht="14.5" x14ac:dyDescent="0.35">
      <c r="A927" s="48"/>
      <c r="B927" s="93"/>
      <c r="C927" s="93"/>
      <c r="D927" s="93"/>
      <c r="E927" s="95"/>
      <c r="F927" s="95"/>
      <c r="G927" s="95"/>
      <c r="H927" s="93"/>
      <c r="I927" s="93"/>
      <c r="J927" s="93"/>
      <c r="S927" s="72"/>
      <c r="T927" s="72"/>
    </row>
    <row r="928" spans="1:20" s="65" customFormat="1" ht="14.5" x14ac:dyDescent="0.35">
      <c r="A928" s="48"/>
      <c r="B928" s="93"/>
      <c r="C928" s="93"/>
      <c r="D928" s="93"/>
      <c r="E928" s="95"/>
      <c r="F928" s="95"/>
      <c r="G928" s="95"/>
      <c r="H928" s="93"/>
      <c r="I928" s="93"/>
      <c r="J928" s="93"/>
      <c r="S928" s="72"/>
      <c r="T928" s="72"/>
    </row>
    <row r="929" spans="1:20" s="65" customFormat="1" ht="14.5" x14ac:dyDescent="0.35">
      <c r="A929" s="48"/>
      <c r="B929" s="93"/>
      <c r="C929" s="93"/>
      <c r="D929" s="93"/>
      <c r="E929" s="95"/>
      <c r="F929" s="95"/>
      <c r="G929" s="95"/>
      <c r="H929" s="93"/>
      <c r="I929" s="93"/>
      <c r="J929" s="93"/>
      <c r="S929" s="72"/>
      <c r="T929" s="72"/>
    </row>
    <row r="930" spans="1:20" s="65" customFormat="1" ht="14.5" x14ac:dyDescent="0.35">
      <c r="A930" s="48"/>
      <c r="B930" s="93"/>
      <c r="C930" s="93"/>
      <c r="D930" s="93"/>
      <c r="E930" s="95"/>
      <c r="F930" s="95"/>
      <c r="G930" s="95"/>
      <c r="H930" s="93"/>
      <c r="I930" s="93"/>
      <c r="J930" s="93"/>
      <c r="S930" s="72"/>
      <c r="T930" s="72"/>
    </row>
    <row r="931" spans="1:20" s="65" customFormat="1" ht="14.5" x14ac:dyDescent="0.35">
      <c r="A931" s="48"/>
      <c r="B931" s="93"/>
      <c r="C931" s="93"/>
      <c r="D931" s="93"/>
      <c r="E931" s="95"/>
      <c r="F931" s="95"/>
      <c r="G931" s="95"/>
      <c r="H931" s="93"/>
      <c r="I931" s="93"/>
      <c r="J931" s="93"/>
      <c r="S931" s="72"/>
      <c r="T931" s="72"/>
    </row>
    <row r="932" spans="1:20" s="65" customFormat="1" ht="14.5" x14ac:dyDescent="0.35">
      <c r="A932" s="48"/>
      <c r="B932" s="93"/>
      <c r="C932" s="93"/>
      <c r="D932" s="93"/>
      <c r="E932" s="95"/>
      <c r="F932" s="95"/>
      <c r="G932" s="95"/>
      <c r="H932" s="93"/>
      <c r="I932" s="93"/>
      <c r="J932" s="93"/>
      <c r="S932" s="72"/>
      <c r="T932" s="72"/>
    </row>
    <row r="933" spans="1:20" s="65" customFormat="1" ht="14.5" x14ac:dyDescent="0.35">
      <c r="A933" s="48"/>
      <c r="B933" s="93"/>
      <c r="C933" s="93"/>
      <c r="D933" s="93"/>
      <c r="E933" s="95"/>
      <c r="F933" s="95"/>
      <c r="G933" s="95"/>
      <c r="H933" s="93"/>
      <c r="I933" s="93"/>
      <c r="J933" s="93"/>
      <c r="S933" s="72"/>
      <c r="T933" s="72"/>
    </row>
    <row r="934" spans="1:20" s="65" customFormat="1" ht="14.5" x14ac:dyDescent="0.35">
      <c r="A934" s="48"/>
      <c r="B934" s="93"/>
      <c r="C934" s="93"/>
      <c r="D934" s="93"/>
      <c r="E934" s="95"/>
      <c r="F934" s="95"/>
      <c r="G934" s="95"/>
      <c r="H934" s="93"/>
      <c r="I934" s="93"/>
      <c r="J934" s="93"/>
      <c r="S934" s="72"/>
      <c r="T934" s="72"/>
    </row>
    <row r="935" spans="1:20" s="65" customFormat="1" ht="14.5" x14ac:dyDescent="0.35">
      <c r="A935" s="48"/>
      <c r="B935" s="93"/>
      <c r="C935" s="93"/>
      <c r="D935" s="93"/>
      <c r="E935" s="95"/>
      <c r="F935" s="95"/>
      <c r="G935" s="95"/>
      <c r="H935" s="93"/>
      <c r="I935" s="93"/>
      <c r="J935" s="93"/>
      <c r="S935" s="72"/>
      <c r="T935" s="72"/>
    </row>
    <row r="936" spans="1:20" s="65" customFormat="1" ht="14.5" x14ac:dyDescent="0.35">
      <c r="A936" s="48"/>
      <c r="B936" s="93"/>
      <c r="C936" s="93"/>
      <c r="D936" s="93"/>
      <c r="E936" s="95"/>
      <c r="F936" s="95"/>
      <c r="G936" s="95"/>
      <c r="H936" s="93"/>
      <c r="I936" s="93"/>
      <c r="J936" s="93"/>
      <c r="S936" s="72"/>
      <c r="T936" s="72"/>
    </row>
    <row r="937" spans="1:20" s="65" customFormat="1" ht="14.5" x14ac:dyDescent="0.35">
      <c r="A937" s="48"/>
      <c r="B937" s="93"/>
      <c r="C937" s="93"/>
      <c r="D937" s="93"/>
      <c r="E937" s="95"/>
      <c r="F937" s="95"/>
      <c r="G937" s="95"/>
      <c r="H937" s="93"/>
      <c r="I937" s="93"/>
      <c r="J937" s="93"/>
      <c r="S937" s="72"/>
      <c r="T937" s="72"/>
    </row>
    <row r="938" spans="1:20" s="65" customFormat="1" ht="14.5" x14ac:dyDescent="0.35">
      <c r="A938" s="48"/>
      <c r="B938" s="93"/>
      <c r="C938" s="93"/>
      <c r="D938" s="93"/>
      <c r="E938" s="95"/>
      <c r="F938" s="95"/>
      <c r="G938" s="95"/>
      <c r="H938" s="93"/>
      <c r="I938" s="93"/>
      <c r="J938" s="93"/>
      <c r="S938" s="72"/>
      <c r="T938" s="72"/>
    </row>
    <row r="939" spans="1:20" s="65" customFormat="1" ht="14.5" x14ac:dyDescent="0.35">
      <c r="A939" s="48"/>
      <c r="B939" s="93"/>
      <c r="C939" s="93"/>
      <c r="D939" s="93"/>
      <c r="E939" s="95"/>
      <c r="F939" s="95"/>
      <c r="G939" s="95"/>
      <c r="H939" s="93"/>
      <c r="I939" s="93"/>
      <c r="J939" s="93"/>
      <c r="S939" s="72"/>
      <c r="T939" s="72"/>
    </row>
    <row r="940" spans="1:20" s="65" customFormat="1" ht="14.5" x14ac:dyDescent="0.35">
      <c r="A940" s="48"/>
      <c r="B940" s="93"/>
      <c r="C940" s="93"/>
      <c r="D940" s="93"/>
      <c r="E940" s="95"/>
      <c r="F940" s="95"/>
      <c r="G940" s="95"/>
      <c r="H940" s="93"/>
      <c r="I940" s="93"/>
      <c r="J940" s="93"/>
      <c r="S940" s="72"/>
      <c r="T940" s="72"/>
    </row>
    <row r="941" spans="1:20" s="65" customFormat="1" ht="14.5" x14ac:dyDescent="0.35">
      <c r="A941" s="48"/>
      <c r="B941" s="93"/>
      <c r="C941" s="93"/>
      <c r="D941" s="93"/>
      <c r="E941" s="95"/>
      <c r="F941" s="95"/>
      <c r="G941" s="95"/>
      <c r="H941" s="93"/>
      <c r="I941" s="93"/>
      <c r="J941" s="93"/>
      <c r="S941" s="72"/>
      <c r="T941" s="72"/>
    </row>
    <row r="942" spans="1:20" s="65" customFormat="1" ht="14.5" x14ac:dyDescent="0.35">
      <c r="A942" s="48"/>
      <c r="B942" s="93"/>
      <c r="C942" s="93"/>
      <c r="D942" s="93"/>
      <c r="E942" s="95"/>
      <c r="F942" s="95"/>
      <c r="G942" s="95"/>
      <c r="H942" s="93"/>
      <c r="I942" s="93"/>
      <c r="J942" s="93"/>
      <c r="S942" s="72"/>
      <c r="T942" s="72"/>
    </row>
    <row r="943" spans="1:20" s="65" customFormat="1" ht="14.5" x14ac:dyDescent="0.35">
      <c r="A943" s="48"/>
      <c r="B943" s="93"/>
      <c r="C943" s="93"/>
      <c r="D943" s="93"/>
      <c r="E943" s="95"/>
      <c r="F943" s="95"/>
      <c r="G943" s="95"/>
      <c r="H943" s="93"/>
      <c r="I943" s="93"/>
      <c r="J943" s="93"/>
      <c r="S943" s="72"/>
      <c r="T943" s="72"/>
    </row>
    <row r="944" spans="1:20" s="65" customFormat="1" ht="14.5" x14ac:dyDescent="0.35">
      <c r="A944" s="48"/>
      <c r="B944" s="93"/>
      <c r="C944" s="93"/>
      <c r="D944" s="93"/>
      <c r="E944" s="95"/>
      <c r="F944" s="95"/>
      <c r="G944" s="95"/>
      <c r="H944" s="93"/>
      <c r="I944" s="93"/>
      <c r="J944" s="93"/>
      <c r="S944" s="72"/>
      <c r="T944" s="72"/>
    </row>
    <row r="945" spans="1:20" s="65" customFormat="1" ht="14.5" x14ac:dyDescent="0.35">
      <c r="A945" s="48"/>
      <c r="B945" s="93"/>
      <c r="C945" s="93"/>
      <c r="D945" s="93"/>
      <c r="E945" s="95"/>
      <c r="F945" s="95"/>
      <c r="G945" s="95"/>
      <c r="H945" s="93"/>
      <c r="I945" s="93"/>
      <c r="J945" s="93"/>
      <c r="S945" s="72"/>
      <c r="T945" s="72"/>
    </row>
    <row r="946" spans="1:20" s="65" customFormat="1" ht="14.5" x14ac:dyDescent="0.35">
      <c r="A946" s="48"/>
      <c r="B946" s="93"/>
      <c r="C946" s="93"/>
      <c r="D946" s="93"/>
      <c r="E946" s="95"/>
      <c r="F946" s="95"/>
      <c r="G946" s="95"/>
      <c r="H946" s="93"/>
      <c r="I946" s="93"/>
      <c r="J946" s="93"/>
      <c r="S946" s="72"/>
      <c r="T946" s="72"/>
    </row>
    <row r="947" spans="1:20" s="65" customFormat="1" ht="14.5" x14ac:dyDescent="0.35">
      <c r="A947" s="48"/>
      <c r="B947" s="93"/>
      <c r="C947" s="93"/>
      <c r="D947" s="93"/>
      <c r="E947" s="95"/>
      <c r="F947" s="95"/>
      <c r="G947" s="95"/>
      <c r="H947" s="93"/>
      <c r="I947" s="93"/>
      <c r="J947" s="93"/>
      <c r="S947" s="72"/>
      <c r="T947" s="72"/>
    </row>
    <row r="948" spans="1:20" s="65" customFormat="1" ht="14.5" x14ac:dyDescent="0.35">
      <c r="A948" s="48"/>
      <c r="B948" s="93"/>
      <c r="C948" s="93"/>
      <c r="D948" s="93"/>
      <c r="E948" s="95"/>
      <c r="F948" s="95"/>
      <c r="G948" s="95"/>
      <c r="H948" s="93"/>
      <c r="I948" s="93"/>
      <c r="J948" s="93"/>
      <c r="S948" s="72"/>
      <c r="T948" s="72"/>
    </row>
    <row r="949" spans="1:20" s="65" customFormat="1" ht="14.5" x14ac:dyDescent="0.35">
      <c r="A949" s="48"/>
      <c r="B949" s="93"/>
      <c r="C949" s="93"/>
      <c r="D949" s="93"/>
      <c r="E949" s="95"/>
      <c r="F949" s="95"/>
      <c r="G949" s="95"/>
      <c r="H949" s="93"/>
      <c r="I949" s="93"/>
      <c r="J949" s="93"/>
      <c r="S949" s="72"/>
      <c r="T949" s="72"/>
    </row>
    <row r="950" spans="1:20" s="65" customFormat="1" ht="14.5" x14ac:dyDescent="0.35">
      <c r="A950" s="48"/>
      <c r="B950" s="93"/>
      <c r="C950" s="93"/>
      <c r="D950" s="93"/>
      <c r="E950" s="95"/>
      <c r="F950" s="95"/>
      <c r="G950" s="95"/>
      <c r="H950" s="93"/>
      <c r="I950" s="93"/>
      <c r="J950" s="93"/>
      <c r="S950" s="72"/>
      <c r="T950" s="72"/>
    </row>
    <row r="951" spans="1:20" s="65" customFormat="1" ht="14.5" x14ac:dyDescent="0.35">
      <c r="A951" s="48"/>
      <c r="B951" s="93"/>
      <c r="C951" s="93"/>
      <c r="D951" s="93"/>
      <c r="E951" s="95"/>
      <c r="F951" s="95"/>
      <c r="G951" s="95"/>
      <c r="H951" s="93"/>
      <c r="I951" s="93"/>
      <c r="J951" s="93"/>
      <c r="S951" s="72"/>
      <c r="T951" s="72"/>
    </row>
    <row r="952" spans="1:20" s="65" customFormat="1" ht="14.5" x14ac:dyDescent="0.35">
      <c r="A952" s="48"/>
      <c r="B952" s="93"/>
      <c r="C952" s="93"/>
      <c r="D952" s="93"/>
      <c r="E952" s="95"/>
      <c r="F952" s="95"/>
      <c r="G952" s="95"/>
      <c r="H952" s="93"/>
      <c r="I952" s="93"/>
      <c r="J952" s="93"/>
      <c r="S952" s="72"/>
      <c r="T952" s="72"/>
    </row>
    <row r="953" spans="1:20" s="65" customFormat="1" ht="14.5" x14ac:dyDescent="0.35">
      <c r="A953" s="48"/>
      <c r="B953" s="93"/>
      <c r="C953" s="93"/>
      <c r="D953" s="93"/>
      <c r="E953" s="95"/>
      <c r="F953" s="95"/>
      <c r="G953" s="95"/>
      <c r="H953" s="93"/>
      <c r="I953" s="93"/>
      <c r="J953" s="93"/>
      <c r="S953" s="72"/>
      <c r="T953" s="72"/>
    </row>
    <row r="954" spans="1:20" s="65" customFormat="1" ht="14.5" x14ac:dyDescent="0.35">
      <c r="A954" s="48"/>
      <c r="B954" s="93"/>
      <c r="C954" s="93"/>
      <c r="D954" s="93"/>
      <c r="E954" s="95"/>
      <c r="F954" s="95"/>
      <c r="G954" s="95"/>
      <c r="H954" s="93"/>
      <c r="I954" s="93"/>
      <c r="J954" s="93"/>
      <c r="S954" s="72"/>
      <c r="T954" s="72"/>
    </row>
    <row r="955" spans="1:20" s="65" customFormat="1" ht="14.5" x14ac:dyDescent="0.35">
      <c r="A955" s="48"/>
      <c r="B955" s="93"/>
      <c r="C955" s="93"/>
      <c r="D955" s="93"/>
      <c r="E955" s="95"/>
      <c r="F955" s="95"/>
      <c r="G955" s="95"/>
      <c r="H955" s="93"/>
      <c r="I955" s="93"/>
      <c r="J955" s="93"/>
      <c r="S955" s="72"/>
      <c r="T955" s="72"/>
    </row>
    <row r="956" spans="1:20" s="65" customFormat="1" ht="14.5" x14ac:dyDescent="0.35">
      <c r="A956" s="48"/>
      <c r="B956" s="93"/>
      <c r="C956" s="93"/>
      <c r="D956" s="93"/>
      <c r="E956" s="95"/>
      <c r="F956" s="95"/>
      <c r="G956" s="95"/>
      <c r="H956" s="93"/>
      <c r="I956" s="93"/>
      <c r="J956" s="93"/>
      <c r="S956" s="72"/>
      <c r="T956" s="72"/>
    </row>
    <row r="957" spans="1:20" s="65" customFormat="1" ht="14.5" x14ac:dyDescent="0.35">
      <c r="A957" s="48"/>
      <c r="B957" s="93"/>
      <c r="C957" s="93"/>
      <c r="D957" s="93"/>
      <c r="E957" s="95"/>
      <c r="F957" s="95"/>
      <c r="G957" s="95"/>
      <c r="H957" s="93"/>
      <c r="I957" s="93"/>
      <c r="J957" s="93"/>
      <c r="S957" s="72"/>
      <c r="T957" s="72"/>
    </row>
    <row r="958" spans="1:20" s="65" customFormat="1" ht="14.5" x14ac:dyDescent="0.35">
      <c r="A958" s="48"/>
      <c r="B958" s="93"/>
      <c r="C958" s="93"/>
      <c r="D958" s="93"/>
      <c r="E958" s="95"/>
      <c r="F958" s="95"/>
      <c r="G958" s="95"/>
      <c r="H958" s="93"/>
      <c r="I958" s="93"/>
      <c r="J958" s="93"/>
      <c r="S958" s="72"/>
      <c r="T958" s="72"/>
    </row>
    <row r="959" spans="1:20" s="65" customFormat="1" ht="14.5" x14ac:dyDescent="0.35">
      <c r="A959" s="48"/>
      <c r="B959" s="93"/>
      <c r="C959" s="93"/>
      <c r="D959" s="93"/>
      <c r="E959" s="95"/>
      <c r="F959" s="95"/>
      <c r="G959" s="95"/>
      <c r="H959" s="93"/>
      <c r="I959" s="93"/>
      <c r="J959" s="93"/>
      <c r="S959" s="72"/>
      <c r="T959" s="72"/>
    </row>
    <row r="960" spans="1:20" s="65" customFormat="1" ht="14.5" x14ac:dyDescent="0.35">
      <c r="A960" s="48"/>
      <c r="B960" s="93"/>
      <c r="C960" s="93"/>
      <c r="D960" s="93"/>
      <c r="E960" s="95"/>
      <c r="F960" s="95"/>
      <c r="G960" s="95"/>
      <c r="H960" s="93"/>
      <c r="I960" s="93"/>
      <c r="J960" s="93"/>
      <c r="S960" s="72"/>
      <c r="T960" s="72"/>
    </row>
    <row r="961" spans="1:20" s="65" customFormat="1" ht="14.5" x14ac:dyDescent="0.35">
      <c r="A961" s="48"/>
      <c r="B961" s="93"/>
      <c r="C961" s="93"/>
      <c r="D961" s="93"/>
      <c r="E961" s="95"/>
      <c r="F961" s="95"/>
      <c r="G961" s="95"/>
      <c r="H961" s="93"/>
      <c r="I961" s="93"/>
      <c r="J961" s="93"/>
      <c r="S961" s="72"/>
      <c r="T961" s="72"/>
    </row>
    <row r="962" spans="1:20" s="65" customFormat="1" ht="14.5" x14ac:dyDescent="0.35">
      <c r="A962" s="48"/>
      <c r="B962" s="93"/>
      <c r="C962" s="93"/>
      <c r="D962" s="93"/>
      <c r="E962" s="95"/>
      <c r="F962" s="95"/>
      <c r="G962" s="95"/>
      <c r="H962" s="93"/>
      <c r="I962" s="93"/>
      <c r="J962" s="93"/>
      <c r="S962" s="72"/>
      <c r="T962" s="72"/>
    </row>
    <row r="963" spans="1:20" s="65" customFormat="1" ht="14.5" x14ac:dyDescent="0.35">
      <c r="A963" s="48"/>
      <c r="B963" s="93"/>
      <c r="C963" s="93"/>
      <c r="D963" s="93"/>
      <c r="E963" s="95"/>
      <c r="F963" s="95"/>
      <c r="G963" s="95"/>
      <c r="H963" s="93"/>
      <c r="I963" s="93"/>
      <c r="J963" s="93"/>
      <c r="S963" s="72"/>
      <c r="T963" s="72"/>
    </row>
    <row r="964" spans="1:20" s="65" customFormat="1" ht="14.5" x14ac:dyDescent="0.35">
      <c r="A964" s="48"/>
      <c r="B964" s="93"/>
      <c r="C964" s="93"/>
      <c r="D964" s="93"/>
      <c r="E964" s="95"/>
      <c r="F964" s="95"/>
      <c r="G964" s="95"/>
      <c r="H964" s="93"/>
      <c r="I964" s="93"/>
      <c r="J964" s="93"/>
      <c r="S964" s="72"/>
      <c r="T964" s="72"/>
    </row>
    <row r="965" spans="1:20" s="65" customFormat="1" ht="14.5" x14ac:dyDescent="0.35">
      <c r="A965" s="48"/>
      <c r="B965" s="93"/>
      <c r="C965" s="93"/>
      <c r="D965" s="93"/>
      <c r="E965" s="95"/>
      <c r="F965" s="95"/>
      <c r="G965" s="95"/>
      <c r="H965" s="93"/>
      <c r="I965" s="93"/>
      <c r="J965" s="93"/>
      <c r="S965" s="72"/>
      <c r="T965" s="72"/>
    </row>
    <row r="966" spans="1:20" s="65" customFormat="1" ht="14.5" x14ac:dyDescent="0.35">
      <c r="A966" s="48"/>
      <c r="B966" s="93"/>
      <c r="C966" s="93"/>
      <c r="D966" s="93"/>
      <c r="E966" s="95"/>
      <c r="F966" s="95"/>
      <c r="G966" s="95"/>
      <c r="H966" s="93"/>
      <c r="I966" s="93"/>
      <c r="J966" s="93"/>
      <c r="S966" s="72"/>
      <c r="T966" s="72"/>
    </row>
    <row r="967" spans="1:20" s="65" customFormat="1" ht="14.5" x14ac:dyDescent="0.35">
      <c r="A967" s="48"/>
      <c r="B967" s="93"/>
      <c r="C967" s="93"/>
      <c r="D967" s="93"/>
      <c r="E967" s="95"/>
      <c r="F967" s="95"/>
      <c r="G967" s="95"/>
      <c r="H967" s="93"/>
      <c r="I967" s="93"/>
      <c r="J967" s="93"/>
      <c r="S967" s="72"/>
      <c r="T967" s="72"/>
    </row>
    <row r="968" spans="1:20" s="65" customFormat="1" ht="14.5" x14ac:dyDescent="0.35">
      <c r="A968" s="48"/>
      <c r="B968" s="93"/>
      <c r="C968" s="93"/>
      <c r="D968" s="93"/>
      <c r="E968" s="95"/>
      <c r="F968" s="95"/>
      <c r="G968" s="95"/>
      <c r="H968" s="93"/>
      <c r="I968" s="93"/>
      <c r="J968" s="93"/>
      <c r="S968" s="72"/>
      <c r="T968" s="72"/>
    </row>
    <row r="969" spans="1:20" s="65" customFormat="1" ht="14.5" x14ac:dyDescent="0.35">
      <c r="A969" s="48"/>
      <c r="B969" s="93"/>
      <c r="C969" s="93"/>
      <c r="D969" s="93"/>
      <c r="E969" s="95"/>
      <c r="F969" s="95"/>
      <c r="G969" s="95"/>
      <c r="H969" s="93"/>
      <c r="I969" s="93"/>
      <c r="J969" s="93"/>
      <c r="S969" s="72"/>
      <c r="T969" s="72"/>
    </row>
    <row r="970" spans="1:20" s="65" customFormat="1" ht="14.5" x14ac:dyDescent="0.35">
      <c r="A970" s="48"/>
      <c r="B970" s="93"/>
      <c r="C970" s="93"/>
      <c r="D970" s="93"/>
      <c r="E970" s="95"/>
      <c r="F970" s="95"/>
      <c r="G970" s="95"/>
      <c r="H970" s="93"/>
      <c r="I970" s="93"/>
      <c r="J970" s="93"/>
      <c r="S970" s="72"/>
      <c r="T970" s="72"/>
    </row>
    <row r="971" spans="1:20" s="65" customFormat="1" ht="14.5" x14ac:dyDescent="0.35">
      <c r="A971" s="48"/>
      <c r="B971" s="93"/>
      <c r="C971" s="93"/>
      <c r="D971" s="93"/>
      <c r="E971" s="95"/>
      <c r="F971" s="95"/>
      <c r="G971" s="95"/>
      <c r="H971" s="93"/>
      <c r="I971" s="93"/>
      <c r="J971" s="93"/>
      <c r="S971" s="72"/>
      <c r="T971" s="72"/>
    </row>
    <row r="972" spans="1:20" s="65" customFormat="1" ht="14.5" x14ac:dyDescent="0.35">
      <c r="A972" s="48"/>
      <c r="B972" s="93"/>
      <c r="C972" s="93"/>
      <c r="D972" s="93"/>
      <c r="E972" s="95"/>
      <c r="F972" s="95"/>
      <c r="G972" s="95"/>
      <c r="H972" s="93"/>
      <c r="I972" s="93"/>
      <c r="J972" s="93"/>
      <c r="S972" s="72"/>
      <c r="T972" s="72"/>
    </row>
    <row r="973" spans="1:20" s="65" customFormat="1" ht="14.5" x14ac:dyDescent="0.35">
      <c r="A973" s="48"/>
      <c r="B973" s="93"/>
      <c r="C973" s="93"/>
      <c r="D973" s="93"/>
      <c r="E973" s="95"/>
      <c r="F973" s="95"/>
      <c r="G973" s="95"/>
      <c r="H973" s="93"/>
      <c r="I973" s="93"/>
      <c r="J973" s="93"/>
      <c r="S973" s="72"/>
      <c r="T973" s="72"/>
    </row>
    <row r="974" spans="1:20" s="65" customFormat="1" ht="14.5" x14ac:dyDescent="0.35">
      <c r="A974" s="48"/>
      <c r="B974" s="93"/>
      <c r="C974" s="93"/>
      <c r="D974" s="93"/>
      <c r="E974" s="95"/>
      <c r="F974" s="95"/>
      <c r="G974" s="95"/>
      <c r="H974" s="93"/>
      <c r="I974" s="93"/>
      <c r="J974" s="93"/>
      <c r="S974" s="72"/>
      <c r="T974" s="72"/>
    </row>
    <row r="975" spans="1:20" s="65" customFormat="1" ht="14.5" x14ac:dyDescent="0.35">
      <c r="A975" s="48"/>
      <c r="B975" s="93"/>
      <c r="C975" s="93"/>
      <c r="D975" s="93"/>
      <c r="E975" s="95"/>
      <c r="F975" s="95"/>
      <c r="G975" s="95"/>
      <c r="H975" s="93"/>
      <c r="I975" s="93"/>
      <c r="J975" s="93"/>
      <c r="S975" s="72"/>
      <c r="T975" s="72"/>
    </row>
    <row r="976" spans="1:20" s="65" customFormat="1" ht="14.5" x14ac:dyDescent="0.35">
      <c r="A976" s="48"/>
      <c r="B976" s="93"/>
      <c r="C976" s="93"/>
      <c r="D976" s="93"/>
      <c r="E976" s="95"/>
      <c r="F976" s="95"/>
      <c r="G976" s="95"/>
      <c r="H976" s="93"/>
      <c r="I976" s="93"/>
      <c r="J976" s="93"/>
      <c r="S976" s="72"/>
      <c r="T976" s="72"/>
    </row>
    <row r="977" spans="1:20" s="65" customFormat="1" ht="14.5" x14ac:dyDescent="0.35">
      <c r="A977" s="48"/>
      <c r="B977" s="93"/>
      <c r="C977" s="93"/>
      <c r="D977" s="93"/>
      <c r="E977" s="95"/>
      <c r="F977" s="95"/>
      <c r="G977" s="95"/>
      <c r="H977" s="93"/>
      <c r="I977" s="93"/>
      <c r="J977" s="93"/>
      <c r="S977" s="72"/>
      <c r="T977" s="72"/>
    </row>
    <row r="978" spans="1:20" s="65" customFormat="1" ht="14.5" x14ac:dyDescent="0.35">
      <c r="A978" s="48"/>
      <c r="B978" s="93"/>
      <c r="C978" s="93"/>
      <c r="D978" s="93"/>
      <c r="E978" s="95"/>
      <c r="F978" s="95"/>
      <c r="G978" s="95"/>
      <c r="H978" s="93"/>
      <c r="I978" s="93"/>
      <c r="J978" s="93"/>
      <c r="S978" s="72"/>
      <c r="T978" s="72"/>
    </row>
    <row r="979" spans="1:20" s="65" customFormat="1" ht="14.5" x14ac:dyDescent="0.35">
      <c r="A979" s="48"/>
      <c r="B979" s="93"/>
      <c r="C979" s="93"/>
      <c r="D979" s="93"/>
      <c r="E979" s="95"/>
      <c r="F979" s="95"/>
      <c r="G979" s="95"/>
      <c r="H979" s="93"/>
      <c r="I979" s="93"/>
      <c r="J979" s="93"/>
      <c r="S979" s="72"/>
      <c r="T979" s="72"/>
    </row>
    <row r="980" spans="1:20" s="65" customFormat="1" ht="14.5" x14ac:dyDescent="0.35">
      <c r="A980" s="48"/>
      <c r="B980" s="93"/>
      <c r="C980" s="93"/>
      <c r="D980" s="93"/>
      <c r="E980" s="95"/>
      <c r="F980" s="95"/>
      <c r="G980" s="95"/>
      <c r="H980" s="93"/>
      <c r="I980" s="93"/>
      <c r="J980" s="93"/>
      <c r="S980" s="72"/>
      <c r="T980" s="72"/>
    </row>
    <row r="981" spans="1:20" s="65" customFormat="1" ht="14.5" x14ac:dyDescent="0.35">
      <c r="A981" s="48"/>
      <c r="B981" s="93"/>
      <c r="C981" s="93"/>
      <c r="D981" s="93"/>
      <c r="E981" s="95"/>
      <c r="F981" s="95"/>
      <c r="G981" s="95"/>
      <c r="H981" s="93"/>
      <c r="I981" s="93"/>
      <c r="J981" s="93"/>
      <c r="S981" s="72"/>
      <c r="T981" s="72"/>
    </row>
    <row r="982" spans="1:20" s="65" customFormat="1" ht="14.5" x14ac:dyDescent="0.35">
      <c r="A982" s="48"/>
      <c r="B982" s="93"/>
      <c r="C982" s="93"/>
      <c r="D982" s="93"/>
      <c r="E982" s="95"/>
      <c r="F982" s="95"/>
      <c r="G982" s="95"/>
      <c r="H982" s="93"/>
      <c r="I982" s="93"/>
      <c r="J982" s="93"/>
      <c r="S982" s="72"/>
      <c r="T982" s="72"/>
    </row>
    <row r="983" spans="1:20" s="65" customFormat="1" ht="14.5" x14ac:dyDescent="0.35">
      <c r="A983" s="48"/>
      <c r="B983" s="93"/>
      <c r="C983" s="93"/>
      <c r="D983" s="93"/>
      <c r="E983" s="95"/>
      <c r="F983" s="95"/>
      <c r="G983" s="95"/>
      <c r="H983" s="93"/>
      <c r="I983" s="93"/>
      <c r="J983" s="93"/>
      <c r="S983" s="72"/>
      <c r="T983" s="72"/>
    </row>
    <row r="984" spans="1:20" s="65" customFormat="1" ht="14.5" x14ac:dyDescent="0.35">
      <c r="A984" s="48"/>
      <c r="B984" s="93"/>
      <c r="C984" s="93"/>
      <c r="D984" s="93"/>
      <c r="E984" s="95"/>
      <c r="F984" s="95"/>
      <c r="G984" s="95"/>
      <c r="H984" s="93"/>
      <c r="I984" s="93"/>
      <c r="J984" s="93"/>
      <c r="S984" s="72"/>
      <c r="T984" s="72"/>
    </row>
    <row r="985" spans="1:20" s="65" customFormat="1" ht="14.5" x14ac:dyDescent="0.35">
      <c r="A985" s="48"/>
      <c r="B985" s="93"/>
      <c r="C985" s="93"/>
      <c r="D985" s="93"/>
      <c r="E985" s="95"/>
      <c r="F985" s="95"/>
      <c r="G985" s="95"/>
      <c r="H985" s="93"/>
      <c r="I985" s="93"/>
      <c r="J985" s="93"/>
      <c r="S985" s="72"/>
      <c r="T985" s="72"/>
    </row>
    <row r="986" spans="1:20" s="65" customFormat="1" ht="14.5" x14ac:dyDescent="0.35">
      <c r="A986" s="48"/>
      <c r="B986" s="93"/>
      <c r="C986" s="93"/>
      <c r="D986" s="93"/>
      <c r="E986" s="95"/>
      <c r="F986" s="95"/>
      <c r="G986" s="95"/>
      <c r="H986" s="93"/>
      <c r="I986" s="93"/>
      <c r="J986" s="93"/>
      <c r="S986" s="72"/>
      <c r="T986" s="72"/>
    </row>
    <row r="987" spans="1:20" s="65" customFormat="1" ht="14.5" x14ac:dyDescent="0.35">
      <c r="A987" s="48"/>
      <c r="B987" s="93"/>
      <c r="C987" s="93"/>
      <c r="D987" s="93"/>
      <c r="E987" s="95"/>
      <c r="F987" s="95"/>
      <c r="G987" s="95"/>
      <c r="H987" s="93"/>
      <c r="I987" s="93"/>
      <c r="J987" s="93"/>
      <c r="S987" s="72"/>
      <c r="T987" s="72"/>
    </row>
    <row r="988" spans="1:20" s="65" customFormat="1" ht="14.5" x14ac:dyDescent="0.35">
      <c r="A988" s="48"/>
      <c r="B988" s="93"/>
      <c r="C988" s="93"/>
      <c r="D988" s="93"/>
      <c r="E988" s="95"/>
      <c r="F988" s="95"/>
      <c r="G988" s="95"/>
      <c r="H988" s="93"/>
      <c r="I988" s="93"/>
      <c r="J988" s="93"/>
      <c r="S988" s="72"/>
      <c r="T988" s="72"/>
    </row>
    <row r="989" spans="1:20" s="65" customFormat="1" ht="14.5" x14ac:dyDescent="0.35">
      <c r="A989" s="48"/>
      <c r="B989" s="93"/>
      <c r="C989" s="93"/>
      <c r="D989" s="93"/>
      <c r="E989" s="95"/>
      <c r="F989" s="95"/>
      <c r="G989" s="95"/>
      <c r="H989" s="93"/>
      <c r="I989" s="93"/>
      <c r="J989" s="93"/>
      <c r="S989" s="72"/>
      <c r="T989" s="72"/>
    </row>
    <row r="990" spans="1:20" s="65" customFormat="1" ht="14.5" x14ac:dyDescent="0.35">
      <c r="A990" s="48"/>
      <c r="B990" s="93"/>
      <c r="C990" s="93"/>
      <c r="D990" s="93"/>
      <c r="E990" s="95"/>
      <c r="F990" s="95"/>
      <c r="G990" s="95"/>
      <c r="H990" s="93"/>
      <c r="I990" s="93"/>
      <c r="J990" s="93"/>
      <c r="S990" s="72"/>
      <c r="T990" s="72"/>
    </row>
    <row r="991" spans="1:20" s="65" customFormat="1" ht="14.5" x14ac:dyDescent="0.35">
      <c r="A991" s="48"/>
      <c r="B991" s="93"/>
      <c r="C991" s="93"/>
      <c r="D991" s="93"/>
      <c r="E991" s="95"/>
      <c r="F991" s="95"/>
      <c r="G991" s="95"/>
      <c r="H991" s="93"/>
      <c r="I991" s="93"/>
      <c r="J991" s="93"/>
      <c r="S991" s="72"/>
      <c r="T991" s="72"/>
    </row>
    <row r="992" spans="1:20" s="65" customFormat="1" ht="14.5" x14ac:dyDescent="0.35">
      <c r="A992" s="48"/>
      <c r="B992" s="93"/>
      <c r="C992" s="93"/>
      <c r="D992" s="93"/>
      <c r="E992" s="95"/>
      <c r="F992" s="95"/>
      <c r="G992" s="95"/>
      <c r="H992" s="93"/>
      <c r="I992" s="93"/>
      <c r="J992" s="93"/>
      <c r="S992" s="72"/>
      <c r="T992" s="72"/>
    </row>
    <row r="993" spans="1:20" s="65" customFormat="1" ht="14.5" x14ac:dyDescent="0.35">
      <c r="A993" s="48"/>
      <c r="B993" s="93"/>
      <c r="C993" s="93"/>
      <c r="D993" s="93"/>
      <c r="E993" s="95"/>
      <c r="F993" s="95"/>
      <c r="G993" s="95"/>
      <c r="H993" s="93"/>
      <c r="I993" s="93"/>
      <c r="J993" s="93"/>
      <c r="S993" s="72"/>
      <c r="T993" s="72"/>
    </row>
    <row r="994" spans="1:20" s="65" customFormat="1" ht="14.5" x14ac:dyDescent="0.35">
      <c r="A994" s="48"/>
      <c r="B994" s="93"/>
      <c r="C994" s="93"/>
      <c r="D994" s="93"/>
      <c r="E994" s="95"/>
      <c r="F994" s="95"/>
      <c r="G994" s="95"/>
      <c r="H994" s="93"/>
      <c r="I994" s="93"/>
      <c r="J994" s="93"/>
      <c r="S994" s="72"/>
      <c r="T994" s="72"/>
    </row>
    <row r="995" spans="1:20" s="65" customFormat="1" ht="14.5" x14ac:dyDescent="0.35">
      <c r="A995" s="48"/>
      <c r="B995" s="93"/>
      <c r="C995" s="93"/>
      <c r="D995" s="93"/>
      <c r="E995" s="95"/>
      <c r="F995" s="95"/>
      <c r="G995" s="95"/>
      <c r="H995" s="93"/>
      <c r="I995" s="93"/>
      <c r="J995" s="93"/>
      <c r="S995" s="72"/>
      <c r="T995" s="72"/>
    </row>
    <row r="996" spans="1:20" s="65" customFormat="1" ht="14.5" x14ac:dyDescent="0.35">
      <c r="A996" s="48"/>
      <c r="B996" s="93"/>
      <c r="C996" s="93"/>
      <c r="D996" s="93"/>
      <c r="E996" s="95"/>
      <c r="F996" s="95"/>
      <c r="G996" s="95"/>
      <c r="H996" s="93"/>
      <c r="I996" s="93"/>
      <c r="J996" s="93"/>
      <c r="S996" s="72"/>
      <c r="T996" s="72"/>
    </row>
    <row r="997" spans="1:20" s="65" customFormat="1" ht="14.5" x14ac:dyDescent="0.35">
      <c r="A997" s="48"/>
      <c r="B997" s="93"/>
      <c r="C997" s="93"/>
      <c r="D997" s="93"/>
      <c r="E997" s="95"/>
      <c r="F997" s="95"/>
      <c r="G997" s="95"/>
      <c r="H997" s="93"/>
      <c r="I997" s="93"/>
      <c r="J997" s="93"/>
      <c r="S997" s="72"/>
      <c r="T997" s="72"/>
    </row>
    <row r="998" spans="1:20" s="65" customFormat="1" ht="14.5" x14ac:dyDescent="0.35">
      <c r="A998" s="48"/>
      <c r="B998" s="93"/>
      <c r="C998" s="93"/>
      <c r="D998" s="93"/>
      <c r="E998" s="95"/>
      <c r="F998" s="95"/>
      <c r="G998" s="95"/>
      <c r="H998" s="93"/>
      <c r="I998" s="93"/>
      <c r="J998" s="93"/>
      <c r="S998" s="72"/>
      <c r="T998" s="72"/>
    </row>
    <row r="999" spans="1:20" s="65" customFormat="1" ht="14.5" x14ac:dyDescent="0.35">
      <c r="A999" s="48"/>
      <c r="B999" s="93"/>
      <c r="C999" s="93"/>
      <c r="D999" s="93"/>
      <c r="E999" s="95"/>
      <c r="F999" s="95"/>
      <c r="G999" s="95"/>
      <c r="H999" s="93"/>
      <c r="I999" s="93"/>
      <c r="J999" s="93"/>
      <c r="S999" s="72"/>
      <c r="T999" s="72"/>
    </row>
    <row r="1000" spans="1:20" s="65" customFormat="1" ht="14.5" x14ac:dyDescent="0.35">
      <c r="A1000" s="48"/>
      <c r="B1000" s="93"/>
      <c r="C1000" s="93"/>
      <c r="D1000" s="93"/>
      <c r="E1000" s="95"/>
      <c r="F1000" s="95"/>
      <c r="G1000" s="95"/>
      <c r="H1000" s="93"/>
      <c r="I1000" s="93"/>
      <c r="J1000" s="93"/>
      <c r="S1000" s="72"/>
      <c r="T1000" s="72"/>
    </row>
    <row r="1001" spans="1:20" s="65" customFormat="1" ht="14.5" x14ac:dyDescent="0.35">
      <c r="A1001" s="48"/>
      <c r="B1001" s="93"/>
      <c r="C1001" s="93"/>
      <c r="D1001" s="93"/>
      <c r="E1001" s="95"/>
      <c r="F1001" s="95"/>
      <c r="G1001" s="95"/>
      <c r="H1001" s="93"/>
      <c r="I1001" s="93"/>
      <c r="J1001" s="93"/>
      <c r="S1001" s="72"/>
      <c r="T1001" s="72"/>
    </row>
    <row r="1002" spans="1:20" s="65" customFormat="1" ht="14.5" x14ac:dyDescent="0.35">
      <c r="A1002" s="48"/>
      <c r="B1002" s="93"/>
      <c r="C1002" s="93"/>
      <c r="D1002" s="93"/>
      <c r="E1002" s="95"/>
      <c r="F1002" s="95"/>
      <c r="G1002" s="95"/>
      <c r="H1002" s="93"/>
      <c r="I1002" s="93"/>
      <c r="J1002" s="93"/>
      <c r="S1002" s="72"/>
      <c r="T1002" s="72"/>
    </row>
    <row r="1003" spans="1:20" s="65" customFormat="1" ht="14.5" x14ac:dyDescent="0.35">
      <c r="A1003" s="48"/>
      <c r="B1003" s="93"/>
      <c r="C1003" s="93"/>
      <c r="D1003" s="93"/>
      <c r="E1003" s="95"/>
      <c r="F1003" s="95"/>
      <c r="G1003" s="95"/>
      <c r="H1003" s="93"/>
      <c r="I1003" s="93"/>
      <c r="J1003" s="93"/>
      <c r="S1003" s="72"/>
      <c r="T1003" s="72"/>
    </row>
    <row r="1004" spans="1:20" s="65" customFormat="1" ht="14.5" x14ac:dyDescent="0.35">
      <c r="A1004" s="48"/>
      <c r="B1004" s="93"/>
      <c r="C1004" s="93"/>
      <c r="D1004" s="93"/>
      <c r="E1004" s="95"/>
      <c r="F1004" s="95"/>
      <c r="G1004" s="95"/>
      <c r="H1004" s="93"/>
      <c r="I1004" s="93"/>
      <c r="J1004" s="93"/>
      <c r="S1004" s="72"/>
      <c r="T1004" s="72"/>
    </row>
    <row r="1005" spans="1:20" s="65" customFormat="1" ht="14.5" x14ac:dyDescent="0.35">
      <c r="A1005" s="48"/>
      <c r="B1005" s="93"/>
      <c r="C1005" s="93"/>
      <c r="D1005" s="93"/>
      <c r="E1005" s="95"/>
      <c r="F1005" s="95"/>
      <c r="G1005" s="95"/>
      <c r="H1005" s="93"/>
      <c r="I1005" s="93"/>
      <c r="J1005" s="93"/>
      <c r="S1005" s="72"/>
      <c r="T1005" s="72"/>
    </row>
    <row r="1006" spans="1:20" s="65" customFormat="1" ht="14.5" x14ac:dyDescent="0.35">
      <c r="A1006" s="48"/>
      <c r="B1006" s="93"/>
      <c r="C1006" s="93"/>
      <c r="D1006" s="93"/>
      <c r="E1006" s="95"/>
      <c r="F1006" s="95"/>
      <c r="G1006" s="95"/>
      <c r="H1006" s="93"/>
      <c r="I1006" s="93"/>
      <c r="J1006" s="93"/>
      <c r="S1006" s="72"/>
      <c r="T1006" s="72"/>
    </row>
    <row r="1007" spans="1:20" s="65" customFormat="1" ht="14.5" x14ac:dyDescent="0.35">
      <c r="A1007" s="48"/>
      <c r="B1007" s="93"/>
      <c r="C1007" s="93"/>
      <c r="D1007" s="93"/>
      <c r="E1007" s="95"/>
      <c r="F1007" s="95"/>
      <c r="G1007" s="95"/>
      <c r="H1007" s="93"/>
      <c r="I1007" s="93"/>
      <c r="J1007" s="93"/>
      <c r="S1007" s="72"/>
      <c r="T1007" s="72"/>
    </row>
    <row r="1008" spans="1:20" s="65" customFormat="1" ht="14.5" x14ac:dyDescent="0.35">
      <c r="A1008" s="48"/>
      <c r="B1008" s="93"/>
      <c r="C1008" s="93"/>
      <c r="D1008" s="93"/>
      <c r="E1008" s="95"/>
      <c r="F1008" s="95"/>
      <c r="G1008" s="95"/>
      <c r="H1008" s="93"/>
      <c r="I1008" s="93"/>
      <c r="J1008" s="93"/>
      <c r="S1008" s="72"/>
      <c r="T1008" s="72"/>
    </row>
    <row r="1009" spans="1:20" s="65" customFormat="1" ht="14.5" x14ac:dyDescent="0.35">
      <c r="A1009" s="48"/>
      <c r="B1009" s="93"/>
      <c r="C1009" s="93"/>
      <c r="D1009" s="93"/>
      <c r="E1009" s="95"/>
      <c r="F1009" s="95"/>
      <c r="G1009" s="95"/>
      <c r="H1009" s="93"/>
      <c r="I1009" s="93"/>
      <c r="J1009" s="93"/>
      <c r="S1009" s="72"/>
      <c r="T1009" s="72"/>
    </row>
    <row r="1010" spans="1:20" s="65" customFormat="1" ht="14.5" x14ac:dyDescent="0.35">
      <c r="A1010" s="48"/>
      <c r="B1010" s="93"/>
      <c r="C1010" s="93"/>
      <c r="D1010" s="93"/>
      <c r="E1010" s="95"/>
      <c r="F1010" s="95"/>
      <c r="G1010" s="95"/>
      <c r="H1010" s="93"/>
      <c r="I1010" s="93"/>
      <c r="J1010" s="93"/>
      <c r="S1010" s="72"/>
      <c r="T1010" s="72"/>
    </row>
    <row r="1011" spans="1:20" s="65" customFormat="1" ht="14.5" x14ac:dyDescent="0.35">
      <c r="A1011" s="48"/>
      <c r="B1011" s="93"/>
      <c r="C1011" s="93"/>
      <c r="D1011" s="93"/>
      <c r="E1011" s="95"/>
      <c r="F1011" s="95"/>
      <c r="G1011" s="95"/>
      <c r="H1011" s="93"/>
      <c r="I1011" s="93"/>
      <c r="J1011" s="93"/>
      <c r="S1011" s="72"/>
      <c r="T1011" s="72"/>
    </row>
    <row r="1012" spans="1:20" s="65" customFormat="1" ht="14.5" x14ac:dyDescent="0.35">
      <c r="A1012" s="48"/>
      <c r="B1012" s="93"/>
      <c r="C1012" s="93"/>
      <c r="D1012" s="93"/>
      <c r="E1012" s="95"/>
      <c r="F1012" s="95"/>
      <c r="G1012" s="95"/>
      <c r="H1012" s="93"/>
      <c r="I1012" s="93"/>
      <c r="J1012" s="93"/>
      <c r="S1012" s="72"/>
      <c r="T1012" s="72"/>
    </row>
    <row r="1013" spans="1:20" s="65" customFormat="1" ht="14.5" x14ac:dyDescent="0.35">
      <c r="A1013" s="48"/>
      <c r="B1013" s="93"/>
      <c r="C1013" s="93"/>
      <c r="D1013" s="93"/>
      <c r="E1013" s="95"/>
      <c r="F1013" s="95"/>
      <c r="G1013" s="95"/>
      <c r="H1013" s="93"/>
      <c r="I1013" s="93"/>
      <c r="J1013" s="93"/>
      <c r="S1013" s="72"/>
      <c r="T1013" s="72"/>
    </row>
    <row r="1014" spans="1:20" s="65" customFormat="1" ht="14.5" x14ac:dyDescent="0.35">
      <c r="A1014" s="48"/>
      <c r="B1014" s="93"/>
      <c r="C1014" s="93"/>
      <c r="D1014" s="93"/>
      <c r="E1014" s="95"/>
      <c r="F1014" s="95"/>
      <c r="G1014" s="95"/>
      <c r="H1014" s="93"/>
      <c r="I1014" s="93"/>
      <c r="J1014" s="93"/>
      <c r="S1014" s="72"/>
      <c r="T1014" s="72"/>
    </row>
    <row r="1015" spans="1:20" s="65" customFormat="1" ht="14.5" x14ac:dyDescent="0.35">
      <c r="A1015" s="48"/>
      <c r="B1015" s="93"/>
      <c r="C1015" s="93"/>
      <c r="D1015" s="93"/>
      <c r="E1015" s="95"/>
      <c r="F1015" s="95"/>
      <c r="G1015" s="95"/>
      <c r="H1015" s="93"/>
      <c r="I1015" s="93"/>
      <c r="J1015" s="93"/>
      <c r="S1015" s="72"/>
      <c r="T1015" s="72"/>
    </row>
    <row r="1016" spans="1:20" s="65" customFormat="1" ht="14.5" x14ac:dyDescent="0.35">
      <c r="A1016" s="48"/>
      <c r="B1016" s="93"/>
      <c r="C1016" s="93"/>
      <c r="D1016" s="93"/>
      <c r="E1016" s="95"/>
      <c r="F1016" s="95"/>
      <c r="G1016" s="95"/>
      <c r="H1016" s="93"/>
      <c r="I1016" s="93"/>
      <c r="J1016" s="93"/>
      <c r="S1016" s="72"/>
      <c r="T1016" s="72"/>
    </row>
    <row r="1017" spans="1:20" s="65" customFormat="1" ht="14.5" x14ac:dyDescent="0.35">
      <c r="A1017" s="48"/>
      <c r="B1017" s="93"/>
      <c r="C1017" s="93"/>
      <c r="D1017" s="93"/>
      <c r="E1017" s="95"/>
      <c r="F1017" s="95"/>
      <c r="G1017" s="95"/>
      <c r="H1017" s="93"/>
      <c r="I1017" s="93"/>
      <c r="J1017" s="93"/>
      <c r="S1017" s="72"/>
      <c r="T1017" s="72"/>
    </row>
    <row r="1018" spans="1:20" s="65" customFormat="1" ht="14.5" x14ac:dyDescent="0.35">
      <c r="A1018" s="48"/>
      <c r="B1018" s="93"/>
      <c r="C1018" s="93"/>
      <c r="D1018" s="93"/>
      <c r="E1018" s="95"/>
      <c r="F1018" s="95"/>
      <c r="G1018" s="95"/>
      <c r="H1018" s="93"/>
      <c r="I1018" s="93"/>
      <c r="J1018" s="93"/>
      <c r="S1018" s="72"/>
      <c r="T1018" s="72"/>
    </row>
    <row r="1019" spans="1:20" s="65" customFormat="1" ht="14.5" x14ac:dyDescent="0.35">
      <c r="A1019" s="48"/>
      <c r="B1019" s="93"/>
      <c r="C1019" s="93"/>
      <c r="D1019" s="93"/>
      <c r="E1019" s="95"/>
      <c r="F1019" s="95"/>
      <c r="G1019" s="95"/>
      <c r="H1019" s="93"/>
      <c r="I1019" s="93"/>
      <c r="J1019" s="93"/>
      <c r="S1019" s="72"/>
      <c r="T1019" s="72"/>
    </row>
    <row r="1020" spans="1:20" s="65" customFormat="1" ht="14.5" x14ac:dyDescent="0.35">
      <c r="A1020" s="48"/>
      <c r="B1020" s="93"/>
      <c r="C1020" s="93"/>
      <c r="D1020" s="93"/>
      <c r="E1020" s="95"/>
      <c r="F1020" s="95"/>
      <c r="G1020" s="95"/>
      <c r="H1020" s="93"/>
      <c r="I1020" s="93"/>
      <c r="J1020" s="93"/>
      <c r="S1020" s="72"/>
      <c r="T1020" s="72"/>
    </row>
    <row r="1021" spans="1:20" s="65" customFormat="1" ht="14.5" x14ac:dyDescent="0.35">
      <c r="A1021" s="48"/>
      <c r="B1021" s="93"/>
      <c r="C1021" s="93"/>
      <c r="D1021" s="93"/>
      <c r="E1021" s="95"/>
      <c r="F1021" s="95"/>
      <c r="G1021" s="95"/>
      <c r="H1021" s="93"/>
      <c r="I1021" s="93"/>
      <c r="J1021" s="93"/>
      <c r="S1021" s="72"/>
      <c r="T1021" s="72"/>
    </row>
    <row r="1022" spans="1:20" s="65" customFormat="1" ht="14.5" x14ac:dyDescent="0.35">
      <c r="A1022" s="48"/>
      <c r="B1022" s="93"/>
      <c r="C1022" s="93"/>
      <c r="D1022" s="93"/>
      <c r="E1022" s="95"/>
      <c r="F1022" s="95"/>
      <c r="G1022" s="95"/>
      <c r="H1022" s="93"/>
      <c r="I1022" s="93"/>
      <c r="J1022" s="93"/>
      <c r="S1022" s="72"/>
      <c r="T1022" s="72"/>
    </row>
    <row r="1023" spans="1:20" s="65" customFormat="1" ht="14.5" x14ac:dyDescent="0.35">
      <c r="A1023" s="48"/>
      <c r="B1023" s="93"/>
      <c r="C1023" s="93"/>
      <c r="D1023" s="93"/>
      <c r="E1023" s="95"/>
      <c r="F1023" s="95"/>
      <c r="G1023" s="95"/>
      <c r="H1023" s="93"/>
      <c r="I1023" s="93"/>
      <c r="J1023" s="93"/>
      <c r="S1023" s="72"/>
      <c r="T1023" s="72"/>
    </row>
    <row r="1024" spans="1:20" s="65" customFormat="1" ht="14.5" x14ac:dyDescent="0.35">
      <c r="A1024" s="48"/>
      <c r="B1024" s="93"/>
      <c r="C1024" s="93"/>
      <c r="D1024" s="93"/>
      <c r="E1024" s="95"/>
      <c r="F1024" s="95"/>
      <c r="G1024" s="95"/>
      <c r="H1024" s="93"/>
      <c r="I1024" s="93"/>
      <c r="J1024" s="93"/>
      <c r="S1024" s="72"/>
      <c r="T1024" s="72"/>
    </row>
    <row r="1025" spans="1:20" s="65" customFormat="1" ht="14.5" x14ac:dyDescent="0.35">
      <c r="A1025" s="48"/>
      <c r="B1025" s="93"/>
      <c r="C1025" s="93"/>
      <c r="D1025" s="93"/>
      <c r="E1025" s="95"/>
      <c r="F1025" s="95"/>
      <c r="G1025" s="95"/>
      <c r="H1025" s="93"/>
      <c r="I1025" s="93"/>
      <c r="J1025" s="93"/>
      <c r="S1025" s="72"/>
      <c r="T1025" s="72"/>
    </row>
    <row r="1026" spans="1:20" s="65" customFormat="1" ht="14.5" x14ac:dyDescent="0.35">
      <c r="A1026" s="48"/>
      <c r="B1026" s="93"/>
      <c r="C1026" s="93"/>
      <c r="D1026" s="93"/>
      <c r="E1026" s="95"/>
      <c r="F1026" s="95"/>
      <c r="G1026" s="95"/>
      <c r="H1026" s="93"/>
      <c r="I1026" s="93"/>
      <c r="J1026" s="93"/>
      <c r="S1026" s="72"/>
      <c r="T1026" s="72"/>
    </row>
    <row r="1027" spans="1:20" s="65" customFormat="1" ht="14.5" x14ac:dyDescent="0.35">
      <c r="A1027" s="48"/>
      <c r="B1027" s="93"/>
      <c r="C1027" s="93"/>
      <c r="D1027" s="93"/>
      <c r="E1027" s="95"/>
      <c r="F1027" s="95"/>
      <c r="G1027" s="95"/>
      <c r="H1027" s="93"/>
      <c r="I1027" s="93"/>
      <c r="J1027" s="93"/>
      <c r="S1027" s="72"/>
      <c r="T1027" s="72"/>
    </row>
    <row r="1028" spans="1:20" s="65" customFormat="1" ht="14.5" x14ac:dyDescent="0.35">
      <c r="A1028" s="48"/>
      <c r="B1028" s="93"/>
      <c r="C1028" s="93"/>
      <c r="D1028" s="93"/>
      <c r="E1028" s="95"/>
      <c r="F1028" s="95"/>
      <c r="G1028" s="95"/>
      <c r="H1028" s="93"/>
      <c r="I1028" s="93"/>
      <c r="J1028" s="93"/>
      <c r="S1028" s="72"/>
      <c r="T1028" s="72"/>
    </row>
    <row r="1029" spans="1:20" s="65" customFormat="1" ht="14.5" x14ac:dyDescent="0.35">
      <c r="A1029" s="48"/>
      <c r="B1029" s="93"/>
      <c r="C1029" s="93"/>
      <c r="D1029" s="93"/>
      <c r="E1029" s="95"/>
      <c r="F1029" s="95"/>
      <c r="G1029" s="95"/>
      <c r="H1029" s="93"/>
      <c r="I1029" s="93"/>
      <c r="J1029" s="93"/>
      <c r="S1029" s="72"/>
      <c r="T1029" s="72"/>
    </row>
    <row r="1030" spans="1:20" s="65" customFormat="1" ht="14.5" x14ac:dyDescent="0.35">
      <c r="A1030" s="48"/>
      <c r="B1030" s="93"/>
      <c r="C1030" s="93"/>
      <c r="D1030" s="93"/>
      <c r="E1030" s="95"/>
      <c r="F1030" s="95"/>
      <c r="G1030" s="95"/>
      <c r="H1030" s="93"/>
      <c r="I1030" s="93"/>
      <c r="J1030" s="93"/>
      <c r="S1030" s="72"/>
      <c r="T1030" s="72"/>
    </row>
    <row r="1031" spans="1:20" s="65" customFormat="1" ht="14.5" x14ac:dyDescent="0.35">
      <c r="A1031" s="48"/>
      <c r="B1031" s="93"/>
      <c r="C1031" s="93"/>
      <c r="D1031" s="93"/>
      <c r="E1031" s="95"/>
      <c r="F1031" s="95"/>
      <c r="G1031" s="95"/>
      <c r="H1031" s="93"/>
      <c r="I1031" s="93"/>
      <c r="J1031" s="93"/>
      <c r="S1031" s="72"/>
      <c r="T1031" s="72"/>
    </row>
    <row r="1032" spans="1:20" s="65" customFormat="1" ht="14.5" x14ac:dyDescent="0.35">
      <c r="A1032" s="48"/>
      <c r="B1032" s="93"/>
      <c r="C1032" s="93"/>
      <c r="D1032" s="93"/>
      <c r="E1032" s="95"/>
      <c r="F1032" s="95"/>
      <c r="G1032" s="95"/>
      <c r="H1032" s="93"/>
      <c r="I1032" s="93"/>
      <c r="J1032" s="93"/>
      <c r="S1032" s="72"/>
      <c r="T1032" s="72"/>
    </row>
    <row r="1033" spans="1:20" s="65" customFormat="1" ht="14.5" x14ac:dyDescent="0.35">
      <c r="A1033" s="48"/>
      <c r="B1033" s="93"/>
      <c r="C1033" s="93"/>
      <c r="D1033" s="93"/>
      <c r="E1033" s="95"/>
      <c r="F1033" s="95"/>
      <c r="G1033" s="95"/>
      <c r="H1033" s="93"/>
      <c r="I1033" s="93"/>
      <c r="J1033" s="93"/>
      <c r="S1033" s="72"/>
      <c r="T1033" s="72"/>
    </row>
    <row r="1034" spans="1:20" s="65" customFormat="1" ht="14.5" x14ac:dyDescent="0.35">
      <c r="A1034" s="48"/>
      <c r="B1034" s="93"/>
      <c r="C1034" s="93"/>
      <c r="D1034" s="93"/>
      <c r="E1034" s="95"/>
      <c r="F1034" s="95"/>
      <c r="G1034" s="95"/>
      <c r="H1034" s="93"/>
      <c r="I1034" s="93"/>
      <c r="J1034" s="93"/>
      <c r="S1034" s="72"/>
      <c r="T1034" s="72"/>
    </row>
    <row r="1035" spans="1:20" s="65" customFormat="1" ht="14.5" x14ac:dyDescent="0.35">
      <c r="A1035" s="48"/>
      <c r="B1035" s="93"/>
      <c r="C1035" s="93"/>
      <c r="D1035" s="93"/>
      <c r="E1035" s="95"/>
      <c r="F1035" s="95"/>
      <c r="G1035" s="95"/>
      <c r="H1035" s="93"/>
      <c r="I1035" s="93"/>
      <c r="J1035" s="93"/>
      <c r="S1035" s="72"/>
      <c r="T1035" s="72"/>
    </row>
    <row r="1036" spans="1:20" s="65" customFormat="1" ht="14.5" x14ac:dyDescent="0.35">
      <c r="A1036" s="48"/>
      <c r="B1036" s="93"/>
      <c r="C1036" s="93"/>
      <c r="D1036" s="93"/>
      <c r="E1036" s="95"/>
      <c r="F1036" s="95"/>
      <c r="G1036" s="95"/>
      <c r="H1036" s="93"/>
      <c r="I1036" s="93"/>
      <c r="J1036" s="93"/>
      <c r="S1036" s="72"/>
      <c r="T1036" s="72"/>
    </row>
    <row r="1037" spans="1:20" s="65" customFormat="1" ht="14.5" x14ac:dyDescent="0.35">
      <c r="A1037" s="48"/>
      <c r="B1037" s="93"/>
      <c r="C1037" s="93"/>
      <c r="D1037" s="93"/>
      <c r="E1037" s="95"/>
      <c r="F1037" s="95"/>
      <c r="G1037" s="95"/>
      <c r="H1037" s="93"/>
      <c r="I1037" s="93"/>
      <c r="J1037" s="93"/>
      <c r="S1037" s="72"/>
      <c r="T1037" s="72"/>
    </row>
    <row r="1038" spans="1:20" s="65" customFormat="1" ht="14.5" x14ac:dyDescent="0.35">
      <c r="A1038" s="48"/>
      <c r="B1038" s="93"/>
      <c r="C1038" s="93"/>
      <c r="D1038" s="93"/>
      <c r="E1038" s="95"/>
      <c r="F1038" s="95"/>
      <c r="G1038" s="95"/>
      <c r="H1038" s="93"/>
      <c r="I1038" s="93"/>
      <c r="J1038" s="93"/>
      <c r="S1038" s="72"/>
      <c r="T1038" s="72"/>
    </row>
    <row r="1039" spans="1:20" s="65" customFormat="1" ht="14.5" x14ac:dyDescent="0.35">
      <c r="A1039" s="48"/>
      <c r="B1039" s="93"/>
      <c r="C1039" s="93"/>
      <c r="D1039" s="93"/>
      <c r="E1039" s="95"/>
      <c r="F1039" s="95"/>
      <c r="G1039" s="95"/>
      <c r="H1039" s="93"/>
      <c r="I1039" s="93"/>
      <c r="J1039" s="93"/>
      <c r="S1039" s="72"/>
      <c r="T1039" s="72"/>
    </row>
    <row r="1040" spans="1:20" s="65" customFormat="1" ht="14.5" x14ac:dyDescent="0.35">
      <c r="A1040" s="48"/>
      <c r="B1040" s="93"/>
      <c r="C1040" s="93"/>
      <c r="D1040" s="93"/>
      <c r="E1040" s="95"/>
      <c r="F1040" s="95"/>
      <c r="G1040" s="95"/>
      <c r="H1040" s="93"/>
      <c r="I1040" s="93"/>
      <c r="J1040" s="93"/>
      <c r="S1040" s="72"/>
      <c r="T1040" s="72"/>
    </row>
    <row r="1041" spans="1:20" s="65" customFormat="1" ht="14.5" x14ac:dyDescent="0.35">
      <c r="A1041" s="48"/>
      <c r="B1041" s="93"/>
      <c r="C1041" s="93"/>
      <c r="D1041" s="93"/>
      <c r="E1041" s="95"/>
      <c r="F1041" s="95"/>
      <c r="G1041" s="95"/>
      <c r="H1041" s="93"/>
      <c r="I1041" s="93"/>
      <c r="J1041" s="93"/>
      <c r="S1041" s="72"/>
      <c r="T1041" s="72"/>
    </row>
    <row r="1042" spans="1:20" s="65" customFormat="1" ht="14.5" x14ac:dyDescent="0.35">
      <c r="A1042" s="48"/>
      <c r="B1042" s="93"/>
      <c r="C1042" s="93"/>
      <c r="D1042" s="93"/>
      <c r="E1042" s="95"/>
      <c r="F1042" s="95"/>
      <c r="G1042" s="95"/>
      <c r="H1042" s="93"/>
      <c r="I1042" s="93"/>
      <c r="J1042" s="93"/>
      <c r="S1042" s="72"/>
      <c r="T1042" s="72"/>
    </row>
    <row r="1043" spans="1:20" s="65" customFormat="1" ht="14.5" x14ac:dyDescent="0.35">
      <c r="A1043" s="48"/>
      <c r="B1043" s="93"/>
      <c r="C1043" s="93"/>
      <c r="D1043" s="93"/>
      <c r="E1043" s="95"/>
      <c r="F1043" s="95"/>
      <c r="G1043" s="95"/>
      <c r="H1043" s="93"/>
      <c r="I1043" s="93"/>
      <c r="J1043" s="93"/>
      <c r="S1043" s="72"/>
      <c r="T1043" s="72"/>
    </row>
    <row r="1044" spans="1:20" s="65" customFormat="1" ht="14.5" x14ac:dyDescent="0.35">
      <c r="A1044" s="48"/>
      <c r="B1044" s="93"/>
      <c r="C1044" s="93"/>
      <c r="D1044" s="93"/>
      <c r="E1044" s="95"/>
      <c r="F1044" s="95"/>
      <c r="G1044" s="95"/>
      <c r="H1044" s="93"/>
      <c r="I1044" s="93"/>
      <c r="J1044" s="93"/>
      <c r="S1044" s="72"/>
      <c r="T1044" s="72"/>
    </row>
    <row r="1045" spans="1:20" s="65" customFormat="1" ht="14.5" x14ac:dyDescent="0.35">
      <c r="A1045" s="48"/>
      <c r="B1045" s="93"/>
      <c r="C1045" s="93"/>
      <c r="D1045" s="93"/>
      <c r="E1045" s="95"/>
      <c r="F1045" s="95"/>
      <c r="G1045" s="95"/>
      <c r="H1045" s="93"/>
      <c r="I1045" s="93"/>
      <c r="J1045" s="93"/>
      <c r="S1045" s="72"/>
      <c r="T1045" s="72"/>
    </row>
    <row r="1046" spans="1:20" s="65" customFormat="1" ht="14.5" x14ac:dyDescent="0.35">
      <c r="A1046" s="48"/>
      <c r="B1046" s="93"/>
      <c r="C1046" s="93"/>
      <c r="D1046" s="93"/>
      <c r="E1046" s="95"/>
      <c r="F1046" s="95"/>
      <c r="G1046" s="95"/>
      <c r="H1046" s="93"/>
      <c r="I1046" s="93"/>
      <c r="J1046" s="93"/>
      <c r="S1046" s="72"/>
      <c r="T1046" s="72"/>
    </row>
    <row r="1047" spans="1:20" s="65" customFormat="1" ht="14.5" x14ac:dyDescent="0.35">
      <c r="A1047" s="48"/>
      <c r="B1047" s="93"/>
      <c r="C1047" s="93"/>
      <c r="D1047" s="93"/>
      <c r="E1047" s="95"/>
      <c r="F1047" s="95"/>
      <c r="G1047" s="95"/>
      <c r="H1047" s="93"/>
      <c r="I1047" s="93"/>
      <c r="J1047" s="93"/>
      <c r="S1047" s="72"/>
      <c r="T1047" s="72"/>
    </row>
    <row r="1048" spans="1:20" s="65" customFormat="1" ht="14.5" x14ac:dyDescent="0.35">
      <c r="A1048" s="48"/>
      <c r="B1048" s="93"/>
      <c r="C1048" s="93"/>
      <c r="D1048" s="93"/>
      <c r="E1048" s="95"/>
      <c r="F1048" s="95"/>
      <c r="G1048" s="95"/>
      <c r="H1048" s="93"/>
      <c r="I1048" s="93"/>
      <c r="J1048" s="93"/>
      <c r="S1048" s="72"/>
      <c r="T1048" s="72"/>
    </row>
    <row r="1049" spans="1:20" s="65" customFormat="1" ht="14.5" x14ac:dyDescent="0.35">
      <c r="A1049" s="48"/>
      <c r="B1049" s="93"/>
      <c r="C1049" s="93"/>
      <c r="D1049" s="93"/>
      <c r="E1049" s="95"/>
      <c r="F1049" s="95"/>
      <c r="G1049" s="95"/>
      <c r="H1049" s="93"/>
      <c r="I1049" s="93"/>
      <c r="J1049" s="93"/>
      <c r="S1049" s="72"/>
      <c r="T1049" s="72"/>
    </row>
    <row r="1050" spans="1:20" s="65" customFormat="1" ht="14.5" x14ac:dyDescent="0.35">
      <c r="A1050" s="48"/>
      <c r="B1050" s="93"/>
      <c r="C1050" s="93"/>
      <c r="D1050" s="93"/>
      <c r="E1050" s="95"/>
      <c r="F1050" s="95"/>
      <c r="G1050" s="95"/>
      <c r="H1050" s="93"/>
      <c r="I1050" s="93"/>
      <c r="J1050" s="93"/>
      <c r="S1050" s="72"/>
      <c r="T1050" s="72"/>
    </row>
    <row r="1051" spans="1:20" s="65" customFormat="1" ht="14.5" x14ac:dyDescent="0.35">
      <c r="A1051" s="48"/>
      <c r="B1051" s="93"/>
      <c r="C1051" s="93"/>
      <c r="D1051" s="93"/>
      <c r="E1051" s="95"/>
      <c r="F1051" s="95"/>
      <c r="G1051" s="95"/>
      <c r="H1051" s="93"/>
      <c r="I1051" s="93"/>
      <c r="J1051" s="93"/>
      <c r="S1051" s="72"/>
      <c r="T1051" s="72"/>
    </row>
    <row r="1052" spans="1:20" s="65" customFormat="1" ht="14.5" x14ac:dyDescent="0.35">
      <c r="A1052" s="48"/>
      <c r="B1052" s="93"/>
      <c r="C1052" s="93"/>
      <c r="D1052" s="93"/>
      <c r="E1052" s="95"/>
      <c r="F1052" s="95"/>
      <c r="G1052" s="95"/>
      <c r="H1052" s="93"/>
      <c r="I1052" s="93"/>
      <c r="J1052" s="93"/>
      <c r="S1052" s="72"/>
      <c r="T1052" s="72"/>
    </row>
    <row r="1053" spans="1:20" s="65" customFormat="1" ht="14.5" x14ac:dyDescent="0.35">
      <c r="A1053" s="48"/>
      <c r="B1053" s="93"/>
      <c r="C1053" s="93"/>
      <c r="D1053" s="93"/>
      <c r="E1053" s="95"/>
      <c r="F1053" s="95"/>
      <c r="G1053" s="95"/>
      <c r="H1053" s="93"/>
      <c r="I1053" s="93"/>
      <c r="J1053" s="93"/>
      <c r="S1053" s="72"/>
      <c r="T1053" s="72"/>
    </row>
    <row r="1054" spans="1:20" s="65" customFormat="1" ht="14.5" x14ac:dyDescent="0.35">
      <c r="A1054" s="48"/>
      <c r="B1054" s="93"/>
      <c r="C1054" s="93"/>
      <c r="D1054" s="93"/>
      <c r="E1054" s="95"/>
      <c r="F1054" s="95"/>
      <c r="G1054" s="95"/>
      <c r="H1054" s="93"/>
      <c r="I1054" s="93"/>
      <c r="J1054" s="93"/>
      <c r="S1054" s="72"/>
      <c r="T1054" s="72"/>
    </row>
    <row r="1055" spans="1:20" s="65" customFormat="1" ht="14.5" x14ac:dyDescent="0.35">
      <c r="A1055" s="48"/>
      <c r="B1055" s="93"/>
      <c r="C1055" s="93"/>
      <c r="D1055" s="93"/>
      <c r="E1055" s="95"/>
      <c r="F1055" s="95"/>
      <c r="G1055" s="95"/>
      <c r="H1055" s="93"/>
      <c r="I1055" s="93"/>
      <c r="J1055" s="93"/>
      <c r="S1055" s="72"/>
      <c r="T1055" s="72"/>
    </row>
    <row r="1056" spans="1:20" s="65" customFormat="1" ht="14.5" x14ac:dyDescent="0.35">
      <c r="A1056" s="48"/>
      <c r="B1056" s="93"/>
      <c r="C1056" s="93"/>
      <c r="D1056" s="93"/>
      <c r="E1056" s="95"/>
      <c r="F1056" s="95"/>
      <c r="G1056" s="95"/>
      <c r="H1056" s="93"/>
      <c r="I1056" s="93"/>
      <c r="J1056" s="93"/>
      <c r="S1056" s="72"/>
      <c r="T1056" s="72"/>
    </row>
    <row r="1057" spans="1:20" s="65" customFormat="1" ht="14.5" x14ac:dyDescent="0.35">
      <c r="A1057" s="48"/>
      <c r="B1057" s="93"/>
      <c r="C1057" s="93"/>
      <c r="D1057" s="93"/>
      <c r="E1057" s="95"/>
      <c r="F1057" s="95"/>
      <c r="G1057" s="95"/>
      <c r="H1057" s="93"/>
      <c r="I1057" s="93"/>
      <c r="J1057" s="93"/>
      <c r="S1057" s="72"/>
      <c r="T1057" s="72"/>
    </row>
    <row r="1058" spans="1:20" s="65" customFormat="1" ht="14.5" x14ac:dyDescent="0.35">
      <c r="A1058" s="48"/>
      <c r="B1058" s="93"/>
      <c r="C1058" s="93"/>
      <c r="D1058" s="93"/>
      <c r="E1058" s="95"/>
      <c r="F1058" s="95"/>
      <c r="G1058" s="95"/>
      <c r="H1058" s="93"/>
      <c r="I1058" s="93"/>
      <c r="J1058" s="93"/>
      <c r="S1058" s="72"/>
      <c r="T1058" s="72"/>
    </row>
    <row r="1059" spans="1:20" s="65" customFormat="1" ht="14.5" x14ac:dyDescent="0.35">
      <c r="A1059" s="48"/>
      <c r="B1059" s="93"/>
      <c r="C1059" s="93"/>
      <c r="D1059" s="93"/>
      <c r="E1059" s="95"/>
      <c r="F1059" s="95"/>
      <c r="G1059" s="95"/>
      <c r="H1059" s="93"/>
      <c r="I1059" s="93"/>
      <c r="J1059" s="93"/>
      <c r="S1059" s="72"/>
      <c r="T1059" s="72"/>
    </row>
    <row r="1060" spans="1:20" s="65" customFormat="1" ht="14.5" x14ac:dyDescent="0.35">
      <c r="A1060" s="48"/>
      <c r="B1060" s="93"/>
      <c r="C1060" s="93"/>
      <c r="D1060" s="93"/>
      <c r="E1060" s="95"/>
      <c r="F1060" s="95"/>
      <c r="G1060" s="95"/>
      <c r="H1060" s="93"/>
      <c r="I1060" s="93"/>
      <c r="J1060" s="93"/>
      <c r="S1060" s="72"/>
      <c r="T1060" s="72"/>
    </row>
    <row r="1061" spans="1:20" s="65" customFormat="1" ht="14.5" x14ac:dyDescent="0.35">
      <c r="A1061" s="48"/>
      <c r="B1061" s="93"/>
      <c r="C1061" s="93"/>
      <c r="D1061" s="93"/>
      <c r="E1061" s="95"/>
      <c r="F1061" s="95"/>
      <c r="G1061" s="95"/>
      <c r="H1061" s="93"/>
      <c r="I1061" s="93"/>
      <c r="J1061" s="93"/>
      <c r="S1061" s="72"/>
      <c r="T1061" s="72"/>
    </row>
    <row r="1062" spans="1:20" s="65" customFormat="1" ht="14.5" x14ac:dyDescent="0.35">
      <c r="A1062" s="48"/>
      <c r="B1062" s="93"/>
      <c r="C1062" s="93"/>
      <c r="D1062" s="93"/>
      <c r="E1062" s="95"/>
      <c r="F1062" s="95"/>
      <c r="G1062" s="95"/>
      <c r="H1062" s="93"/>
      <c r="I1062" s="93"/>
      <c r="J1062" s="93"/>
      <c r="S1062" s="72"/>
      <c r="T1062" s="72"/>
    </row>
    <row r="1063" spans="1:20" s="65" customFormat="1" ht="14.5" x14ac:dyDescent="0.35">
      <c r="A1063" s="48"/>
      <c r="B1063" s="93"/>
      <c r="C1063" s="93"/>
      <c r="D1063" s="93"/>
      <c r="E1063" s="95"/>
      <c r="F1063" s="95"/>
      <c r="G1063" s="95"/>
      <c r="H1063" s="93"/>
      <c r="I1063" s="93"/>
      <c r="J1063" s="93"/>
      <c r="S1063" s="72"/>
      <c r="T1063" s="72"/>
    </row>
    <row r="1064" spans="1:20" s="65" customFormat="1" ht="14.5" x14ac:dyDescent="0.35">
      <c r="A1064" s="48"/>
      <c r="B1064" s="93"/>
      <c r="C1064" s="93"/>
      <c r="D1064" s="93"/>
      <c r="E1064" s="95"/>
      <c r="F1064" s="95"/>
      <c r="G1064" s="95"/>
      <c r="H1064" s="93"/>
      <c r="I1064" s="93"/>
      <c r="J1064" s="93"/>
      <c r="S1064" s="72"/>
      <c r="T1064" s="72"/>
    </row>
    <row r="1065" spans="1:20" s="65" customFormat="1" ht="14.5" x14ac:dyDescent="0.35">
      <c r="A1065" s="48"/>
      <c r="B1065" s="93"/>
      <c r="C1065" s="93"/>
      <c r="D1065" s="93"/>
      <c r="E1065" s="95"/>
      <c r="F1065" s="95"/>
      <c r="G1065" s="95"/>
      <c r="H1065" s="93"/>
      <c r="I1065" s="93"/>
      <c r="J1065" s="93"/>
      <c r="S1065" s="72"/>
      <c r="T1065" s="72"/>
    </row>
    <row r="1066" spans="1:20" s="65" customFormat="1" ht="14.5" x14ac:dyDescent="0.35">
      <c r="A1066" s="48"/>
      <c r="B1066" s="93"/>
      <c r="C1066" s="93"/>
      <c r="D1066" s="93"/>
      <c r="E1066" s="95"/>
      <c r="F1066" s="95"/>
      <c r="G1066" s="95"/>
      <c r="H1066" s="93"/>
      <c r="I1066" s="93"/>
      <c r="J1066" s="93"/>
      <c r="S1066" s="72"/>
      <c r="T1066" s="72"/>
    </row>
    <row r="1067" spans="1:20" s="65" customFormat="1" ht="14.5" x14ac:dyDescent="0.35">
      <c r="A1067" s="48"/>
      <c r="B1067" s="93"/>
      <c r="C1067" s="93"/>
      <c r="D1067" s="93"/>
      <c r="E1067" s="95"/>
      <c r="F1067" s="95"/>
      <c r="G1067" s="95"/>
      <c r="H1067" s="93"/>
      <c r="I1067" s="93"/>
      <c r="J1067" s="93"/>
      <c r="S1067" s="72"/>
      <c r="T1067" s="72"/>
    </row>
    <row r="1068" spans="1:20" s="65" customFormat="1" ht="14.5" x14ac:dyDescent="0.35">
      <c r="A1068" s="48"/>
      <c r="B1068" s="93"/>
      <c r="C1068" s="93"/>
      <c r="D1068" s="93"/>
      <c r="E1068" s="95"/>
      <c r="F1068" s="95"/>
      <c r="G1068" s="95"/>
      <c r="H1068" s="93"/>
      <c r="I1068" s="93"/>
      <c r="J1068" s="93"/>
      <c r="S1068" s="72"/>
      <c r="T1068" s="72"/>
    </row>
    <row r="1069" spans="1:20" s="65" customFormat="1" ht="14.5" x14ac:dyDescent="0.35">
      <c r="A1069" s="48"/>
      <c r="B1069" s="93"/>
      <c r="C1069" s="93"/>
      <c r="D1069" s="93"/>
      <c r="E1069" s="95"/>
      <c r="F1069" s="95"/>
      <c r="G1069" s="95"/>
      <c r="H1069" s="93"/>
      <c r="I1069" s="93"/>
      <c r="J1069" s="93"/>
      <c r="S1069" s="72"/>
      <c r="T1069" s="72"/>
    </row>
    <row r="1070" spans="1:20" s="65" customFormat="1" ht="14.5" x14ac:dyDescent="0.35">
      <c r="A1070" s="48"/>
      <c r="B1070" s="93"/>
      <c r="C1070" s="93"/>
      <c r="D1070" s="93"/>
      <c r="E1070" s="95"/>
      <c r="F1070" s="95"/>
      <c r="G1070" s="95"/>
      <c r="H1070" s="93"/>
      <c r="I1070" s="93"/>
      <c r="J1070" s="93"/>
      <c r="S1070" s="72"/>
      <c r="T1070" s="72"/>
    </row>
    <row r="1071" spans="1:20" s="65" customFormat="1" ht="14.5" x14ac:dyDescent="0.35">
      <c r="A1071" s="48"/>
      <c r="B1071" s="93"/>
      <c r="C1071" s="93"/>
      <c r="D1071" s="93"/>
      <c r="E1071" s="95"/>
      <c r="F1071" s="95"/>
      <c r="G1071" s="95"/>
      <c r="H1071" s="93"/>
      <c r="I1071" s="93"/>
      <c r="J1071" s="93"/>
      <c r="S1071" s="72"/>
      <c r="T1071" s="72"/>
    </row>
    <row r="1072" spans="1:20" s="65" customFormat="1" ht="14.5" x14ac:dyDescent="0.35">
      <c r="A1072" s="48"/>
      <c r="B1072" s="93"/>
      <c r="C1072" s="93"/>
      <c r="D1072" s="93"/>
      <c r="E1072" s="95"/>
      <c r="F1072" s="95"/>
      <c r="G1072" s="95"/>
      <c r="H1072" s="93"/>
      <c r="I1072" s="93"/>
      <c r="J1072" s="93"/>
      <c r="S1072" s="72"/>
      <c r="T1072" s="72"/>
    </row>
    <row r="1073" spans="1:20" s="65" customFormat="1" ht="14.5" x14ac:dyDescent="0.35">
      <c r="A1073" s="48"/>
      <c r="B1073" s="93"/>
      <c r="C1073" s="93"/>
      <c r="D1073" s="93"/>
      <c r="E1073" s="95"/>
      <c r="F1073" s="95"/>
      <c r="G1073" s="95"/>
      <c r="H1073" s="93"/>
      <c r="I1073" s="93"/>
      <c r="J1073" s="93"/>
      <c r="S1073" s="72"/>
      <c r="T1073" s="72"/>
    </row>
    <row r="1074" spans="1:20" s="65" customFormat="1" ht="14.5" x14ac:dyDescent="0.35">
      <c r="A1074" s="48"/>
      <c r="B1074" s="93"/>
      <c r="C1074" s="93"/>
      <c r="D1074" s="93"/>
      <c r="E1074" s="95"/>
      <c r="F1074" s="95"/>
      <c r="G1074" s="95"/>
      <c r="H1074" s="93"/>
      <c r="I1074" s="93"/>
      <c r="J1074" s="93"/>
      <c r="S1074" s="72"/>
      <c r="T1074" s="72"/>
    </row>
    <row r="1075" spans="1:20" s="65" customFormat="1" ht="14.5" x14ac:dyDescent="0.35">
      <c r="A1075" s="48"/>
      <c r="B1075" s="93"/>
      <c r="C1075" s="93"/>
      <c r="D1075" s="93"/>
      <c r="E1075" s="95"/>
      <c r="F1075" s="95"/>
      <c r="G1075" s="95"/>
      <c r="H1075" s="93"/>
      <c r="I1075" s="93"/>
      <c r="J1075" s="93"/>
      <c r="S1075" s="72"/>
      <c r="T1075" s="72"/>
    </row>
    <row r="1076" spans="1:20" s="65" customFormat="1" ht="14.5" x14ac:dyDescent="0.35">
      <c r="A1076" s="48"/>
      <c r="B1076" s="93"/>
      <c r="C1076" s="93"/>
      <c r="D1076" s="93"/>
      <c r="E1076" s="95"/>
      <c r="F1076" s="95"/>
      <c r="G1076" s="95"/>
      <c r="H1076" s="93"/>
      <c r="I1076" s="93"/>
      <c r="J1076" s="93"/>
      <c r="S1076" s="72"/>
      <c r="T1076" s="72"/>
    </row>
    <row r="1077" spans="1:20" s="65" customFormat="1" ht="14.5" x14ac:dyDescent="0.35">
      <c r="A1077" s="48"/>
      <c r="B1077" s="93"/>
      <c r="C1077" s="93"/>
      <c r="D1077" s="93"/>
      <c r="E1077" s="95"/>
      <c r="F1077" s="95"/>
      <c r="G1077" s="95"/>
      <c r="H1077" s="93"/>
      <c r="I1077" s="93"/>
      <c r="J1077" s="93"/>
      <c r="S1077" s="72"/>
      <c r="T1077" s="72"/>
    </row>
    <row r="1078" spans="1:20" s="65" customFormat="1" ht="14.5" x14ac:dyDescent="0.35">
      <c r="A1078" s="48"/>
      <c r="B1078" s="93"/>
      <c r="C1078" s="93"/>
      <c r="D1078" s="93"/>
      <c r="E1078" s="95"/>
      <c r="F1078" s="95"/>
      <c r="G1078" s="95"/>
      <c r="H1078" s="93"/>
      <c r="I1078" s="93"/>
      <c r="J1078" s="93"/>
      <c r="S1078" s="72"/>
      <c r="T1078" s="72"/>
    </row>
    <row r="1079" spans="1:20" s="65" customFormat="1" ht="14.5" x14ac:dyDescent="0.35">
      <c r="A1079" s="48"/>
      <c r="B1079" s="93"/>
      <c r="C1079" s="93"/>
      <c r="D1079" s="93"/>
      <c r="E1079" s="95"/>
      <c r="F1079" s="95"/>
      <c r="G1079" s="95"/>
      <c r="H1079" s="93"/>
      <c r="I1079" s="93"/>
      <c r="J1079" s="93"/>
      <c r="S1079" s="72"/>
      <c r="T1079" s="72"/>
    </row>
    <row r="1080" spans="1:20" s="65" customFormat="1" ht="14.5" x14ac:dyDescent="0.35">
      <c r="A1080" s="48"/>
      <c r="B1080" s="93"/>
      <c r="C1080" s="93"/>
      <c r="D1080" s="93"/>
      <c r="E1080" s="95"/>
      <c r="F1080" s="95"/>
      <c r="G1080" s="95"/>
      <c r="H1080" s="93"/>
      <c r="I1080" s="93"/>
      <c r="J1080" s="93"/>
      <c r="S1080" s="72"/>
      <c r="T1080" s="72"/>
    </row>
    <row r="1081" spans="1:20" s="65" customFormat="1" ht="14.5" x14ac:dyDescent="0.35">
      <c r="A1081" s="48"/>
      <c r="B1081" s="93"/>
      <c r="C1081" s="93"/>
      <c r="D1081" s="93"/>
      <c r="E1081" s="95"/>
      <c r="F1081" s="95"/>
      <c r="G1081" s="95"/>
      <c r="H1081" s="93"/>
      <c r="I1081" s="93"/>
      <c r="J1081" s="93"/>
      <c r="S1081" s="72"/>
      <c r="T1081" s="72"/>
    </row>
    <row r="1082" spans="1:20" s="65" customFormat="1" ht="14.5" x14ac:dyDescent="0.35">
      <c r="A1082" s="48"/>
      <c r="B1082" s="93"/>
      <c r="C1082" s="93"/>
      <c r="D1082" s="93"/>
      <c r="E1082" s="95"/>
      <c r="F1082" s="95"/>
      <c r="G1082" s="95"/>
      <c r="H1082" s="93"/>
      <c r="I1082" s="93"/>
      <c r="J1082" s="93"/>
      <c r="S1082" s="72"/>
      <c r="T1082" s="72"/>
    </row>
    <row r="1083" spans="1:20" s="65" customFormat="1" ht="14.5" x14ac:dyDescent="0.35">
      <c r="A1083" s="48"/>
      <c r="B1083" s="93"/>
      <c r="C1083" s="93"/>
      <c r="D1083" s="93"/>
      <c r="E1083" s="95"/>
      <c r="F1083" s="95"/>
      <c r="G1083" s="95"/>
      <c r="H1083" s="93"/>
      <c r="I1083" s="93"/>
      <c r="J1083" s="93"/>
      <c r="S1083" s="72"/>
      <c r="T1083" s="72"/>
    </row>
    <row r="1084" spans="1:20" s="65" customFormat="1" ht="14.5" x14ac:dyDescent="0.35">
      <c r="A1084" s="48"/>
      <c r="B1084" s="93"/>
      <c r="C1084" s="93"/>
      <c r="D1084" s="93"/>
      <c r="E1084" s="95"/>
      <c r="F1084" s="95"/>
      <c r="G1084" s="95"/>
      <c r="H1084" s="93"/>
      <c r="I1084" s="93"/>
      <c r="J1084" s="93"/>
      <c r="S1084" s="72"/>
      <c r="T1084" s="72"/>
    </row>
    <row r="1085" spans="1:20" s="65" customFormat="1" ht="14.5" x14ac:dyDescent="0.35">
      <c r="A1085" s="48"/>
      <c r="B1085" s="93"/>
      <c r="C1085" s="93"/>
      <c r="D1085" s="93"/>
      <c r="E1085" s="95"/>
      <c r="F1085" s="95"/>
      <c r="G1085" s="95"/>
      <c r="H1085" s="93"/>
      <c r="I1085" s="93"/>
      <c r="J1085" s="93"/>
      <c r="S1085" s="72"/>
      <c r="T1085" s="72"/>
    </row>
    <row r="1086" spans="1:20" s="65" customFormat="1" ht="14.5" x14ac:dyDescent="0.35">
      <c r="A1086" s="48"/>
      <c r="B1086" s="93"/>
      <c r="C1086" s="93"/>
      <c r="D1086" s="93"/>
      <c r="E1086" s="95"/>
      <c r="F1086" s="95"/>
      <c r="G1086" s="95"/>
      <c r="H1086" s="93"/>
      <c r="I1086" s="93"/>
      <c r="J1086" s="93"/>
      <c r="S1086" s="72"/>
      <c r="T1086" s="72"/>
    </row>
    <row r="1087" spans="1:20" s="65" customFormat="1" ht="14.5" x14ac:dyDescent="0.35">
      <c r="A1087" s="48"/>
      <c r="B1087" s="93"/>
      <c r="C1087" s="93"/>
      <c r="D1087" s="93"/>
      <c r="E1087" s="95"/>
      <c r="F1087" s="95"/>
      <c r="G1087" s="95"/>
      <c r="H1087" s="93"/>
      <c r="I1087" s="93"/>
      <c r="J1087" s="93"/>
      <c r="S1087" s="72"/>
      <c r="T1087" s="72"/>
    </row>
    <row r="1088" spans="1:20" s="65" customFormat="1" ht="14.5" x14ac:dyDescent="0.35">
      <c r="A1088" s="48"/>
      <c r="B1088" s="93"/>
      <c r="C1088" s="93"/>
      <c r="D1088" s="93"/>
      <c r="E1088" s="95"/>
      <c r="F1088" s="95"/>
      <c r="G1088" s="95"/>
      <c r="H1088" s="93"/>
      <c r="I1088" s="93"/>
      <c r="J1088" s="93"/>
      <c r="S1088" s="72"/>
      <c r="T1088" s="72"/>
    </row>
    <row r="1089" spans="1:20" s="65" customFormat="1" ht="14.5" x14ac:dyDescent="0.35">
      <c r="A1089" s="48"/>
      <c r="B1089" s="93"/>
      <c r="C1089" s="93"/>
      <c r="D1089" s="93"/>
      <c r="E1089" s="95"/>
      <c r="F1089" s="95"/>
      <c r="G1089" s="95"/>
      <c r="H1089" s="93"/>
      <c r="I1089" s="93"/>
      <c r="J1089" s="93"/>
      <c r="S1089" s="72"/>
      <c r="T1089" s="72"/>
    </row>
    <row r="1090" spans="1:20" s="65" customFormat="1" ht="14.5" x14ac:dyDescent="0.35">
      <c r="A1090" s="48"/>
      <c r="B1090" s="93"/>
      <c r="C1090" s="93"/>
      <c r="D1090" s="93"/>
      <c r="E1090" s="95"/>
      <c r="F1090" s="95"/>
      <c r="G1090" s="95"/>
      <c r="H1090" s="93"/>
      <c r="I1090" s="93"/>
      <c r="J1090" s="93"/>
      <c r="S1090" s="72"/>
      <c r="T1090" s="72"/>
    </row>
    <row r="1091" spans="1:20" s="65" customFormat="1" ht="14.5" x14ac:dyDescent="0.35">
      <c r="A1091" s="48"/>
      <c r="B1091" s="93"/>
      <c r="C1091" s="93"/>
      <c r="D1091" s="93"/>
      <c r="E1091" s="95"/>
      <c r="F1091" s="95"/>
      <c r="G1091" s="95"/>
      <c r="H1091" s="93"/>
      <c r="I1091" s="93"/>
      <c r="J1091" s="93"/>
      <c r="S1091" s="72"/>
      <c r="T1091" s="72"/>
    </row>
    <row r="1092" spans="1:20" s="65" customFormat="1" ht="14.5" x14ac:dyDescent="0.35">
      <c r="A1092" s="48"/>
      <c r="B1092" s="93"/>
      <c r="C1092" s="93"/>
      <c r="D1092" s="93"/>
      <c r="E1092" s="95"/>
      <c r="F1092" s="95"/>
      <c r="G1092" s="95"/>
      <c r="H1092" s="93"/>
      <c r="I1092" s="93"/>
      <c r="J1092" s="93"/>
      <c r="S1092" s="72"/>
      <c r="T1092" s="72"/>
    </row>
    <row r="1093" spans="1:20" s="65" customFormat="1" ht="14.5" x14ac:dyDescent="0.35">
      <c r="A1093" s="48"/>
      <c r="B1093" s="93"/>
      <c r="C1093" s="93"/>
      <c r="D1093" s="93"/>
      <c r="E1093" s="95"/>
      <c r="F1093" s="95"/>
      <c r="G1093" s="95"/>
      <c r="H1093" s="93"/>
      <c r="I1093" s="93"/>
      <c r="J1093" s="93"/>
      <c r="S1093" s="72"/>
      <c r="T1093" s="72"/>
    </row>
    <row r="1094" spans="1:20" s="65" customFormat="1" ht="14.5" x14ac:dyDescent="0.35">
      <c r="A1094" s="48"/>
      <c r="B1094" s="93"/>
      <c r="C1094" s="93"/>
      <c r="D1094" s="93"/>
      <c r="E1094" s="95"/>
      <c r="F1094" s="95"/>
      <c r="G1094" s="95"/>
      <c r="H1094" s="93"/>
      <c r="I1094" s="93"/>
      <c r="J1094" s="93"/>
      <c r="S1094" s="72"/>
      <c r="T1094" s="72"/>
    </row>
    <row r="1095" spans="1:20" s="65" customFormat="1" ht="14.5" x14ac:dyDescent="0.35">
      <c r="A1095" s="48"/>
      <c r="B1095" s="93"/>
      <c r="C1095" s="93"/>
      <c r="D1095" s="93"/>
      <c r="E1095" s="95"/>
      <c r="F1095" s="95"/>
      <c r="G1095" s="95"/>
      <c r="H1095" s="93"/>
      <c r="I1095" s="93"/>
      <c r="J1095" s="93"/>
      <c r="S1095" s="72"/>
      <c r="T1095" s="72"/>
    </row>
    <row r="1096" spans="1:20" s="65" customFormat="1" ht="14.5" x14ac:dyDescent="0.35">
      <c r="A1096" s="48"/>
      <c r="B1096" s="93"/>
      <c r="C1096" s="93"/>
      <c r="D1096" s="93"/>
      <c r="E1096" s="95"/>
      <c r="F1096" s="95"/>
      <c r="G1096" s="95"/>
      <c r="H1096" s="93"/>
      <c r="I1096" s="93"/>
      <c r="J1096" s="93"/>
      <c r="S1096" s="72"/>
      <c r="T1096" s="72"/>
    </row>
    <row r="1097" spans="1:20" s="65" customFormat="1" ht="14.5" x14ac:dyDescent="0.35">
      <c r="A1097" s="48"/>
      <c r="B1097" s="93"/>
      <c r="C1097" s="93"/>
      <c r="D1097" s="93"/>
      <c r="E1097" s="95"/>
      <c r="F1097" s="95"/>
      <c r="G1097" s="95"/>
      <c r="H1097" s="93"/>
      <c r="I1097" s="93"/>
      <c r="J1097" s="93"/>
      <c r="S1097" s="72"/>
      <c r="T1097" s="72"/>
    </row>
    <row r="1098" spans="1:20" s="65" customFormat="1" ht="14.5" x14ac:dyDescent="0.35">
      <c r="A1098" s="48"/>
      <c r="B1098" s="93"/>
      <c r="C1098" s="93"/>
      <c r="D1098" s="93"/>
      <c r="E1098" s="95"/>
      <c r="F1098" s="95"/>
      <c r="G1098" s="95"/>
      <c r="H1098" s="93"/>
      <c r="I1098" s="93"/>
      <c r="J1098" s="93"/>
      <c r="S1098" s="72"/>
      <c r="T1098" s="72"/>
    </row>
    <row r="1099" spans="1:20" s="65" customFormat="1" ht="14.5" x14ac:dyDescent="0.35">
      <c r="A1099" s="48"/>
      <c r="B1099" s="93"/>
      <c r="C1099" s="93"/>
      <c r="D1099" s="93"/>
      <c r="E1099" s="95"/>
      <c r="F1099" s="95"/>
      <c r="G1099" s="95"/>
      <c r="H1099" s="93"/>
      <c r="I1099" s="93"/>
      <c r="J1099" s="93"/>
      <c r="S1099" s="72"/>
      <c r="T1099" s="72"/>
    </row>
    <row r="1100" spans="1:20" s="65" customFormat="1" ht="14.5" x14ac:dyDescent="0.35">
      <c r="A1100" s="48"/>
      <c r="B1100" s="93"/>
      <c r="C1100" s="93"/>
      <c r="D1100" s="93"/>
      <c r="E1100" s="95"/>
      <c r="F1100" s="95"/>
      <c r="G1100" s="95"/>
      <c r="H1100" s="93"/>
      <c r="I1100" s="93"/>
      <c r="J1100" s="93"/>
      <c r="S1100" s="72"/>
      <c r="T1100" s="72"/>
    </row>
    <row r="1101" spans="1:20" s="65" customFormat="1" ht="14.5" x14ac:dyDescent="0.35">
      <c r="A1101" s="48"/>
      <c r="B1101" s="93"/>
      <c r="C1101" s="93"/>
      <c r="D1101" s="93"/>
      <c r="E1101" s="95"/>
      <c r="F1101" s="95"/>
      <c r="G1101" s="95"/>
      <c r="H1101" s="93"/>
      <c r="I1101" s="93"/>
      <c r="J1101" s="93"/>
      <c r="S1101" s="72"/>
      <c r="T1101" s="72"/>
    </row>
    <row r="1102" spans="1:20" s="65" customFormat="1" ht="14.5" x14ac:dyDescent="0.35">
      <c r="A1102" s="48"/>
      <c r="B1102" s="93"/>
      <c r="C1102" s="93"/>
      <c r="D1102" s="93"/>
      <c r="E1102" s="95"/>
      <c r="F1102" s="95"/>
      <c r="G1102" s="95"/>
      <c r="H1102" s="93"/>
      <c r="I1102" s="93"/>
      <c r="J1102" s="93"/>
      <c r="S1102" s="72"/>
      <c r="T1102" s="72"/>
    </row>
    <row r="1103" spans="1:20" s="65" customFormat="1" ht="14.5" x14ac:dyDescent="0.35">
      <c r="A1103" s="48"/>
      <c r="B1103" s="93"/>
      <c r="C1103" s="93"/>
      <c r="D1103" s="93"/>
      <c r="E1103" s="95"/>
      <c r="F1103" s="95"/>
      <c r="G1103" s="95"/>
      <c r="H1103" s="93"/>
      <c r="I1103" s="93"/>
      <c r="J1103" s="93"/>
      <c r="S1103" s="72"/>
      <c r="T1103" s="72"/>
    </row>
    <row r="1104" spans="1:20" s="65" customFormat="1" ht="14.5" x14ac:dyDescent="0.35">
      <c r="A1104" s="48"/>
      <c r="B1104" s="93"/>
      <c r="C1104" s="93"/>
      <c r="D1104" s="93"/>
      <c r="E1104" s="95"/>
      <c r="F1104" s="95"/>
      <c r="G1104" s="95"/>
      <c r="H1104" s="93"/>
      <c r="I1104" s="93"/>
      <c r="J1104" s="93"/>
      <c r="S1104" s="72"/>
      <c r="T1104" s="72"/>
    </row>
    <row r="1105" spans="1:20" s="65" customFormat="1" ht="14.5" x14ac:dyDescent="0.35">
      <c r="A1105" s="48"/>
      <c r="B1105" s="93"/>
      <c r="C1105" s="93"/>
      <c r="D1105" s="93"/>
      <c r="E1105" s="95"/>
      <c r="F1105" s="95"/>
      <c r="G1105" s="95"/>
      <c r="H1105" s="93"/>
      <c r="I1105" s="93"/>
      <c r="J1105" s="93"/>
      <c r="S1105" s="72"/>
      <c r="T1105" s="72"/>
    </row>
    <row r="1106" spans="1:20" s="65" customFormat="1" ht="14.5" x14ac:dyDescent="0.35">
      <c r="A1106" s="48"/>
      <c r="B1106" s="93"/>
      <c r="C1106" s="93"/>
      <c r="D1106" s="93"/>
      <c r="E1106" s="95"/>
      <c r="F1106" s="95"/>
      <c r="G1106" s="95"/>
      <c r="H1106" s="93"/>
      <c r="I1106" s="93"/>
      <c r="J1106" s="93"/>
      <c r="S1106" s="72"/>
      <c r="T1106" s="72"/>
    </row>
    <row r="1107" spans="1:20" s="65" customFormat="1" ht="14.5" x14ac:dyDescent="0.35">
      <c r="A1107" s="48"/>
      <c r="B1107" s="93"/>
      <c r="C1107" s="93"/>
      <c r="D1107" s="93"/>
      <c r="E1107" s="95"/>
      <c r="F1107" s="95"/>
      <c r="G1107" s="95"/>
      <c r="H1107" s="93"/>
      <c r="I1107" s="93"/>
      <c r="J1107" s="93"/>
      <c r="S1107" s="72"/>
      <c r="T1107" s="72"/>
    </row>
    <row r="1108" spans="1:20" s="65" customFormat="1" ht="14.5" x14ac:dyDescent="0.35">
      <c r="A1108" s="48"/>
      <c r="B1108" s="93"/>
      <c r="C1108" s="93"/>
      <c r="D1108" s="93"/>
      <c r="E1108" s="95"/>
      <c r="F1108" s="95"/>
      <c r="G1108" s="95"/>
      <c r="H1108" s="93"/>
      <c r="I1108" s="93"/>
      <c r="J1108" s="93"/>
      <c r="S1108" s="72"/>
      <c r="T1108" s="72"/>
    </row>
    <row r="1109" spans="1:20" s="65" customFormat="1" ht="14.5" x14ac:dyDescent="0.35">
      <c r="A1109" s="48"/>
      <c r="B1109" s="93"/>
      <c r="C1109" s="93"/>
      <c r="D1109" s="93"/>
      <c r="E1109" s="95"/>
      <c r="F1109" s="95"/>
      <c r="G1109" s="95"/>
      <c r="H1109" s="93"/>
      <c r="I1109" s="93"/>
      <c r="J1109" s="93"/>
      <c r="S1109" s="72"/>
      <c r="T1109" s="72"/>
    </row>
    <row r="1110" spans="1:20" s="65" customFormat="1" ht="14.5" x14ac:dyDescent="0.35">
      <c r="A1110" s="48"/>
      <c r="B1110" s="93"/>
      <c r="C1110" s="93"/>
      <c r="D1110" s="93"/>
      <c r="E1110" s="95"/>
      <c r="F1110" s="95"/>
      <c r="G1110" s="95"/>
      <c r="H1110" s="93"/>
      <c r="I1110" s="93"/>
      <c r="J1110" s="93"/>
      <c r="S1110" s="72"/>
      <c r="T1110" s="72"/>
    </row>
    <row r="1111" spans="1:20" s="65" customFormat="1" ht="14.5" x14ac:dyDescent="0.35">
      <c r="A1111" s="48"/>
      <c r="B1111" s="93"/>
      <c r="C1111" s="93"/>
      <c r="D1111" s="93"/>
      <c r="E1111" s="95"/>
      <c r="F1111" s="95"/>
      <c r="G1111" s="95"/>
      <c r="H1111" s="93"/>
      <c r="I1111" s="93"/>
      <c r="J1111" s="93"/>
      <c r="S1111" s="72"/>
      <c r="T1111" s="72"/>
    </row>
    <row r="1112" spans="1:20" s="65" customFormat="1" ht="14.5" x14ac:dyDescent="0.35">
      <c r="A1112" s="48"/>
      <c r="B1112" s="93"/>
      <c r="C1112" s="93"/>
      <c r="D1112" s="93"/>
      <c r="E1112" s="95"/>
      <c r="F1112" s="95"/>
      <c r="G1112" s="95"/>
      <c r="H1112" s="93"/>
      <c r="I1112" s="93"/>
      <c r="J1112" s="93"/>
      <c r="S1112" s="72"/>
      <c r="T1112" s="72"/>
    </row>
    <row r="1113" spans="1:20" s="65" customFormat="1" ht="14.5" x14ac:dyDescent="0.35">
      <c r="A1113" s="48"/>
      <c r="B1113" s="93"/>
      <c r="C1113" s="93"/>
      <c r="D1113" s="93"/>
      <c r="E1113" s="95"/>
      <c r="F1113" s="95"/>
      <c r="G1113" s="95"/>
      <c r="H1113" s="93"/>
      <c r="I1113" s="93"/>
      <c r="J1113" s="93"/>
      <c r="S1113" s="72"/>
      <c r="T1113" s="72"/>
    </row>
    <row r="1114" spans="1:20" s="65" customFormat="1" ht="14.5" x14ac:dyDescent="0.35">
      <c r="A1114" s="48"/>
      <c r="B1114" s="93"/>
      <c r="C1114" s="93"/>
      <c r="D1114" s="93"/>
      <c r="E1114" s="95"/>
      <c r="F1114" s="95"/>
      <c r="G1114" s="95"/>
      <c r="H1114" s="93"/>
      <c r="I1114" s="93"/>
      <c r="J1114" s="93"/>
      <c r="S1114" s="72"/>
      <c r="T1114" s="72"/>
    </row>
    <row r="1115" spans="1:20" s="65" customFormat="1" ht="14.5" x14ac:dyDescent="0.35">
      <c r="A1115" s="48"/>
      <c r="B1115" s="93"/>
      <c r="C1115" s="93"/>
      <c r="D1115" s="93"/>
      <c r="E1115" s="95"/>
      <c r="F1115" s="95"/>
      <c r="G1115" s="95"/>
      <c r="H1115" s="93"/>
      <c r="I1115" s="93"/>
      <c r="J1115" s="93"/>
      <c r="S1115" s="72"/>
      <c r="T1115" s="72"/>
    </row>
    <row r="1116" spans="1:20" s="65" customFormat="1" ht="14.5" x14ac:dyDescent="0.35">
      <c r="A1116" s="48"/>
      <c r="B1116" s="93"/>
      <c r="C1116" s="93"/>
      <c r="D1116" s="93"/>
      <c r="E1116" s="95"/>
      <c r="F1116" s="95"/>
      <c r="G1116" s="95"/>
      <c r="H1116" s="93"/>
      <c r="I1116" s="93"/>
      <c r="J1116" s="93"/>
      <c r="S1116" s="72"/>
      <c r="T1116" s="72"/>
    </row>
    <row r="1117" spans="1:20" s="65" customFormat="1" ht="14.5" x14ac:dyDescent="0.35">
      <c r="A1117" s="48"/>
      <c r="B1117" s="93"/>
      <c r="C1117" s="93"/>
      <c r="D1117" s="93"/>
      <c r="E1117" s="95"/>
      <c r="F1117" s="95"/>
      <c r="G1117" s="95"/>
      <c r="H1117" s="93"/>
      <c r="I1117" s="93"/>
      <c r="J1117" s="93"/>
      <c r="S1117" s="72"/>
      <c r="T1117" s="72"/>
    </row>
    <row r="1118" spans="1:20" s="65" customFormat="1" ht="14.5" x14ac:dyDescent="0.35">
      <c r="A1118" s="48"/>
      <c r="B1118" s="93"/>
      <c r="C1118" s="93"/>
      <c r="D1118" s="93"/>
      <c r="E1118" s="95"/>
      <c r="F1118" s="95"/>
      <c r="G1118" s="95"/>
      <c r="H1118" s="93"/>
      <c r="I1118" s="93"/>
      <c r="J1118" s="93"/>
      <c r="S1118" s="72"/>
      <c r="T1118" s="72"/>
    </row>
    <row r="1119" spans="1:20" s="65" customFormat="1" ht="14.5" x14ac:dyDescent="0.35">
      <c r="A1119" s="48"/>
      <c r="B1119" s="93"/>
      <c r="C1119" s="93"/>
      <c r="D1119" s="93"/>
      <c r="E1119" s="95"/>
      <c r="F1119" s="95"/>
      <c r="G1119" s="95"/>
      <c r="H1119" s="93"/>
      <c r="I1119" s="93"/>
      <c r="J1119" s="93"/>
      <c r="S1119" s="72"/>
      <c r="T1119" s="72"/>
    </row>
    <row r="1120" spans="1:20" s="65" customFormat="1" ht="14.5" x14ac:dyDescent="0.35">
      <c r="A1120" s="48"/>
      <c r="B1120" s="93"/>
      <c r="C1120" s="93"/>
      <c r="D1120" s="93"/>
      <c r="E1120" s="95"/>
      <c r="F1120" s="95"/>
      <c r="G1120" s="95"/>
      <c r="H1120" s="93"/>
      <c r="I1120" s="93"/>
      <c r="J1120" s="93"/>
      <c r="S1120" s="72"/>
      <c r="T1120" s="72"/>
    </row>
    <row r="1121" spans="1:20" s="65" customFormat="1" ht="14.5" x14ac:dyDescent="0.35">
      <c r="A1121" s="48"/>
      <c r="B1121" s="93"/>
      <c r="C1121" s="93"/>
      <c r="D1121" s="93"/>
      <c r="E1121" s="95"/>
      <c r="F1121" s="95"/>
      <c r="G1121" s="95"/>
      <c r="H1121" s="93"/>
      <c r="I1121" s="93"/>
      <c r="J1121" s="93"/>
      <c r="S1121" s="72"/>
      <c r="T1121" s="72"/>
    </row>
    <row r="1122" spans="1:20" s="65" customFormat="1" ht="14.5" x14ac:dyDescent="0.35">
      <c r="A1122" s="48"/>
      <c r="B1122" s="93"/>
      <c r="C1122" s="93"/>
      <c r="D1122" s="93"/>
      <c r="E1122" s="95"/>
      <c r="F1122" s="95"/>
      <c r="G1122" s="95"/>
      <c r="H1122" s="93"/>
      <c r="I1122" s="93"/>
      <c r="J1122" s="93"/>
      <c r="S1122" s="72"/>
      <c r="T1122" s="72"/>
    </row>
    <row r="1123" spans="1:20" s="65" customFormat="1" ht="14.5" x14ac:dyDescent="0.35">
      <c r="A1123" s="48"/>
      <c r="B1123" s="93"/>
      <c r="C1123" s="93"/>
      <c r="D1123" s="93"/>
      <c r="E1123" s="95"/>
      <c r="F1123" s="95"/>
      <c r="G1123" s="95"/>
      <c r="H1123" s="93"/>
      <c r="I1123" s="93"/>
      <c r="J1123" s="93"/>
      <c r="S1123" s="72"/>
      <c r="T1123" s="72"/>
    </row>
    <row r="1124" spans="1:20" s="65" customFormat="1" ht="14.5" x14ac:dyDescent="0.35">
      <c r="A1124" s="48"/>
      <c r="B1124" s="93"/>
      <c r="C1124" s="93"/>
      <c r="D1124" s="93"/>
      <c r="E1124" s="95"/>
      <c r="F1124" s="95"/>
      <c r="G1124" s="95"/>
      <c r="H1124" s="93"/>
      <c r="I1124" s="93"/>
      <c r="J1124" s="93"/>
      <c r="S1124" s="72"/>
      <c r="T1124" s="72"/>
    </row>
    <row r="1125" spans="1:20" s="65" customFormat="1" ht="14.5" x14ac:dyDescent="0.35">
      <c r="A1125" s="48"/>
      <c r="B1125" s="93"/>
      <c r="C1125" s="93"/>
      <c r="D1125" s="93"/>
      <c r="E1125" s="95"/>
      <c r="F1125" s="95"/>
      <c r="G1125" s="95"/>
      <c r="H1125" s="93"/>
      <c r="I1125" s="93"/>
      <c r="J1125" s="93"/>
      <c r="S1125" s="72"/>
      <c r="T1125" s="72"/>
    </row>
    <row r="1126" spans="1:20" s="65" customFormat="1" ht="14.5" x14ac:dyDescent="0.35">
      <c r="A1126" s="48"/>
      <c r="B1126" s="93"/>
      <c r="C1126" s="93"/>
      <c r="D1126" s="93"/>
      <c r="E1126" s="95"/>
      <c r="F1126" s="95"/>
      <c r="G1126" s="95"/>
      <c r="H1126" s="93"/>
      <c r="I1126" s="93"/>
      <c r="J1126" s="93"/>
      <c r="S1126" s="72"/>
      <c r="T1126" s="72"/>
    </row>
    <row r="1127" spans="1:20" s="65" customFormat="1" ht="14.5" x14ac:dyDescent="0.35">
      <c r="A1127" s="48"/>
      <c r="B1127" s="93"/>
      <c r="C1127" s="93"/>
      <c r="D1127" s="93"/>
      <c r="E1127" s="95"/>
      <c r="F1127" s="95"/>
      <c r="G1127" s="95"/>
      <c r="H1127" s="93"/>
      <c r="I1127" s="93"/>
      <c r="J1127" s="93"/>
      <c r="S1127" s="72"/>
      <c r="T1127" s="72"/>
    </row>
    <row r="1128" spans="1:20" s="65" customFormat="1" ht="14.5" x14ac:dyDescent="0.35">
      <c r="A1128" s="48"/>
      <c r="B1128" s="93"/>
      <c r="C1128" s="93"/>
      <c r="D1128" s="93"/>
      <c r="E1128" s="95"/>
      <c r="F1128" s="95"/>
      <c r="G1128" s="95"/>
      <c r="H1128" s="93"/>
      <c r="I1128" s="93"/>
      <c r="J1128" s="93"/>
      <c r="S1128" s="72"/>
      <c r="T1128" s="72"/>
    </row>
    <row r="1129" spans="1:20" s="65" customFormat="1" ht="14.5" x14ac:dyDescent="0.35">
      <c r="A1129" s="48"/>
      <c r="B1129" s="93"/>
      <c r="C1129" s="93"/>
      <c r="D1129" s="93"/>
      <c r="E1129" s="95"/>
      <c r="F1129" s="95"/>
      <c r="G1129" s="95"/>
      <c r="H1129" s="93"/>
      <c r="I1129" s="93"/>
      <c r="J1129" s="93"/>
      <c r="S1129" s="72"/>
      <c r="T1129" s="72"/>
    </row>
    <row r="1130" spans="1:20" s="65" customFormat="1" ht="14.5" x14ac:dyDescent="0.35">
      <c r="A1130" s="48"/>
      <c r="B1130" s="93"/>
      <c r="C1130" s="93"/>
      <c r="D1130" s="93"/>
      <c r="E1130" s="95"/>
      <c r="F1130" s="95"/>
      <c r="G1130" s="95"/>
      <c r="H1130" s="93"/>
      <c r="I1130" s="93"/>
      <c r="J1130" s="93"/>
      <c r="S1130" s="72"/>
      <c r="T1130" s="72"/>
    </row>
    <row r="1131" spans="1:20" s="65" customFormat="1" ht="14.5" x14ac:dyDescent="0.35">
      <c r="A1131" s="48"/>
      <c r="B1131" s="93"/>
      <c r="C1131" s="93"/>
      <c r="D1131" s="93"/>
      <c r="E1131" s="95"/>
      <c r="F1131" s="95"/>
      <c r="G1131" s="95"/>
      <c r="H1131" s="93"/>
      <c r="I1131" s="93"/>
      <c r="J1131" s="93"/>
      <c r="S1131" s="72"/>
      <c r="T1131" s="72"/>
    </row>
    <row r="1132" spans="1:20" s="65" customFormat="1" ht="14.5" x14ac:dyDescent="0.35">
      <c r="A1132" s="48"/>
      <c r="B1132" s="93"/>
      <c r="C1132" s="93"/>
      <c r="D1132" s="93"/>
      <c r="E1132" s="95"/>
      <c r="F1132" s="95"/>
      <c r="G1132" s="95"/>
      <c r="H1132" s="93"/>
      <c r="I1132" s="93"/>
      <c r="J1132" s="93"/>
      <c r="S1132" s="72"/>
      <c r="T1132" s="72"/>
    </row>
    <row r="1133" spans="1:20" s="65" customFormat="1" ht="14.5" x14ac:dyDescent="0.35">
      <c r="A1133" s="48"/>
      <c r="B1133" s="93"/>
      <c r="C1133" s="93"/>
      <c r="D1133" s="93"/>
      <c r="E1133" s="95"/>
      <c r="F1133" s="95"/>
      <c r="G1133" s="95"/>
      <c r="H1133" s="93"/>
      <c r="I1133" s="93"/>
      <c r="J1133" s="93"/>
      <c r="S1133" s="72"/>
      <c r="T1133" s="72"/>
    </row>
    <row r="1134" spans="1:20" s="65" customFormat="1" ht="14.5" x14ac:dyDescent="0.35">
      <c r="A1134" s="48"/>
      <c r="B1134" s="93"/>
      <c r="C1134" s="93"/>
      <c r="D1134" s="93"/>
      <c r="E1134" s="95"/>
      <c r="F1134" s="95"/>
      <c r="G1134" s="95"/>
      <c r="H1134" s="93"/>
      <c r="I1134" s="93"/>
      <c r="J1134" s="93"/>
      <c r="S1134" s="72"/>
      <c r="T1134" s="72"/>
    </row>
    <row r="1135" spans="1:20" s="65" customFormat="1" ht="14.5" x14ac:dyDescent="0.35">
      <c r="A1135" s="48"/>
      <c r="B1135" s="93"/>
      <c r="C1135" s="93"/>
      <c r="D1135" s="93"/>
      <c r="E1135" s="95"/>
      <c r="F1135" s="95"/>
      <c r="G1135" s="95"/>
      <c r="H1135" s="93"/>
      <c r="I1135" s="93"/>
      <c r="J1135" s="93"/>
      <c r="S1135" s="72"/>
      <c r="T1135" s="72"/>
    </row>
    <row r="1136" spans="1:20" s="65" customFormat="1" ht="14.5" x14ac:dyDescent="0.35">
      <c r="A1136" s="48"/>
      <c r="B1136" s="93"/>
      <c r="C1136" s="93"/>
      <c r="D1136" s="93"/>
      <c r="E1136" s="95"/>
      <c r="F1136" s="95"/>
      <c r="G1136" s="95"/>
      <c r="H1136" s="93"/>
      <c r="I1136" s="93"/>
      <c r="J1136" s="93"/>
      <c r="S1136" s="72"/>
      <c r="T1136" s="72"/>
    </row>
    <row r="1137" spans="1:20" s="65" customFormat="1" ht="14.5" x14ac:dyDescent="0.35">
      <c r="A1137" s="48"/>
      <c r="B1137" s="93"/>
      <c r="C1137" s="93"/>
      <c r="D1137" s="93"/>
      <c r="E1137" s="95"/>
      <c r="F1137" s="95"/>
      <c r="G1137" s="95"/>
      <c r="H1137" s="93"/>
      <c r="I1137" s="93"/>
      <c r="J1137" s="93"/>
      <c r="S1137" s="72"/>
      <c r="T1137" s="72"/>
    </row>
    <row r="1138" spans="1:20" s="65" customFormat="1" ht="14.5" x14ac:dyDescent="0.35">
      <c r="A1138" s="48"/>
      <c r="B1138" s="93"/>
      <c r="C1138" s="93"/>
      <c r="D1138" s="93"/>
      <c r="E1138" s="95"/>
      <c r="F1138" s="95"/>
      <c r="G1138" s="95"/>
      <c r="H1138" s="93"/>
      <c r="I1138" s="93"/>
      <c r="J1138" s="93"/>
      <c r="S1138" s="72"/>
      <c r="T1138" s="72"/>
    </row>
    <row r="1139" spans="1:20" s="65" customFormat="1" ht="14.5" x14ac:dyDescent="0.35">
      <c r="A1139" s="48"/>
      <c r="B1139" s="93"/>
      <c r="C1139" s="93"/>
      <c r="D1139" s="93"/>
      <c r="E1139" s="95"/>
      <c r="F1139" s="95"/>
      <c r="G1139" s="95"/>
      <c r="H1139" s="93"/>
      <c r="I1139" s="93"/>
      <c r="J1139" s="93"/>
      <c r="S1139" s="72"/>
      <c r="T1139" s="72"/>
    </row>
    <row r="1140" spans="1:20" s="65" customFormat="1" ht="14.5" x14ac:dyDescent="0.35">
      <c r="A1140" s="48"/>
      <c r="B1140" s="93"/>
      <c r="C1140" s="93"/>
      <c r="D1140" s="93"/>
      <c r="E1140" s="95"/>
      <c r="F1140" s="95"/>
      <c r="G1140" s="95"/>
      <c r="H1140" s="93"/>
      <c r="I1140" s="93"/>
      <c r="J1140" s="93"/>
      <c r="S1140" s="72"/>
      <c r="T1140" s="72"/>
    </row>
    <row r="1141" spans="1:20" s="65" customFormat="1" ht="14.5" x14ac:dyDescent="0.35">
      <c r="A1141" s="48"/>
      <c r="B1141" s="93"/>
      <c r="C1141" s="93"/>
      <c r="D1141" s="93"/>
      <c r="E1141" s="95"/>
      <c r="F1141" s="95"/>
      <c r="G1141" s="95"/>
      <c r="H1141" s="93"/>
      <c r="I1141" s="93"/>
      <c r="J1141" s="93"/>
      <c r="S1141" s="72"/>
      <c r="T1141" s="72"/>
    </row>
    <row r="1142" spans="1:20" s="65" customFormat="1" ht="14.5" x14ac:dyDescent="0.35">
      <c r="A1142" s="48"/>
      <c r="B1142" s="93"/>
      <c r="C1142" s="93"/>
      <c r="D1142" s="93"/>
      <c r="E1142" s="95"/>
      <c r="F1142" s="95"/>
      <c r="G1142" s="95"/>
      <c r="H1142" s="93"/>
      <c r="I1142" s="93"/>
      <c r="J1142" s="93"/>
      <c r="S1142" s="72"/>
      <c r="T1142" s="72"/>
    </row>
    <row r="1143" spans="1:20" s="65" customFormat="1" ht="14.5" x14ac:dyDescent="0.35">
      <c r="A1143" s="48"/>
      <c r="B1143" s="93"/>
      <c r="C1143" s="93"/>
      <c r="D1143" s="93"/>
      <c r="E1143" s="95"/>
      <c r="F1143" s="95"/>
      <c r="G1143" s="95"/>
      <c r="H1143" s="93"/>
      <c r="I1143" s="93"/>
      <c r="J1143" s="93"/>
      <c r="S1143" s="72"/>
      <c r="T1143" s="72"/>
    </row>
    <row r="1144" spans="1:20" s="65" customFormat="1" ht="14.5" x14ac:dyDescent="0.35">
      <c r="A1144" s="48"/>
      <c r="B1144" s="93"/>
      <c r="C1144" s="93"/>
      <c r="D1144" s="93"/>
      <c r="E1144" s="95"/>
      <c r="F1144" s="95"/>
      <c r="G1144" s="95"/>
      <c r="H1144" s="93"/>
      <c r="I1144" s="93"/>
      <c r="J1144" s="93"/>
      <c r="S1144" s="72"/>
      <c r="T1144" s="72"/>
    </row>
    <row r="1145" spans="1:20" s="65" customFormat="1" ht="14.5" x14ac:dyDescent="0.35">
      <c r="A1145" s="48"/>
      <c r="B1145" s="93"/>
      <c r="C1145" s="93"/>
      <c r="D1145" s="93"/>
      <c r="E1145" s="95"/>
      <c r="F1145" s="95"/>
      <c r="G1145" s="95"/>
      <c r="H1145" s="93"/>
      <c r="I1145" s="93"/>
      <c r="J1145" s="93"/>
      <c r="S1145" s="72"/>
      <c r="T1145" s="72"/>
    </row>
    <row r="1146" spans="1:20" s="65" customFormat="1" ht="14.5" x14ac:dyDescent="0.35">
      <c r="A1146" s="48"/>
      <c r="B1146" s="93"/>
      <c r="C1146" s="93"/>
      <c r="D1146" s="93"/>
      <c r="E1146" s="95"/>
      <c r="F1146" s="95"/>
      <c r="G1146" s="95"/>
      <c r="H1146" s="93"/>
      <c r="I1146" s="93"/>
      <c r="J1146" s="93"/>
      <c r="S1146" s="72"/>
      <c r="T1146" s="72"/>
    </row>
    <row r="1147" spans="1:20" s="65" customFormat="1" ht="14.5" x14ac:dyDescent="0.35">
      <c r="A1147" s="48"/>
      <c r="B1147" s="93"/>
      <c r="C1147" s="93"/>
      <c r="D1147" s="93"/>
      <c r="E1147" s="95"/>
      <c r="F1147" s="95"/>
      <c r="G1147" s="95"/>
      <c r="H1147" s="93"/>
      <c r="I1147" s="93"/>
      <c r="J1147" s="93"/>
      <c r="S1147" s="72"/>
      <c r="T1147" s="72"/>
    </row>
    <row r="1148" spans="1:20" s="65" customFormat="1" ht="14.5" x14ac:dyDescent="0.35">
      <c r="A1148" s="48"/>
      <c r="B1148" s="93"/>
      <c r="C1148" s="93"/>
      <c r="D1148" s="93"/>
      <c r="E1148" s="95"/>
      <c r="F1148" s="95"/>
      <c r="G1148" s="95"/>
      <c r="H1148" s="93"/>
      <c r="I1148" s="93"/>
      <c r="J1148" s="93"/>
      <c r="S1148" s="72"/>
      <c r="T1148" s="72"/>
    </row>
    <row r="1149" spans="1:20" s="65" customFormat="1" ht="14.5" x14ac:dyDescent="0.35">
      <c r="A1149" s="48"/>
      <c r="B1149" s="93"/>
      <c r="C1149" s="93"/>
      <c r="D1149" s="93"/>
      <c r="E1149" s="95"/>
      <c r="F1149" s="95"/>
      <c r="G1149" s="95"/>
      <c r="H1149" s="93"/>
      <c r="I1149" s="93"/>
      <c r="J1149" s="93"/>
      <c r="S1149" s="72"/>
      <c r="T1149" s="72"/>
    </row>
    <row r="1150" spans="1:20" s="65" customFormat="1" ht="14.5" x14ac:dyDescent="0.35">
      <c r="A1150" s="48"/>
      <c r="B1150" s="93"/>
      <c r="C1150" s="93"/>
      <c r="D1150" s="93"/>
      <c r="E1150" s="95"/>
      <c r="F1150" s="95"/>
      <c r="G1150" s="95"/>
      <c r="H1150" s="93"/>
      <c r="I1150" s="93"/>
      <c r="J1150" s="93"/>
      <c r="S1150" s="72"/>
      <c r="T1150" s="72"/>
    </row>
    <row r="1151" spans="1:20" s="65" customFormat="1" ht="14.5" x14ac:dyDescent="0.35">
      <c r="A1151" s="48"/>
      <c r="B1151" s="93"/>
      <c r="C1151" s="93"/>
      <c r="D1151" s="93"/>
      <c r="E1151" s="95"/>
      <c r="F1151" s="95"/>
      <c r="G1151" s="95"/>
      <c r="H1151" s="93"/>
      <c r="I1151" s="93"/>
      <c r="J1151" s="93"/>
      <c r="S1151" s="72"/>
      <c r="T1151" s="72"/>
    </row>
    <row r="1152" spans="1:20" s="65" customFormat="1" ht="14.5" x14ac:dyDescent="0.35">
      <c r="A1152" s="48"/>
      <c r="B1152" s="93"/>
      <c r="C1152" s="93"/>
      <c r="D1152" s="93"/>
      <c r="E1152" s="95"/>
      <c r="F1152" s="95"/>
      <c r="G1152" s="95"/>
      <c r="H1152" s="93"/>
      <c r="I1152" s="93"/>
      <c r="J1152" s="93"/>
      <c r="S1152" s="72"/>
      <c r="T1152" s="72"/>
    </row>
    <row r="1153" spans="1:20" s="65" customFormat="1" ht="14.5" x14ac:dyDescent="0.35">
      <c r="A1153" s="48"/>
      <c r="B1153" s="93"/>
      <c r="C1153" s="93"/>
      <c r="D1153" s="93"/>
      <c r="E1153" s="95"/>
      <c r="F1153" s="95"/>
      <c r="G1153" s="95"/>
      <c r="H1153" s="93"/>
      <c r="I1153" s="93"/>
      <c r="J1153" s="93"/>
      <c r="S1153" s="72"/>
      <c r="T1153" s="72"/>
    </row>
    <row r="1154" spans="1:20" s="65" customFormat="1" ht="14.5" x14ac:dyDescent="0.35">
      <c r="A1154" s="48"/>
      <c r="B1154" s="93"/>
      <c r="C1154" s="93"/>
      <c r="D1154" s="93"/>
      <c r="E1154" s="95"/>
      <c r="F1154" s="95"/>
      <c r="G1154" s="95"/>
      <c r="H1154" s="93"/>
      <c r="I1154" s="93"/>
      <c r="J1154" s="93"/>
      <c r="S1154" s="72"/>
      <c r="T1154" s="72"/>
    </row>
    <row r="1155" spans="1:20" s="65" customFormat="1" ht="14.5" x14ac:dyDescent="0.35">
      <c r="A1155" s="48"/>
      <c r="B1155" s="93"/>
      <c r="C1155" s="93"/>
      <c r="D1155" s="93"/>
      <c r="E1155" s="95"/>
      <c r="F1155" s="95"/>
      <c r="G1155" s="95"/>
      <c r="H1155" s="93"/>
      <c r="I1155" s="93"/>
      <c r="J1155" s="93"/>
      <c r="S1155" s="72"/>
      <c r="T1155" s="72"/>
    </row>
    <row r="1156" spans="1:20" s="65" customFormat="1" ht="14.5" x14ac:dyDescent="0.35">
      <c r="A1156" s="48"/>
      <c r="B1156" s="93"/>
      <c r="C1156" s="93"/>
      <c r="D1156" s="93"/>
      <c r="E1156" s="95"/>
      <c r="F1156" s="95"/>
      <c r="G1156" s="95"/>
      <c r="H1156" s="93"/>
      <c r="I1156" s="93"/>
      <c r="J1156" s="93"/>
      <c r="S1156" s="72"/>
      <c r="T1156" s="72"/>
    </row>
    <row r="1157" spans="1:20" s="65" customFormat="1" ht="14.5" x14ac:dyDescent="0.35">
      <c r="A1157" s="48"/>
      <c r="B1157" s="93"/>
      <c r="C1157" s="93"/>
      <c r="D1157" s="93"/>
      <c r="E1157" s="95"/>
      <c r="F1157" s="95"/>
      <c r="G1157" s="95"/>
      <c r="H1157" s="93"/>
      <c r="I1157" s="93"/>
      <c r="J1157" s="93"/>
      <c r="S1157" s="72"/>
      <c r="T1157" s="72"/>
    </row>
    <row r="1158" spans="1:20" s="65" customFormat="1" ht="14.5" x14ac:dyDescent="0.35">
      <c r="A1158" s="48"/>
      <c r="B1158" s="93"/>
      <c r="C1158" s="93"/>
      <c r="D1158" s="93"/>
      <c r="E1158" s="95"/>
      <c r="F1158" s="95"/>
      <c r="G1158" s="95"/>
      <c r="H1158" s="93"/>
      <c r="I1158" s="93"/>
      <c r="J1158" s="93"/>
      <c r="S1158" s="72"/>
      <c r="T1158" s="72"/>
    </row>
    <row r="1159" spans="1:20" s="65" customFormat="1" ht="14.5" x14ac:dyDescent="0.35">
      <c r="A1159" s="48"/>
      <c r="B1159" s="93"/>
      <c r="C1159" s="93"/>
      <c r="D1159" s="93"/>
      <c r="E1159" s="95"/>
      <c r="F1159" s="95"/>
      <c r="G1159" s="95"/>
      <c r="H1159" s="93"/>
      <c r="I1159" s="93"/>
      <c r="J1159" s="93"/>
      <c r="S1159" s="72"/>
      <c r="T1159" s="72"/>
    </row>
    <row r="1160" spans="1:20" s="65" customFormat="1" ht="14.5" x14ac:dyDescent="0.35">
      <c r="A1160" s="48"/>
      <c r="B1160" s="93"/>
      <c r="C1160" s="93"/>
      <c r="D1160" s="93"/>
      <c r="E1160" s="95"/>
      <c r="F1160" s="95"/>
      <c r="G1160" s="95"/>
      <c r="H1160" s="93"/>
      <c r="I1160" s="93"/>
      <c r="J1160" s="93"/>
      <c r="S1160" s="72"/>
      <c r="T1160" s="72"/>
    </row>
    <row r="1161" spans="1:20" s="65" customFormat="1" ht="14.5" x14ac:dyDescent="0.35">
      <c r="A1161" s="48"/>
      <c r="B1161" s="93"/>
      <c r="C1161" s="93"/>
      <c r="D1161" s="93"/>
      <c r="E1161" s="95"/>
      <c r="F1161" s="95"/>
      <c r="G1161" s="95"/>
      <c r="H1161" s="93"/>
      <c r="I1161" s="93"/>
      <c r="J1161" s="93"/>
      <c r="S1161" s="72"/>
      <c r="T1161" s="72"/>
    </row>
    <row r="1162" spans="1:20" s="65" customFormat="1" ht="14.5" x14ac:dyDescent="0.35">
      <c r="A1162" s="48"/>
      <c r="B1162" s="93"/>
      <c r="C1162" s="93"/>
      <c r="D1162" s="93"/>
      <c r="E1162" s="95"/>
      <c r="F1162" s="95"/>
      <c r="G1162" s="95"/>
      <c r="H1162" s="93"/>
      <c r="I1162" s="93"/>
      <c r="J1162" s="93"/>
      <c r="S1162" s="72"/>
      <c r="T1162" s="72"/>
    </row>
    <row r="1163" spans="1:20" s="65" customFormat="1" ht="14.5" x14ac:dyDescent="0.35">
      <c r="A1163" s="48"/>
      <c r="B1163" s="93"/>
      <c r="C1163" s="93"/>
      <c r="D1163" s="93"/>
      <c r="E1163" s="95"/>
      <c r="F1163" s="95"/>
      <c r="G1163" s="95"/>
      <c r="H1163" s="93"/>
      <c r="I1163" s="93"/>
      <c r="J1163" s="93"/>
      <c r="S1163" s="72"/>
      <c r="T1163" s="72"/>
    </row>
    <row r="1164" spans="1:20" s="65" customFormat="1" ht="14.5" x14ac:dyDescent="0.35">
      <c r="A1164" s="48"/>
      <c r="B1164" s="93"/>
      <c r="C1164" s="93"/>
      <c r="D1164" s="93"/>
      <c r="E1164" s="95"/>
      <c r="F1164" s="95"/>
      <c r="G1164" s="95"/>
      <c r="H1164" s="93"/>
      <c r="I1164" s="93"/>
      <c r="J1164" s="93"/>
      <c r="S1164" s="72"/>
      <c r="T1164" s="72"/>
    </row>
    <row r="1165" spans="1:20" s="65" customFormat="1" ht="14.5" x14ac:dyDescent="0.35">
      <c r="A1165" s="48"/>
      <c r="B1165" s="93"/>
      <c r="C1165" s="93"/>
      <c r="D1165" s="93"/>
      <c r="E1165" s="95"/>
      <c r="F1165" s="95"/>
      <c r="G1165" s="95"/>
      <c r="H1165" s="93"/>
      <c r="I1165" s="93"/>
      <c r="J1165" s="93"/>
      <c r="S1165" s="72"/>
      <c r="T1165" s="72"/>
    </row>
    <row r="1166" spans="1:20" s="65" customFormat="1" ht="14.5" x14ac:dyDescent="0.35">
      <c r="A1166" s="48"/>
      <c r="B1166" s="93"/>
      <c r="C1166" s="93"/>
      <c r="D1166" s="93"/>
      <c r="E1166" s="95"/>
      <c r="F1166" s="95"/>
      <c r="G1166" s="95"/>
      <c r="H1166" s="93"/>
      <c r="I1166" s="93"/>
      <c r="J1166" s="93"/>
      <c r="S1166" s="72"/>
      <c r="T1166" s="72"/>
    </row>
    <row r="1167" spans="1:20" s="65" customFormat="1" ht="14.5" x14ac:dyDescent="0.35">
      <c r="A1167" s="48"/>
      <c r="B1167" s="93"/>
      <c r="C1167" s="93"/>
      <c r="D1167" s="93"/>
      <c r="E1167" s="95"/>
      <c r="F1167" s="95"/>
      <c r="G1167" s="95"/>
      <c r="H1167" s="93"/>
      <c r="I1167" s="93"/>
      <c r="J1167" s="93"/>
      <c r="S1167" s="72"/>
      <c r="T1167" s="72"/>
    </row>
    <row r="1168" spans="1:20" s="65" customFormat="1" ht="14.5" x14ac:dyDescent="0.35">
      <c r="A1168" s="48"/>
      <c r="B1168" s="93"/>
      <c r="C1168" s="93"/>
      <c r="D1168" s="93"/>
      <c r="E1168" s="95"/>
      <c r="F1168" s="95"/>
      <c r="G1168" s="95"/>
      <c r="H1168" s="93"/>
      <c r="I1168" s="93"/>
      <c r="J1168" s="93"/>
      <c r="S1168" s="72"/>
      <c r="T1168" s="72"/>
    </row>
    <row r="1169" spans="1:20" s="65" customFormat="1" ht="14.5" x14ac:dyDescent="0.35">
      <c r="A1169" s="48"/>
      <c r="B1169" s="93"/>
      <c r="C1169" s="93"/>
      <c r="D1169" s="93"/>
      <c r="E1169" s="95"/>
      <c r="F1169" s="95"/>
      <c r="G1169" s="95"/>
      <c r="H1169" s="93"/>
      <c r="I1169" s="93"/>
      <c r="J1169" s="93"/>
      <c r="S1169" s="72"/>
      <c r="T1169" s="72"/>
    </row>
    <row r="1170" spans="1:20" s="65" customFormat="1" ht="14.5" x14ac:dyDescent="0.35">
      <c r="A1170" s="48"/>
      <c r="B1170" s="93"/>
      <c r="C1170" s="93"/>
      <c r="D1170" s="93"/>
      <c r="E1170" s="95"/>
      <c r="F1170" s="95"/>
      <c r="G1170" s="95"/>
      <c r="H1170" s="93"/>
      <c r="I1170" s="93"/>
      <c r="J1170" s="93"/>
      <c r="S1170" s="72"/>
      <c r="T1170" s="72"/>
    </row>
    <row r="1171" spans="1:20" s="65" customFormat="1" ht="14.5" x14ac:dyDescent="0.35">
      <c r="A1171" s="48"/>
      <c r="B1171" s="93"/>
      <c r="C1171" s="93"/>
      <c r="D1171" s="93"/>
      <c r="E1171" s="95"/>
      <c r="F1171" s="95"/>
      <c r="G1171" s="95"/>
      <c r="H1171" s="93"/>
      <c r="I1171" s="93"/>
      <c r="J1171" s="93"/>
      <c r="S1171" s="72"/>
      <c r="T1171" s="72"/>
    </row>
    <row r="1172" spans="1:20" s="65" customFormat="1" ht="14.5" x14ac:dyDescent="0.35">
      <c r="A1172" s="48"/>
      <c r="B1172" s="93"/>
      <c r="C1172" s="93"/>
      <c r="D1172" s="93"/>
      <c r="E1172" s="95"/>
      <c r="F1172" s="95"/>
      <c r="G1172" s="95"/>
      <c r="H1172" s="93"/>
      <c r="I1172" s="93"/>
      <c r="J1172" s="93"/>
      <c r="S1172" s="72"/>
      <c r="T1172" s="72"/>
    </row>
    <row r="1173" spans="1:20" s="65" customFormat="1" ht="14.5" x14ac:dyDescent="0.35">
      <c r="A1173" s="48"/>
      <c r="B1173" s="93"/>
      <c r="C1173" s="93"/>
      <c r="D1173" s="93"/>
      <c r="E1173" s="95"/>
      <c r="F1173" s="95"/>
      <c r="G1173" s="95"/>
      <c r="H1173" s="93"/>
      <c r="I1173" s="93"/>
      <c r="J1173" s="93"/>
      <c r="S1173" s="72"/>
      <c r="T1173" s="72"/>
    </row>
    <row r="1174" spans="1:20" s="65" customFormat="1" ht="14.5" x14ac:dyDescent="0.35">
      <c r="A1174" s="48"/>
      <c r="B1174" s="93"/>
      <c r="C1174" s="93"/>
      <c r="D1174" s="93"/>
      <c r="E1174" s="95"/>
      <c r="F1174" s="95"/>
      <c r="G1174" s="95"/>
      <c r="H1174" s="93"/>
      <c r="I1174" s="93"/>
      <c r="J1174" s="93"/>
      <c r="S1174" s="72"/>
      <c r="T1174" s="72"/>
    </row>
    <row r="1175" spans="1:20" s="65" customFormat="1" ht="14.5" x14ac:dyDescent="0.35">
      <c r="A1175" s="48"/>
      <c r="B1175" s="93"/>
      <c r="C1175" s="93"/>
      <c r="D1175" s="93"/>
      <c r="E1175" s="95"/>
      <c r="F1175" s="95"/>
      <c r="G1175" s="95"/>
      <c r="H1175" s="93"/>
      <c r="I1175" s="93"/>
      <c r="J1175" s="93"/>
      <c r="S1175" s="72"/>
      <c r="T1175" s="72"/>
    </row>
    <row r="1176" spans="1:20" s="65" customFormat="1" ht="14.5" x14ac:dyDescent="0.35">
      <c r="A1176" s="48"/>
      <c r="B1176" s="93"/>
      <c r="C1176" s="93"/>
      <c r="D1176" s="93"/>
      <c r="E1176" s="95"/>
      <c r="F1176" s="95"/>
      <c r="G1176" s="95"/>
      <c r="H1176" s="93"/>
      <c r="I1176" s="93"/>
      <c r="J1176" s="93"/>
      <c r="S1176" s="72"/>
      <c r="T1176" s="72"/>
    </row>
    <row r="1177" spans="1:20" s="65" customFormat="1" ht="14.5" x14ac:dyDescent="0.35">
      <c r="A1177" s="48"/>
      <c r="B1177" s="93"/>
      <c r="C1177" s="93"/>
      <c r="D1177" s="93"/>
      <c r="E1177" s="95"/>
      <c r="F1177" s="95"/>
      <c r="G1177" s="95"/>
      <c r="H1177" s="93"/>
      <c r="I1177" s="93"/>
      <c r="J1177" s="93"/>
      <c r="S1177" s="72"/>
      <c r="T1177" s="72"/>
    </row>
    <row r="1178" spans="1:20" s="65" customFormat="1" ht="14.5" x14ac:dyDescent="0.35">
      <c r="A1178" s="48"/>
      <c r="B1178" s="93"/>
      <c r="C1178" s="93"/>
      <c r="D1178" s="93"/>
      <c r="E1178" s="95"/>
      <c r="F1178" s="95"/>
      <c r="G1178" s="95"/>
      <c r="H1178" s="93"/>
      <c r="I1178" s="93"/>
      <c r="J1178" s="93"/>
      <c r="S1178" s="72"/>
      <c r="T1178" s="72"/>
    </row>
    <row r="1179" spans="1:20" s="65" customFormat="1" ht="14.5" x14ac:dyDescent="0.35">
      <c r="A1179" s="48"/>
      <c r="B1179" s="93"/>
      <c r="C1179" s="93"/>
      <c r="D1179" s="93"/>
      <c r="E1179" s="95"/>
      <c r="F1179" s="95"/>
      <c r="G1179" s="95"/>
      <c r="H1179" s="93"/>
      <c r="I1179" s="93"/>
      <c r="J1179" s="93"/>
      <c r="S1179" s="72"/>
      <c r="T1179" s="72"/>
    </row>
    <row r="1180" spans="1:20" s="65" customFormat="1" ht="14.5" x14ac:dyDescent="0.35">
      <c r="A1180" s="48"/>
      <c r="B1180" s="93"/>
      <c r="C1180" s="93"/>
      <c r="D1180" s="93"/>
      <c r="E1180" s="95"/>
      <c r="F1180" s="95"/>
      <c r="G1180" s="95"/>
      <c r="H1180" s="93"/>
      <c r="I1180" s="93"/>
      <c r="J1180" s="93"/>
      <c r="S1180" s="72"/>
      <c r="T1180" s="72"/>
    </row>
    <row r="1181" spans="1:20" s="65" customFormat="1" ht="14.5" x14ac:dyDescent="0.35">
      <c r="A1181" s="48"/>
      <c r="B1181" s="93"/>
      <c r="C1181" s="93"/>
      <c r="D1181" s="93"/>
      <c r="E1181" s="95"/>
      <c r="F1181" s="95"/>
      <c r="G1181" s="95"/>
      <c r="H1181" s="93"/>
      <c r="I1181" s="93"/>
      <c r="J1181" s="93"/>
      <c r="S1181" s="72"/>
      <c r="T1181" s="72"/>
    </row>
    <row r="1182" spans="1:20" s="65" customFormat="1" ht="14.5" x14ac:dyDescent="0.35">
      <c r="A1182" s="48"/>
      <c r="B1182" s="93"/>
      <c r="C1182" s="93"/>
      <c r="D1182" s="93"/>
      <c r="E1182" s="95"/>
      <c r="F1182" s="95"/>
      <c r="G1182" s="95"/>
      <c r="H1182" s="93"/>
      <c r="I1182" s="93"/>
      <c r="J1182" s="93"/>
      <c r="S1182" s="72"/>
      <c r="T1182" s="72"/>
    </row>
    <row r="1183" spans="1:20" s="65" customFormat="1" ht="14.5" x14ac:dyDescent="0.35">
      <c r="A1183" s="48"/>
      <c r="B1183" s="93"/>
      <c r="C1183" s="93"/>
      <c r="D1183" s="93"/>
      <c r="E1183" s="95"/>
      <c r="F1183" s="95"/>
      <c r="G1183" s="95"/>
      <c r="H1183" s="93"/>
      <c r="I1183" s="93"/>
      <c r="J1183" s="93"/>
      <c r="S1183" s="72"/>
      <c r="T1183" s="72"/>
    </row>
    <row r="1184" spans="1:20" s="65" customFormat="1" ht="14.5" x14ac:dyDescent="0.35">
      <c r="A1184" s="48"/>
      <c r="B1184" s="93"/>
      <c r="C1184" s="93"/>
      <c r="D1184" s="93"/>
      <c r="E1184" s="95"/>
      <c r="F1184" s="95"/>
      <c r="G1184" s="95"/>
      <c r="H1184" s="93"/>
      <c r="I1184" s="93"/>
      <c r="J1184" s="93"/>
      <c r="S1184" s="72"/>
      <c r="T1184" s="72"/>
    </row>
    <row r="1185" spans="1:20" s="65" customFormat="1" ht="14.5" x14ac:dyDescent="0.35">
      <c r="A1185" s="48"/>
      <c r="B1185" s="93"/>
      <c r="C1185" s="93"/>
      <c r="D1185" s="93"/>
      <c r="E1185" s="95"/>
      <c r="F1185" s="95"/>
      <c r="G1185" s="95"/>
      <c r="H1185" s="93"/>
      <c r="I1185" s="93"/>
      <c r="J1185" s="93"/>
      <c r="S1185" s="72"/>
      <c r="T1185" s="72"/>
    </row>
    <row r="1186" spans="1:20" s="65" customFormat="1" ht="14.5" x14ac:dyDescent="0.35">
      <c r="A1186" s="48"/>
      <c r="B1186" s="93"/>
      <c r="C1186" s="93"/>
      <c r="D1186" s="93"/>
      <c r="E1186" s="95"/>
      <c r="F1186" s="95"/>
      <c r="G1186" s="95"/>
      <c r="H1186" s="93"/>
      <c r="I1186" s="93"/>
      <c r="J1186" s="93"/>
      <c r="S1186" s="72"/>
      <c r="T1186" s="72"/>
    </row>
    <row r="1187" spans="1:20" s="65" customFormat="1" ht="14.5" x14ac:dyDescent="0.35">
      <c r="A1187" s="48"/>
      <c r="B1187" s="93"/>
      <c r="C1187" s="93"/>
      <c r="D1187" s="93"/>
      <c r="E1187" s="95"/>
      <c r="F1187" s="95"/>
      <c r="G1187" s="95"/>
      <c r="H1187" s="93"/>
      <c r="I1187" s="93"/>
      <c r="J1187" s="93"/>
      <c r="S1187" s="72"/>
      <c r="T1187" s="72"/>
    </row>
    <row r="1188" spans="1:20" s="65" customFormat="1" ht="14.5" x14ac:dyDescent="0.35">
      <c r="A1188" s="48"/>
      <c r="B1188" s="93"/>
      <c r="C1188" s="93"/>
      <c r="D1188" s="93"/>
      <c r="E1188" s="95"/>
      <c r="F1188" s="95"/>
      <c r="G1188" s="95"/>
      <c r="H1188" s="93"/>
      <c r="I1188" s="93"/>
      <c r="J1188" s="93"/>
      <c r="S1188" s="72"/>
      <c r="T1188" s="72"/>
    </row>
    <row r="1189" spans="1:20" s="65" customFormat="1" ht="14.5" x14ac:dyDescent="0.35">
      <c r="A1189" s="48"/>
      <c r="B1189" s="93"/>
      <c r="C1189" s="93"/>
      <c r="D1189" s="93"/>
      <c r="E1189" s="95"/>
      <c r="F1189" s="95"/>
      <c r="G1189" s="95"/>
      <c r="H1189" s="93"/>
      <c r="I1189" s="93"/>
      <c r="J1189" s="93"/>
      <c r="S1189" s="72"/>
      <c r="T1189" s="72"/>
    </row>
    <row r="1190" spans="1:20" s="65" customFormat="1" ht="14.5" x14ac:dyDescent="0.35">
      <c r="A1190" s="48"/>
      <c r="B1190" s="93"/>
      <c r="C1190" s="93"/>
      <c r="D1190" s="93"/>
      <c r="E1190" s="95"/>
      <c r="F1190" s="95"/>
      <c r="G1190" s="95"/>
      <c r="H1190" s="93"/>
      <c r="I1190" s="93"/>
      <c r="J1190" s="93"/>
      <c r="S1190" s="72"/>
      <c r="T1190" s="72"/>
    </row>
    <row r="1191" spans="1:20" s="65" customFormat="1" ht="14.5" x14ac:dyDescent="0.35">
      <c r="A1191" s="48"/>
      <c r="B1191" s="93"/>
      <c r="C1191" s="93"/>
      <c r="D1191" s="93"/>
      <c r="E1191" s="95"/>
      <c r="F1191" s="95"/>
      <c r="G1191" s="95"/>
      <c r="H1191" s="93"/>
      <c r="I1191" s="93"/>
      <c r="J1191" s="93"/>
      <c r="S1191" s="72"/>
      <c r="T1191" s="72"/>
    </row>
    <row r="1192" spans="1:20" s="65" customFormat="1" ht="14.5" x14ac:dyDescent="0.35">
      <c r="A1192" s="48"/>
      <c r="B1192" s="93"/>
      <c r="C1192" s="93"/>
      <c r="D1192" s="93"/>
      <c r="E1192" s="95"/>
      <c r="F1192" s="95"/>
      <c r="G1192" s="95"/>
      <c r="H1192" s="93"/>
      <c r="I1192" s="93"/>
      <c r="J1192" s="93"/>
      <c r="S1192" s="72"/>
      <c r="T1192" s="72"/>
    </row>
    <row r="1193" spans="1:20" s="65" customFormat="1" ht="14.5" x14ac:dyDescent="0.35">
      <c r="A1193" s="48"/>
      <c r="B1193" s="93"/>
      <c r="C1193" s="93"/>
      <c r="D1193" s="93"/>
      <c r="E1193" s="95"/>
      <c r="F1193" s="95"/>
      <c r="G1193" s="95"/>
      <c r="H1193" s="93"/>
      <c r="I1193" s="93"/>
      <c r="J1193" s="93"/>
      <c r="S1193" s="72"/>
      <c r="T1193" s="72"/>
    </row>
    <row r="1194" spans="1:20" s="65" customFormat="1" ht="14.5" x14ac:dyDescent="0.35">
      <c r="A1194" s="48"/>
      <c r="B1194" s="93"/>
      <c r="C1194" s="93"/>
      <c r="D1194" s="93"/>
      <c r="E1194" s="95"/>
      <c r="F1194" s="95"/>
      <c r="G1194" s="95"/>
      <c r="H1194" s="93"/>
      <c r="I1194" s="93"/>
      <c r="J1194" s="93"/>
      <c r="S1194" s="72"/>
      <c r="T1194" s="72"/>
    </row>
    <row r="1195" spans="1:20" s="65" customFormat="1" ht="14.5" x14ac:dyDescent="0.35">
      <c r="A1195" s="48"/>
      <c r="B1195" s="93"/>
      <c r="C1195" s="93"/>
      <c r="D1195" s="93"/>
      <c r="E1195" s="95"/>
      <c r="F1195" s="95"/>
      <c r="G1195" s="95"/>
      <c r="H1195" s="93"/>
      <c r="I1195" s="93"/>
      <c r="J1195" s="93"/>
      <c r="S1195" s="72"/>
      <c r="T1195" s="72"/>
    </row>
    <row r="1196" spans="1:20" s="65" customFormat="1" ht="14.5" x14ac:dyDescent="0.35">
      <c r="A1196" s="48"/>
      <c r="B1196" s="93"/>
      <c r="C1196" s="93"/>
      <c r="D1196" s="93"/>
      <c r="E1196" s="95"/>
      <c r="F1196" s="95"/>
      <c r="G1196" s="95"/>
      <c r="H1196" s="93"/>
      <c r="I1196" s="93"/>
      <c r="J1196" s="93"/>
      <c r="S1196" s="72"/>
      <c r="T1196" s="72"/>
    </row>
    <row r="1197" spans="1:20" s="65" customFormat="1" ht="14.5" x14ac:dyDescent="0.35">
      <c r="A1197" s="48"/>
      <c r="B1197" s="93"/>
      <c r="C1197" s="93"/>
      <c r="D1197" s="93"/>
      <c r="E1197" s="95"/>
      <c r="F1197" s="95"/>
      <c r="G1197" s="95"/>
      <c r="H1197" s="93"/>
      <c r="I1197" s="93"/>
      <c r="J1197" s="93"/>
      <c r="S1197" s="72"/>
      <c r="T1197" s="72"/>
    </row>
    <row r="1198" spans="1:20" s="65" customFormat="1" ht="14.5" x14ac:dyDescent="0.35">
      <c r="A1198" s="48"/>
      <c r="B1198" s="93"/>
      <c r="C1198" s="93"/>
      <c r="D1198" s="93"/>
      <c r="E1198" s="95"/>
      <c r="F1198" s="95"/>
      <c r="G1198" s="95"/>
      <c r="H1198" s="93"/>
      <c r="I1198" s="93"/>
      <c r="J1198" s="93"/>
      <c r="S1198" s="72"/>
      <c r="T1198" s="72"/>
    </row>
    <row r="1199" spans="1:20" s="65" customFormat="1" ht="14.5" x14ac:dyDescent="0.35">
      <c r="A1199" s="48"/>
      <c r="B1199" s="93"/>
      <c r="C1199" s="93"/>
      <c r="D1199" s="93"/>
      <c r="E1199" s="95"/>
      <c r="F1199" s="95"/>
      <c r="G1199" s="95"/>
      <c r="H1199" s="93"/>
      <c r="I1199" s="93"/>
      <c r="J1199" s="93"/>
      <c r="S1199" s="72"/>
      <c r="T1199" s="72"/>
    </row>
    <row r="1200" spans="1:20" s="65" customFormat="1" ht="14.5" x14ac:dyDescent="0.35">
      <c r="A1200" s="48"/>
      <c r="B1200" s="93"/>
      <c r="C1200" s="93"/>
      <c r="D1200" s="93"/>
      <c r="E1200" s="95"/>
      <c r="F1200" s="95"/>
      <c r="G1200" s="95"/>
      <c r="H1200" s="93"/>
      <c r="I1200" s="93"/>
      <c r="J1200" s="93"/>
      <c r="S1200" s="72"/>
      <c r="T1200" s="72"/>
    </row>
    <row r="1201" spans="1:20" s="65" customFormat="1" ht="14.5" x14ac:dyDescent="0.35">
      <c r="A1201" s="48"/>
      <c r="B1201" s="93"/>
      <c r="C1201" s="93"/>
      <c r="D1201" s="93"/>
      <c r="E1201" s="95"/>
      <c r="F1201" s="95"/>
      <c r="G1201" s="95"/>
      <c r="H1201" s="93"/>
      <c r="I1201" s="93"/>
      <c r="J1201" s="93"/>
      <c r="S1201" s="72"/>
      <c r="T1201" s="72"/>
    </row>
    <row r="1202" spans="1:20" s="65" customFormat="1" ht="14.5" x14ac:dyDescent="0.35">
      <c r="A1202" s="48"/>
      <c r="B1202" s="93"/>
      <c r="C1202" s="93"/>
      <c r="D1202" s="93"/>
      <c r="E1202" s="95"/>
      <c r="F1202" s="95"/>
      <c r="G1202" s="95"/>
      <c r="H1202" s="93"/>
      <c r="I1202" s="93"/>
      <c r="J1202" s="93"/>
      <c r="S1202" s="72"/>
      <c r="T1202" s="72"/>
    </row>
    <row r="1203" spans="1:20" s="65" customFormat="1" ht="14.5" x14ac:dyDescent="0.35">
      <c r="A1203" s="48"/>
      <c r="B1203" s="93"/>
      <c r="C1203" s="93"/>
      <c r="D1203" s="93"/>
      <c r="E1203" s="95"/>
      <c r="F1203" s="95"/>
      <c r="G1203" s="95"/>
      <c r="H1203" s="93"/>
      <c r="I1203" s="93"/>
      <c r="J1203" s="93"/>
      <c r="S1203" s="72"/>
      <c r="T1203" s="72"/>
    </row>
    <row r="1204" spans="1:20" s="65" customFormat="1" ht="14.5" x14ac:dyDescent="0.35">
      <c r="A1204" s="48"/>
      <c r="B1204" s="93"/>
      <c r="C1204" s="93"/>
      <c r="D1204" s="93"/>
      <c r="E1204" s="95"/>
      <c r="F1204" s="95"/>
      <c r="G1204" s="95"/>
      <c r="H1204" s="93"/>
      <c r="I1204" s="93"/>
      <c r="J1204" s="93"/>
      <c r="S1204" s="72"/>
      <c r="T1204" s="72"/>
    </row>
    <row r="1205" spans="1:20" s="65" customFormat="1" ht="14.5" x14ac:dyDescent="0.35">
      <c r="A1205" s="48"/>
      <c r="B1205" s="93"/>
      <c r="C1205" s="93"/>
      <c r="D1205" s="93"/>
      <c r="E1205" s="95"/>
      <c r="F1205" s="95"/>
      <c r="G1205" s="95"/>
      <c r="H1205" s="93"/>
      <c r="I1205" s="93"/>
      <c r="J1205" s="93"/>
      <c r="S1205" s="72"/>
      <c r="T1205" s="72"/>
    </row>
    <row r="1206" spans="1:20" s="65" customFormat="1" ht="14.5" x14ac:dyDescent="0.35">
      <c r="A1206" s="48"/>
      <c r="B1206" s="93"/>
      <c r="C1206" s="93"/>
      <c r="D1206" s="93"/>
      <c r="E1206" s="95"/>
      <c r="F1206" s="95"/>
      <c r="G1206" s="95"/>
      <c r="H1206" s="93"/>
      <c r="I1206" s="93"/>
      <c r="J1206" s="93"/>
      <c r="S1206" s="72"/>
      <c r="T1206" s="72"/>
    </row>
    <row r="1207" spans="1:20" s="65" customFormat="1" ht="14.5" x14ac:dyDescent="0.35">
      <c r="A1207" s="48"/>
      <c r="B1207" s="93"/>
      <c r="C1207" s="93"/>
      <c r="D1207" s="93"/>
      <c r="E1207" s="95"/>
      <c r="F1207" s="95"/>
      <c r="G1207" s="95"/>
      <c r="H1207" s="93"/>
      <c r="I1207" s="93"/>
      <c r="J1207" s="93"/>
      <c r="S1207" s="72"/>
      <c r="T1207" s="72"/>
    </row>
    <row r="1208" spans="1:20" s="65" customFormat="1" ht="14.5" x14ac:dyDescent="0.35">
      <c r="A1208" s="48"/>
      <c r="B1208" s="93"/>
      <c r="C1208" s="93"/>
      <c r="D1208" s="93"/>
      <c r="E1208" s="95"/>
      <c r="F1208" s="95"/>
      <c r="G1208" s="95"/>
      <c r="H1208" s="93"/>
      <c r="I1208" s="93"/>
      <c r="J1208" s="93"/>
      <c r="S1208" s="72"/>
      <c r="T1208" s="72"/>
    </row>
    <row r="1209" spans="1:20" s="65" customFormat="1" ht="14.5" x14ac:dyDescent="0.35">
      <c r="A1209" s="48"/>
      <c r="B1209" s="93"/>
      <c r="C1209" s="93"/>
      <c r="D1209" s="93"/>
      <c r="E1209" s="95"/>
      <c r="F1209" s="95"/>
      <c r="G1209" s="95"/>
      <c r="H1209" s="93"/>
      <c r="I1209" s="93"/>
      <c r="J1209" s="93"/>
      <c r="S1209" s="72"/>
      <c r="T1209" s="72"/>
    </row>
    <row r="1210" spans="1:20" s="65" customFormat="1" ht="14.5" x14ac:dyDescent="0.35">
      <c r="A1210" s="48"/>
      <c r="B1210" s="93"/>
      <c r="C1210" s="93"/>
      <c r="D1210" s="93"/>
      <c r="E1210" s="95"/>
      <c r="F1210" s="95"/>
      <c r="G1210" s="95"/>
      <c r="H1210" s="93"/>
      <c r="I1210" s="93"/>
      <c r="J1210" s="93"/>
      <c r="S1210" s="72"/>
      <c r="T1210" s="72"/>
    </row>
    <row r="1211" spans="1:20" s="65" customFormat="1" ht="14.5" x14ac:dyDescent="0.35">
      <c r="A1211" s="48"/>
      <c r="B1211" s="93"/>
      <c r="C1211" s="93"/>
      <c r="D1211" s="93"/>
      <c r="E1211" s="95"/>
      <c r="F1211" s="95"/>
      <c r="G1211" s="95"/>
      <c r="H1211" s="93"/>
      <c r="I1211" s="93"/>
      <c r="J1211" s="93"/>
      <c r="S1211" s="72"/>
      <c r="T1211" s="72"/>
    </row>
    <row r="1212" spans="1:20" s="65" customFormat="1" ht="14.5" x14ac:dyDescent="0.35">
      <c r="A1212" s="48"/>
      <c r="B1212" s="93"/>
      <c r="C1212" s="93"/>
      <c r="D1212" s="93"/>
      <c r="E1212" s="95"/>
      <c r="F1212" s="95"/>
      <c r="G1212" s="95"/>
      <c r="H1212" s="93"/>
      <c r="I1212" s="93"/>
      <c r="J1212" s="93"/>
      <c r="S1212" s="72"/>
      <c r="T1212" s="72"/>
    </row>
    <row r="1213" spans="1:20" s="65" customFormat="1" ht="14.5" x14ac:dyDescent="0.35">
      <c r="A1213" s="48"/>
      <c r="B1213" s="93"/>
      <c r="C1213" s="93"/>
      <c r="D1213" s="93"/>
      <c r="E1213" s="95"/>
      <c r="F1213" s="95"/>
      <c r="G1213" s="95"/>
      <c r="H1213" s="93"/>
      <c r="I1213" s="93"/>
      <c r="J1213" s="93"/>
      <c r="S1213" s="72"/>
      <c r="T1213" s="72"/>
    </row>
    <row r="1214" spans="1:20" s="65" customFormat="1" ht="14.5" x14ac:dyDescent="0.35">
      <c r="A1214" s="48"/>
      <c r="B1214" s="93"/>
      <c r="C1214" s="93"/>
      <c r="D1214" s="93"/>
      <c r="E1214" s="95"/>
      <c r="F1214" s="95"/>
      <c r="G1214" s="95"/>
      <c r="H1214" s="93"/>
      <c r="I1214" s="93"/>
      <c r="J1214" s="93"/>
      <c r="S1214" s="72"/>
      <c r="T1214" s="72"/>
    </row>
    <row r="1215" spans="1:20" s="65" customFormat="1" ht="14.5" x14ac:dyDescent="0.35">
      <c r="A1215" s="48"/>
      <c r="B1215" s="93"/>
      <c r="C1215" s="93"/>
      <c r="D1215" s="93"/>
      <c r="E1215" s="95"/>
      <c r="F1215" s="95"/>
      <c r="G1215" s="95"/>
      <c r="H1215" s="93"/>
      <c r="I1215" s="93"/>
      <c r="J1215" s="93"/>
      <c r="S1215" s="72"/>
      <c r="T1215" s="72"/>
    </row>
    <row r="1216" spans="1:20" s="65" customFormat="1" ht="14.5" x14ac:dyDescent="0.35">
      <c r="A1216" s="48"/>
      <c r="B1216" s="93"/>
      <c r="C1216" s="93"/>
      <c r="D1216" s="93"/>
      <c r="E1216" s="95"/>
      <c r="F1216" s="95"/>
      <c r="G1216" s="95"/>
      <c r="H1216" s="93"/>
      <c r="I1216" s="93"/>
      <c r="J1216" s="93"/>
      <c r="S1216" s="72"/>
      <c r="T1216" s="72"/>
    </row>
    <row r="1217" spans="1:20" s="65" customFormat="1" ht="14.5" x14ac:dyDescent="0.35">
      <c r="A1217" s="48"/>
      <c r="B1217" s="93"/>
      <c r="C1217" s="93"/>
      <c r="D1217" s="93"/>
      <c r="E1217" s="95"/>
      <c r="F1217" s="95"/>
      <c r="G1217" s="95"/>
      <c r="H1217" s="93"/>
      <c r="I1217" s="93"/>
      <c r="J1217" s="93"/>
      <c r="S1217" s="72"/>
      <c r="T1217" s="72"/>
    </row>
    <row r="1218" spans="1:20" s="65" customFormat="1" ht="14.5" x14ac:dyDescent="0.35">
      <c r="A1218" s="48"/>
      <c r="B1218" s="93"/>
      <c r="C1218" s="93"/>
      <c r="D1218" s="93"/>
      <c r="E1218" s="95"/>
      <c r="F1218" s="95"/>
      <c r="G1218" s="95"/>
      <c r="H1218" s="93"/>
      <c r="I1218" s="93"/>
      <c r="J1218" s="93"/>
      <c r="S1218" s="72"/>
      <c r="T1218" s="72"/>
    </row>
    <row r="1219" spans="1:20" s="65" customFormat="1" ht="14.5" x14ac:dyDescent="0.35">
      <c r="A1219" s="48"/>
      <c r="B1219" s="93"/>
      <c r="C1219" s="93"/>
      <c r="D1219" s="93"/>
      <c r="E1219" s="95"/>
      <c r="F1219" s="95"/>
      <c r="G1219" s="95"/>
      <c r="H1219" s="93"/>
      <c r="I1219" s="93"/>
      <c r="J1219" s="93"/>
      <c r="S1219" s="72"/>
      <c r="T1219" s="72"/>
    </row>
    <row r="1220" spans="1:20" s="65" customFormat="1" ht="14.5" x14ac:dyDescent="0.35">
      <c r="A1220" s="48"/>
      <c r="B1220" s="93"/>
      <c r="C1220" s="93"/>
      <c r="D1220" s="93"/>
      <c r="E1220" s="95"/>
      <c r="F1220" s="95"/>
      <c r="G1220" s="95"/>
      <c r="H1220" s="93"/>
      <c r="I1220" s="93"/>
      <c r="J1220" s="93"/>
      <c r="S1220" s="72"/>
      <c r="T1220" s="72"/>
    </row>
    <row r="1221" spans="1:20" s="65" customFormat="1" ht="14.5" x14ac:dyDescent="0.35">
      <c r="A1221" s="48"/>
      <c r="B1221" s="93"/>
      <c r="C1221" s="93"/>
      <c r="D1221" s="93"/>
      <c r="E1221" s="95"/>
      <c r="F1221" s="95"/>
      <c r="G1221" s="95"/>
      <c r="H1221" s="93"/>
      <c r="I1221" s="93"/>
      <c r="J1221" s="93"/>
      <c r="S1221" s="72"/>
      <c r="T1221" s="72"/>
    </row>
    <row r="1222" spans="1:20" s="65" customFormat="1" ht="14.5" x14ac:dyDescent="0.35">
      <c r="A1222" s="48"/>
      <c r="B1222" s="93"/>
      <c r="C1222" s="93"/>
      <c r="D1222" s="93"/>
      <c r="E1222" s="95"/>
      <c r="F1222" s="95"/>
      <c r="G1222" s="95"/>
      <c r="H1222" s="93"/>
      <c r="I1222" s="93"/>
      <c r="J1222" s="93"/>
      <c r="S1222" s="72"/>
      <c r="T1222" s="72"/>
    </row>
    <row r="1223" spans="1:20" s="65" customFormat="1" ht="14.5" x14ac:dyDescent="0.35">
      <c r="A1223" s="48"/>
      <c r="B1223" s="93"/>
      <c r="C1223" s="93"/>
      <c r="D1223" s="93"/>
      <c r="E1223" s="95"/>
      <c r="F1223" s="95"/>
      <c r="G1223" s="95"/>
      <c r="H1223" s="93"/>
      <c r="I1223" s="93"/>
      <c r="J1223" s="93"/>
      <c r="S1223" s="72"/>
      <c r="T1223" s="72"/>
    </row>
    <row r="1224" spans="1:20" s="65" customFormat="1" ht="14.5" x14ac:dyDescent="0.35">
      <c r="A1224" s="48"/>
      <c r="B1224" s="93"/>
      <c r="C1224" s="93"/>
      <c r="D1224" s="93"/>
      <c r="E1224" s="95"/>
      <c r="F1224" s="95"/>
      <c r="G1224" s="95"/>
      <c r="H1224" s="93"/>
      <c r="I1224" s="93"/>
      <c r="J1224" s="93"/>
      <c r="S1224" s="72"/>
      <c r="T1224" s="72"/>
    </row>
    <row r="1225" spans="1:20" s="65" customFormat="1" ht="14.5" x14ac:dyDescent="0.35">
      <c r="A1225" s="48"/>
      <c r="B1225" s="93"/>
      <c r="C1225" s="93"/>
      <c r="D1225" s="93"/>
      <c r="E1225" s="95"/>
      <c r="F1225" s="95"/>
      <c r="G1225" s="95"/>
      <c r="H1225" s="93"/>
      <c r="I1225" s="93"/>
      <c r="J1225" s="93"/>
      <c r="S1225" s="72"/>
      <c r="T1225" s="72"/>
    </row>
    <row r="1226" spans="1:20" s="65" customFormat="1" ht="14.5" x14ac:dyDescent="0.35">
      <c r="A1226" s="48"/>
      <c r="B1226" s="93"/>
      <c r="C1226" s="93"/>
      <c r="D1226" s="93"/>
      <c r="E1226" s="95"/>
      <c r="F1226" s="95"/>
      <c r="G1226" s="95"/>
      <c r="H1226" s="93"/>
      <c r="I1226" s="93"/>
      <c r="J1226" s="93"/>
      <c r="S1226" s="72"/>
      <c r="T1226" s="72"/>
    </row>
    <row r="1227" spans="1:20" s="65" customFormat="1" ht="14.5" x14ac:dyDescent="0.35">
      <c r="A1227" s="48"/>
      <c r="B1227" s="93"/>
      <c r="C1227" s="93"/>
      <c r="D1227" s="93"/>
      <c r="E1227" s="95"/>
      <c r="F1227" s="95"/>
      <c r="G1227" s="95"/>
      <c r="H1227" s="93"/>
      <c r="I1227" s="93"/>
      <c r="J1227" s="93"/>
      <c r="S1227" s="72"/>
      <c r="T1227" s="72"/>
    </row>
    <row r="1228" spans="1:20" s="65" customFormat="1" ht="14.5" x14ac:dyDescent="0.35">
      <c r="A1228" s="48"/>
      <c r="B1228" s="93"/>
      <c r="C1228" s="93"/>
      <c r="D1228" s="93"/>
      <c r="E1228" s="95"/>
      <c r="F1228" s="95"/>
      <c r="G1228" s="95"/>
      <c r="H1228" s="93"/>
      <c r="I1228" s="93"/>
      <c r="J1228" s="93"/>
      <c r="S1228" s="72"/>
      <c r="T1228" s="72"/>
    </row>
    <row r="1229" spans="1:20" s="65" customFormat="1" ht="14.5" x14ac:dyDescent="0.35">
      <c r="A1229" s="48"/>
      <c r="B1229" s="93"/>
      <c r="C1229" s="93"/>
      <c r="D1229" s="93"/>
      <c r="E1229" s="95"/>
      <c r="F1229" s="95"/>
      <c r="G1229" s="95"/>
      <c r="H1229" s="93"/>
      <c r="I1229" s="93"/>
      <c r="J1229" s="93"/>
      <c r="S1229" s="72"/>
      <c r="T1229" s="72"/>
    </row>
    <row r="1230" spans="1:20" s="65" customFormat="1" ht="14.5" x14ac:dyDescent="0.35">
      <c r="A1230" s="48"/>
      <c r="B1230" s="93"/>
      <c r="C1230" s="93"/>
      <c r="D1230" s="93"/>
      <c r="E1230" s="95"/>
      <c r="F1230" s="95"/>
      <c r="G1230" s="95"/>
      <c r="H1230" s="93"/>
      <c r="I1230" s="93"/>
      <c r="J1230" s="93"/>
      <c r="S1230" s="72"/>
      <c r="T1230" s="72"/>
    </row>
    <row r="1231" spans="1:20" s="65" customFormat="1" ht="14.5" x14ac:dyDescent="0.35">
      <c r="A1231" s="48"/>
      <c r="B1231" s="93"/>
      <c r="C1231" s="93"/>
      <c r="D1231" s="93"/>
      <c r="E1231" s="95"/>
      <c r="F1231" s="95"/>
      <c r="G1231" s="95"/>
      <c r="H1231" s="93"/>
      <c r="I1231" s="93"/>
      <c r="J1231" s="93"/>
      <c r="S1231" s="72"/>
      <c r="T1231" s="72"/>
    </row>
    <row r="1232" spans="1:20" s="65" customFormat="1" ht="14.5" x14ac:dyDescent="0.35">
      <c r="A1232" s="48"/>
      <c r="B1232" s="93"/>
      <c r="C1232" s="93"/>
      <c r="D1232" s="93"/>
      <c r="E1232" s="95"/>
      <c r="F1232" s="95"/>
      <c r="G1232" s="95"/>
      <c r="H1232" s="93"/>
      <c r="I1232" s="93"/>
      <c r="J1232" s="93"/>
      <c r="S1232" s="72"/>
      <c r="T1232" s="72"/>
    </row>
    <row r="1233" spans="1:20" s="65" customFormat="1" ht="14.5" x14ac:dyDescent="0.35">
      <c r="A1233" s="48"/>
      <c r="B1233" s="93"/>
      <c r="C1233" s="93"/>
      <c r="D1233" s="93"/>
      <c r="E1233" s="95"/>
      <c r="F1233" s="95"/>
      <c r="G1233" s="95"/>
      <c r="H1233" s="93"/>
      <c r="I1233" s="93"/>
      <c r="J1233" s="93"/>
      <c r="S1233" s="72"/>
      <c r="T1233" s="72"/>
    </row>
    <row r="1234" spans="1:20" s="65" customFormat="1" ht="14.5" x14ac:dyDescent="0.35">
      <c r="A1234" s="48"/>
      <c r="B1234" s="93"/>
      <c r="C1234" s="93"/>
      <c r="D1234" s="93"/>
      <c r="E1234" s="95"/>
      <c r="F1234" s="95"/>
      <c r="G1234" s="95"/>
      <c r="H1234" s="93"/>
      <c r="I1234" s="93"/>
      <c r="J1234" s="93"/>
      <c r="S1234" s="72"/>
      <c r="T1234" s="72"/>
    </row>
    <row r="1235" spans="1:20" s="65" customFormat="1" ht="14.5" x14ac:dyDescent="0.35">
      <c r="A1235" s="48"/>
      <c r="B1235" s="93"/>
      <c r="C1235" s="93"/>
      <c r="D1235" s="93"/>
      <c r="E1235" s="95"/>
      <c r="F1235" s="95"/>
      <c r="G1235" s="95"/>
      <c r="H1235" s="93"/>
      <c r="I1235" s="93"/>
      <c r="J1235" s="93"/>
      <c r="S1235" s="72"/>
      <c r="T1235" s="72"/>
    </row>
    <row r="1236" spans="1:20" s="65" customFormat="1" ht="14.5" x14ac:dyDescent="0.35">
      <c r="A1236" s="48"/>
      <c r="B1236" s="93"/>
      <c r="C1236" s="93"/>
      <c r="D1236" s="93"/>
      <c r="E1236" s="95"/>
      <c r="F1236" s="95"/>
      <c r="G1236" s="95"/>
      <c r="H1236" s="93"/>
      <c r="I1236" s="93"/>
      <c r="J1236" s="93"/>
      <c r="S1236" s="72"/>
      <c r="T1236" s="72"/>
    </row>
    <row r="1237" spans="1:20" s="65" customFormat="1" ht="14.5" x14ac:dyDescent="0.35">
      <c r="A1237" s="48"/>
      <c r="B1237" s="93"/>
      <c r="C1237" s="93"/>
      <c r="D1237" s="93"/>
      <c r="E1237" s="95"/>
      <c r="F1237" s="95"/>
      <c r="G1237" s="95"/>
      <c r="H1237" s="93"/>
      <c r="I1237" s="93"/>
      <c r="J1237" s="93"/>
      <c r="S1237" s="72"/>
      <c r="T1237" s="72"/>
    </row>
    <row r="1238" spans="1:20" s="65" customFormat="1" ht="14.5" x14ac:dyDescent="0.35">
      <c r="A1238" s="48"/>
      <c r="B1238" s="93"/>
      <c r="C1238" s="93"/>
      <c r="D1238" s="93"/>
      <c r="E1238" s="95"/>
      <c r="F1238" s="95"/>
      <c r="G1238" s="95"/>
      <c r="H1238" s="93"/>
      <c r="I1238" s="93"/>
      <c r="J1238" s="93"/>
      <c r="S1238" s="72"/>
      <c r="T1238" s="72"/>
    </row>
    <row r="1239" spans="1:20" s="65" customFormat="1" ht="14.5" x14ac:dyDescent="0.35">
      <c r="A1239" s="48"/>
      <c r="B1239" s="93"/>
      <c r="C1239" s="93"/>
      <c r="D1239" s="93"/>
      <c r="E1239" s="95"/>
      <c r="F1239" s="95"/>
      <c r="G1239" s="95"/>
      <c r="H1239" s="93"/>
      <c r="I1239" s="93"/>
      <c r="J1239" s="93"/>
      <c r="S1239" s="72"/>
      <c r="T1239" s="72"/>
    </row>
    <row r="1240" spans="1:20" s="65" customFormat="1" ht="14.5" x14ac:dyDescent="0.35">
      <c r="A1240" s="48"/>
      <c r="B1240" s="93"/>
      <c r="C1240" s="93"/>
      <c r="D1240" s="93"/>
      <c r="E1240" s="95"/>
      <c r="F1240" s="95"/>
      <c r="G1240" s="95"/>
      <c r="H1240" s="93"/>
      <c r="I1240" s="93"/>
      <c r="J1240" s="93"/>
      <c r="S1240" s="72"/>
      <c r="T1240" s="72"/>
    </row>
    <row r="1241" spans="1:20" s="65" customFormat="1" ht="14.5" x14ac:dyDescent="0.35">
      <c r="A1241" s="48"/>
      <c r="B1241" s="93"/>
      <c r="C1241" s="93"/>
      <c r="D1241" s="93"/>
      <c r="E1241" s="95"/>
      <c r="F1241" s="95"/>
      <c r="G1241" s="95"/>
      <c r="H1241" s="93"/>
      <c r="I1241" s="93"/>
      <c r="J1241" s="93"/>
      <c r="S1241" s="72"/>
      <c r="T1241" s="72"/>
    </row>
    <row r="1242" spans="1:20" s="65" customFormat="1" ht="14.5" x14ac:dyDescent="0.35">
      <c r="A1242" s="48"/>
      <c r="B1242" s="93"/>
      <c r="C1242" s="93"/>
      <c r="D1242" s="93"/>
      <c r="E1242" s="95"/>
      <c r="F1242" s="95"/>
      <c r="G1242" s="95"/>
      <c r="H1242" s="93"/>
      <c r="I1242" s="93"/>
      <c r="J1242" s="93"/>
      <c r="S1242" s="72"/>
      <c r="T1242" s="72"/>
    </row>
    <row r="1243" spans="1:20" s="65" customFormat="1" ht="14.5" x14ac:dyDescent="0.35">
      <c r="A1243" s="48"/>
      <c r="B1243" s="93"/>
      <c r="C1243" s="93"/>
      <c r="D1243" s="93"/>
      <c r="E1243" s="95"/>
      <c r="F1243" s="95"/>
      <c r="G1243" s="95"/>
      <c r="H1243" s="93"/>
      <c r="I1243" s="93"/>
      <c r="J1243" s="93"/>
      <c r="S1243" s="72"/>
      <c r="T1243" s="72"/>
    </row>
    <row r="1244" spans="1:20" s="65" customFormat="1" ht="14.5" x14ac:dyDescent="0.35">
      <c r="A1244" s="48"/>
      <c r="B1244" s="93"/>
      <c r="C1244" s="93"/>
      <c r="D1244" s="93"/>
      <c r="E1244" s="95"/>
      <c r="F1244" s="95"/>
      <c r="G1244" s="95"/>
      <c r="H1244" s="93"/>
      <c r="I1244" s="93"/>
      <c r="J1244" s="93"/>
      <c r="S1244" s="72"/>
      <c r="T1244" s="72"/>
    </row>
    <row r="1245" spans="1:20" s="65" customFormat="1" ht="14.5" x14ac:dyDescent="0.35">
      <c r="A1245" s="48"/>
      <c r="B1245" s="93"/>
      <c r="C1245" s="93"/>
      <c r="D1245" s="93"/>
      <c r="E1245" s="95"/>
      <c r="F1245" s="95"/>
      <c r="G1245" s="95"/>
      <c r="H1245" s="93"/>
      <c r="I1245" s="93"/>
      <c r="J1245" s="93"/>
      <c r="S1245" s="72"/>
      <c r="T1245" s="72"/>
    </row>
    <row r="1246" spans="1:20" s="65" customFormat="1" ht="14.5" x14ac:dyDescent="0.35">
      <c r="A1246" s="48"/>
      <c r="B1246" s="93"/>
      <c r="C1246" s="93"/>
      <c r="D1246" s="93"/>
      <c r="E1246" s="95"/>
      <c r="F1246" s="95"/>
      <c r="G1246" s="95"/>
      <c r="H1246" s="93"/>
      <c r="I1246" s="93"/>
      <c r="J1246" s="93"/>
      <c r="S1246" s="72"/>
      <c r="T1246" s="72"/>
    </row>
    <row r="1247" spans="1:20" s="65" customFormat="1" ht="14.5" x14ac:dyDescent="0.35">
      <c r="A1247" s="48"/>
      <c r="B1247" s="93"/>
      <c r="C1247" s="93"/>
      <c r="D1247" s="93"/>
      <c r="E1247" s="95"/>
      <c r="F1247" s="95"/>
      <c r="G1247" s="95"/>
      <c r="H1247" s="93"/>
      <c r="I1247" s="93"/>
      <c r="J1247" s="93"/>
      <c r="S1247" s="72"/>
      <c r="T1247" s="72"/>
    </row>
    <row r="1248" spans="1:20" s="65" customFormat="1" ht="14.5" x14ac:dyDescent="0.35">
      <c r="A1248" s="48"/>
      <c r="B1248" s="93"/>
      <c r="C1248" s="93"/>
      <c r="D1248" s="93"/>
      <c r="E1248" s="95"/>
      <c r="F1248" s="95"/>
      <c r="G1248" s="95"/>
      <c r="H1248" s="93"/>
      <c r="I1248" s="93"/>
      <c r="J1248" s="93"/>
      <c r="S1248" s="72"/>
      <c r="T1248" s="72"/>
    </row>
    <row r="1249" spans="1:20" s="65" customFormat="1" ht="14.5" x14ac:dyDescent="0.35">
      <c r="A1249" s="48"/>
      <c r="B1249" s="93"/>
      <c r="C1249" s="93"/>
      <c r="D1249" s="93"/>
      <c r="E1249" s="95"/>
      <c r="F1249" s="95"/>
      <c r="G1249" s="95"/>
      <c r="H1249" s="93"/>
      <c r="I1249" s="93"/>
      <c r="J1249" s="93"/>
      <c r="S1249" s="72"/>
      <c r="T1249" s="72"/>
    </row>
    <row r="1250" spans="1:20" s="65" customFormat="1" ht="14.5" x14ac:dyDescent="0.35">
      <c r="A1250" s="48"/>
      <c r="B1250" s="93"/>
      <c r="C1250" s="93"/>
      <c r="D1250" s="93"/>
      <c r="E1250" s="95"/>
      <c r="F1250" s="95"/>
      <c r="G1250" s="95"/>
      <c r="H1250" s="93"/>
      <c r="I1250" s="93"/>
      <c r="J1250" s="93"/>
      <c r="S1250" s="72"/>
      <c r="T1250" s="72"/>
    </row>
    <row r="1251" spans="1:20" s="65" customFormat="1" ht="14.5" x14ac:dyDescent="0.35">
      <c r="A1251" s="48"/>
      <c r="B1251" s="93"/>
      <c r="C1251" s="93"/>
      <c r="D1251" s="93"/>
      <c r="E1251" s="95"/>
      <c r="F1251" s="95"/>
      <c r="G1251" s="95"/>
      <c r="H1251" s="93"/>
      <c r="I1251" s="93"/>
      <c r="J1251" s="93"/>
      <c r="S1251" s="72"/>
      <c r="T1251" s="72"/>
    </row>
    <row r="1252" spans="1:20" s="65" customFormat="1" ht="14.5" x14ac:dyDescent="0.35">
      <c r="A1252" s="48"/>
      <c r="B1252" s="93"/>
      <c r="C1252" s="93"/>
      <c r="D1252" s="93"/>
      <c r="E1252" s="95"/>
      <c r="F1252" s="95"/>
      <c r="G1252" s="95"/>
      <c r="H1252" s="93"/>
      <c r="I1252" s="93"/>
      <c r="J1252" s="93"/>
      <c r="S1252" s="72"/>
      <c r="T1252" s="72"/>
    </row>
    <row r="1253" spans="1:20" s="65" customFormat="1" ht="14.5" x14ac:dyDescent="0.35">
      <c r="A1253" s="48"/>
      <c r="B1253" s="93"/>
      <c r="C1253" s="93"/>
      <c r="D1253" s="93"/>
      <c r="E1253" s="95"/>
      <c r="F1253" s="95"/>
      <c r="G1253" s="95"/>
      <c r="H1253" s="93"/>
      <c r="I1253" s="93"/>
      <c r="J1253" s="93"/>
      <c r="S1253" s="72"/>
      <c r="T1253" s="72"/>
    </row>
    <row r="1254" spans="1:20" s="65" customFormat="1" ht="14.5" x14ac:dyDescent="0.35">
      <c r="A1254" s="48"/>
      <c r="B1254" s="93"/>
      <c r="C1254" s="93"/>
      <c r="D1254" s="93"/>
      <c r="E1254" s="95"/>
      <c r="F1254" s="95"/>
      <c r="G1254" s="95"/>
      <c r="H1254" s="93"/>
      <c r="I1254" s="93"/>
      <c r="J1254" s="93"/>
      <c r="S1254" s="72"/>
      <c r="T1254" s="72"/>
    </row>
    <row r="1255" spans="1:20" s="65" customFormat="1" ht="14.5" x14ac:dyDescent="0.35">
      <c r="A1255" s="48"/>
      <c r="B1255" s="93"/>
      <c r="C1255" s="93"/>
      <c r="D1255" s="93"/>
      <c r="E1255" s="95"/>
      <c r="F1255" s="95"/>
      <c r="G1255" s="95"/>
      <c r="H1255" s="93"/>
      <c r="I1255" s="93"/>
      <c r="J1255" s="93"/>
      <c r="S1255" s="72"/>
      <c r="T1255" s="72"/>
    </row>
    <row r="1256" spans="1:20" s="65" customFormat="1" ht="14.5" x14ac:dyDescent="0.35">
      <c r="A1256" s="48"/>
      <c r="B1256" s="93"/>
      <c r="C1256" s="93"/>
      <c r="D1256" s="93"/>
      <c r="E1256" s="95"/>
      <c r="F1256" s="95"/>
      <c r="G1256" s="95"/>
      <c r="H1256" s="93"/>
      <c r="I1256" s="93"/>
      <c r="J1256" s="93"/>
      <c r="S1256" s="72"/>
      <c r="T1256" s="72"/>
    </row>
    <row r="1257" spans="1:20" s="65" customFormat="1" ht="14.5" x14ac:dyDescent="0.35">
      <c r="A1257" s="48"/>
      <c r="B1257" s="93"/>
      <c r="C1257" s="93"/>
      <c r="D1257" s="93"/>
      <c r="E1257" s="95"/>
      <c r="F1257" s="95"/>
      <c r="G1257" s="95"/>
      <c r="H1257" s="93"/>
      <c r="I1257" s="93"/>
      <c r="J1257" s="93"/>
      <c r="S1257" s="72"/>
      <c r="T1257" s="72"/>
    </row>
    <row r="1258" spans="1:20" s="65" customFormat="1" ht="14.5" x14ac:dyDescent="0.35">
      <c r="A1258" s="48"/>
      <c r="B1258" s="93"/>
      <c r="C1258" s="93"/>
      <c r="D1258" s="93"/>
      <c r="E1258" s="95"/>
      <c r="F1258" s="95"/>
      <c r="G1258" s="95"/>
      <c r="H1258" s="93"/>
      <c r="I1258" s="93"/>
      <c r="J1258" s="93"/>
      <c r="S1258" s="72"/>
      <c r="T1258" s="72"/>
    </row>
    <row r="1259" spans="1:20" s="65" customFormat="1" ht="14.5" x14ac:dyDescent="0.35">
      <c r="A1259" s="48"/>
      <c r="B1259" s="93"/>
      <c r="C1259" s="93"/>
      <c r="D1259" s="93"/>
      <c r="E1259" s="95"/>
      <c r="F1259" s="95"/>
      <c r="G1259" s="95"/>
      <c r="H1259" s="93"/>
      <c r="I1259" s="93"/>
      <c r="J1259" s="93"/>
      <c r="S1259" s="72"/>
      <c r="T1259" s="72"/>
    </row>
    <row r="1260" spans="1:20" s="65" customFormat="1" ht="14.5" x14ac:dyDescent="0.35">
      <c r="A1260" s="48"/>
      <c r="B1260" s="93"/>
      <c r="C1260" s="93"/>
      <c r="D1260" s="93"/>
      <c r="E1260" s="95"/>
      <c r="F1260" s="95"/>
      <c r="G1260" s="95"/>
      <c r="H1260" s="93"/>
      <c r="I1260" s="93"/>
      <c r="J1260" s="93"/>
      <c r="S1260" s="72"/>
      <c r="T1260" s="72"/>
    </row>
    <row r="1261" spans="1:20" s="65" customFormat="1" ht="14.5" x14ac:dyDescent="0.35">
      <c r="A1261" s="48"/>
      <c r="B1261" s="93"/>
      <c r="C1261" s="93"/>
      <c r="D1261" s="93"/>
      <c r="E1261" s="95"/>
      <c r="F1261" s="95"/>
      <c r="G1261" s="95"/>
      <c r="H1261" s="93"/>
      <c r="I1261" s="93"/>
      <c r="J1261" s="93"/>
      <c r="S1261" s="72"/>
      <c r="T1261" s="72"/>
    </row>
    <row r="1262" spans="1:20" s="65" customFormat="1" ht="14.5" x14ac:dyDescent="0.35">
      <c r="A1262" s="48"/>
      <c r="B1262" s="93"/>
      <c r="C1262" s="93"/>
      <c r="D1262" s="93"/>
      <c r="E1262" s="95"/>
      <c r="F1262" s="95"/>
      <c r="G1262" s="95"/>
      <c r="H1262" s="93"/>
      <c r="I1262" s="93"/>
      <c r="J1262" s="93"/>
      <c r="S1262" s="72"/>
      <c r="T1262" s="72"/>
    </row>
    <row r="1263" spans="1:20" s="65" customFormat="1" ht="14.5" x14ac:dyDescent="0.35">
      <c r="A1263" s="48"/>
      <c r="B1263" s="93"/>
      <c r="C1263" s="93"/>
      <c r="D1263" s="93"/>
      <c r="E1263" s="95"/>
      <c r="F1263" s="95"/>
      <c r="G1263" s="95"/>
      <c r="H1263" s="93"/>
      <c r="I1263" s="93"/>
      <c r="J1263" s="93"/>
      <c r="S1263" s="72"/>
      <c r="T1263" s="72"/>
    </row>
    <row r="1264" spans="1:20" s="65" customFormat="1" ht="14.5" x14ac:dyDescent="0.35">
      <c r="A1264" s="48"/>
      <c r="B1264" s="93"/>
      <c r="C1264" s="93"/>
      <c r="D1264" s="93"/>
      <c r="E1264" s="95"/>
      <c r="F1264" s="95"/>
      <c r="G1264" s="95"/>
      <c r="H1264" s="93"/>
      <c r="I1264" s="93"/>
      <c r="J1264" s="93"/>
      <c r="S1264" s="72"/>
      <c r="T1264" s="72"/>
    </row>
    <row r="1265" spans="1:20" s="65" customFormat="1" ht="14.5" x14ac:dyDescent="0.35">
      <c r="A1265" s="48"/>
      <c r="B1265" s="93"/>
      <c r="C1265" s="93"/>
      <c r="D1265" s="93"/>
      <c r="E1265" s="95"/>
      <c r="F1265" s="95"/>
      <c r="G1265" s="95"/>
      <c r="H1265" s="93"/>
      <c r="I1265" s="93"/>
      <c r="J1265" s="93"/>
      <c r="S1265" s="72"/>
      <c r="T1265" s="72"/>
    </row>
    <row r="1266" spans="1:20" s="65" customFormat="1" ht="14.5" x14ac:dyDescent="0.35">
      <c r="A1266" s="48"/>
      <c r="B1266" s="93"/>
      <c r="C1266" s="93"/>
      <c r="D1266" s="93"/>
      <c r="E1266" s="95"/>
      <c r="F1266" s="95"/>
      <c r="G1266" s="95"/>
      <c r="H1266" s="93"/>
      <c r="I1266" s="93"/>
      <c r="J1266" s="93"/>
      <c r="S1266" s="72"/>
      <c r="T1266" s="72"/>
    </row>
    <row r="1267" spans="1:20" s="65" customFormat="1" ht="14.5" x14ac:dyDescent="0.35">
      <c r="A1267" s="48"/>
      <c r="B1267" s="93"/>
      <c r="C1267" s="93"/>
      <c r="D1267" s="93"/>
      <c r="E1267" s="95"/>
      <c r="F1267" s="95"/>
      <c r="G1267" s="95"/>
      <c r="H1267" s="93"/>
      <c r="I1267" s="93"/>
      <c r="J1267" s="93"/>
      <c r="S1267" s="72"/>
      <c r="T1267" s="72"/>
    </row>
    <row r="1268" spans="1:20" s="65" customFormat="1" ht="14.5" x14ac:dyDescent="0.35">
      <c r="A1268" s="48"/>
      <c r="B1268" s="93"/>
      <c r="C1268" s="93"/>
      <c r="D1268" s="93"/>
      <c r="E1268" s="95"/>
      <c r="F1268" s="95"/>
      <c r="G1268" s="95"/>
      <c r="H1268" s="93"/>
      <c r="I1268" s="93"/>
      <c r="J1268" s="93"/>
      <c r="S1268" s="72"/>
      <c r="T1268" s="72"/>
    </row>
    <row r="1269" spans="1:20" s="65" customFormat="1" ht="14.5" x14ac:dyDescent="0.35">
      <c r="A1269" s="48"/>
      <c r="B1269" s="93"/>
      <c r="C1269" s="93"/>
      <c r="D1269" s="93"/>
      <c r="E1269" s="95"/>
      <c r="F1269" s="95"/>
      <c r="G1269" s="95"/>
      <c r="H1269" s="93"/>
      <c r="I1269" s="93"/>
      <c r="J1269" s="93"/>
      <c r="S1269" s="72"/>
      <c r="T1269" s="72"/>
    </row>
    <row r="1270" spans="1:20" s="65" customFormat="1" ht="14.5" x14ac:dyDescent="0.35">
      <c r="A1270" s="48"/>
      <c r="E1270" s="102"/>
      <c r="F1270" s="102"/>
      <c r="G1270" s="102"/>
      <c r="I1270" s="93"/>
      <c r="J1270" s="93"/>
      <c r="S1270" s="72"/>
      <c r="T1270" s="72"/>
    </row>
    <row r="1271" spans="1:20" s="65" customFormat="1" ht="14.5" x14ac:dyDescent="0.35">
      <c r="A1271" s="48"/>
      <c r="E1271" s="102"/>
      <c r="F1271" s="102"/>
      <c r="G1271" s="102"/>
      <c r="I1271" s="93"/>
      <c r="J1271" s="93"/>
      <c r="S1271" s="72"/>
      <c r="T1271" s="72"/>
    </row>
    <row r="1272" spans="1:20" s="65" customFormat="1" ht="14.5" x14ac:dyDescent="0.35">
      <c r="A1272" s="48"/>
      <c r="E1272" s="102"/>
      <c r="F1272" s="102"/>
      <c r="G1272" s="102"/>
      <c r="I1272" s="93"/>
      <c r="J1272" s="93"/>
      <c r="S1272" s="72"/>
      <c r="T1272" s="72"/>
    </row>
    <row r="1273" spans="1:20" s="65" customFormat="1" ht="14.5" x14ac:dyDescent="0.35">
      <c r="A1273" s="48"/>
      <c r="E1273" s="102"/>
      <c r="F1273" s="102"/>
      <c r="G1273" s="102"/>
      <c r="I1273" s="93"/>
      <c r="J1273" s="93"/>
      <c r="S1273" s="72"/>
      <c r="T1273" s="72"/>
    </row>
    <row r="1274" spans="1:20" s="65" customFormat="1" ht="14.5" x14ac:dyDescent="0.35">
      <c r="A1274" s="48"/>
      <c r="E1274" s="102"/>
      <c r="F1274" s="102"/>
      <c r="G1274" s="102"/>
      <c r="I1274" s="93"/>
      <c r="J1274" s="93"/>
      <c r="S1274" s="72"/>
      <c r="T1274" s="72"/>
    </row>
    <row r="1275" spans="1:20" s="65" customFormat="1" ht="14.5" x14ac:dyDescent="0.35">
      <c r="A1275" s="48"/>
      <c r="E1275" s="102"/>
      <c r="F1275" s="102"/>
      <c r="G1275" s="102"/>
      <c r="I1275" s="93"/>
      <c r="J1275" s="93"/>
      <c r="S1275" s="72"/>
      <c r="T1275" s="72"/>
    </row>
    <row r="1276" spans="1:20" s="65" customFormat="1" ht="14.5" x14ac:dyDescent="0.35">
      <c r="A1276" s="48"/>
      <c r="E1276" s="102"/>
      <c r="F1276" s="102"/>
      <c r="G1276" s="102"/>
      <c r="I1276" s="93"/>
      <c r="J1276" s="93"/>
      <c r="S1276" s="72"/>
      <c r="T1276" s="72"/>
    </row>
    <row r="1277" spans="1:20" s="65" customFormat="1" ht="14.5" x14ac:dyDescent="0.35">
      <c r="A1277" s="48"/>
      <c r="E1277" s="102"/>
      <c r="F1277" s="102"/>
      <c r="G1277" s="102"/>
      <c r="I1277" s="93"/>
      <c r="J1277" s="93"/>
      <c r="S1277" s="72"/>
      <c r="T1277" s="72"/>
    </row>
    <row r="1278" spans="1:20" s="65" customFormat="1" ht="14.5" x14ac:dyDescent="0.35">
      <c r="A1278" s="48"/>
      <c r="E1278" s="102"/>
      <c r="F1278" s="102"/>
      <c r="G1278" s="102"/>
      <c r="I1278" s="93"/>
      <c r="J1278" s="93"/>
      <c r="S1278" s="72"/>
      <c r="T1278" s="72"/>
    </row>
    <row r="1279" spans="1:20" s="65" customFormat="1" ht="14.5" x14ac:dyDescent="0.35">
      <c r="A1279" s="48"/>
      <c r="E1279" s="102"/>
      <c r="F1279" s="102"/>
      <c r="G1279" s="102"/>
      <c r="I1279" s="93"/>
      <c r="J1279" s="93"/>
      <c r="S1279" s="72"/>
      <c r="T1279" s="72"/>
    </row>
    <row r="1280" spans="1:20" s="65" customFormat="1" ht="14.5" x14ac:dyDescent="0.35">
      <c r="A1280" s="48"/>
      <c r="E1280" s="102"/>
      <c r="F1280" s="102"/>
      <c r="G1280" s="102"/>
      <c r="I1280" s="93"/>
      <c r="J1280" s="93"/>
      <c r="S1280" s="72"/>
      <c r="T1280" s="72"/>
    </row>
    <row r="1281" spans="1:20" s="65" customFormat="1" ht="14.5" x14ac:dyDescent="0.35">
      <c r="A1281" s="48"/>
      <c r="E1281" s="102"/>
      <c r="F1281" s="102"/>
      <c r="G1281" s="102"/>
      <c r="I1281" s="93"/>
      <c r="J1281" s="93"/>
      <c r="S1281" s="72"/>
      <c r="T1281" s="72"/>
    </row>
    <row r="1282" spans="1:20" s="65" customFormat="1" ht="14.5" x14ac:dyDescent="0.35">
      <c r="A1282" s="48"/>
      <c r="E1282" s="102"/>
      <c r="F1282" s="102"/>
      <c r="G1282" s="102"/>
      <c r="I1282" s="93"/>
      <c r="J1282" s="93"/>
      <c r="S1282" s="72"/>
      <c r="T1282" s="72"/>
    </row>
    <row r="1283" spans="1:20" s="65" customFormat="1" ht="14.5" x14ac:dyDescent="0.35">
      <c r="A1283" s="48"/>
      <c r="E1283" s="102"/>
      <c r="F1283" s="102"/>
      <c r="G1283" s="102"/>
      <c r="I1283" s="93"/>
      <c r="J1283" s="93"/>
      <c r="S1283" s="72"/>
      <c r="T1283" s="72"/>
    </row>
    <row r="1284" spans="1:20" s="65" customFormat="1" ht="14.5" x14ac:dyDescent="0.35">
      <c r="A1284" s="48"/>
      <c r="E1284" s="102"/>
      <c r="F1284" s="102"/>
      <c r="G1284" s="102"/>
      <c r="I1284" s="93"/>
      <c r="J1284" s="93"/>
      <c r="S1284" s="72"/>
      <c r="T1284" s="72"/>
    </row>
    <row r="1285" spans="1:20" s="65" customFormat="1" ht="14.5" x14ac:dyDescent="0.35">
      <c r="A1285" s="48"/>
      <c r="E1285" s="102"/>
      <c r="F1285" s="102"/>
      <c r="G1285" s="102"/>
      <c r="I1285" s="93"/>
      <c r="J1285" s="93"/>
      <c r="S1285" s="72"/>
      <c r="T1285" s="72"/>
    </row>
    <row r="1286" spans="1:20" s="65" customFormat="1" ht="14.5" x14ac:dyDescent="0.35">
      <c r="A1286" s="48"/>
      <c r="E1286" s="102"/>
      <c r="F1286" s="102"/>
      <c r="G1286" s="102"/>
      <c r="I1286" s="93"/>
      <c r="J1286" s="93"/>
      <c r="S1286" s="72"/>
      <c r="T1286" s="72"/>
    </row>
    <row r="1287" spans="1:20" s="65" customFormat="1" ht="14.5" x14ac:dyDescent="0.35">
      <c r="A1287" s="48"/>
      <c r="E1287" s="102"/>
      <c r="F1287" s="102"/>
      <c r="G1287" s="102"/>
      <c r="I1287" s="93"/>
      <c r="J1287" s="93"/>
      <c r="S1287" s="72"/>
      <c r="T1287" s="72"/>
    </row>
    <row r="1288" spans="1:20" s="65" customFormat="1" ht="14.5" x14ac:dyDescent="0.35">
      <c r="A1288" s="48"/>
      <c r="E1288" s="102"/>
      <c r="F1288" s="102"/>
      <c r="G1288" s="102"/>
      <c r="I1288" s="93"/>
      <c r="J1288" s="93"/>
      <c r="S1288" s="72"/>
      <c r="T1288" s="72"/>
    </row>
    <row r="1289" spans="1:20" s="65" customFormat="1" ht="14.5" x14ac:dyDescent="0.35">
      <c r="A1289" s="48"/>
      <c r="E1289" s="102"/>
      <c r="F1289" s="102"/>
      <c r="G1289" s="102"/>
      <c r="I1289" s="93"/>
      <c r="J1289" s="93"/>
      <c r="S1289" s="72"/>
      <c r="T1289" s="72"/>
    </row>
    <row r="1290" spans="1:20" s="65" customFormat="1" ht="14.5" x14ac:dyDescent="0.35">
      <c r="A1290" s="48"/>
      <c r="E1290" s="102"/>
      <c r="F1290" s="102"/>
      <c r="G1290" s="102"/>
      <c r="I1290" s="93"/>
      <c r="J1290" s="93"/>
      <c r="S1290" s="72"/>
      <c r="T1290" s="72"/>
    </row>
    <row r="1291" spans="1:20" s="65" customFormat="1" ht="14.5" x14ac:dyDescent="0.35">
      <c r="A1291" s="48"/>
      <c r="E1291" s="102"/>
      <c r="F1291" s="102"/>
      <c r="G1291" s="102"/>
      <c r="I1291" s="93"/>
      <c r="J1291" s="93"/>
      <c r="S1291" s="72"/>
      <c r="T1291" s="72"/>
    </row>
    <row r="1292" spans="1:20" s="65" customFormat="1" ht="14.5" x14ac:dyDescent="0.35">
      <c r="A1292" s="48"/>
      <c r="E1292" s="102"/>
      <c r="F1292" s="102"/>
      <c r="G1292" s="102"/>
      <c r="I1292" s="93"/>
      <c r="J1292" s="93"/>
      <c r="S1292" s="72"/>
      <c r="T1292" s="72"/>
    </row>
    <row r="1293" spans="1:20" s="65" customFormat="1" ht="14.5" x14ac:dyDescent="0.35">
      <c r="A1293" s="48"/>
      <c r="E1293" s="102"/>
      <c r="F1293" s="102"/>
      <c r="G1293" s="102"/>
      <c r="I1293" s="93"/>
      <c r="J1293" s="93"/>
      <c r="S1293" s="72"/>
      <c r="T1293" s="72"/>
    </row>
    <row r="1294" spans="1:20" s="65" customFormat="1" ht="14.5" x14ac:dyDescent="0.35">
      <c r="A1294" s="48"/>
      <c r="E1294" s="102"/>
      <c r="F1294" s="102"/>
      <c r="G1294" s="102"/>
      <c r="I1294" s="93"/>
      <c r="J1294" s="93"/>
      <c r="S1294" s="72"/>
      <c r="T1294" s="72"/>
    </row>
    <row r="1295" spans="1:20" s="65" customFormat="1" ht="14.5" x14ac:dyDescent="0.35">
      <c r="A1295" s="48"/>
      <c r="E1295" s="102"/>
      <c r="F1295" s="102"/>
      <c r="G1295" s="102"/>
      <c r="I1295" s="93"/>
      <c r="J1295" s="93"/>
      <c r="S1295" s="72"/>
      <c r="T1295" s="72"/>
    </row>
    <row r="1296" spans="1:20" s="65" customFormat="1" ht="14.5" x14ac:dyDescent="0.35">
      <c r="A1296" s="48"/>
      <c r="E1296" s="102"/>
      <c r="F1296" s="102"/>
      <c r="G1296" s="102"/>
      <c r="I1296" s="93"/>
      <c r="J1296" s="93"/>
      <c r="S1296" s="72"/>
      <c r="T1296" s="72"/>
    </row>
    <row r="1297" spans="1:20" s="65" customFormat="1" ht="14.5" x14ac:dyDescent="0.35">
      <c r="A1297" s="48"/>
      <c r="E1297" s="102"/>
      <c r="F1297" s="102"/>
      <c r="G1297" s="102"/>
      <c r="I1297" s="93"/>
      <c r="J1297" s="93"/>
      <c r="S1297" s="72"/>
      <c r="T1297" s="72"/>
    </row>
    <row r="1298" spans="1:20" s="65" customFormat="1" ht="14.5" x14ac:dyDescent="0.35">
      <c r="A1298" s="48"/>
      <c r="E1298" s="102"/>
      <c r="F1298" s="102"/>
      <c r="G1298" s="102"/>
      <c r="I1298" s="93"/>
      <c r="J1298" s="93"/>
      <c r="S1298" s="72"/>
      <c r="T1298" s="72"/>
    </row>
    <row r="1299" spans="1:20" s="65" customFormat="1" ht="14.5" x14ac:dyDescent="0.35">
      <c r="A1299" s="48"/>
      <c r="E1299" s="102"/>
      <c r="F1299" s="102"/>
      <c r="G1299" s="102"/>
      <c r="I1299" s="93"/>
      <c r="J1299" s="93"/>
      <c r="S1299" s="72"/>
      <c r="T1299" s="72"/>
    </row>
    <row r="1300" spans="1:20" s="65" customFormat="1" ht="14.5" x14ac:dyDescent="0.35">
      <c r="A1300" s="48"/>
      <c r="E1300" s="102"/>
      <c r="F1300" s="102"/>
      <c r="G1300" s="102"/>
      <c r="I1300" s="93"/>
      <c r="J1300" s="93"/>
      <c r="S1300" s="72"/>
      <c r="T1300" s="72"/>
    </row>
    <row r="1301" spans="1:20" s="65" customFormat="1" ht="14.5" x14ac:dyDescent="0.35">
      <c r="A1301" s="48"/>
      <c r="E1301" s="102"/>
      <c r="F1301" s="102"/>
      <c r="G1301" s="102"/>
      <c r="I1301" s="93"/>
      <c r="J1301" s="93"/>
      <c r="S1301" s="72"/>
      <c r="T1301" s="72"/>
    </row>
    <row r="1302" spans="1:20" s="65" customFormat="1" ht="14.5" x14ac:dyDescent="0.35">
      <c r="A1302" s="48"/>
      <c r="E1302" s="102"/>
      <c r="F1302" s="102"/>
      <c r="G1302" s="102"/>
      <c r="I1302" s="93"/>
      <c r="J1302" s="93"/>
      <c r="S1302" s="72"/>
      <c r="T1302" s="72"/>
    </row>
    <row r="1303" spans="1:20" s="65" customFormat="1" ht="14.5" x14ac:dyDescent="0.35">
      <c r="A1303" s="48"/>
      <c r="E1303" s="102"/>
      <c r="F1303" s="102"/>
      <c r="G1303" s="102"/>
      <c r="I1303" s="93"/>
      <c r="J1303" s="93"/>
      <c r="S1303" s="72"/>
      <c r="T1303" s="72"/>
    </row>
    <row r="1304" spans="1:20" s="65" customFormat="1" ht="14.5" x14ac:dyDescent="0.35">
      <c r="A1304" s="48"/>
      <c r="E1304" s="102"/>
      <c r="F1304" s="102"/>
      <c r="G1304" s="102"/>
      <c r="I1304" s="93"/>
      <c r="J1304" s="93"/>
      <c r="S1304" s="72"/>
      <c r="T1304" s="72"/>
    </row>
    <row r="1305" spans="1:20" s="65" customFormat="1" ht="14.5" x14ac:dyDescent="0.35">
      <c r="A1305" s="48"/>
      <c r="E1305" s="102"/>
      <c r="F1305" s="102"/>
      <c r="G1305" s="102"/>
      <c r="I1305" s="93"/>
      <c r="J1305" s="93"/>
      <c r="S1305" s="72"/>
      <c r="T1305" s="72"/>
    </row>
    <row r="1306" spans="1:20" s="65" customFormat="1" ht="14.5" x14ac:dyDescent="0.35">
      <c r="A1306" s="48"/>
      <c r="E1306" s="102"/>
      <c r="F1306" s="102"/>
      <c r="G1306" s="102"/>
      <c r="I1306" s="93"/>
      <c r="J1306" s="93"/>
      <c r="S1306" s="72"/>
      <c r="T1306" s="72"/>
    </row>
    <row r="1307" spans="1:20" s="65" customFormat="1" ht="14.5" x14ac:dyDescent="0.35">
      <c r="A1307" s="48"/>
      <c r="E1307" s="102"/>
      <c r="F1307" s="102"/>
      <c r="G1307" s="102"/>
      <c r="I1307" s="93"/>
      <c r="J1307" s="93"/>
      <c r="S1307" s="72"/>
      <c r="T1307" s="72"/>
    </row>
    <row r="1308" spans="1:20" s="65" customFormat="1" ht="14.5" x14ac:dyDescent="0.35">
      <c r="A1308" s="48"/>
      <c r="E1308" s="102"/>
      <c r="F1308" s="102"/>
      <c r="G1308" s="102"/>
      <c r="I1308" s="93"/>
      <c r="J1308" s="93"/>
      <c r="S1308" s="72"/>
      <c r="T1308" s="72"/>
    </row>
    <row r="1309" spans="1:20" s="65" customFormat="1" ht="14.5" x14ac:dyDescent="0.35">
      <c r="A1309" s="48"/>
      <c r="E1309" s="102"/>
      <c r="F1309" s="102"/>
      <c r="G1309" s="102"/>
      <c r="I1309" s="93"/>
      <c r="J1309" s="93"/>
      <c r="S1309" s="72"/>
      <c r="T1309" s="72"/>
    </row>
    <row r="1310" spans="1:20" s="65" customFormat="1" ht="14.5" x14ac:dyDescent="0.35">
      <c r="A1310" s="48"/>
      <c r="E1310" s="102"/>
      <c r="F1310" s="102"/>
      <c r="G1310" s="102"/>
      <c r="I1310" s="93"/>
      <c r="J1310" s="93"/>
      <c r="S1310" s="72"/>
      <c r="T1310" s="72"/>
    </row>
    <row r="1311" spans="1:20" s="65" customFormat="1" ht="14.5" x14ac:dyDescent="0.35">
      <c r="A1311" s="48"/>
      <c r="E1311" s="102"/>
      <c r="F1311" s="102"/>
      <c r="G1311" s="102"/>
      <c r="I1311" s="93"/>
      <c r="J1311" s="93"/>
      <c r="S1311" s="72"/>
      <c r="T1311" s="72"/>
    </row>
    <row r="1312" spans="1:20" s="65" customFormat="1" ht="14.5" x14ac:dyDescent="0.35">
      <c r="A1312" s="48"/>
      <c r="E1312" s="102"/>
      <c r="F1312" s="102"/>
      <c r="G1312" s="102"/>
      <c r="I1312" s="93"/>
      <c r="J1312" s="93"/>
      <c r="S1312" s="72"/>
      <c r="T1312" s="72"/>
    </row>
    <row r="1313" spans="1:20" s="65" customFormat="1" ht="14.5" x14ac:dyDescent="0.35">
      <c r="A1313" s="48"/>
      <c r="E1313" s="102"/>
      <c r="F1313" s="102"/>
      <c r="G1313" s="102"/>
      <c r="I1313" s="93"/>
      <c r="J1313" s="93"/>
      <c r="S1313" s="72"/>
      <c r="T1313" s="72"/>
    </row>
    <row r="1314" spans="1:20" s="65" customFormat="1" ht="14.5" x14ac:dyDescent="0.35">
      <c r="A1314" s="48"/>
      <c r="E1314" s="102"/>
      <c r="F1314" s="102"/>
      <c r="G1314" s="102"/>
      <c r="I1314" s="93"/>
      <c r="J1314" s="93"/>
      <c r="S1314" s="72"/>
      <c r="T1314" s="72"/>
    </row>
    <row r="1315" spans="1:20" s="65" customFormat="1" ht="14.5" x14ac:dyDescent="0.35">
      <c r="A1315" s="48"/>
      <c r="E1315" s="102"/>
      <c r="F1315" s="102"/>
      <c r="G1315" s="102"/>
      <c r="I1315" s="93"/>
      <c r="J1315" s="93"/>
      <c r="S1315" s="72"/>
      <c r="T1315" s="72"/>
    </row>
    <row r="1316" spans="1:20" s="65" customFormat="1" ht="14.5" x14ac:dyDescent="0.35">
      <c r="A1316" s="48"/>
      <c r="E1316" s="102"/>
      <c r="F1316" s="102"/>
      <c r="G1316" s="102"/>
      <c r="I1316" s="93"/>
      <c r="J1316" s="93"/>
      <c r="S1316" s="72"/>
      <c r="T1316" s="72"/>
    </row>
    <row r="1317" spans="1:20" s="65" customFormat="1" ht="14.5" x14ac:dyDescent="0.35">
      <c r="A1317" s="48"/>
      <c r="E1317" s="102"/>
      <c r="F1317" s="102"/>
      <c r="G1317" s="102"/>
      <c r="I1317" s="93"/>
      <c r="J1317" s="93"/>
      <c r="S1317" s="72"/>
      <c r="T1317" s="72"/>
    </row>
    <row r="1318" spans="1:20" s="65" customFormat="1" ht="14.5" x14ac:dyDescent="0.35">
      <c r="A1318" s="48"/>
      <c r="E1318" s="102"/>
      <c r="F1318" s="102"/>
      <c r="G1318" s="102"/>
      <c r="I1318" s="93"/>
      <c r="J1318" s="93"/>
      <c r="S1318" s="72"/>
      <c r="T1318" s="72"/>
    </row>
    <row r="1319" spans="1:20" s="65" customFormat="1" ht="14.5" x14ac:dyDescent="0.35">
      <c r="A1319" s="48"/>
      <c r="E1319" s="102"/>
      <c r="F1319" s="102"/>
      <c r="G1319" s="102"/>
      <c r="I1319" s="93"/>
      <c r="J1319" s="93"/>
      <c r="S1319" s="72"/>
      <c r="T1319" s="72"/>
    </row>
    <row r="1320" spans="1:20" s="65" customFormat="1" ht="14.5" x14ac:dyDescent="0.35">
      <c r="A1320" s="48"/>
      <c r="E1320" s="102"/>
      <c r="F1320" s="102"/>
      <c r="G1320" s="102"/>
      <c r="I1320" s="93"/>
      <c r="J1320" s="93"/>
      <c r="S1320" s="72"/>
      <c r="T1320" s="72"/>
    </row>
    <row r="1321" spans="1:20" s="65" customFormat="1" ht="14.5" x14ac:dyDescent="0.35">
      <c r="A1321" s="48"/>
      <c r="E1321" s="102"/>
      <c r="F1321" s="102"/>
      <c r="G1321" s="102"/>
      <c r="I1321" s="93"/>
      <c r="J1321" s="93"/>
      <c r="S1321" s="72"/>
      <c r="T1321" s="72"/>
    </row>
    <row r="1322" spans="1:20" s="65" customFormat="1" ht="14.5" x14ac:dyDescent="0.35">
      <c r="A1322" s="48"/>
      <c r="E1322" s="102"/>
      <c r="F1322" s="102"/>
      <c r="G1322" s="102"/>
      <c r="I1322" s="93"/>
      <c r="J1322" s="93"/>
      <c r="S1322" s="72"/>
      <c r="T1322" s="72"/>
    </row>
    <row r="1323" spans="1:20" s="65" customFormat="1" ht="14.5" x14ac:dyDescent="0.35">
      <c r="A1323" s="48"/>
      <c r="E1323" s="102"/>
      <c r="F1323" s="102"/>
      <c r="G1323" s="102"/>
      <c r="I1323" s="93"/>
      <c r="J1323" s="93"/>
      <c r="S1323" s="72"/>
      <c r="T1323" s="72"/>
    </row>
    <row r="1324" spans="1:20" s="65" customFormat="1" ht="14.5" x14ac:dyDescent="0.35">
      <c r="A1324" s="48"/>
      <c r="E1324" s="102"/>
      <c r="F1324" s="102"/>
      <c r="G1324" s="102"/>
      <c r="I1324" s="93"/>
      <c r="J1324" s="93"/>
      <c r="S1324" s="72"/>
      <c r="T1324" s="72"/>
    </row>
    <row r="1325" spans="1:20" s="65" customFormat="1" ht="14.5" x14ac:dyDescent="0.35">
      <c r="A1325" s="48"/>
      <c r="E1325" s="102"/>
      <c r="F1325" s="102"/>
      <c r="G1325" s="102"/>
      <c r="I1325" s="93"/>
      <c r="J1325" s="93"/>
      <c r="S1325" s="72"/>
      <c r="T1325" s="72"/>
    </row>
    <row r="1326" spans="1:20" s="65" customFormat="1" ht="14.5" x14ac:dyDescent="0.35">
      <c r="A1326" s="48"/>
      <c r="E1326" s="102"/>
      <c r="F1326" s="102"/>
      <c r="G1326" s="102"/>
      <c r="I1326" s="93"/>
      <c r="J1326" s="93"/>
      <c r="S1326" s="72"/>
      <c r="T1326" s="72"/>
    </row>
    <row r="1327" spans="1:20" s="65" customFormat="1" ht="14.5" x14ac:dyDescent="0.35">
      <c r="A1327" s="48"/>
      <c r="E1327" s="102"/>
      <c r="F1327" s="102"/>
      <c r="G1327" s="102"/>
      <c r="I1327" s="93"/>
      <c r="J1327" s="93"/>
      <c r="S1327" s="72"/>
      <c r="T1327" s="72"/>
    </row>
    <row r="1328" spans="1:20" s="65" customFormat="1" ht="14.5" x14ac:dyDescent="0.35">
      <c r="A1328" s="48"/>
      <c r="E1328" s="102"/>
      <c r="F1328" s="102"/>
      <c r="G1328" s="102"/>
      <c r="I1328" s="93"/>
      <c r="J1328" s="93"/>
      <c r="S1328" s="72"/>
      <c r="T1328" s="72"/>
    </row>
    <row r="1329" spans="1:20" s="65" customFormat="1" ht="14.5" x14ac:dyDescent="0.35">
      <c r="A1329" s="48"/>
      <c r="E1329" s="102"/>
      <c r="F1329" s="102"/>
      <c r="G1329" s="102"/>
      <c r="I1329" s="93"/>
      <c r="J1329" s="93"/>
      <c r="S1329" s="72"/>
      <c r="T1329" s="72"/>
    </row>
    <row r="1330" spans="1:20" s="65" customFormat="1" ht="14.5" x14ac:dyDescent="0.35">
      <c r="A1330" s="48"/>
      <c r="E1330" s="102"/>
      <c r="F1330" s="102"/>
      <c r="G1330" s="102"/>
      <c r="I1330" s="93"/>
      <c r="J1330" s="93"/>
      <c r="S1330" s="72"/>
      <c r="T1330" s="72"/>
    </row>
    <row r="1331" spans="1:20" s="65" customFormat="1" ht="14.5" x14ac:dyDescent="0.35">
      <c r="A1331" s="48"/>
      <c r="E1331" s="102"/>
      <c r="F1331" s="102"/>
      <c r="G1331" s="102"/>
      <c r="I1331" s="93"/>
      <c r="J1331" s="93"/>
      <c r="S1331" s="72"/>
      <c r="T1331" s="72"/>
    </row>
    <row r="1332" spans="1:20" s="65" customFormat="1" ht="14.5" x14ac:dyDescent="0.35">
      <c r="A1332" s="48"/>
      <c r="E1332" s="102"/>
      <c r="F1332" s="102"/>
      <c r="G1332" s="102"/>
      <c r="I1332" s="93"/>
      <c r="J1332" s="93"/>
      <c r="S1332" s="72"/>
      <c r="T1332" s="72"/>
    </row>
    <row r="1333" spans="1:20" s="65" customFormat="1" ht="14.5" x14ac:dyDescent="0.35">
      <c r="A1333" s="48"/>
      <c r="E1333" s="102"/>
      <c r="F1333" s="102"/>
      <c r="G1333" s="102"/>
      <c r="I1333" s="93"/>
      <c r="J1333" s="93"/>
      <c r="S1333" s="72"/>
      <c r="T1333" s="72"/>
    </row>
    <row r="1334" spans="1:20" s="65" customFormat="1" ht="14.5" x14ac:dyDescent="0.35">
      <c r="A1334" s="48"/>
      <c r="E1334" s="102"/>
      <c r="F1334" s="102"/>
      <c r="G1334" s="102"/>
      <c r="I1334" s="93"/>
      <c r="J1334" s="93"/>
      <c r="S1334" s="72"/>
      <c r="T1334" s="72"/>
    </row>
    <row r="1335" spans="1:20" s="65" customFormat="1" ht="14.5" x14ac:dyDescent="0.35">
      <c r="A1335" s="48"/>
      <c r="E1335" s="102"/>
      <c r="F1335" s="102"/>
      <c r="G1335" s="102"/>
      <c r="I1335" s="93"/>
      <c r="J1335" s="93"/>
      <c r="S1335" s="72"/>
      <c r="T1335" s="72"/>
    </row>
    <row r="1336" spans="1:20" s="65" customFormat="1" ht="14.5" x14ac:dyDescent="0.35">
      <c r="A1336" s="48"/>
      <c r="E1336" s="102"/>
      <c r="F1336" s="102"/>
      <c r="G1336" s="102"/>
      <c r="I1336" s="93"/>
      <c r="J1336" s="93"/>
      <c r="S1336" s="72"/>
      <c r="T1336" s="72"/>
    </row>
    <row r="1337" spans="1:20" s="65" customFormat="1" ht="14.5" x14ac:dyDescent="0.35">
      <c r="A1337" s="48"/>
      <c r="E1337" s="102"/>
      <c r="F1337" s="102"/>
      <c r="G1337" s="102"/>
      <c r="I1337" s="93"/>
      <c r="J1337" s="93"/>
      <c r="S1337" s="72"/>
      <c r="T1337" s="72"/>
    </row>
    <row r="1338" spans="1:20" s="65" customFormat="1" ht="14.5" x14ac:dyDescent="0.35">
      <c r="A1338" s="48"/>
      <c r="E1338" s="102"/>
      <c r="F1338" s="102"/>
      <c r="G1338" s="102"/>
      <c r="I1338" s="93"/>
      <c r="J1338" s="93"/>
      <c r="S1338" s="72"/>
      <c r="T1338" s="72"/>
    </row>
    <row r="1339" spans="1:20" s="65" customFormat="1" ht="14.5" x14ac:dyDescent="0.35">
      <c r="A1339" s="48"/>
      <c r="E1339" s="102"/>
      <c r="F1339" s="102"/>
      <c r="G1339" s="102"/>
      <c r="I1339" s="93"/>
      <c r="J1339" s="93"/>
      <c r="S1339" s="72"/>
      <c r="T1339" s="72"/>
    </row>
    <row r="1340" spans="1:20" s="65" customFormat="1" ht="14.5" x14ac:dyDescent="0.35">
      <c r="A1340" s="48"/>
      <c r="E1340" s="102"/>
      <c r="F1340" s="102"/>
      <c r="G1340" s="102"/>
      <c r="I1340" s="93"/>
      <c r="J1340" s="93"/>
      <c r="S1340" s="72"/>
      <c r="T1340" s="72"/>
    </row>
    <row r="1341" spans="1:20" s="65" customFormat="1" ht="14.5" x14ac:dyDescent="0.35">
      <c r="A1341" s="48"/>
      <c r="E1341" s="102"/>
      <c r="F1341" s="102"/>
      <c r="G1341" s="102"/>
      <c r="I1341" s="93"/>
      <c r="J1341" s="93"/>
      <c r="S1341" s="72"/>
      <c r="T1341" s="72"/>
    </row>
    <row r="1342" spans="1:20" s="65" customFormat="1" ht="14.5" x14ac:dyDescent="0.35">
      <c r="A1342" s="48"/>
      <c r="E1342" s="102"/>
      <c r="F1342" s="102"/>
      <c r="G1342" s="102"/>
      <c r="I1342" s="93"/>
      <c r="J1342" s="93"/>
      <c r="S1342" s="72"/>
      <c r="T1342" s="72"/>
    </row>
    <row r="1343" spans="1:20" s="65" customFormat="1" ht="14.5" x14ac:dyDescent="0.35">
      <c r="A1343" s="48"/>
      <c r="E1343" s="102"/>
      <c r="F1343" s="102"/>
      <c r="G1343" s="102"/>
      <c r="I1343" s="93"/>
      <c r="J1343" s="93"/>
      <c r="S1343" s="72"/>
      <c r="T1343" s="72"/>
    </row>
    <row r="1344" spans="1:20" s="65" customFormat="1" ht="14.5" x14ac:dyDescent="0.35">
      <c r="A1344" s="48"/>
      <c r="E1344" s="102"/>
      <c r="F1344" s="102"/>
      <c r="G1344" s="102"/>
      <c r="I1344" s="93"/>
      <c r="J1344" s="93"/>
      <c r="S1344" s="72"/>
      <c r="T1344" s="72"/>
    </row>
    <row r="1345" spans="1:20" s="65" customFormat="1" ht="14.5" x14ac:dyDescent="0.35">
      <c r="A1345" s="48"/>
      <c r="E1345" s="102"/>
      <c r="F1345" s="102"/>
      <c r="G1345" s="102"/>
      <c r="I1345" s="93"/>
      <c r="J1345" s="93"/>
      <c r="S1345" s="72"/>
      <c r="T1345" s="72"/>
    </row>
    <row r="1346" spans="1:20" s="65" customFormat="1" ht="14.5" x14ac:dyDescent="0.35">
      <c r="A1346" s="48"/>
      <c r="E1346" s="102"/>
      <c r="F1346" s="102"/>
      <c r="G1346" s="102"/>
      <c r="I1346" s="93"/>
      <c r="J1346" s="93"/>
      <c r="S1346" s="72"/>
      <c r="T1346" s="72"/>
    </row>
    <row r="1347" spans="1:20" s="65" customFormat="1" ht="14.5" x14ac:dyDescent="0.35">
      <c r="A1347" s="48"/>
      <c r="E1347" s="102"/>
      <c r="F1347" s="102"/>
      <c r="G1347" s="102"/>
      <c r="I1347" s="93"/>
      <c r="J1347" s="93"/>
      <c r="S1347" s="72"/>
      <c r="T1347" s="72"/>
    </row>
    <row r="1348" spans="1:20" s="65" customFormat="1" ht="14.5" x14ac:dyDescent="0.35">
      <c r="A1348" s="48"/>
      <c r="E1348" s="102"/>
      <c r="F1348" s="102"/>
      <c r="G1348" s="102"/>
      <c r="I1348" s="93"/>
      <c r="J1348" s="93"/>
      <c r="S1348" s="72"/>
      <c r="T1348" s="72"/>
    </row>
    <row r="1349" spans="1:20" s="65" customFormat="1" ht="14.5" x14ac:dyDescent="0.35">
      <c r="A1349" s="48"/>
      <c r="E1349" s="102"/>
      <c r="F1349" s="102"/>
      <c r="G1349" s="102"/>
      <c r="I1349" s="93"/>
      <c r="J1349" s="93"/>
      <c r="S1349" s="72"/>
      <c r="T1349" s="72"/>
    </row>
    <row r="1350" spans="1:20" s="65" customFormat="1" ht="14.5" x14ac:dyDescent="0.35">
      <c r="A1350" s="48"/>
      <c r="E1350" s="102"/>
      <c r="F1350" s="102"/>
      <c r="G1350" s="102"/>
      <c r="I1350" s="93"/>
      <c r="J1350" s="93"/>
      <c r="S1350" s="72"/>
      <c r="T1350" s="72"/>
    </row>
    <row r="1351" spans="1:20" s="65" customFormat="1" ht="14.5" x14ac:dyDescent="0.35">
      <c r="A1351" s="48"/>
      <c r="E1351" s="102"/>
      <c r="F1351" s="102"/>
      <c r="G1351" s="102"/>
      <c r="I1351" s="93"/>
      <c r="J1351" s="93"/>
      <c r="S1351" s="72"/>
      <c r="T1351" s="72"/>
    </row>
    <row r="1352" spans="1:20" s="65" customFormat="1" ht="14.5" x14ac:dyDescent="0.35">
      <c r="A1352" s="48"/>
      <c r="E1352" s="102"/>
      <c r="F1352" s="102"/>
      <c r="G1352" s="102"/>
      <c r="I1352" s="93"/>
      <c r="J1352" s="93"/>
      <c r="S1352" s="72"/>
      <c r="T1352" s="72"/>
    </row>
    <row r="1353" spans="1:20" s="65" customFormat="1" ht="14.5" x14ac:dyDescent="0.35">
      <c r="A1353" s="48"/>
      <c r="E1353" s="102"/>
      <c r="F1353" s="102"/>
      <c r="G1353" s="102"/>
      <c r="I1353" s="93"/>
      <c r="J1353" s="93"/>
      <c r="S1353" s="72"/>
      <c r="T1353" s="72"/>
    </row>
    <row r="1354" spans="1:20" s="65" customFormat="1" ht="14.5" x14ac:dyDescent="0.35">
      <c r="A1354" s="48"/>
      <c r="E1354" s="102"/>
      <c r="F1354" s="102"/>
      <c r="G1354" s="102"/>
      <c r="I1354" s="93"/>
      <c r="J1354" s="93"/>
      <c r="S1354" s="72"/>
      <c r="T1354" s="72"/>
    </row>
    <row r="1355" spans="1:20" s="65" customFormat="1" ht="14.5" x14ac:dyDescent="0.35">
      <c r="A1355" s="48"/>
      <c r="E1355" s="102"/>
      <c r="F1355" s="102"/>
      <c r="G1355" s="102"/>
      <c r="I1355" s="93"/>
      <c r="J1355" s="93"/>
      <c r="S1355" s="72"/>
      <c r="T1355" s="72"/>
    </row>
    <row r="1356" spans="1:20" s="65" customFormat="1" ht="14.5" x14ac:dyDescent="0.35">
      <c r="A1356" s="48"/>
      <c r="E1356" s="102"/>
      <c r="F1356" s="102"/>
      <c r="G1356" s="102"/>
      <c r="I1356" s="93"/>
      <c r="J1356" s="93"/>
      <c r="S1356" s="72"/>
      <c r="T1356" s="72"/>
    </row>
    <row r="1357" spans="1:20" s="65" customFormat="1" ht="14.5" x14ac:dyDescent="0.35">
      <c r="A1357" s="48"/>
      <c r="E1357" s="102"/>
      <c r="F1357" s="102"/>
      <c r="G1357" s="102"/>
      <c r="I1357" s="93"/>
      <c r="J1357" s="93"/>
      <c r="S1357" s="72"/>
      <c r="T1357" s="72"/>
    </row>
    <row r="1358" spans="1:20" s="65" customFormat="1" ht="14.5" x14ac:dyDescent="0.35">
      <c r="A1358" s="48"/>
      <c r="E1358" s="102"/>
      <c r="F1358" s="102"/>
      <c r="G1358" s="102"/>
      <c r="I1358" s="93"/>
      <c r="J1358" s="93"/>
      <c r="S1358" s="72"/>
      <c r="T1358" s="72"/>
    </row>
    <row r="1359" spans="1:20" s="65" customFormat="1" ht="14.5" x14ac:dyDescent="0.35">
      <c r="A1359" s="48"/>
      <c r="E1359" s="102"/>
      <c r="F1359" s="102"/>
      <c r="G1359" s="102"/>
      <c r="I1359" s="93"/>
      <c r="J1359" s="93"/>
      <c r="S1359" s="72"/>
      <c r="T1359" s="72"/>
    </row>
    <row r="1360" spans="1:20" s="65" customFormat="1" ht="14.5" x14ac:dyDescent="0.35">
      <c r="A1360" s="48"/>
      <c r="E1360" s="102"/>
      <c r="F1360" s="102"/>
      <c r="G1360" s="102"/>
      <c r="I1360" s="93"/>
      <c r="J1360" s="93"/>
      <c r="S1360" s="72"/>
      <c r="T1360" s="72"/>
    </row>
    <row r="1361" spans="1:20" s="65" customFormat="1" ht="14.5" x14ac:dyDescent="0.35">
      <c r="A1361" s="48"/>
      <c r="E1361" s="102"/>
      <c r="F1361" s="102"/>
      <c r="G1361" s="102"/>
      <c r="I1361" s="93"/>
      <c r="J1361" s="93"/>
      <c r="S1361" s="72"/>
      <c r="T1361" s="72"/>
    </row>
    <row r="1362" spans="1:20" s="65" customFormat="1" ht="14.5" x14ac:dyDescent="0.35">
      <c r="A1362" s="48"/>
      <c r="E1362" s="102"/>
      <c r="F1362" s="102"/>
      <c r="G1362" s="102"/>
      <c r="I1362" s="93"/>
      <c r="J1362" s="93"/>
      <c r="S1362" s="72"/>
      <c r="T1362" s="72"/>
    </row>
    <row r="1363" spans="1:20" s="65" customFormat="1" ht="14.5" x14ac:dyDescent="0.35">
      <c r="A1363" s="48"/>
      <c r="E1363" s="102"/>
      <c r="F1363" s="102"/>
      <c r="G1363" s="102"/>
      <c r="I1363" s="93"/>
      <c r="J1363" s="93"/>
      <c r="S1363" s="72"/>
      <c r="T1363" s="72"/>
    </row>
    <row r="1364" spans="1:20" s="65" customFormat="1" ht="14.5" x14ac:dyDescent="0.35">
      <c r="A1364" s="48"/>
      <c r="E1364" s="102"/>
      <c r="F1364" s="102"/>
      <c r="G1364" s="102"/>
      <c r="I1364" s="93"/>
      <c r="J1364" s="93"/>
      <c r="S1364" s="72"/>
      <c r="T1364" s="72"/>
    </row>
    <row r="1365" spans="1:20" s="65" customFormat="1" ht="14.5" x14ac:dyDescent="0.35">
      <c r="A1365" s="48"/>
      <c r="E1365" s="102"/>
      <c r="F1365" s="102"/>
      <c r="G1365" s="102"/>
      <c r="I1365" s="93"/>
      <c r="J1365" s="93"/>
      <c r="S1365" s="72"/>
      <c r="T1365" s="72"/>
    </row>
    <row r="1366" spans="1:20" s="65" customFormat="1" ht="14.5" x14ac:dyDescent="0.35">
      <c r="A1366" s="48"/>
      <c r="E1366" s="102"/>
      <c r="F1366" s="102"/>
      <c r="G1366" s="102"/>
      <c r="I1366" s="93"/>
      <c r="J1366" s="93"/>
      <c r="S1366" s="72"/>
      <c r="T1366" s="72"/>
    </row>
    <row r="1367" spans="1:20" s="65" customFormat="1" ht="14.5" x14ac:dyDescent="0.35">
      <c r="A1367" s="48"/>
      <c r="E1367" s="102"/>
      <c r="F1367" s="102"/>
      <c r="G1367" s="102"/>
      <c r="I1367" s="93"/>
      <c r="J1367" s="93"/>
      <c r="S1367" s="72"/>
      <c r="T1367" s="72"/>
    </row>
    <row r="1368" spans="1:20" s="65" customFormat="1" ht="14.5" x14ac:dyDescent="0.35">
      <c r="A1368" s="48"/>
      <c r="E1368" s="102"/>
      <c r="F1368" s="102"/>
      <c r="G1368" s="102"/>
      <c r="I1368" s="93"/>
      <c r="J1368" s="93"/>
      <c r="S1368" s="72"/>
      <c r="T1368" s="72"/>
    </row>
    <row r="1369" spans="1:20" s="65" customFormat="1" ht="14.5" x14ac:dyDescent="0.35">
      <c r="A1369" s="48"/>
      <c r="E1369" s="102"/>
      <c r="F1369" s="102"/>
      <c r="G1369" s="102"/>
      <c r="I1369" s="93"/>
      <c r="J1369" s="93"/>
      <c r="S1369" s="72"/>
      <c r="T1369" s="72"/>
    </row>
    <row r="1370" spans="1:20" s="65" customFormat="1" ht="14.5" x14ac:dyDescent="0.35">
      <c r="A1370" s="48"/>
      <c r="E1370" s="102"/>
      <c r="F1370" s="102"/>
      <c r="G1370" s="102"/>
      <c r="I1370" s="93"/>
      <c r="J1370" s="93"/>
      <c r="S1370" s="72"/>
      <c r="T1370" s="72"/>
    </row>
    <row r="1371" spans="1:20" s="65" customFormat="1" ht="14.5" x14ac:dyDescent="0.35">
      <c r="A1371" s="48"/>
      <c r="E1371" s="102"/>
      <c r="F1371" s="102"/>
      <c r="G1371" s="102"/>
      <c r="I1371" s="93"/>
      <c r="J1371" s="93"/>
      <c r="S1371" s="72"/>
      <c r="T1371" s="72"/>
    </row>
    <row r="1372" spans="1:20" s="65" customFormat="1" ht="14.5" x14ac:dyDescent="0.35">
      <c r="A1372" s="48"/>
      <c r="E1372" s="102"/>
      <c r="F1372" s="102"/>
      <c r="G1372" s="102"/>
      <c r="I1372" s="93"/>
      <c r="J1372" s="93"/>
      <c r="S1372" s="72"/>
      <c r="T1372" s="72"/>
    </row>
    <row r="1373" spans="1:20" s="65" customFormat="1" ht="14.5" x14ac:dyDescent="0.35">
      <c r="A1373" s="48"/>
      <c r="E1373" s="102"/>
      <c r="F1373" s="102"/>
      <c r="G1373" s="102"/>
      <c r="I1373" s="93"/>
      <c r="J1373" s="93"/>
      <c r="S1373" s="72"/>
      <c r="T1373" s="72"/>
    </row>
    <row r="1374" spans="1:20" s="65" customFormat="1" ht="14.5" x14ac:dyDescent="0.35">
      <c r="A1374" s="48"/>
      <c r="E1374" s="102"/>
      <c r="F1374" s="102"/>
      <c r="G1374" s="102"/>
      <c r="I1374" s="93"/>
      <c r="J1374" s="93"/>
      <c r="S1374" s="72"/>
      <c r="T1374" s="72"/>
    </row>
    <row r="1375" spans="1:20" s="65" customFormat="1" ht="14.5" x14ac:dyDescent="0.35">
      <c r="A1375" s="48"/>
      <c r="E1375" s="102"/>
      <c r="F1375" s="102"/>
      <c r="G1375" s="102"/>
      <c r="I1375" s="93"/>
      <c r="J1375" s="93"/>
      <c r="S1375" s="72"/>
      <c r="T1375" s="72"/>
    </row>
    <row r="1376" spans="1:20" s="65" customFormat="1" ht="14.5" x14ac:dyDescent="0.35">
      <c r="A1376" s="48"/>
      <c r="E1376" s="102"/>
      <c r="F1376" s="102"/>
      <c r="G1376" s="102"/>
      <c r="I1376" s="93"/>
      <c r="J1376" s="93"/>
      <c r="S1376" s="72"/>
      <c r="T1376" s="72"/>
    </row>
    <row r="1377" spans="1:20" s="65" customFormat="1" ht="14.5" x14ac:dyDescent="0.35">
      <c r="A1377" s="48"/>
      <c r="E1377" s="102"/>
      <c r="F1377" s="102"/>
      <c r="G1377" s="102"/>
      <c r="I1377" s="93"/>
      <c r="J1377" s="93"/>
      <c r="S1377" s="72"/>
      <c r="T1377" s="72"/>
    </row>
    <row r="1378" spans="1:20" s="65" customFormat="1" ht="14.5" x14ac:dyDescent="0.35">
      <c r="A1378" s="48"/>
      <c r="E1378" s="102"/>
      <c r="F1378" s="102"/>
      <c r="G1378" s="102"/>
      <c r="I1378" s="93"/>
      <c r="J1378" s="93"/>
      <c r="S1378" s="72"/>
      <c r="T1378" s="72"/>
    </row>
    <row r="1379" spans="1:20" s="65" customFormat="1" ht="14.5" x14ac:dyDescent="0.35">
      <c r="A1379" s="48"/>
      <c r="E1379" s="102"/>
      <c r="F1379" s="102"/>
      <c r="G1379" s="102"/>
      <c r="I1379" s="93"/>
      <c r="J1379" s="93"/>
      <c r="S1379" s="72"/>
      <c r="T1379" s="72"/>
    </row>
    <row r="1380" spans="1:20" s="65" customFormat="1" ht="14.5" x14ac:dyDescent="0.35">
      <c r="A1380" s="48"/>
      <c r="E1380" s="102"/>
      <c r="F1380" s="102"/>
      <c r="G1380" s="102"/>
      <c r="I1380" s="93"/>
      <c r="J1380" s="93"/>
      <c r="S1380" s="72"/>
      <c r="T1380" s="72"/>
    </row>
    <row r="1381" spans="1:20" s="65" customFormat="1" ht="14.5" x14ac:dyDescent="0.35">
      <c r="A1381" s="48"/>
      <c r="E1381" s="102"/>
      <c r="F1381" s="102"/>
      <c r="G1381" s="102"/>
      <c r="I1381" s="93"/>
      <c r="J1381" s="93"/>
      <c r="S1381" s="72"/>
      <c r="T1381" s="72"/>
    </row>
    <row r="1382" spans="1:20" s="65" customFormat="1" ht="14.5" x14ac:dyDescent="0.35">
      <c r="A1382" s="48"/>
      <c r="E1382" s="102"/>
      <c r="F1382" s="102"/>
      <c r="G1382" s="102"/>
      <c r="I1382" s="93"/>
      <c r="J1382" s="93"/>
      <c r="S1382" s="72"/>
      <c r="T1382" s="72"/>
    </row>
    <row r="1383" spans="1:20" s="65" customFormat="1" ht="14.5" x14ac:dyDescent="0.35">
      <c r="A1383" s="48"/>
      <c r="E1383" s="102"/>
      <c r="F1383" s="102"/>
      <c r="G1383" s="102"/>
      <c r="I1383" s="93"/>
      <c r="J1383" s="93"/>
      <c r="S1383" s="72"/>
      <c r="T1383" s="72"/>
    </row>
    <row r="1384" spans="1:20" s="65" customFormat="1" ht="14.5" x14ac:dyDescent="0.35">
      <c r="A1384" s="48"/>
      <c r="E1384" s="102"/>
      <c r="F1384" s="102"/>
      <c r="G1384" s="102"/>
      <c r="I1384" s="93"/>
      <c r="J1384" s="93"/>
      <c r="S1384" s="72"/>
      <c r="T1384" s="72"/>
    </row>
    <row r="1385" spans="1:20" s="65" customFormat="1" ht="14.5" x14ac:dyDescent="0.35">
      <c r="A1385" s="48"/>
      <c r="E1385" s="102"/>
      <c r="F1385" s="102"/>
      <c r="G1385" s="102"/>
      <c r="I1385" s="93"/>
      <c r="J1385" s="93"/>
      <c r="S1385" s="72"/>
      <c r="T1385" s="72"/>
    </row>
    <row r="1386" spans="1:20" s="65" customFormat="1" ht="14.5" x14ac:dyDescent="0.35">
      <c r="A1386" s="48"/>
      <c r="E1386" s="102"/>
      <c r="F1386" s="102"/>
      <c r="G1386" s="102"/>
      <c r="I1386" s="93"/>
      <c r="J1386" s="93"/>
      <c r="S1386" s="72"/>
      <c r="T1386" s="72"/>
    </row>
    <row r="1387" spans="1:20" s="65" customFormat="1" ht="14.5" x14ac:dyDescent="0.35">
      <c r="A1387" s="48"/>
      <c r="E1387" s="102"/>
      <c r="F1387" s="102"/>
      <c r="G1387" s="102"/>
      <c r="I1387" s="93"/>
      <c r="J1387" s="93"/>
      <c r="S1387" s="72"/>
      <c r="T1387" s="72"/>
    </row>
    <row r="1388" spans="1:20" s="65" customFormat="1" ht="14.5" x14ac:dyDescent="0.35">
      <c r="A1388" s="48"/>
      <c r="E1388" s="102"/>
      <c r="F1388" s="102"/>
      <c r="G1388" s="102"/>
      <c r="I1388" s="93"/>
      <c r="J1388" s="93"/>
      <c r="S1388" s="72"/>
      <c r="T1388" s="72"/>
    </row>
    <row r="1389" spans="1:20" s="65" customFormat="1" ht="14.5" x14ac:dyDescent="0.35">
      <c r="A1389" s="48"/>
      <c r="E1389" s="102"/>
      <c r="F1389" s="102"/>
      <c r="G1389" s="102"/>
      <c r="I1389" s="93"/>
      <c r="J1389" s="93"/>
      <c r="S1389" s="72"/>
      <c r="T1389" s="72"/>
    </row>
    <row r="1390" spans="1:20" s="65" customFormat="1" ht="14.5" x14ac:dyDescent="0.35">
      <c r="A1390" s="48"/>
      <c r="E1390" s="102"/>
      <c r="F1390" s="102"/>
      <c r="G1390" s="102"/>
      <c r="I1390" s="93"/>
      <c r="J1390" s="93"/>
      <c r="S1390" s="72"/>
      <c r="T1390" s="72"/>
    </row>
    <row r="1391" spans="1:20" s="65" customFormat="1" ht="14.5" x14ac:dyDescent="0.35">
      <c r="A1391" s="48"/>
      <c r="E1391" s="102"/>
      <c r="F1391" s="102"/>
      <c r="G1391" s="102"/>
      <c r="I1391" s="93"/>
      <c r="J1391" s="93"/>
      <c r="S1391" s="72"/>
      <c r="T1391" s="72"/>
    </row>
    <row r="1392" spans="1:20" s="65" customFormat="1" ht="14.5" x14ac:dyDescent="0.35">
      <c r="A1392" s="48"/>
      <c r="E1392" s="102"/>
      <c r="F1392" s="102"/>
      <c r="G1392" s="102"/>
      <c r="I1392" s="93"/>
      <c r="J1392" s="93"/>
      <c r="S1392" s="72"/>
      <c r="T1392" s="72"/>
    </row>
    <row r="1393" spans="1:20" s="65" customFormat="1" ht="14.5" x14ac:dyDescent="0.35">
      <c r="A1393" s="48"/>
      <c r="E1393" s="102"/>
      <c r="F1393" s="102"/>
      <c r="G1393" s="102"/>
      <c r="I1393" s="93"/>
      <c r="J1393" s="93"/>
      <c r="S1393" s="72"/>
      <c r="T1393" s="72"/>
    </row>
    <row r="1394" spans="1:20" s="65" customFormat="1" ht="14.5" x14ac:dyDescent="0.35">
      <c r="A1394" s="48"/>
      <c r="E1394" s="102"/>
      <c r="F1394" s="102"/>
      <c r="G1394" s="102"/>
      <c r="I1394" s="93"/>
      <c r="J1394" s="93"/>
      <c r="S1394" s="72"/>
      <c r="T1394" s="72"/>
    </row>
    <row r="1395" spans="1:20" s="65" customFormat="1" ht="14.5" x14ac:dyDescent="0.35">
      <c r="A1395" s="48"/>
      <c r="E1395" s="102"/>
      <c r="F1395" s="102"/>
      <c r="G1395" s="102"/>
      <c r="I1395" s="93"/>
      <c r="J1395" s="93"/>
      <c r="S1395" s="72"/>
      <c r="T1395" s="72"/>
    </row>
    <row r="1396" spans="1:20" s="65" customFormat="1" ht="14.5" x14ac:dyDescent="0.35">
      <c r="A1396" s="48"/>
      <c r="E1396" s="102"/>
      <c r="F1396" s="102"/>
      <c r="G1396" s="102"/>
      <c r="I1396" s="93"/>
      <c r="J1396" s="93"/>
      <c r="S1396" s="72"/>
      <c r="T1396" s="72"/>
    </row>
    <row r="1397" spans="1:20" s="65" customFormat="1" ht="14.5" x14ac:dyDescent="0.35">
      <c r="A1397" s="48"/>
      <c r="E1397" s="102"/>
      <c r="F1397" s="102"/>
      <c r="G1397" s="102"/>
      <c r="I1397" s="93"/>
      <c r="J1397" s="93"/>
      <c r="S1397" s="72"/>
      <c r="T1397" s="72"/>
    </row>
    <row r="1398" spans="1:20" s="65" customFormat="1" ht="14.5" x14ac:dyDescent="0.35">
      <c r="A1398" s="48"/>
      <c r="E1398" s="102"/>
      <c r="F1398" s="102"/>
      <c r="G1398" s="102"/>
      <c r="I1398" s="93"/>
      <c r="J1398" s="93"/>
      <c r="S1398" s="72"/>
      <c r="T1398" s="72"/>
    </row>
    <row r="1399" spans="1:20" s="65" customFormat="1" ht="14.5" x14ac:dyDescent="0.35">
      <c r="A1399" s="48"/>
      <c r="E1399" s="102"/>
      <c r="F1399" s="102"/>
      <c r="G1399" s="102"/>
      <c r="I1399" s="93"/>
      <c r="J1399" s="93"/>
      <c r="S1399" s="72"/>
      <c r="T1399" s="72"/>
    </row>
    <row r="1400" spans="1:20" s="65" customFormat="1" ht="14.5" x14ac:dyDescent="0.35">
      <c r="A1400" s="48"/>
      <c r="E1400" s="102"/>
      <c r="F1400" s="102"/>
      <c r="G1400" s="102"/>
      <c r="I1400" s="93"/>
      <c r="J1400" s="93"/>
      <c r="S1400" s="72"/>
      <c r="T1400" s="72"/>
    </row>
    <row r="1401" spans="1:20" s="65" customFormat="1" ht="14.5" x14ac:dyDescent="0.35">
      <c r="A1401" s="48"/>
      <c r="E1401" s="102"/>
      <c r="F1401" s="102"/>
      <c r="G1401" s="102"/>
      <c r="I1401" s="93"/>
      <c r="J1401" s="93"/>
      <c r="S1401" s="72"/>
      <c r="T1401" s="72"/>
    </row>
    <row r="1402" spans="1:20" s="65" customFormat="1" ht="14.5" x14ac:dyDescent="0.35">
      <c r="A1402" s="48"/>
      <c r="E1402" s="102"/>
      <c r="F1402" s="102"/>
      <c r="G1402" s="102"/>
      <c r="I1402" s="93"/>
      <c r="J1402" s="93"/>
      <c r="S1402" s="72"/>
      <c r="T1402" s="72"/>
    </row>
    <row r="1403" spans="1:20" s="65" customFormat="1" ht="14.5" x14ac:dyDescent="0.35">
      <c r="A1403" s="48"/>
      <c r="E1403" s="102"/>
      <c r="F1403" s="102"/>
      <c r="G1403" s="102"/>
      <c r="I1403" s="93"/>
      <c r="J1403" s="93"/>
      <c r="S1403" s="72"/>
      <c r="T1403" s="72"/>
    </row>
    <row r="1404" spans="1:20" s="65" customFormat="1" ht="14.5" x14ac:dyDescent="0.35">
      <c r="A1404" s="48"/>
      <c r="E1404" s="102"/>
      <c r="F1404" s="102"/>
      <c r="G1404" s="102"/>
      <c r="I1404" s="93"/>
      <c r="J1404" s="93"/>
      <c r="S1404" s="72"/>
      <c r="T1404" s="72"/>
    </row>
    <row r="1405" spans="1:20" s="65" customFormat="1" ht="14.5" x14ac:dyDescent="0.35">
      <c r="A1405" s="48"/>
      <c r="E1405" s="102"/>
      <c r="F1405" s="102"/>
      <c r="G1405" s="102"/>
      <c r="I1405" s="93"/>
      <c r="J1405" s="93"/>
      <c r="S1405" s="72"/>
      <c r="T1405" s="72"/>
    </row>
    <row r="1406" spans="1:20" s="65" customFormat="1" ht="14.5" x14ac:dyDescent="0.35">
      <c r="A1406" s="48"/>
      <c r="E1406" s="102"/>
      <c r="F1406" s="102"/>
      <c r="G1406" s="102"/>
      <c r="I1406" s="93"/>
      <c r="J1406" s="93"/>
      <c r="S1406" s="72"/>
      <c r="T1406" s="72"/>
    </row>
    <row r="1407" spans="1:20" s="65" customFormat="1" ht="14.5" x14ac:dyDescent="0.35">
      <c r="A1407" s="48"/>
      <c r="E1407" s="102"/>
      <c r="F1407" s="102"/>
      <c r="G1407" s="102"/>
      <c r="I1407" s="93"/>
      <c r="J1407" s="93"/>
      <c r="S1407" s="72"/>
      <c r="T1407" s="72"/>
    </row>
    <row r="1408" spans="1:20" s="65" customFormat="1" ht="14.5" x14ac:dyDescent="0.35">
      <c r="A1408" s="48"/>
      <c r="E1408" s="102"/>
      <c r="F1408" s="102"/>
      <c r="G1408" s="102"/>
      <c r="I1408" s="93"/>
      <c r="J1408" s="93"/>
      <c r="S1408" s="72"/>
      <c r="T1408" s="72"/>
    </row>
    <row r="1409" spans="1:20" s="65" customFormat="1" ht="14.5" x14ac:dyDescent="0.35">
      <c r="A1409" s="48"/>
      <c r="E1409" s="102"/>
      <c r="F1409" s="102"/>
      <c r="G1409" s="102"/>
      <c r="I1409" s="93"/>
      <c r="J1409" s="93"/>
      <c r="S1409" s="72"/>
      <c r="T1409" s="72"/>
    </row>
    <row r="1410" spans="1:20" s="65" customFormat="1" ht="14.5" x14ac:dyDescent="0.35">
      <c r="A1410" s="48"/>
      <c r="E1410" s="102"/>
      <c r="F1410" s="102"/>
      <c r="G1410" s="102"/>
      <c r="I1410" s="93"/>
      <c r="J1410" s="93"/>
      <c r="S1410" s="72"/>
      <c r="T1410" s="72"/>
    </row>
    <row r="1411" spans="1:20" s="65" customFormat="1" ht="14.5" x14ac:dyDescent="0.35">
      <c r="A1411" s="48"/>
      <c r="E1411" s="102"/>
      <c r="F1411" s="102"/>
      <c r="G1411" s="102"/>
      <c r="I1411" s="93"/>
      <c r="J1411" s="93"/>
      <c r="S1411" s="72"/>
      <c r="T1411" s="72"/>
    </row>
    <row r="1412" spans="1:20" s="65" customFormat="1" ht="14.5" x14ac:dyDescent="0.35">
      <c r="A1412" s="48"/>
      <c r="E1412" s="102"/>
      <c r="F1412" s="102"/>
      <c r="G1412" s="102"/>
      <c r="I1412" s="93"/>
      <c r="J1412" s="93"/>
      <c r="S1412" s="72"/>
      <c r="T1412" s="72"/>
    </row>
    <row r="1413" spans="1:20" s="65" customFormat="1" ht="14.5" x14ac:dyDescent="0.35">
      <c r="A1413" s="48"/>
      <c r="E1413" s="102"/>
      <c r="F1413" s="102"/>
      <c r="G1413" s="102"/>
      <c r="I1413" s="93"/>
      <c r="J1413" s="93"/>
      <c r="S1413" s="72"/>
      <c r="T1413" s="72"/>
    </row>
    <row r="1414" spans="1:20" s="65" customFormat="1" ht="14.5" x14ac:dyDescent="0.35">
      <c r="A1414" s="48"/>
      <c r="E1414" s="102"/>
      <c r="F1414" s="102"/>
      <c r="G1414" s="102"/>
      <c r="I1414" s="93"/>
      <c r="J1414" s="93"/>
      <c r="S1414" s="72"/>
      <c r="T1414" s="72"/>
    </row>
    <row r="1415" spans="1:20" s="65" customFormat="1" ht="14.5" x14ac:dyDescent="0.35">
      <c r="A1415" s="48"/>
      <c r="E1415" s="102"/>
      <c r="F1415" s="102"/>
      <c r="G1415" s="102"/>
      <c r="I1415" s="93"/>
      <c r="J1415" s="93"/>
      <c r="S1415" s="72"/>
      <c r="T1415" s="72"/>
    </row>
    <row r="1416" spans="1:20" s="65" customFormat="1" ht="14.5" x14ac:dyDescent="0.35">
      <c r="A1416" s="48"/>
      <c r="E1416" s="102"/>
      <c r="F1416" s="102"/>
      <c r="G1416" s="102"/>
      <c r="I1416" s="93"/>
      <c r="J1416" s="93"/>
      <c r="S1416" s="72"/>
      <c r="T1416" s="72"/>
    </row>
    <row r="1417" spans="1:20" s="65" customFormat="1" ht="14.5" x14ac:dyDescent="0.35">
      <c r="A1417" s="48"/>
      <c r="E1417" s="102"/>
      <c r="F1417" s="102"/>
      <c r="G1417" s="102"/>
      <c r="I1417" s="93"/>
      <c r="J1417" s="93"/>
      <c r="S1417" s="72"/>
      <c r="T1417" s="72"/>
    </row>
    <row r="1418" spans="1:20" s="65" customFormat="1" ht="14.5" x14ac:dyDescent="0.35">
      <c r="A1418" s="48"/>
      <c r="E1418" s="102"/>
      <c r="F1418" s="102"/>
      <c r="G1418" s="102"/>
      <c r="I1418" s="93"/>
      <c r="J1418" s="93"/>
      <c r="S1418" s="72"/>
      <c r="T1418" s="72"/>
    </row>
    <row r="1419" spans="1:20" s="65" customFormat="1" ht="14.5" x14ac:dyDescent="0.35">
      <c r="A1419" s="48"/>
      <c r="E1419" s="102"/>
      <c r="F1419" s="102"/>
      <c r="G1419" s="102"/>
      <c r="I1419" s="93"/>
      <c r="J1419" s="93"/>
      <c r="S1419" s="72"/>
      <c r="T1419" s="72"/>
    </row>
    <row r="1420" spans="1:20" s="65" customFormat="1" ht="14.5" x14ac:dyDescent="0.35">
      <c r="A1420" s="48"/>
      <c r="E1420" s="102"/>
      <c r="F1420" s="102"/>
      <c r="G1420" s="102"/>
      <c r="I1420" s="93"/>
      <c r="J1420" s="93"/>
      <c r="S1420" s="72"/>
      <c r="T1420" s="72"/>
    </row>
    <row r="1421" spans="1:20" s="65" customFormat="1" ht="14.5" x14ac:dyDescent="0.35">
      <c r="A1421" s="48"/>
      <c r="E1421" s="102"/>
      <c r="F1421" s="102"/>
      <c r="G1421" s="102"/>
      <c r="I1421" s="93"/>
      <c r="J1421" s="93"/>
      <c r="S1421" s="72"/>
      <c r="T1421" s="72"/>
    </row>
    <row r="1422" spans="1:20" s="65" customFormat="1" ht="14.5" x14ac:dyDescent="0.35">
      <c r="A1422" s="48"/>
      <c r="E1422" s="102"/>
      <c r="F1422" s="102"/>
      <c r="G1422" s="102"/>
      <c r="I1422" s="93"/>
      <c r="J1422" s="93"/>
      <c r="S1422" s="72"/>
      <c r="T1422" s="72"/>
    </row>
    <row r="1423" spans="1:20" s="65" customFormat="1" ht="14.5" x14ac:dyDescent="0.35">
      <c r="A1423" s="48"/>
      <c r="E1423" s="102"/>
      <c r="F1423" s="102"/>
      <c r="G1423" s="102"/>
      <c r="I1423" s="93"/>
      <c r="J1423" s="93"/>
      <c r="S1423" s="72"/>
      <c r="T1423" s="72"/>
    </row>
    <row r="1424" spans="1:20" s="65" customFormat="1" ht="14.5" x14ac:dyDescent="0.35">
      <c r="A1424" s="48"/>
      <c r="E1424" s="102"/>
      <c r="F1424" s="102"/>
      <c r="G1424" s="102"/>
      <c r="I1424" s="93"/>
      <c r="J1424" s="93"/>
      <c r="S1424" s="72"/>
      <c r="T1424" s="72"/>
    </row>
    <row r="1425" spans="1:20" s="65" customFormat="1" ht="14.5" x14ac:dyDescent="0.35">
      <c r="A1425" s="48"/>
      <c r="E1425" s="102"/>
      <c r="F1425" s="102"/>
      <c r="G1425" s="102"/>
      <c r="I1425" s="93"/>
      <c r="J1425" s="93"/>
      <c r="S1425" s="72"/>
      <c r="T1425" s="72"/>
    </row>
    <row r="1426" spans="1:20" s="65" customFormat="1" ht="14.5" x14ac:dyDescent="0.35">
      <c r="A1426" s="48"/>
      <c r="E1426" s="102"/>
      <c r="F1426" s="102"/>
      <c r="G1426" s="102"/>
      <c r="I1426" s="93"/>
      <c r="J1426" s="93"/>
      <c r="S1426" s="72"/>
      <c r="T1426" s="72"/>
    </row>
    <row r="1427" spans="1:20" s="65" customFormat="1" ht="14.5" x14ac:dyDescent="0.35">
      <c r="A1427" s="48"/>
      <c r="E1427" s="102"/>
      <c r="F1427" s="102"/>
      <c r="G1427" s="102"/>
      <c r="I1427" s="93"/>
      <c r="J1427" s="93"/>
      <c r="S1427" s="72"/>
      <c r="T1427" s="72"/>
    </row>
    <row r="1428" spans="1:20" s="65" customFormat="1" ht="14.5" x14ac:dyDescent="0.35">
      <c r="A1428" s="48"/>
      <c r="E1428" s="102"/>
      <c r="F1428" s="102"/>
      <c r="G1428" s="102"/>
      <c r="I1428" s="93"/>
      <c r="J1428" s="93"/>
      <c r="S1428" s="72"/>
      <c r="T1428" s="72"/>
    </row>
    <row r="1429" spans="1:20" s="65" customFormat="1" ht="14.5" x14ac:dyDescent="0.35">
      <c r="A1429" s="48"/>
      <c r="E1429" s="102"/>
      <c r="F1429" s="102"/>
      <c r="G1429" s="102"/>
      <c r="I1429" s="93"/>
      <c r="J1429" s="93"/>
      <c r="S1429" s="72"/>
      <c r="T1429" s="72"/>
    </row>
    <row r="1430" spans="1:20" s="65" customFormat="1" ht="14.5" x14ac:dyDescent="0.35">
      <c r="A1430" s="48"/>
      <c r="E1430" s="102"/>
      <c r="F1430" s="102"/>
      <c r="G1430" s="102"/>
      <c r="I1430" s="93"/>
      <c r="J1430" s="93"/>
      <c r="S1430" s="72"/>
      <c r="T1430" s="72"/>
    </row>
    <row r="1431" spans="1:20" s="65" customFormat="1" ht="14.5" x14ac:dyDescent="0.35">
      <c r="A1431" s="48"/>
      <c r="E1431" s="102"/>
      <c r="F1431" s="102"/>
      <c r="G1431" s="102"/>
      <c r="I1431" s="93"/>
      <c r="J1431" s="93"/>
      <c r="S1431" s="72"/>
      <c r="T1431" s="72"/>
    </row>
    <row r="1432" spans="1:20" s="65" customFormat="1" ht="14.5" x14ac:dyDescent="0.35">
      <c r="A1432" s="48"/>
      <c r="E1432" s="102"/>
      <c r="F1432" s="102"/>
      <c r="G1432" s="102"/>
      <c r="I1432" s="93"/>
      <c r="J1432" s="93"/>
      <c r="S1432" s="72"/>
      <c r="T1432" s="72"/>
    </row>
    <row r="1433" spans="1:20" s="65" customFormat="1" ht="14.5" x14ac:dyDescent="0.35">
      <c r="A1433" s="48"/>
      <c r="E1433" s="102"/>
      <c r="F1433" s="102"/>
      <c r="G1433" s="102"/>
      <c r="I1433" s="93"/>
      <c r="J1433" s="93"/>
      <c r="S1433" s="72"/>
      <c r="T1433" s="72"/>
    </row>
    <row r="1434" spans="1:20" s="65" customFormat="1" ht="14.5" x14ac:dyDescent="0.35">
      <c r="A1434" s="48"/>
      <c r="E1434" s="102"/>
      <c r="F1434" s="102"/>
      <c r="G1434" s="102"/>
      <c r="I1434" s="93"/>
      <c r="J1434" s="93"/>
      <c r="S1434" s="72"/>
      <c r="T1434" s="72"/>
    </row>
    <row r="1435" spans="1:20" s="65" customFormat="1" ht="14.5" x14ac:dyDescent="0.35">
      <c r="A1435" s="48"/>
      <c r="E1435" s="102"/>
      <c r="F1435" s="102"/>
      <c r="G1435" s="102"/>
      <c r="I1435" s="93"/>
      <c r="J1435" s="93"/>
      <c r="S1435" s="72"/>
      <c r="T1435" s="72"/>
    </row>
    <row r="1436" spans="1:20" s="65" customFormat="1" ht="14.5" x14ac:dyDescent="0.35">
      <c r="A1436" s="48"/>
      <c r="E1436" s="102"/>
      <c r="F1436" s="102"/>
      <c r="G1436" s="102"/>
      <c r="I1436" s="93"/>
      <c r="J1436" s="93"/>
      <c r="S1436" s="72"/>
      <c r="T1436" s="72"/>
    </row>
    <row r="1437" spans="1:20" s="65" customFormat="1" ht="14.5" x14ac:dyDescent="0.35">
      <c r="A1437" s="48"/>
      <c r="E1437" s="102"/>
      <c r="F1437" s="102"/>
      <c r="G1437" s="102"/>
      <c r="I1437" s="93"/>
      <c r="J1437" s="93"/>
      <c r="S1437" s="72"/>
      <c r="T1437" s="72"/>
    </row>
    <row r="1438" spans="1:20" s="65" customFormat="1" ht="14.5" x14ac:dyDescent="0.35">
      <c r="A1438" s="48"/>
      <c r="E1438" s="102"/>
      <c r="F1438" s="102"/>
      <c r="G1438" s="102"/>
      <c r="I1438" s="93"/>
      <c r="J1438" s="93"/>
      <c r="S1438" s="72"/>
      <c r="T1438" s="72"/>
    </row>
    <row r="1439" spans="1:20" s="65" customFormat="1" ht="14.5" x14ac:dyDescent="0.35">
      <c r="A1439" s="48"/>
      <c r="E1439" s="102"/>
      <c r="F1439" s="102"/>
      <c r="G1439" s="102"/>
      <c r="I1439" s="93"/>
      <c r="J1439" s="93"/>
      <c r="S1439" s="72"/>
      <c r="T1439" s="72"/>
    </row>
    <row r="1440" spans="1:20" s="65" customFormat="1" ht="14.5" x14ac:dyDescent="0.35">
      <c r="A1440" s="48"/>
      <c r="E1440" s="102"/>
      <c r="F1440" s="102"/>
      <c r="G1440" s="102"/>
      <c r="I1440" s="93"/>
      <c r="J1440" s="93"/>
      <c r="S1440" s="72"/>
      <c r="T1440" s="72"/>
    </row>
    <row r="1441" spans="1:20" s="65" customFormat="1" ht="14.5" x14ac:dyDescent="0.35">
      <c r="A1441" s="48"/>
      <c r="E1441" s="102"/>
      <c r="F1441" s="102"/>
      <c r="G1441" s="102"/>
      <c r="I1441" s="93"/>
      <c r="J1441" s="93"/>
      <c r="S1441" s="72"/>
      <c r="T1441" s="72"/>
    </row>
    <row r="1442" spans="1:20" s="65" customFormat="1" ht="14.5" x14ac:dyDescent="0.35">
      <c r="A1442" s="48"/>
      <c r="E1442" s="102"/>
      <c r="F1442" s="102"/>
      <c r="G1442" s="102"/>
      <c r="I1442" s="93"/>
      <c r="J1442" s="93"/>
      <c r="S1442" s="72"/>
      <c r="T1442" s="72"/>
    </row>
    <row r="1443" spans="1:20" s="65" customFormat="1" ht="14.5" x14ac:dyDescent="0.35">
      <c r="A1443" s="48"/>
      <c r="E1443" s="102"/>
      <c r="F1443" s="102"/>
      <c r="G1443" s="102"/>
      <c r="I1443" s="93"/>
      <c r="J1443" s="93"/>
      <c r="S1443" s="72"/>
      <c r="T1443" s="72"/>
    </row>
    <row r="1444" spans="1:20" s="65" customFormat="1" ht="14.5" x14ac:dyDescent="0.35">
      <c r="A1444" s="48"/>
      <c r="E1444" s="102"/>
      <c r="F1444" s="102"/>
      <c r="G1444" s="102"/>
      <c r="I1444" s="93"/>
      <c r="J1444" s="93"/>
      <c r="S1444" s="72"/>
      <c r="T1444" s="72"/>
    </row>
    <row r="1445" spans="1:20" s="65" customFormat="1" ht="14.5" x14ac:dyDescent="0.35">
      <c r="A1445" s="48"/>
      <c r="E1445" s="102"/>
      <c r="F1445" s="102"/>
      <c r="G1445" s="102"/>
      <c r="I1445" s="93"/>
      <c r="J1445" s="93"/>
      <c r="S1445" s="72"/>
      <c r="T1445" s="72"/>
    </row>
    <row r="1446" spans="1:20" s="65" customFormat="1" ht="14.5" x14ac:dyDescent="0.35">
      <c r="A1446" s="48"/>
      <c r="E1446" s="102"/>
      <c r="F1446" s="102"/>
      <c r="G1446" s="102"/>
      <c r="I1446" s="93"/>
      <c r="J1446" s="93"/>
      <c r="S1446" s="72"/>
      <c r="T1446" s="72"/>
    </row>
    <row r="1447" spans="1:20" s="65" customFormat="1" ht="14.5" x14ac:dyDescent="0.35">
      <c r="A1447" s="48"/>
      <c r="E1447" s="102"/>
      <c r="F1447" s="102"/>
      <c r="G1447" s="102"/>
      <c r="I1447" s="93"/>
      <c r="J1447" s="93"/>
      <c r="S1447" s="72"/>
      <c r="T1447" s="72"/>
    </row>
    <row r="1448" spans="1:20" s="65" customFormat="1" ht="14.5" x14ac:dyDescent="0.35">
      <c r="A1448" s="48"/>
      <c r="E1448" s="102"/>
      <c r="F1448" s="102"/>
      <c r="G1448" s="102"/>
      <c r="I1448" s="93"/>
      <c r="J1448" s="93"/>
      <c r="S1448" s="72"/>
      <c r="T1448" s="72"/>
    </row>
    <row r="1449" spans="1:20" s="65" customFormat="1" ht="14.5" x14ac:dyDescent="0.35">
      <c r="A1449" s="48"/>
      <c r="E1449" s="102"/>
      <c r="F1449" s="102"/>
      <c r="G1449" s="102"/>
      <c r="I1449" s="93"/>
      <c r="J1449" s="93"/>
      <c r="S1449" s="72"/>
      <c r="T1449" s="72"/>
    </row>
    <row r="1450" spans="1:20" s="65" customFormat="1" ht="14.5" x14ac:dyDescent="0.35">
      <c r="A1450" s="48"/>
      <c r="E1450" s="102"/>
      <c r="F1450" s="102"/>
      <c r="G1450" s="102"/>
      <c r="I1450" s="93"/>
      <c r="J1450" s="93"/>
      <c r="S1450" s="72"/>
      <c r="T1450" s="72"/>
    </row>
    <row r="1451" spans="1:20" s="65" customFormat="1" ht="14.5" x14ac:dyDescent="0.35">
      <c r="A1451" s="48"/>
      <c r="E1451" s="102"/>
      <c r="F1451" s="102"/>
      <c r="G1451" s="102"/>
      <c r="I1451" s="93"/>
      <c r="J1451" s="93"/>
      <c r="S1451" s="72"/>
      <c r="T1451" s="72"/>
    </row>
    <row r="1452" spans="1:20" s="65" customFormat="1" ht="14.5" x14ac:dyDescent="0.35">
      <c r="A1452" s="48"/>
      <c r="E1452" s="102"/>
      <c r="F1452" s="102"/>
      <c r="G1452" s="102"/>
      <c r="I1452" s="93"/>
      <c r="J1452" s="93"/>
      <c r="S1452" s="72"/>
      <c r="T1452" s="72"/>
    </row>
    <row r="1453" spans="1:20" s="65" customFormat="1" ht="14.5" x14ac:dyDescent="0.35">
      <c r="A1453" s="48"/>
      <c r="E1453" s="102"/>
      <c r="F1453" s="102"/>
      <c r="G1453" s="102"/>
      <c r="I1453" s="93"/>
      <c r="J1453" s="93"/>
      <c r="S1453" s="72"/>
      <c r="T1453" s="72"/>
    </row>
    <row r="1454" spans="1:20" s="65" customFormat="1" ht="14.5" x14ac:dyDescent="0.35">
      <c r="A1454" s="48"/>
      <c r="E1454" s="102"/>
      <c r="F1454" s="102"/>
      <c r="G1454" s="102"/>
      <c r="I1454" s="93"/>
      <c r="J1454" s="93"/>
      <c r="S1454" s="72"/>
      <c r="T1454" s="72"/>
    </row>
    <row r="1455" spans="1:20" s="65" customFormat="1" ht="14.5" x14ac:dyDescent="0.35">
      <c r="A1455" s="48"/>
      <c r="E1455" s="102"/>
      <c r="F1455" s="102"/>
      <c r="G1455" s="102"/>
      <c r="I1455" s="93"/>
      <c r="J1455" s="93"/>
      <c r="S1455" s="72"/>
      <c r="T1455" s="72"/>
    </row>
    <row r="1456" spans="1:20" s="65" customFormat="1" ht="14.5" x14ac:dyDescent="0.35">
      <c r="A1456" s="48"/>
      <c r="E1456" s="102"/>
      <c r="F1456" s="102"/>
      <c r="G1456" s="102"/>
      <c r="I1456" s="93"/>
      <c r="J1456" s="93"/>
      <c r="S1456" s="72"/>
      <c r="T1456" s="72"/>
    </row>
    <row r="1457" spans="1:20" s="65" customFormat="1" ht="14.5" x14ac:dyDescent="0.35">
      <c r="A1457" s="48"/>
      <c r="E1457" s="102"/>
      <c r="F1457" s="102"/>
      <c r="G1457" s="102"/>
      <c r="I1457" s="93"/>
      <c r="J1457" s="93"/>
      <c r="S1457" s="72"/>
      <c r="T1457" s="72"/>
    </row>
    <row r="1458" spans="1:20" s="65" customFormat="1" ht="14.5" x14ac:dyDescent="0.35">
      <c r="A1458" s="48"/>
      <c r="E1458" s="102"/>
      <c r="F1458" s="102"/>
      <c r="G1458" s="102"/>
      <c r="I1458" s="93"/>
      <c r="J1458" s="93"/>
      <c r="S1458" s="72"/>
      <c r="T1458" s="72"/>
    </row>
    <row r="1459" spans="1:20" s="65" customFormat="1" ht="14.5" x14ac:dyDescent="0.35">
      <c r="A1459" s="48"/>
      <c r="E1459" s="102"/>
      <c r="F1459" s="102"/>
      <c r="G1459" s="102"/>
      <c r="I1459" s="93"/>
      <c r="J1459" s="93"/>
      <c r="S1459" s="72"/>
      <c r="T1459" s="72"/>
    </row>
    <row r="1460" spans="1:20" s="65" customFormat="1" ht="14.5" x14ac:dyDescent="0.35">
      <c r="A1460" s="48"/>
      <c r="E1460" s="102"/>
      <c r="F1460" s="102"/>
      <c r="G1460" s="102"/>
      <c r="I1460" s="93"/>
      <c r="J1460" s="93"/>
      <c r="S1460" s="72"/>
      <c r="T1460" s="72"/>
    </row>
    <row r="1461" spans="1:20" s="65" customFormat="1" ht="14.5" x14ac:dyDescent="0.35">
      <c r="A1461" s="48"/>
      <c r="E1461" s="102"/>
      <c r="F1461" s="102"/>
      <c r="G1461" s="102"/>
      <c r="I1461" s="93"/>
      <c r="J1461" s="93"/>
      <c r="S1461" s="72"/>
      <c r="T1461" s="72"/>
    </row>
    <row r="1462" spans="1:20" s="65" customFormat="1" ht="14.5" x14ac:dyDescent="0.35">
      <c r="A1462" s="48"/>
      <c r="E1462" s="102"/>
      <c r="F1462" s="102"/>
      <c r="G1462" s="102"/>
      <c r="I1462" s="93"/>
      <c r="J1462" s="93"/>
      <c r="S1462" s="72"/>
      <c r="T1462" s="72"/>
    </row>
    <row r="1463" spans="1:20" s="65" customFormat="1" ht="14.5" x14ac:dyDescent="0.35">
      <c r="A1463" s="48"/>
      <c r="E1463" s="102"/>
      <c r="F1463" s="102"/>
      <c r="G1463" s="102"/>
      <c r="I1463" s="93"/>
      <c r="J1463" s="93"/>
      <c r="S1463" s="72"/>
      <c r="T1463" s="72"/>
    </row>
    <row r="1464" spans="1:20" s="65" customFormat="1" ht="14.5" x14ac:dyDescent="0.35">
      <c r="A1464" s="48"/>
      <c r="E1464" s="102"/>
      <c r="F1464" s="102"/>
      <c r="G1464" s="102"/>
      <c r="I1464" s="93"/>
      <c r="J1464" s="93"/>
      <c r="S1464" s="72"/>
      <c r="T1464" s="72"/>
    </row>
    <row r="1465" spans="1:20" s="65" customFormat="1" ht="14.5" x14ac:dyDescent="0.35">
      <c r="A1465" s="48"/>
      <c r="E1465" s="102"/>
      <c r="F1465" s="102"/>
      <c r="G1465" s="102"/>
      <c r="I1465" s="93"/>
      <c r="J1465" s="93"/>
      <c r="S1465" s="72"/>
      <c r="T1465" s="72"/>
    </row>
    <row r="1466" spans="1:20" s="65" customFormat="1" ht="14.5" x14ac:dyDescent="0.35">
      <c r="A1466" s="48"/>
      <c r="E1466" s="102"/>
      <c r="F1466" s="102"/>
      <c r="G1466" s="102"/>
      <c r="I1466" s="93"/>
      <c r="J1466" s="93"/>
      <c r="S1466" s="72"/>
      <c r="T1466" s="72"/>
    </row>
    <row r="1467" spans="1:20" s="65" customFormat="1" ht="14.5" x14ac:dyDescent="0.35">
      <c r="A1467" s="48"/>
      <c r="E1467" s="102"/>
      <c r="F1467" s="102"/>
      <c r="G1467" s="102"/>
      <c r="I1467" s="93"/>
      <c r="J1467" s="93"/>
      <c r="S1467" s="72"/>
      <c r="T1467" s="72"/>
    </row>
    <row r="1468" spans="1:20" s="65" customFormat="1" ht="14.5" x14ac:dyDescent="0.35">
      <c r="A1468" s="48"/>
      <c r="E1468" s="102"/>
      <c r="F1468" s="102"/>
      <c r="G1468" s="102"/>
      <c r="I1468" s="93"/>
      <c r="J1468" s="93"/>
      <c r="S1468" s="72"/>
      <c r="T1468" s="72"/>
    </row>
    <row r="1469" spans="1:20" s="65" customFormat="1" ht="14.5" x14ac:dyDescent="0.35">
      <c r="A1469" s="48"/>
      <c r="E1469" s="102"/>
      <c r="F1469" s="102"/>
      <c r="G1469" s="102"/>
      <c r="I1469" s="93"/>
      <c r="J1469" s="93"/>
      <c r="S1469" s="72"/>
      <c r="T1469" s="72"/>
    </row>
    <row r="1470" spans="1:20" s="65" customFormat="1" ht="14.5" x14ac:dyDescent="0.35">
      <c r="A1470" s="48"/>
      <c r="E1470" s="102"/>
      <c r="F1470" s="102"/>
      <c r="G1470" s="102"/>
      <c r="I1470" s="93"/>
      <c r="J1470" s="93"/>
      <c r="S1470" s="72"/>
      <c r="T1470" s="72"/>
    </row>
    <row r="1471" spans="1:20" s="65" customFormat="1" ht="14.5" x14ac:dyDescent="0.35">
      <c r="A1471" s="48"/>
      <c r="E1471" s="102"/>
      <c r="F1471" s="102"/>
      <c r="G1471" s="102"/>
      <c r="I1471" s="93"/>
      <c r="J1471" s="93"/>
      <c r="S1471" s="72"/>
      <c r="T1471" s="72"/>
    </row>
    <row r="1472" spans="1:20" s="65" customFormat="1" ht="14.5" x14ac:dyDescent="0.35">
      <c r="A1472" s="48"/>
      <c r="E1472" s="102"/>
      <c r="F1472" s="102"/>
      <c r="G1472" s="102"/>
      <c r="I1472" s="93"/>
      <c r="J1472" s="93"/>
      <c r="S1472" s="72"/>
      <c r="T1472" s="72"/>
    </row>
    <row r="1473" spans="1:20" s="65" customFormat="1" ht="14.5" x14ac:dyDescent="0.35">
      <c r="A1473" s="48"/>
      <c r="E1473" s="102"/>
      <c r="F1473" s="102"/>
      <c r="G1473" s="102"/>
      <c r="I1473" s="93"/>
      <c r="J1473" s="93"/>
      <c r="S1473" s="72"/>
      <c r="T1473" s="72"/>
    </row>
    <row r="1474" spans="1:20" s="65" customFormat="1" ht="14.5" x14ac:dyDescent="0.35">
      <c r="A1474" s="48"/>
      <c r="E1474" s="102"/>
      <c r="F1474" s="102"/>
      <c r="G1474" s="102"/>
      <c r="I1474" s="93"/>
      <c r="J1474" s="93"/>
      <c r="S1474" s="72"/>
      <c r="T1474" s="72"/>
    </row>
    <row r="1475" spans="1:20" s="65" customFormat="1" ht="14.5" x14ac:dyDescent="0.35">
      <c r="A1475" s="48"/>
      <c r="E1475" s="102"/>
      <c r="F1475" s="102"/>
      <c r="G1475" s="102"/>
      <c r="I1475" s="93"/>
      <c r="J1475" s="93"/>
      <c r="S1475" s="72"/>
      <c r="T1475" s="72"/>
    </row>
    <row r="1476" spans="1:20" s="65" customFormat="1" ht="14.5" x14ac:dyDescent="0.35">
      <c r="A1476" s="48"/>
      <c r="E1476" s="102"/>
      <c r="F1476" s="102"/>
      <c r="G1476" s="102"/>
      <c r="I1476" s="93"/>
      <c r="J1476" s="93"/>
      <c r="S1476" s="72"/>
      <c r="T1476" s="72"/>
    </row>
    <row r="1477" spans="1:20" s="65" customFormat="1" ht="14.5" x14ac:dyDescent="0.35">
      <c r="A1477" s="48"/>
      <c r="E1477" s="102"/>
      <c r="F1477" s="102"/>
      <c r="G1477" s="102"/>
      <c r="I1477" s="93"/>
      <c r="J1477" s="93"/>
      <c r="S1477" s="72"/>
      <c r="T1477" s="72"/>
    </row>
    <row r="1478" spans="1:20" s="65" customFormat="1" ht="14.5" x14ac:dyDescent="0.35">
      <c r="A1478" s="48"/>
      <c r="E1478" s="102"/>
      <c r="F1478" s="102"/>
      <c r="G1478" s="102"/>
      <c r="I1478" s="93"/>
      <c r="J1478" s="93"/>
      <c r="S1478" s="72"/>
      <c r="T1478" s="72"/>
    </row>
    <row r="1479" spans="1:20" s="65" customFormat="1" ht="14.5" x14ac:dyDescent="0.35">
      <c r="A1479" s="48"/>
      <c r="E1479" s="102"/>
      <c r="F1479" s="102"/>
      <c r="G1479" s="102"/>
      <c r="I1479" s="93"/>
      <c r="J1479" s="93"/>
      <c r="S1479" s="72"/>
      <c r="T1479" s="72"/>
    </row>
    <row r="1480" spans="1:20" s="65" customFormat="1" ht="14.5" x14ac:dyDescent="0.35">
      <c r="A1480" s="48"/>
      <c r="E1480" s="102"/>
      <c r="F1480" s="102"/>
      <c r="G1480" s="102"/>
      <c r="I1480" s="93"/>
      <c r="J1480" s="93"/>
      <c r="S1480" s="72"/>
      <c r="T1480" s="72"/>
    </row>
    <row r="1481" spans="1:20" s="65" customFormat="1" ht="14.5" x14ac:dyDescent="0.35">
      <c r="A1481" s="48"/>
      <c r="E1481" s="102"/>
      <c r="F1481" s="102"/>
      <c r="G1481" s="102"/>
      <c r="I1481" s="93"/>
      <c r="J1481" s="93"/>
      <c r="S1481" s="72"/>
      <c r="T1481" s="72"/>
    </row>
    <row r="1482" spans="1:20" s="65" customFormat="1" ht="14.5" x14ac:dyDescent="0.35">
      <c r="A1482" s="48"/>
      <c r="E1482" s="102"/>
      <c r="F1482" s="102"/>
      <c r="G1482" s="102"/>
      <c r="I1482" s="93"/>
      <c r="J1482" s="93"/>
      <c r="S1482" s="72"/>
      <c r="T1482" s="72"/>
    </row>
    <row r="1483" spans="1:20" s="65" customFormat="1" ht="14.5" x14ac:dyDescent="0.35">
      <c r="A1483" s="48"/>
      <c r="E1483" s="102"/>
      <c r="F1483" s="102"/>
      <c r="G1483" s="102"/>
      <c r="I1483" s="93"/>
      <c r="J1483" s="93"/>
      <c r="S1483" s="72"/>
      <c r="T1483" s="72"/>
    </row>
    <row r="1484" spans="1:20" s="65" customFormat="1" ht="14.5" x14ac:dyDescent="0.35">
      <c r="A1484" s="48"/>
      <c r="E1484" s="102"/>
      <c r="F1484" s="102"/>
      <c r="G1484" s="102"/>
      <c r="I1484" s="93"/>
      <c r="J1484" s="93"/>
      <c r="S1484" s="72"/>
      <c r="T1484" s="72"/>
    </row>
    <row r="1485" spans="1:20" s="65" customFormat="1" ht="14.5" x14ac:dyDescent="0.35">
      <c r="A1485" s="48"/>
      <c r="E1485" s="102"/>
      <c r="F1485" s="102"/>
      <c r="G1485" s="102"/>
      <c r="I1485" s="93"/>
      <c r="J1485" s="93"/>
      <c r="S1485" s="72"/>
      <c r="T1485" s="72"/>
    </row>
    <row r="1486" spans="1:20" s="65" customFormat="1" ht="14.5" x14ac:dyDescent="0.35">
      <c r="A1486" s="48"/>
      <c r="E1486" s="102"/>
      <c r="F1486" s="102"/>
      <c r="G1486" s="102"/>
      <c r="I1486" s="93"/>
      <c r="J1486" s="93"/>
      <c r="S1486" s="72"/>
      <c r="T1486" s="72"/>
    </row>
    <row r="1487" spans="1:20" s="65" customFormat="1" ht="14.5" x14ac:dyDescent="0.35">
      <c r="A1487" s="48"/>
      <c r="E1487" s="102"/>
      <c r="F1487" s="102"/>
      <c r="G1487" s="102"/>
      <c r="I1487" s="93"/>
      <c r="J1487" s="93"/>
      <c r="S1487" s="72"/>
      <c r="T1487" s="72"/>
    </row>
    <row r="1488" spans="1:20" s="65" customFormat="1" ht="14.5" x14ac:dyDescent="0.35">
      <c r="A1488" s="48"/>
      <c r="E1488" s="102"/>
      <c r="F1488" s="102"/>
      <c r="G1488" s="102"/>
      <c r="I1488" s="93"/>
      <c r="J1488" s="93"/>
      <c r="S1488" s="72"/>
      <c r="T1488" s="72"/>
    </row>
    <row r="1489" spans="1:20" s="65" customFormat="1" ht="14.5" x14ac:dyDescent="0.35">
      <c r="A1489" s="48"/>
      <c r="E1489" s="102"/>
      <c r="F1489" s="102"/>
      <c r="G1489" s="102"/>
      <c r="I1489" s="93"/>
      <c r="J1489" s="93"/>
      <c r="S1489" s="72"/>
      <c r="T1489" s="72"/>
    </row>
    <row r="1490" spans="1:20" s="65" customFormat="1" ht="14.5" x14ac:dyDescent="0.35">
      <c r="A1490" s="48"/>
      <c r="E1490" s="102"/>
      <c r="F1490" s="102"/>
      <c r="G1490" s="102"/>
      <c r="I1490" s="93"/>
      <c r="J1490" s="93"/>
      <c r="S1490" s="72"/>
      <c r="T1490" s="72"/>
    </row>
    <row r="1491" spans="1:20" s="65" customFormat="1" ht="14.5" x14ac:dyDescent="0.35">
      <c r="A1491" s="48"/>
      <c r="E1491" s="102"/>
      <c r="F1491" s="102"/>
      <c r="G1491" s="102"/>
      <c r="I1491" s="93"/>
      <c r="J1491" s="93"/>
      <c r="S1491" s="72"/>
      <c r="T1491" s="72"/>
    </row>
    <row r="1492" spans="1:20" s="65" customFormat="1" ht="14.5" x14ac:dyDescent="0.35">
      <c r="A1492" s="48"/>
      <c r="E1492" s="102"/>
      <c r="F1492" s="102"/>
      <c r="G1492" s="102"/>
      <c r="I1492" s="93"/>
      <c r="J1492" s="93"/>
      <c r="S1492" s="72"/>
      <c r="T1492" s="72"/>
    </row>
    <row r="1493" spans="1:20" s="65" customFormat="1" ht="14.5" x14ac:dyDescent="0.35">
      <c r="A1493" s="48"/>
      <c r="E1493" s="102"/>
      <c r="F1493" s="102"/>
      <c r="G1493" s="102"/>
      <c r="I1493" s="93"/>
      <c r="J1493" s="93"/>
      <c r="S1493" s="72"/>
      <c r="T1493" s="72"/>
    </row>
    <row r="1494" spans="1:20" s="65" customFormat="1" ht="14.5" x14ac:dyDescent="0.35">
      <c r="A1494" s="48"/>
      <c r="E1494" s="102"/>
      <c r="F1494" s="102"/>
      <c r="G1494" s="102"/>
      <c r="I1494" s="93"/>
      <c r="J1494" s="93"/>
      <c r="S1494" s="72"/>
      <c r="T1494" s="72"/>
    </row>
    <row r="1495" spans="1:20" s="65" customFormat="1" ht="14.5" x14ac:dyDescent="0.35">
      <c r="A1495" s="48"/>
      <c r="E1495" s="102"/>
      <c r="F1495" s="102"/>
      <c r="G1495" s="102"/>
      <c r="I1495" s="93"/>
      <c r="J1495" s="93"/>
      <c r="S1495" s="72"/>
      <c r="T1495" s="72"/>
    </row>
    <row r="1496" spans="1:20" s="65" customFormat="1" ht="14.5" x14ac:dyDescent="0.35">
      <c r="A1496" s="48"/>
      <c r="E1496" s="102"/>
      <c r="F1496" s="102"/>
      <c r="G1496" s="102"/>
      <c r="I1496" s="93"/>
      <c r="J1496" s="93"/>
      <c r="S1496" s="72"/>
      <c r="T1496" s="72"/>
    </row>
    <row r="1497" spans="1:20" s="65" customFormat="1" ht="14.5" x14ac:dyDescent="0.35">
      <c r="A1497" s="48"/>
      <c r="E1497" s="102"/>
      <c r="F1497" s="102"/>
      <c r="G1497" s="102"/>
      <c r="I1497" s="93"/>
      <c r="J1497" s="93"/>
      <c r="S1497" s="72"/>
      <c r="T1497" s="72"/>
    </row>
    <row r="1498" spans="1:20" s="65" customFormat="1" ht="14.5" x14ac:dyDescent="0.35">
      <c r="A1498" s="48"/>
      <c r="E1498" s="102"/>
      <c r="F1498" s="102"/>
      <c r="G1498" s="102"/>
      <c r="I1498" s="93"/>
      <c r="J1498" s="93"/>
      <c r="S1498" s="72"/>
      <c r="T1498" s="72"/>
    </row>
    <row r="1499" spans="1:20" s="65" customFormat="1" ht="14.5" x14ac:dyDescent="0.35">
      <c r="A1499" s="48"/>
      <c r="E1499" s="102"/>
      <c r="F1499" s="102"/>
      <c r="G1499" s="102"/>
      <c r="I1499" s="93"/>
      <c r="J1499" s="93"/>
      <c r="S1499" s="72"/>
      <c r="T1499" s="72"/>
    </row>
    <row r="1500" spans="1:20" s="65" customFormat="1" ht="14.5" x14ac:dyDescent="0.35">
      <c r="A1500" s="48"/>
      <c r="E1500" s="102"/>
      <c r="F1500" s="102"/>
      <c r="G1500" s="102"/>
      <c r="I1500" s="93"/>
      <c r="J1500" s="93"/>
      <c r="S1500" s="72"/>
      <c r="T1500" s="72"/>
    </row>
    <row r="1501" spans="1:20" s="65" customFormat="1" ht="14.5" x14ac:dyDescent="0.35">
      <c r="A1501" s="48"/>
      <c r="E1501" s="102"/>
      <c r="F1501" s="102"/>
      <c r="G1501" s="102"/>
      <c r="I1501" s="93"/>
      <c r="J1501" s="93"/>
      <c r="S1501" s="72"/>
      <c r="T1501" s="72"/>
    </row>
    <row r="1502" spans="1:20" s="65" customFormat="1" ht="14.5" x14ac:dyDescent="0.35">
      <c r="A1502" s="48"/>
      <c r="E1502" s="102"/>
      <c r="F1502" s="102"/>
      <c r="G1502" s="102"/>
      <c r="I1502" s="93"/>
      <c r="J1502" s="93"/>
      <c r="S1502" s="72"/>
      <c r="T1502" s="72"/>
    </row>
    <row r="1503" spans="1:20" s="65" customFormat="1" ht="14.5" x14ac:dyDescent="0.35">
      <c r="A1503" s="48"/>
      <c r="E1503" s="102"/>
      <c r="F1503" s="102"/>
      <c r="G1503" s="102"/>
      <c r="I1503" s="93"/>
      <c r="J1503" s="93"/>
      <c r="S1503" s="72"/>
      <c r="T1503" s="72"/>
    </row>
    <row r="1504" spans="1:20" s="65" customFormat="1" ht="14.5" x14ac:dyDescent="0.35">
      <c r="A1504" s="48"/>
      <c r="E1504" s="102"/>
      <c r="F1504" s="102"/>
      <c r="G1504" s="102"/>
      <c r="I1504" s="93"/>
      <c r="J1504" s="93"/>
      <c r="S1504" s="72"/>
      <c r="T1504" s="72"/>
    </row>
    <row r="1505" spans="1:20" s="65" customFormat="1" ht="14.5" x14ac:dyDescent="0.35">
      <c r="A1505" s="48"/>
      <c r="E1505" s="102"/>
      <c r="F1505" s="102"/>
      <c r="G1505" s="102"/>
      <c r="I1505" s="93"/>
      <c r="J1505" s="93"/>
      <c r="S1505" s="72"/>
      <c r="T1505" s="72"/>
    </row>
    <row r="1506" spans="1:20" s="65" customFormat="1" ht="14.5" x14ac:dyDescent="0.35">
      <c r="A1506" s="48"/>
      <c r="E1506" s="102"/>
      <c r="F1506" s="102"/>
      <c r="G1506" s="102"/>
      <c r="I1506" s="93"/>
      <c r="J1506" s="93"/>
      <c r="S1506" s="72"/>
      <c r="T1506" s="72"/>
    </row>
    <row r="1507" spans="1:20" s="65" customFormat="1" ht="14.5" x14ac:dyDescent="0.35">
      <c r="A1507" s="48"/>
      <c r="E1507" s="102"/>
      <c r="F1507" s="102"/>
      <c r="G1507" s="102"/>
      <c r="I1507" s="93"/>
      <c r="J1507" s="93"/>
      <c r="S1507" s="72"/>
      <c r="T1507" s="72"/>
    </row>
    <row r="1508" spans="1:20" s="65" customFormat="1" ht="14.5" x14ac:dyDescent="0.35">
      <c r="A1508" s="48"/>
      <c r="E1508" s="102"/>
      <c r="F1508" s="102"/>
      <c r="G1508" s="102"/>
      <c r="I1508" s="93"/>
      <c r="J1508" s="93"/>
      <c r="S1508" s="72"/>
      <c r="T1508" s="72"/>
    </row>
    <row r="1509" spans="1:20" s="65" customFormat="1" ht="14.5" x14ac:dyDescent="0.35">
      <c r="A1509" s="48"/>
      <c r="E1509" s="102"/>
      <c r="F1509" s="102"/>
      <c r="G1509" s="102"/>
      <c r="I1509" s="93"/>
      <c r="J1509" s="93"/>
      <c r="S1509" s="72"/>
      <c r="T1509" s="72"/>
    </row>
    <row r="1510" spans="1:20" s="65" customFormat="1" ht="14.5" x14ac:dyDescent="0.35">
      <c r="A1510" s="48"/>
      <c r="E1510" s="102"/>
      <c r="F1510" s="102"/>
      <c r="G1510" s="102"/>
      <c r="I1510" s="93"/>
      <c r="J1510" s="93"/>
      <c r="S1510" s="72"/>
      <c r="T1510" s="72"/>
    </row>
    <row r="1511" spans="1:20" s="65" customFormat="1" ht="14.5" x14ac:dyDescent="0.35">
      <c r="A1511" s="48"/>
      <c r="E1511" s="102"/>
      <c r="F1511" s="102"/>
      <c r="G1511" s="102"/>
      <c r="I1511" s="93"/>
      <c r="J1511" s="93"/>
      <c r="S1511" s="72"/>
      <c r="T1511" s="72"/>
    </row>
    <row r="1512" spans="1:20" s="65" customFormat="1" ht="14.5" x14ac:dyDescent="0.35">
      <c r="A1512" s="48"/>
      <c r="E1512" s="102"/>
      <c r="F1512" s="102"/>
      <c r="G1512" s="102"/>
      <c r="I1512" s="93"/>
      <c r="J1512" s="93"/>
      <c r="S1512" s="72"/>
      <c r="T1512" s="72"/>
    </row>
    <row r="1513" spans="1:20" s="65" customFormat="1" ht="14.5" x14ac:dyDescent="0.35">
      <c r="A1513" s="48"/>
      <c r="E1513" s="102"/>
      <c r="F1513" s="102"/>
      <c r="G1513" s="102"/>
      <c r="I1513" s="93"/>
      <c r="J1513" s="93"/>
      <c r="S1513" s="72"/>
      <c r="T1513" s="72"/>
    </row>
    <row r="1514" spans="1:20" s="65" customFormat="1" ht="14.5" x14ac:dyDescent="0.35">
      <c r="A1514" s="48"/>
      <c r="E1514" s="102"/>
      <c r="F1514" s="102"/>
      <c r="G1514" s="102"/>
      <c r="I1514" s="93"/>
      <c r="J1514" s="93"/>
      <c r="S1514" s="72"/>
      <c r="T1514" s="72"/>
    </row>
    <row r="1515" spans="1:20" s="65" customFormat="1" ht="14.5" x14ac:dyDescent="0.35">
      <c r="A1515" s="48"/>
      <c r="E1515" s="102"/>
      <c r="F1515" s="102"/>
      <c r="G1515" s="102"/>
      <c r="I1515" s="93"/>
      <c r="J1515" s="93"/>
      <c r="S1515" s="72"/>
      <c r="T1515" s="72"/>
    </row>
    <row r="1516" spans="1:20" s="65" customFormat="1" ht="14.5" x14ac:dyDescent="0.35">
      <c r="A1516" s="48"/>
      <c r="E1516" s="102"/>
      <c r="F1516" s="102"/>
      <c r="G1516" s="102"/>
      <c r="I1516" s="93"/>
      <c r="J1516" s="93"/>
      <c r="S1516" s="72"/>
      <c r="T1516" s="72"/>
    </row>
    <row r="1517" spans="1:20" s="65" customFormat="1" ht="14.5" x14ac:dyDescent="0.35">
      <c r="A1517" s="48"/>
      <c r="E1517" s="102"/>
      <c r="F1517" s="102"/>
      <c r="G1517" s="102"/>
      <c r="I1517" s="93"/>
      <c r="J1517" s="93"/>
      <c r="S1517" s="72"/>
      <c r="T1517" s="72"/>
    </row>
    <row r="1518" spans="1:20" s="65" customFormat="1" ht="14.5" x14ac:dyDescent="0.35">
      <c r="A1518" s="48"/>
      <c r="E1518" s="102"/>
      <c r="F1518" s="102"/>
      <c r="G1518" s="102"/>
      <c r="I1518" s="93"/>
      <c r="J1518" s="93"/>
      <c r="S1518" s="72"/>
      <c r="T1518" s="72"/>
    </row>
    <row r="1519" spans="1:20" s="65" customFormat="1" ht="14.5" x14ac:dyDescent="0.35">
      <c r="A1519" s="48"/>
      <c r="E1519" s="102"/>
      <c r="F1519" s="102"/>
      <c r="G1519" s="102"/>
      <c r="I1519" s="93"/>
      <c r="J1519" s="93"/>
      <c r="S1519" s="72"/>
      <c r="T1519" s="72"/>
    </row>
    <row r="1520" spans="1:20" s="65" customFormat="1" ht="14.5" x14ac:dyDescent="0.35">
      <c r="A1520" s="48"/>
      <c r="E1520" s="102"/>
      <c r="F1520" s="102"/>
      <c r="G1520" s="102"/>
      <c r="I1520" s="93"/>
      <c r="J1520" s="93"/>
      <c r="S1520" s="72"/>
      <c r="T1520" s="72"/>
    </row>
    <row r="1521" spans="1:20" s="65" customFormat="1" ht="14.5" x14ac:dyDescent="0.35">
      <c r="A1521" s="48"/>
      <c r="E1521" s="102"/>
      <c r="F1521" s="102"/>
      <c r="G1521" s="102"/>
      <c r="I1521" s="93"/>
      <c r="J1521" s="93"/>
      <c r="S1521" s="72"/>
      <c r="T1521" s="72"/>
    </row>
    <row r="1522" spans="1:20" s="65" customFormat="1" ht="14.5" x14ac:dyDescent="0.35">
      <c r="A1522" s="48"/>
      <c r="E1522" s="102"/>
      <c r="F1522" s="102"/>
      <c r="G1522" s="102"/>
      <c r="I1522" s="93"/>
      <c r="J1522" s="93"/>
      <c r="S1522" s="72"/>
      <c r="T1522" s="72"/>
    </row>
    <row r="1523" spans="1:20" s="65" customFormat="1" ht="14.5" x14ac:dyDescent="0.35">
      <c r="A1523" s="48"/>
      <c r="E1523" s="102"/>
      <c r="F1523" s="102"/>
      <c r="G1523" s="102"/>
      <c r="I1523" s="93"/>
      <c r="J1523" s="93"/>
      <c r="S1523" s="72"/>
      <c r="T1523" s="72"/>
    </row>
    <row r="1524" spans="1:20" s="65" customFormat="1" ht="14.5" x14ac:dyDescent="0.35">
      <c r="A1524" s="48"/>
      <c r="E1524" s="102"/>
      <c r="F1524" s="102"/>
      <c r="G1524" s="102"/>
      <c r="I1524" s="93"/>
      <c r="J1524" s="93"/>
      <c r="S1524" s="72"/>
      <c r="T1524" s="72"/>
    </row>
    <row r="1525" spans="1:20" s="65" customFormat="1" ht="14.5" x14ac:dyDescent="0.35">
      <c r="A1525" s="48"/>
      <c r="E1525" s="102"/>
      <c r="F1525" s="102"/>
      <c r="G1525" s="102"/>
      <c r="I1525" s="93"/>
      <c r="J1525" s="93"/>
      <c r="S1525" s="72"/>
      <c r="T1525" s="72"/>
    </row>
    <row r="1526" spans="1:20" s="65" customFormat="1" ht="14.5" x14ac:dyDescent="0.35">
      <c r="A1526" s="48"/>
      <c r="E1526" s="102"/>
      <c r="F1526" s="102"/>
      <c r="G1526" s="102"/>
      <c r="I1526" s="93"/>
      <c r="J1526" s="93"/>
      <c r="S1526" s="72"/>
      <c r="T1526" s="72"/>
    </row>
    <row r="1527" spans="1:20" s="65" customFormat="1" ht="14.5" x14ac:dyDescent="0.35">
      <c r="A1527" s="48"/>
      <c r="E1527" s="102"/>
      <c r="F1527" s="102"/>
      <c r="G1527" s="102"/>
      <c r="I1527" s="93"/>
      <c r="J1527" s="93"/>
      <c r="S1527" s="72"/>
      <c r="T1527" s="72"/>
    </row>
    <row r="1528" spans="1:20" s="65" customFormat="1" ht="14.5" x14ac:dyDescent="0.35">
      <c r="A1528" s="48"/>
      <c r="E1528" s="102"/>
      <c r="F1528" s="102"/>
      <c r="G1528" s="102"/>
      <c r="I1528" s="93"/>
      <c r="J1528" s="93"/>
      <c r="S1528" s="72"/>
      <c r="T1528" s="72"/>
    </row>
    <row r="1529" spans="1:20" s="65" customFormat="1" ht="14.5" x14ac:dyDescent="0.35">
      <c r="A1529" s="48"/>
      <c r="E1529" s="102"/>
      <c r="F1529" s="102"/>
      <c r="G1529" s="102"/>
      <c r="I1529" s="93"/>
      <c r="J1529" s="93"/>
      <c r="S1529" s="72"/>
      <c r="T1529" s="72"/>
    </row>
    <row r="1530" spans="1:20" s="65" customFormat="1" ht="14.5" x14ac:dyDescent="0.35">
      <c r="A1530" s="48"/>
      <c r="E1530" s="102"/>
      <c r="F1530" s="102"/>
      <c r="G1530" s="102"/>
      <c r="I1530" s="93"/>
      <c r="J1530" s="93"/>
      <c r="S1530" s="72"/>
      <c r="T1530" s="72"/>
    </row>
    <row r="1531" spans="1:20" s="65" customFormat="1" ht="14.5" x14ac:dyDescent="0.35">
      <c r="A1531" s="48"/>
      <c r="E1531" s="102"/>
      <c r="F1531" s="102"/>
      <c r="G1531" s="102"/>
      <c r="I1531" s="93"/>
      <c r="J1531" s="93"/>
      <c r="S1531" s="72"/>
      <c r="T1531" s="72"/>
    </row>
    <row r="1532" spans="1:20" s="65" customFormat="1" ht="14.5" x14ac:dyDescent="0.35">
      <c r="A1532" s="48"/>
      <c r="E1532" s="102"/>
      <c r="F1532" s="102"/>
      <c r="G1532" s="102"/>
      <c r="I1532" s="93"/>
      <c r="J1532" s="93"/>
      <c r="S1532" s="72"/>
      <c r="T1532" s="72"/>
    </row>
    <row r="1533" spans="1:20" s="65" customFormat="1" ht="14.5" x14ac:dyDescent="0.35">
      <c r="A1533" s="48"/>
      <c r="E1533" s="102"/>
      <c r="F1533" s="102"/>
      <c r="G1533" s="102"/>
      <c r="I1533" s="93"/>
      <c r="J1533" s="93"/>
      <c r="S1533" s="72"/>
      <c r="T1533" s="72"/>
    </row>
    <row r="1534" spans="1:20" s="65" customFormat="1" ht="14.5" x14ac:dyDescent="0.35">
      <c r="A1534" s="48"/>
      <c r="E1534" s="102"/>
      <c r="F1534" s="102"/>
      <c r="G1534" s="102"/>
      <c r="I1534" s="93"/>
      <c r="J1534" s="93"/>
      <c r="S1534" s="72"/>
      <c r="T1534" s="72"/>
    </row>
    <row r="1535" spans="1:20" s="65" customFormat="1" ht="14.5" x14ac:dyDescent="0.35">
      <c r="A1535" s="48"/>
      <c r="E1535" s="102"/>
      <c r="F1535" s="102"/>
      <c r="G1535" s="102"/>
      <c r="I1535" s="93"/>
      <c r="J1535" s="93"/>
      <c r="S1535" s="72"/>
      <c r="T1535" s="72"/>
    </row>
    <row r="1536" spans="1:20" s="65" customFormat="1" ht="14.5" x14ac:dyDescent="0.35">
      <c r="A1536" s="48"/>
      <c r="E1536" s="102"/>
      <c r="F1536" s="102"/>
      <c r="G1536" s="102"/>
      <c r="I1536" s="93"/>
      <c r="J1536" s="93"/>
      <c r="S1536" s="72"/>
      <c r="T1536" s="72"/>
    </row>
    <row r="1537" spans="1:20" s="65" customFormat="1" ht="14.5" x14ac:dyDescent="0.35">
      <c r="A1537" s="48"/>
      <c r="E1537" s="102"/>
      <c r="F1537" s="102"/>
      <c r="G1537" s="102"/>
      <c r="I1537" s="93"/>
      <c r="J1537" s="93"/>
      <c r="S1537" s="72"/>
      <c r="T1537" s="72"/>
    </row>
    <row r="1538" spans="1:20" s="65" customFormat="1" ht="14.5" x14ac:dyDescent="0.35">
      <c r="A1538" s="48"/>
      <c r="E1538" s="102"/>
      <c r="F1538" s="102"/>
      <c r="G1538" s="102"/>
      <c r="I1538" s="93"/>
      <c r="J1538" s="93"/>
      <c r="S1538" s="72"/>
      <c r="T1538" s="72"/>
    </row>
    <row r="1539" spans="1:20" s="65" customFormat="1" ht="14.5" x14ac:dyDescent="0.35">
      <c r="A1539" s="48"/>
      <c r="E1539" s="102"/>
      <c r="F1539" s="102"/>
      <c r="G1539" s="102"/>
      <c r="I1539" s="93"/>
      <c r="J1539" s="93"/>
      <c r="S1539" s="72"/>
      <c r="T1539" s="72"/>
    </row>
    <row r="1540" spans="1:20" s="65" customFormat="1" ht="14.5" x14ac:dyDescent="0.35">
      <c r="A1540" s="48"/>
      <c r="E1540" s="102"/>
      <c r="F1540" s="102"/>
      <c r="G1540" s="102"/>
      <c r="I1540" s="93"/>
      <c r="J1540" s="93"/>
      <c r="S1540" s="72"/>
      <c r="T1540" s="72"/>
    </row>
    <row r="1541" spans="1:20" s="65" customFormat="1" ht="14.5" x14ac:dyDescent="0.35">
      <c r="A1541" s="48"/>
      <c r="E1541" s="102"/>
      <c r="F1541" s="102"/>
      <c r="G1541" s="102"/>
      <c r="I1541" s="93"/>
      <c r="J1541" s="93"/>
      <c r="S1541" s="72"/>
      <c r="T1541" s="72"/>
    </row>
    <row r="1542" spans="1:20" s="65" customFormat="1" ht="14.5" x14ac:dyDescent="0.35">
      <c r="A1542" s="48"/>
      <c r="E1542" s="102"/>
      <c r="F1542" s="102"/>
      <c r="G1542" s="102"/>
      <c r="I1542" s="93"/>
      <c r="J1542" s="93"/>
      <c r="S1542" s="72"/>
      <c r="T1542" s="72"/>
    </row>
    <row r="1543" spans="1:20" s="65" customFormat="1" ht="14.5" x14ac:dyDescent="0.35">
      <c r="A1543" s="48"/>
      <c r="E1543" s="102"/>
      <c r="F1543" s="102"/>
      <c r="G1543" s="102"/>
      <c r="I1543" s="93"/>
      <c r="J1543" s="93"/>
      <c r="S1543" s="72"/>
      <c r="T1543" s="72"/>
    </row>
    <row r="1544" spans="1:20" s="65" customFormat="1" ht="14.5" x14ac:dyDescent="0.35">
      <c r="A1544" s="48"/>
      <c r="E1544" s="102"/>
      <c r="F1544" s="102"/>
      <c r="G1544" s="102"/>
      <c r="I1544" s="93"/>
      <c r="J1544" s="93"/>
      <c r="S1544" s="72"/>
      <c r="T1544" s="72"/>
    </row>
    <row r="1545" spans="1:20" s="65" customFormat="1" ht="14.5" x14ac:dyDescent="0.35">
      <c r="A1545" s="48"/>
      <c r="E1545" s="102"/>
      <c r="F1545" s="102"/>
      <c r="G1545" s="102"/>
      <c r="I1545" s="93"/>
      <c r="J1545" s="93"/>
      <c r="S1545" s="72"/>
      <c r="T1545" s="72"/>
    </row>
    <row r="1546" spans="1:20" s="65" customFormat="1" ht="14.5" x14ac:dyDescent="0.35">
      <c r="A1546" s="48"/>
      <c r="E1546" s="102"/>
      <c r="F1546" s="102"/>
      <c r="G1546" s="102"/>
      <c r="I1546" s="93"/>
      <c r="J1546" s="93"/>
      <c r="S1546" s="72"/>
      <c r="T1546" s="72"/>
    </row>
    <row r="1547" spans="1:20" s="65" customFormat="1" ht="14.5" x14ac:dyDescent="0.35">
      <c r="A1547" s="48"/>
      <c r="E1547" s="102"/>
      <c r="F1547" s="102"/>
      <c r="G1547" s="102"/>
      <c r="I1547" s="93"/>
      <c r="J1547" s="93"/>
      <c r="S1547" s="72"/>
      <c r="T1547" s="72"/>
    </row>
    <row r="1548" spans="1:20" s="65" customFormat="1" ht="14.5" x14ac:dyDescent="0.35">
      <c r="A1548" s="48"/>
      <c r="E1548" s="102"/>
      <c r="F1548" s="102"/>
      <c r="G1548" s="102"/>
      <c r="I1548" s="93"/>
      <c r="J1548" s="93"/>
      <c r="S1548" s="72"/>
      <c r="T1548" s="72"/>
    </row>
    <row r="1549" spans="1:20" s="65" customFormat="1" ht="14.5" x14ac:dyDescent="0.35">
      <c r="A1549" s="48"/>
      <c r="E1549" s="102"/>
      <c r="F1549" s="102"/>
      <c r="G1549" s="102"/>
      <c r="I1549" s="93"/>
      <c r="J1549" s="93"/>
      <c r="S1549" s="72"/>
      <c r="T1549" s="72"/>
    </row>
    <row r="1550" spans="1:20" s="65" customFormat="1" ht="14.5" x14ac:dyDescent="0.35">
      <c r="A1550" s="48"/>
      <c r="E1550" s="102"/>
      <c r="F1550" s="102"/>
      <c r="G1550" s="102"/>
      <c r="I1550" s="93"/>
      <c r="J1550" s="93"/>
      <c r="S1550" s="72"/>
      <c r="T1550" s="72"/>
    </row>
    <row r="1551" spans="1:20" s="65" customFormat="1" ht="14.5" x14ac:dyDescent="0.35">
      <c r="A1551" s="48"/>
      <c r="E1551" s="102"/>
      <c r="F1551" s="102"/>
      <c r="G1551" s="102"/>
      <c r="I1551" s="93"/>
      <c r="J1551" s="93"/>
      <c r="S1551" s="72"/>
      <c r="T1551" s="72"/>
    </row>
    <row r="1552" spans="1:20" s="65" customFormat="1" ht="14.5" x14ac:dyDescent="0.35">
      <c r="A1552" s="48"/>
      <c r="E1552" s="102"/>
      <c r="F1552" s="102"/>
      <c r="G1552" s="102"/>
      <c r="I1552" s="93"/>
      <c r="J1552" s="93"/>
      <c r="S1552" s="72"/>
      <c r="T1552" s="72"/>
    </row>
    <row r="1553" spans="1:20" s="65" customFormat="1" ht="14.5" x14ac:dyDescent="0.35">
      <c r="A1553" s="48"/>
      <c r="E1553" s="102"/>
      <c r="F1553" s="102"/>
      <c r="G1553" s="102"/>
      <c r="I1553" s="93"/>
      <c r="J1553" s="93"/>
      <c r="S1553" s="72"/>
      <c r="T1553" s="72"/>
    </row>
    <row r="1554" spans="1:20" s="65" customFormat="1" ht="14.5" x14ac:dyDescent="0.35">
      <c r="A1554" s="48"/>
      <c r="E1554" s="102"/>
      <c r="F1554" s="102"/>
      <c r="G1554" s="102"/>
      <c r="I1554" s="93"/>
      <c r="J1554" s="93"/>
      <c r="S1554" s="72"/>
      <c r="T1554" s="72"/>
    </row>
    <row r="1555" spans="1:20" s="65" customFormat="1" ht="14.5" x14ac:dyDescent="0.35">
      <c r="A1555" s="48"/>
      <c r="E1555" s="102"/>
      <c r="F1555" s="102"/>
      <c r="G1555" s="102"/>
      <c r="I1555" s="93"/>
      <c r="J1555" s="93"/>
      <c r="S1555" s="72"/>
      <c r="T1555" s="72"/>
    </row>
    <row r="1556" spans="1:20" s="65" customFormat="1" ht="14.5" x14ac:dyDescent="0.35">
      <c r="A1556" s="48"/>
      <c r="E1556" s="102"/>
      <c r="F1556" s="102"/>
      <c r="G1556" s="102"/>
      <c r="I1556" s="93"/>
      <c r="J1556" s="93"/>
      <c r="S1556" s="72"/>
      <c r="T1556" s="72"/>
    </row>
    <row r="1557" spans="1:20" s="65" customFormat="1" ht="14.5" x14ac:dyDescent="0.35">
      <c r="A1557" s="48"/>
      <c r="E1557" s="102"/>
      <c r="F1557" s="102"/>
      <c r="G1557" s="102"/>
      <c r="I1557" s="93"/>
      <c r="J1557" s="93"/>
      <c r="S1557" s="72"/>
      <c r="T1557" s="72"/>
    </row>
    <row r="1558" spans="1:20" s="65" customFormat="1" ht="14.5" x14ac:dyDescent="0.35">
      <c r="A1558" s="48"/>
      <c r="E1558" s="102"/>
      <c r="F1558" s="102"/>
      <c r="G1558" s="102"/>
      <c r="I1558" s="93"/>
      <c r="J1558" s="93"/>
      <c r="S1558" s="72"/>
      <c r="T1558" s="72"/>
    </row>
    <row r="1559" spans="1:20" s="65" customFormat="1" ht="14.5" x14ac:dyDescent="0.35">
      <c r="A1559" s="48"/>
      <c r="E1559" s="102"/>
      <c r="F1559" s="102"/>
      <c r="G1559" s="102"/>
      <c r="I1559" s="93"/>
      <c r="J1559" s="93"/>
      <c r="S1559" s="72"/>
      <c r="T1559" s="72"/>
    </row>
    <row r="1560" spans="1:20" s="65" customFormat="1" ht="14.5" x14ac:dyDescent="0.35">
      <c r="A1560" s="48"/>
      <c r="E1560" s="102"/>
      <c r="F1560" s="102"/>
      <c r="G1560" s="102"/>
      <c r="I1560" s="93"/>
      <c r="J1560" s="93"/>
      <c r="S1560" s="72"/>
      <c r="T1560" s="72"/>
    </row>
    <row r="1561" spans="1:20" s="65" customFormat="1" ht="14.5" x14ac:dyDescent="0.35">
      <c r="A1561" s="48"/>
      <c r="E1561" s="102"/>
      <c r="F1561" s="102"/>
      <c r="G1561" s="102"/>
      <c r="I1561" s="93"/>
      <c r="J1561" s="93"/>
      <c r="S1561" s="72"/>
      <c r="T1561" s="72"/>
    </row>
    <row r="1562" spans="1:20" s="65" customFormat="1" ht="14.5" x14ac:dyDescent="0.35">
      <c r="A1562" s="48"/>
      <c r="E1562" s="102"/>
      <c r="F1562" s="102"/>
      <c r="G1562" s="102"/>
      <c r="I1562" s="93"/>
      <c r="J1562" s="93"/>
      <c r="S1562" s="72"/>
      <c r="T1562" s="72"/>
    </row>
    <row r="1563" spans="1:20" s="65" customFormat="1" ht="14.5" x14ac:dyDescent="0.35">
      <c r="A1563" s="48"/>
      <c r="E1563" s="102"/>
      <c r="F1563" s="102"/>
      <c r="G1563" s="102"/>
      <c r="I1563" s="93"/>
      <c r="J1563" s="93"/>
      <c r="S1563" s="72"/>
      <c r="T1563" s="72"/>
    </row>
    <row r="1564" spans="1:20" s="65" customFormat="1" ht="14.5" x14ac:dyDescent="0.35">
      <c r="A1564" s="48"/>
      <c r="E1564" s="102"/>
      <c r="F1564" s="102"/>
      <c r="G1564" s="102"/>
      <c r="I1564" s="93"/>
      <c r="J1564" s="93"/>
      <c r="S1564" s="72"/>
      <c r="T1564" s="72"/>
    </row>
    <row r="1565" spans="1:20" s="65" customFormat="1" ht="14.5" x14ac:dyDescent="0.35">
      <c r="A1565" s="48"/>
      <c r="E1565" s="102"/>
      <c r="F1565" s="102"/>
      <c r="G1565" s="102"/>
      <c r="I1565" s="93"/>
      <c r="J1565" s="93"/>
      <c r="S1565" s="72"/>
      <c r="T1565" s="72"/>
    </row>
    <row r="1566" spans="1:20" s="65" customFormat="1" ht="14.5" x14ac:dyDescent="0.35">
      <c r="A1566" s="48"/>
      <c r="E1566" s="102"/>
      <c r="F1566" s="102"/>
      <c r="G1566" s="102"/>
      <c r="I1566" s="93"/>
      <c r="J1566" s="93"/>
      <c r="S1566" s="72"/>
      <c r="T1566" s="72"/>
    </row>
    <row r="1567" spans="1:20" s="65" customFormat="1" ht="14.5" x14ac:dyDescent="0.35">
      <c r="A1567" s="48"/>
      <c r="E1567" s="102"/>
      <c r="F1567" s="102"/>
      <c r="G1567" s="102"/>
      <c r="I1567" s="93"/>
      <c r="J1567" s="93"/>
      <c r="S1567" s="72"/>
      <c r="T1567" s="72"/>
    </row>
    <row r="1568" spans="1:20" s="65" customFormat="1" ht="14.5" x14ac:dyDescent="0.35">
      <c r="A1568" s="48"/>
      <c r="E1568" s="102"/>
      <c r="F1568" s="102"/>
      <c r="G1568" s="102"/>
      <c r="I1568" s="93"/>
      <c r="J1568" s="93"/>
      <c r="S1568" s="72"/>
      <c r="T1568" s="72"/>
    </row>
    <row r="1569" spans="1:20" s="65" customFormat="1" ht="14.5" x14ac:dyDescent="0.35">
      <c r="A1569" s="48"/>
      <c r="E1569" s="102"/>
      <c r="F1569" s="102"/>
      <c r="G1569" s="102"/>
      <c r="I1569" s="93"/>
      <c r="J1569" s="93"/>
      <c r="S1569" s="72"/>
      <c r="T1569" s="72"/>
    </row>
    <row r="1570" spans="1:20" s="65" customFormat="1" ht="14.5" x14ac:dyDescent="0.35">
      <c r="A1570" s="48"/>
      <c r="E1570" s="102"/>
      <c r="F1570" s="102"/>
      <c r="G1570" s="102"/>
      <c r="I1570" s="93"/>
      <c r="J1570" s="93"/>
      <c r="S1570" s="72"/>
      <c r="T1570" s="72"/>
    </row>
    <row r="1571" spans="1:20" s="65" customFormat="1" ht="14.5" x14ac:dyDescent="0.35">
      <c r="A1571" s="48"/>
      <c r="E1571" s="102"/>
      <c r="F1571" s="102"/>
      <c r="G1571" s="102"/>
      <c r="I1571" s="93"/>
      <c r="J1571" s="93"/>
      <c r="S1571" s="72"/>
      <c r="T1571" s="72"/>
    </row>
    <row r="1572" spans="1:20" s="65" customFormat="1" ht="14.5" x14ac:dyDescent="0.35">
      <c r="A1572" s="48"/>
      <c r="E1572" s="102"/>
      <c r="F1572" s="102"/>
      <c r="G1572" s="102"/>
      <c r="I1572" s="93"/>
      <c r="J1572" s="93"/>
      <c r="S1572" s="72"/>
      <c r="T1572" s="72"/>
    </row>
    <row r="1573" spans="1:20" s="65" customFormat="1" ht="14.5" x14ac:dyDescent="0.35">
      <c r="A1573" s="48"/>
      <c r="E1573" s="102"/>
      <c r="F1573" s="102"/>
      <c r="G1573" s="102"/>
      <c r="I1573" s="93"/>
      <c r="J1573" s="93"/>
      <c r="S1573" s="72"/>
      <c r="T1573" s="72"/>
    </row>
    <row r="1574" spans="1:20" s="65" customFormat="1" ht="14.5" x14ac:dyDescent="0.35">
      <c r="A1574" s="48"/>
      <c r="E1574" s="102"/>
      <c r="F1574" s="102"/>
      <c r="G1574" s="102"/>
      <c r="I1574" s="93"/>
      <c r="J1574" s="93"/>
      <c r="S1574" s="72"/>
      <c r="T1574" s="72"/>
    </row>
    <row r="1575" spans="1:20" s="65" customFormat="1" ht="14.5" x14ac:dyDescent="0.35">
      <c r="A1575" s="48"/>
      <c r="E1575" s="102"/>
      <c r="F1575" s="102"/>
      <c r="G1575" s="102"/>
      <c r="I1575" s="93"/>
      <c r="J1575" s="93"/>
      <c r="S1575" s="72"/>
      <c r="T1575" s="72"/>
    </row>
    <row r="1576" spans="1:20" s="65" customFormat="1" ht="14.5" x14ac:dyDescent="0.35">
      <c r="A1576" s="48"/>
      <c r="E1576" s="102"/>
      <c r="F1576" s="102"/>
      <c r="G1576" s="102"/>
      <c r="I1576" s="93"/>
      <c r="J1576" s="93"/>
      <c r="S1576" s="72"/>
      <c r="T1576" s="72"/>
    </row>
    <row r="1577" spans="1:20" s="65" customFormat="1" ht="14.5" x14ac:dyDescent="0.35">
      <c r="A1577" s="48"/>
      <c r="E1577" s="102"/>
      <c r="F1577" s="102"/>
      <c r="G1577" s="102"/>
      <c r="I1577" s="93"/>
      <c r="J1577" s="93"/>
      <c r="S1577" s="72"/>
      <c r="T1577" s="72"/>
    </row>
    <row r="1578" spans="1:20" s="65" customFormat="1" ht="14.5" x14ac:dyDescent="0.35">
      <c r="A1578" s="48"/>
      <c r="E1578" s="102"/>
      <c r="F1578" s="102"/>
      <c r="G1578" s="102"/>
      <c r="I1578" s="93"/>
      <c r="J1578" s="93"/>
      <c r="S1578" s="72"/>
      <c r="T1578" s="72"/>
    </row>
    <row r="1579" spans="1:20" s="65" customFormat="1" ht="14.5" x14ac:dyDescent="0.35">
      <c r="A1579" s="48"/>
      <c r="E1579" s="102"/>
      <c r="F1579" s="102"/>
      <c r="G1579" s="102"/>
      <c r="I1579" s="93"/>
      <c r="J1579" s="93"/>
      <c r="S1579" s="72"/>
      <c r="T1579" s="72"/>
    </row>
    <row r="1580" spans="1:20" s="65" customFormat="1" ht="14.5" x14ac:dyDescent="0.35">
      <c r="A1580" s="48"/>
      <c r="E1580" s="102"/>
      <c r="F1580" s="102"/>
      <c r="G1580" s="102"/>
      <c r="I1580" s="93"/>
      <c r="J1580" s="93"/>
      <c r="S1580" s="72"/>
      <c r="T1580" s="72"/>
    </row>
    <row r="1581" spans="1:20" s="65" customFormat="1" ht="14.5" x14ac:dyDescent="0.35">
      <c r="A1581" s="48"/>
      <c r="E1581" s="102"/>
      <c r="F1581" s="102"/>
      <c r="G1581" s="102"/>
      <c r="I1581" s="93"/>
      <c r="J1581" s="93"/>
      <c r="S1581" s="72"/>
      <c r="T1581" s="72"/>
    </row>
    <row r="1582" spans="1:20" s="65" customFormat="1" ht="14.5" x14ac:dyDescent="0.35">
      <c r="A1582" s="48"/>
      <c r="E1582" s="102"/>
      <c r="F1582" s="102"/>
      <c r="G1582" s="102"/>
      <c r="I1582" s="93"/>
      <c r="J1582" s="93"/>
      <c r="S1582" s="72"/>
      <c r="T1582" s="72"/>
    </row>
    <row r="1583" spans="1:20" s="65" customFormat="1" ht="14.5" x14ac:dyDescent="0.35">
      <c r="A1583" s="48"/>
      <c r="E1583" s="102"/>
      <c r="F1583" s="102"/>
      <c r="G1583" s="102"/>
      <c r="I1583" s="93"/>
      <c r="J1583" s="93"/>
      <c r="S1583" s="72"/>
      <c r="T1583" s="72"/>
    </row>
    <row r="1584" spans="1:20" s="65" customFormat="1" ht="14.5" x14ac:dyDescent="0.35">
      <c r="A1584" s="48"/>
      <c r="E1584" s="102"/>
      <c r="F1584" s="102"/>
      <c r="G1584" s="102"/>
      <c r="I1584" s="93"/>
      <c r="J1584" s="93"/>
      <c r="S1584" s="72"/>
      <c r="T1584" s="72"/>
    </row>
    <row r="1585" spans="1:20" s="65" customFormat="1" ht="14.5" x14ac:dyDescent="0.35">
      <c r="A1585" s="48"/>
      <c r="E1585" s="102"/>
      <c r="F1585" s="102"/>
      <c r="G1585" s="102"/>
      <c r="I1585" s="93"/>
      <c r="J1585" s="93"/>
      <c r="S1585" s="72"/>
      <c r="T1585" s="72"/>
    </row>
    <row r="1586" spans="1:20" s="65" customFormat="1" ht="14.5" x14ac:dyDescent="0.35">
      <c r="A1586" s="48"/>
      <c r="E1586" s="102"/>
      <c r="F1586" s="102"/>
      <c r="G1586" s="102"/>
      <c r="I1586" s="93"/>
      <c r="J1586" s="93"/>
      <c r="S1586" s="72"/>
      <c r="T1586" s="72"/>
    </row>
    <row r="1587" spans="1:20" s="65" customFormat="1" ht="14.5" x14ac:dyDescent="0.35">
      <c r="A1587" s="48"/>
      <c r="E1587" s="102"/>
      <c r="F1587" s="102"/>
      <c r="G1587" s="102"/>
      <c r="I1587" s="93"/>
      <c r="J1587" s="93"/>
      <c r="S1587" s="72"/>
      <c r="T1587" s="72"/>
    </row>
    <row r="1588" spans="1:20" s="65" customFormat="1" ht="14.5" x14ac:dyDescent="0.35">
      <c r="A1588" s="48"/>
      <c r="E1588" s="102"/>
      <c r="F1588" s="102"/>
      <c r="G1588" s="102"/>
      <c r="I1588" s="93"/>
      <c r="J1588" s="93"/>
      <c r="S1588" s="72"/>
      <c r="T1588" s="72"/>
    </row>
    <row r="1589" spans="1:20" s="65" customFormat="1" ht="14.5" x14ac:dyDescent="0.35">
      <c r="A1589" s="48"/>
      <c r="E1589" s="102"/>
      <c r="F1589" s="102"/>
      <c r="G1589" s="102"/>
      <c r="I1589" s="93"/>
      <c r="J1589" s="93"/>
      <c r="S1589" s="72"/>
      <c r="T1589" s="72"/>
    </row>
    <row r="1590" spans="1:20" s="65" customFormat="1" ht="14.5" x14ac:dyDescent="0.35">
      <c r="A1590" s="48"/>
      <c r="E1590" s="102"/>
      <c r="F1590" s="102"/>
      <c r="G1590" s="102"/>
      <c r="I1590" s="93"/>
      <c r="J1590" s="93"/>
      <c r="S1590" s="72"/>
      <c r="T1590" s="72"/>
    </row>
    <row r="1591" spans="1:20" s="65" customFormat="1" ht="14.5" x14ac:dyDescent="0.35">
      <c r="A1591" s="48"/>
      <c r="E1591" s="102"/>
      <c r="F1591" s="102"/>
      <c r="G1591" s="102"/>
      <c r="I1591" s="93"/>
      <c r="J1591" s="93"/>
      <c r="S1591" s="72"/>
      <c r="T1591" s="72"/>
    </row>
    <row r="1592" spans="1:20" s="65" customFormat="1" ht="14.5" x14ac:dyDescent="0.35">
      <c r="A1592" s="48"/>
      <c r="E1592" s="102"/>
      <c r="F1592" s="102"/>
      <c r="G1592" s="102"/>
      <c r="I1592" s="93"/>
      <c r="J1592" s="93"/>
      <c r="S1592" s="72"/>
      <c r="T1592" s="72"/>
    </row>
    <row r="1593" spans="1:20" s="65" customFormat="1" ht="14.5" x14ac:dyDescent="0.35">
      <c r="A1593" s="48"/>
      <c r="E1593" s="102"/>
      <c r="F1593" s="102"/>
      <c r="G1593" s="102"/>
      <c r="I1593" s="93"/>
      <c r="J1593" s="93"/>
      <c r="S1593" s="72"/>
      <c r="T1593" s="72"/>
    </row>
    <row r="1594" spans="1:20" s="65" customFormat="1" ht="14.5" x14ac:dyDescent="0.35">
      <c r="A1594" s="48"/>
      <c r="E1594" s="102"/>
      <c r="F1594" s="102"/>
      <c r="G1594" s="102"/>
      <c r="I1594" s="93"/>
      <c r="J1594" s="93"/>
      <c r="S1594" s="72"/>
      <c r="T1594" s="72"/>
    </row>
    <row r="1595" spans="1:20" s="65" customFormat="1" ht="14.5" x14ac:dyDescent="0.35">
      <c r="A1595" s="48"/>
      <c r="E1595" s="102"/>
      <c r="F1595" s="102"/>
      <c r="G1595" s="102"/>
      <c r="I1595" s="93"/>
      <c r="J1595" s="93"/>
      <c r="S1595" s="72"/>
      <c r="T1595" s="72"/>
    </row>
    <row r="1596" spans="1:20" s="65" customFormat="1" ht="14.5" x14ac:dyDescent="0.35">
      <c r="A1596" s="48"/>
      <c r="E1596" s="102"/>
      <c r="F1596" s="102"/>
      <c r="G1596" s="102"/>
      <c r="I1596" s="93"/>
      <c r="J1596" s="93"/>
      <c r="S1596" s="72"/>
      <c r="T1596" s="72"/>
    </row>
    <row r="1597" spans="1:20" s="65" customFormat="1" ht="14.5" x14ac:dyDescent="0.35">
      <c r="A1597" s="48"/>
      <c r="E1597" s="102"/>
      <c r="F1597" s="102"/>
      <c r="G1597" s="102"/>
      <c r="I1597" s="93"/>
      <c r="J1597" s="93"/>
      <c r="S1597" s="72"/>
      <c r="T1597" s="72"/>
    </row>
    <row r="1598" spans="1:20" s="65" customFormat="1" ht="14.5" x14ac:dyDescent="0.35">
      <c r="A1598" s="48"/>
      <c r="E1598" s="102"/>
      <c r="F1598" s="102"/>
      <c r="G1598" s="102"/>
      <c r="I1598" s="93"/>
      <c r="J1598" s="93"/>
      <c r="S1598" s="72"/>
      <c r="T1598" s="72"/>
    </row>
    <row r="1599" spans="1:20" s="65" customFormat="1" ht="14.5" x14ac:dyDescent="0.35">
      <c r="A1599" s="48"/>
      <c r="E1599" s="102"/>
      <c r="F1599" s="102"/>
      <c r="G1599" s="102"/>
      <c r="I1599" s="93"/>
      <c r="J1599" s="93"/>
      <c r="S1599" s="72"/>
      <c r="T1599" s="72"/>
    </row>
    <row r="1600" spans="1:20" s="65" customFormat="1" ht="14.5" x14ac:dyDescent="0.35">
      <c r="A1600" s="48"/>
      <c r="E1600" s="102"/>
      <c r="F1600" s="102"/>
      <c r="G1600" s="102"/>
      <c r="I1600" s="93"/>
      <c r="J1600" s="93"/>
      <c r="S1600" s="72"/>
      <c r="T1600" s="72"/>
    </row>
    <row r="1601" spans="1:20" s="65" customFormat="1" ht="14.5" x14ac:dyDescent="0.35">
      <c r="A1601" s="48"/>
      <c r="E1601" s="102"/>
      <c r="F1601" s="102"/>
      <c r="G1601" s="102"/>
      <c r="I1601" s="93"/>
      <c r="J1601" s="93"/>
      <c r="S1601" s="72"/>
      <c r="T1601" s="72"/>
    </row>
    <row r="1602" spans="1:20" s="65" customFormat="1" ht="14.5" x14ac:dyDescent="0.35">
      <c r="A1602" s="48"/>
      <c r="E1602" s="102"/>
      <c r="F1602" s="102"/>
      <c r="G1602" s="102"/>
      <c r="I1602" s="93"/>
      <c r="J1602" s="93"/>
      <c r="S1602" s="72"/>
      <c r="T1602" s="72"/>
    </row>
    <row r="1603" spans="1:20" s="65" customFormat="1" ht="14.5" x14ac:dyDescent="0.35">
      <c r="A1603" s="48"/>
      <c r="E1603" s="102"/>
      <c r="F1603" s="102"/>
      <c r="G1603" s="102"/>
      <c r="I1603" s="93"/>
      <c r="J1603" s="93"/>
      <c r="S1603" s="72"/>
      <c r="T1603" s="72"/>
    </row>
    <row r="1604" spans="1:20" s="65" customFormat="1" ht="14.5" x14ac:dyDescent="0.35">
      <c r="A1604" s="48"/>
      <c r="E1604" s="102"/>
      <c r="F1604" s="102"/>
      <c r="G1604" s="102"/>
      <c r="I1604" s="93"/>
      <c r="J1604" s="93"/>
      <c r="S1604" s="72"/>
      <c r="T1604" s="72"/>
    </row>
    <row r="1605" spans="1:20" s="65" customFormat="1" ht="14.5" x14ac:dyDescent="0.35">
      <c r="A1605" s="48"/>
      <c r="E1605" s="102"/>
      <c r="F1605" s="102"/>
      <c r="G1605" s="102"/>
      <c r="I1605" s="93"/>
      <c r="J1605" s="93"/>
      <c r="S1605" s="72"/>
      <c r="T1605" s="72"/>
    </row>
    <row r="1606" spans="1:20" s="65" customFormat="1" ht="14.5" x14ac:dyDescent="0.35">
      <c r="A1606" s="48"/>
      <c r="E1606" s="102"/>
      <c r="F1606" s="102"/>
      <c r="G1606" s="102"/>
      <c r="I1606" s="93"/>
      <c r="J1606" s="93"/>
      <c r="S1606" s="72"/>
      <c r="T1606" s="72"/>
    </row>
    <row r="1607" spans="1:20" s="65" customFormat="1" ht="14.5" x14ac:dyDescent="0.35">
      <c r="A1607" s="48"/>
      <c r="E1607" s="102"/>
      <c r="F1607" s="102"/>
      <c r="G1607" s="102"/>
      <c r="I1607" s="93"/>
      <c r="J1607" s="93"/>
      <c r="S1607" s="72"/>
      <c r="T1607" s="72"/>
    </row>
    <row r="1608" spans="1:20" s="65" customFormat="1" ht="14.5" x14ac:dyDescent="0.35">
      <c r="A1608" s="48"/>
      <c r="E1608" s="102"/>
      <c r="F1608" s="102"/>
      <c r="G1608" s="102"/>
      <c r="I1608" s="93"/>
      <c r="J1608" s="93"/>
      <c r="S1608" s="72"/>
      <c r="T1608" s="72"/>
    </row>
    <row r="1609" spans="1:20" s="65" customFormat="1" ht="14.5" x14ac:dyDescent="0.35">
      <c r="A1609" s="48"/>
      <c r="E1609" s="102"/>
      <c r="F1609" s="102"/>
      <c r="G1609" s="102"/>
      <c r="I1609" s="93"/>
      <c r="J1609" s="93"/>
      <c r="S1609" s="72"/>
      <c r="T1609" s="72"/>
    </row>
    <row r="1610" spans="1:20" s="65" customFormat="1" ht="14.5" x14ac:dyDescent="0.35">
      <c r="A1610" s="48"/>
      <c r="E1610" s="102"/>
      <c r="F1610" s="102"/>
      <c r="G1610" s="102"/>
      <c r="I1610" s="93"/>
      <c r="J1610" s="93"/>
      <c r="S1610" s="72"/>
      <c r="T1610" s="72"/>
    </row>
    <row r="1611" spans="1:20" s="65" customFormat="1" ht="14.5" x14ac:dyDescent="0.35">
      <c r="A1611" s="48"/>
      <c r="E1611" s="102"/>
      <c r="F1611" s="102"/>
      <c r="G1611" s="102"/>
      <c r="I1611" s="93"/>
      <c r="J1611" s="93"/>
      <c r="S1611" s="72"/>
      <c r="T1611" s="72"/>
    </row>
    <row r="1612" spans="1:20" s="65" customFormat="1" ht="14.5" x14ac:dyDescent="0.35">
      <c r="A1612" s="48"/>
      <c r="E1612" s="102"/>
      <c r="F1612" s="102"/>
      <c r="G1612" s="102"/>
      <c r="I1612" s="93"/>
      <c r="J1612" s="93"/>
      <c r="S1612" s="72"/>
      <c r="T1612" s="72"/>
    </row>
    <row r="1613" spans="1:20" s="65" customFormat="1" ht="14.5" x14ac:dyDescent="0.35">
      <c r="A1613" s="48"/>
      <c r="E1613" s="102"/>
      <c r="F1613" s="102"/>
      <c r="G1613" s="102"/>
      <c r="I1613" s="93"/>
      <c r="J1613" s="93"/>
      <c r="S1613" s="72"/>
      <c r="T1613" s="72"/>
    </row>
    <row r="1614" spans="1:20" s="65" customFormat="1" ht="14.5" x14ac:dyDescent="0.35">
      <c r="A1614" s="48"/>
      <c r="E1614" s="102"/>
      <c r="F1614" s="102"/>
      <c r="G1614" s="102"/>
      <c r="I1614" s="93"/>
      <c r="J1614" s="93"/>
      <c r="S1614" s="72"/>
      <c r="T1614" s="72"/>
    </row>
    <row r="1615" spans="1:20" s="65" customFormat="1" ht="14.5" x14ac:dyDescent="0.35">
      <c r="A1615" s="48"/>
      <c r="E1615" s="102"/>
      <c r="F1615" s="102"/>
      <c r="G1615" s="102"/>
      <c r="I1615" s="93"/>
      <c r="J1615" s="93"/>
      <c r="S1615" s="72"/>
      <c r="T1615" s="72"/>
    </row>
    <row r="1616" spans="1:20" s="65" customFormat="1" ht="14.5" x14ac:dyDescent="0.35">
      <c r="A1616" s="48"/>
      <c r="E1616" s="102"/>
      <c r="F1616" s="102"/>
      <c r="G1616" s="102"/>
      <c r="I1616" s="93"/>
      <c r="J1616" s="93"/>
      <c r="S1616" s="72"/>
      <c r="T1616" s="72"/>
    </row>
    <row r="1617" spans="1:20" s="65" customFormat="1" ht="14.5" x14ac:dyDescent="0.35">
      <c r="A1617" s="48"/>
      <c r="E1617" s="102"/>
      <c r="F1617" s="102"/>
      <c r="G1617" s="102"/>
      <c r="I1617" s="93"/>
      <c r="J1617" s="93"/>
      <c r="S1617" s="72"/>
      <c r="T1617" s="72"/>
    </row>
    <row r="1618" spans="1:20" s="65" customFormat="1" ht="14.5" x14ac:dyDescent="0.35">
      <c r="A1618" s="48"/>
      <c r="E1618" s="102"/>
      <c r="F1618" s="102"/>
      <c r="G1618" s="102"/>
      <c r="I1618" s="93"/>
      <c r="J1618" s="93"/>
      <c r="S1618" s="72"/>
      <c r="T1618" s="72"/>
    </row>
    <row r="1619" spans="1:20" s="65" customFormat="1" ht="14.5" x14ac:dyDescent="0.35">
      <c r="A1619" s="48"/>
      <c r="E1619" s="102"/>
      <c r="F1619" s="102"/>
      <c r="G1619" s="102"/>
      <c r="I1619" s="93"/>
      <c r="J1619" s="93"/>
      <c r="S1619" s="72"/>
      <c r="T1619" s="72"/>
    </row>
    <row r="1620" spans="1:20" s="65" customFormat="1" ht="14.5" x14ac:dyDescent="0.35">
      <c r="A1620" s="48"/>
      <c r="E1620" s="102"/>
      <c r="F1620" s="102"/>
      <c r="G1620" s="102"/>
      <c r="I1620" s="93"/>
      <c r="J1620" s="93"/>
      <c r="S1620" s="72"/>
      <c r="T1620" s="72"/>
    </row>
    <row r="1621" spans="1:20" s="65" customFormat="1" ht="14.5" x14ac:dyDescent="0.35">
      <c r="A1621" s="48"/>
      <c r="E1621" s="102"/>
      <c r="F1621" s="102"/>
      <c r="G1621" s="102"/>
      <c r="I1621" s="93"/>
      <c r="J1621" s="93"/>
      <c r="S1621" s="72"/>
      <c r="T1621" s="72"/>
    </row>
    <row r="1622" spans="1:20" s="65" customFormat="1" ht="14.5" x14ac:dyDescent="0.35">
      <c r="A1622" s="48"/>
      <c r="E1622" s="102"/>
      <c r="F1622" s="102"/>
      <c r="G1622" s="102"/>
      <c r="I1622" s="93"/>
      <c r="J1622" s="93"/>
      <c r="S1622" s="72"/>
      <c r="T1622" s="72"/>
    </row>
    <row r="1623" spans="1:20" s="65" customFormat="1" ht="14.5" x14ac:dyDescent="0.35">
      <c r="A1623" s="48"/>
      <c r="E1623" s="102"/>
      <c r="F1623" s="102"/>
      <c r="G1623" s="102"/>
      <c r="I1623" s="93"/>
      <c r="J1623" s="93"/>
      <c r="S1623" s="72"/>
      <c r="T1623" s="72"/>
    </row>
    <row r="1624" spans="1:20" s="65" customFormat="1" ht="14.5" x14ac:dyDescent="0.35">
      <c r="A1624" s="48"/>
      <c r="E1624" s="102"/>
      <c r="F1624" s="102"/>
      <c r="G1624" s="102"/>
      <c r="I1624" s="93"/>
      <c r="J1624" s="93"/>
      <c r="S1624" s="72"/>
      <c r="T1624" s="72"/>
    </row>
    <row r="1625" spans="1:20" s="65" customFormat="1" ht="14.5" x14ac:dyDescent="0.35">
      <c r="A1625" s="48"/>
      <c r="E1625" s="102"/>
      <c r="F1625" s="102"/>
      <c r="G1625" s="102"/>
      <c r="I1625" s="93"/>
      <c r="J1625" s="93"/>
      <c r="S1625" s="72"/>
      <c r="T1625" s="72"/>
    </row>
    <row r="1626" spans="1:20" s="65" customFormat="1" ht="14.5" x14ac:dyDescent="0.35">
      <c r="A1626" s="48"/>
      <c r="E1626" s="102"/>
      <c r="F1626" s="102"/>
      <c r="G1626" s="102"/>
      <c r="I1626" s="93"/>
      <c r="J1626" s="93"/>
      <c r="S1626" s="72"/>
      <c r="T1626" s="72"/>
    </row>
    <row r="1627" spans="1:20" s="65" customFormat="1" ht="14.5" x14ac:dyDescent="0.35">
      <c r="A1627" s="48"/>
      <c r="E1627" s="102"/>
      <c r="F1627" s="102"/>
      <c r="G1627" s="102"/>
      <c r="I1627" s="93"/>
      <c r="J1627" s="93"/>
      <c r="S1627" s="72"/>
      <c r="T1627" s="72"/>
    </row>
    <row r="1628" spans="1:20" s="65" customFormat="1" ht="14.5" x14ac:dyDescent="0.35">
      <c r="A1628" s="48"/>
      <c r="E1628" s="102"/>
      <c r="F1628" s="102"/>
      <c r="G1628" s="102"/>
      <c r="I1628" s="93"/>
      <c r="J1628" s="93"/>
      <c r="S1628" s="72"/>
      <c r="T1628" s="72"/>
    </row>
    <row r="1629" spans="1:20" s="65" customFormat="1" ht="14.5" x14ac:dyDescent="0.35">
      <c r="A1629" s="48"/>
      <c r="E1629" s="102"/>
      <c r="F1629" s="102"/>
      <c r="G1629" s="102"/>
      <c r="I1629" s="93"/>
      <c r="J1629" s="93"/>
      <c r="S1629" s="72"/>
      <c r="T1629" s="72"/>
    </row>
    <row r="1630" spans="1:20" s="65" customFormat="1" ht="14.5" x14ac:dyDescent="0.35">
      <c r="A1630" s="48"/>
      <c r="E1630" s="102"/>
      <c r="F1630" s="102"/>
      <c r="G1630" s="102"/>
      <c r="I1630" s="93"/>
      <c r="J1630" s="93"/>
      <c r="S1630" s="72"/>
      <c r="T1630" s="72"/>
    </row>
    <row r="1631" spans="1:20" s="65" customFormat="1" ht="14.5" x14ac:dyDescent="0.35">
      <c r="A1631" s="48"/>
      <c r="E1631" s="102"/>
      <c r="F1631" s="102"/>
      <c r="G1631" s="102"/>
      <c r="I1631" s="93"/>
      <c r="J1631" s="93"/>
      <c r="S1631" s="72"/>
      <c r="T1631" s="72"/>
    </row>
    <row r="1632" spans="1:20" s="65" customFormat="1" ht="14.5" x14ac:dyDescent="0.35">
      <c r="A1632" s="48"/>
      <c r="E1632" s="102"/>
      <c r="F1632" s="102"/>
      <c r="G1632" s="102"/>
      <c r="I1632" s="93"/>
      <c r="J1632" s="93"/>
      <c r="S1632" s="72"/>
      <c r="T1632" s="72"/>
    </row>
    <row r="1633" spans="1:20" s="65" customFormat="1" ht="14.5" x14ac:dyDescent="0.35">
      <c r="A1633" s="48"/>
      <c r="E1633" s="102"/>
      <c r="F1633" s="102"/>
      <c r="G1633" s="102"/>
      <c r="I1633" s="93"/>
      <c r="J1633" s="93"/>
      <c r="S1633" s="72"/>
      <c r="T1633" s="72"/>
    </row>
    <row r="1634" spans="1:20" s="65" customFormat="1" ht="14.5" x14ac:dyDescent="0.35">
      <c r="A1634" s="48"/>
      <c r="E1634" s="102"/>
      <c r="F1634" s="102"/>
      <c r="G1634" s="102"/>
      <c r="I1634" s="93"/>
      <c r="J1634" s="93"/>
      <c r="S1634" s="72"/>
      <c r="T1634" s="72"/>
    </row>
    <row r="1635" spans="1:20" s="65" customFormat="1" ht="14.5" x14ac:dyDescent="0.35">
      <c r="A1635" s="48"/>
      <c r="E1635" s="102"/>
      <c r="F1635" s="102"/>
      <c r="G1635" s="102"/>
      <c r="I1635" s="93"/>
      <c r="J1635" s="93"/>
      <c r="S1635" s="72"/>
      <c r="T1635" s="72"/>
    </row>
    <row r="1636" spans="1:20" s="65" customFormat="1" ht="14.5" x14ac:dyDescent="0.35">
      <c r="A1636" s="48"/>
      <c r="E1636" s="102"/>
      <c r="F1636" s="102"/>
      <c r="G1636" s="102"/>
      <c r="I1636" s="93"/>
      <c r="J1636" s="93"/>
      <c r="S1636" s="72"/>
      <c r="T1636" s="72"/>
    </row>
    <row r="1637" spans="1:20" s="65" customFormat="1" ht="14.5" x14ac:dyDescent="0.35">
      <c r="A1637" s="48"/>
      <c r="E1637" s="102"/>
      <c r="F1637" s="102"/>
      <c r="G1637" s="102"/>
      <c r="I1637" s="93"/>
      <c r="J1637" s="93"/>
      <c r="S1637" s="72"/>
      <c r="T1637" s="72"/>
    </row>
    <row r="1638" spans="1:20" s="65" customFormat="1" ht="14.5" x14ac:dyDescent="0.35">
      <c r="A1638" s="48"/>
      <c r="E1638" s="102"/>
      <c r="F1638" s="102"/>
      <c r="G1638" s="102"/>
      <c r="I1638" s="93"/>
      <c r="J1638" s="93"/>
      <c r="S1638" s="72"/>
      <c r="T1638" s="72"/>
    </row>
    <row r="1639" spans="1:20" s="65" customFormat="1" ht="14.5" x14ac:dyDescent="0.35">
      <c r="A1639" s="48"/>
      <c r="E1639" s="102"/>
      <c r="F1639" s="102"/>
      <c r="G1639" s="102"/>
      <c r="I1639" s="93"/>
      <c r="J1639" s="93"/>
      <c r="S1639" s="72"/>
      <c r="T1639" s="72"/>
    </row>
    <row r="1640" spans="1:20" s="65" customFormat="1" ht="14.5" x14ac:dyDescent="0.35">
      <c r="A1640" s="48"/>
      <c r="E1640" s="102"/>
      <c r="F1640" s="102"/>
      <c r="G1640" s="102"/>
      <c r="I1640" s="93"/>
      <c r="J1640" s="93"/>
      <c r="S1640" s="72"/>
      <c r="T1640" s="72"/>
    </row>
    <row r="1641" spans="1:20" s="65" customFormat="1" ht="14.5" x14ac:dyDescent="0.35">
      <c r="A1641" s="48"/>
      <c r="E1641" s="102"/>
      <c r="F1641" s="102"/>
      <c r="G1641" s="102"/>
      <c r="I1641" s="93"/>
      <c r="J1641" s="93"/>
      <c r="S1641" s="72"/>
      <c r="T1641" s="72"/>
    </row>
    <row r="1642" spans="1:20" s="65" customFormat="1" ht="14.5" x14ac:dyDescent="0.35">
      <c r="A1642" s="48"/>
      <c r="E1642" s="102"/>
      <c r="F1642" s="102"/>
      <c r="G1642" s="102"/>
      <c r="I1642" s="93"/>
      <c r="J1642" s="93"/>
      <c r="S1642" s="72"/>
      <c r="T1642" s="72"/>
    </row>
    <row r="1643" spans="1:20" s="65" customFormat="1" ht="14.5" x14ac:dyDescent="0.35">
      <c r="A1643" s="48"/>
      <c r="E1643" s="102"/>
      <c r="F1643" s="102"/>
      <c r="G1643" s="102"/>
      <c r="I1643" s="93"/>
      <c r="J1643" s="93"/>
      <c r="S1643" s="72"/>
      <c r="T1643" s="72"/>
    </row>
    <row r="1644" spans="1:20" s="65" customFormat="1" ht="14.5" x14ac:dyDescent="0.35">
      <c r="A1644" s="48"/>
      <c r="E1644" s="102"/>
      <c r="F1644" s="102"/>
      <c r="G1644" s="102"/>
      <c r="I1644" s="93"/>
      <c r="J1644" s="93"/>
      <c r="S1644" s="72"/>
      <c r="T1644" s="72"/>
    </row>
    <row r="1645" spans="1:20" s="65" customFormat="1" ht="14.5" x14ac:dyDescent="0.35">
      <c r="A1645" s="48"/>
      <c r="E1645" s="102"/>
      <c r="F1645" s="102"/>
      <c r="G1645" s="102"/>
      <c r="I1645" s="93"/>
      <c r="J1645" s="93"/>
      <c r="S1645" s="72"/>
      <c r="T1645" s="72"/>
    </row>
    <row r="1646" spans="1:20" s="65" customFormat="1" ht="14.5" x14ac:dyDescent="0.35">
      <c r="A1646" s="48"/>
      <c r="E1646" s="102"/>
      <c r="F1646" s="102"/>
      <c r="G1646" s="102"/>
      <c r="I1646" s="93"/>
      <c r="J1646" s="93"/>
      <c r="S1646" s="72"/>
      <c r="T1646" s="72"/>
    </row>
    <row r="1647" spans="1:20" s="65" customFormat="1" ht="14.5" x14ac:dyDescent="0.35">
      <c r="A1647" s="48"/>
      <c r="E1647" s="102"/>
      <c r="F1647" s="102"/>
      <c r="G1647" s="102"/>
      <c r="I1647" s="93"/>
      <c r="J1647" s="93"/>
      <c r="S1647" s="72"/>
      <c r="T1647" s="72"/>
    </row>
    <row r="1648" spans="1:20" s="65" customFormat="1" ht="14.5" x14ac:dyDescent="0.35">
      <c r="A1648" s="48"/>
      <c r="E1648" s="102"/>
      <c r="F1648" s="102"/>
      <c r="G1648" s="102"/>
      <c r="I1648" s="93"/>
      <c r="J1648" s="93"/>
      <c r="S1648" s="72"/>
      <c r="T1648" s="72"/>
    </row>
    <row r="1649" spans="1:20" s="65" customFormat="1" ht="14.5" x14ac:dyDescent="0.35">
      <c r="A1649" s="48"/>
      <c r="E1649" s="102"/>
      <c r="F1649" s="102"/>
      <c r="G1649" s="102"/>
      <c r="I1649" s="93"/>
      <c r="J1649" s="93"/>
      <c r="S1649" s="72"/>
      <c r="T1649" s="72"/>
    </row>
    <row r="1650" spans="1:20" s="65" customFormat="1" ht="14.5" x14ac:dyDescent="0.35">
      <c r="A1650" s="48"/>
      <c r="E1650" s="102"/>
      <c r="F1650" s="102"/>
      <c r="G1650" s="102"/>
      <c r="I1650" s="93"/>
      <c r="J1650" s="93"/>
      <c r="S1650" s="72"/>
      <c r="T1650" s="72"/>
    </row>
    <row r="1651" spans="1:20" s="65" customFormat="1" ht="14.5" x14ac:dyDescent="0.35">
      <c r="A1651" s="48"/>
      <c r="E1651" s="102"/>
      <c r="F1651" s="102"/>
      <c r="G1651" s="102"/>
      <c r="I1651" s="93"/>
      <c r="J1651" s="93"/>
      <c r="S1651" s="72"/>
      <c r="T1651" s="72"/>
    </row>
    <row r="1652" spans="1:20" s="65" customFormat="1" ht="14.5" x14ac:dyDescent="0.35">
      <c r="A1652" s="48"/>
      <c r="E1652" s="102"/>
      <c r="F1652" s="102"/>
      <c r="G1652" s="102"/>
      <c r="I1652" s="93"/>
      <c r="J1652" s="93"/>
      <c r="S1652" s="72"/>
      <c r="T1652" s="72"/>
    </row>
    <row r="1653" spans="1:20" s="65" customFormat="1" ht="14.5" x14ac:dyDescent="0.35">
      <c r="A1653" s="48"/>
      <c r="E1653" s="102"/>
      <c r="F1653" s="102"/>
      <c r="G1653" s="102"/>
      <c r="I1653" s="93"/>
      <c r="J1653" s="93"/>
      <c r="S1653" s="72"/>
      <c r="T1653" s="72"/>
    </row>
    <row r="1654" spans="1:20" s="65" customFormat="1" ht="14.5" x14ac:dyDescent="0.35">
      <c r="A1654" s="48"/>
      <c r="E1654" s="102"/>
      <c r="F1654" s="102"/>
      <c r="G1654" s="102"/>
      <c r="I1654" s="93"/>
      <c r="J1654" s="93"/>
      <c r="S1654" s="72"/>
      <c r="T1654" s="72"/>
    </row>
    <row r="1655" spans="1:20" s="65" customFormat="1" ht="14.5" x14ac:dyDescent="0.35">
      <c r="A1655" s="48"/>
      <c r="E1655" s="102"/>
      <c r="F1655" s="102"/>
      <c r="G1655" s="102"/>
      <c r="I1655" s="93"/>
      <c r="J1655" s="93"/>
      <c r="S1655" s="72"/>
      <c r="T1655" s="72"/>
    </row>
    <row r="1656" spans="1:20" s="65" customFormat="1" ht="14.5" x14ac:dyDescent="0.35">
      <c r="A1656" s="48"/>
      <c r="E1656" s="102"/>
      <c r="F1656" s="102"/>
      <c r="G1656" s="102"/>
      <c r="I1656" s="93"/>
      <c r="J1656" s="93"/>
      <c r="S1656" s="72"/>
      <c r="T1656" s="72"/>
    </row>
    <row r="1657" spans="1:20" s="65" customFormat="1" ht="14.5" x14ac:dyDescent="0.35">
      <c r="A1657" s="48"/>
      <c r="E1657" s="102"/>
      <c r="F1657" s="102"/>
      <c r="G1657" s="102"/>
      <c r="I1657" s="93"/>
      <c r="J1657" s="93"/>
      <c r="S1657" s="72"/>
      <c r="T1657" s="72"/>
    </row>
    <row r="1658" spans="1:20" s="65" customFormat="1" ht="14.5" x14ac:dyDescent="0.35">
      <c r="A1658" s="48"/>
      <c r="E1658" s="102"/>
      <c r="F1658" s="102"/>
      <c r="G1658" s="102"/>
      <c r="I1658" s="93"/>
      <c r="J1658" s="93"/>
      <c r="S1658" s="72"/>
      <c r="T1658" s="72"/>
    </row>
    <row r="1659" spans="1:20" s="65" customFormat="1" ht="14.5" x14ac:dyDescent="0.35">
      <c r="A1659" s="48"/>
      <c r="E1659" s="102"/>
      <c r="F1659" s="102"/>
      <c r="G1659" s="102"/>
      <c r="I1659" s="93"/>
      <c r="J1659" s="93"/>
      <c r="S1659" s="72"/>
      <c r="T1659" s="72"/>
    </row>
    <row r="1660" spans="1:20" s="65" customFormat="1" ht="14.5" x14ac:dyDescent="0.35">
      <c r="A1660" s="48"/>
      <c r="E1660" s="102"/>
      <c r="F1660" s="102"/>
      <c r="G1660" s="102"/>
      <c r="I1660" s="93"/>
      <c r="J1660" s="93"/>
      <c r="S1660" s="72"/>
      <c r="T1660" s="72"/>
    </row>
    <row r="1661" spans="1:20" s="65" customFormat="1" ht="14.5" x14ac:dyDescent="0.35">
      <c r="A1661" s="48"/>
      <c r="E1661" s="102"/>
      <c r="F1661" s="102"/>
      <c r="G1661" s="102"/>
      <c r="I1661" s="93"/>
      <c r="J1661" s="93"/>
      <c r="S1661" s="72"/>
      <c r="T1661" s="72"/>
    </row>
    <row r="1662" spans="1:20" s="65" customFormat="1" ht="14.5" x14ac:dyDescent="0.35">
      <c r="A1662" s="48"/>
      <c r="E1662" s="102"/>
      <c r="F1662" s="102"/>
      <c r="G1662" s="102"/>
      <c r="I1662" s="93"/>
      <c r="J1662" s="93"/>
      <c r="S1662" s="72"/>
      <c r="T1662" s="72"/>
    </row>
    <row r="1663" spans="1:20" s="65" customFormat="1" ht="14.5" x14ac:dyDescent="0.35">
      <c r="A1663" s="48"/>
      <c r="E1663" s="102"/>
      <c r="F1663" s="102"/>
      <c r="G1663" s="102"/>
      <c r="I1663" s="93"/>
      <c r="J1663" s="93"/>
      <c r="S1663" s="72"/>
      <c r="T1663" s="72"/>
    </row>
    <row r="1664" spans="1:20" s="65" customFormat="1" ht="14.5" x14ac:dyDescent="0.35">
      <c r="A1664" s="48"/>
      <c r="E1664" s="102"/>
      <c r="F1664" s="102"/>
      <c r="G1664" s="102"/>
      <c r="I1664" s="93"/>
      <c r="J1664" s="93"/>
      <c r="S1664" s="72"/>
      <c r="T1664" s="72"/>
    </row>
    <row r="1665" spans="1:20" s="65" customFormat="1" ht="14.5" x14ac:dyDescent="0.35">
      <c r="A1665" s="48"/>
      <c r="E1665" s="102"/>
      <c r="F1665" s="102"/>
      <c r="G1665" s="102"/>
      <c r="I1665" s="93"/>
      <c r="J1665" s="93"/>
      <c r="S1665" s="72"/>
      <c r="T1665" s="72"/>
    </row>
    <row r="1666" spans="1:20" s="65" customFormat="1" ht="14.5" x14ac:dyDescent="0.35">
      <c r="A1666" s="48"/>
      <c r="E1666" s="102"/>
      <c r="F1666" s="102"/>
      <c r="G1666" s="102"/>
      <c r="I1666" s="93"/>
      <c r="J1666" s="93"/>
      <c r="S1666" s="72"/>
      <c r="T1666" s="72"/>
    </row>
    <row r="1667" spans="1:20" s="65" customFormat="1" ht="14.5" x14ac:dyDescent="0.35">
      <c r="A1667" s="48"/>
      <c r="E1667" s="102"/>
      <c r="F1667" s="102"/>
      <c r="G1667" s="102"/>
      <c r="I1667" s="93"/>
      <c r="J1667" s="93"/>
      <c r="S1667" s="72"/>
      <c r="T1667" s="72"/>
    </row>
    <row r="1668" spans="1:20" s="65" customFormat="1" ht="14.5" x14ac:dyDescent="0.35">
      <c r="A1668" s="48"/>
      <c r="E1668" s="102"/>
      <c r="F1668" s="102"/>
      <c r="G1668" s="102"/>
      <c r="I1668" s="93"/>
      <c r="J1668" s="93"/>
      <c r="S1668" s="72"/>
      <c r="T1668" s="72"/>
    </row>
    <row r="1669" spans="1:20" s="65" customFormat="1" ht="14.5" x14ac:dyDescent="0.35">
      <c r="A1669" s="48"/>
      <c r="E1669" s="102"/>
      <c r="F1669" s="102"/>
      <c r="G1669" s="102"/>
      <c r="I1669" s="93"/>
      <c r="J1669" s="93"/>
      <c r="S1669" s="72"/>
      <c r="T1669" s="72"/>
    </row>
    <row r="1670" spans="1:20" s="65" customFormat="1" ht="14.5" x14ac:dyDescent="0.35">
      <c r="A1670" s="48"/>
      <c r="E1670" s="102"/>
      <c r="F1670" s="102"/>
      <c r="G1670" s="102"/>
      <c r="I1670" s="93"/>
      <c r="J1670" s="93"/>
      <c r="S1670" s="72"/>
      <c r="T1670" s="72"/>
    </row>
    <row r="1671" spans="1:20" s="65" customFormat="1" ht="14.5" x14ac:dyDescent="0.35">
      <c r="A1671" s="48"/>
      <c r="E1671" s="102"/>
      <c r="F1671" s="102"/>
      <c r="G1671" s="102"/>
      <c r="I1671" s="93"/>
      <c r="J1671" s="93"/>
      <c r="S1671" s="72"/>
      <c r="T1671" s="72"/>
    </row>
    <row r="1672" spans="1:20" s="65" customFormat="1" ht="14.5" x14ac:dyDescent="0.35">
      <c r="A1672" s="48"/>
      <c r="E1672" s="102"/>
      <c r="F1672" s="102"/>
      <c r="G1672" s="102"/>
      <c r="I1672" s="93"/>
      <c r="J1672" s="93"/>
      <c r="S1672" s="72"/>
      <c r="T1672" s="72"/>
    </row>
    <row r="1673" spans="1:20" s="65" customFormat="1" ht="14.5" x14ac:dyDescent="0.35">
      <c r="A1673" s="48"/>
      <c r="E1673" s="102"/>
      <c r="F1673" s="102"/>
      <c r="G1673" s="102"/>
      <c r="I1673" s="93"/>
      <c r="J1673" s="93"/>
      <c r="S1673" s="72"/>
      <c r="T1673" s="72"/>
    </row>
    <row r="1674" spans="1:20" s="65" customFormat="1" ht="14.5" x14ac:dyDescent="0.35">
      <c r="A1674" s="48"/>
      <c r="E1674" s="102"/>
      <c r="F1674" s="102"/>
      <c r="G1674" s="102"/>
      <c r="I1674" s="93"/>
      <c r="J1674" s="93"/>
      <c r="S1674" s="72"/>
      <c r="T1674" s="72"/>
    </row>
    <row r="1675" spans="1:20" s="65" customFormat="1" ht="14.5" x14ac:dyDescent="0.35">
      <c r="A1675" s="48"/>
      <c r="E1675" s="102"/>
      <c r="F1675" s="102"/>
      <c r="G1675" s="102"/>
      <c r="I1675" s="93"/>
      <c r="J1675" s="93"/>
      <c r="S1675" s="72"/>
      <c r="T1675" s="72"/>
    </row>
    <row r="1676" spans="1:20" s="65" customFormat="1" ht="14.5" x14ac:dyDescent="0.35">
      <c r="A1676" s="48"/>
      <c r="E1676" s="102"/>
      <c r="F1676" s="102"/>
      <c r="G1676" s="102"/>
      <c r="I1676" s="93"/>
      <c r="J1676" s="93"/>
      <c r="S1676" s="72"/>
      <c r="T1676" s="72"/>
    </row>
    <row r="1677" spans="1:20" s="65" customFormat="1" ht="14.5" x14ac:dyDescent="0.35">
      <c r="A1677" s="48"/>
      <c r="E1677" s="102"/>
      <c r="F1677" s="102"/>
      <c r="G1677" s="102"/>
      <c r="I1677" s="93"/>
      <c r="J1677" s="93"/>
      <c r="S1677" s="72"/>
      <c r="T1677" s="72"/>
    </row>
    <row r="1678" spans="1:20" s="65" customFormat="1" ht="14.5" x14ac:dyDescent="0.35">
      <c r="A1678" s="48"/>
      <c r="E1678" s="102"/>
      <c r="F1678" s="102"/>
      <c r="G1678" s="102"/>
      <c r="I1678" s="93"/>
      <c r="J1678" s="93"/>
      <c r="S1678" s="72"/>
      <c r="T1678" s="72"/>
    </row>
    <row r="1679" spans="1:20" s="65" customFormat="1" ht="14.5" x14ac:dyDescent="0.35">
      <c r="A1679" s="48"/>
      <c r="E1679" s="102"/>
      <c r="F1679" s="102"/>
      <c r="G1679" s="102"/>
      <c r="I1679" s="93"/>
      <c r="J1679" s="93"/>
      <c r="S1679" s="72"/>
      <c r="T1679" s="72"/>
    </row>
    <row r="1680" spans="1:20" s="65" customFormat="1" ht="14.5" x14ac:dyDescent="0.35">
      <c r="A1680" s="48"/>
      <c r="E1680" s="102"/>
      <c r="F1680" s="102"/>
      <c r="G1680" s="102"/>
      <c r="I1680" s="93"/>
      <c r="J1680" s="93"/>
      <c r="S1680" s="72"/>
      <c r="T1680" s="72"/>
    </row>
    <row r="1681" spans="1:20" s="65" customFormat="1" ht="14.5" x14ac:dyDescent="0.35">
      <c r="A1681" s="48"/>
      <c r="E1681" s="102"/>
      <c r="F1681" s="102"/>
      <c r="G1681" s="102"/>
      <c r="I1681" s="93"/>
      <c r="J1681" s="93"/>
      <c r="S1681" s="72"/>
      <c r="T1681" s="72"/>
    </row>
    <row r="1682" spans="1:20" s="65" customFormat="1" ht="14.5" x14ac:dyDescent="0.35">
      <c r="A1682" s="48"/>
      <c r="E1682" s="102"/>
      <c r="F1682" s="102"/>
      <c r="G1682" s="102"/>
      <c r="I1682" s="93"/>
      <c r="J1682" s="93"/>
      <c r="S1682" s="72"/>
      <c r="T1682" s="72"/>
    </row>
    <row r="1683" spans="1:20" s="65" customFormat="1" ht="14.5" x14ac:dyDescent="0.35">
      <c r="A1683" s="48"/>
      <c r="E1683" s="102"/>
      <c r="F1683" s="102"/>
      <c r="G1683" s="102"/>
      <c r="I1683" s="93"/>
      <c r="J1683" s="93"/>
      <c r="S1683" s="72"/>
      <c r="T1683" s="72"/>
    </row>
    <row r="1684" spans="1:20" s="65" customFormat="1" ht="14.5" x14ac:dyDescent="0.35">
      <c r="A1684" s="48"/>
      <c r="E1684" s="102"/>
      <c r="F1684" s="102"/>
      <c r="G1684" s="102"/>
      <c r="I1684" s="93"/>
      <c r="J1684" s="93"/>
      <c r="S1684" s="72"/>
      <c r="T1684" s="72"/>
    </row>
    <row r="1685" spans="1:20" s="65" customFormat="1" ht="14.5" x14ac:dyDescent="0.35">
      <c r="A1685" s="48"/>
      <c r="E1685" s="102"/>
      <c r="F1685" s="102"/>
      <c r="G1685" s="102"/>
      <c r="I1685" s="93"/>
      <c r="J1685" s="93"/>
      <c r="S1685" s="72"/>
      <c r="T1685" s="72"/>
    </row>
    <row r="1686" spans="1:20" s="65" customFormat="1" ht="14.5" x14ac:dyDescent="0.35">
      <c r="A1686" s="48"/>
      <c r="E1686" s="102"/>
      <c r="F1686" s="102"/>
      <c r="G1686" s="102"/>
      <c r="I1686" s="93"/>
      <c r="J1686" s="93"/>
      <c r="S1686" s="72"/>
      <c r="T1686" s="72"/>
    </row>
    <row r="1687" spans="1:20" s="65" customFormat="1" ht="14.5" x14ac:dyDescent="0.35">
      <c r="A1687" s="48"/>
      <c r="E1687" s="102"/>
      <c r="F1687" s="102"/>
      <c r="G1687" s="102"/>
      <c r="I1687" s="93"/>
      <c r="J1687" s="93"/>
      <c r="S1687" s="72"/>
      <c r="T1687" s="72"/>
    </row>
    <row r="1688" spans="1:20" s="65" customFormat="1" ht="14.5" x14ac:dyDescent="0.35">
      <c r="A1688" s="48"/>
      <c r="E1688" s="102"/>
      <c r="F1688" s="102"/>
      <c r="G1688" s="102"/>
      <c r="I1688" s="93"/>
      <c r="J1688" s="93"/>
      <c r="S1688" s="72"/>
      <c r="T1688" s="72"/>
    </row>
    <row r="1689" spans="1:20" s="65" customFormat="1" ht="14.5" x14ac:dyDescent="0.35">
      <c r="A1689" s="48"/>
      <c r="E1689" s="102"/>
      <c r="F1689" s="102"/>
      <c r="G1689" s="102"/>
      <c r="I1689" s="93"/>
      <c r="J1689" s="93"/>
      <c r="S1689" s="72"/>
      <c r="T1689" s="72"/>
    </row>
    <row r="1690" spans="1:20" s="65" customFormat="1" ht="14.5" x14ac:dyDescent="0.35">
      <c r="A1690" s="48"/>
      <c r="E1690" s="102"/>
      <c r="F1690" s="102"/>
      <c r="G1690" s="102"/>
      <c r="I1690" s="93"/>
      <c r="J1690" s="93"/>
      <c r="S1690" s="72"/>
      <c r="T1690" s="72"/>
    </row>
    <row r="1691" spans="1:20" s="65" customFormat="1" ht="14.5" x14ac:dyDescent="0.35">
      <c r="A1691" s="48"/>
      <c r="E1691" s="102"/>
      <c r="F1691" s="102"/>
      <c r="G1691" s="102"/>
      <c r="I1691" s="93"/>
      <c r="J1691" s="93"/>
      <c r="S1691" s="72"/>
      <c r="T1691" s="72"/>
    </row>
    <row r="1692" spans="1:20" s="65" customFormat="1" ht="14.5" x14ac:dyDescent="0.35">
      <c r="A1692" s="48"/>
      <c r="E1692" s="102"/>
      <c r="F1692" s="102"/>
      <c r="G1692" s="102"/>
      <c r="I1692" s="93"/>
      <c r="J1692" s="93"/>
      <c r="S1692" s="72"/>
      <c r="T1692" s="72"/>
    </row>
    <row r="1693" spans="1:20" s="65" customFormat="1" ht="14.5" x14ac:dyDescent="0.35">
      <c r="A1693" s="48"/>
      <c r="E1693" s="102"/>
      <c r="F1693" s="102"/>
      <c r="G1693" s="102"/>
      <c r="I1693" s="93"/>
      <c r="J1693" s="93"/>
      <c r="S1693" s="72"/>
      <c r="T1693" s="72"/>
    </row>
    <row r="1694" spans="1:20" s="65" customFormat="1" ht="14.5" x14ac:dyDescent="0.35">
      <c r="A1694" s="48"/>
      <c r="E1694" s="102"/>
      <c r="F1694" s="102"/>
      <c r="G1694" s="102"/>
      <c r="I1694" s="93"/>
      <c r="J1694" s="93"/>
      <c r="S1694" s="72"/>
      <c r="T1694" s="72"/>
    </row>
    <row r="1695" spans="1:20" s="65" customFormat="1" ht="14.5" x14ac:dyDescent="0.35">
      <c r="A1695" s="48"/>
      <c r="E1695" s="102"/>
      <c r="F1695" s="102"/>
      <c r="G1695" s="102"/>
      <c r="I1695" s="93"/>
      <c r="J1695" s="93"/>
      <c r="S1695" s="72"/>
      <c r="T1695" s="72"/>
    </row>
    <row r="1696" spans="1:20" s="65" customFormat="1" ht="14.5" x14ac:dyDescent="0.35">
      <c r="A1696" s="48"/>
      <c r="E1696" s="102"/>
      <c r="F1696" s="102"/>
      <c r="G1696" s="102"/>
      <c r="I1696" s="93"/>
      <c r="J1696" s="93"/>
      <c r="S1696" s="72"/>
      <c r="T1696" s="72"/>
    </row>
    <row r="1697" spans="1:20" s="65" customFormat="1" ht="14.5" x14ac:dyDescent="0.35">
      <c r="A1697" s="48"/>
      <c r="E1697" s="102"/>
      <c r="F1697" s="102"/>
      <c r="G1697" s="102"/>
      <c r="I1697" s="93"/>
      <c r="J1697" s="93"/>
      <c r="S1697" s="72"/>
      <c r="T1697" s="72"/>
    </row>
    <row r="1698" spans="1:20" s="65" customFormat="1" ht="14.5" x14ac:dyDescent="0.35">
      <c r="A1698" s="48"/>
      <c r="E1698" s="102"/>
      <c r="F1698" s="102"/>
      <c r="G1698" s="102"/>
      <c r="I1698" s="93"/>
      <c r="J1698" s="93"/>
      <c r="S1698" s="72"/>
      <c r="T1698" s="72"/>
    </row>
    <row r="1699" spans="1:20" s="65" customFormat="1" ht="14.5" x14ac:dyDescent="0.35">
      <c r="A1699" s="48"/>
      <c r="E1699" s="102"/>
      <c r="F1699" s="102"/>
      <c r="G1699" s="102"/>
      <c r="I1699" s="93"/>
      <c r="J1699" s="93"/>
      <c r="S1699" s="72"/>
      <c r="T1699" s="72"/>
    </row>
    <row r="1700" spans="1:20" s="65" customFormat="1" ht="14.5" x14ac:dyDescent="0.35">
      <c r="A1700" s="48"/>
      <c r="E1700" s="102"/>
      <c r="F1700" s="102"/>
      <c r="G1700" s="102"/>
      <c r="I1700" s="93"/>
      <c r="J1700" s="93"/>
      <c r="S1700" s="72"/>
      <c r="T1700" s="72"/>
    </row>
    <row r="1701" spans="1:20" s="65" customFormat="1" ht="14.5" x14ac:dyDescent="0.35">
      <c r="A1701" s="48"/>
      <c r="E1701" s="102"/>
      <c r="F1701" s="102"/>
      <c r="G1701" s="102"/>
      <c r="I1701" s="93"/>
      <c r="J1701" s="93"/>
      <c r="S1701" s="72"/>
      <c r="T1701" s="72"/>
    </row>
    <row r="1702" spans="1:20" s="65" customFormat="1" ht="14.5" x14ac:dyDescent="0.35">
      <c r="A1702" s="48"/>
      <c r="E1702" s="102"/>
      <c r="F1702" s="102"/>
      <c r="G1702" s="102"/>
      <c r="I1702" s="93"/>
      <c r="J1702" s="93"/>
      <c r="S1702" s="72"/>
      <c r="T1702" s="72"/>
    </row>
    <row r="1703" spans="1:20" s="65" customFormat="1" ht="14.5" x14ac:dyDescent="0.35">
      <c r="A1703" s="48"/>
      <c r="E1703" s="102"/>
      <c r="F1703" s="102"/>
      <c r="G1703" s="102"/>
      <c r="I1703" s="93"/>
      <c r="J1703" s="93"/>
      <c r="S1703" s="72"/>
      <c r="T1703" s="72"/>
    </row>
    <row r="1704" spans="1:20" s="65" customFormat="1" ht="14.5" x14ac:dyDescent="0.35">
      <c r="A1704" s="48"/>
      <c r="E1704" s="102"/>
      <c r="F1704" s="102"/>
      <c r="G1704" s="102"/>
      <c r="I1704" s="93"/>
      <c r="J1704" s="93"/>
      <c r="S1704" s="72"/>
      <c r="T1704" s="72"/>
    </row>
    <row r="1705" spans="1:20" s="65" customFormat="1" ht="14.5" x14ac:dyDescent="0.35">
      <c r="A1705" s="48"/>
      <c r="E1705" s="102"/>
      <c r="F1705" s="102"/>
      <c r="G1705" s="102"/>
      <c r="I1705" s="93"/>
      <c r="J1705" s="93"/>
      <c r="S1705" s="72"/>
      <c r="T1705" s="72"/>
    </row>
    <row r="1706" spans="1:20" s="65" customFormat="1" ht="14.5" x14ac:dyDescent="0.35">
      <c r="A1706" s="48"/>
      <c r="E1706" s="102"/>
      <c r="F1706" s="102"/>
      <c r="G1706" s="102"/>
      <c r="I1706" s="93"/>
      <c r="J1706" s="93"/>
      <c r="S1706" s="72"/>
      <c r="T1706" s="72"/>
    </row>
    <row r="1707" spans="1:20" s="65" customFormat="1" ht="14.5" x14ac:dyDescent="0.35">
      <c r="A1707" s="48"/>
      <c r="E1707" s="102"/>
      <c r="F1707" s="102"/>
      <c r="G1707" s="102"/>
      <c r="I1707" s="93"/>
      <c r="J1707" s="93"/>
      <c r="S1707" s="72"/>
      <c r="T1707" s="72"/>
    </row>
    <row r="1708" spans="1:20" s="65" customFormat="1" ht="14.5" x14ac:dyDescent="0.35">
      <c r="A1708" s="48"/>
      <c r="E1708" s="102"/>
      <c r="F1708" s="102"/>
      <c r="G1708" s="102"/>
      <c r="I1708" s="93"/>
      <c r="J1708" s="93"/>
      <c r="S1708" s="72"/>
      <c r="T1708" s="72"/>
    </row>
    <row r="1709" spans="1:20" s="65" customFormat="1" ht="14.5" x14ac:dyDescent="0.35">
      <c r="A1709" s="48"/>
      <c r="E1709" s="102"/>
      <c r="F1709" s="102"/>
      <c r="G1709" s="102"/>
      <c r="I1709" s="93"/>
      <c r="J1709" s="93"/>
      <c r="S1709" s="72"/>
      <c r="T1709" s="72"/>
    </row>
    <row r="1710" spans="1:20" s="65" customFormat="1" ht="14.5" x14ac:dyDescent="0.35">
      <c r="A1710" s="48"/>
      <c r="E1710" s="102"/>
      <c r="F1710" s="102"/>
      <c r="G1710" s="102"/>
      <c r="I1710" s="93"/>
      <c r="J1710" s="93"/>
      <c r="S1710" s="72"/>
      <c r="T1710" s="72"/>
    </row>
    <row r="1711" spans="1:20" s="65" customFormat="1" ht="14.5" x14ac:dyDescent="0.35">
      <c r="A1711" s="48"/>
      <c r="E1711" s="102"/>
      <c r="F1711" s="102"/>
      <c r="G1711" s="102"/>
      <c r="I1711" s="93"/>
      <c r="J1711" s="93"/>
      <c r="S1711" s="72"/>
      <c r="T1711" s="72"/>
    </row>
    <row r="1712" spans="1:20" s="65" customFormat="1" ht="14.5" x14ac:dyDescent="0.35">
      <c r="A1712" s="48"/>
      <c r="E1712" s="102"/>
      <c r="F1712" s="102"/>
      <c r="G1712" s="102"/>
      <c r="I1712" s="93"/>
      <c r="J1712" s="93"/>
      <c r="S1712" s="72"/>
      <c r="T1712" s="72"/>
    </row>
    <row r="1713" spans="1:20" s="65" customFormat="1" ht="14.5" x14ac:dyDescent="0.35">
      <c r="A1713" s="48"/>
      <c r="E1713" s="102"/>
      <c r="F1713" s="102"/>
      <c r="G1713" s="102"/>
      <c r="I1713" s="93"/>
      <c r="J1713" s="93"/>
      <c r="S1713" s="72"/>
      <c r="T1713" s="72"/>
    </row>
    <row r="1714" spans="1:20" s="65" customFormat="1" ht="14.5" x14ac:dyDescent="0.35">
      <c r="A1714" s="48"/>
      <c r="E1714" s="102"/>
      <c r="F1714" s="102"/>
      <c r="G1714" s="102"/>
      <c r="I1714" s="93"/>
      <c r="J1714" s="93"/>
      <c r="S1714" s="72"/>
      <c r="T1714" s="72"/>
    </row>
    <row r="1715" spans="1:20" s="65" customFormat="1" ht="14.5" x14ac:dyDescent="0.35">
      <c r="A1715" s="48"/>
      <c r="E1715" s="102"/>
      <c r="F1715" s="102"/>
      <c r="G1715" s="102"/>
      <c r="I1715" s="93"/>
      <c r="J1715" s="93"/>
      <c r="S1715" s="72"/>
      <c r="T1715" s="72"/>
    </row>
    <row r="1716" spans="1:20" s="65" customFormat="1" ht="14.5" x14ac:dyDescent="0.35">
      <c r="A1716" s="48"/>
      <c r="E1716" s="102"/>
      <c r="F1716" s="102"/>
      <c r="G1716" s="102"/>
      <c r="I1716" s="93"/>
      <c r="J1716" s="93"/>
      <c r="S1716" s="72"/>
      <c r="T1716" s="72"/>
    </row>
    <row r="1717" spans="1:20" s="65" customFormat="1" ht="14.5" x14ac:dyDescent="0.35">
      <c r="A1717" s="48"/>
      <c r="E1717" s="102"/>
      <c r="F1717" s="102"/>
      <c r="G1717" s="102"/>
      <c r="I1717" s="93"/>
      <c r="J1717" s="93"/>
      <c r="S1717" s="72"/>
      <c r="T1717" s="72"/>
    </row>
    <row r="1718" spans="1:20" s="65" customFormat="1" ht="14.5" x14ac:dyDescent="0.35">
      <c r="A1718" s="48"/>
      <c r="E1718" s="102"/>
      <c r="F1718" s="102"/>
      <c r="G1718" s="102"/>
      <c r="I1718" s="93"/>
      <c r="J1718" s="93"/>
      <c r="S1718" s="72"/>
      <c r="T1718" s="72"/>
    </row>
    <row r="1719" spans="1:20" s="65" customFormat="1" ht="14.5" x14ac:dyDescent="0.35">
      <c r="A1719" s="48"/>
      <c r="E1719" s="102"/>
      <c r="F1719" s="102"/>
      <c r="G1719" s="102"/>
      <c r="I1719" s="93"/>
      <c r="J1719" s="93"/>
      <c r="S1719" s="72"/>
      <c r="T1719" s="72"/>
    </row>
    <row r="1720" spans="1:20" s="65" customFormat="1" ht="14.5" x14ac:dyDescent="0.35">
      <c r="A1720" s="48"/>
      <c r="E1720" s="102"/>
      <c r="F1720" s="102"/>
      <c r="G1720" s="102"/>
      <c r="I1720" s="93"/>
      <c r="J1720" s="93"/>
      <c r="S1720" s="72"/>
      <c r="T1720" s="72"/>
    </row>
    <row r="1721" spans="1:20" s="65" customFormat="1" ht="14.5" x14ac:dyDescent="0.35">
      <c r="A1721" s="48"/>
      <c r="E1721" s="102"/>
      <c r="F1721" s="102"/>
      <c r="G1721" s="102"/>
      <c r="I1721" s="93"/>
      <c r="J1721" s="93"/>
      <c r="S1721" s="72"/>
      <c r="T1721" s="72"/>
    </row>
    <row r="1722" spans="1:20" s="65" customFormat="1" ht="14.5" x14ac:dyDescent="0.35">
      <c r="A1722" s="48"/>
      <c r="E1722" s="102"/>
      <c r="F1722" s="102"/>
      <c r="G1722" s="102"/>
      <c r="I1722" s="93"/>
      <c r="J1722" s="93"/>
      <c r="S1722" s="72"/>
      <c r="T1722" s="72"/>
    </row>
    <row r="1723" spans="1:20" s="65" customFormat="1" ht="14.5" x14ac:dyDescent="0.35">
      <c r="A1723" s="48"/>
      <c r="E1723" s="102"/>
      <c r="F1723" s="102"/>
      <c r="G1723" s="102"/>
      <c r="I1723" s="93"/>
      <c r="J1723" s="93"/>
      <c r="S1723" s="72"/>
      <c r="T1723" s="72"/>
    </row>
    <row r="1724" spans="1:20" s="65" customFormat="1" ht="14.5" x14ac:dyDescent="0.35">
      <c r="A1724" s="48"/>
      <c r="E1724" s="102"/>
      <c r="F1724" s="102"/>
      <c r="G1724" s="102"/>
      <c r="I1724" s="93"/>
      <c r="J1724" s="93"/>
      <c r="S1724" s="72"/>
      <c r="T1724" s="72"/>
    </row>
    <row r="1725" spans="1:20" s="65" customFormat="1" ht="14.5" x14ac:dyDescent="0.35">
      <c r="A1725" s="48"/>
      <c r="E1725" s="102"/>
      <c r="F1725" s="102"/>
      <c r="G1725" s="102"/>
      <c r="I1725" s="93"/>
      <c r="J1725" s="93"/>
      <c r="S1725" s="72"/>
      <c r="T1725" s="72"/>
    </row>
    <row r="1726" spans="1:20" s="65" customFormat="1" ht="14.5" x14ac:dyDescent="0.35">
      <c r="A1726" s="48"/>
      <c r="E1726" s="102"/>
      <c r="F1726" s="102"/>
      <c r="G1726" s="102"/>
      <c r="I1726" s="93"/>
      <c r="J1726" s="93"/>
      <c r="S1726" s="72"/>
      <c r="T1726" s="72"/>
    </row>
    <row r="1727" spans="1:20" s="65" customFormat="1" ht="14.5" x14ac:dyDescent="0.35">
      <c r="A1727" s="48"/>
      <c r="E1727" s="102"/>
      <c r="F1727" s="102"/>
      <c r="G1727" s="102"/>
      <c r="I1727" s="93"/>
      <c r="J1727" s="93"/>
      <c r="S1727" s="72"/>
      <c r="T1727" s="72"/>
    </row>
    <row r="1728" spans="1:20" s="65" customFormat="1" ht="14.5" x14ac:dyDescent="0.35">
      <c r="A1728" s="48"/>
      <c r="E1728" s="102"/>
      <c r="F1728" s="102"/>
      <c r="G1728" s="102"/>
      <c r="I1728" s="93"/>
      <c r="J1728" s="93"/>
      <c r="S1728" s="72"/>
      <c r="T1728" s="72"/>
    </row>
    <row r="1729" spans="1:20" s="65" customFormat="1" ht="14.5" x14ac:dyDescent="0.35">
      <c r="A1729" s="48"/>
      <c r="E1729" s="102"/>
      <c r="F1729" s="102"/>
      <c r="G1729" s="102"/>
      <c r="I1729" s="93"/>
      <c r="J1729" s="93"/>
      <c r="S1729" s="72"/>
      <c r="T1729" s="72"/>
    </row>
    <row r="1730" spans="1:20" s="65" customFormat="1" ht="14.5" x14ac:dyDescent="0.35">
      <c r="A1730" s="48"/>
      <c r="E1730" s="102"/>
      <c r="F1730" s="102"/>
      <c r="G1730" s="102"/>
      <c r="I1730" s="93"/>
      <c r="J1730" s="93"/>
      <c r="S1730" s="72"/>
      <c r="T1730" s="72"/>
    </row>
    <row r="1731" spans="1:20" s="65" customFormat="1" ht="14.5" x14ac:dyDescent="0.35">
      <c r="A1731" s="48"/>
      <c r="E1731" s="102"/>
      <c r="F1731" s="102"/>
      <c r="G1731" s="102"/>
      <c r="I1731" s="93"/>
      <c r="J1731" s="93"/>
      <c r="S1731" s="72"/>
      <c r="T1731" s="72"/>
    </row>
    <row r="1732" spans="1:20" s="65" customFormat="1" ht="14.5" x14ac:dyDescent="0.35">
      <c r="A1732" s="48"/>
      <c r="E1732" s="102"/>
      <c r="F1732" s="102"/>
      <c r="G1732" s="102"/>
      <c r="I1732" s="93"/>
      <c r="J1732" s="93"/>
      <c r="S1732" s="72"/>
      <c r="T1732" s="72"/>
    </row>
    <row r="1733" spans="1:20" s="65" customFormat="1" ht="14.5" x14ac:dyDescent="0.35">
      <c r="A1733" s="48"/>
      <c r="E1733" s="102"/>
      <c r="F1733" s="102"/>
      <c r="G1733" s="102"/>
      <c r="I1733" s="93"/>
      <c r="J1733" s="93"/>
      <c r="S1733" s="72"/>
      <c r="T1733" s="72"/>
    </row>
    <row r="1734" spans="1:20" s="65" customFormat="1" ht="14.5" x14ac:dyDescent="0.35">
      <c r="A1734" s="48"/>
      <c r="E1734" s="102"/>
      <c r="F1734" s="102"/>
      <c r="G1734" s="102"/>
      <c r="I1734" s="93"/>
      <c r="J1734" s="93"/>
      <c r="S1734" s="72"/>
      <c r="T1734" s="72"/>
    </row>
    <row r="1735" spans="1:20" s="65" customFormat="1" ht="14.5" x14ac:dyDescent="0.35">
      <c r="A1735" s="48"/>
      <c r="E1735" s="102"/>
      <c r="F1735" s="102"/>
      <c r="G1735" s="102"/>
      <c r="I1735" s="93"/>
      <c r="J1735" s="93"/>
      <c r="S1735" s="72"/>
      <c r="T1735" s="72"/>
    </row>
    <row r="1736" spans="1:20" s="65" customFormat="1" ht="14.5" x14ac:dyDescent="0.35">
      <c r="A1736" s="48"/>
      <c r="E1736" s="102"/>
      <c r="F1736" s="102"/>
      <c r="G1736" s="102"/>
      <c r="I1736" s="93"/>
      <c r="J1736" s="93"/>
      <c r="S1736" s="72"/>
      <c r="T1736" s="72"/>
    </row>
    <row r="1737" spans="1:20" s="65" customFormat="1" ht="14.5" x14ac:dyDescent="0.35">
      <c r="A1737" s="48"/>
      <c r="E1737" s="102"/>
      <c r="F1737" s="102"/>
      <c r="G1737" s="102"/>
      <c r="I1737" s="93"/>
      <c r="J1737" s="93"/>
      <c r="S1737" s="72"/>
      <c r="T1737" s="72"/>
    </row>
    <row r="1738" spans="1:20" s="65" customFormat="1" ht="14.5" x14ac:dyDescent="0.35">
      <c r="A1738" s="48"/>
      <c r="E1738" s="102"/>
      <c r="F1738" s="102"/>
      <c r="G1738" s="102"/>
      <c r="I1738" s="93"/>
      <c r="J1738" s="93"/>
      <c r="S1738" s="72"/>
      <c r="T1738" s="72"/>
    </row>
    <row r="1739" spans="1:20" s="65" customFormat="1" ht="14.5" x14ac:dyDescent="0.35">
      <c r="A1739" s="48"/>
      <c r="E1739" s="102"/>
      <c r="F1739" s="102"/>
      <c r="G1739" s="102"/>
      <c r="I1739" s="93"/>
      <c r="J1739" s="93"/>
      <c r="S1739" s="72"/>
      <c r="T1739" s="72"/>
    </row>
    <row r="1740" spans="1:20" s="65" customFormat="1" ht="14.5" x14ac:dyDescent="0.35">
      <c r="A1740" s="48"/>
      <c r="E1740" s="102"/>
      <c r="F1740" s="102"/>
      <c r="G1740" s="102"/>
      <c r="I1740" s="93"/>
      <c r="J1740" s="93"/>
      <c r="S1740" s="72"/>
      <c r="T1740" s="72"/>
    </row>
    <row r="1741" spans="1:20" s="65" customFormat="1" ht="14.5" x14ac:dyDescent="0.35">
      <c r="A1741" s="48"/>
      <c r="E1741" s="102"/>
      <c r="F1741" s="102"/>
      <c r="G1741" s="102"/>
      <c r="I1741" s="93"/>
      <c r="J1741" s="93"/>
      <c r="S1741" s="72"/>
      <c r="T1741" s="72"/>
    </row>
    <row r="1742" spans="1:20" s="65" customFormat="1" ht="14.5" x14ac:dyDescent="0.35">
      <c r="A1742" s="48"/>
      <c r="E1742" s="102"/>
      <c r="F1742" s="102"/>
      <c r="G1742" s="102"/>
      <c r="I1742" s="93"/>
      <c r="J1742" s="93"/>
      <c r="S1742" s="72"/>
      <c r="T1742" s="72"/>
    </row>
    <row r="1743" spans="1:20" s="65" customFormat="1" ht="14.5" x14ac:dyDescent="0.35">
      <c r="A1743" s="48"/>
      <c r="E1743" s="102"/>
      <c r="F1743" s="102"/>
      <c r="G1743" s="102"/>
      <c r="I1743" s="93"/>
      <c r="J1743" s="93"/>
      <c r="S1743" s="72"/>
      <c r="T1743" s="72"/>
    </row>
    <row r="1744" spans="1:20" s="65" customFormat="1" ht="14.5" x14ac:dyDescent="0.35">
      <c r="A1744" s="48"/>
      <c r="E1744" s="102"/>
      <c r="F1744" s="102"/>
      <c r="G1744" s="102"/>
      <c r="I1744" s="93"/>
      <c r="J1744" s="93"/>
      <c r="S1744" s="72"/>
      <c r="T1744" s="72"/>
    </row>
    <row r="1745" spans="1:20" s="65" customFormat="1" ht="14.5" x14ac:dyDescent="0.35">
      <c r="A1745" s="48"/>
      <c r="E1745" s="102"/>
      <c r="F1745" s="102"/>
      <c r="G1745" s="102"/>
      <c r="I1745" s="93"/>
      <c r="J1745" s="93"/>
      <c r="S1745" s="72"/>
      <c r="T1745" s="72"/>
    </row>
    <row r="1746" spans="1:20" s="65" customFormat="1" ht="14.5" x14ac:dyDescent="0.35">
      <c r="A1746" s="48"/>
      <c r="E1746" s="102"/>
      <c r="F1746" s="102"/>
      <c r="G1746" s="102"/>
      <c r="I1746" s="93"/>
      <c r="J1746" s="93"/>
      <c r="S1746" s="72"/>
      <c r="T1746" s="72"/>
    </row>
    <row r="1747" spans="1:20" s="65" customFormat="1" ht="14.5" x14ac:dyDescent="0.35">
      <c r="A1747" s="48"/>
      <c r="E1747" s="102"/>
      <c r="F1747" s="102"/>
      <c r="G1747" s="102"/>
      <c r="I1747" s="93"/>
      <c r="J1747" s="93"/>
      <c r="S1747" s="72"/>
      <c r="T1747" s="72"/>
    </row>
    <row r="1748" spans="1:20" s="65" customFormat="1" ht="14.5" x14ac:dyDescent="0.35">
      <c r="A1748" s="48"/>
      <c r="E1748" s="102"/>
      <c r="F1748" s="102"/>
      <c r="G1748" s="102"/>
      <c r="I1748" s="93"/>
      <c r="J1748" s="93"/>
      <c r="S1748" s="72"/>
      <c r="T1748" s="72"/>
    </row>
    <row r="1749" spans="1:20" s="65" customFormat="1" ht="14.5" x14ac:dyDescent="0.35">
      <c r="A1749" s="48"/>
      <c r="E1749" s="102"/>
      <c r="F1749" s="102"/>
      <c r="G1749" s="102"/>
      <c r="I1749" s="93"/>
      <c r="J1749" s="93"/>
      <c r="S1749" s="72"/>
      <c r="T1749" s="72"/>
    </row>
    <row r="1750" spans="1:20" s="65" customFormat="1" ht="14.5" x14ac:dyDescent="0.35">
      <c r="A1750" s="48"/>
      <c r="E1750" s="102"/>
      <c r="F1750" s="102"/>
      <c r="G1750" s="102"/>
      <c r="I1750" s="93"/>
      <c r="J1750" s="93"/>
      <c r="S1750" s="72"/>
      <c r="T1750" s="72"/>
    </row>
    <row r="1751" spans="1:20" s="65" customFormat="1" ht="14.5" x14ac:dyDescent="0.35">
      <c r="A1751" s="48"/>
      <c r="E1751" s="102"/>
      <c r="F1751" s="102"/>
      <c r="G1751" s="102"/>
      <c r="I1751" s="93"/>
      <c r="J1751" s="93"/>
      <c r="S1751" s="72"/>
      <c r="T1751" s="72"/>
    </row>
    <row r="1752" spans="1:20" s="65" customFormat="1" ht="14.5" x14ac:dyDescent="0.35">
      <c r="A1752" s="48"/>
      <c r="E1752" s="102"/>
      <c r="F1752" s="102"/>
      <c r="G1752" s="102"/>
      <c r="I1752" s="93"/>
      <c r="J1752" s="93"/>
      <c r="S1752" s="72"/>
      <c r="T1752" s="72"/>
    </row>
    <row r="1753" spans="1:20" s="65" customFormat="1" ht="14.5" x14ac:dyDescent="0.35">
      <c r="A1753" s="48"/>
      <c r="E1753" s="102"/>
      <c r="F1753" s="102"/>
      <c r="G1753" s="102"/>
      <c r="I1753" s="93"/>
      <c r="J1753" s="93"/>
      <c r="S1753" s="72"/>
      <c r="T1753" s="72"/>
    </row>
    <row r="1754" spans="1:20" s="65" customFormat="1" ht="14.5" x14ac:dyDescent="0.35">
      <c r="A1754" s="48"/>
      <c r="E1754" s="102"/>
      <c r="F1754" s="102"/>
      <c r="G1754" s="102"/>
      <c r="I1754" s="93"/>
      <c r="J1754" s="93"/>
      <c r="S1754" s="72"/>
      <c r="T1754" s="72"/>
    </row>
    <row r="1755" spans="1:20" s="65" customFormat="1" ht="14.5" x14ac:dyDescent="0.35">
      <c r="A1755" s="48"/>
      <c r="E1755" s="102"/>
      <c r="F1755" s="102"/>
      <c r="G1755" s="102"/>
      <c r="I1755" s="93"/>
      <c r="J1755" s="93"/>
      <c r="S1755" s="72"/>
      <c r="T1755" s="72"/>
    </row>
    <row r="1756" spans="1:20" s="65" customFormat="1" ht="14.5" x14ac:dyDescent="0.35">
      <c r="A1756" s="48"/>
      <c r="E1756" s="102"/>
      <c r="F1756" s="102"/>
      <c r="G1756" s="102"/>
      <c r="I1756" s="93"/>
      <c r="J1756" s="93"/>
      <c r="S1756" s="72"/>
      <c r="T1756" s="72"/>
    </row>
    <row r="1757" spans="1:20" s="65" customFormat="1" ht="14.5" x14ac:dyDescent="0.35">
      <c r="A1757" s="48"/>
      <c r="E1757" s="102"/>
      <c r="F1757" s="102"/>
      <c r="G1757" s="102"/>
      <c r="I1757" s="93"/>
      <c r="J1757" s="93"/>
      <c r="S1757" s="72"/>
      <c r="T1757" s="72"/>
    </row>
    <row r="1758" spans="1:20" s="65" customFormat="1" ht="14.5" x14ac:dyDescent="0.35">
      <c r="A1758" s="48"/>
      <c r="E1758" s="102"/>
      <c r="F1758" s="102"/>
      <c r="G1758" s="102"/>
      <c r="I1758" s="93"/>
      <c r="J1758" s="93"/>
      <c r="S1758" s="72"/>
      <c r="T1758" s="72"/>
    </row>
    <row r="1759" spans="1:20" s="65" customFormat="1" ht="14.5" x14ac:dyDescent="0.35">
      <c r="A1759" s="48"/>
      <c r="E1759" s="102"/>
      <c r="F1759" s="102"/>
      <c r="G1759" s="102"/>
      <c r="I1759" s="93"/>
      <c r="J1759" s="93"/>
      <c r="S1759" s="72"/>
      <c r="T1759" s="72"/>
    </row>
    <row r="1760" spans="1:20" s="65" customFormat="1" ht="14.5" x14ac:dyDescent="0.35">
      <c r="A1760" s="48"/>
      <c r="E1760" s="102"/>
      <c r="F1760" s="102"/>
      <c r="G1760" s="102"/>
      <c r="I1760" s="93"/>
      <c r="J1760" s="93"/>
      <c r="S1760" s="72"/>
      <c r="T1760" s="72"/>
    </row>
    <row r="1761" spans="1:20" s="65" customFormat="1" ht="14.5" x14ac:dyDescent="0.35">
      <c r="A1761" s="48"/>
      <c r="E1761" s="102"/>
      <c r="F1761" s="102"/>
      <c r="G1761" s="102"/>
      <c r="I1761" s="93"/>
      <c r="J1761" s="93"/>
      <c r="S1761" s="72"/>
      <c r="T1761" s="72"/>
    </row>
    <row r="1762" spans="1:20" s="65" customFormat="1" ht="14.5" x14ac:dyDescent="0.35">
      <c r="A1762" s="48"/>
      <c r="E1762" s="102"/>
      <c r="F1762" s="102"/>
      <c r="G1762" s="102"/>
      <c r="I1762" s="93"/>
      <c r="J1762" s="93"/>
      <c r="S1762" s="72"/>
      <c r="T1762" s="72"/>
    </row>
    <row r="1763" spans="1:20" s="65" customFormat="1" ht="14.5" x14ac:dyDescent="0.35">
      <c r="A1763" s="48"/>
      <c r="E1763" s="102"/>
      <c r="F1763" s="102"/>
      <c r="G1763" s="102"/>
      <c r="I1763" s="93"/>
      <c r="J1763" s="93"/>
      <c r="S1763" s="72"/>
      <c r="T1763" s="72"/>
    </row>
    <row r="1764" spans="1:20" s="65" customFormat="1" ht="14.5" x14ac:dyDescent="0.35">
      <c r="A1764" s="48"/>
      <c r="E1764" s="102"/>
      <c r="F1764" s="102"/>
      <c r="G1764" s="102"/>
      <c r="I1764" s="93"/>
      <c r="J1764" s="93"/>
      <c r="S1764" s="72"/>
      <c r="T1764" s="72"/>
    </row>
    <row r="1765" spans="1:20" s="65" customFormat="1" ht="14.5" x14ac:dyDescent="0.35">
      <c r="A1765" s="48"/>
      <c r="E1765" s="102"/>
      <c r="F1765" s="102"/>
      <c r="G1765" s="102"/>
      <c r="I1765" s="93"/>
      <c r="J1765" s="93"/>
      <c r="S1765" s="72"/>
      <c r="T1765" s="72"/>
    </row>
    <row r="1766" spans="1:20" s="65" customFormat="1" ht="14.5" x14ac:dyDescent="0.35">
      <c r="A1766" s="48"/>
      <c r="E1766" s="102"/>
      <c r="F1766" s="102"/>
      <c r="G1766" s="102"/>
      <c r="I1766" s="93"/>
      <c r="J1766" s="93"/>
      <c r="S1766" s="72"/>
      <c r="T1766" s="72"/>
    </row>
    <row r="1767" spans="1:20" s="65" customFormat="1" ht="14.5" x14ac:dyDescent="0.35">
      <c r="A1767" s="48"/>
      <c r="E1767" s="102"/>
      <c r="F1767" s="102"/>
      <c r="G1767" s="102"/>
      <c r="I1767" s="93"/>
      <c r="J1767" s="93"/>
      <c r="S1767" s="72"/>
      <c r="T1767" s="72"/>
    </row>
    <row r="1768" spans="1:20" s="65" customFormat="1" ht="14.5" x14ac:dyDescent="0.35">
      <c r="A1768" s="48"/>
      <c r="E1768" s="102"/>
      <c r="F1768" s="102"/>
      <c r="G1768" s="102"/>
      <c r="I1768" s="93"/>
      <c r="J1768" s="93"/>
      <c r="S1768" s="72"/>
      <c r="T1768" s="72"/>
    </row>
    <row r="1769" spans="1:20" s="65" customFormat="1" ht="14.5" x14ac:dyDescent="0.35">
      <c r="A1769" s="48"/>
      <c r="E1769" s="102"/>
      <c r="F1769" s="102"/>
      <c r="G1769" s="102"/>
      <c r="I1769" s="93"/>
      <c r="J1769" s="93"/>
      <c r="S1769" s="72"/>
      <c r="T1769" s="72"/>
    </row>
    <row r="1770" spans="1:20" s="65" customFormat="1" ht="14.5" x14ac:dyDescent="0.35">
      <c r="A1770" s="48"/>
      <c r="E1770" s="102"/>
      <c r="F1770" s="102"/>
      <c r="G1770" s="102"/>
      <c r="I1770" s="93"/>
      <c r="J1770" s="93"/>
      <c r="S1770" s="72"/>
      <c r="T1770" s="72"/>
    </row>
    <row r="1771" spans="1:20" s="65" customFormat="1" ht="14.5" x14ac:dyDescent="0.35">
      <c r="A1771" s="48"/>
      <c r="E1771" s="102"/>
      <c r="F1771" s="102"/>
      <c r="G1771" s="102"/>
      <c r="I1771" s="93"/>
      <c r="J1771" s="93"/>
      <c r="S1771" s="72"/>
      <c r="T1771" s="72"/>
    </row>
    <row r="1772" spans="1:20" s="65" customFormat="1" ht="14.5" x14ac:dyDescent="0.35">
      <c r="A1772" s="48"/>
      <c r="E1772" s="102"/>
      <c r="F1772" s="102"/>
      <c r="G1772" s="102"/>
      <c r="I1772" s="93"/>
      <c r="J1772" s="93"/>
      <c r="S1772" s="72"/>
      <c r="T1772" s="72"/>
    </row>
    <row r="1773" spans="1:20" s="65" customFormat="1" ht="14.5" x14ac:dyDescent="0.35">
      <c r="A1773" s="48"/>
      <c r="E1773" s="102"/>
      <c r="F1773" s="102"/>
      <c r="G1773" s="102"/>
      <c r="I1773" s="93"/>
      <c r="J1773" s="93"/>
      <c r="S1773" s="72"/>
      <c r="T1773" s="72"/>
    </row>
    <row r="1774" spans="1:20" s="65" customFormat="1" ht="14.5" x14ac:dyDescent="0.35">
      <c r="A1774" s="48"/>
      <c r="E1774" s="102"/>
      <c r="F1774" s="102"/>
      <c r="G1774" s="102"/>
      <c r="I1774" s="93"/>
      <c r="J1774" s="93"/>
      <c r="S1774" s="72"/>
      <c r="T1774" s="72"/>
    </row>
    <row r="1775" spans="1:20" s="65" customFormat="1" ht="14.5" x14ac:dyDescent="0.35">
      <c r="A1775" s="48"/>
      <c r="E1775" s="102"/>
      <c r="F1775" s="102"/>
      <c r="G1775" s="102"/>
      <c r="I1775" s="93"/>
      <c r="J1775" s="93"/>
      <c r="S1775" s="72"/>
      <c r="T1775" s="72"/>
    </row>
    <row r="1776" spans="1:20" s="65" customFormat="1" ht="14.5" x14ac:dyDescent="0.35">
      <c r="A1776" s="48"/>
      <c r="E1776" s="102"/>
      <c r="F1776" s="102"/>
      <c r="G1776" s="102"/>
      <c r="I1776" s="93"/>
      <c r="J1776" s="93"/>
      <c r="S1776" s="72"/>
      <c r="T1776" s="72"/>
    </row>
    <row r="1777" spans="1:20" s="65" customFormat="1" ht="14.5" x14ac:dyDescent="0.35">
      <c r="A1777" s="48"/>
      <c r="E1777" s="102"/>
      <c r="F1777" s="102"/>
      <c r="G1777" s="102"/>
      <c r="I1777" s="93"/>
      <c r="J1777" s="93"/>
      <c r="S1777" s="72"/>
      <c r="T1777" s="72"/>
    </row>
    <row r="1778" spans="1:20" s="65" customFormat="1" ht="14.5" x14ac:dyDescent="0.35">
      <c r="A1778" s="48"/>
      <c r="E1778" s="102"/>
      <c r="F1778" s="102"/>
      <c r="G1778" s="102"/>
      <c r="I1778" s="93"/>
      <c r="J1778" s="93"/>
      <c r="S1778" s="72"/>
      <c r="T1778" s="72"/>
    </row>
    <row r="1779" spans="1:20" s="65" customFormat="1" ht="14.5" x14ac:dyDescent="0.35">
      <c r="A1779" s="48"/>
      <c r="E1779" s="102"/>
      <c r="F1779" s="102"/>
      <c r="G1779" s="102"/>
      <c r="I1779" s="93"/>
      <c r="J1779" s="93"/>
      <c r="S1779" s="72"/>
      <c r="T1779" s="72"/>
    </row>
    <row r="1780" spans="1:20" s="65" customFormat="1" ht="14.5" x14ac:dyDescent="0.35">
      <c r="A1780" s="48"/>
      <c r="E1780" s="102"/>
      <c r="F1780" s="102"/>
      <c r="G1780" s="102"/>
      <c r="I1780" s="93"/>
      <c r="J1780" s="93"/>
      <c r="S1780" s="72"/>
      <c r="T1780" s="72"/>
    </row>
    <row r="1781" spans="1:20" s="65" customFormat="1" ht="14.5" x14ac:dyDescent="0.35">
      <c r="A1781" s="48"/>
      <c r="E1781" s="102"/>
      <c r="F1781" s="102"/>
      <c r="G1781" s="102"/>
      <c r="I1781" s="93"/>
      <c r="J1781" s="93"/>
      <c r="S1781" s="72"/>
      <c r="T1781" s="72"/>
    </row>
    <row r="1782" spans="1:20" s="65" customFormat="1" ht="14.5" x14ac:dyDescent="0.35">
      <c r="A1782" s="48"/>
      <c r="E1782" s="102"/>
      <c r="F1782" s="102"/>
      <c r="G1782" s="102"/>
      <c r="I1782" s="93"/>
      <c r="J1782" s="93"/>
      <c r="S1782" s="72"/>
      <c r="T1782" s="72"/>
    </row>
    <row r="1783" spans="1:20" s="65" customFormat="1" ht="14.5" x14ac:dyDescent="0.35">
      <c r="A1783" s="48"/>
      <c r="E1783" s="102"/>
      <c r="F1783" s="102"/>
      <c r="G1783" s="102"/>
      <c r="I1783" s="93"/>
      <c r="J1783" s="93"/>
      <c r="S1783" s="72"/>
      <c r="T1783" s="72"/>
    </row>
    <row r="1784" spans="1:20" s="65" customFormat="1" ht="14.5" x14ac:dyDescent="0.35">
      <c r="A1784" s="48"/>
      <c r="E1784" s="102"/>
      <c r="F1784" s="102"/>
      <c r="G1784" s="102"/>
      <c r="I1784" s="93"/>
      <c r="J1784" s="93"/>
      <c r="S1784" s="72"/>
      <c r="T1784" s="72"/>
    </row>
    <row r="1785" spans="1:20" s="65" customFormat="1" ht="14.5" x14ac:dyDescent="0.35">
      <c r="A1785" s="48"/>
      <c r="E1785" s="102"/>
      <c r="F1785" s="102"/>
      <c r="G1785" s="102"/>
      <c r="I1785" s="93"/>
      <c r="J1785" s="93"/>
      <c r="S1785" s="72"/>
      <c r="T1785" s="72"/>
    </row>
    <row r="1786" spans="1:20" s="65" customFormat="1" ht="14.5" x14ac:dyDescent="0.35">
      <c r="A1786" s="48"/>
      <c r="E1786" s="102"/>
      <c r="F1786" s="102"/>
      <c r="G1786" s="102"/>
      <c r="I1786" s="93"/>
      <c r="J1786" s="93"/>
      <c r="S1786" s="72"/>
      <c r="T1786" s="72"/>
    </row>
    <row r="1787" spans="1:20" s="65" customFormat="1" ht="14.5" x14ac:dyDescent="0.35">
      <c r="A1787" s="48"/>
      <c r="E1787" s="102"/>
      <c r="F1787" s="102"/>
      <c r="G1787" s="102"/>
      <c r="I1787" s="93"/>
      <c r="J1787" s="93"/>
      <c r="S1787" s="72"/>
      <c r="T1787" s="72"/>
    </row>
    <row r="1788" spans="1:20" s="65" customFormat="1" ht="14.5" x14ac:dyDescent="0.35">
      <c r="A1788" s="48"/>
      <c r="E1788" s="102"/>
      <c r="F1788" s="102"/>
      <c r="G1788" s="102"/>
      <c r="I1788" s="93"/>
      <c r="J1788" s="93"/>
      <c r="S1788" s="72"/>
      <c r="T1788" s="72"/>
    </row>
    <row r="1789" spans="1:20" s="65" customFormat="1" ht="14.5" x14ac:dyDescent="0.35">
      <c r="A1789" s="48"/>
      <c r="E1789" s="102"/>
      <c r="F1789" s="102"/>
      <c r="G1789" s="102"/>
      <c r="I1789" s="93"/>
      <c r="J1789" s="93"/>
      <c r="S1789" s="72"/>
      <c r="T1789" s="72"/>
    </row>
    <row r="1790" spans="1:20" s="65" customFormat="1" ht="14.5" x14ac:dyDescent="0.35">
      <c r="A1790" s="48"/>
      <c r="E1790" s="102"/>
      <c r="F1790" s="102"/>
      <c r="G1790" s="102"/>
      <c r="I1790" s="93"/>
      <c r="J1790" s="93"/>
      <c r="S1790" s="72"/>
      <c r="T1790" s="72"/>
    </row>
    <row r="1791" spans="1:20" s="65" customFormat="1" ht="14.5" x14ac:dyDescent="0.35">
      <c r="A1791" s="48"/>
      <c r="E1791" s="102"/>
      <c r="F1791" s="102"/>
      <c r="G1791" s="102"/>
      <c r="I1791" s="93"/>
      <c r="J1791" s="93"/>
      <c r="S1791" s="72"/>
      <c r="T1791" s="72"/>
    </row>
    <row r="1792" spans="1:20" s="65" customFormat="1" ht="14.5" x14ac:dyDescent="0.35">
      <c r="A1792" s="48"/>
      <c r="E1792" s="102"/>
      <c r="F1792" s="102"/>
      <c r="G1792" s="102"/>
      <c r="I1792" s="93"/>
      <c r="J1792" s="93"/>
      <c r="S1792" s="72"/>
      <c r="T1792" s="72"/>
    </row>
    <row r="1793" spans="1:20" s="65" customFormat="1" ht="14.5" x14ac:dyDescent="0.35">
      <c r="A1793" s="48"/>
      <c r="E1793" s="102"/>
      <c r="F1793" s="102"/>
      <c r="G1793" s="102"/>
      <c r="I1793" s="93"/>
      <c r="J1793" s="93"/>
      <c r="S1793" s="72"/>
      <c r="T1793" s="72"/>
    </row>
    <row r="1794" spans="1:20" s="65" customFormat="1" ht="14.5" x14ac:dyDescent="0.35">
      <c r="A1794" s="48"/>
      <c r="E1794" s="102"/>
      <c r="F1794" s="102"/>
      <c r="G1794" s="102"/>
      <c r="I1794" s="93"/>
      <c r="J1794" s="93"/>
      <c r="S1794" s="72"/>
      <c r="T1794" s="72"/>
    </row>
    <row r="1795" spans="1:20" s="65" customFormat="1" ht="14.5" x14ac:dyDescent="0.35">
      <c r="A1795" s="48"/>
      <c r="E1795" s="102"/>
      <c r="F1795" s="102"/>
      <c r="G1795" s="102"/>
      <c r="I1795" s="93"/>
      <c r="J1795" s="93"/>
      <c r="S1795" s="72"/>
      <c r="T1795" s="72"/>
    </row>
    <row r="1796" spans="1:20" s="65" customFormat="1" ht="14.5" x14ac:dyDescent="0.35">
      <c r="A1796" s="48"/>
      <c r="E1796" s="102"/>
      <c r="F1796" s="102"/>
      <c r="G1796" s="102"/>
      <c r="I1796" s="93"/>
      <c r="J1796" s="93"/>
      <c r="S1796" s="72"/>
      <c r="T1796" s="72"/>
    </row>
    <row r="1797" spans="1:20" s="65" customFormat="1" ht="14.5" x14ac:dyDescent="0.35">
      <c r="A1797" s="48"/>
      <c r="E1797" s="102"/>
      <c r="F1797" s="102"/>
      <c r="G1797" s="102"/>
      <c r="I1797" s="93"/>
      <c r="J1797" s="93"/>
      <c r="S1797" s="72"/>
      <c r="T1797" s="72"/>
    </row>
    <row r="1798" spans="1:20" s="65" customFormat="1" ht="14.5" x14ac:dyDescent="0.35">
      <c r="A1798" s="48"/>
      <c r="E1798" s="102"/>
      <c r="F1798" s="102"/>
      <c r="G1798" s="102"/>
      <c r="I1798" s="93"/>
      <c r="J1798" s="93"/>
      <c r="S1798" s="72"/>
      <c r="T1798" s="72"/>
    </row>
    <row r="1799" spans="1:20" s="65" customFormat="1" ht="14.5" x14ac:dyDescent="0.35">
      <c r="A1799" s="48"/>
      <c r="E1799" s="102"/>
      <c r="F1799" s="102"/>
      <c r="G1799" s="102"/>
      <c r="I1799" s="93"/>
      <c r="J1799" s="93"/>
      <c r="S1799" s="72"/>
      <c r="T1799" s="72"/>
    </row>
    <row r="1800" spans="1:20" s="65" customFormat="1" ht="14.5" x14ac:dyDescent="0.35">
      <c r="A1800" s="48"/>
      <c r="E1800" s="102"/>
      <c r="F1800" s="102"/>
      <c r="G1800" s="102"/>
      <c r="I1800" s="93"/>
      <c r="J1800" s="93"/>
      <c r="S1800" s="72"/>
      <c r="T1800" s="72"/>
    </row>
    <row r="1801" spans="1:20" s="65" customFormat="1" ht="14.5" x14ac:dyDescent="0.35">
      <c r="A1801" s="48"/>
      <c r="E1801" s="102"/>
      <c r="F1801" s="102"/>
      <c r="G1801" s="102"/>
      <c r="I1801" s="93"/>
      <c r="J1801" s="93"/>
      <c r="S1801" s="72"/>
      <c r="T1801" s="72"/>
    </row>
    <row r="1802" spans="1:20" s="65" customFormat="1" ht="14.5" x14ac:dyDescent="0.35">
      <c r="A1802" s="48"/>
      <c r="E1802" s="102"/>
      <c r="F1802" s="102"/>
      <c r="G1802" s="102"/>
      <c r="I1802" s="93"/>
      <c r="J1802" s="93"/>
      <c r="S1802" s="72"/>
      <c r="T1802" s="72"/>
    </row>
    <row r="1803" spans="1:20" s="65" customFormat="1" ht="14.5" x14ac:dyDescent="0.35">
      <c r="A1803" s="48"/>
      <c r="E1803" s="102"/>
      <c r="F1803" s="102"/>
      <c r="G1803" s="102"/>
      <c r="I1803" s="93"/>
      <c r="J1803" s="93"/>
      <c r="S1803" s="72"/>
      <c r="T1803" s="72"/>
    </row>
    <row r="1804" spans="1:20" s="65" customFormat="1" ht="14.5" x14ac:dyDescent="0.35">
      <c r="A1804" s="48"/>
      <c r="E1804" s="102"/>
      <c r="F1804" s="102"/>
      <c r="G1804" s="102"/>
      <c r="I1804" s="93"/>
      <c r="J1804" s="93"/>
      <c r="S1804" s="72"/>
      <c r="T1804" s="72"/>
    </row>
    <row r="1805" spans="1:20" s="65" customFormat="1" ht="14.5" x14ac:dyDescent="0.35">
      <c r="A1805" s="48"/>
      <c r="E1805" s="102"/>
      <c r="F1805" s="102"/>
      <c r="G1805" s="102"/>
      <c r="I1805" s="93"/>
      <c r="J1805" s="93"/>
      <c r="S1805" s="72"/>
      <c r="T1805" s="72"/>
    </row>
    <row r="1806" spans="1:20" s="65" customFormat="1" ht="14.5" x14ac:dyDescent="0.35">
      <c r="A1806" s="48"/>
      <c r="E1806" s="102"/>
      <c r="F1806" s="102"/>
      <c r="G1806" s="102"/>
      <c r="I1806" s="93"/>
      <c r="J1806" s="93"/>
      <c r="S1806" s="72"/>
      <c r="T1806" s="72"/>
    </row>
    <row r="1807" spans="1:20" s="65" customFormat="1" ht="14.5" x14ac:dyDescent="0.35">
      <c r="A1807" s="48"/>
      <c r="E1807" s="102"/>
      <c r="F1807" s="102"/>
      <c r="G1807" s="102"/>
      <c r="I1807" s="93"/>
      <c r="J1807" s="93"/>
      <c r="S1807" s="72"/>
      <c r="T1807" s="72"/>
    </row>
    <row r="1808" spans="1:20" s="65" customFormat="1" ht="14.5" x14ac:dyDescent="0.35">
      <c r="A1808" s="48"/>
      <c r="E1808" s="102"/>
      <c r="F1808" s="102"/>
      <c r="G1808" s="102"/>
      <c r="I1808" s="93"/>
      <c r="J1808" s="93"/>
      <c r="S1808" s="72"/>
      <c r="T1808" s="72"/>
    </row>
    <row r="1809" spans="1:20" s="65" customFormat="1" ht="14.5" x14ac:dyDescent="0.35">
      <c r="A1809" s="48"/>
      <c r="E1809" s="102"/>
      <c r="F1809" s="102"/>
      <c r="G1809" s="102"/>
      <c r="I1809" s="93"/>
      <c r="J1809" s="93"/>
      <c r="S1809" s="72"/>
      <c r="T1809" s="72"/>
    </row>
    <row r="1810" spans="1:20" s="65" customFormat="1" ht="14.5" x14ac:dyDescent="0.35">
      <c r="A1810" s="48"/>
      <c r="E1810" s="102"/>
      <c r="F1810" s="102"/>
      <c r="G1810" s="102"/>
      <c r="I1810" s="93"/>
      <c r="J1810" s="93"/>
      <c r="S1810" s="72"/>
      <c r="T1810" s="72"/>
    </row>
    <row r="1811" spans="1:20" s="65" customFormat="1" ht="14.5" x14ac:dyDescent="0.35">
      <c r="A1811" s="48"/>
      <c r="E1811" s="102"/>
      <c r="F1811" s="102"/>
      <c r="G1811" s="102"/>
      <c r="I1811" s="93"/>
      <c r="J1811" s="93"/>
      <c r="S1811" s="72"/>
      <c r="T1811" s="72"/>
    </row>
    <row r="1812" spans="1:20" s="65" customFormat="1" ht="14.5" x14ac:dyDescent="0.35">
      <c r="A1812" s="48"/>
      <c r="E1812" s="102"/>
      <c r="F1812" s="102"/>
      <c r="G1812" s="102"/>
      <c r="I1812" s="93"/>
      <c r="J1812" s="93"/>
      <c r="S1812" s="72"/>
      <c r="T1812" s="72"/>
    </row>
    <row r="1813" spans="1:20" s="65" customFormat="1" ht="14.5" x14ac:dyDescent="0.35">
      <c r="A1813" s="48"/>
      <c r="E1813" s="102"/>
      <c r="F1813" s="102"/>
      <c r="G1813" s="102"/>
      <c r="I1813" s="93"/>
      <c r="J1813" s="93"/>
      <c r="S1813" s="72"/>
      <c r="T1813" s="72"/>
    </row>
    <row r="1814" spans="1:20" s="65" customFormat="1" ht="14.5" x14ac:dyDescent="0.35">
      <c r="A1814" s="48"/>
      <c r="E1814" s="102"/>
      <c r="F1814" s="102"/>
      <c r="G1814" s="102"/>
      <c r="I1814" s="93"/>
      <c r="J1814" s="93"/>
      <c r="S1814" s="72"/>
      <c r="T1814" s="72"/>
    </row>
    <row r="1815" spans="1:20" s="65" customFormat="1" ht="14.5" x14ac:dyDescent="0.35">
      <c r="A1815" s="48"/>
      <c r="E1815" s="102"/>
      <c r="F1815" s="102"/>
      <c r="G1815" s="102"/>
      <c r="I1815" s="93"/>
      <c r="J1815" s="93"/>
      <c r="S1815" s="72"/>
      <c r="T1815" s="72"/>
    </row>
    <row r="1816" spans="1:20" s="65" customFormat="1" ht="14.5" x14ac:dyDescent="0.35">
      <c r="A1816" s="48"/>
      <c r="E1816" s="102"/>
      <c r="F1816" s="102"/>
      <c r="G1816" s="102"/>
      <c r="I1816" s="93"/>
      <c r="J1816" s="93"/>
      <c r="S1816" s="72"/>
      <c r="T1816" s="72"/>
    </row>
    <row r="1817" spans="1:20" s="65" customFormat="1" ht="14.5" x14ac:dyDescent="0.35">
      <c r="A1817" s="48"/>
      <c r="E1817" s="102"/>
      <c r="F1817" s="102"/>
      <c r="G1817" s="102"/>
      <c r="I1817" s="93"/>
      <c r="J1817" s="93"/>
      <c r="S1817" s="72"/>
      <c r="T1817" s="72"/>
    </row>
    <row r="1818" spans="1:20" s="65" customFormat="1" ht="14.5" x14ac:dyDescent="0.35">
      <c r="A1818" s="48"/>
      <c r="E1818" s="102"/>
      <c r="F1818" s="102"/>
      <c r="G1818" s="102"/>
      <c r="I1818" s="93"/>
      <c r="J1818" s="93"/>
      <c r="S1818" s="72"/>
      <c r="T1818" s="72"/>
    </row>
    <row r="1819" spans="1:20" s="65" customFormat="1" ht="14.5" x14ac:dyDescent="0.35">
      <c r="A1819" s="48"/>
      <c r="E1819" s="102"/>
      <c r="F1819" s="102"/>
      <c r="G1819" s="102"/>
      <c r="I1819" s="93"/>
      <c r="J1819" s="93"/>
      <c r="S1819" s="72"/>
      <c r="T1819" s="72"/>
    </row>
    <row r="1820" spans="1:20" s="65" customFormat="1" ht="14.5" x14ac:dyDescent="0.35">
      <c r="A1820" s="48"/>
      <c r="E1820" s="102"/>
      <c r="F1820" s="102"/>
      <c r="G1820" s="102"/>
      <c r="I1820" s="93"/>
      <c r="J1820" s="93"/>
      <c r="S1820" s="72"/>
      <c r="T1820" s="72"/>
    </row>
    <row r="1821" spans="1:20" s="65" customFormat="1" ht="14.5" x14ac:dyDescent="0.35">
      <c r="A1821" s="48"/>
      <c r="E1821" s="102"/>
      <c r="F1821" s="102"/>
      <c r="G1821" s="102"/>
      <c r="I1821" s="93"/>
      <c r="J1821" s="93"/>
      <c r="S1821" s="72"/>
      <c r="T1821" s="72"/>
    </row>
    <row r="1822" spans="1:20" s="65" customFormat="1" ht="14.5" x14ac:dyDescent="0.35">
      <c r="A1822" s="48"/>
      <c r="E1822" s="102"/>
      <c r="F1822" s="102"/>
      <c r="G1822" s="102"/>
      <c r="I1822" s="93"/>
      <c r="J1822" s="93"/>
      <c r="S1822" s="72"/>
      <c r="T1822" s="72"/>
    </row>
    <row r="1823" spans="1:20" s="65" customFormat="1" ht="14.5" x14ac:dyDescent="0.35">
      <c r="A1823" s="48"/>
      <c r="E1823" s="102"/>
      <c r="F1823" s="102"/>
      <c r="G1823" s="102"/>
      <c r="I1823" s="93"/>
      <c r="J1823" s="93"/>
      <c r="S1823" s="72"/>
      <c r="T1823" s="72"/>
    </row>
    <row r="1824" spans="1:20" s="65" customFormat="1" ht="14.5" x14ac:dyDescent="0.35">
      <c r="A1824" s="48"/>
      <c r="E1824" s="102"/>
      <c r="F1824" s="102"/>
      <c r="G1824" s="102"/>
      <c r="I1824" s="93"/>
      <c r="J1824" s="93"/>
      <c r="S1824" s="72"/>
      <c r="T1824" s="72"/>
    </row>
    <row r="1825" spans="1:20" s="65" customFormat="1" ht="14.5" x14ac:dyDescent="0.35">
      <c r="A1825" s="48"/>
      <c r="E1825" s="102"/>
      <c r="F1825" s="102"/>
      <c r="G1825" s="102"/>
      <c r="I1825" s="93"/>
      <c r="J1825" s="93"/>
      <c r="S1825" s="72"/>
      <c r="T1825" s="72"/>
    </row>
    <row r="1826" spans="1:20" s="65" customFormat="1" ht="14.5" x14ac:dyDescent="0.35">
      <c r="A1826" s="48"/>
      <c r="E1826" s="102"/>
      <c r="F1826" s="102"/>
      <c r="G1826" s="102"/>
      <c r="I1826" s="93"/>
      <c r="J1826" s="93"/>
      <c r="S1826" s="72"/>
      <c r="T1826" s="72"/>
    </row>
    <row r="1827" spans="1:20" s="65" customFormat="1" ht="14.5" x14ac:dyDescent="0.35">
      <c r="A1827" s="48"/>
      <c r="E1827" s="102"/>
      <c r="F1827" s="102"/>
      <c r="G1827" s="102"/>
      <c r="I1827" s="93"/>
      <c r="J1827" s="93"/>
      <c r="S1827" s="72"/>
      <c r="T1827" s="72"/>
    </row>
    <row r="1828" spans="1:20" s="65" customFormat="1" ht="14.5" x14ac:dyDescent="0.35">
      <c r="A1828" s="48"/>
      <c r="E1828" s="102"/>
      <c r="F1828" s="102"/>
      <c r="G1828" s="102"/>
      <c r="I1828" s="93"/>
      <c r="J1828" s="93"/>
      <c r="S1828" s="72"/>
      <c r="T1828" s="72"/>
    </row>
    <row r="1829" spans="1:20" s="65" customFormat="1" ht="14.5" x14ac:dyDescent="0.35">
      <c r="A1829" s="48"/>
      <c r="E1829" s="102"/>
      <c r="F1829" s="102"/>
      <c r="G1829" s="102"/>
      <c r="I1829" s="93"/>
      <c r="J1829" s="93"/>
      <c r="S1829" s="72"/>
      <c r="T1829" s="72"/>
    </row>
    <row r="1830" spans="1:20" s="65" customFormat="1" ht="14.5" x14ac:dyDescent="0.35">
      <c r="A1830" s="48"/>
      <c r="E1830" s="102"/>
      <c r="F1830" s="102"/>
      <c r="G1830" s="102"/>
      <c r="I1830" s="93"/>
      <c r="J1830" s="93"/>
      <c r="S1830" s="72"/>
      <c r="T1830" s="72"/>
    </row>
    <row r="1831" spans="1:20" s="65" customFormat="1" ht="14.5" x14ac:dyDescent="0.35">
      <c r="A1831" s="48"/>
      <c r="E1831" s="102"/>
      <c r="F1831" s="102"/>
      <c r="G1831" s="102"/>
      <c r="I1831" s="93"/>
      <c r="J1831" s="93"/>
      <c r="S1831" s="72"/>
      <c r="T1831" s="72"/>
    </row>
    <row r="1832" spans="1:20" s="65" customFormat="1" ht="14.5" x14ac:dyDescent="0.35">
      <c r="A1832" s="48"/>
      <c r="E1832" s="102"/>
      <c r="F1832" s="102"/>
      <c r="G1832" s="102"/>
      <c r="I1832" s="93"/>
      <c r="J1832" s="93"/>
      <c r="S1832" s="72"/>
      <c r="T1832" s="72"/>
    </row>
    <row r="1833" spans="1:20" s="65" customFormat="1" ht="14.5" x14ac:dyDescent="0.35">
      <c r="A1833" s="48"/>
      <c r="E1833" s="102"/>
      <c r="F1833" s="102"/>
      <c r="G1833" s="102"/>
      <c r="I1833" s="93"/>
      <c r="J1833" s="93"/>
      <c r="S1833" s="72"/>
      <c r="T1833" s="72"/>
    </row>
    <row r="1834" spans="1:20" s="65" customFormat="1" ht="14.5" x14ac:dyDescent="0.35">
      <c r="A1834" s="48"/>
      <c r="E1834" s="102"/>
      <c r="F1834" s="102"/>
      <c r="G1834" s="102"/>
      <c r="I1834" s="93"/>
      <c r="J1834" s="93"/>
      <c r="S1834" s="72"/>
      <c r="T1834" s="72"/>
    </row>
    <row r="1835" spans="1:20" s="65" customFormat="1" ht="14.5" x14ac:dyDescent="0.35">
      <c r="A1835" s="48"/>
      <c r="E1835" s="102"/>
      <c r="F1835" s="102"/>
      <c r="G1835" s="102"/>
      <c r="I1835" s="93"/>
      <c r="J1835" s="93"/>
      <c r="S1835" s="72"/>
      <c r="T1835" s="72"/>
    </row>
    <row r="1836" spans="1:20" s="65" customFormat="1" ht="14.5" x14ac:dyDescent="0.35">
      <c r="A1836" s="48"/>
      <c r="E1836" s="102"/>
      <c r="F1836" s="102"/>
      <c r="G1836" s="102"/>
      <c r="I1836" s="93"/>
      <c r="J1836" s="93"/>
      <c r="S1836" s="72"/>
      <c r="T1836" s="72"/>
    </row>
    <row r="1837" spans="1:20" s="65" customFormat="1" ht="14.5" x14ac:dyDescent="0.35">
      <c r="A1837" s="48"/>
      <c r="E1837" s="102"/>
      <c r="F1837" s="102"/>
      <c r="G1837" s="102"/>
      <c r="I1837" s="93"/>
      <c r="J1837" s="93"/>
      <c r="S1837" s="72"/>
      <c r="T1837" s="72"/>
    </row>
    <row r="1838" spans="1:20" s="65" customFormat="1" ht="14.5" x14ac:dyDescent="0.35">
      <c r="A1838" s="48"/>
      <c r="E1838" s="102"/>
      <c r="F1838" s="102"/>
      <c r="G1838" s="102"/>
      <c r="I1838" s="93"/>
      <c r="J1838" s="93"/>
      <c r="S1838" s="72"/>
      <c r="T1838" s="72"/>
    </row>
    <row r="1839" spans="1:20" s="65" customFormat="1" ht="14.5" x14ac:dyDescent="0.35">
      <c r="A1839" s="48"/>
      <c r="E1839" s="102"/>
      <c r="F1839" s="102"/>
      <c r="G1839" s="102"/>
      <c r="I1839" s="93"/>
      <c r="J1839" s="93"/>
      <c r="S1839" s="72"/>
      <c r="T1839" s="72"/>
    </row>
    <row r="1840" spans="1:20" s="65" customFormat="1" ht="14.5" x14ac:dyDescent="0.35">
      <c r="A1840" s="48"/>
      <c r="E1840" s="102"/>
      <c r="F1840" s="102"/>
      <c r="G1840" s="102"/>
      <c r="I1840" s="93"/>
      <c r="J1840" s="93"/>
      <c r="S1840" s="72"/>
      <c r="T1840" s="72"/>
    </row>
    <row r="1841" spans="1:20" s="65" customFormat="1" ht="14.5" x14ac:dyDescent="0.35">
      <c r="A1841" s="48"/>
      <c r="E1841" s="102"/>
      <c r="F1841" s="102"/>
      <c r="G1841" s="102"/>
      <c r="I1841" s="93"/>
      <c r="J1841" s="93"/>
      <c r="S1841" s="72"/>
      <c r="T1841" s="72"/>
    </row>
    <row r="1842" spans="1:20" s="65" customFormat="1" ht="14.5" x14ac:dyDescent="0.35">
      <c r="A1842" s="48"/>
      <c r="E1842" s="102"/>
      <c r="F1842" s="102"/>
      <c r="G1842" s="102"/>
      <c r="I1842" s="93"/>
      <c r="J1842" s="93"/>
      <c r="S1842" s="72"/>
      <c r="T1842" s="72"/>
    </row>
    <row r="1843" spans="1:20" s="65" customFormat="1" ht="14.5" x14ac:dyDescent="0.35">
      <c r="A1843" s="48"/>
      <c r="E1843" s="102"/>
      <c r="F1843" s="102"/>
      <c r="G1843" s="102"/>
      <c r="I1843" s="93"/>
      <c r="J1843" s="93"/>
      <c r="S1843" s="72"/>
      <c r="T1843" s="72"/>
    </row>
    <row r="1844" spans="1:20" s="65" customFormat="1" ht="14.5" x14ac:dyDescent="0.35">
      <c r="A1844" s="48"/>
      <c r="E1844" s="102"/>
      <c r="F1844" s="102"/>
      <c r="G1844" s="102"/>
      <c r="I1844" s="93"/>
      <c r="J1844" s="93"/>
      <c r="S1844" s="72"/>
      <c r="T1844" s="72"/>
    </row>
    <row r="1845" spans="1:20" s="65" customFormat="1" ht="14.5" x14ac:dyDescent="0.35">
      <c r="A1845" s="48"/>
      <c r="E1845" s="102"/>
      <c r="F1845" s="102"/>
      <c r="G1845" s="102"/>
      <c r="I1845" s="93"/>
      <c r="J1845" s="93"/>
      <c r="S1845" s="72"/>
      <c r="T1845" s="72"/>
    </row>
    <row r="1846" spans="1:20" s="65" customFormat="1" ht="14.5" x14ac:dyDescent="0.35">
      <c r="A1846" s="48"/>
      <c r="E1846" s="102"/>
      <c r="F1846" s="102"/>
      <c r="G1846" s="102"/>
      <c r="I1846" s="93"/>
      <c r="J1846" s="93"/>
      <c r="S1846" s="72"/>
      <c r="T1846" s="72"/>
    </row>
    <row r="1847" spans="1:20" s="65" customFormat="1" ht="14.5" x14ac:dyDescent="0.35">
      <c r="A1847" s="48"/>
      <c r="E1847" s="102"/>
      <c r="F1847" s="102"/>
      <c r="G1847" s="102"/>
      <c r="I1847" s="93"/>
      <c r="J1847" s="93"/>
      <c r="S1847" s="72"/>
      <c r="T1847" s="72"/>
    </row>
    <row r="1848" spans="1:20" s="65" customFormat="1" ht="14.5" x14ac:dyDescent="0.35">
      <c r="A1848" s="48"/>
      <c r="E1848" s="102"/>
      <c r="F1848" s="102"/>
      <c r="G1848" s="102"/>
      <c r="I1848" s="93"/>
      <c r="J1848" s="93"/>
      <c r="S1848" s="72"/>
      <c r="T1848" s="72"/>
    </row>
    <row r="1849" spans="1:20" s="65" customFormat="1" ht="14.5" x14ac:dyDescent="0.35">
      <c r="A1849" s="48"/>
      <c r="E1849" s="102"/>
      <c r="F1849" s="102"/>
      <c r="G1849" s="102"/>
      <c r="I1849" s="93"/>
      <c r="J1849" s="93"/>
      <c r="S1849" s="72"/>
      <c r="T1849" s="72"/>
    </row>
    <row r="1850" spans="1:20" s="65" customFormat="1" ht="14.5" x14ac:dyDescent="0.35">
      <c r="A1850" s="48"/>
      <c r="E1850" s="102"/>
      <c r="F1850" s="102"/>
      <c r="G1850" s="102"/>
      <c r="I1850" s="93"/>
      <c r="J1850" s="93"/>
      <c r="S1850" s="72"/>
      <c r="T1850" s="72"/>
    </row>
    <row r="1851" spans="1:20" s="65" customFormat="1" ht="14.5" x14ac:dyDescent="0.35">
      <c r="A1851" s="48"/>
      <c r="E1851" s="102"/>
      <c r="F1851" s="102"/>
      <c r="G1851" s="102"/>
      <c r="I1851" s="93"/>
      <c r="J1851" s="93"/>
      <c r="S1851" s="72"/>
      <c r="T1851" s="72"/>
    </row>
    <row r="1852" spans="1:20" s="65" customFormat="1" ht="14.5" x14ac:dyDescent="0.35">
      <c r="A1852" s="48"/>
      <c r="E1852" s="102"/>
      <c r="F1852" s="102"/>
      <c r="G1852" s="102"/>
      <c r="I1852" s="93"/>
      <c r="J1852" s="93"/>
      <c r="S1852" s="72"/>
      <c r="T1852" s="72"/>
    </row>
    <row r="1853" spans="1:20" s="65" customFormat="1" ht="14.5" x14ac:dyDescent="0.35">
      <c r="A1853" s="48"/>
      <c r="E1853" s="102"/>
      <c r="F1853" s="102"/>
      <c r="G1853" s="102"/>
      <c r="I1853" s="93"/>
      <c r="J1853" s="93"/>
      <c r="S1853" s="72"/>
      <c r="T1853" s="72"/>
    </row>
    <row r="1854" spans="1:20" s="65" customFormat="1" ht="14.5" x14ac:dyDescent="0.35">
      <c r="A1854" s="48"/>
      <c r="E1854" s="102"/>
      <c r="F1854" s="102"/>
      <c r="G1854" s="102"/>
      <c r="I1854" s="93"/>
      <c r="J1854" s="93"/>
      <c r="S1854" s="72"/>
      <c r="T1854" s="72"/>
    </row>
    <row r="1855" spans="1:20" s="65" customFormat="1" ht="14.5" x14ac:dyDescent="0.35">
      <c r="A1855" s="48"/>
      <c r="E1855" s="102"/>
      <c r="F1855" s="102"/>
      <c r="G1855" s="102"/>
      <c r="I1855" s="93"/>
      <c r="J1855" s="93"/>
      <c r="S1855" s="72"/>
      <c r="T1855" s="72"/>
    </row>
    <row r="1856" spans="1:20" s="65" customFormat="1" ht="14.5" x14ac:dyDescent="0.35">
      <c r="A1856" s="48"/>
      <c r="E1856" s="102"/>
      <c r="F1856" s="102"/>
      <c r="G1856" s="102"/>
      <c r="I1856" s="93"/>
      <c r="J1856" s="93"/>
      <c r="S1856" s="72"/>
      <c r="T1856" s="72"/>
    </row>
    <row r="1857" spans="1:20" s="65" customFormat="1" ht="14.5" x14ac:dyDescent="0.35">
      <c r="A1857" s="48"/>
      <c r="E1857" s="102"/>
      <c r="F1857" s="102"/>
      <c r="G1857" s="102"/>
      <c r="I1857" s="93"/>
      <c r="J1857" s="93"/>
      <c r="S1857" s="72"/>
      <c r="T1857" s="72"/>
    </row>
    <row r="1858" spans="1:20" s="65" customFormat="1" ht="14.5" x14ac:dyDescent="0.35">
      <c r="A1858" s="48"/>
      <c r="E1858" s="102"/>
      <c r="F1858" s="102"/>
      <c r="G1858" s="102"/>
      <c r="I1858" s="93"/>
      <c r="J1858" s="93"/>
      <c r="S1858" s="72"/>
      <c r="T1858" s="72"/>
    </row>
    <row r="1859" spans="1:20" s="65" customFormat="1" ht="14.5" x14ac:dyDescent="0.35">
      <c r="A1859" s="48"/>
      <c r="E1859" s="102"/>
      <c r="F1859" s="102"/>
      <c r="G1859" s="102"/>
      <c r="I1859" s="93"/>
      <c r="J1859" s="93"/>
      <c r="S1859" s="72"/>
      <c r="T1859" s="72"/>
    </row>
    <row r="1860" spans="1:20" s="65" customFormat="1" ht="14.5" x14ac:dyDescent="0.35">
      <c r="A1860" s="48"/>
      <c r="E1860" s="102"/>
      <c r="F1860" s="102"/>
      <c r="G1860" s="102"/>
      <c r="I1860" s="93"/>
      <c r="J1860" s="93"/>
      <c r="S1860" s="72"/>
      <c r="T1860" s="72"/>
    </row>
    <row r="1861" spans="1:20" s="65" customFormat="1" ht="14.5" x14ac:dyDescent="0.35">
      <c r="A1861" s="48"/>
      <c r="E1861" s="102"/>
      <c r="F1861" s="102"/>
      <c r="G1861" s="102"/>
      <c r="I1861" s="93"/>
      <c r="J1861" s="93"/>
      <c r="S1861" s="72"/>
      <c r="T1861" s="72"/>
    </row>
    <row r="1862" spans="1:20" s="65" customFormat="1" ht="14.5" x14ac:dyDescent="0.35">
      <c r="A1862" s="48"/>
      <c r="E1862" s="102"/>
      <c r="F1862" s="102"/>
      <c r="G1862" s="102"/>
      <c r="I1862" s="93"/>
      <c r="J1862" s="93"/>
      <c r="S1862" s="72"/>
      <c r="T1862" s="72"/>
    </row>
    <row r="1863" spans="1:20" s="65" customFormat="1" ht="14.5" x14ac:dyDescent="0.35">
      <c r="A1863" s="48"/>
      <c r="E1863" s="102"/>
      <c r="F1863" s="102"/>
      <c r="G1863" s="102"/>
      <c r="I1863" s="93"/>
      <c r="J1863" s="93"/>
      <c r="S1863" s="72"/>
      <c r="T1863" s="72"/>
    </row>
    <row r="1864" spans="1:20" s="65" customFormat="1" ht="14.5" x14ac:dyDescent="0.35">
      <c r="A1864" s="48"/>
      <c r="E1864" s="102"/>
      <c r="F1864" s="102"/>
      <c r="G1864" s="102"/>
      <c r="I1864" s="93"/>
      <c r="J1864" s="93"/>
      <c r="S1864" s="72"/>
      <c r="T1864" s="72"/>
    </row>
    <row r="1865" spans="1:20" s="65" customFormat="1" ht="14.5" x14ac:dyDescent="0.35">
      <c r="A1865" s="48"/>
      <c r="E1865" s="102"/>
      <c r="F1865" s="102"/>
      <c r="G1865" s="102"/>
      <c r="I1865" s="93"/>
      <c r="J1865" s="93"/>
      <c r="S1865" s="72"/>
      <c r="T1865" s="72"/>
    </row>
    <row r="1866" spans="1:20" s="65" customFormat="1" ht="14.5" x14ac:dyDescent="0.35">
      <c r="A1866" s="48"/>
      <c r="E1866" s="102"/>
      <c r="F1866" s="102"/>
      <c r="G1866" s="102"/>
      <c r="I1866" s="93"/>
      <c r="J1866" s="93"/>
      <c r="S1866" s="72"/>
      <c r="T1866" s="72"/>
    </row>
    <row r="1867" spans="1:20" s="65" customFormat="1" ht="14.5" x14ac:dyDescent="0.35">
      <c r="A1867" s="48"/>
      <c r="E1867" s="102"/>
      <c r="F1867" s="102"/>
      <c r="G1867" s="102"/>
      <c r="I1867" s="93"/>
      <c r="J1867" s="93"/>
      <c r="S1867" s="72"/>
      <c r="T1867" s="72"/>
    </row>
    <row r="1868" spans="1:20" s="65" customFormat="1" ht="14.5" x14ac:dyDescent="0.35">
      <c r="A1868" s="48"/>
      <c r="E1868" s="102"/>
      <c r="F1868" s="102"/>
      <c r="G1868" s="102"/>
      <c r="I1868" s="93"/>
      <c r="J1868" s="93"/>
      <c r="S1868" s="72"/>
      <c r="T1868" s="72"/>
    </row>
    <row r="1869" spans="1:20" s="65" customFormat="1" ht="14.5" x14ac:dyDescent="0.35">
      <c r="A1869" s="48"/>
      <c r="E1869" s="102"/>
      <c r="F1869" s="102"/>
      <c r="G1869" s="102"/>
      <c r="I1869" s="93"/>
      <c r="J1869" s="93"/>
      <c r="S1869" s="72"/>
      <c r="T1869" s="72"/>
    </row>
    <row r="1870" spans="1:20" s="65" customFormat="1" ht="14.5" x14ac:dyDescent="0.35">
      <c r="A1870" s="48"/>
      <c r="E1870" s="102"/>
      <c r="F1870" s="102"/>
      <c r="G1870" s="102"/>
      <c r="I1870" s="93"/>
      <c r="J1870" s="93"/>
      <c r="S1870" s="72"/>
      <c r="T1870" s="72"/>
    </row>
    <row r="1871" spans="1:20" s="65" customFormat="1" ht="14.5" x14ac:dyDescent="0.35">
      <c r="A1871" s="48"/>
      <c r="E1871" s="102"/>
      <c r="F1871" s="102"/>
      <c r="G1871" s="102"/>
      <c r="I1871" s="93"/>
      <c r="J1871" s="93"/>
      <c r="S1871" s="72"/>
      <c r="T1871" s="72"/>
    </row>
    <row r="1872" spans="1:20" s="65" customFormat="1" ht="14.5" x14ac:dyDescent="0.35">
      <c r="A1872" s="48"/>
      <c r="E1872" s="102"/>
      <c r="F1872" s="102"/>
      <c r="G1872" s="102"/>
      <c r="I1872" s="93"/>
      <c r="J1872" s="93"/>
      <c r="S1872" s="72"/>
      <c r="T1872" s="72"/>
    </row>
    <row r="1873" spans="1:20" s="65" customFormat="1" ht="14.5" x14ac:dyDescent="0.35">
      <c r="A1873" s="48"/>
      <c r="E1873" s="102"/>
      <c r="F1873" s="102"/>
      <c r="G1873" s="102"/>
      <c r="I1873" s="93"/>
      <c r="J1873" s="93"/>
      <c r="S1873" s="72"/>
      <c r="T1873" s="72"/>
    </row>
    <row r="1874" spans="1:20" s="65" customFormat="1" ht="14.5" x14ac:dyDescent="0.35">
      <c r="A1874" s="48"/>
      <c r="E1874" s="102"/>
      <c r="F1874" s="102"/>
      <c r="G1874" s="102"/>
      <c r="I1874" s="93"/>
      <c r="J1874" s="93"/>
      <c r="S1874" s="72"/>
      <c r="T1874" s="72"/>
    </row>
    <row r="1875" spans="1:20" s="65" customFormat="1" ht="14.5" x14ac:dyDescent="0.35">
      <c r="A1875" s="48"/>
      <c r="E1875" s="102"/>
      <c r="F1875" s="102"/>
      <c r="G1875" s="102"/>
      <c r="I1875" s="93"/>
      <c r="J1875" s="93"/>
      <c r="S1875" s="72"/>
      <c r="T1875" s="72"/>
    </row>
    <row r="1876" spans="1:20" s="65" customFormat="1" ht="14.5" x14ac:dyDescent="0.35">
      <c r="A1876" s="48"/>
      <c r="E1876" s="102"/>
      <c r="F1876" s="102"/>
      <c r="G1876" s="102"/>
      <c r="I1876" s="93"/>
      <c r="J1876" s="93"/>
      <c r="S1876" s="72"/>
      <c r="T1876" s="72"/>
    </row>
    <row r="1877" spans="1:20" s="65" customFormat="1" ht="14.5" x14ac:dyDescent="0.35">
      <c r="A1877" s="48"/>
      <c r="E1877" s="102"/>
      <c r="F1877" s="102"/>
      <c r="G1877" s="102"/>
      <c r="I1877" s="93"/>
      <c r="J1877" s="93"/>
      <c r="S1877" s="72"/>
      <c r="T1877" s="72"/>
    </row>
    <row r="1878" spans="1:20" s="65" customFormat="1" ht="14.5" x14ac:dyDescent="0.35">
      <c r="A1878" s="48"/>
      <c r="E1878" s="102"/>
      <c r="F1878" s="102"/>
      <c r="G1878" s="102"/>
      <c r="I1878" s="93"/>
      <c r="J1878" s="93"/>
      <c r="S1878" s="72"/>
      <c r="T1878" s="72"/>
    </row>
    <row r="1879" spans="1:20" s="65" customFormat="1" ht="14.5" x14ac:dyDescent="0.35">
      <c r="A1879" s="48"/>
      <c r="E1879" s="102"/>
      <c r="F1879" s="102"/>
      <c r="G1879" s="102"/>
      <c r="I1879" s="93"/>
      <c r="J1879" s="93"/>
      <c r="S1879" s="72"/>
      <c r="T1879" s="72"/>
    </row>
    <row r="1880" spans="1:20" s="65" customFormat="1" ht="14.5" x14ac:dyDescent="0.35">
      <c r="A1880" s="48"/>
      <c r="E1880" s="102"/>
      <c r="F1880" s="102"/>
      <c r="G1880" s="102"/>
      <c r="I1880" s="93"/>
      <c r="J1880" s="93"/>
      <c r="S1880" s="72"/>
      <c r="T1880" s="72"/>
    </row>
    <row r="1881" spans="1:20" s="65" customFormat="1" ht="14.5" x14ac:dyDescent="0.35">
      <c r="A1881" s="48"/>
      <c r="E1881" s="102"/>
      <c r="F1881" s="102"/>
      <c r="G1881" s="102"/>
      <c r="I1881" s="93"/>
      <c r="J1881" s="93"/>
      <c r="S1881" s="72"/>
      <c r="T1881" s="72"/>
    </row>
    <row r="1882" spans="1:20" s="65" customFormat="1" ht="14.5" x14ac:dyDescent="0.35">
      <c r="A1882" s="48"/>
      <c r="E1882" s="102"/>
      <c r="F1882" s="102"/>
      <c r="G1882" s="102"/>
      <c r="I1882" s="93"/>
      <c r="J1882" s="93"/>
      <c r="S1882" s="72"/>
      <c r="T1882" s="72"/>
    </row>
    <row r="1883" spans="1:20" s="65" customFormat="1" ht="14.5" x14ac:dyDescent="0.35">
      <c r="A1883" s="48"/>
      <c r="E1883" s="102"/>
      <c r="F1883" s="102"/>
      <c r="G1883" s="102"/>
      <c r="I1883" s="93"/>
      <c r="J1883" s="93"/>
      <c r="S1883" s="72"/>
      <c r="T1883" s="72"/>
    </row>
    <row r="1884" spans="1:20" s="65" customFormat="1" ht="14.5" x14ac:dyDescent="0.35">
      <c r="A1884" s="48"/>
      <c r="E1884" s="102"/>
      <c r="F1884" s="102"/>
      <c r="G1884" s="102"/>
      <c r="I1884" s="93"/>
      <c r="J1884" s="93"/>
      <c r="S1884" s="72"/>
      <c r="T1884" s="72"/>
    </row>
    <row r="1885" spans="1:20" s="65" customFormat="1" ht="14.5" x14ac:dyDescent="0.35">
      <c r="A1885" s="48"/>
      <c r="E1885" s="102"/>
      <c r="F1885" s="102"/>
      <c r="G1885" s="102"/>
      <c r="I1885" s="93"/>
      <c r="J1885" s="93"/>
      <c r="S1885" s="72"/>
      <c r="T1885" s="72"/>
    </row>
    <row r="1886" spans="1:20" s="65" customFormat="1" ht="14.5" x14ac:dyDescent="0.35">
      <c r="A1886" s="48"/>
      <c r="E1886" s="102"/>
      <c r="F1886" s="102"/>
      <c r="G1886" s="102"/>
      <c r="I1886" s="93"/>
      <c r="J1886" s="93"/>
      <c r="S1886" s="72"/>
      <c r="T1886" s="72"/>
    </row>
    <row r="1887" spans="1:20" s="65" customFormat="1" ht="14.5" x14ac:dyDescent="0.35">
      <c r="A1887" s="48"/>
      <c r="E1887" s="102"/>
      <c r="F1887" s="102"/>
      <c r="G1887" s="102"/>
      <c r="I1887" s="93"/>
      <c r="J1887" s="93"/>
      <c r="S1887" s="72"/>
      <c r="T1887" s="72"/>
    </row>
    <row r="1888" spans="1:20" s="65" customFormat="1" ht="14.5" x14ac:dyDescent="0.35">
      <c r="A1888" s="48"/>
      <c r="E1888" s="102"/>
      <c r="F1888" s="102"/>
      <c r="G1888" s="102"/>
      <c r="I1888" s="93"/>
      <c r="J1888" s="93"/>
      <c r="S1888" s="72"/>
      <c r="T1888" s="72"/>
    </row>
    <row r="1889" spans="1:20" s="65" customFormat="1" ht="14.5" x14ac:dyDescent="0.35">
      <c r="A1889" s="48"/>
      <c r="E1889" s="102"/>
      <c r="F1889" s="102"/>
      <c r="G1889" s="102"/>
      <c r="I1889" s="93"/>
      <c r="J1889" s="93"/>
      <c r="S1889" s="72"/>
      <c r="T1889" s="72"/>
    </row>
    <row r="1890" spans="1:20" s="65" customFormat="1" ht="14.5" x14ac:dyDescent="0.35">
      <c r="A1890" s="48"/>
      <c r="E1890" s="102"/>
      <c r="F1890" s="102"/>
      <c r="G1890" s="102"/>
      <c r="I1890" s="93"/>
      <c r="J1890" s="93"/>
      <c r="S1890" s="72"/>
      <c r="T1890" s="72"/>
    </row>
    <row r="1891" spans="1:20" s="65" customFormat="1" ht="14.5" x14ac:dyDescent="0.35">
      <c r="A1891" s="48"/>
      <c r="E1891" s="102"/>
      <c r="F1891" s="102"/>
      <c r="G1891" s="102"/>
      <c r="I1891" s="93"/>
      <c r="J1891" s="93"/>
      <c r="S1891" s="72"/>
      <c r="T1891" s="72"/>
    </row>
    <row r="1892" spans="1:20" s="65" customFormat="1" ht="14.5" x14ac:dyDescent="0.35">
      <c r="A1892" s="48"/>
      <c r="E1892" s="102"/>
      <c r="F1892" s="102"/>
      <c r="G1892" s="102"/>
      <c r="I1892" s="93"/>
      <c r="J1892" s="93"/>
      <c r="S1892" s="72"/>
      <c r="T1892" s="72"/>
    </row>
    <row r="1893" spans="1:20" s="65" customFormat="1" ht="14.5" x14ac:dyDescent="0.35">
      <c r="A1893" s="48"/>
      <c r="E1893" s="102"/>
      <c r="F1893" s="102"/>
      <c r="G1893" s="102"/>
      <c r="I1893" s="93"/>
      <c r="J1893" s="93"/>
      <c r="S1893" s="72"/>
      <c r="T1893" s="72"/>
    </row>
    <row r="1894" spans="1:20" s="65" customFormat="1" ht="14.5" x14ac:dyDescent="0.35">
      <c r="A1894" s="48"/>
      <c r="E1894" s="102"/>
      <c r="F1894" s="102"/>
      <c r="G1894" s="102"/>
      <c r="I1894" s="93"/>
      <c r="J1894" s="93"/>
      <c r="S1894" s="72"/>
      <c r="T1894" s="72"/>
    </row>
    <row r="1895" spans="1:20" s="65" customFormat="1" ht="14.5" x14ac:dyDescent="0.35">
      <c r="A1895" s="48"/>
      <c r="E1895" s="102"/>
      <c r="F1895" s="102"/>
      <c r="G1895" s="102"/>
      <c r="I1895" s="93"/>
      <c r="J1895" s="93"/>
      <c r="S1895" s="72"/>
      <c r="T1895" s="72"/>
    </row>
    <row r="1896" spans="1:20" s="65" customFormat="1" ht="14.5" x14ac:dyDescent="0.35">
      <c r="A1896" s="48"/>
      <c r="E1896" s="102"/>
      <c r="F1896" s="102"/>
      <c r="G1896" s="102"/>
      <c r="I1896" s="93"/>
      <c r="J1896" s="93"/>
      <c r="S1896" s="72"/>
      <c r="T1896" s="72"/>
    </row>
    <row r="1897" spans="1:20" s="65" customFormat="1" ht="14.5" x14ac:dyDescent="0.35">
      <c r="A1897" s="48"/>
      <c r="E1897" s="102"/>
      <c r="F1897" s="102"/>
      <c r="G1897" s="102"/>
      <c r="I1897" s="93"/>
      <c r="J1897" s="93"/>
      <c r="S1897" s="72"/>
      <c r="T1897" s="72"/>
    </row>
    <row r="1898" spans="1:20" s="65" customFormat="1" ht="14.5" x14ac:dyDescent="0.35">
      <c r="A1898" s="48"/>
      <c r="E1898" s="102"/>
      <c r="F1898" s="102"/>
      <c r="G1898" s="102"/>
      <c r="I1898" s="93"/>
      <c r="J1898" s="93"/>
      <c r="S1898" s="72"/>
      <c r="T1898" s="72"/>
    </row>
    <row r="1899" spans="1:20" s="65" customFormat="1" ht="14.5" x14ac:dyDescent="0.35">
      <c r="A1899" s="48"/>
      <c r="E1899" s="102"/>
      <c r="F1899" s="102"/>
      <c r="G1899" s="102"/>
      <c r="I1899" s="93"/>
      <c r="J1899" s="93"/>
      <c r="S1899" s="72"/>
      <c r="T1899" s="72"/>
    </row>
    <row r="1900" spans="1:20" s="65" customFormat="1" ht="14.5" x14ac:dyDescent="0.35">
      <c r="A1900" s="48"/>
      <c r="E1900" s="102"/>
      <c r="F1900" s="102"/>
      <c r="G1900" s="102"/>
      <c r="I1900" s="93"/>
      <c r="J1900" s="93"/>
      <c r="S1900" s="72"/>
      <c r="T1900" s="72"/>
    </row>
    <row r="1901" spans="1:20" s="65" customFormat="1" ht="14.5" x14ac:dyDescent="0.35">
      <c r="A1901" s="48"/>
      <c r="E1901" s="102"/>
      <c r="F1901" s="102"/>
      <c r="G1901" s="102"/>
      <c r="I1901" s="93"/>
      <c r="J1901" s="93"/>
      <c r="S1901" s="72"/>
      <c r="T1901" s="72"/>
    </row>
    <row r="1902" spans="1:20" s="65" customFormat="1" ht="14.5" x14ac:dyDescent="0.35">
      <c r="A1902" s="48"/>
      <c r="E1902" s="102"/>
      <c r="F1902" s="102"/>
      <c r="G1902" s="102"/>
      <c r="I1902" s="93"/>
      <c r="J1902" s="93"/>
      <c r="S1902" s="72"/>
      <c r="T1902" s="72"/>
    </row>
    <row r="1903" spans="1:20" s="65" customFormat="1" ht="14.5" x14ac:dyDescent="0.35">
      <c r="A1903" s="48"/>
      <c r="E1903" s="102"/>
      <c r="F1903" s="102"/>
      <c r="G1903" s="102"/>
      <c r="I1903" s="93"/>
      <c r="J1903" s="93"/>
      <c r="S1903" s="72"/>
      <c r="T1903" s="72"/>
    </row>
    <row r="1904" spans="1:20" s="65" customFormat="1" ht="14.5" x14ac:dyDescent="0.35">
      <c r="A1904" s="48"/>
      <c r="E1904" s="102"/>
      <c r="F1904" s="102"/>
      <c r="G1904" s="102"/>
      <c r="I1904" s="93"/>
      <c r="J1904" s="93"/>
      <c r="S1904" s="72"/>
      <c r="T1904" s="72"/>
    </row>
    <row r="1905" spans="1:20" s="65" customFormat="1" ht="14.5" x14ac:dyDescent="0.35">
      <c r="A1905" s="48"/>
      <c r="E1905" s="102"/>
      <c r="F1905" s="102"/>
      <c r="G1905" s="102"/>
      <c r="I1905" s="93"/>
      <c r="J1905" s="93"/>
      <c r="S1905" s="72"/>
      <c r="T1905" s="72"/>
    </row>
    <row r="1906" spans="1:20" s="65" customFormat="1" ht="14.5" x14ac:dyDescent="0.35">
      <c r="A1906" s="48"/>
      <c r="E1906" s="102"/>
      <c r="F1906" s="102"/>
      <c r="G1906" s="102"/>
      <c r="I1906" s="93"/>
      <c r="J1906" s="93"/>
      <c r="S1906" s="72"/>
      <c r="T1906" s="72"/>
    </row>
    <row r="1907" spans="1:20" s="65" customFormat="1" ht="14.5" x14ac:dyDescent="0.35">
      <c r="A1907" s="48"/>
      <c r="E1907" s="102"/>
      <c r="F1907" s="102"/>
      <c r="G1907" s="102"/>
      <c r="I1907" s="93"/>
      <c r="J1907" s="93"/>
      <c r="S1907" s="72"/>
      <c r="T1907" s="72"/>
    </row>
    <row r="1908" spans="1:20" s="65" customFormat="1" ht="14.5" x14ac:dyDescent="0.35">
      <c r="A1908" s="48"/>
      <c r="E1908" s="102"/>
      <c r="F1908" s="102"/>
      <c r="G1908" s="102"/>
      <c r="I1908" s="93"/>
      <c r="J1908" s="93"/>
      <c r="S1908" s="72"/>
      <c r="T1908" s="72"/>
    </row>
    <row r="1909" spans="1:20" s="65" customFormat="1" ht="14.5" x14ac:dyDescent="0.35">
      <c r="A1909" s="48"/>
      <c r="E1909" s="102"/>
      <c r="F1909" s="102"/>
      <c r="G1909" s="102"/>
      <c r="I1909" s="93"/>
      <c r="J1909" s="93"/>
      <c r="S1909" s="72"/>
      <c r="T1909" s="72"/>
    </row>
    <row r="1910" spans="1:20" s="65" customFormat="1" ht="14.5" x14ac:dyDescent="0.35">
      <c r="A1910" s="48"/>
      <c r="E1910" s="102"/>
      <c r="F1910" s="102"/>
      <c r="G1910" s="102"/>
      <c r="I1910" s="93"/>
      <c r="J1910" s="93"/>
      <c r="S1910" s="72"/>
      <c r="T1910" s="72"/>
    </row>
    <row r="1911" spans="1:20" s="65" customFormat="1" ht="14.5" x14ac:dyDescent="0.35">
      <c r="A1911" s="48"/>
      <c r="E1911" s="102"/>
      <c r="F1911" s="102"/>
      <c r="G1911" s="102"/>
      <c r="I1911" s="93"/>
      <c r="J1911" s="93"/>
      <c r="S1911" s="72"/>
      <c r="T1911" s="72"/>
    </row>
    <row r="1912" spans="1:20" s="65" customFormat="1" ht="14.5" x14ac:dyDescent="0.35">
      <c r="A1912" s="48"/>
      <c r="E1912" s="102"/>
      <c r="F1912" s="102"/>
      <c r="G1912" s="102"/>
      <c r="I1912" s="93"/>
      <c r="J1912" s="93"/>
      <c r="S1912" s="72"/>
      <c r="T1912" s="72"/>
    </row>
    <row r="1913" spans="1:20" s="65" customFormat="1" ht="14.5" x14ac:dyDescent="0.35">
      <c r="A1913" s="48"/>
      <c r="E1913" s="102"/>
      <c r="F1913" s="102"/>
      <c r="G1913" s="102"/>
      <c r="I1913" s="93"/>
      <c r="J1913" s="93"/>
      <c r="S1913" s="72"/>
      <c r="T1913" s="72"/>
    </row>
    <row r="1914" spans="1:20" s="65" customFormat="1" ht="14.5" x14ac:dyDescent="0.35">
      <c r="A1914" s="48"/>
      <c r="E1914" s="102"/>
      <c r="F1914" s="102"/>
      <c r="G1914" s="102"/>
      <c r="I1914" s="93"/>
      <c r="J1914" s="93"/>
      <c r="S1914" s="72"/>
      <c r="T1914" s="72"/>
    </row>
    <row r="1915" spans="1:20" s="65" customFormat="1" ht="14.5" x14ac:dyDescent="0.35">
      <c r="A1915" s="48"/>
      <c r="E1915" s="102"/>
      <c r="F1915" s="102"/>
      <c r="G1915" s="102"/>
      <c r="I1915" s="93"/>
      <c r="J1915" s="93"/>
      <c r="S1915" s="72"/>
      <c r="T1915" s="72"/>
    </row>
    <row r="1916" spans="1:20" s="65" customFormat="1" ht="14.5" x14ac:dyDescent="0.35">
      <c r="A1916" s="48"/>
      <c r="E1916" s="102"/>
      <c r="F1916" s="102"/>
      <c r="G1916" s="102"/>
      <c r="I1916" s="93"/>
      <c r="J1916" s="93"/>
      <c r="S1916" s="72"/>
      <c r="T1916" s="72"/>
    </row>
    <row r="1917" spans="1:20" s="65" customFormat="1" ht="14.5" x14ac:dyDescent="0.35">
      <c r="A1917" s="48"/>
      <c r="E1917" s="102"/>
      <c r="F1917" s="102"/>
      <c r="G1917" s="102"/>
      <c r="I1917" s="93"/>
      <c r="J1917" s="93"/>
      <c r="S1917" s="72"/>
      <c r="T1917" s="72"/>
    </row>
    <row r="1918" spans="1:20" s="65" customFormat="1" ht="14.5" x14ac:dyDescent="0.35">
      <c r="A1918" s="48"/>
      <c r="E1918" s="102"/>
      <c r="F1918" s="102"/>
      <c r="G1918" s="102"/>
      <c r="I1918" s="93"/>
      <c r="J1918" s="93"/>
      <c r="S1918" s="72"/>
      <c r="T1918" s="72"/>
    </row>
    <row r="1919" spans="1:20" s="65" customFormat="1" ht="14.5" x14ac:dyDescent="0.35">
      <c r="A1919" s="48"/>
      <c r="E1919" s="102"/>
      <c r="F1919" s="102"/>
      <c r="G1919" s="102"/>
      <c r="I1919" s="93"/>
      <c r="J1919" s="93"/>
      <c r="S1919" s="72"/>
      <c r="T1919" s="72"/>
    </row>
    <row r="1920" spans="1:20" s="65" customFormat="1" ht="14.5" x14ac:dyDescent="0.35">
      <c r="A1920" s="48"/>
      <c r="E1920" s="102"/>
      <c r="F1920" s="102"/>
      <c r="G1920" s="102"/>
      <c r="I1920" s="93"/>
      <c r="J1920" s="93"/>
      <c r="S1920" s="72"/>
      <c r="T1920" s="72"/>
    </row>
    <row r="1921" spans="1:20" s="65" customFormat="1" ht="14.5" x14ac:dyDescent="0.35">
      <c r="A1921" s="48"/>
      <c r="E1921" s="102"/>
      <c r="F1921" s="102"/>
      <c r="G1921" s="102"/>
      <c r="I1921" s="93"/>
      <c r="J1921" s="93"/>
      <c r="S1921" s="72"/>
      <c r="T1921" s="72"/>
    </row>
    <row r="1922" spans="1:20" s="65" customFormat="1" ht="14.5" x14ac:dyDescent="0.35">
      <c r="A1922" s="48"/>
      <c r="E1922" s="102"/>
      <c r="F1922" s="102"/>
      <c r="G1922" s="102"/>
      <c r="I1922" s="93"/>
      <c r="J1922" s="93"/>
      <c r="S1922" s="72"/>
      <c r="T1922" s="72"/>
    </row>
    <row r="1923" spans="1:20" s="65" customFormat="1" ht="14.5" x14ac:dyDescent="0.35">
      <c r="A1923" s="48"/>
      <c r="E1923" s="102"/>
      <c r="F1923" s="102"/>
      <c r="G1923" s="102"/>
      <c r="I1923" s="93"/>
      <c r="J1923" s="93"/>
      <c r="S1923" s="72"/>
      <c r="T1923" s="72"/>
    </row>
    <row r="1924" spans="1:20" s="65" customFormat="1" ht="14.5" x14ac:dyDescent="0.35">
      <c r="A1924" s="48"/>
      <c r="E1924" s="102"/>
      <c r="F1924" s="102"/>
      <c r="G1924" s="102"/>
      <c r="I1924" s="93"/>
      <c r="J1924" s="93"/>
      <c r="S1924" s="72"/>
      <c r="T1924" s="72"/>
    </row>
    <row r="1925" spans="1:20" s="65" customFormat="1" ht="14.5" x14ac:dyDescent="0.35">
      <c r="A1925" s="48"/>
      <c r="E1925" s="102"/>
      <c r="F1925" s="102"/>
      <c r="G1925" s="102"/>
      <c r="I1925" s="93"/>
      <c r="J1925" s="93"/>
      <c r="S1925" s="72"/>
      <c r="T1925" s="72"/>
    </row>
    <row r="1926" spans="1:20" s="65" customFormat="1" ht="14.5" x14ac:dyDescent="0.35">
      <c r="A1926" s="48"/>
      <c r="E1926" s="102"/>
      <c r="F1926" s="102"/>
      <c r="G1926" s="102"/>
      <c r="I1926" s="93"/>
      <c r="J1926" s="93"/>
      <c r="S1926" s="72"/>
      <c r="T1926" s="72"/>
    </row>
    <row r="1927" spans="1:20" s="65" customFormat="1" ht="14.5" x14ac:dyDescent="0.35">
      <c r="A1927" s="48"/>
      <c r="E1927" s="102"/>
      <c r="F1927" s="102"/>
      <c r="G1927" s="102"/>
      <c r="I1927" s="93"/>
      <c r="J1927" s="93"/>
      <c r="S1927" s="72"/>
      <c r="T1927" s="72"/>
    </row>
    <row r="1928" spans="1:20" s="65" customFormat="1" ht="14.5" x14ac:dyDescent="0.35">
      <c r="A1928" s="48"/>
      <c r="E1928" s="102"/>
      <c r="F1928" s="102"/>
      <c r="G1928" s="102"/>
      <c r="I1928" s="93"/>
      <c r="J1928" s="93"/>
      <c r="S1928" s="72"/>
      <c r="T1928" s="72"/>
    </row>
    <row r="1929" spans="1:20" s="65" customFormat="1" ht="14.5" x14ac:dyDescent="0.35">
      <c r="A1929" s="48"/>
      <c r="E1929" s="102"/>
      <c r="F1929" s="102"/>
      <c r="G1929" s="102"/>
      <c r="I1929" s="93"/>
      <c r="J1929" s="93"/>
      <c r="S1929" s="72"/>
      <c r="T1929" s="72"/>
    </row>
    <row r="1930" spans="1:20" s="65" customFormat="1" ht="14.5" x14ac:dyDescent="0.35">
      <c r="A1930" s="48"/>
      <c r="E1930" s="102"/>
      <c r="F1930" s="102"/>
      <c r="G1930" s="102"/>
      <c r="I1930" s="93"/>
      <c r="J1930" s="93"/>
      <c r="S1930" s="72"/>
      <c r="T1930" s="72"/>
    </row>
    <row r="1931" spans="1:20" s="65" customFormat="1" ht="14.5" x14ac:dyDescent="0.35">
      <c r="A1931" s="48"/>
      <c r="E1931" s="102"/>
      <c r="F1931" s="102"/>
      <c r="G1931" s="102"/>
      <c r="I1931" s="93"/>
      <c r="J1931" s="93"/>
      <c r="S1931" s="72"/>
      <c r="T1931" s="72"/>
    </row>
    <row r="1932" spans="1:20" s="65" customFormat="1" ht="14.5" x14ac:dyDescent="0.35">
      <c r="A1932" s="48"/>
      <c r="E1932" s="102"/>
      <c r="F1932" s="102"/>
      <c r="G1932" s="102"/>
      <c r="I1932" s="93"/>
      <c r="J1932" s="93"/>
      <c r="S1932" s="72"/>
      <c r="T1932" s="72"/>
    </row>
    <row r="1933" spans="1:20" s="65" customFormat="1" ht="14.5" x14ac:dyDescent="0.35">
      <c r="A1933" s="48"/>
      <c r="E1933" s="102"/>
      <c r="F1933" s="102"/>
      <c r="G1933" s="102"/>
      <c r="I1933" s="93"/>
      <c r="J1933" s="93"/>
      <c r="S1933" s="72"/>
      <c r="T1933" s="72"/>
    </row>
    <row r="1934" spans="1:20" s="65" customFormat="1" ht="14.5" x14ac:dyDescent="0.35">
      <c r="A1934" s="48"/>
      <c r="E1934" s="102"/>
      <c r="F1934" s="102"/>
      <c r="G1934" s="102"/>
      <c r="I1934" s="93"/>
      <c r="J1934" s="93"/>
      <c r="S1934" s="72"/>
      <c r="T1934" s="72"/>
    </row>
    <row r="1935" spans="1:20" s="65" customFormat="1" ht="14.5" x14ac:dyDescent="0.35">
      <c r="A1935" s="48"/>
      <c r="E1935" s="102"/>
      <c r="F1935" s="102"/>
      <c r="G1935" s="102"/>
      <c r="I1935" s="93"/>
      <c r="J1935" s="93"/>
      <c r="S1935" s="72"/>
      <c r="T1935" s="72"/>
    </row>
    <row r="1936" spans="1:20" s="65" customFormat="1" ht="14.5" x14ac:dyDescent="0.35">
      <c r="A1936" s="48"/>
      <c r="E1936" s="102"/>
      <c r="F1936" s="102"/>
      <c r="G1936" s="102"/>
      <c r="I1936" s="93"/>
      <c r="J1936" s="93"/>
      <c r="S1936" s="72"/>
      <c r="T1936" s="72"/>
    </row>
    <row r="1937" spans="1:20" s="65" customFormat="1" ht="14.5" x14ac:dyDescent="0.35">
      <c r="A1937" s="48"/>
      <c r="E1937" s="102"/>
      <c r="F1937" s="102"/>
      <c r="G1937" s="102"/>
      <c r="I1937" s="93"/>
      <c r="J1937" s="93"/>
      <c r="S1937" s="72"/>
      <c r="T1937" s="72"/>
    </row>
    <row r="1938" spans="1:20" s="65" customFormat="1" ht="14.5" x14ac:dyDescent="0.35">
      <c r="A1938" s="48"/>
      <c r="E1938" s="102"/>
      <c r="F1938" s="102"/>
      <c r="G1938" s="102"/>
      <c r="I1938" s="93"/>
      <c r="J1938" s="93"/>
      <c r="S1938" s="72"/>
      <c r="T1938" s="72"/>
    </row>
    <row r="1939" spans="1:20" s="65" customFormat="1" ht="14.5" x14ac:dyDescent="0.35">
      <c r="A1939" s="48"/>
      <c r="E1939" s="102"/>
      <c r="F1939" s="102"/>
      <c r="G1939" s="102"/>
      <c r="I1939" s="93"/>
      <c r="J1939" s="93"/>
      <c r="S1939" s="72"/>
      <c r="T1939" s="72"/>
    </row>
    <row r="1940" spans="1:20" s="65" customFormat="1" ht="14.5" x14ac:dyDescent="0.35">
      <c r="A1940" s="48"/>
      <c r="E1940" s="102"/>
      <c r="F1940" s="102"/>
      <c r="G1940" s="102"/>
      <c r="I1940" s="93"/>
      <c r="J1940" s="93"/>
      <c r="S1940" s="72"/>
      <c r="T1940" s="72"/>
    </row>
    <row r="1941" spans="1:20" s="65" customFormat="1" ht="14.5" x14ac:dyDescent="0.35">
      <c r="A1941" s="48"/>
      <c r="E1941" s="102"/>
      <c r="F1941" s="102"/>
      <c r="G1941" s="102"/>
      <c r="I1941" s="93"/>
      <c r="J1941" s="93"/>
      <c r="S1941" s="72"/>
      <c r="T1941" s="72"/>
    </row>
    <row r="1942" spans="1:20" s="65" customFormat="1" ht="14.5" x14ac:dyDescent="0.35">
      <c r="A1942" s="48"/>
      <c r="E1942" s="102"/>
      <c r="F1942" s="102"/>
      <c r="G1942" s="102"/>
      <c r="I1942" s="93"/>
      <c r="J1942" s="93"/>
      <c r="S1942" s="72"/>
      <c r="T1942" s="72"/>
    </row>
    <row r="1943" spans="1:20" s="65" customFormat="1" ht="14.5" x14ac:dyDescent="0.35">
      <c r="A1943" s="48"/>
      <c r="E1943" s="102"/>
      <c r="F1943" s="102"/>
      <c r="G1943" s="102"/>
      <c r="I1943" s="93"/>
      <c r="J1943" s="93"/>
      <c r="S1943" s="72"/>
      <c r="T1943" s="72"/>
    </row>
    <row r="1944" spans="1:20" s="65" customFormat="1" ht="14.5" x14ac:dyDescent="0.35">
      <c r="A1944" s="48"/>
      <c r="E1944" s="102"/>
      <c r="F1944" s="102"/>
      <c r="G1944" s="102"/>
      <c r="I1944" s="93"/>
      <c r="J1944" s="93"/>
      <c r="S1944" s="72"/>
      <c r="T1944" s="72"/>
    </row>
    <row r="1945" spans="1:20" s="65" customFormat="1" ht="14.5" x14ac:dyDescent="0.35">
      <c r="A1945" s="48"/>
      <c r="E1945" s="102"/>
      <c r="F1945" s="102"/>
      <c r="G1945" s="102"/>
      <c r="I1945" s="93"/>
      <c r="J1945" s="93"/>
      <c r="S1945" s="72"/>
      <c r="T1945" s="72"/>
    </row>
    <row r="1946" spans="1:20" s="65" customFormat="1" ht="14.5" x14ac:dyDescent="0.35">
      <c r="A1946" s="48"/>
      <c r="E1946" s="102"/>
      <c r="F1946" s="102"/>
      <c r="G1946" s="102"/>
      <c r="I1946" s="93"/>
      <c r="J1946" s="93"/>
      <c r="S1946" s="72"/>
      <c r="T1946" s="72"/>
    </row>
    <row r="1947" spans="1:20" s="65" customFormat="1" ht="14.5" x14ac:dyDescent="0.35">
      <c r="A1947" s="48"/>
      <c r="E1947" s="102"/>
      <c r="F1947" s="102"/>
      <c r="G1947" s="102"/>
      <c r="I1947" s="93"/>
      <c r="J1947" s="93"/>
      <c r="S1947" s="72"/>
      <c r="T1947" s="72"/>
    </row>
    <row r="1948" spans="1:20" s="65" customFormat="1" ht="14.5" x14ac:dyDescent="0.35">
      <c r="A1948" s="48"/>
      <c r="E1948" s="102"/>
      <c r="F1948" s="102"/>
      <c r="G1948" s="102"/>
      <c r="I1948" s="93"/>
      <c r="J1948" s="93"/>
      <c r="S1948" s="72"/>
      <c r="T1948" s="72"/>
    </row>
    <row r="1949" spans="1:20" s="65" customFormat="1" ht="14.5" x14ac:dyDescent="0.35">
      <c r="A1949" s="48"/>
      <c r="E1949" s="102"/>
      <c r="F1949" s="102"/>
      <c r="G1949" s="102"/>
      <c r="I1949" s="93"/>
      <c r="J1949" s="93"/>
      <c r="S1949" s="72"/>
      <c r="T1949" s="72"/>
    </row>
    <row r="1950" spans="1:20" s="65" customFormat="1" ht="14.5" x14ac:dyDescent="0.35">
      <c r="A1950" s="48"/>
      <c r="E1950" s="102"/>
      <c r="F1950" s="102"/>
      <c r="G1950" s="102"/>
      <c r="I1950" s="93"/>
      <c r="J1950" s="93"/>
      <c r="S1950" s="72"/>
      <c r="T1950" s="72"/>
    </row>
    <row r="1951" spans="1:20" s="65" customFormat="1" ht="14.5" x14ac:dyDescent="0.35">
      <c r="A1951" s="48"/>
      <c r="E1951" s="102"/>
      <c r="F1951" s="102"/>
      <c r="G1951" s="102"/>
      <c r="I1951" s="93"/>
      <c r="J1951" s="93"/>
      <c r="S1951" s="72"/>
      <c r="T1951" s="72"/>
    </row>
    <row r="1952" spans="1:20" s="65" customFormat="1" ht="14.5" x14ac:dyDescent="0.35">
      <c r="A1952" s="48"/>
      <c r="E1952" s="102"/>
      <c r="F1952" s="102"/>
      <c r="G1952" s="102"/>
      <c r="I1952" s="93"/>
      <c r="J1952" s="93"/>
      <c r="S1952" s="72"/>
      <c r="T1952" s="72"/>
    </row>
    <row r="1953" spans="1:20" s="65" customFormat="1" ht="14.5" x14ac:dyDescent="0.35">
      <c r="A1953" s="48"/>
      <c r="E1953" s="102"/>
      <c r="F1953" s="102"/>
      <c r="G1953" s="102"/>
      <c r="I1953" s="93"/>
      <c r="J1953" s="93"/>
      <c r="S1953" s="72"/>
      <c r="T1953" s="72"/>
    </row>
    <row r="1954" spans="1:20" s="65" customFormat="1" ht="14.5" x14ac:dyDescent="0.35">
      <c r="A1954" s="48"/>
      <c r="E1954" s="102"/>
      <c r="F1954" s="102"/>
      <c r="G1954" s="102"/>
      <c r="I1954" s="93"/>
      <c r="J1954" s="93"/>
      <c r="S1954" s="72"/>
      <c r="T1954" s="72"/>
    </row>
    <row r="1955" spans="1:20" s="65" customFormat="1" ht="14.5" x14ac:dyDescent="0.35">
      <c r="A1955" s="48"/>
      <c r="E1955" s="102"/>
      <c r="F1955" s="102"/>
      <c r="G1955" s="102"/>
      <c r="I1955" s="93"/>
      <c r="J1955" s="93"/>
      <c r="S1955" s="72"/>
      <c r="T1955" s="72"/>
    </row>
    <row r="1956" spans="1:20" s="65" customFormat="1" ht="14.5" x14ac:dyDescent="0.35">
      <c r="A1956" s="48"/>
      <c r="E1956" s="102"/>
      <c r="F1956" s="102"/>
      <c r="G1956" s="102"/>
      <c r="I1956" s="93"/>
      <c r="J1956" s="93"/>
      <c r="S1956" s="72"/>
      <c r="T1956" s="72"/>
    </row>
    <row r="1957" spans="1:20" s="65" customFormat="1" ht="14.5" x14ac:dyDescent="0.35">
      <c r="A1957" s="48"/>
      <c r="E1957" s="102"/>
      <c r="F1957" s="102"/>
      <c r="G1957" s="102"/>
      <c r="I1957" s="93"/>
      <c r="J1957" s="93"/>
      <c r="S1957" s="72"/>
      <c r="T1957" s="72"/>
    </row>
    <row r="1958" spans="1:20" s="65" customFormat="1" ht="14.5" x14ac:dyDescent="0.35">
      <c r="A1958" s="48"/>
      <c r="E1958" s="102"/>
      <c r="F1958" s="102"/>
      <c r="G1958" s="102"/>
      <c r="I1958" s="93"/>
      <c r="J1958" s="93"/>
      <c r="S1958" s="72"/>
      <c r="T1958" s="72"/>
    </row>
    <row r="1959" spans="1:20" s="65" customFormat="1" ht="14.5" x14ac:dyDescent="0.35">
      <c r="A1959" s="48"/>
      <c r="E1959" s="102"/>
      <c r="F1959" s="102"/>
      <c r="G1959" s="102"/>
      <c r="I1959" s="93"/>
      <c r="J1959" s="93"/>
      <c r="S1959" s="72"/>
      <c r="T1959" s="72"/>
    </row>
    <row r="1960" spans="1:20" s="65" customFormat="1" ht="14.5" x14ac:dyDescent="0.35">
      <c r="A1960" s="48"/>
      <c r="E1960" s="102"/>
      <c r="F1960" s="102"/>
      <c r="G1960" s="102"/>
      <c r="I1960" s="93"/>
      <c r="J1960" s="93"/>
      <c r="S1960" s="72"/>
      <c r="T1960" s="72"/>
    </row>
    <row r="1961" spans="1:20" s="65" customFormat="1" ht="14.5" x14ac:dyDescent="0.35">
      <c r="A1961" s="48"/>
      <c r="E1961" s="102"/>
      <c r="F1961" s="102"/>
      <c r="G1961" s="102"/>
      <c r="I1961" s="93"/>
      <c r="J1961" s="93"/>
      <c r="S1961" s="72"/>
      <c r="T1961" s="72"/>
    </row>
    <row r="1962" spans="1:20" s="65" customFormat="1" ht="14.5" x14ac:dyDescent="0.35">
      <c r="A1962" s="48"/>
      <c r="E1962" s="102"/>
      <c r="F1962" s="102"/>
      <c r="G1962" s="102"/>
      <c r="I1962" s="93"/>
      <c r="J1962" s="93"/>
      <c r="S1962" s="72"/>
      <c r="T1962" s="72"/>
    </row>
    <row r="1963" spans="1:20" s="65" customFormat="1" ht="14.5" x14ac:dyDescent="0.35">
      <c r="A1963" s="48"/>
      <c r="E1963" s="102"/>
      <c r="F1963" s="102"/>
      <c r="G1963" s="102"/>
      <c r="I1963" s="93"/>
      <c r="J1963" s="93"/>
      <c r="S1963" s="72"/>
      <c r="T1963" s="72"/>
    </row>
    <row r="1964" spans="1:20" s="65" customFormat="1" ht="14.5" x14ac:dyDescent="0.35">
      <c r="A1964" s="48"/>
      <c r="E1964" s="102"/>
      <c r="F1964" s="102"/>
      <c r="G1964" s="102"/>
      <c r="I1964" s="93"/>
      <c r="J1964" s="93"/>
      <c r="S1964" s="72"/>
      <c r="T1964" s="72"/>
    </row>
    <row r="1965" spans="1:20" s="65" customFormat="1" ht="14.5" x14ac:dyDescent="0.35">
      <c r="A1965" s="48"/>
      <c r="E1965" s="102"/>
      <c r="F1965" s="102"/>
      <c r="G1965" s="102"/>
      <c r="I1965" s="93"/>
      <c r="J1965" s="93"/>
      <c r="S1965" s="72"/>
      <c r="T1965" s="72"/>
    </row>
    <row r="1966" spans="1:20" s="65" customFormat="1" ht="14.5" x14ac:dyDescent="0.35">
      <c r="A1966" s="48"/>
      <c r="E1966" s="102"/>
      <c r="F1966" s="102"/>
      <c r="G1966" s="102"/>
      <c r="I1966" s="93"/>
      <c r="J1966" s="93"/>
      <c r="S1966" s="72"/>
      <c r="T1966" s="72"/>
    </row>
    <row r="1967" spans="1:20" s="65" customFormat="1" ht="14.5" x14ac:dyDescent="0.35">
      <c r="A1967" s="48"/>
      <c r="E1967" s="102"/>
      <c r="F1967" s="102"/>
      <c r="G1967" s="102"/>
      <c r="I1967" s="93"/>
      <c r="J1967" s="93"/>
      <c r="S1967" s="72"/>
      <c r="T1967" s="72"/>
    </row>
    <row r="1968" spans="1:20" s="65" customFormat="1" ht="14.5" x14ac:dyDescent="0.35">
      <c r="A1968" s="48"/>
      <c r="E1968" s="102"/>
      <c r="F1968" s="102"/>
      <c r="G1968" s="102"/>
      <c r="I1968" s="93"/>
      <c r="J1968" s="93"/>
      <c r="S1968" s="72"/>
      <c r="T1968" s="72"/>
    </row>
    <row r="1969" spans="1:20" s="65" customFormat="1" ht="14.5" x14ac:dyDescent="0.35">
      <c r="A1969" s="48"/>
      <c r="E1969" s="102"/>
      <c r="F1969" s="102"/>
      <c r="G1969" s="102"/>
      <c r="I1969" s="93"/>
      <c r="J1969" s="93"/>
      <c r="S1969" s="72"/>
      <c r="T1969" s="72"/>
    </row>
    <row r="1970" spans="1:20" s="65" customFormat="1" ht="14.5" x14ac:dyDescent="0.35">
      <c r="A1970" s="48"/>
      <c r="E1970" s="102"/>
      <c r="F1970" s="102"/>
      <c r="G1970" s="102"/>
      <c r="I1970" s="93"/>
      <c r="J1970" s="93"/>
      <c r="S1970" s="72"/>
      <c r="T1970" s="72"/>
    </row>
    <row r="1971" spans="1:20" s="65" customFormat="1" ht="14.5" x14ac:dyDescent="0.35">
      <c r="A1971" s="48"/>
      <c r="E1971" s="102"/>
      <c r="F1971" s="102"/>
      <c r="G1971" s="102"/>
      <c r="I1971" s="93"/>
      <c r="J1971" s="93"/>
      <c r="S1971" s="72"/>
      <c r="T1971" s="72"/>
    </row>
    <row r="1972" spans="1:20" s="65" customFormat="1" ht="14.5" x14ac:dyDescent="0.35">
      <c r="A1972" s="48"/>
      <c r="E1972" s="102"/>
      <c r="F1972" s="102"/>
      <c r="G1972" s="102"/>
      <c r="I1972" s="93"/>
      <c r="J1972" s="93"/>
      <c r="S1972" s="72"/>
      <c r="T1972" s="72"/>
    </row>
    <row r="1973" spans="1:20" s="65" customFormat="1" ht="14.5" x14ac:dyDescent="0.35">
      <c r="A1973" s="48"/>
      <c r="E1973" s="102"/>
      <c r="F1973" s="102"/>
      <c r="G1973" s="102"/>
      <c r="I1973" s="93"/>
      <c r="J1973" s="93"/>
      <c r="S1973" s="72"/>
      <c r="T1973" s="72"/>
    </row>
    <row r="1974" spans="1:20" s="65" customFormat="1" ht="14.5" x14ac:dyDescent="0.35">
      <c r="A1974" s="48"/>
      <c r="E1974" s="102"/>
      <c r="F1974" s="102"/>
      <c r="G1974" s="102"/>
      <c r="I1974" s="93"/>
      <c r="J1974" s="93"/>
      <c r="S1974" s="72"/>
      <c r="T1974" s="72"/>
    </row>
    <row r="1975" spans="1:20" s="65" customFormat="1" ht="14.5" x14ac:dyDescent="0.35">
      <c r="A1975" s="48"/>
      <c r="E1975" s="102"/>
      <c r="F1975" s="102"/>
      <c r="G1975" s="102"/>
      <c r="I1975" s="93"/>
      <c r="J1975" s="93"/>
      <c r="S1975" s="72"/>
      <c r="T1975" s="72"/>
    </row>
    <row r="1976" spans="1:20" s="65" customFormat="1" ht="14.5" x14ac:dyDescent="0.35">
      <c r="A1976" s="48"/>
      <c r="E1976" s="102"/>
      <c r="F1976" s="102"/>
      <c r="G1976" s="102"/>
      <c r="I1976" s="93"/>
      <c r="J1976" s="93"/>
      <c r="S1976" s="72"/>
      <c r="T1976" s="72"/>
    </row>
    <row r="1977" spans="1:20" s="65" customFormat="1" ht="14.5" x14ac:dyDescent="0.35">
      <c r="A1977" s="48"/>
      <c r="E1977" s="102"/>
      <c r="F1977" s="102"/>
      <c r="G1977" s="102"/>
      <c r="I1977" s="93"/>
      <c r="J1977" s="93"/>
      <c r="S1977" s="72"/>
      <c r="T1977" s="72"/>
    </row>
    <row r="1978" spans="1:20" s="65" customFormat="1" ht="14.5" x14ac:dyDescent="0.35">
      <c r="A1978" s="48"/>
      <c r="E1978" s="102"/>
      <c r="F1978" s="102"/>
      <c r="G1978" s="102"/>
      <c r="I1978" s="93"/>
      <c r="J1978" s="93"/>
      <c r="S1978" s="72"/>
      <c r="T1978" s="72"/>
    </row>
    <row r="1979" spans="1:20" s="65" customFormat="1" ht="14.5" x14ac:dyDescent="0.35">
      <c r="A1979" s="48"/>
      <c r="E1979" s="102"/>
      <c r="F1979" s="102"/>
      <c r="G1979" s="102"/>
      <c r="I1979" s="93"/>
      <c r="J1979" s="93"/>
      <c r="S1979" s="72"/>
      <c r="T1979" s="72"/>
    </row>
    <row r="1980" spans="1:20" s="65" customFormat="1" ht="14.5" x14ac:dyDescent="0.35">
      <c r="A1980" s="48"/>
      <c r="E1980" s="102"/>
      <c r="F1980" s="102"/>
      <c r="G1980" s="102"/>
      <c r="I1980" s="93"/>
      <c r="J1980" s="93"/>
      <c r="S1980" s="72"/>
      <c r="T1980" s="72"/>
    </row>
    <row r="1981" spans="1:20" s="65" customFormat="1" ht="14.5" x14ac:dyDescent="0.35">
      <c r="A1981" s="48"/>
      <c r="E1981" s="102"/>
      <c r="F1981" s="102"/>
      <c r="G1981" s="102"/>
      <c r="I1981" s="93"/>
      <c r="J1981" s="93"/>
      <c r="S1981" s="72"/>
      <c r="T1981" s="72"/>
    </row>
    <row r="1982" spans="1:20" s="65" customFormat="1" ht="14.5" x14ac:dyDescent="0.35">
      <c r="A1982" s="48"/>
      <c r="E1982" s="102"/>
      <c r="F1982" s="102"/>
      <c r="G1982" s="102"/>
      <c r="I1982" s="93"/>
      <c r="J1982" s="93"/>
      <c r="S1982" s="72"/>
      <c r="T1982" s="72"/>
    </row>
    <row r="1983" spans="1:20" s="65" customFormat="1" ht="14.5" x14ac:dyDescent="0.35">
      <c r="A1983" s="48"/>
      <c r="E1983" s="102"/>
      <c r="F1983" s="102"/>
      <c r="G1983" s="102"/>
      <c r="I1983" s="93"/>
      <c r="J1983" s="93"/>
      <c r="S1983" s="72"/>
      <c r="T1983" s="72"/>
    </row>
    <row r="1984" spans="1:20" s="65" customFormat="1" ht="14.5" x14ac:dyDescent="0.35">
      <c r="A1984" s="48"/>
      <c r="E1984" s="102"/>
      <c r="F1984" s="102"/>
      <c r="G1984" s="102"/>
      <c r="I1984" s="93"/>
      <c r="J1984" s="93"/>
      <c r="S1984" s="72"/>
      <c r="T1984" s="72"/>
    </row>
    <row r="1985" spans="1:20" s="65" customFormat="1" ht="14.5" x14ac:dyDescent="0.35">
      <c r="A1985" s="48"/>
      <c r="E1985" s="102"/>
      <c r="F1985" s="102"/>
      <c r="G1985" s="102"/>
      <c r="I1985" s="93"/>
      <c r="J1985" s="93"/>
      <c r="S1985" s="72"/>
      <c r="T1985" s="72"/>
    </row>
    <row r="1986" spans="1:20" s="65" customFormat="1" ht="14.5" x14ac:dyDescent="0.35">
      <c r="A1986" s="48"/>
      <c r="E1986" s="102"/>
      <c r="F1986" s="102"/>
      <c r="G1986" s="102"/>
      <c r="I1986" s="93"/>
      <c r="J1986" s="93"/>
      <c r="S1986" s="72"/>
      <c r="T1986" s="72"/>
    </row>
    <row r="1987" spans="1:20" s="65" customFormat="1" ht="14.5" x14ac:dyDescent="0.35">
      <c r="A1987" s="48"/>
      <c r="E1987" s="102"/>
      <c r="F1987" s="102"/>
      <c r="G1987" s="102"/>
      <c r="I1987" s="93"/>
      <c r="J1987" s="93"/>
      <c r="S1987" s="72"/>
      <c r="T1987" s="72"/>
    </row>
    <row r="1988" spans="1:20" s="65" customFormat="1" ht="14.5" x14ac:dyDescent="0.35">
      <c r="A1988" s="48"/>
      <c r="E1988" s="102"/>
      <c r="F1988" s="102"/>
      <c r="G1988" s="102"/>
      <c r="I1988" s="93"/>
      <c r="J1988" s="93"/>
      <c r="S1988" s="72"/>
      <c r="T1988" s="72"/>
    </row>
    <row r="1989" spans="1:20" s="65" customFormat="1" ht="14.5" x14ac:dyDescent="0.35">
      <c r="A1989" s="48"/>
      <c r="E1989" s="102"/>
      <c r="F1989" s="102"/>
      <c r="G1989" s="102"/>
      <c r="I1989" s="93"/>
      <c r="J1989" s="93"/>
      <c r="S1989" s="72"/>
      <c r="T1989" s="72"/>
    </row>
    <row r="1990" spans="1:20" s="65" customFormat="1" ht="14.5" x14ac:dyDescent="0.35">
      <c r="A1990" s="48"/>
      <c r="E1990" s="102"/>
      <c r="F1990" s="102"/>
      <c r="G1990" s="102"/>
      <c r="I1990" s="93"/>
      <c r="J1990" s="93"/>
      <c r="S1990" s="72"/>
      <c r="T1990" s="72"/>
    </row>
    <row r="1991" spans="1:20" s="65" customFormat="1" ht="14.5" x14ac:dyDescent="0.35">
      <c r="A1991" s="48"/>
      <c r="E1991" s="102"/>
      <c r="F1991" s="102"/>
      <c r="G1991" s="102"/>
      <c r="I1991" s="93"/>
      <c r="J1991" s="93"/>
      <c r="S1991" s="72"/>
      <c r="T1991" s="72"/>
    </row>
    <row r="1992" spans="1:20" s="65" customFormat="1" ht="14.5" x14ac:dyDescent="0.35">
      <c r="A1992" s="48"/>
      <c r="E1992" s="102"/>
      <c r="F1992" s="102"/>
      <c r="G1992" s="102"/>
      <c r="I1992" s="93"/>
      <c r="J1992" s="93"/>
      <c r="S1992" s="72"/>
      <c r="T1992" s="72"/>
    </row>
    <row r="1993" spans="1:20" s="65" customFormat="1" ht="14.5" x14ac:dyDescent="0.35">
      <c r="A1993" s="48"/>
      <c r="E1993" s="102"/>
      <c r="F1993" s="102"/>
      <c r="G1993" s="102"/>
      <c r="I1993" s="93"/>
      <c r="J1993" s="93"/>
      <c r="S1993" s="72"/>
      <c r="T1993" s="72"/>
    </row>
    <row r="1994" spans="1:20" s="65" customFormat="1" ht="14.5" x14ac:dyDescent="0.35">
      <c r="A1994" s="48"/>
      <c r="E1994" s="102"/>
      <c r="F1994" s="102"/>
      <c r="G1994" s="102"/>
      <c r="I1994" s="93"/>
      <c r="J1994" s="93"/>
      <c r="S1994" s="72"/>
      <c r="T1994" s="72"/>
    </row>
    <row r="1995" spans="1:20" s="65" customFormat="1" ht="14.5" x14ac:dyDescent="0.35">
      <c r="A1995" s="48"/>
      <c r="E1995" s="102"/>
      <c r="F1995" s="102"/>
      <c r="G1995" s="102"/>
      <c r="I1995" s="93"/>
      <c r="J1995" s="93"/>
      <c r="S1995" s="72"/>
      <c r="T1995" s="72"/>
    </row>
    <row r="1996" spans="1:20" s="65" customFormat="1" ht="14.5" x14ac:dyDescent="0.35">
      <c r="A1996" s="48"/>
      <c r="E1996" s="102"/>
      <c r="F1996" s="102"/>
      <c r="G1996" s="102"/>
      <c r="I1996" s="93"/>
      <c r="J1996" s="93"/>
      <c r="S1996" s="72"/>
      <c r="T1996" s="72"/>
    </row>
    <row r="1997" spans="1:20" s="65" customFormat="1" ht="14.5" x14ac:dyDescent="0.35">
      <c r="A1997" s="48"/>
      <c r="E1997" s="102"/>
      <c r="F1997" s="102"/>
      <c r="G1997" s="102"/>
      <c r="I1997" s="93"/>
      <c r="J1997" s="93"/>
      <c r="S1997" s="72"/>
      <c r="T1997" s="72"/>
    </row>
    <row r="1998" spans="1:20" s="65" customFormat="1" ht="14.5" x14ac:dyDescent="0.35">
      <c r="A1998" s="48"/>
      <c r="E1998" s="102"/>
      <c r="F1998" s="102"/>
      <c r="G1998" s="102"/>
      <c r="I1998" s="93"/>
      <c r="J1998" s="93"/>
      <c r="S1998" s="72"/>
      <c r="T1998" s="72"/>
    </row>
    <row r="1999" spans="1:20" s="65" customFormat="1" ht="14.5" x14ac:dyDescent="0.35">
      <c r="A1999" s="48"/>
      <c r="E1999" s="102"/>
      <c r="F1999" s="102"/>
      <c r="G1999" s="102"/>
      <c r="I1999" s="93"/>
      <c r="J1999" s="93"/>
      <c r="S1999" s="72"/>
      <c r="T1999" s="72"/>
    </row>
    <row r="2000" spans="1:20" s="65" customFormat="1" ht="14.5" x14ac:dyDescent="0.35">
      <c r="A2000" s="48"/>
      <c r="E2000" s="102"/>
      <c r="F2000" s="102"/>
      <c r="G2000" s="102"/>
      <c r="I2000" s="93"/>
      <c r="J2000" s="93"/>
      <c r="S2000" s="72"/>
      <c r="T2000" s="72"/>
    </row>
    <row r="2001" spans="1:20" s="65" customFormat="1" ht="14.5" x14ac:dyDescent="0.35">
      <c r="A2001" s="48"/>
      <c r="E2001" s="102"/>
      <c r="F2001" s="102"/>
      <c r="G2001" s="102"/>
      <c r="I2001" s="93"/>
      <c r="J2001" s="93"/>
      <c r="S2001" s="72"/>
      <c r="T2001" s="72"/>
    </row>
    <row r="2002" spans="1:20" s="65" customFormat="1" ht="14.5" x14ac:dyDescent="0.35">
      <c r="A2002" s="48"/>
      <c r="E2002" s="102"/>
      <c r="F2002" s="102"/>
      <c r="G2002" s="102"/>
      <c r="I2002" s="93"/>
      <c r="J2002" s="93"/>
      <c r="S2002" s="72"/>
      <c r="T2002" s="72"/>
    </row>
    <row r="2003" spans="1:20" s="65" customFormat="1" ht="14.5" x14ac:dyDescent="0.35">
      <c r="A2003" s="48"/>
      <c r="E2003" s="102"/>
      <c r="F2003" s="102"/>
      <c r="G2003" s="102"/>
      <c r="I2003" s="93"/>
      <c r="J2003" s="93"/>
      <c r="S2003" s="72"/>
      <c r="T2003" s="72"/>
    </row>
    <row r="2004" spans="1:20" s="65" customFormat="1" ht="14.5" x14ac:dyDescent="0.35">
      <c r="A2004" s="48"/>
      <c r="E2004" s="102"/>
      <c r="F2004" s="102"/>
      <c r="G2004" s="102"/>
      <c r="I2004" s="93"/>
      <c r="J2004" s="93"/>
      <c r="S2004" s="72"/>
      <c r="T2004" s="72"/>
    </row>
    <row r="2005" spans="1:20" s="65" customFormat="1" ht="14.5" x14ac:dyDescent="0.35">
      <c r="A2005" s="48"/>
      <c r="E2005" s="102"/>
      <c r="F2005" s="102"/>
      <c r="G2005" s="102"/>
      <c r="I2005" s="93"/>
      <c r="J2005" s="93"/>
      <c r="S2005" s="72"/>
      <c r="T2005" s="72"/>
    </row>
    <row r="2006" spans="1:20" s="65" customFormat="1" ht="14.5" x14ac:dyDescent="0.35">
      <c r="A2006" s="48"/>
      <c r="E2006" s="102"/>
      <c r="F2006" s="102"/>
      <c r="G2006" s="102"/>
      <c r="I2006" s="93"/>
      <c r="J2006" s="93"/>
      <c r="S2006" s="72"/>
      <c r="T2006" s="72"/>
    </row>
    <row r="2007" spans="1:20" s="65" customFormat="1" ht="14.5" x14ac:dyDescent="0.35">
      <c r="A2007" s="48"/>
      <c r="E2007" s="102"/>
      <c r="F2007" s="102"/>
      <c r="G2007" s="102"/>
      <c r="I2007" s="93"/>
      <c r="J2007" s="93"/>
      <c r="S2007" s="72"/>
      <c r="T2007" s="72"/>
    </row>
    <row r="2008" spans="1:20" s="65" customFormat="1" ht="14.5" x14ac:dyDescent="0.35">
      <c r="A2008" s="48"/>
      <c r="E2008" s="102"/>
      <c r="F2008" s="102"/>
      <c r="G2008" s="102"/>
      <c r="I2008" s="93"/>
      <c r="J2008" s="93"/>
      <c r="S2008" s="72"/>
      <c r="T2008" s="72"/>
    </row>
    <row r="2009" spans="1:20" s="65" customFormat="1" ht="14.5" x14ac:dyDescent="0.35">
      <c r="A2009" s="48"/>
      <c r="E2009" s="102"/>
      <c r="F2009" s="102"/>
      <c r="G2009" s="102"/>
      <c r="I2009" s="93"/>
      <c r="J2009" s="93"/>
      <c r="S2009" s="72"/>
      <c r="T2009" s="72"/>
    </row>
    <row r="2010" spans="1:20" s="65" customFormat="1" ht="14.5" x14ac:dyDescent="0.35">
      <c r="A2010" s="48"/>
      <c r="E2010" s="102"/>
      <c r="F2010" s="102"/>
      <c r="G2010" s="102"/>
      <c r="I2010" s="93"/>
      <c r="J2010" s="93"/>
      <c r="S2010" s="72"/>
      <c r="T2010" s="72"/>
    </row>
    <row r="2011" spans="1:20" s="65" customFormat="1" ht="14.5" x14ac:dyDescent="0.35">
      <c r="A2011" s="48"/>
      <c r="E2011" s="102"/>
      <c r="F2011" s="102"/>
      <c r="G2011" s="102"/>
      <c r="I2011" s="93"/>
      <c r="J2011" s="93"/>
      <c r="S2011" s="72"/>
      <c r="T2011" s="72"/>
    </row>
    <row r="2012" spans="1:20" s="65" customFormat="1" ht="14.5" x14ac:dyDescent="0.35">
      <c r="A2012" s="48"/>
      <c r="E2012" s="102"/>
      <c r="F2012" s="102"/>
      <c r="G2012" s="102"/>
      <c r="I2012" s="93"/>
      <c r="J2012" s="93"/>
      <c r="S2012" s="72"/>
      <c r="T2012" s="72"/>
    </row>
    <row r="2013" spans="1:20" s="65" customFormat="1" ht="14.5" x14ac:dyDescent="0.35">
      <c r="A2013" s="48"/>
      <c r="E2013" s="102"/>
      <c r="F2013" s="102"/>
      <c r="G2013" s="102"/>
      <c r="I2013" s="93"/>
      <c r="J2013" s="93"/>
      <c r="S2013" s="72"/>
      <c r="T2013" s="72"/>
    </row>
    <row r="2014" spans="1:20" s="65" customFormat="1" ht="14.5" x14ac:dyDescent="0.35">
      <c r="A2014" s="48"/>
      <c r="E2014" s="102"/>
      <c r="F2014" s="102"/>
      <c r="G2014" s="102"/>
      <c r="I2014" s="93"/>
      <c r="J2014" s="93"/>
      <c r="S2014" s="72"/>
      <c r="T2014" s="72"/>
    </row>
    <row r="2015" spans="1:20" s="65" customFormat="1" ht="14.5" x14ac:dyDescent="0.35">
      <c r="A2015" s="48"/>
      <c r="E2015" s="102"/>
      <c r="F2015" s="102"/>
      <c r="G2015" s="102"/>
      <c r="I2015" s="93"/>
      <c r="J2015" s="93"/>
      <c r="S2015" s="72"/>
      <c r="T2015" s="72"/>
    </row>
    <row r="2016" spans="1:20" s="65" customFormat="1" ht="14.5" x14ac:dyDescent="0.35">
      <c r="A2016" s="48"/>
      <c r="E2016" s="102"/>
      <c r="F2016" s="102"/>
      <c r="G2016" s="102"/>
      <c r="I2016" s="93"/>
      <c r="J2016" s="93"/>
      <c r="S2016" s="72"/>
      <c r="T2016" s="72"/>
    </row>
    <row r="2017" spans="1:20" s="65" customFormat="1" ht="14.5" x14ac:dyDescent="0.35">
      <c r="A2017" s="48"/>
      <c r="E2017" s="102"/>
      <c r="F2017" s="102"/>
      <c r="G2017" s="102"/>
      <c r="I2017" s="93"/>
      <c r="J2017" s="93"/>
      <c r="S2017" s="72"/>
      <c r="T2017" s="72"/>
    </row>
    <row r="2018" spans="1:20" s="65" customFormat="1" ht="14.5" x14ac:dyDescent="0.35">
      <c r="A2018" s="48"/>
      <c r="E2018" s="102"/>
      <c r="F2018" s="102"/>
      <c r="G2018" s="102"/>
      <c r="I2018" s="93"/>
      <c r="J2018" s="93"/>
      <c r="S2018" s="72"/>
      <c r="T2018" s="72"/>
    </row>
    <row r="2019" spans="1:20" s="65" customFormat="1" ht="14.5" x14ac:dyDescent="0.35">
      <c r="A2019" s="48"/>
      <c r="E2019" s="102"/>
      <c r="F2019" s="102"/>
      <c r="G2019" s="102"/>
      <c r="I2019" s="93"/>
      <c r="J2019" s="93"/>
      <c r="S2019" s="72"/>
      <c r="T2019" s="72"/>
    </row>
    <row r="2020" spans="1:20" s="65" customFormat="1" ht="14.5" x14ac:dyDescent="0.35">
      <c r="A2020" s="48"/>
      <c r="E2020" s="102"/>
      <c r="F2020" s="102"/>
      <c r="G2020" s="102"/>
      <c r="I2020" s="93"/>
      <c r="J2020" s="93"/>
      <c r="S2020" s="72"/>
      <c r="T2020" s="72"/>
    </row>
    <row r="2021" spans="1:20" s="65" customFormat="1" ht="14.5" x14ac:dyDescent="0.35">
      <c r="A2021" s="48"/>
      <c r="E2021" s="102"/>
      <c r="F2021" s="102"/>
      <c r="G2021" s="102"/>
      <c r="I2021" s="93"/>
      <c r="J2021" s="93"/>
      <c r="S2021" s="72"/>
      <c r="T2021" s="72"/>
    </row>
    <row r="2022" spans="1:20" s="65" customFormat="1" ht="14.5" x14ac:dyDescent="0.35">
      <c r="A2022" s="48"/>
      <c r="E2022" s="102"/>
      <c r="F2022" s="102"/>
      <c r="G2022" s="102"/>
      <c r="I2022" s="93"/>
      <c r="J2022" s="93"/>
      <c r="S2022" s="72"/>
      <c r="T2022" s="72"/>
    </row>
    <row r="2023" spans="1:20" s="65" customFormat="1" ht="14.5" x14ac:dyDescent="0.35">
      <c r="A2023" s="48"/>
      <c r="E2023" s="102"/>
      <c r="F2023" s="102"/>
      <c r="G2023" s="102"/>
      <c r="I2023" s="93"/>
      <c r="J2023" s="93"/>
      <c r="S2023" s="72"/>
      <c r="T2023" s="72"/>
    </row>
    <row r="2024" spans="1:20" s="65" customFormat="1" ht="14.5" x14ac:dyDescent="0.35">
      <c r="A2024" s="48"/>
      <c r="E2024" s="102"/>
      <c r="F2024" s="102"/>
      <c r="G2024" s="102"/>
      <c r="I2024" s="93"/>
      <c r="J2024" s="93"/>
      <c r="S2024" s="72"/>
      <c r="T2024" s="72"/>
    </row>
    <row r="2025" spans="1:20" s="65" customFormat="1" ht="14.5" x14ac:dyDescent="0.35">
      <c r="A2025" s="48"/>
      <c r="E2025" s="102"/>
      <c r="F2025" s="102"/>
      <c r="G2025" s="102"/>
      <c r="I2025" s="93"/>
      <c r="J2025" s="93"/>
      <c r="S2025" s="72"/>
      <c r="T2025" s="72"/>
    </row>
    <row r="2026" spans="1:20" s="65" customFormat="1" ht="14.5" x14ac:dyDescent="0.35">
      <c r="A2026" s="48"/>
      <c r="E2026" s="102"/>
      <c r="F2026" s="102"/>
      <c r="G2026" s="102"/>
      <c r="I2026" s="93"/>
      <c r="J2026" s="93"/>
      <c r="S2026" s="72"/>
      <c r="T2026" s="72"/>
    </row>
    <row r="2027" spans="1:20" s="65" customFormat="1" ht="14.5" x14ac:dyDescent="0.35">
      <c r="A2027" s="48"/>
      <c r="E2027" s="102"/>
      <c r="F2027" s="102"/>
      <c r="G2027" s="102"/>
      <c r="I2027" s="93"/>
      <c r="J2027" s="93"/>
      <c r="S2027" s="72"/>
      <c r="T2027" s="72"/>
    </row>
    <row r="2028" spans="1:20" s="65" customFormat="1" ht="14.5" x14ac:dyDescent="0.35">
      <c r="A2028" s="48"/>
      <c r="E2028" s="102"/>
      <c r="F2028" s="102"/>
      <c r="G2028" s="102"/>
      <c r="I2028" s="93"/>
      <c r="J2028" s="93"/>
      <c r="S2028" s="72"/>
      <c r="T2028" s="72"/>
    </row>
    <row r="2029" spans="1:20" s="65" customFormat="1" ht="14.5" x14ac:dyDescent="0.35">
      <c r="A2029" s="48"/>
      <c r="E2029" s="102"/>
      <c r="F2029" s="102"/>
      <c r="G2029" s="102"/>
      <c r="I2029" s="93"/>
      <c r="J2029" s="93"/>
      <c r="S2029" s="72"/>
      <c r="T2029" s="72"/>
    </row>
    <row r="2030" spans="1:20" s="65" customFormat="1" ht="14.5" x14ac:dyDescent="0.35">
      <c r="A2030" s="48"/>
      <c r="E2030" s="102"/>
      <c r="F2030" s="102"/>
      <c r="G2030" s="102"/>
      <c r="I2030" s="93"/>
      <c r="J2030" s="93"/>
      <c r="S2030" s="72"/>
      <c r="T2030" s="72"/>
    </row>
    <row r="2031" spans="1:20" s="65" customFormat="1" ht="14.5" x14ac:dyDescent="0.35">
      <c r="A2031" s="48"/>
      <c r="E2031" s="102"/>
      <c r="F2031" s="102"/>
      <c r="G2031" s="102"/>
      <c r="I2031" s="93"/>
      <c r="J2031" s="93"/>
      <c r="S2031" s="72"/>
      <c r="T2031" s="72"/>
    </row>
    <row r="2032" spans="1:20" s="65" customFormat="1" ht="14.5" x14ac:dyDescent="0.35">
      <c r="A2032" s="48"/>
      <c r="E2032" s="102"/>
      <c r="F2032" s="102"/>
      <c r="G2032" s="102"/>
      <c r="I2032" s="93"/>
      <c r="J2032" s="93"/>
      <c r="S2032" s="72"/>
      <c r="T2032" s="72"/>
    </row>
    <row r="2033" spans="1:20" s="65" customFormat="1" ht="14.5" x14ac:dyDescent="0.35">
      <c r="A2033" s="48"/>
      <c r="E2033" s="102"/>
      <c r="F2033" s="102"/>
      <c r="G2033" s="102"/>
      <c r="I2033" s="93"/>
      <c r="J2033" s="93"/>
      <c r="S2033" s="72"/>
      <c r="T2033" s="72"/>
    </row>
    <row r="2034" spans="1:20" s="65" customFormat="1" ht="14.5" x14ac:dyDescent="0.35">
      <c r="A2034" s="48"/>
      <c r="E2034" s="102"/>
      <c r="F2034" s="102"/>
      <c r="G2034" s="102"/>
      <c r="I2034" s="93"/>
      <c r="J2034" s="93"/>
      <c r="S2034" s="72"/>
      <c r="T2034" s="72"/>
    </row>
    <row r="2035" spans="1:20" s="65" customFormat="1" ht="14.5" x14ac:dyDescent="0.35">
      <c r="A2035" s="48"/>
      <c r="E2035" s="102"/>
      <c r="F2035" s="102"/>
      <c r="G2035" s="102"/>
      <c r="I2035" s="93"/>
      <c r="J2035" s="93"/>
      <c r="S2035" s="72"/>
      <c r="T2035" s="72"/>
    </row>
    <row r="2036" spans="1:20" s="65" customFormat="1" ht="14.5" x14ac:dyDescent="0.35">
      <c r="A2036" s="48"/>
      <c r="E2036" s="102"/>
      <c r="F2036" s="102"/>
      <c r="G2036" s="102"/>
      <c r="I2036" s="93"/>
      <c r="J2036" s="93"/>
      <c r="S2036" s="72"/>
      <c r="T2036" s="72"/>
    </row>
    <row r="2037" spans="1:20" s="65" customFormat="1" ht="14.5" x14ac:dyDescent="0.35">
      <c r="A2037" s="48"/>
      <c r="E2037" s="102"/>
      <c r="F2037" s="102"/>
      <c r="G2037" s="102"/>
      <c r="I2037" s="93"/>
      <c r="J2037" s="93"/>
      <c r="S2037" s="72"/>
      <c r="T2037" s="72"/>
    </row>
    <row r="2038" spans="1:20" s="65" customFormat="1" ht="14.5" x14ac:dyDescent="0.35">
      <c r="A2038" s="48"/>
      <c r="E2038" s="102"/>
      <c r="F2038" s="102"/>
      <c r="G2038" s="102"/>
      <c r="I2038" s="93"/>
      <c r="J2038" s="93"/>
      <c r="S2038" s="72"/>
      <c r="T2038" s="72"/>
    </row>
    <row r="2039" spans="1:20" s="65" customFormat="1" ht="14.5" x14ac:dyDescent="0.35">
      <c r="A2039" s="48"/>
      <c r="E2039" s="102"/>
      <c r="F2039" s="102"/>
      <c r="G2039" s="102"/>
      <c r="I2039" s="93"/>
      <c r="J2039" s="93"/>
      <c r="S2039" s="72"/>
      <c r="T2039" s="72"/>
    </row>
    <row r="2040" spans="1:20" s="65" customFormat="1" ht="14.5" x14ac:dyDescent="0.35">
      <c r="A2040" s="48"/>
      <c r="E2040" s="102"/>
      <c r="F2040" s="102"/>
      <c r="G2040" s="102"/>
      <c r="I2040" s="93"/>
      <c r="J2040" s="93"/>
      <c r="S2040" s="72"/>
      <c r="T2040" s="72"/>
    </row>
    <row r="2041" spans="1:20" s="65" customFormat="1" ht="14.5" x14ac:dyDescent="0.35">
      <c r="A2041" s="48"/>
      <c r="E2041" s="102"/>
      <c r="F2041" s="102"/>
      <c r="G2041" s="102"/>
      <c r="I2041" s="93"/>
      <c r="J2041" s="93"/>
      <c r="S2041" s="72"/>
      <c r="T2041" s="72"/>
    </row>
    <row r="2042" spans="1:20" s="65" customFormat="1" ht="14.5" x14ac:dyDescent="0.35">
      <c r="A2042" s="48"/>
      <c r="E2042" s="102"/>
      <c r="F2042" s="102"/>
      <c r="G2042" s="102"/>
      <c r="I2042" s="93"/>
      <c r="J2042" s="93"/>
      <c r="S2042" s="72"/>
      <c r="T2042" s="72"/>
    </row>
    <row r="2043" spans="1:20" s="65" customFormat="1" ht="14.5" x14ac:dyDescent="0.35">
      <c r="A2043" s="48"/>
      <c r="E2043" s="102"/>
      <c r="F2043" s="102"/>
      <c r="G2043" s="102"/>
      <c r="I2043" s="93"/>
      <c r="J2043" s="93"/>
      <c r="S2043" s="72"/>
      <c r="T2043" s="72"/>
    </row>
    <row r="2044" spans="1:20" s="65" customFormat="1" ht="14.5" x14ac:dyDescent="0.35">
      <c r="A2044" s="48"/>
      <c r="E2044" s="102"/>
      <c r="F2044" s="102"/>
      <c r="G2044" s="102"/>
      <c r="I2044" s="93"/>
      <c r="J2044" s="93"/>
      <c r="S2044" s="72"/>
      <c r="T2044" s="72"/>
    </row>
    <row r="2045" spans="1:20" s="65" customFormat="1" ht="14.5" x14ac:dyDescent="0.35">
      <c r="A2045" s="48"/>
      <c r="E2045" s="102"/>
      <c r="F2045" s="102"/>
      <c r="G2045" s="102"/>
      <c r="I2045" s="93"/>
      <c r="J2045" s="93"/>
      <c r="S2045" s="72"/>
      <c r="T2045" s="72"/>
    </row>
    <row r="2046" spans="1:20" s="65" customFormat="1" ht="14.5" x14ac:dyDescent="0.35">
      <c r="A2046" s="48"/>
      <c r="E2046" s="102"/>
      <c r="F2046" s="102"/>
      <c r="G2046" s="102"/>
      <c r="I2046" s="93"/>
      <c r="J2046" s="93"/>
      <c r="S2046" s="72"/>
      <c r="T2046" s="72"/>
    </row>
    <row r="2047" spans="1:20" s="65" customFormat="1" ht="14.5" x14ac:dyDescent="0.35">
      <c r="A2047" s="48"/>
      <c r="E2047" s="102"/>
      <c r="F2047" s="102"/>
      <c r="G2047" s="102"/>
      <c r="I2047" s="93"/>
      <c r="J2047" s="93"/>
      <c r="S2047" s="72"/>
      <c r="T2047" s="72"/>
    </row>
    <row r="2048" spans="1:20" s="65" customFormat="1" ht="14.5" x14ac:dyDescent="0.35">
      <c r="A2048" s="48"/>
      <c r="E2048" s="102"/>
      <c r="F2048" s="102"/>
      <c r="G2048" s="102"/>
      <c r="I2048" s="93"/>
      <c r="J2048" s="93"/>
      <c r="S2048" s="72"/>
      <c r="T2048" s="72"/>
    </row>
    <row r="2049" spans="1:20" s="65" customFormat="1" ht="14.5" x14ac:dyDescent="0.35">
      <c r="A2049" s="48"/>
      <c r="E2049" s="102"/>
      <c r="F2049" s="102"/>
      <c r="G2049" s="102"/>
      <c r="I2049" s="93"/>
      <c r="J2049" s="93"/>
      <c r="S2049" s="72"/>
      <c r="T2049" s="72"/>
    </row>
    <row r="2050" spans="1:20" s="65" customFormat="1" ht="14.5" x14ac:dyDescent="0.35">
      <c r="A2050" s="48"/>
      <c r="E2050" s="102"/>
      <c r="F2050" s="102"/>
      <c r="G2050" s="102"/>
      <c r="I2050" s="93"/>
      <c r="J2050" s="93"/>
      <c r="S2050" s="72"/>
      <c r="T2050" s="72"/>
    </row>
    <row r="2051" spans="1:20" s="65" customFormat="1" ht="14.5" x14ac:dyDescent="0.35">
      <c r="A2051" s="48"/>
      <c r="E2051" s="102"/>
      <c r="F2051" s="102"/>
      <c r="G2051" s="102"/>
      <c r="I2051" s="93"/>
      <c r="J2051" s="93"/>
      <c r="S2051" s="72"/>
      <c r="T2051" s="72"/>
    </row>
    <row r="2052" spans="1:20" s="65" customFormat="1" ht="14.5" x14ac:dyDescent="0.35">
      <c r="A2052" s="48"/>
      <c r="E2052" s="102"/>
      <c r="F2052" s="102"/>
      <c r="G2052" s="102"/>
      <c r="I2052" s="93"/>
      <c r="J2052" s="93"/>
      <c r="S2052" s="72"/>
      <c r="T2052" s="72"/>
    </row>
    <row r="2053" spans="1:20" s="65" customFormat="1" ht="14.5" x14ac:dyDescent="0.35">
      <c r="A2053" s="48"/>
      <c r="E2053" s="102"/>
      <c r="F2053" s="102"/>
      <c r="G2053" s="102"/>
      <c r="I2053" s="93"/>
      <c r="J2053" s="93"/>
      <c r="S2053" s="72"/>
      <c r="T2053" s="72"/>
    </row>
    <row r="2054" spans="1:20" s="65" customFormat="1" ht="14.5" x14ac:dyDescent="0.35">
      <c r="A2054" s="48"/>
      <c r="E2054" s="102"/>
      <c r="F2054" s="102"/>
      <c r="G2054" s="102"/>
      <c r="I2054" s="93"/>
      <c r="J2054" s="93"/>
      <c r="S2054" s="72"/>
      <c r="T2054" s="72"/>
    </row>
    <row r="2055" spans="1:20" s="65" customFormat="1" ht="14.5" x14ac:dyDescent="0.35">
      <c r="A2055" s="48"/>
      <c r="E2055" s="102"/>
      <c r="F2055" s="102"/>
      <c r="G2055" s="102"/>
      <c r="I2055" s="93"/>
      <c r="J2055" s="93"/>
      <c r="S2055" s="72"/>
      <c r="T2055" s="72"/>
    </row>
    <row r="2056" spans="1:20" s="65" customFormat="1" ht="14.5" x14ac:dyDescent="0.35">
      <c r="A2056" s="48"/>
      <c r="E2056" s="102"/>
      <c r="F2056" s="102"/>
      <c r="G2056" s="102"/>
      <c r="I2056" s="93"/>
      <c r="J2056" s="93"/>
      <c r="S2056" s="72"/>
      <c r="T2056" s="72"/>
    </row>
    <row r="2057" spans="1:20" s="65" customFormat="1" ht="14.5" x14ac:dyDescent="0.35">
      <c r="A2057" s="48"/>
      <c r="E2057" s="102"/>
      <c r="F2057" s="102"/>
      <c r="G2057" s="102"/>
      <c r="I2057" s="93"/>
      <c r="J2057" s="93"/>
      <c r="S2057" s="72"/>
      <c r="T2057" s="72"/>
    </row>
    <row r="2058" spans="1:20" s="65" customFormat="1" ht="14.5" x14ac:dyDescent="0.35">
      <c r="A2058" s="48"/>
      <c r="E2058" s="102"/>
      <c r="F2058" s="102"/>
      <c r="G2058" s="102"/>
      <c r="I2058" s="93"/>
      <c r="J2058" s="93"/>
      <c r="S2058" s="72"/>
      <c r="T2058" s="72"/>
    </row>
    <row r="2059" spans="1:20" s="65" customFormat="1" ht="14.5" x14ac:dyDescent="0.35">
      <c r="A2059" s="48"/>
      <c r="E2059" s="102"/>
      <c r="F2059" s="102"/>
      <c r="G2059" s="102"/>
      <c r="I2059" s="93"/>
      <c r="J2059" s="93"/>
      <c r="S2059" s="72"/>
      <c r="T2059" s="72"/>
    </row>
    <row r="2060" spans="1:20" s="65" customFormat="1" ht="14.5" x14ac:dyDescent="0.35">
      <c r="A2060" s="48"/>
      <c r="E2060" s="102"/>
      <c r="F2060" s="102"/>
      <c r="G2060" s="102"/>
      <c r="I2060" s="93"/>
      <c r="J2060" s="93"/>
      <c r="S2060" s="72"/>
      <c r="T2060" s="72"/>
    </row>
    <row r="2061" spans="1:20" s="65" customFormat="1" ht="14.5" x14ac:dyDescent="0.35">
      <c r="A2061" s="48"/>
      <c r="E2061" s="102"/>
      <c r="F2061" s="102"/>
      <c r="G2061" s="102"/>
      <c r="I2061" s="93"/>
      <c r="J2061" s="93"/>
      <c r="S2061" s="72"/>
      <c r="T2061" s="72"/>
    </row>
    <row r="2062" spans="1:20" s="65" customFormat="1" ht="14.5" x14ac:dyDescent="0.35">
      <c r="A2062" s="48"/>
      <c r="E2062" s="102"/>
      <c r="F2062" s="102"/>
      <c r="G2062" s="102"/>
      <c r="I2062" s="93"/>
      <c r="J2062" s="93"/>
      <c r="S2062" s="72"/>
      <c r="T2062" s="72"/>
    </row>
    <row r="2063" spans="1:20" s="65" customFormat="1" ht="14.5" x14ac:dyDescent="0.35">
      <c r="A2063" s="48"/>
      <c r="E2063" s="102"/>
      <c r="F2063" s="102"/>
      <c r="G2063" s="102"/>
      <c r="I2063" s="93"/>
      <c r="J2063" s="93"/>
      <c r="S2063" s="72"/>
      <c r="T2063" s="72"/>
    </row>
    <row r="2064" spans="1:20" s="65" customFormat="1" ht="14.5" x14ac:dyDescent="0.35">
      <c r="A2064" s="48"/>
      <c r="E2064" s="102"/>
      <c r="F2064" s="102"/>
      <c r="G2064" s="102"/>
      <c r="I2064" s="93"/>
      <c r="J2064" s="93"/>
      <c r="S2064" s="72"/>
      <c r="T2064" s="72"/>
    </row>
    <row r="2065" spans="1:20" s="65" customFormat="1" ht="14.5" x14ac:dyDescent="0.35">
      <c r="A2065" s="48"/>
      <c r="E2065" s="102"/>
      <c r="F2065" s="102"/>
      <c r="G2065" s="102"/>
      <c r="I2065" s="93"/>
      <c r="J2065" s="93"/>
      <c r="S2065" s="72"/>
      <c r="T2065" s="72"/>
    </row>
    <row r="2066" spans="1:20" s="65" customFormat="1" ht="14.5" x14ac:dyDescent="0.35">
      <c r="A2066" s="48"/>
      <c r="E2066" s="102"/>
      <c r="F2066" s="102"/>
      <c r="G2066" s="102"/>
      <c r="I2066" s="93"/>
      <c r="J2066" s="93"/>
      <c r="S2066" s="72"/>
      <c r="T2066" s="72"/>
    </row>
    <row r="2067" spans="1:20" s="65" customFormat="1" ht="14.5" x14ac:dyDescent="0.35">
      <c r="A2067" s="48"/>
      <c r="E2067" s="102"/>
      <c r="F2067" s="102"/>
      <c r="G2067" s="102"/>
      <c r="I2067" s="93"/>
      <c r="J2067" s="93"/>
      <c r="S2067" s="72"/>
      <c r="T2067" s="72"/>
    </row>
    <row r="2068" spans="1:20" s="65" customFormat="1" ht="14.5" x14ac:dyDescent="0.35">
      <c r="A2068" s="48"/>
      <c r="E2068" s="102"/>
      <c r="F2068" s="102"/>
      <c r="G2068" s="102"/>
      <c r="I2068" s="93"/>
      <c r="J2068" s="93"/>
      <c r="S2068" s="72"/>
      <c r="T2068" s="72"/>
    </row>
    <row r="2069" spans="1:20" s="65" customFormat="1" ht="14.5" x14ac:dyDescent="0.35">
      <c r="A2069" s="48"/>
      <c r="E2069" s="102"/>
      <c r="F2069" s="102"/>
      <c r="G2069" s="102"/>
      <c r="I2069" s="93"/>
      <c r="J2069" s="93"/>
      <c r="S2069" s="72"/>
      <c r="T2069" s="72"/>
    </row>
    <row r="2070" spans="1:20" s="65" customFormat="1" ht="14.5" x14ac:dyDescent="0.35">
      <c r="A2070" s="48"/>
      <c r="E2070" s="102"/>
      <c r="F2070" s="102"/>
      <c r="G2070" s="102"/>
      <c r="I2070" s="93"/>
      <c r="J2070" s="93"/>
      <c r="S2070" s="72"/>
      <c r="T2070" s="72"/>
    </row>
    <row r="2071" spans="1:20" s="65" customFormat="1" ht="14.5" x14ac:dyDescent="0.35">
      <c r="A2071" s="48"/>
      <c r="E2071" s="102"/>
      <c r="F2071" s="102"/>
      <c r="G2071" s="102"/>
      <c r="I2071" s="93"/>
      <c r="J2071" s="93"/>
      <c r="S2071" s="72"/>
      <c r="T2071" s="72"/>
    </row>
    <row r="2072" spans="1:20" s="65" customFormat="1" ht="14.5" x14ac:dyDescent="0.35">
      <c r="A2072" s="48"/>
      <c r="E2072" s="102"/>
      <c r="F2072" s="102"/>
      <c r="G2072" s="102"/>
      <c r="I2072" s="93"/>
      <c r="J2072" s="93"/>
      <c r="S2072" s="72"/>
      <c r="T2072" s="72"/>
    </row>
    <row r="2073" spans="1:20" s="65" customFormat="1" ht="14.5" x14ac:dyDescent="0.35">
      <c r="A2073" s="48"/>
      <c r="E2073" s="102"/>
      <c r="F2073" s="102"/>
      <c r="G2073" s="102"/>
      <c r="I2073" s="93"/>
      <c r="J2073" s="93"/>
      <c r="S2073" s="72"/>
      <c r="T2073" s="72"/>
    </row>
    <row r="2074" spans="1:20" s="65" customFormat="1" ht="14.5" x14ac:dyDescent="0.35">
      <c r="A2074" s="48"/>
      <c r="E2074" s="102"/>
      <c r="F2074" s="102"/>
      <c r="G2074" s="102"/>
      <c r="I2074" s="93"/>
      <c r="J2074" s="93"/>
      <c r="S2074" s="72"/>
      <c r="T2074" s="72"/>
    </row>
    <row r="2075" spans="1:20" s="65" customFormat="1" ht="14.5" x14ac:dyDescent="0.35">
      <c r="A2075" s="48"/>
      <c r="E2075" s="102"/>
      <c r="F2075" s="102"/>
      <c r="G2075" s="102"/>
      <c r="I2075" s="93"/>
      <c r="J2075" s="93"/>
      <c r="S2075" s="72"/>
      <c r="T2075" s="72"/>
    </row>
    <row r="2076" spans="1:20" s="65" customFormat="1" ht="14.5" x14ac:dyDescent="0.35">
      <c r="A2076" s="48"/>
      <c r="E2076" s="102"/>
      <c r="F2076" s="102"/>
      <c r="G2076" s="102"/>
      <c r="I2076" s="93"/>
      <c r="J2076" s="93"/>
      <c r="S2076" s="72"/>
      <c r="T2076" s="72"/>
    </row>
    <row r="2077" spans="1:20" s="65" customFormat="1" ht="14.5" x14ac:dyDescent="0.35">
      <c r="A2077" s="48"/>
      <c r="E2077" s="102"/>
      <c r="F2077" s="102"/>
      <c r="G2077" s="102"/>
      <c r="I2077" s="93"/>
      <c r="J2077" s="93"/>
      <c r="S2077" s="72"/>
      <c r="T2077" s="72"/>
    </row>
    <row r="2078" spans="1:20" s="65" customFormat="1" ht="14.5" x14ac:dyDescent="0.35">
      <c r="A2078" s="48"/>
      <c r="E2078" s="102"/>
      <c r="F2078" s="102"/>
      <c r="G2078" s="102"/>
      <c r="I2078" s="93"/>
      <c r="J2078" s="93"/>
      <c r="S2078" s="72"/>
      <c r="T2078" s="72"/>
    </row>
    <row r="2079" spans="1:20" s="65" customFormat="1" ht="14.5" x14ac:dyDescent="0.35">
      <c r="A2079" s="48"/>
      <c r="E2079" s="102"/>
      <c r="F2079" s="102"/>
      <c r="G2079" s="102"/>
      <c r="I2079" s="93"/>
      <c r="J2079" s="93"/>
      <c r="S2079" s="72"/>
      <c r="T2079" s="72"/>
    </row>
    <row r="2080" spans="1:20" s="65" customFormat="1" ht="14.5" x14ac:dyDescent="0.35">
      <c r="A2080" s="48"/>
      <c r="E2080" s="102"/>
      <c r="F2080" s="102"/>
      <c r="G2080" s="102"/>
      <c r="I2080" s="93"/>
      <c r="J2080" s="93"/>
      <c r="S2080" s="72"/>
      <c r="T2080" s="72"/>
    </row>
    <row r="2081" spans="1:20" s="65" customFormat="1" ht="14.5" x14ac:dyDescent="0.35">
      <c r="A2081" s="48"/>
      <c r="E2081" s="102"/>
      <c r="F2081" s="102"/>
      <c r="G2081" s="102"/>
      <c r="I2081" s="93"/>
      <c r="J2081" s="93"/>
      <c r="S2081" s="72"/>
      <c r="T2081" s="72"/>
    </row>
    <row r="2082" spans="1:20" s="65" customFormat="1" ht="14.5" x14ac:dyDescent="0.35">
      <c r="A2082" s="48"/>
      <c r="E2082" s="102"/>
      <c r="F2082" s="102"/>
      <c r="G2082" s="102"/>
      <c r="I2082" s="93"/>
      <c r="J2082" s="93"/>
      <c r="S2082" s="72"/>
      <c r="T2082" s="72"/>
    </row>
    <row r="2083" spans="1:20" s="65" customFormat="1" ht="14.5" x14ac:dyDescent="0.35">
      <c r="A2083" s="48"/>
      <c r="E2083" s="102"/>
      <c r="F2083" s="102"/>
      <c r="G2083" s="102"/>
      <c r="I2083" s="93"/>
      <c r="J2083" s="93"/>
      <c r="S2083" s="72"/>
      <c r="T2083" s="72"/>
    </row>
    <row r="2084" spans="1:20" s="65" customFormat="1" ht="14.5" x14ac:dyDescent="0.35">
      <c r="A2084" s="48"/>
      <c r="E2084" s="102"/>
      <c r="F2084" s="102"/>
      <c r="G2084" s="102"/>
      <c r="I2084" s="93"/>
      <c r="J2084" s="93"/>
      <c r="S2084" s="72"/>
      <c r="T2084" s="72"/>
    </row>
    <row r="2085" spans="1:20" s="65" customFormat="1" ht="14.5" x14ac:dyDescent="0.35">
      <c r="A2085" s="48"/>
      <c r="E2085" s="102"/>
      <c r="F2085" s="102"/>
      <c r="G2085" s="102"/>
      <c r="I2085" s="93"/>
      <c r="J2085" s="93"/>
      <c r="S2085" s="72"/>
      <c r="T2085" s="72"/>
    </row>
    <row r="2086" spans="1:20" s="65" customFormat="1" ht="14.5" x14ac:dyDescent="0.35">
      <c r="A2086" s="48"/>
      <c r="E2086" s="102"/>
      <c r="F2086" s="102"/>
      <c r="G2086" s="102"/>
      <c r="I2086" s="93"/>
      <c r="J2086" s="93"/>
      <c r="S2086" s="72"/>
      <c r="T2086" s="72"/>
    </row>
    <row r="2087" spans="1:20" s="65" customFormat="1" ht="14.5" x14ac:dyDescent="0.35">
      <c r="A2087" s="48"/>
      <c r="E2087" s="102"/>
      <c r="F2087" s="102"/>
      <c r="G2087" s="102"/>
      <c r="I2087" s="93"/>
      <c r="J2087" s="93"/>
      <c r="S2087" s="72"/>
      <c r="T2087" s="72"/>
    </row>
    <row r="2088" spans="1:20" s="65" customFormat="1" ht="14.5" x14ac:dyDescent="0.35">
      <c r="A2088" s="48"/>
      <c r="E2088" s="102"/>
      <c r="F2088" s="102"/>
      <c r="G2088" s="102"/>
      <c r="I2088" s="93"/>
      <c r="J2088" s="93"/>
      <c r="S2088" s="72"/>
      <c r="T2088" s="72"/>
    </row>
    <row r="2089" spans="1:20" s="65" customFormat="1" ht="14.5" x14ac:dyDescent="0.35">
      <c r="A2089" s="48"/>
      <c r="E2089" s="102"/>
      <c r="F2089" s="102"/>
      <c r="G2089" s="102"/>
      <c r="I2089" s="93"/>
      <c r="J2089" s="93"/>
      <c r="S2089" s="72"/>
      <c r="T2089" s="72"/>
    </row>
    <row r="2090" spans="1:20" s="65" customFormat="1" ht="14.5" x14ac:dyDescent="0.35">
      <c r="A2090" s="48"/>
      <c r="E2090" s="102"/>
      <c r="F2090" s="102"/>
      <c r="G2090" s="102"/>
      <c r="I2090" s="93"/>
      <c r="J2090" s="93"/>
      <c r="S2090" s="72"/>
      <c r="T2090" s="72"/>
    </row>
    <row r="2091" spans="1:20" s="65" customFormat="1" ht="14.5" x14ac:dyDescent="0.35">
      <c r="A2091" s="48"/>
      <c r="E2091" s="102"/>
      <c r="F2091" s="102"/>
      <c r="G2091" s="102"/>
      <c r="I2091" s="93"/>
      <c r="J2091" s="93"/>
      <c r="S2091" s="72"/>
      <c r="T2091" s="72"/>
    </row>
    <row r="2092" spans="1:20" s="65" customFormat="1" ht="14.5" x14ac:dyDescent="0.35">
      <c r="A2092" s="48"/>
      <c r="E2092" s="102"/>
      <c r="F2092" s="102"/>
      <c r="G2092" s="102"/>
      <c r="I2092" s="93"/>
      <c r="J2092" s="93"/>
      <c r="S2092" s="72"/>
      <c r="T2092" s="72"/>
    </row>
    <row r="2093" spans="1:20" s="65" customFormat="1" ht="14.5" x14ac:dyDescent="0.35">
      <c r="A2093" s="48"/>
      <c r="E2093" s="102"/>
      <c r="F2093" s="102"/>
      <c r="G2093" s="102"/>
      <c r="I2093" s="93"/>
      <c r="J2093" s="93"/>
      <c r="S2093" s="72"/>
      <c r="T2093" s="72"/>
    </row>
    <row r="2094" spans="1:20" s="65" customFormat="1" ht="14.5" x14ac:dyDescent="0.35">
      <c r="A2094" s="48"/>
      <c r="E2094" s="102"/>
      <c r="F2094" s="102"/>
      <c r="G2094" s="102"/>
      <c r="I2094" s="93"/>
      <c r="J2094" s="93"/>
      <c r="S2094" s="72"/>
      <c r="T2094" s="72"/>
    </row>
    <row r="2095" spans="1:20" s="65" customFormat="1" ht="14.5" x14ac:dyDescent="0.35">
      <c r="A2095" s="48"/>
      <c r="E2095" s="102"/>
      <c r="F2095" s="102"/>
      <c r="G2095" s="102"/>
      <c r="I2095" s="93"/>
      <c r="J2095" s="93"/>
      <c r="S2095" s="72"/>
      <c r="T2095" s="72"/>
    </row>
    <row r="2096" spans="1:20" s="65" customFormat="1" ht="14.5" x14ac:dyDescent="0.35">
      <c r="A2096" s="48"/>
      <c r="E2096" s="102"/>
      <c r="F2096" s="102"/>
      <c r="G2096" s="102"/>
      <c r="I2096" s="93"/>
      <c r="J2096" s="93"/>
      <c r="S2096" s="72"/>
      <c r="T2096" s="72"/>
    </row>
    <row r="2097" spans="1:20" s="65" customFormat="1" ht="14.5" x14ac:dyDescent="0.35">
      <c r="A2097" s="48"/>
      <c r="E2097" s="102"/>
      <c r="F2097" s="102"/>
      <c r="G2097" s="102"/>
      <c r="I2097" s="93"/>
      <c r="J2097" s="93"/>
      <c r="S2097" s="72"/>
      <c r="T2097" s="72"/>
    </row>
    <row r="2098" spans="1:20" s="65" customFormat="1" ht="14.5" x14ac:dyDescent="0.35">
      <c r="A2098" s="48"/>
      <c r="E2098" s="102"/>
      <c r="F2098" s="102"/>
      <c r="G2098" s="102"/>
      <c r="I2098" s="93"/>
      <c r="J2098" s="93"/>
      <c r="S2098" s="72"/>
      <c r="T2098" s="72"/>
    </row>
    <row r="2099" spans="1:20" s="65" customFormat="1" ht="14.5" x14ac:dyDescent="0.35">
      <c r="A2099" s="48"/>
      <c r="E2099" s="102"/>
      <c r="F2099" s="102"/>
      <c r="G2099" s="102"/>
      <c r="I2099" s="93"/>
      <c r="J2099" s="93"/>
      <c r="S2099" s="72"/>
      <c r="T2099" s="72"/>
    </row>
    <row r="2100" spans="1:20" s="65" customFormat="1" ht="14.5" x14ac:dyDescent="0.35">
      <c r="A2100" s="48"/>
      <c r="E2100" s="102"/>
      <c r="F2100" s="102"/>
      <c r="G2100" s="102"/>
      <c r="I2100" s="93"/>
      <c r="J2100" s="93"/>
      <c r="S2100" s="72"/>
      <c r="T2100" s="72"/>
    </row>
    <row r="2101" spans="1:20" s="65" customFormat="1" ht="14.5" x14ac:dyDescent="0.35">
      <c r="A2101" s="48"/>
      <c r="E2101" s="102"/>
      <c r="F2101" s="102"/>
      <c r="G2101" s="102"/>
      <c r="I2101" s="93"/>
      <c r="J2101" s="93"/>
      <c r="S2101" s="72"/>
      <c r="T2101" s="72"/>
    </row>
    <row r="2102" spans="1:20" s="65" customFormat="1" ht="14.5" x14ac:dyDescent="0.35">
      <c r="A2102" s="48"/>
      <c r="E2102" s="102"/>
      <c r="F2102" s="102"/>
      <c r="G2102" s="102"/>
      <c r="I2102" s="93"/>
      <c r="J2102" s="93"/>
      <c r="S2102" s="72"/>
      <c r="T2102" s="72"/>
    </row>
    <row r="2103" spans="1:20" s="65" customFormat="1" ht="14.5" x14ac:dyDescent="0.35">
      <c r="A2103" s="48"/>
      <c r="E2103" s="102"/>
      <c r="F2103" s="102"/>
      <c r="G2103" s="102"/>
      <c r="I2103" s="93"/>
      <c r="J2103" s="93"/>
      <c r="S2103" s="72"/>
      <c r="T2103" s="72"/>
    </row>
    <row r="2104" spans="1:20" s="65" customFormat="1" ht="14.5" x14ac:dyDescent="0.35">
      <c r="A2104" s="48"/>
      <c r="E2104" s="102"/>
      <c r="F2104" s="102"/>
      <c r="G2104" s="102"/>
      <c r="I2104" s="93"/>
      <c r="J2104" s="93"/>
      <c r="S2104" s="72"/>
      <c r="T2104" s="72"/>
    </row>
    <row r="2105" spans="1:20" s="65" customFormat="1" ht="14.5" x14ac:dyDescent="0.35">
      <c r="A2105" s="48"/>
      <c r="E2105" s="102"/>
      <c r="F2105" s="102"/>
      <c r="G2105" s="102"/>
      <c r="I2105" s="93"/>
      <c r="J2105" s="93"/>
      <c r="S2105" s="72"/>
      <c r="T2105" s="72"/>
    </row>
    <row r="2106" spans="1:20" s="65" customFormat="1" ht="14.5" x14ac:dyDescent="0.35">
      <c r="A2106" s="48"/>
      <c r="E2106" s="102"/>
      <c r="F2106" s="102"/>
      <c r="G2106" s="102"/>
      <c r="I2106" s="93"/>
      <c r="J2106" s="93"/>
      <c r="S2106" s="72"/>
      <c r="T2106" s="72"/>
    </row>
    <row r="2107" spans="1:20" s="65" customFormat="1" ht="14.5" x14ac:dyDescent="0.35">
      <c r="A2107" s="48"/>
      <c r="E2107" s="102"/>
      <c r="F2107" s="102"/>
      <c r="G2107" s="102"/>
      <c r="I2107" s="93"/>
      <c r="J2107" s="93"/>
      <c r="S2107" s="72"/>
      <c r="T2107" s="72"/>
    </row>
    <row r="2108" spans="1:20" s="65" customFormat="1" ht="14.5" x14ac:dyDescent="0.35">
      <c r="A2108" s="48"/>
      <c r="E2108" s="102"/>
      <c r="F2108" s="102"/>
      <c r="G2108" s="102"/>
      <c r="I2108" s="93"/>
      <c r="J2108" s="93"/>
      <c r="S2108" s="72"/>
      <c r="T2108" s="72"/>
    </row>
    <row r="2109" spans="1:20" s="65" customFormat="1" ht="14.5" x14ac:dyDescent="0.35">
      <c r="A2109" s="48"/>
      <c r="E2109" s="102"/>
      <c r="F2109" s="102"/>
      <c r="G2109" s="102"/>
      <c r="I2109" s="93"/>
      <c r="J2109" s="93"/>
      <c r="S2109" s="72"/>
      <c r="T2109" s="72"/>
    </row>
    <row r="2110" spans="1:20" s="65" customFormat="1" ht="14.5" x14ac:dyDescent="0.35">
      <c r="A2110" s="48"/>
      <c r="E2110" s="102"/>
      <c r="F2110" s="102"/>
      <c r="G2110" s="102"/>
      <c r="I2110" s="93"/>
      <c r="J2110" s="93"/>
      <c r="S2110" s="72"/>
      <c r="T2110" s="72"/>
    </row>
    <row r="2111" spans="1:20" s="65" customFormat="1" ht="14.5" x14ac:dyDescent="0.35">
      <c r="A2111" s="48"/>
      <c r="E2111" s="102"/>
      <c r="F2111" s="102"/>
      <c r="G2111" s="102"/>
      <c r="I2111" s="93"/>
      <c r="J2111" s="93"/>
      <c r="S2111" s="72"/>
      <c r="T2111" s="72"/>
    </row>
    <row r="2112" spans="1:20" s="65" customFormat="1" ht="14.5" x14ac:dyDescent="0.35">
      <c r="A2112" s="48"/>
      <c r="E2112" s="102"/>
      <c r="F2112" s="102"/>
      <c r="G2112" s="102"/>
      <c r="I2112" s="93"/>
      <c r="J2112" s="93"/>
      <c r="S2112" s="72"/>
      <c r="T2112" s="72"/>
    </row>
    <row r="2113" spans="1:20" s="65" customFormat="1" ht="14.5" x14ac:dyDescent="0.35">
      <c r="A2113" s="48"/>
      <c r="E2113" s="102"/>
      <c r="F2113" s="102"/>
      <c r="G2113" s="102"/>
      <c r="I2113" s="93"/>
      <c r="J2113" s="93"/>
      <c r="S2113" s="72"/>
      <c r="T2113" s="72"/>
    </row>
    <row r="2114" spans="1:20" s="65" customFormat="1" ht="14.5" x14ac:dyDescent="0.35">
      <c r="A2114" s="48"/>
      <c r="E2114" s="102"/>
      <c r="F2114" s="102"/>
      <c r="G2114" s="102"/>
      <c r="I2114" s="93"/>
      <c r="J2114" s="93"/>
      <c r="S2114" s="72"/>
      <c r="T2114" s="72"/>
    </row>
    <row r="2115" spans="1:20" s="65" customFormat="1" ht="14.5" x14ac:dyDescent="0.35">
      <c r="A2115" s="48"/>
      <c r="E2115" s="102"/>
      <c r="F2115" s="102"/>
      <c r="G2115" s="102"/>
      <c r="I2115" s="93"/>
      <c r="J2115" s="93"/>
      <c r="S2115" s="72"/>
      <c r="T2115" s="72"/>
    </row>
    <row r="2116" spans="1:20" s="65" customFormat="1" ht="14.5" x14ac:dyDescent="0.35">
      <c r="A2116" s="48"/>
      <c r="E2116" s="102"/>
      <c r="F2116" s="102"/>
      <c r="G2116" s="102"/>
      <c r="I2116" s="93"/>
      <c r="J2116" s="93"/>
      <c r="S2116" s="72"/>
      <c r="T2116" s="72"/>
    </row>
    <row r="2117" spans="1:20" s="65" customFormat="1" ht="14.5" x14ac:dyDescent="0.35">
      <c r="A2117" s="48"/>
      <c r="E2117" s="102"/>
      <c r="F2117" s="102"/>
      <c r="G2117" s="102"/>
      <c r="I2117" s="93"/>
      <c r="J2117" s="93"/>
      <c r="S2117" s="72"/>
      <c r="T2117" s="72"/>
    </row>
    <row r="2118" spans="1:20" s="65" customFormat="1" ht="14.5" x14ac:dyDescent="0.35">
      <c r="A2118" s="48"/>
      <c r="E2118" s="102"/>
      <c r="F2118" s="102"/>
      <c r="G2118" s="102"/>
      <c r="I2118" s="93"/>
      <c r="J2118" s="93"/>
      <c r="S2118" s="72"/>
      <c r="T2118" s="72"/>
    </row>
    <row r="2119" spans="1:20" s="65" customFormat="1" ht="14.5" x14ac:dyDescent="0.35">
      <c r="A2119" s="48"/>
      <c r="E2119" s="102"/>
      <c r="F2119" s="102"/>
      <c r="G2119" s="102"/>
      <c r="I2119" s="93"/>
      <c r="J2119" s="93"/>
      <c r="S2119" s="72"/>
      <c r="T2119" s="72"/>
    </row>
    <row r="2120" spans="1:20" s="65" customFormat="1" ht="14.5" x14ac:dyDescent="0.35">
      <c r="A2120" s="48"/>
      <c r="E2120" s="102"/>
      <c r="F2120" s="102"/>
      <c r="G2120" s="102"/>
      <c r="I2120" s="93"/>
      <c r="J2120" s="93"/>
      <c r="S2120" s="72"/>
      <c r="T2120" s="72"/>
    </row>
    <row r="2121" spans="1:20" s="65" customFormat="1" ht="14.5" x14ac:dyDescent="0.35">
      <c r="A2121" s="48"/>
      <c r="E2121" s="102"/>
      <c r="F2121" s="102"/>
      <c r="G2121" s="102"/>
      <c r="I2121" s="93"/>
      <c r="J2121" s="93"/>
      <c r="S2121" s="72"/>
      <c r="T2121" s="72"/>
    </row>
    <row r="2122" spans="1:20" s="65" customFormat="1" ht="14.5" x14ac:dyDescent="0.35">
      <c r="A2122" s="48"/>
      <c r="E2122" s="102"/>
      <c r="F2122" s="102"/>
      <c r="G2122" s="102"/>
      <c r="I2122" s="93"/>
      <c r="J2122" s="93"/>
      <c r="S2122" s="72"/>
      <c r="T2122" s="72"/>
    </row>
    <row r="2123" spans="1:20" s="65" customFormat="1" ht="14.5" x14ac:dyDescent="0.35">
      <c r="A2123" s="48"/>
      <c r="E2123" s="102"/>
      <c r="F2123" s="102"/>
      <c r="G2123" s="102"/>
      <c r="I2123" s="93"/>
      <c r="J2123" s="93"/>
      <c r="S2123" s="72"/>
      <c r="T2123" s="72"/>
    </row>
    <row r="2124" spans="1:20" s="65" customFormat="1" ht="14.5" x14ac:dyDescent="0.35">
      <c r="A2124" s="48"/>
      <c r="E2124" s="102"/>
      <c r="F2124" s="102"/>
      <c r="G2124" s="102"/>
      <c r="I2124" s="93"/>
      <c r="J2124" s="93"/>
      <c r="S2124" s="72"/>
      <c r="T2124" s="72"/>
    </row>
    <row r="2125" spans="1:20" s="65" customFormat="1" ht="14.5" x14ac:dyDescent="0.35">
      <c r="A2125" s="48"/>
      <c r="E2125" s="102"/>
      <c r="F2125" s="102"/>
      <c r="G2125" s="102"/>
      <c r="I2125" s="93"/>
      <c r="J2125" s="93"/>
      <c r="S2125" s="72"/>
      <c r="T2125" s="72"/>
    </row>
    <row r="2126" spans="1:20" s="65" customFormat="1" ht="14.5" x14ac:dyDescent="0.35">
      <c r="A2126" s="48"/>
      <c r="E2126" s="102"/>
      <c r="F2126" s="102"/>
      <c r="G2126" s="102"/>
      <c r="I2126" s="93"/>
      <c r="J2126" s="93"/>
      <c r="S2126" s="72"/>
      <c r="T2126" s="72"/>
    </row>
    <row r="2127" spans="1:20" s="65" customFormat="1" ht="14.5" x14ac:dyDescent="0.35">
      <c r="A2127" s="48"/>
      <c r="E2127" s="102"/>
      <c r="F2127" s="102"/>
      <c r="G2127" s="102"/>
      <c r="I2127" s="93"/>
      <c r="J2127" s="93"/>
      <c r="S2127" s="72"/>
      <c r="T2127" s="72"/>
    </row>
    <row r="2128" spans="1:20" s="65" customFormat="1" ht="14.5" x14ac:dyDescent="0.35">
      <c r="A2128" s="48"/>
      <c r="E2128" s="102"/>
      <c r="F2128" s="102"/>
      <c r="G2128" s="102"/>
      <c r="I2128" s="93"/>
      <c r="J2128" s="93"/>
      <c r="S2128" s="72"/>
      <c r="T2128" s="72"/>
    </row>
    <row r="2129" spans="1:20" s="65" customFormat="1" ht="14.5" x14ac:dyDescent="0.35">
      <c r="A2129" s="48"/>
      <c r="E2129" s="102"/>
      <c r="F2129" s="102"/>
      <c r="G2129" s="102"/>
      <c r="I2129" s="93"/>
      <c r="J2129" s="93"/>
      <c r="S2129" s="72"/>
      <c r="T2129" s="72"/>
    </row>
    <row r="2130" spans="1:20" s="65" customFormat="1" ht="14.5" x14ac:dyDescent="0.35">
      <c r="A2130" s="48"/>
      <c r="E2130" s="102"/>
      <c r="F2130" s="102"/>
      <c r="G2130" s="102"/>
      <c r="I2130" s="93"/>
      <c r="J2130" s="93"/>
      <c r="S2130" s="72"/>
      <c r="T2130" s="72"/>
    </row>
    <row r="2131" spans="1:20" s="65" customFormat="1" ht="14.5" x14ac:dyDescent="0.35">
      <c r="A2131" s="48"/>
      <c r="E2131" s="102"/>
      <c r="F2131" s="102"/>
      <c r="G2131" s="102"/>
      <c r="I2131" s="93"/>
      <c r="J2131" s="93"/>
      <c r="S2131" s="72"/>
      <c r="T2131" s="72"/>
    </row>
    <row r="2132" spans="1:20" s="65" customFormat="1" ht="14.5" x14ac:dyDescent="0.35">
      <c r="A2132" s="48"/>
      <c r="E2132" s="102"/>
      <c r="F2132" s="102"/>
      <c r="G2132" s="102"/>
      <c r="I2132" s="93"/>
      <c r="J2132" s="93"/>
      <c r="S2132" s="72"/>
      <c r="T2132" s="72"/>
    </row>
    <row r="2133" spans="1:20" s="65" customFormat="1" ht="14.5" x14ac:dyDescent="0.35">
      <c r="A2133" s="48"/>
      <c r="E2133" s="102"/>
      <c r="F2133" s="102"/>
      <c r="G2133" s="102"/>
      <c r="I2133" s="93"/>
      <c r="J2133" s="93"/>
      <c r="S2133" s="72"/>
      <c r="T2133" s="72"/>
    </row>
    <row r="2134" spans="1:20" s="65" customFormat="1" ht="14.5" x14ac:dyDescent="0.35">
      <c r="A2134" s="48"/>
      <c r="E2134" s="102"/>
      <c r="F2134" s="102"/>
      <c r="G2134" s="102"/>
      <c r="I2134" s="93"/>
      <c r="J2134" s="93"/>
      <c r="S2134" s="72"/>
      <c r="T2134" s="72"/>
    </row>
    <row r="2135" spans="1:20" s="65" customFormat="1" ht="14.5" x14ac:dyDescent="0.35">
      <c r="A2135" s="48"/>
      <c r="E2135" s="102"/>
      <c r="F2135" s="102"/>
      <c r="G2135" s="102"/>
      <c r="I2135" s="93"/>
      <c r="J2135" s="93"/>
      <c r="S2135" s="72"/>
      <c r="T2135" s="72"/>
    </row>
    <row r="2136" spans="1:20" s="65" customFormat="1" ht="14.5" x14ac:dyDescent="0.35">
      <c r="A2136" s="48"/>
      <c r="E2136" s="102"/>
      <c r="F2136" s="102"/>
      <c r="G2136" s="102"/>
      <c r="I2136" s="93"/>
      <c r="J2136" s="93"/>
      <c r="S2136" s="72"/>
      <c r="T2136" s="72"/>
    </row>
    <row r="2137" spans="1:20" s="65" customFormat="1" ht="14.5" x14ac:dyDescent="0.35">
      <c r="A2137" s="48"/>
      <c r="E2137" s="102"/>
      <c r="F2137" s="102"/>
      <c r="G2137" s="102"/>
      <c r="I2137" s="93"/>
      <c r="J2137" s="93"/>
      <c r="S2137" s="72"/>
      <c r="T2137" s="72"/>
    </row>
    <row r="2138" spans="1:20" s="65" customFormat="1" ht="14.5" x14ac:dyDescent="0.35">
      <c r="A2138" s="48"/>
      <c r="E2138" s="102"/>
      <c r="F2138" s="102"/>
      <c r="G2138" s="102"/>
      <c r="I2138" s="93"/>
      <c r="J2138" s="93"/>
      <c r="S2138" s="72"/>
      <c r="T2138" s="72"/>
    </row>
    <row r="2139" spans="1:20" s="65" customFormat="1" ht="14.5" x14ac:dyDescent="0.35">
      <c r="A2139" s="48"/>
      <c r="E2139" s="102"/>
      <c r="F2139" s="102"/>
      <c r="G2139" s="102"/>
      <c r="I2139" s="93"/>
      <c r="J2139" s="93"/>
      <c r="S2139" s="72"/>
      <c r="T2139" s="72"/>
    </row>
    <row r="2140" spans="1:20" s="65" customFormat="1" ht="14.5" x14ac:dyDescent="0.35">
      <c r="A2140" s="48"/>
      <c r="E2140" s="102"/>
      <c r="F2140" s="102"/>
      <c r="G2140" s="102"/>
      <c r="I2140" s="93"/>
      <c r="J2140" s="93"/>
      <c r="S2140" s="72"/>
      <c r="T2140" s="72"/>
    </row>
    <row r="2141" spans="1:20" s="65" customFormat="1" ht="14.5" x14ac:dyDescent="0.35">
      <c r="A2141" s="48"/>
      <c r="E2141" s="102"/>
      <c r="F2141" s="102"/>
      <c r="G2141" s="102"/>
      <c r="I2141" s="93"/>
      <c r="J2141" s="93"/>
      <c r="S2141" s="72"/>
      <c r="T2141" s="72"/>
    </row>
    <row r="2142" spans="1:20" s="65" customFormat="1" ht="14.5" x14ac:dyDescent="0.35">
      <c r="A2142" s="48"/>
      <c r="E2142" s="102"/>
      <c r="F2142" s="102"/>
      <c r="G2142" s="102"/>
      <c r="I2142" s="93"/>
      <c r="J2142" s="93"/>
      <c r="S2142" s="72"/>
      <c r="T2142" s="72"/>
    </row>
    <row r="2143" spans="1:20" s="65" customFormat="1" ht="14.5" x14ac:dyDescent="0.35">
      <c r="A2143" s="48"/>
      <c r="E2143" s="102"/>
      <c r="F2143" s="102"/>
      <c r="G2143" s="102"/>
      <c r="I2143" s="93"/>
      <c r="J2143" s="93"/>
      <c r="S2143" s="72"/>
      <c r="T2143" s="72"/>
    </row>
    <row r="2144" spans="1:20" s="65" customFormat="1" ht="14.5" x14ac:dyDescent="0.35">
      <c r="A2144" s="48"/>
      <c r="E2144" s="102"/>
      <c r="F2144" s="102"/>
      <c r="G2144" s="102"/>
      <c r="I2144" s="93"/>
      <c r="J2144" s="93"/>
      <c r="S2144" s="72"/>
      <c r="T2144" s="72"/>
    </row>
    <row r="2145" spans="1:20" s="65" customFormat="1" ht="14.5" x14ac:dyDescent="0.35">
      <c r="A2145" s="48"/>
      <c r="E2145" s="102"/>
      <c r="F2145" s="102"/>
      <c r="G2145" s="102"/>
      <c r="I2145" s="93"/>
      <c r="J2145" s="93"/>
      <c r="S2145" s="72"/>
      <c r="T2145" s="72"/>
    </row>
    <row r="2146" spans="1:20" s="65" customFormat="1" ht="14.5" x14ac:dyDescent="0.35">
      <c r="A2146" s="48"/>
      <c r="E2146" s="102"/>
      <c r="F2146" s="102"/>
      <c r="G2146" s="102"/>
      <c r="I2146" s="93"/>
      <c r="J2146" s="93"/>
      <c r="S2146" s="72"/>
      <c r="T2146" s="72"/>
    </row>
    <row r="2147" spans="1:20" s="65" customFormat="1" ht="14.5" x14ac:dyDescent="0.35">
      <c r="A2147" s="48"/>
      <c r="E2147" s="102"/>
      <c r="F2147" s="102"/>
      <c r="G2147" s="102"/>
      <c r="I2147" s="93"/>
      <c r="J2147" s="93"/>
      <c r="S2147" s="72"/>
      <c r="T2147" s="72"/>
    </row>
    <row r="2148" spans="1:20" s="65" customFormat="1" ht="14.5" x14ac:dyDescent="0.35">
      <c r="A2148" s="48"/>
      <c r="E2148" s="102"/>
      <c r="F2148" s="102"/>
      <c r="G2148" s="102"/>
      <c r="I2148" s="93"/>
      <c r="J2148" s="93"/>
      <c r="S2148" s="72"/>
      <c r="T2148" s="72"/>
    </row>
    <row r="2149" spans="1:20" s="65" customFormat="1" ht="14.5" x14ac:dyDescent="0.35">
      <c r="A2149" s="48"/>
      <c r="E2149" s="102"/>
      <c r="F2149" s="102"/>
      <c r="G2149" s="102"/>
      <c r="I2149" s="93"/>
      <c r="J2149" s="93"/>
      <c r="S2149" s="72"/>
      <c r="T2149" s="72"/>
    </row>
    <row r="2150" spans="1:20" s="65" customFormat="1" ht="14.5" x14ac:dyDescent="0.35">
      <c r="A2150" s="48"/>
      <c r="E2150" s="102"/>
      <c r="F2150" s="102"/>
      <c r="G2150" s="102"/>
      <c r="I2150" s="93"/>
      <c r="J2150" s="93"/>
      <c r="S2150" s="72"/>
      <c r="T2150" s="72"/>
    </row>
    <row r="2151" spans="1:20" s="65" customFormat="1" ht="14.5" x14ac:dyDescent="0.35">
      <c r="A2151" s="48"/>
      <c r="E2151" s="102"/>
      <c r="F2151" s="102"/>
      <c r="G2151" s="102"/>
      <c r="I2151" s="93"/>
      <c r="J2151" s="93"/>
      <c r="S2151" s="72"/>
      <c r="T2151" s="72"/>
    </row>
    <row r="2152" spans="1:20" s="65" customFormat="1" ht="14.5" x14ac:dyDescent="0.35">
      <c r="A2152" s="48"/>
      <c r="E2152" s="102"/>
      <c r="F2152" s="102"/>
      <c r="G2152" s="102"/>
      <c r="I2152" s="93"/>
      <c r="J2152" s="93"/>
      <c r="S2152" s="72"/>
      <c r="T2152" s="72"/>
    </row>
    <row r="2153" spans="1:20" s="65" customFormat="1" ht="14.5" x14ac:dyDescent="0.35">
      <c r="A2153" s="48"/>
      <c r="E2153" s="102"/>
      <c r="F2153" s="102"/>
      <c r="G2153" s="102"/>
      <c r="I2153" s="93"/>
      <c r="J2153" s="93"/>
      <c r="S2153" s="72"/>
      <c r="T2153" s="72"/>
    </row>
    <row r="2154" spans="1:20" s="65" customFormat="1" ht="14.5" x14ac:dyDescent="0.35">
      <c r="A2154" s="48"/>
      <c r="E2154" s="102"/>
      <c r="F2154" s="102"/>
      <c r="G2154" s="102"/>
      <c r="I2154" s="93"/>
      <c r="J2154" s="93"/>
      <c r="S2154" s="72"/>
      <c r="T2154" s="72"/>
    </row>
    <row r="2155" spans="1:20" s="65" customFormat="1" ht="14.5" x14ac:dyDescent="0.35">
      <c r="A2155" s="48"/>
      <c r="E2155" s="102"/>
      <c r="F2155" s="102"/>
      <c r="G2155" s="102"/>
      <c r="I2155" s="93"/>
      <c r="J2155" s="93"/>
      <c r="S2155" s="72"/>
      <c r="T2155" s="72"/>
    </row>
    <row r="2156" spans="1:20" s="65" customFormat="1" ht="14.5" x14ac:dyDescent="0.35">
      <c r="A2156" s="48"/>
      <c r="E2156" s="102"/>
      <c r="F2156" s="102"/>
      <c r="G2156" s="102"/>
      <c r="I2156" s="93"/>
      <c r="J2156" s="93"/>
      <c r="S2156" s="72"/>
      <c r="T2156" s="72"/>
    </row>
    <row r="2157" spans="1:20" s="65" customFormat="1" ht="14.5" x14ac:dyDescent="0.35">
      <c r="A2157" s="48"/>
      <c r="E2157" s="102"/>
      <c r="F2157" s="102"/>
      <c r="G2157" s="102"/>
      <c r="I2157" s="93"/>
      <c r="J2157" s="93"/>
      <c r="S2157" s="72"/>
      <c r="T2157" s="72"/>
    </row>
    <row r="2158" spans="1:20" s="65" customFormat="1" ht="14.5" x14ac:dyDescent="0.35">
      <c r="A2158" s="48"/>
      <c r="E2158" s="102"/>
      <c r="F2158" s="102"/>
      <c r="G2158" s="102"/>
      <c r="I2158" s="93"/>
      <c r="J2158" s="93"/>
      <c r="S2158" s="72"/>
      <c r="T2158" s="72"/>
    </row>
    <row r="2159" spans="1:20" s="65" customFormat="1" ht="14.5" x14ac:dyDescent="0.35">
      <c r="A2159" s="48"/>
      <c r="E2159" s="102"/>
      <c r="F2159" s="102"/>
      <c r="G2159" s="102"/>
      <c r="I2159" s="93"/>
      <c r="J2159" s="93"/>
      <c r="S2159" s="72"/>
      <c r="T2159" s="72"/>
    </row>
    <row r="2160" spans="1:20" s="65" customFormat="1" ht="14.5" x14ac:dyDescent="0.35">
      <c r="A2160" s="48"/>
      <c r="E2160" s="102"/>
      <c r="F2160" s="102"/>
      <c r="G2160" s="102"/>
      <c r="I2160" s="93"/>
      <c r="J2160" s="93"/>
      <c r="S2160" s="72"/>
      <c r="T2160" s="72"/>
    </row>
    <row r="2161" spans="1:20" s="65" customFormat="1" ht="14.5" x14ac:dyDescent="0.35">
      <c r="A2161" s="48"/>
      <c r="E2161" s="102"/>
      <c r="F2161" s="102"/>
      <c r="G2161" s="102"/>
      <c r="I2161" s="93"/>
      <c r="J2161" s="93"/>
      <c r="S2161" s="72"/>
      <c r="T2161" s="72"/>
    </row>
    <row r="2162" spans="1:20" s="65" customFormat="1" ht="14.5" x14ac:dyDescent="0.35">
      <c r="A2162" s="48"/>
      <c r="E2162" s="102"/>
      <c r="F2162" s="102"/>
      <c r="G2162" s="102"/>
      <c r="I2162" s="93"/>
      <c r="J2162" s="93"/>
      <c r="S2162" s="72"/>
      <c r="T2162" s="72"/>
    </row>
    <row r="2163" spans="1:20" s="65" customFormat="1" ht="14.5" x14ac:dyDescent="0.35">
      <c r="A2163" s="48"/>
      <c r="E2163" s="102"/>
      <c r="F2163" s="102"/>
      <c r="G2163" s="102"/>
      <c r="I2163" s="93"/>
      <c r="J2163" s="93"/>
      <c r="S2163" s="72"/>
      <c r="T2163" s="72"/>
    </row>
    <row r="2164" spans="1:20" s="65" customFormat="1" ht="14.5" x14ac:dyDescent="0.35">
      <c r="A2164" s="48"/>
      <c r="E2164" s="102"/>
      <c r="F2164" s="102"/>
      <c r="G2164" s="102"/>
      <c r="I2164" s="93"/>
      <c r="J2164" s="93"/>
      <c r="S2164" s="72"/>
      <c r="T2164" s="72"/>
    </row>
    <row r="2165" spans="1:20" s="65" customFormat="1" ht="14.5" x14ac:dyDescent="0.35">
      <c r="A2165" s="48"/>
      <c r="E2165" s="102"/>
      <c r="F2165" s="102"/>
      <c r="G2165" s="102"/>
      <c r="I2165" s="93"/>
      <c r="J2165" s="93"/>
      <c r="S2165" s="72"/>
      <c r="T2165" s="72"/>
    </row>
    <row r="2166" spans="1:20" s="65" customFormat="1" ht="14.5" x14ac:dyDescent="0.35">
      <c r="A2166" s="48"/>
      <c r="E2166" s="102"/>
      <c r="F2166" s="102"/>
      <c r="G2166" s="102"/>
      <c r="I2166" s="93"/>
      <c r="J2166" s="93"/>
      <c r="S2166" s="72"/>
      <c r="T2166" s="72"/>
    </row>
    <row r="2167" spans="1:20" s="65" customFormat="1" ht="14.5" x14ac:dyDescent="0.35">
      <c r="A2167" s="48"/>
      <c r="E2167" s="102"/>
      <c r="F2167" s="102"/>
      <c r="G2167" s="102"/>
      <c r="I2167" s="93"/>
      <c r="J2167" s="93"/>
      <c r="S2167" s="72"/>
      <c r="T2167" s="72"/>
    </row>
    <row r="2168" spans="1:20" s="65" customFormat="1" ht="14.5" x14ac:dyDescent="0.35">
      <c r="A2168" s="48"/>
      <c r="E2168" s="102"/>
      <c r="F2168" s="102"/>
      <c r="G2168" s="102"/>
      <c r="I2168" s="93"/>
      <c r="J2168" s="93"/>
      <c r="S2168" s="72"/>
      <c r="T2168" s="72"/>
    </row>
    <row r="2169" spans="1:20" s="65" customFormat="1" ht="14.5" x14ac:dyDescent="0.35">
      <c r="A2169" s="48"/>
      <c r="E2169" s="102"/>
      <c r="F2169" s="102"/>
      <c r="G2169" s="102"/>
      <c r="I2169" s="93"/>
      <c r="J2169" s="93"/>
      <c r="S2169" s="72"/>
      <c r="T2169" s="72"/>
    </row>
    <row r="2170" spans="1:20" s="65" customFormat="1" ht="14.5" x14ac:dyDescent="0.35">
      <c r="A2170" s="48"/>
      <c r="E2170" s="102"/>
      <c r="F2170" s="102"/>
      <c r="G2170" s="102"/>
      <c r="I2170" s="93"/>
      <c r="J2170" s="93"/>
      <c r="S2170" s="72"/>
      <c r="T2170" s="72"/>
    </row>
    <row r="2171" spans="1:20" s="65" customFormat="1" ht="14.5" x14ac:dyDescent="0.35">
      <c r="A2171" s="48"/>
      <c r="E2171" s="102"/>
      <c r="F2171" s="102"/>
      <c r="G2171" s="102"/>
      <c r="I2171" s="93"/>
      <c r="J2171" s="93"/>
      <c r="S2171" s="72"/>
      <c r="T2171" s="72"/>
    </row>
    <row r="2172" spans="1:20" s="65" customFormat="1" ht="14.5" x14ac:dyDescent="0.35">
      <c r="A2172" s="48"/>
      <c r="E2172" s="102"/>
      <c r="F2172" s="102"/>
      <c r="G2172" s="102"/>
      <c r="I2172" s="93"/>
      <c r="J2172" s="93"/>
      <c r="S2172" s="72"/>
      <c r="T2172" s="72"/>
    </row>
    <row r="2173" spans="1:20" s="65" customFormat="1" ht="14.5" x14ac:dyDescent="0.35">
      <c r="A2173" s="48"/>
      <c r="E2173" s="102"/>
      <c r="F2173" s="102"/>
      <c r="G2173" s="102"/>
      <c r="I2173" s="93"/>
      <c r="J2173" s="93"/>
      <c r="S2173" s="72"/>
      <c r="T2173" s="72"/>
    </row>
    <row r="2174" spans="1:20" s="65" customFormat="1" ht="14.5" x14ac:dyDescent="0.35">
      <c r="A2174" s="48"/>
      <c r="E2174" s="102"/>
      <c r="F2174" s="102"/>
      <c r="G2174" s="102"/>
      <c r="I2174" s="93"/>
      <c r="J2174" s="93"/>
      <c r="S2174" s="72"/>
      <c r="T2174" s="72"/>
    </row>
    <row r="2175" spans="1:20" s="65" customFormat="1" ht="14.5" x14ac:dyDescent="0.35">
      <c r="A2175" s="48"/>
      <c r="E2175" s="102"/>
      <c r="F2175" s="102"/>
      <c r="G2175" s="102"/>
      <c r="I2175" s="93"/>
      <c r="J2175" s="93"/>
      <c r="S2175" s="72"/>
      <c r="T2175" s="72"/>
    </row>
    <row r="2176" spans="1:20" s="65" customFormat="1" ht="14.5" x14ac:dyDescent="0.35">
      <c r="A2176" s="48"/>
      <c r="E2176" s="102"/>
      <c r="F2176" s="102"/>
      <c r="G2176" s="102"/>
      <c r="I2176" s="93"/>
      <c r="J2176" s="93"/>
      <c r="S2176" s="72"/>
      <c r="T2176" s="72"/>
    </row>
    <row r="2177" spans="1:20" s="65" customFormat="1" ht="14.5" x14ac:dyDescent="0.35">
      <c r="A2177" s="48"/>
      <c r="E2177" s="102"/>
      <c r="F2177" s="102"/>
      <c r="G2177" s="102"/>
      <c r="I2177" s="93"/>
      <c r="J2177" s="93"/>
      <c r="S2177" s="72"/>
      <c r="T2177" s="72"/>
    </row>
    <row r="2178" spans="1:20" s="65" customFormat="1" ht="14.5" x14ac:dyDescent="0.35">
      <c r="A2178" s="48"/>
      <c r="E2178" s="102"/>
      <c r="F2178" s="102"/>
      <c r="G2178" s="102"/>
      <c r="I2178" s="93"/>
      <c r="J2178" s="93"/>
      <c r="S2178" s="72"/>
      <c r="T2178" s="72"/>
    </row>
    <row r="2179" spans="1:20" s="65" customFormat="1" ht="14.5" x14ac:dyDescent="0.35">
      <c r="A2179" s="48"/>
      <c r="E2179" s="102"/>
      <c r="F2179" s="102"/>
      <c r="G2179" s="102"/>
      <c r="I2179" s="93"/>
      <c r="J2179" s="93"/>
      <c r="S2179" s="72"/>
      <c r="T2179" s="72"/>
    </row>
    <row r="2180" spans="1:20" s="65" customFormat="1" ht="14.5" x14ac:dyDescent="0.35">
      <c r="A2180" s="48"/>
      <c r="E2180" s="102"/>
      <c r="F2180" s="102"/>
      <c r="G2180" s="102"/>
      <c r="I2180" s="93"/>
      <c r="J2180" s="93"/>
      <c r="S2180" s="72"/>
      <c r="T2180" s="72"/>
    </row>
    <row r="2181" spans="1:20" s="65" customFormat="1" ht="14.5" x14ac:dyDescent="0.35">
      <c r="A2181" s="48"/>
      <c r="E2181" s="102"/>
      <c r="F2181" s="102"/>
      <c r="G2181" s="102"/>
      <c r="I2181" s="93"/>
      <c r="J2181" s="93"/>
      <c r="S2181" s="72"/>
      <c r="T2181" s="72"/>
    </row>
    <row r="2182" spans="1:20" s="65" customFormat="1" ht="14.5" x14ac:dyDescent="0.35">
      <c r="A2182" s="48"/>
      <c r="E2182" s="102"/>
      <c r="F2182" s="102"/>
      <c r="G2182" s="102"/>
      <c r="I2182" s="93"/>
      <c r="J2182" s="93"/>
      <c r="S2182" s="72"/>
      <c r="T2182" s="72"/>
    </row>
    <row r="2183" spans="1:20" s="65" customFormat="1" ht="14.5" x14ac:dyDescent="0.35">
      <c r="A2183" s="48"/>
      <c r="E2183" s="102"/>
      <c r="F2183" s="102"/>
      <c r="G2183" s="102"/>
      <c r="I2183" s="93"/>
      <c r="J2183" s="93"/>
      <c r="S2183" s="72"/>
      <c r="T2183" s="72"/>
    </row>
    <row r="2184" spans="1:20" s="65" customFormat="1" ht="14.5" x14ac:dyDescent="0.35">
      <c r="A2184" s="48"/>
      <c r="E2184" s="102"/>
      <c r="F2184" s="102"/>
      <c r="G2184" s="102"/>
      <c r="I2184" s="93"/>
      <c r="J2184" s="93"/>
      <c r="S2184" s="72"/>
      <c r="T2184" s="72"/>
    </row>
    <row r="2185" spans="1:20" s="65" customFormat="1" ht="14.5" x14ac:dyDescent="0.35">
      <c r="A2185" s="48"/>
      <c r="E2185" s="102"/>
      <c r="F2185" s="102"/>
      <c r="G2185" s="102"/>
      <c r="I2185" s="93"/>
      <c r="J2185" s="93"/>
      <c r="S2185" s="72"/>
      <c r="T2185" s="72"/>
    </row>
    <row r="2186" spans="1:20" s="65" customFormat="1" ht="14.5" x14ac:dyDescent="0.35">
      <c r="A2186" s="48"/>
      <c r="E2186" s="102"/>
      <c r="F2186" s="102"/>
      <c r="G2186" s="102"/>
      <c r="I2186" s="93"/>
      <c r="J2186" s="93"/>
      <c r="S2186" s="72"/>
      <c r="T2186" s="72"/>
    </row>
    <row r="2187" spans="1:20" s="65" customFormat="1" ht="14.5" x14ac:dyDescent="0.35">
      <c r="A2187" s="48"/>
      <c r="E2187" s="102"/>
      <c r="F2187" s="102"/>
      <c r="G2187" s="102"/>
      <c r="I2187" s="93"/>
      <c r="J2187" s="93"/>
      <c r="S2187" s="72"/>
      <c r="T2187" s="72"/>
    </row>
    <row r="2188" spans="1:20" s="65" customFormat="1" ht="14.5" x14ac:dyDescent="0.35">
      <c r="A2188" s="48"/>
      <c r="E2188" s="102"/>
      <c r="F2188" s="102"/>
      <c r="G2188" s="102"/>
      <c r="I2188" s="93"/>
      <c r="J2188" s="93"/>
      <c r="S2188" s="72"/>
      <c r="T2188" s="72"/>
    </row>
    <row r="2189" spans="1:20" s="65" customFormat="1" ht="14.5" x14ac:dyDescent="0.35">
      <c r="A2189" s="48"/>
      <c r="E2189" s="102"/>
      <c r="F2189" s="102"/>
      <c r="G2189" s="102"/>
      <c r="I2189" s="93"/>
      <c r="J2189" s="93"/>
      <c r="S2189" s="72"/>
      <c r="T2189" s="72"/>
    </row>
    <row r="2190" spans="1:20" s="65" customFormat="1" ht="14.5" x14ac:dyDescent="0.35">
      <c r="A2190" s="48"/>
      <c r="E2190" s="102"/>
      <c r="F2190" s="102"/>
      <c r="G2190" s="102"/>
      <c r="I2190" s="93"/>
      <c r="J2190" s="93"/>
      <c r="S2190" s="72"/>
      <c r="T2190" s="72"/>
    </row>
    <row r="2191" spans="1:20" s="65" customFormat="1" ht="14.5" x14ac:dyDescent="0.35">
      <c r="A2191" s="48"/>
      <c r="E2191" s="102"/>
      <c r="F2191" s="102"/>
      <c r="G2191" s="102"/>
      <c r="I2191" s="93"/>
      <c r="J2191" s="93"/>
      <c r="S2191" s="72"/>
      <c r="T2191" s="72"/>
    </row>
    <row r="2192" spans="1:20" s="65" customFormat="1" ht="14.5" x14ac:dyDescent="0.35">
      <c r="A2192" s="48"/>
      <c r="E2192" s="102"/>
      <c r="F2192" s="102"/>
      <c r="G2192" s="102"/>
      <c r="I2192" s="93"/>
      <c r="J2192" s="93"/>
      <c r="S2192" s="72"/>
      <c r="T2192" s="72"/>
    </row>
    <row r="2193" spans="1:20" s="65" customFormat="1" ht="14.5" x14ac:dyDescent="0.35">
      <c r="A2193" s="48"/>
      <c r="E2193" s="102"/>
      <c r="F2193" s="102"/>
      <c r="G2193" s="102"/>
      <c r="I2193" s="93"/>
      <c r="J2193" s="93"/>
      <c r="S2193" s="72"/>
      <c r="T2193" s="72"/>
    </row>
    <row r="2194" spans="1:20" s="65" customFormat="1" ht="14.5" x14ac:dyDescent="0.35">
      <c r="A2194" s="48"/>
      <c r="E2194" s="102"/>
      <c r="F2194" s="102"/>
      <c r="G2194" s="102"/>
      <c r="I2194" s="93"/>
      <c r="J2194" s="93"/>
      <c r="S2194" s="72"/>
      <c r="T2194" s="72"/>
    </row>
    <row r="2195" spans="1:20" s="65" customFormat="1" ht="14.5" x14ac:dyDescent="0.35">
      <c r="A2195" s="48"/>
      <c r="E2195" s="102"/>
      <c r="F2195" s="102"/>
      <c r="G2195" s="102"/>
      <c r="I2195" s="93"/>
      <c r="J2195" s="93"/>
      <c r="S2195" s="72"/>
      <c r="T2195" s="72"/>
    </row>
    <row r="2196" spans="1:20" s="65" customFormat="1" ht="14.5" x14ac:dyDescent="0.35">
      <c r="A2196" s="48"/>
      <c r="E2196" s="102"/>
      <c r="F2196" s="102"/>
      <c r="G2196" s="102"/>
      <c r="I2196" s="93"/>
      <c r="J2196" s="93"/>
      <c r="S2196" s="72"/>
      <c r="T2196" s="72"/>
    </row>
    <row r="2197" spans="1:20" s="65" customFormat="1" ht="14.5" x14ac:dyDescent="0.35">
      <c r="A2197" s="48"/>
      <c r="E2197" s="102"/>
      <c r="F2197" s="102"/>
      <c r="G2197" s="102"/>
      <c r="I2197" s="93"/>
      <c r="J2197" s="93"/>
      <c r="S2197" s="72"/>
      <c r="T2197" s="72"/>
    </row>
    <row r="2198" spans="1:20" s="65" customFormat="1" ht="14.5" x14ac:dyDescent="0.35">
      <c r="A2198" s="48"/>
      <c r="E2198" s="102"/>
      <c r="F2198" s="102"/>
      <c r="G2198" s="102"/>
      <c r="I2198" s="93"/>
      <c r="J2198" s="93"/>
      <c r="S2198" s="72"/>
      <c r="T2198" s="72"/>
    </row>
    <row r="2199" spans="1:20" s="65" customFormat="1" ht="14.5" x14ac:dyDescent="0.35">
      <c r="A2199" s="48"/>
      <c r="E2199" s="102"/>
      <c r="F2199" s="102"/>
      <c r="G2199" s="102"/>
      <c r="I2199" s="93"/>
      <c r="J2199" s="93"/>
      <c r="S2199" s="72"/>
      <c r="T2199" s="72"/>
    </row>
    <row r="2200" spans="1:20" s="65" customFormat="1" ht="14.5" x14ac:dyDescent="0.35">
      <c r="A2200" s="48"/>
      <c r="E2200" s="102"/>
      <c r="F2200" s="102"/>
      <c r="G2200" s="102"/>
      <c r="I2200" s="93"/>
      <c r="J2200" s="93"/>
      <c r="S2200" s="72"/>
      <c r="T2200" s="72"/>
    </row>
    <row r="2201" spans="1:20" s="65" customFormat="1" ht="14.5" x14ac:dyDescent="0.35">
      <c r="A2201" s="48"/>
      <c r="E2201" s="102"/>
      <c r="F2201" s="102"/>
      <c r="G2201" s="102"/>
      <c r="I2201" s="93"/>
      <c r="J2201" s="93"/>
      <c r="S2201" s="72"/>
      <c r="T2201" s="72"/>
    </row>
    <row r="2202" spans="1:20" s="65" customFormat="1" ht="14.5" x14ac:dyDescent="0.35">
      <c r="A2202" s="48"/>
      <c r="E2202" s="102"/>
      <c r="F2202" s="102"/>
      <c r="G2202" s="102"/>
      <c r="I2202" s="93"/>
      <c r="J2202" s="93"/>
      <c r="S2202" s="72"/>
      <c r="T2202" s="72"/>
    </row>
    <row r="2203" spans="1:20" s="65" customFormat="1" ht="14.5" x14ac:dyDescent="0.35">
      <c r="A2203" s="48"/>
      <c r="E2203" s="102"/>
      <c r="F2203" s="102"/>
      <c r="G2203" s="102"/>
      <c r="I2203" s="93"/>
      <c r="J2203" s="93"/>
      <c r="S2203" s="72"/>
      <c r="T2203" s="72"/>
    </row>
    <row r="2204" spans="1:20" s="65" customFormat="1" ht="14.5" x14ac:dyDescent="0.35">
      <c r="A2204" s="48"/>
      <c r="E2204" s="102"/>
      <c r="F2204" s="102"/>
      <c r="G2204" s="102"/>
      <c r="I2204" s="93"/>
      <c r="J2204" s="93"/>
      <c r="S2204" s="72"/>
      <c r="T2204" s="72"/>
    </row>
    <row r="2205" spans="1:20" s="65" customFormat="1" ht="14.5" x14ac:dyDescent="0.35">
      <c r="A2205" s="48"/>
      <c r="E2205" s="102"/>
      <c r="F2205" s="102"/>
      <c r="G2205" s="102"/>
      <c r="I2205" s="93"/>
      <c r="J2205" s="93"/>
      <c r="S2205" s="72"/>
      <c r="T2205" s="72"/>
    </row>
    <row r="2206" spans="1:20" s="65" customFormat="1" ht="14.5" x14ac:dyDescent="0.35">
      <c r="A2206" s="48"/>
      <c r="E2206" s="102"/>
      <c r="F2206" s="102"/>
      <c r="G2206" s="102"/>
      <c r="I2206" s="93"/>
      <c r="J2206" s="93"/>
      <c r="S2206" s="72"/>
      <c r="T2206" s="72"/>
    </row>
    <row r="2207" spans="1:20" s="65" customFormat="1" ht="14.5" x14ac:dyDescent="0.35">
      <c r="A2207" s="48"/>
      <c r="E2207" s="102"/>
      <c r="F2207" s="102"/>
      <c r="G2207" s="102"/>
      <c r="I2207" s="93"/>
      <c r="J2207" s="93"/>
      <c r="S2207" s="72"/>
      <c r="T2207" s="72"/>
    </row>
    <row r="2208" spans="1:20" s="65" customFormat="1" ht="14.5" x14ac:dyDescent="0.35">
      <c r="A2208" s="48"/>
      <c r="E2208" s="102"/>
      <c r="F2208" s="102"/>
      <c r="G2208" s="102"/>
      <c r="I2208" s="93"/>
      <c r="J2208" s="93"/>
      <c r="S2208" s="72"/>
      <c r="T2208" s="72"/>
    </row>
    <row r="2209" spans="1:20" s="65" customFormat="1" ht="14.5" x14ac:dyDescent="0.35">
      <c r="A2209" s="48"/>
      <c r="E2209" s="102"/>
      <c r="F2209" s="102"/>
      <c r="G2209" s="102"/>
      <c r="I2209" s="93"/>
      <c r="J2209" s="93"/>
      <c r="S2209" s="72"/>
      <c r="T2209" s="72"/>
    </row>
    <row r="2210" spans="1:20" s="65" customFormat="1" ht="14.5" x14ac:dyDescent="0.35">
      <c r="A2210" s="48"/>
      <c r="E2210" s="102"/>
      <c r="F2210" s="102"/>
      <c r="G2210" s="102"/>
      <c r="I2210" s="93"/>
      <c r="J2210" s="93"/>
      <c r="S2210" s="72"/>
      <c r="T2210" s="72"/>
    </row>
    <row r="2211" spans="1:20" s="65" customFormat="1" ht="14.5" x14ac:dyDescent="0.35">
      <c r="A2211" s="48"/>
      <c r="E2211" s="102"/>
      <c r="F2211" s="102"/>
      <c r="G2211" s="102"/>
      <c r="I2211" s="93"/>
      <c r="J2211" s="93"/>
      <c r="S2211" s="72"/>
      <c r="T2211" s="72"/>
    </row>
    <row r="2212" spans="1:20" s="65" customFormat="1" ht="14.5" x14ac:dyDescent="0.35">
      <c r="A2212" s="48"/>
      <c r="E2212" s="102"/>
      <c r="F2212" s="102"/>
      <c r="G2212" s="102"/>
      <c r="I2212" s="93"/>
      <c r="J2212" s="93"/>
      <c r="S2212" s="72"/>
      <c r="T2212" s="72"/>
    </row>
    <row r="2213" spans="1:20" s="65" customFormat="1" ht="14.5" x14ac:dyDescent="0.35">
      <c r="A2213" s="48"/>
      <c r="E2213" s="102"/>
      <c r="F2213" s="102"/>
      <c r="G2213" s="102"/>
      <c r="I2213" s="93"/>
      <c r="J2213" s="93"/>
      <c r="S2213" s="72"/>
      <c r="T2213" s="72"/>
    </row>
    <row r="2214" spans="1:20" s="65" customFormat="1" ht="14.5" x14ac:dyDescent="0.35">
      <c r="A2214" s="48"/>
      <c r="E2214" s="102"/>
      <c r="F2214" s="102"/>
      <c r="G2214" s="102"/>
      <c r="I2214" s="93"/>
      <c r="J2214" s="93"/>
      <c r="S2214" s="72"/>
      <c r="T2214" s="72"/>
    </row>
    <row r="2215" spans="1:20" s="65" customFormat="1" ht="14.5" x14ac:dyDescent="0.35">
      <c r="A2215" s="48"/>
      <c r="E2215" s="102"/>
      <c r="F2215" s="102"/>
      <c r="G2215" s="102"/>
      <c r="I2215" s="93"/>
      <c r="J2215" s="93"/>
      <c r="S2215" s="72"/>
      <c r="T2215" s="72"/>
    </row>
    <row r="2216" spans="1:20" s="65" customFormat="1" ht="14.5" x14ac:dyDescent="0.35">
      <c r="A2216" s="48"/>
      <c r="E2216" s="102"/>
      <c r="F2216" s="102"/>
      <c r="G2216" s="102"/>
      <c r="I2216" s="93"/>
      <c r="J2216" s="93"/>
      <c r="S2216" s="72"/>
      <c r="T2216" s="72"/>
    </row>
    <row r="2217" spans="1:20" s="65" customFormat="1" ht="14.5" x14ac:dyDescent="0.35">
      <c r="A2217" s="48"/>
      <c r="E2217" s="102"/>
      <c r="F2217" s="102"/>
      <c r="G2217" s="102"/>
      <c r="I2217" s="93"/>
      <c r="J2217" s="93"/>
      <c r="S2217" s="72"/>
      <c r="T2217" s="72"/>
    </row>
    <row r="2218" spans="1:20" s="65" customFormat="1" ht="14.5" x14ac:dyDescent="0.35">
      <c r="A2218" s="48"/>
      <c r="E2218" s="102"/>
      <c r="F2218" s="102"/>
      <c r="G2218" s="102"/>
      <c r="I2218" s="93"/>
      <c r="J2218" s="93"/>
      <c r="S2218" s="72"/>
      <c r="T2218" s="72"/>
    </row>
    <row r="2219" spans="1:20" s="65" customFormat="1" ht="14.5" x14ac:dyDescent="0.35">
      <c r="A2219" s="48"/>
      <c r="E2219" s="102"/>
      <c r="F2219" s="102"/>
      <c r="G2219" s="102"/>
      <c r="I2219" s="93"/>
      <c r="J2219" s="93"/>
      <c r="S2219" s="72"/>
      <c r="T2219" s="72"/>
    </row>
    <row r="2220" spans="1:20" s="65" customFormat="1" ht="14.5" x14ac:dyDescent="0.35">
      <c r="A2220" s="48"/>
      <c r="E2220" s="102"/>
      <c r="F2220" s="102"/>
      <c r="G2220" s="102"/>
      <c r="I2220" s="93"/>
      <c r="J2220" s="93"/>
      <c r="S2220" s="72"/>
      <c r="T2220" s="72"/>
    </row>
    <row r="2221" spans="1:20" s="65" customFormat="1" ht="14.5" x14ac:dyDescent="0.35">
      <c r="A2221" s="48"/>
      <c r="E2221" s="102"/>
      <c r="F2221" s="102"/>
      <c r="G2221" s="102"/>
      <c r="I2221" s="93"/>
      <c r="J2221" s="93"/>
      <c r="S2221" s="72"/>
      <c r="T2221" s="72"/>
    </row>
    <row r="2222" spans="1:20" s="65" customFormat="1" ht="14.5" x14ac:dyDescent="0.35">
      <c r="A2222" s="48"/>
      <c r="E2222" s="102"/>
      <c r="F2222" s="102"/>
      <c r="G2222" s="102"/>
      <c r="I2222" s="93"/>
      <c r="J2222" s="93"/>
      <c r="S2222" s="72"/>
      <c r="T2222" s="72"/>
    </row>
    <row r="2223" spans="1:20" s="65" customFormat="1" ht="14.5" x14ac:dyDescent="0.35">
      <c r="A2223" s="48"/>
      <c r="E2223" s="102"/>
      <c r="F2223" s="102"/>
      <c r="G2223" s="102"/>
      <c r="I2223" s="93"/>
      <c r="J2223" s="93"/>
      <c r="S2223" s="72"/>
      <c r="T2223" s="72"/>
    </row>
    <row r="2224" spans="1:20" s="65" customFormat="1" ht="14.5" x14ac:dyDescent="0.35">
      <c r="A2224" s="48"/>
      <c r="E2224" s="102"/>
      <c r="F2224" s="102"/>
      <c r="G2224" s="102"/>
      <c r="I2224" s="93"/>
      <c r="J2224" s="93"/>
      <c r="S2224" s="72"/>
      <c r="T2224" s="72"/>
    </row>
    <row r="2225" spans="1:20" s="65" customFormat="1" ht="14.5" x14ac:dyDescent="0.35">
      <c r="A2225" s="48"/>
      <c r="E2225" s="102"/>
      <c r="F2225" s="102"/>
      <c r="G2225" s="102"/>
      <c r="I2225" s="93"/>
      <c r="J2225" s="93"/>
      <c r="S2225" s="72"/>
      <c r="T2225" s="72"/>
    </row>
    <row r="2226" spans="1:20" s="65" customFormat="1" ht="14.5" x14ac:dyDescent="0.35">
      <c r="A2226" s="48"/>
      <c r="E2226" s="102"/>
      <c r="F2226" s="102"/>
      <c r="G2226" s="102"/>
      <c r="I2226" s="93"/>
      <c r="J2226" s="93"/>
      <c r="S2226" s="72"/>
      <c r="T2226" s="72"/>
    </row>
    <row r="2227" spans="1:20" s="65" customFormat="1" ht="14.5" x14ac:dyDescent="0.35">
      <c r="A2227" s="48"/>
      <c r="E2227" s="102"/>
      <c r="F2227" s="102"/>
      <c r="G2227" s="102"/>
      <c r="I2227" s="93"/>
      <c r="J2227" s="93"/>
      <c r="S2227" s="72"/>
      <c r="T2227" s="72"/>
    </row>
    <row r="2228" spans="1:20" s="65" customFormat="1" ht="14.5" x14ac:dyDescent="0.35">
      <c r="A2228" s="48"/>
      <c r="E2228" s="102"/>
      <c r="F2228" s="102"/>
      <c r="G2228" s="102"/>
      <c r="I2228" s="93"/>
      <c r="J2228" s="93"/>
      <c r="S2228" s="72"/>
      <c r="T2228" s="72"/>
    </row>
    <row r="2229" spans="1:20" s="65" customFormat="1" ht="14.5" x14ac:dyDescent="0.35">
      <c r="A2229" s="48"/>
      <c r="E2229" s="102"/>
      <c r="F2229" s="102"/>
      <c r="G2229" s="102"/>
      <c r="I2229" s="93"/>
      <c r="J2229" s="93"/>
      <c r="S2229" s="72"/>
      <c r="T2229" s="72"/>
    </row>
    <row r="2230" spans="1:20" s="65" customFormat="1" ht="14.5" x14ac:dyDescent="0.35">
      <c r="A2230" s="48"/>
      <c r="E2230" s="102"/>
      <c r="F2230" s="102"/>
      <c r="G2230" s="102"/>
      <c r="I2230" s="93"/>
      <c r="J2230" s="93"/>
      <c r="S2230" s="72"/>
      <c r="T2230" s="72"/>
    </row>
    <row r="2231" spans="1:20" s="65" customFormat="1" ht="14.5" x14ac:dyDescent="0.35">
      <c r="A2231" s="48"/>
      <c r="E2231" s="102"/>
      <c r="F2231" s="102"/>
      <c r="G2231" s="102"/>
      <c r="I2231" s="93"/>
      <c r="J2231" s="93"/>
      <c r="S2231" s="72"/>
      <c r="T2231" s="72"/>
    </row>
    <row r="2232" spans="1:20" s="65" customFormat="1" ht="14.5" x14ac:dyDescent="0.35">
      <c r="A2232" s="48"/>
      <c r="E2232" s="102"/>
      <c r="F2232" s="102"/>
      <c r="G2232" s="102"/>
      <c r="I2232" s="93"/>
      <c r="J2232" s="93"/>
      <c r="S2232" s="72"/>
      <c r="T2232" s="72"/>
    </row>
    <row r="2233" spans="1:20" s="65" customFormat="1" ht="14.5" x14ac:dyDescent="0.35">
      <c r="A2233" s="48"/>
      <c r="E2233" s="102"/>
      <c r="F2233" s="102"/>
      <c r="G2233" s="102"/>
      <c r="I2233" s="93"/>
      <c r="J2233" s="93"/>
      <c r="S2233" s="72"/>
      <c r="T2233" s="72"/>
    </row>
    <row r="2234" spans="1:20" s="65" customFormat="1" ht="14.5" x14ac:dyDescent="0.35">
      <c r="A2234" s="48"/>
      <c r="E2234" s="102"/>
      <c r="F2234" s="102"/>
      <c r="G2234" s="102"/>
      <c r="I2234" s="93"/>
      <c r="J2234" s="93"/>
      <c r="S2234" s="72"/>
      <c r="T2234" s="72"/>
    </row>
    <row r="2235" spans="1:20" s="65" customFormat="1" ht="14.5" x14ac:dyDescent="0.35">
      <c r="A2235" s="48"/>
      <c r="E2235" s="102"/>
      <c r="F2235" s="102"/>
      <c r="G2235" s="102"/>
      <c r="I2235" s="93"/>
      <c r="J2235" s="93"/>
      <c r="S2235" s="72"/>
      <c r="T2235" s="72"/>
    </row>
    <row r="2236" spans="1:20" s="65" customFormat="1" ht="14.5" x14ac:dyDescent="0.35">
      <c r="A2236" s="48"/>
      <c r="E2236" s="102"/>
      <c r="F2236" s="102"/>
      <c r="G2236" s="102"/>
      <c r="I2236" s="93"/>
      <c r="J2236" s="93"/>
      <c r="S2236" s="72"/>
      <c r="T2236" s="72"/>
    </row>
    <row r="2237" spans="1:20" s="65" customFormat="1" ht="14.5" x14ac:dyDescent="0.35">
      <c r="A2237" s="48"/>
      <c r="E2237" s="102"/>
      <c r="F2237" s="102"/>
      <c r="G2237" s="102"/>
      <c r="I2237" s="93"/>
      <c r="J2237" s="93"/>
      <c r="S2237" s="72"/>
      <c r="T2237" s="72"/>
    </row>
    <row r="2238" spans="1:20" s="65" customFormat="1" ht="14.5" x14ac:dyDescent="0.35">
      <c r="A2238" s="48"/>
      <c r="E2238" s="102"/>
      <c r="F2238" s="102"/>
      <c r="G2238" s="102"/>
      <c r="I2238" s="93"/>
      <c r="J2238" s="93"/>
      <c r="S2238" s="72"/>
      <c r="T2238" s="72"/>
    </row>
    <row r="2239" spans="1:20" s="65" customFormat="1" ht="14.5" x14ac:dyDescent="0.35">
      <c r="A2239" s="48"/>
      <c r="E2239" s="102"/>
      <c r="F2239" s="102"/>
      <c r="G2239" s="102"/>
      <c r="I2239" s="93"/>
      <c r="J2239" s="93"/>
      <c r="S2239" s="72"/>
      <c r="T2239" s="72"/>
    </row>
    <row r="2240" spans="1:20" s="65" customFormat="1" ht="14.5" x14ac:dyDescent="0.35">
      <c r="A2240" s="48"/>
      <c r="E2240" s="102"/>
      <c r="F2240" s="102"/>
      <c r="G2240" s="102"/>
      <c r="I2240" s="93"/>
      <c r="J2240" s="93"/>
      <c r="S2240" s="72"/>
      <c r="T2240" s="72"/>
    </row>
    <row r="2241" spans="1:20" s="65" customFormat="1" ht="14.5" x14ac:dyDescent="0.35">
      <c r="A2241" s="48"/>
      <c r="E2241" s="102"/>
      <c r="F2241" s="102"/>
      <c r="G2241" s="102"/>
      <c r="I2241" s="93"/>
      <c r="J2241" s="93"/>
      <c r="S2241" s="72"/>
      <c r="T2241" s="72"/>
    </row>
    <row r="2242" spans="1:20" s="65" customFormat="1" ht="14.5" x14ac:dyDescent="0.35">
      <c r="A2242" s="48"/>
      <c r="E2242" s="102"/>
      <c r="F2242" s="102"/>
      <c r="G2242" s="102"/>
      <c r="I2242" s="93"/>
      <c r="J2242" s="93"/>
      <c r="S2242" s="72"/>
      <c r="T2242" s="72"/>
    </row>
    <row r="2243" spans="1:20" s="65" customFormat="1" ht="14.5" x14ac:dyDescent="0.35">
      <c r="A2243" s="48"/>
      <c r="E2243" s="102"/>
      <c r="F2243" s="102"/>
      <c r="G2243" s="102"/>
      <c r="I2243" s="93"/>
      <c r="J2243" s="93"/>
      <c r="S2243" s="72"/>
      <c r="T2243" s="72"/>
    </row>
    <row r="2244" spans="1:20" s="65" customFormat="1" ht="14.5" x14ac:dyDescent="0.35">
      <c r="A2244" s="48"/>
      <c r="E2244" s="102"/>
      <c r="F2244" s="102"/>
      <c r="G2244" s="102"/>
      <c r="I2244" s="93"/>
      <c r="J2244" s="93"/>
      <c r="S2244" s="72"/>
      <c r="T2244" s="72"/>
    </row>
    <row r="2245" spans="1:20" s="65" customFormat="1" ht="14.5" x14ac:dyDescent="0.35">
      <c r="A2245" s="48"/>
      <c r="E2245" s="102"/>
      <c r="F2245" s="102"/>
      <c r="G2245" s="102"/>
      <c r="I2245" s="93"/>
      <c r="J2245" s="93"/>
      <c r="S2245" s="72"/>
      <c r="T2245" s="72"/>
    </row>
    <row r="2246" spans="1:20" s="65" customFormat="1" ht="14.5" x14ac:dyDescent="0.35">
      <c r="A2246" s="48"/>
      <c r="E2246" s="102"/>
      <c r="F2246" s="102"/>
      <c r="G2246" s="102"/>
      <c r="I2246" s="93"/>
      <c r="J2246" s="93"/>
      <c r="S2246" s="72"/>
      <c r="T2246" s="72"/>
    </row>
    <row r="2247" spans="1:20" s="65" customFormat="1" ht="14.5" x14ac:dyDescent="0.35">
      <c r="A2247" s="48"/>
      <c r="E2247" s="102"/>
      <c r="F2247" s="102"/>
      <c r="G2247" s="102"/>
      <c r="I2247" s="93"/>
      <c r="J2247" s="93"/>
      <c r="S2247" s="72"/>
      <c r="T2247" s="72"/>
    </row>
    <row r="2248" spans="1:20" s="65" customFormat="1" ht="14.5" x14ac:dyDescent="0.35">
      <c r="A2248" s="48"/>
      <c r="E2248" s="102"/>
      <c r="F2248" s="102"/>
      <c r="G2248" s="102"/>
      <c r="I2248" s="93"/>
      <c r="J2248" s="93"/>
      <c r="S2248" s="72"/>
      <c r="T2248" s="72"/>
    </row>
    <row r="2249" spans="1:20" s="65" customFormat="1" ht="14.5" x14ac:dyDescent="0.35">
      <c r="A2249" s="48"/>
      <c r="E2249" s="102"/>
      <c r="F2249" s="102"/>
      <c r="G2249" s="102"/>
      <c r="I2249" s="93"/>
      <c r="J2249" s="93"/>
      <c r="S2249" s="72"/>
      <c r="T2249" s="72"/>
    </row>
    <row r="2250" spans="1:20" s="65" customFormat="1" ht="14.5" x14ac:dyDescent="0.35">
      <c r="A2250" s="48"/>
      <c r="E2250" s="102"/>
      <c r="F2250" s="102"/>
      <c r="G2250" s="102"/>
      <c r="I2250" s="93"/>
      <c r="J2250" s="93"/>
      <c r="S2250" s="72"/>
      <c r="T2250" s="72"/>
    </row>
    <row r="2251" spans="1:20" s="65" customFormat="1" ht="14.5" x14ac:dyDescent="0.35">
      <c r="A2251" s="48"/>
      <c r="E2251" s="102"/>
      <c r="F2251" s="102"/>
      <c r="G2251" s="102"/>
      <c r="I2251" s="93"/>
      <c r="J2251" s="93"/>
      <c r="S2251" s="72"/>
      <c r="T2251" s="72"/>
    </row>
    <row r="2252" spans="1:20" s="65" customFormat="1" ht="14.5" x14ac:dyDescent="0.35">
      <c r="A2252" s="48"/>
      <c r="E2252" s="102"/>
      <c r="F2252" s="102"/>
      <c r="G2252" s="102"/>
      <c r="I2252" s="93"/>
      <c r="J2252" s="93"/>
      <c r="S2252" s="72"/>
      <c r="T2252" s="72"/>
    </row>
    <row r="2253" spans="1:20" s="65" customFormat="1" ht="14.5" x14ac:dyDescent="0.35">
      <c r="A2253" s="48"/>
      <c r="E2253" s="102"/>
      <c r="F2253" s="102"/>
      <c r="G2253" s="102"/>
      <c r="I2253" s="93"/>
      <c r="J2253" s="93"/>
      <c r="S2253" s="72"/>
      <c r="T2253" s="72"/>
    </row>
    <row r="2254" spans="1:20" s="65" customFormat="1" ht="14.5" x14ac:dyDescent="0.35">
      <c r="A2254" s="48"/>
      <c r="E2254" s="102"/>
      <c r="F2254" s="102"/>
      <c r="G2254" s="102"/>
      <c r="I2254" s="93"/>
      <c r="J2254" s="93"/>
      <c r="S2254" s="72"/>
      <c r="T2254" s="72"/>
    </row>
    <row r="2255" spans="1:20" s="65" customFormat="1" ht="14.5" x14ac:dyDescent="0.35">
      <c r="A2255" s="48"/>
      <c r="E2255" s="102"/>
      <c r="F2255" s="102"/>
      <c r="G2255" s="102"/>
      <c r="I2255" s="93"/>
      <c r="J2255" s="93"/>
      <c r="S2255" s="72"/>
      <c r="T2255" s="72"/>
    </row>
    <row r="2256" spans="1:20" s="65" customFormat="1" ht="14.5" x14ac:dyDescent="0.35">
      <c r="A2256" s="48"/>
      <c r="E2256" s="102"/>
      <c r="F2256" s="102"/>
      <c r="G2256" s="102"/>
      <c r="I2256" s="93"/>
      <c r="J2256" s="93"/>
      <c r="S2256" s="72"/>
      <c r="T2256" s="72"/>
    </row>
    <row r="2257" spans="1:20" s="65" customFormat="1" ht="14.5" x14ac:dyDescent="0.35">
      <c r="A2257" s="48"/>
      <c r="E2257" s="102"/>
      <c r="F2257" s="102"/>
      <c r="G2257" s="102"/>
      <c r="I2257" s="93"/>
      <c r="J2257" s="93"/>
      <c r="S2257" s="72"/>
      <c r="T2257" s="72"/>
    </row>
    <row r="2258" spans="1:20" s="65" customFormat="1" ht="14.5" x14ac:dyDescent="0.35">
      <c r="A2258" s="48"/>
      <c r="E2258" s="102"/>
      <c r="F2258" s="102"/>
      <c r="G2258" s="102"/>
      <c r="I2258" s="93"/>
      <c r="J2258" s="93"/>
      <c r="S2258" s="72"/>
      <c r="T2258" s="72"/>
    </row>
    <row r="2259" spans="1:20" s="65" customFormat="1" ht="14.5" x14ac:dyDescent="0.35">
      <c r="A2259" s="48"/>
      <c r="E2259" s="102"/>
      <c r="F2259" s="102"/>
      <c r="G2259" s="102"/>
      <c r="I2259" s="93"/>
      <c r="J2259" s="93"/>
      <c r="S2259" s="72"/>
      <c r="T2259" s="72"/>
    </row>
    <row r="2260" spans="1:20" s="65" customFormat="1" ht="14.5" x14ac:dyDescent="0.35">
      <c r="A2260" s="48"/>
      <c r="E2260" s="102"/>
      <c r="F2260" s="102"/>
      <c r="G2260" s="102"/>
      <c r="I2260" s="93"/>
      <c r="J2260" s="93"/>
      <c r="S2260" s="72"/>
      <c r="T2260" s="72"/>
    </row>
    <row r="2261" spans="1:20" s="65" customFormat="1" ht="14.5" x14ac:dyDescent="0.35">
      <c r="A2261" s="48"/>
      <c r="E2261" s="102"/>
      <c r="F2261" s="102"/>
      <c r="G2261" s="102"/>
      <c r="I2261" s="93"/>
      <c r="J2261" s="93"/>
      <c r="S2261" s="72"/>
      <c r="T2261" s="72"/>
    </row>
    <row r="2262" spans="1:20" s="65" customFormat="1" ht="14.5" x14ac:dyDescent="0.35">
      <c r="A2262" s="48"/>
      <c r="E2262" s="102"/>
      <c r="F2262" s="102"/>
      <c r="G2262" s="102"/>
      <c r="I2262" s="93"/>
      <c r="J2262" s="93"/>
      <c r="S2262" s="72"/>
      <c r="T2262" s="72"/>
    </row>
    <row r="2263" spans="1:20" s="65" customFormat="1" ht="14.5" x14ac:dyDescent="0.35">
      <c r="A2263" s="48"/>
      <c r="E2263" s="102"/>
      <c r="F2263" s="102"/>
      <c r="G2263" s="102"/>
      <c r="I2263" s="93"/>
      <c r="J2263" s="93"/>
      <c r="S2263" s="72"/>
      <c r="T2263" s="72"/>
    </row>
    <row r="2264" spans="1:20" s="65" customFormat="1" ht="14.5" x14ac:dyDescent="0.35">
      <c r="A2264" s="48"/>
      <c r="E2264" s="102"/>
      <c r="F2264" s="102"/>
      <c r="G2264" s="102"/>
      <c r="I2264" s="93"/>
      <c r="J2264" s="93"/>
      <c r="S2264" s="72"/>
      <c r="T2264" s="72"/>
    </row>
    <row r="2265" spans="1:20" s="65" customFormat="1" ht="14.5" x14ac:dyDescent="0.35">
      <c r="A2265" s="48"/>
      <c r="E2265" s="102"/>
      <c r="F2265" s="102"/>
      <c r="G2265" s="102"/>
      <c r="I2265" s="93"/>
      <c r="J2265" s="93"/>
      <c r="S2265" s="72"/>
      <c r="T2265" s="72"/>
    </row>
    <row r="2266" spans="1:20" s="65" customFormat="1" ht="14.5" x14ac:dyDescent="0.35">
      <c r="A2266" s="48"/>
      <c r="E2266" s="102"/>
      <c r="F2266" s="102"/>
      <c r="G2266" s="102"/>
      <c r="I2266" s="93"/>
      <c r="J2266" s="93"/>
      <c r="S2266" s="72"/>
      <c r="T2266" s="72"/>
    </row>
    <row r="2267" spans="1:20" s="65" customFormat="1" ht="14.5" x14ac:dyDescent="0.35">
      <c r="A2267" s="48"/>
      <c r="E2267" s="102"/>
      <c r="F2267" s="102"/>
      <c r="G2267" s="102"/>
      <c r="I2267" s="93"/>
      <c r="J2267" s="93"/>
      <c r="S2267" s="72"/>
      <c r="T2267" s="72"/>
    </row>
    <row r="2268" spans="1:20" s="65" customFormat="1" ht="14.5" x14ac:dyDescent="0.35">
      <c r="A2268" s="48"/>
      <c r="E2268" s="102"/>
      <c r="F2268" s="102"/>
      <c r="G2268" s="102"/>
      <c r="I2268" s="93"/>
      <c r="J2268" s="93"/>
      <c r="S2268" s="72"/>
      <c r="T2268" s="72"/>
    </row>
    <row r="2269" spans="1:20" s="65" customFormat="1" ht="14.5" x14ac:dyDescent="0.35">
      <c r="A2269" s="48"/>
      <c r="E2269" s="102"/>
      <c r="F2269" s="102"/>
      <c r="G2269" s="102"/>
      <c r="I2269" s="93"/>
      <c r="J2269" s="93"/>
      <c r="S2269" s="72"/>
      <c r="T2269" s="72"/>
    </row>
    <row r="2270" spans="1:20" s="65" customFormat="1" ht="14.5" x14ac:dyDescent="0.35">
      <c r="A2270" s="48"/>
      <c r="E2270" s="102"/>
      <c r="F2270" s="102"/>
      <c r="G2270" s="102"/>
      <c r="I2270" s="93"/>
      <c r="J2270" s="93"/>
      <c r="S2270" s="72"/>
      <c r="T2270" s="72"/>
    </row>
    <row r="2271" spans="1:20" s="65" customFormat="1" ht="14.5" x14ac:dyDescent="0.35">
      <c r="A2271" s="48"/>
      <c r="E2271" s="102"/>
      <c r="F2271" s="102"/>
      <c r="G2271" s="102"/>
      <c r="I2271" s="93"/>
      <c r="J2271" s="93"/>
      <c r="S2271" s="72"/>
      <c r="T2271" s="72"/>
    </row>
    <row r="2272" spans="1:20" s="65" customFormat="1" ht="14.5" x14ac:dyDescent="0.35">
      <c r="A2272" s="48"/>
      <c r="E2272" s="102"/>
      <c r="F2272" s="102"/>
      <c r="G2272" s="102"/>
      <c r="I2272" s="93"/>
      <c r="J2272" s="93"/>
      <c r="S2272" s="72"/>
      <c r="T2272" s="72"/>
    </row>
    <row r="2273" spans="1:20" s="65" customFormat="1" ht="14.5" x14ac:dyDescent="0.35">
      <c r="A2273" s="48"/>
      <c r="E2273" s="102"/>
      <c r="F2273" s="102"/>
      <c r="G2273" s="102"/>
      <c r="I2273" s="93"/>
      <c r="J2273" s="93"/>
      <c r="S2273" s="72"/>
      <c r="T2273" s="72"/>
    </row>
    <row r="2274" spans="1:20" s="65" customFormat="1" ht="14.5" x14ac:dyDescent="0.35">
      <c r="A2274" s="48"/>
      <c r="E2274" s="102"/>
      <c r="F2274" s="102"/>
      <c r="G2274" s="102"/>
      <c r="I2274" s="93"/>
      <c r="J2274" s="93"/>
      <c r="S2274" s="72"/>
      <c r="T2274" s="72"/>
    </row>
    <row r="2275" spans="1:20" s="65" customFormat="1" ht="14.5" x14ac:dyDescent="0.35">
      <c r="A2275" s="48"/>
      <c r="E2275" s="102"/>
      <c r="F2275" s="102"/>
      <c r="G2275" s="102"/>
      <c r="I2275" s="93"/>
      <c r="J2275" s="93"/>
      <c r="S2275" s="72"/>
      <c r="T2275" s="72"/>
    </row>
    <row r="2276" spans="1:20" s="65" customFormat="1" ht="14.5" x14ac:dyDescent="0.35">
      <c r="A2276" s="48"/>
      <c r="E2276" s="102"/>
      <c r="F2276" s="102"/>
      <c r="G2276" s="102"/>
      <c r="I2276" s="93"/>
      <c r="J2276" s="93"/>
      <c r="S2276" s="72"/>
      <c r="T2276" s="72"/>
    </row>
    <row r="2277" spans="1:20" s="65" customFormat="1" ht="14.5" x14ac:dyDescent="0.35">
      <c r="A2277" s="48"/>
      <c r="E2277" s="102"/>
      <c r="F2277" s="102"/>
      <c r="G2277" s="102"/>
      <c r="I2277" s="93"/>
      <c r="J2277" s="93"/>
      <c r="S2277" s="72"/>
      <c r="T2277" s="72"/>
    </row>
    <row r="2278" spans="1:20" s="65" customFormat="1" ht="14.5" x14ac:dyDescent="0.35">
      <c r="A2278" s="48"/>
      <c r="E2278" s="102"/>
      <c r="F2278" s="102"/>
      <c r="G2278" s="102"/>
      <c r="I2278" s="93"/>
      <c r="J2278" s="93"/>
      <c r="S2278" s="72"/>
      <c r="T2278" s="72"/>
    </row>
    <row r="2279" spans="1:20" s="65" customFormat="1" ht="14.5" x14ac:dyDescent="0.35">
      <c r="A2279" s="48"/>
      <c r="E2279" s="102"/>
      <c r="F2279" s="102"/>
      <c r="G2279" s="102"/>
      <c r="I2279" s="93"/>
      <c r="J2279" s="93"/>
      <c r="S2279" s="72"/>
      <c r="T2279" s="72"/>
    </row>
    <row r="2280" spans="1:20" s="65" customFormat="1" ht="14.5" x14ac:dyDescent="0.35">
      <c r="A2280" s="48"/>
      <c r="E2280" s="102"/>
      <c r="F2280" s="102"/>
      <c r="G2280" s="102"/>
      <c r="I2280" s="93"/>
      <c r="J2280" s="93"/>
      <c r="S2280" s="72"/>
      <c r="T2280" s="72"/>
    </row>
    <row r="2281" spans="1:20" s="65" customFormat="1" ht="14.5" x14ac:dyDescent="0.35">
      <c r="A2281" s="48"/>
      <c r="E2281" s="102"/>
      <c r="F2281" s="102"/>
      <c r="G2281" s="102"/>
      <c r="I2281" s="93"/>
      <c r="J2281" s="93"/>
      <c r="S2281" s="72"/>
      <c r="T2281" s="72"/>
    </row>
    <row r="2282" spans="1:20" s="65" customFormat="1" ht="14.5" x14ac:dyDescent="0.35">
      <c r="A2282" s="48"/>
      <c r="E2282" s="102"/>
      <c r="F2282" s="102"/>
      <c r="G2282" s="102"/>
      <c r="I2282" s="93"/>
      <c r="J2282" s="93"/>
      <c r="S2282" s="72"/>
      <c r="T2282" s="72"/>
    </row>
    <row r="2283" spans="1:20" s="65" customFormat="1" ht="14.5" x14ac:dyDescent="0.35">
      <c r="A2283" s="48"/>
      <c r="E2283" s="102"/>
      <c r="F2283" s="102"/>
      <c r="G2283" s="102"/>
      <c r="I2283" s="93"/>
      <c r="J2283" s="93"/>
      <c r="S2283" s="72"/>
      <c r="T2283" s="72"/>
    </row>
    <row r="2284" spans="1:20" s="65" customFormat="1" ht="14.5" x14ac:dyDescent="0.35">
      <c r="A2284" s="48"/>
      <c r="E2284" s="102"/>
      <c r="F2284" s="102"/>
      <c r="G2284" s="102"/>
      <c r="I2284" s="93"/>
      <c r="J2284" s="93"/>
      <c r="S2284" s="72"/>
      <c r="T2284" s="72"/>
    </row>
    <row r="2285" spans="1:20" s="65" customFormat="1" ht="14.5" x14ac:dyDescent="0.35">
      <c r="A2285" s="48"/>
      <c r="E2285" s="102"/>
      <c r="F2285" s="102"/>
      <c r="G2285" s="102"/>
      <c r="I2285" s="93"/>
      <c r="J2285" s="93"/>
      <c r="S2285" s="72"/>
      <c r="T2285" s="72"/>
    </row>
    <row r="2286" spans="1:20" s="65" customFormat="1" ht="14.5" x14ac:dyDescent="0.35">
      <c r="A2286" s="48"/>
      <c r="E2286" s="102"/>
      <c r="F2286" s="102"/>
      <c r="G2286" s="102"/>
      <c r="I2286" s="93"/>
      <c r="J2286" s="93"/>
      <c r="S2286" s="72"/>
      <c r="T2286" s="72"/>
    </row>
    <row r="2287" spans="1:20" s="65" customFormat="1" ht="14.5" x14ac:dyDescent="0.35">
      <c r="A2287" s="48"/>
      <c r="E2287" s="102"/>
      <c r="F2287" s="102"/>
      <c r="G2287" s="102"/>
      <c r="I2287" s="93"/>
      <c r="J2287" s="93"/>
      <c r="S2287" s="72"/>
      <c r="T2287" s="72"/>
    </row>
    <row r="2288" spans="1:20" s="65" customFormat="1" ht="14.5" x14ac:dyDescent="0.35">
      <c r="A2288" s="48"/>
      <c r="E2288" s="102"/>
      <c r="F2288" s="102"/>
      <c r="G2288" s="102"/>
      <c r="I2288" s="93"/>
      <c r="J2288" s="93"/>
      <c r="S2288" s="72"/>
      <c r="T2288" s="72"/>
    </row>
    <row r="2289" spans="1:20" s="65" customFormat="1" ht="14.5" x14ac:dyDescent="0.35">
      <c r="A2289" s="48"/>
      <c r="E2289" s="102"/>
      <c r="F2289" s="102"/>
      <c r="G2289" s="102"/>
      <c r="I2289" s="93"/>
      <c r="J2289" s="93"/>
      <c r="S2289" s="72"/>
      <c r="T2289" s="72"/>
    </row>
    <row r="2290" spans="1:20" s="65" customFormat="1" ht="14.5" x14ac:dyDescent="0.35">
      <c r="A2290" s="48"/>
      <c r="E2290" s="102"/>
      <c r="F2290" s="102"/>
      <c r="G2290" s="102"/>
      <c r="I2290" s="93"/>
      <c r="J2290" s="93"/>
      <c r="S2290" s="72"/>
      <c r="T2290" s="72"/>
    </row>
    <row r="2291" spans="1:20" s="65" customFormat="1" ht="14.5" x14ac:dyDescent="0.35">
      <c r="A2291" s="48"/>
      <c r="E2291" s="102"/>
      <c r="F2291" s="102"/>
      <c r="G2291" s="102"/>
      <c r="I2291" s="93"/>
      <c r="J2291" s="93"/>
      <c r="S2291" s="72"/>
      <c r="T2291" s="72"/>
    </row>
    <row r="2292" spans="1:20" s="65" customFormat="1" ht="14.5" x14ac:dyDescent="0.35">
      <c r="A2292" s="48"/>
      <c r="E2292" s="102"/>
      <c r="F2292" s="102"/>
      <c r="G2292" s="102"/>
      <c r="I2292" s="93"/>
      <c r="J2292" s="93"/>
      <c r="S2292" s="72"/>
      <c r="T2292" s="72"/>
    </row>
    <row r="2293" spans="1:20" s="65" customFormat="1" ht="14.5" x14ac:dyDescent="0.35">
      <c r="A2293" s="48"/>
      <c r="E2293" s="102"/>
      <c r="F2293" s="102"/>
      <c r="G2293" s="102"/>
      <c r="I2293" s="93"/>
      <c r="J2293" s="93"/>
      <c r="S2293" s="72"/>
      <c r="T2293" s="72"/>
    </row>
    <row r="2294" spans="1:20" s="65" customFormat="1" ht="14.5" x14ac:dyDescent="0.35">
      <c r="A2294" s="48"/>
      <c r="E2294" s="102"/>
      <c r="F2294" s="102"/>
      <c r="G2294" s="102"/>
      <c r="I2294" s="93"/>
      <c r="J2294" s="93"/>
      <c r="S2294" s="72"/>
      <c r="T2294" s="72"/>
    </row>
    <row r="2295" spans="1:20" s="65" customFormat="1" ht="14.5" x14ac:dyDescent="0.35">
      <c r="A2295" s="48"/>
      <c r="E2295" s="102"/>
      <c r="F2295" s="102"/>
      <c r="G2295" s="102"/>
      <c r="I2295" s="93"/>
      <c r="J2295" s="93"/>
      <c r="S2295" s="72"/>
      <c r="T2295" s="72"/>
    </row>
    <row r="2296" spans="1:20" s="65" customFormat="1" ht="14.5" x14ac:dyDescent="0.35">
      <c r="A2296" s="48"/>
      <c r="E2296" s="102"/>
      <c r="F2296" s="102"/>
      <c r="G2296" s="102"/>
      <c r="I2296" s="93"/>
      <c r="J2296" s="93"/>
      <c r="S2296" s="72"/>
      <c r="T2296" s="72"/>
    </row>
    <row r="2297" spans="1:20" s="65" customFormat="1" ht="14.5" x14ac:dyDescent="0.35">
      <c r="A2297" s="48"/>
      <c r="E2297" s="102"/>
      <c r="F2297" s="102"/>
      <c r="G2297" s="102"/>
      <c r="I2297" s="93"/>
      <c r="J2297" s="93"/>
      <c r="S2297" s="72"/>
      <c r="T2297" s="72"/>
    </row>
    <row r="2298" spans="1:20" s="65" customFormat="1" ht="14.5" x14ac:dyDescent="0.35">
      <c r="A2298" s="48"/>
      <c r="E2298" s="102"/>
      <c r="F2298" s="102"/>
      <c r="G2298" s="102"/>
      <c r="I2298" s="93"/>
      <c r="J2298" s="93"/>
      <c r="S2298" s="72"/>
      <c r="T2298" s="72"/>
    </row>
    <row r="2299" spans="1:20" s="65" customFormat="1" ht="14.5" x14ac:dyDescent="0.35">
      <c r="A2299" s="48"/>
      <c r="E2299" s="102"/>
      <c r="F2299" s="102"/>
      <c r="G2299" s="102"/>
      <c r="I2299" s="93"/>
      <c r="J2299" s="93"/>
      <c r="S2299" s="72"/>
      <c r="T2299" s="72"/>
    </row>
    <row r="2300" spans="1:20" s="65" customFormat="1" ht="14.5" x14ac:dyDescent="0.35">
      <c r="A2300" s="48"/>
      <c r="E2300" s="102"/>
      <c r="F2300" s="102"/>
      <c r="G2300" s="102"/>
      <c r="I2300" s="93"/>
      <c r="J2300" s="93"/>
      <c r="S2300" s="72"/>
      <c r="T2300" s="72"/>
    </row>
    <row r="2301" spans="1:20" s="65" customFormat="1" ht="14.5" x14ac:dyDescent="0.35">
      <c r="A2301" s="48"/>
      <c r="E2301" s="102"/>
      <c r="F2301" s="102"/>
      <c r="G2301" s="102"/>
      <c r="I2301" s="93"/>
      <c r="J2301" s="93"/>
      <c r="S2301" s="72"/>
      <c r="T2301" s="72"/>
    </row>
    <row r="2302" spans="1:20" s="65" customFormat="1" ht="14.5" x14ac:dyDescent="0.35">
      <c r="A2302" s="48"/>
      <c r="E2302" s="102"/>
      <c r="F2302" s="102"/>
      <c r="G2302" s="102"/>
      <c r="I2302" s="93"/>
      <c r="J2302" s="93"/>
      <c r="S2302" s="72"/>
      <c r="T2302" s="72"/>
    </row>
    <row r="2303" spans="1:20" s="65" customFormat="1" ht="14.5" x14ac:dyDescent="0.35">
      <c r="A2303" s="48"/>
      <c r="E2303" s="102"/>
      <c r="F2303" s="102"/>
      <c r="G2303" s="102"/>
      <c r="I2303" s="93"/>
      <c r="J2303" s="93"/>
      <c r="S2303" s="72"/>
      <c r="T2303" s="72"/>
    </row>
    <row r="2304" spans="1:20" s="65" customFormat="1" ht="14.5" x14ac:dyDescent="0.35">
      <c r="A2304" s="48"/>
      <c r="E2304" s="102"/>
      <c r="F2304" s="102"/>
      <c r="G2304" s="102"/>
      <c r="I2304" s="93"/>
      <c r="J2304" s="93"/>
      <c r="S2304" s="72"/>
      <c r="T2304" s="72"/>
    </row>
    <row r="2305" spans="1:20" s="65" customFormat="1" ht="14.5" x14ac:dyDescent="0.35">
      <c r="A2305" s="48"/>
      <c r="E2305" s="102"/>
      <c r="F2305" s="102"/>
      <c r="G2305" s="102"/>
      <c r="I2305" s="93"/>
      <c r="J2305" s="93"/>
      <c r="S2305" s="72"/>
      <c r="T2305" s="72"/>
    </row>
    <row r="2306" spans="1:20" s="65" customFormat="1" ht="14.5" x14ac:dyDescent="0.35">
      <c r="A2306" s="48"/>
      <c r="E2306" s="102"/>
      <c r="F2306" s="102"/>
      <c r="G2306" s="102"/>
      <c r="I2306" s="93"/>
      <c r="J2306" s="93"/>
      <c r="S2306" s="72"/>
      <c r="T2306" s="72"/>
    </row>
    <row r="2307" spans="1:20" s="65" customFormat="1" ht="14.5" x14ac:dyDescent="0.35">
      <c r="A2307" s="48"/>
      <c r="E2307" s="102"/>
      <c r="F2307" s="102"/>
      <c r="G2307" s="102"/>
      <c r="I2307" s="93"/>
      <c r="J2307" s="93"/>
      <c r="S2307" s="72"/>
      <c r="T2307" s="72"/>
    </row>
    <row r="2308" spans="1:20" s="65" customFormat="1" ht="14.5" x14ac:dyDescent="0.35">
      <c r="A2308" s="48"/>
      <c r="E2308" s="102"/>
      <c r="F2308" s="102"/>
      <c r="G2308" s="102"/>
      <c r="I2308" s="93"/>
      <c r="J2308" s="93"/>
      <c r="S2308" s="72"/>
      <c r="T2308" s="72"/>
    </row>
    <row r="2309" spans="1:20" s="65" customFormat="1" ht="14.5" x14ac:dyDescent="0.35">
      <c r="A2309" s="48"/>
      <c r="E2309" s="102"/>
      <c r="F2309" s="102"/>
      <c r="G2309" s="102"/>
      <c r="I2309" s="93"/>
      <c r="J2309" s="93"/>
      <c r="S2309" s="72"/>
      <c r="T2309" s="72"/>
    </row>
    <row r="2310" spans="1:20" s="65" customFormat="1" ht="14.5" x14ac:dyDescent="0.35">
      <c r="A2310" s="48"/>
      <c r="E2310" s="102"/>
      <c r="F2310" s="102"/>
      <c r="G2310" s="102"/>
      <c r="I2310" s="93"/>
      <c r="J2310" s="93"/>
      <c r="S2310" s="72"/>
      <c r="T2310" s="72"/>
    </row>
    <row r="2311" spans="1:20" s="65" customFormat="1" ht="14.5" x14ac:dyDescent="0.35">
      <c r="A2311" s="48"/>
      <c r="E2311" s="102"/>
      <c r="F2311" s="102"/>
      <c r="G2311" s="102"/>
      <c r="I2311" s="93"/>
      <c r="J2311" s="93"/>
      <c r="S2311" s="72"/>
      <c r="T2311" s="72"/>
    </row>
    <row r="2312" spans="1:20" s="65" customFormat="1" ht="14.5" x14ac:dyDescent="0.35">
      <c r="A2312" s="48"/>
      <c r="E2312" s="102"/>
      <c r="F2312" s="102"/>
      <c r="G2312" s="102"/>
      <c r="I2312" s="93"/>
      <c r="J2312" s="93"/>
      <c r="S2312" s="72"/>
      <c r="T2312" s="72"/>
    </row>
    <row r="2313" spans="1:20" s="65" customFormat="1" ht="14.5" x14ac:dyDescent="0.35">
      <c r="A2313" s="48"/>
      <c r="E2313" s="102"/>
      <c r="F2313" s="102"/>
      <c r="G2313" s="102"/>
      <c r="I2313" s="93"/>
      <c r="J2313" s="93"/>
      <c r="S2313" s="72"/>
      <c r="T2313" s="72"/>
    </row>
    <row r="2314" spans="1:20" s="65" customFormat="1" ht="14.5" x14ac:dyDescent="0.35">
      <c r="A2314" s="48"/>
      <c r="E2314" s="102"/>
      <c r="F2314" s="102"/>
      <c r="G2314" s="102"/>
      <c r="I2314" s="93"/>
      <c r="J2314" s="93"/>
      <c r="S2314" s="72"/>
      <c r="T2314" s="72"/>
    </row>
    <row r="2315" spans="1:20" s="65" customFormat="1" ht="14.5" x14ac:dyDescent="0.35">
      <c r="A2315" s="48"/>
      <c r="E2315" s="102"/>
      <c r="F2315" s="102"/>
      <c r="G2315" s="102"/>
      <c r="I2315" s="93"/>
      <c r="J2315" s="93"/>
      <c r="S2315" s="72"/>
      <c r="T2315" s="72"/>
    </row>
    <row r="2316" spans="1:20" s="65" customFormat="1" ht="14.5" x14ac:dyDescent="0.35">
      <c r="A2316" s="48"/>
      <c r="E2316" s="102"/>
      <c r="F2316" s="102"/>
      <c r="G2316" s="102"/>
      <c r="I2316" s="93"/>
      <c r="J2316" s="93"/>
      <c r="S2316" s="72"/>
      <c r="T2316" s="72"/>
    </row>
    <row r="2317" spans="1:20" s="65" customFormat="1" ht="14.5" x14ac:dyDescent="0.35">
      <c r="A2317" s="48"/>
      <c r="E2317" s="102"/>
      <c r="F2317" s="102"/>
      <c r="G2317" s="102"/>
      <c r="I2317" s="93"/>
      <c r="J2317" s="93"/>
      <c r="S2317" s="72"/>
      <c r="T2317" s="72"/>
    </row>
    <row r="2318" spans="1:20" s="65" customFormat="1" ht="14.5" x14ac:dyDescent="0.35">
      <c r="A2318" s="48"/>
      <c r="E2318" s="102"/>
      <c r="F2318" s="102"/>
      <c r="G2318" s="102"/>
      <c r="I2318" s="93"/>
      <c r="J2318" s="93"/>
      <c r="S2318" s="72"/>
      <c r="T2318" s="72"/>
    </row>
    <row r="2319" spans="1:20" s="65" customFormat="1" ht="14.5" x14ac:dyDescent="0.35">
      <c r="A2319" s="48"/>
      <c r="E2319" s="102"/>
      <c r="F2319" s="102"/>
      <c r="G2319" s="102"/>
      <c r="I2319" s="93"/>
      <c r="J2319" s="93"/>
      <c r="S2319" s="72"/>
      <c r="T2319" s="72"/>
    </row>
    <row r="2320" spans="1:20" s="65" customFormat="1" ht="14.5" x14ac:dyDescent="0.35">
      <c r="A2320" s="48"/>
      <c r="E2320" s="102"/>
      <c r="F2320" s="102"/>
      <c r="G2320" s="102"/>
      <c r="I2320" s="93"/>
      <c r="J2320" s="93"/>
      <c r="S2320" s="72"/>
      <c r="T2320" s="72"/>
    </row>
    <row r="2321" spans="1:20" s="65" customFormat="1" ht="14.5" x14ac:dyDescent="0.35">
      <c r="A2321" s="48"/>
      <c r="E2321" s="102"/>
      <c r="F2321" s="102"/>
      <c r="G2321" s="102"/>
      <c r="I2321" s="93"/>
      <c r="J2321" s="93"/>
      <c r="S2321" s="72"/>
      <c r="T2321" s="72"/>
    </row>
    <row r="2322" spans="1:20" s="65" customFormat="1" ht="14.5" x14ac:dyDescent="0.35">
      <c r="A2322" s="48"/>
      <c r="E2322" s="102"/>
      <c r="F2322" s="102"/>
      <c r="G2322" s="102"/>
      <c r="I2322" s="93"/>
      <c r="J2322" s="93"/>
      <c r="S2322" s="72"/>
      <c r="T2322" s="72"/>
    </row>
    <row r="2323" spans="1:20" s="65" customFormat="1" ht="14.5" x14ac:dyDescent="0.35">
      <c r="A2323" s="48"/>
      <c r="E2323" s="102"/>
      <c r="F2323" s="102"/>
      <c r="G2323" s="102"/>
      <c r="I2323" s="93"/>
      <c r="J2323" s="93"/>
      <c r="S2323" s="72"/>
      <c r="T2323" s="72"/>
    </row>
    <row r="2324" spans="1:20" s="65" customFormat="1" ht="14.5" x14ac:dyDescent="0.35">
      <c r="A2324" s="48"/>
      <c r="E2324" s="102"/>
      <c r="F2324" s="102"/>
      <c r="G2324" s="102"/>
      <c r="I2324" s="93"/>
      <c r="J2324" s="93"/>
      <c r="S2324" s="72"/>
      <c r="T2324" s="72"/>
    </row>
    <row r="2325" spans="1:20" s="65" customFormat="1" ht="14.5" x14ac:dyDescent="0.35">
      <c r="A2325" s="48"/>
      <c r="E2325" s="102"/>
      <c r="F2325" s="102"/>
      <c r="G2325" s="102"/>
      <c r="I2325" s="93"/>
      <c r="J2325" s="93"/>
      <c r="S2325" s="72"/>
      <c r="T2325" s="72"/>
    </row>
    <row r="2326" spans="1:20" s="65" customFormat="1" ht="14.5" x14ac:dyDescent="0.35">
      <c r="A2326" s="48"/>
      <c r="E2326" s="102"/>
      <c r="F2326" s="102"/>
      <c r="G2326" s="102"/>
      <c r="I2326" s="93"/>
      <c r="J2326" s="93"/>
      <c r="S2326" s="72"/>
      <c r="T2326" s="72"/>
    </row>
    <row r="2327" spans="1:20" s="65" customFormat="1" ht="14.5" x14ac:dyDescent="0.35">
      <c r="A2327" s="48"/>
      <c r="E2327" s="102"/>
      <c r="F2327" s="102"/>
      <c r="G2327" s="102"/>
      <c r="I2327" s="93"/>
      <c r="J2327" s="93"/>
      <c r="S2327" s="72"/>
      <c r="T2327" s="72"/>
    </row>
    <row r="2328" spans="1:20" s="65" customFormat="1" ht="14.5" x14ac:dyDescent="0.35">
      <c r="A2328" s="48"/>
      <c r="E2328" s="102"/>
      <c r="F2328" s="102"/>
      <c r="G2328" s="102"/>
      <c r="I2328" s="93"/>
      <c r="J2328" s="93"/>
      <c r="S2328" s="72"/>
      <c r="T2328" s="72"/>
    </row>
    <row r="2329" spans="1:20" s="65" customFormat="1" ht="14.5" x14ac:dyDescent="0.35">
      <c r="A2329" s="48"/>
      <c r="E2329" s="102"/>
      <c r="F2329" s="102"/>
      <c r="G2329" s="102"/>
      <c r="I2329" s="93"/>
      <c r="J2329" s="93"/>
      <c r="S2329" s="72"/>
      <c r="T2329" s="72"/>
    </row>
    <row r="2330" spans="1:20" s="65" customFormat="1" ht="14.5" x14ac:dyDescent="0.35">
      <c r="A2330" s="48"/>
      <c r="E2330" s="102"/>
      <c r="F2330" s="102"/>
      <c r="G2330" s="102"/>
      <c r="I2330" s="93"/>
      <c r="J2330" s="93"/>
      <c r="S2330" s="72"/>
      <c r="T2330" s="72"/>
    </row>
    <row r="2331" spans="1:20" s="65" customFormat="1" ht="14.5" x14ac:dyDescent="0.35">
      <c r="A2331" s="48"/>
      <c r="E2331" s="102"/>
      <c r="F2331" s="102"/>
      <c r="G2331" s="102"/>
      <c r="I2331" s="93"/>
      <c r="J2331" s="93"/>
      <c r="S2331" s="72"/>
      <c r="T2331" s="72"/>
    </row>
    <row r="2332" spans="1:20" s="65" customFormat="1" ht="14.5" x14ac:dyDescent="0.35">
      <c r="A2332" s="48"/>
      <c r="E2332" s="102"/>
      <c r="F2332" s="102"/>
      <c r="G2332" s="102"/>
      <c r="I2332" s="93"/>
      <c r="J2332" s="93"/>
      <c r="S2332" s="72"/>
      <c r="T2332" s="72"/>
    </row>
    <row r="2333" spans="1:20" s="65" customFormat="1" ht="14.5" x14ac:dyDescent="0.35">
      <c r="A2333" s="48"/>
      <c r="E2333" s="102"/>
      <c r="F2333" s="102"/>
      <c r="G2333" s="102"/>
      <c r="I2333" s="93"/>
      <c r="J2333" s="93"/>
      <c r="S2333" s="72"/>
      <c r="T2333" s="72"/>
    </row>
    <row r="2334" spans="1:20" s="65" customFormat="1" ht="14.5" x14ac:dyDescent="0.35">
      <c r="A2334" s="48"/>
      <c r="E2334" s="102"/>
      <c r="F2334" s="102"/>
      <c r="G2334" s="102"/>
      <c r="I2334" s="93"/>
      <c r="J2334" s="93"/>
      <c r="S2334" s="72"/>
      <c r="T2334" s="72"/>
    </row>
    <row r="2335" spans="1:20" s="65" customFormat="1" ht="14.5" x14ac:dyDescent="0.35">
      <c r="A2335" s="48"/>
      <c r="E2335" s="102"/>
      <c r="F2335" s="102"/>
      <c r="G2335" s="102"/>
      <c r="I2335" s="93"/>
      <c r="J2335" s="93"/>
      <c r="S2335" s="72"/>
      <c r="T2335" s="72"/>
    </row>
    <row r="2336" spans="1:20" s="65" customFormat="1" ht="14.5" x14ac:dyDescent="0.35">
      <c r="A2336" s="48"/>
      <c r="E2336" s="102"/>
      <c r="F2336" s="102"/>
      <c r="G2336" s="102"/>
      <c r="I2336" s="93"/>
      <c r="J2336" s="93"/>
      <c r="S2336" s="72"/>
      <c r="T2336" s="72"/>
    </row>
    <row r="2337" spans="1:20" s="65" customFormat="1" ht="14.5" x14ac:dyDescent="0.35">
      <c r="A2337" s="48"/>
      <c r="E2337" s="102"/>
      <c r="F2337" s="102"/>
      <c r="G2337" s="102"/>
      <c r="I2337" s="93"/>
      <c r="J2337" s="93"/>
      <c r="S2337" s="72"/>
      <c r="T2337" s="72"/>
    </row>
    <row r="2338" spans="1:20" s="65" customFormat="1" ht="14.5" x14ac:dyDescent="0.35">
      <c r="A2338" s="48"/>
      <c r="E2338" s="102"/>
      <c r="F2338" s="102"/>
      <c r="G2338" s="102"/>
      <c r="I2338" s="93"/>
      <c r="J2338" s="93"/>
      <c r="S2338" s="72"/>
      <c r="T2338" s="72"/>
    </row>
    <row r="2339" spans="1:20" s="65" customFormat="1" ht="14.5" x14ac:dyDescent="0.35">
      <c r="A2339" s="48"/>
      <c r="E2339" s="102"/>
      <c r="F2339" s="102"/>
      <c r="G2339" s="102"/>
      <c r="I2339" s="93"/>
      <c r="J2339" s="93"/>
      <c r="S2339" s="72"/>
      <c r="T2339" s="72"/>
    </row>
    <row r="2340" spans="1:20" s="65" customFormat="1" ht="14.5" x14ac:dyDescent="0.35">
      <c r="A2340" s="48"/>
      <c r="E2340" s="102"/>
      <c r="F2340" s="102"/>
      <c r="G2340" s="102"/>
      <c r="I2340" s="93"/>
      <c r="J2340" s="93"/>
      <c r="S2340" s="72"/>
      <c r="T2340" s="72"/>
    </row>
    <row r="2341" spans="1:20" s="65" customFormat="1" ht="14.5" x14ac:dyDescent="0.35">
      <c r="A2341" s="48"/>
      <c r="E2341" s="102"/>
      <c r="F2341" s="102"/>
      <c r="G2341" s="102"/>
      <c r="I2341" s="93"/>
      <c r="J2341" s="93"/>
      <c r="S2341" s="72"/>
      <c r="T2341" s="72"/>
    </row>
    <row r="2342" spans="1:20" s="65" customFormat="1" ht="14.5" x14ac:dyDescent="0.35">
      <c r="A2342" s="48"/>
      <c r="E2342" s="102"/>
      <c r="F2342" s="102"/>
      <c r="G2342" s="102"/>
      <c r="I2342" s="93"/>
      <c r="J2342" s="93"/>
      <c r="S2342" s="72"/>
      <c r="T2342" s="72"/>
    </row>
    <row r="2343" spans="1:20" s="65" customFormat="1" ht="14.5" x14ac:dyDescent="0.35">
      <c r="A2343" s="48"/>
      <c r="E2343" s="102"/>
      <c r="F2343" s="102"/>
      <c r="G2343" s="102"/>
      <c r="I2343" s="93"/>
      <c r="J2343" s="93"/>
      <c r="S2343" s="72"/>
      <c r="T2343" s="72"/>
    </row>
    <row r="2344" spans="1:20" s="65" customFormat="1" ht="14.5" x14ac:dyDescent="0.35">
      <c r="A2344" s="48"/>
      <c r="E2344" s="102"/>
      <c r="F2344" s="102"/>
      <c r="G2344" s="102"/>
      <c r="I2344" s="93"/>
      <c r="J2344" s="93"/>
      <c r="S2344" s="72"/>
      <c r="T2344" s="72"/>
    </row>
    <row r="2345" spans="1:20" s="65" customFormat="1" ht="14.5" x14ac:dyDescent="0.35">
      <c r="A2345" s="48"/>
      <c r="E2345" s="102"/>
      <c r="F2345" s="102"/>
      <c r="G2345" s="102"/>
      <c r="I2345" s="93"/>
      <c r="J2345" s="93"/>
      <c r="S2345" s="72"/>
      <c r="T2345" s="72"/>
    </row>
    <row r="2346" spans="1:20" s="65" customFormat="1" ht="14.5" x14ac:dyDescent="0.35">
      <c r="A2346" s="48"/>
      <c r="E2346" s="102"/>
      <c r="F2346" s="102"/>
      <c r="G2346" s="102"/>
      <c r="I2346" s="93"/>
      <c r="J2346" s="93"/>
      <c r="S2346" s="72"/>
      <c r="T2346" s="72"/>
    </row>
    <row r="2347" spans="1:20" s="65" customFormat="1" ht="14.5" x14ac:dyDescent="0.35">
      <c r="A2347" s="48"/>
      <c r="E2347" s="102"/>
      <c r="F2347" s="102"/>
      <c r="G2347" s="102"/>
      <c r="I2347" s="93"/>
      <c r="J2347" s="93"/>
      <c r="S2347" s="72"/>
      <c r="T2347" s="72"/>
    </row>
    <row r="2348" spans="1:20" s="65" customFormat="1" ht="14.5" x14ac:dyDescent="0.35">
      <c r="A2348" s="48"/>
      <c r="E2348" s="102"/>
      <c r="F2348" s="102"/>
      <c r="G2348" s="102"/>
      <c r="I2348" s="93"/>
      <c r="J2348" s="93"/>
      <c r="S2348" s="72"/>
      <c r="T2348" s="72"/>
    </row>
    <row r="2349" spans="1:20" s="65" customFormat="1" ht="14.5" x14ac:dyDescent="0.35">
      <c r="A2349" s="48"/>
      <c r="E2349" s="102"/>
      <c r="F2349" s="102"/>
      <c r="G2349" s="102"/>
      <c r="I2349" s="93"/>
      <c r="J2349" s="93"/>
      <c r="S2349" s="72"/>
      <c r="T2349" s="72"/>
    </row>
    <row r="2350" spans="1:20" s="65" customFormat="1" ht="14.5" x14ac:dyDescent="0.35">
      <c r="A2350" s="48"/>
      <c r="E2350" s="102"/>
      <c r="F2350" s="102"/>
      <c r="G2350" s="102"/>
      <c r="I2350" s="93"/>
      <c r="J2350" s="93"/>
      <c r="S2350" s="72"/>
      <c r="T2350" s="72"/>
    </row>
    <row r="2351" spans="1:20" s="65" customFormat="1" ht="14.5" x14ac:dyDescent="0.35">
      <c r="A2351" s="48"/>
      <c r="E2351" s="102"/>
      <c r="F2351" s="102"/>
      <c r="G2351" s="102"/>
      <c r="I2351" s="93"/>
      <c r="J2351" s="93"/>
      <c r="S2351" s="72"/>
      <c r="T2351" s="72"/>
    </row>
    <row r="2352" spans="1:20" s="65" customFormat="1" ht="14.5" x14ac:dyDescent="0.35">
      <c r="A2352" s="48"/>
      <c r="E2352" s="102"/>
      <c r="F2352" s="102"/>
      <c r="G2352" s="102"/>
      <c r="I2352" s="93"/>
      <c r="J2352" s="93"/>
      <c r="S2352" s="72"/>
      <c r="T2352" s="72"/>
    </row>
    <row r="2353" spans="1:20" s="65" customFormat="1" ht="14.5" x14ac:dyDescent="0.35">
      <c r="A2353" s="48"/>
      <c r="E2353" s="102"/>
      <c r="F2353" s="102"/>
      <c r="G2353" s="102"/>
      <c r="I2353" s="93"/>
      <c r="J2353" s="93"/>
      <c r="S2353" s="72"/>
      <c r="T2353" s="72"/>
    </row>
    <row r="2354" spans="1:20" s="65" customFormat="1" ht="14.5" x14ac:dyDescent="0.35">
      <c r="A2354" s="48"/>
      <c r="E2354" s="102"/>
      <c r="F2354" s="102"/>
      <c r="G2354" s="102"/>
      <c r="I2354" s="93"/>
      <c r="J2354" s="93"/>
      <c r="S2354" s="72"/>
      <c r="T2354" s="72"/>
    </row>
    <row r="2355" spans="1:20" s="65" customFormat="1" ht="14.5" x14ac:dyDescent="0.35">
      <c r="A2355" s="48"/>
      <c r="E2355" s="102"/>
      <c r="F2355" s="102"/>
      <c r="G2355" s="102"/>
      <c r="I2355" s="93"/>
      <c r="J2355" s="93"/>
      <c r="S2355" s="72"/>
      <c r="T2355" s="72"/>
    </row>
    <row r="2356" spans="1:20" s="65" customFormat="1" ht="14.5" x14ac:dyDescent="0.35">
      <c r="A2356" s="48"/>
      <c r="E2356" s="102"/>
      <c r="F2356" s="102"/>
      <c r="G2356" s="102"/>
      <c r="I2356" s="93"/>
      <c r="J2356" s="93"/>
      <c r="S2356" s="72"/>
      <c r="T2356" s="72"/>
    </row>
    <row r="2357" spans="1:20" s="65" customFormat="1" ht="14.5" x14ac:dyDescent="0.35">
      <c r="A2357" s="48"/>
      <c r="E2357" s="102"/>
      <c r="F2357" s="102"/>
      <c r="G2357" s="102"/>
      <c r="I2357" s="93"/>
      <c r="J2357" s="93"/>
      <c r="S2357" s="72"/>
      <c r="T2357" s="72"/>
    </row>
    <row r="2358" spans="1:20" s="65" customFormat="1" ht="14.5" x14ac:dyDescent="0.35">
      <c r="A2358" s="48"/>
      <c r="E2358" s="102"/>
      <c r="F2358" s="102"/>
      <c r="G2358" s="102"/>
      <c r="I2358" s="93"/>
      <c r="J2358" s="93"/>
      <c r="S2358" s="72"/>
      <c r="T2358" s="72"/>
    </row>
    <row r="2359" spans="1:20" s="65" customFormat="1" ht="14.5" x14ac:dyDescent="0.35">
      <c r="A2359" s="48"/>
      <c r="E2359" s="102"/>
      <c r="F2359" s="102"/>
      <c r="G2359" s="102"/>
      <c r="I2359" s="93"/>
      <c r="J2359" s="93"/>
      <c r="S2359" s="72"/>
      <c r="T2359" s="72"/>
    </row>
    <row r="2360" spans="1:20" s="65" customFormat="1" ht="14.5" x14ac:dyDescent="0.35">
      <c r="A2360" s="48"/>
      <c r="E2360" s="102"/>
      <c r="F2360" s="102"/>
      <c r="G2360" s="102"/>
      <c r="I2360" s="93"/>
      <c r="J2360" s="93"/>
      <c r="S2360" s="72"/>
      <c r="T2360" s="72"/>
    </row>
    <row r="2361" spans="1:20" s="65" customFormat="1" ht="14.5" x14ac:dyDescent="0.35">
      <c r="A2361" s="48"/>
      <c r="E2361" s="102"/>
      <c r="F2361" s="102"/>
      <c r="G2361" s="102"/>
      <c r="I2361" s="93"/>
      <c r="J2361" s="93"/>
      <c r="S2361" s="72"/>
      <c r="T2361" s="72"/>
    </row>
    <row r="2362" spans="1:20" s="65" customFormat="1" ht="14.5" x14ac:dyDescent="0.35">
      <c r="A2362" s="48"/>
      <c r="E2362" s="102"/>
      <c r="F2362" s="102"/>
      <c r="G2362" s="102"/>
      <c r="I2362" s="93"/>
      <c r="J2362" s="93"/>
      <c r="S2362" s="72"/>
      <c r="T2362" s="72"/>
    </row>
    <row r="2363" spans="1:20" s="65" customFormat="1" ht="14.5" x14ac:dyDescent="0.35">
      <c r="A2363" s="48"/>
      <c r="E2363" s="102"/>
      <c r="F2363" s="102"/>
      <c r="G2363" s="102"/>
      <c r="I2363" s="93"/>
      <c r="J2363" s="93"/>
      <c r="S2363" s="72"/>
      <c r="T2363" s="72"/>
    </row>
    <row r="2364" spans="1:20" s="65" customFormat="1" ht="14.5" x14ac:dyDescent="0.35">
      <c r="A2364" s="48"/>
      <c r="E2364" s="102"/>
      <c r="F2364" s="102"/>
      <c r="G2364" s="102"/>
      <c r="I2364" s="93"/>
      <c r="J2364" s="93"/>
      <c r="S2364" s="72"/>
      <c r="T2364" s="72"/>
    </row>
    <row r="2365" spans="1:20" s="65" customFormat="1" ht="14.5" x14ac:dyDescent="0.35">
      <c r="A2365" s="48"/>
      <c r="E2365" s="102"/>
      <c r="F2365" s="102"/>
      <c r="G2365" s="102"/>
      <c r="I2365" s="93"/>
      <c r="J2365" s="93"/>
      <c r="S2365" s="72"/>
      <c r="T2365" s="72"/>
    </row>
    <row r="2366" spans="1:20" s="65" customFormat="1" ht="14.5" x14ac:dyDescent="0.35">
      <c r="A2366" s="48"/>
      <c r="E2366" s="102"/>
      <c r="F2366" s="102"/>
      <c r="G2366" s="102"/>
      <c r="I2366" s="93"/>
      <c r="J2366" s="93"/>
      <c r="S2366" s="72"/>
      <c r="T2366" s="72"/>
    </row>
    <row r="2367" spans="1:20" s="65" customFormat="1" ht="14.5" x14ac:dyDescent="0.35">
      <c r="A2367" s="48"/>
      <c r="E2367" s="102"/>
      <c r="F2367" s="102"/>
      <c r="G2367" s="102"/>
      <c r="I2367" s="93"/>
      <c r="J2367" s="93"/>
      <c r="S2367" s="72"/>
      <c r="T2367" s="72"/>
    </row>
    <row r="2368" spans="1:20" s="65" customFormat="1" ht="14.5" x14ac:dyDescent="0.35">
      <c r="A2368" s="48"/>
      <c r="E2368" s="102"/>
      <c r="F2368" s="102"/>
      <c r="G2368" s="102"/>
      <c r="I2368" s="93"/>
      <c r="J2368" s="93"/>
      <c r="S2368" s="72"/>
      <c r="T2368" s="72"/>
    </row>
    <row r="2369" spans="1:20" s="65" customFormat="1" ht="14.5" x14ac:dyDescent="0.35">
      <c r="A2369" s="48"/>
      <c r="E2369" s="102"/>
      <c r="F2369" s="102"/>
      <c r="G2369" s="102"/>
      <c r="I2369" s="93"/>
      <c r="J2369" s="93"/>
      <c r="S2369" s="72"/>
      <c r="T2369" s="72"/>
    </row>
    <row r="2370" spans="1:20" s="65" customFormat="1" ht="14.5" x14ac:dyDescent="0.35">
      <c r="A2370" s="48"/>
      <c r="E2370" s="102"/>
      <c r="F2370" s="102"/>
      <c r="G2370" s="102"/>
      <c r="I2370" s="93"/>
      <c r="J2370" s="93"/>
      <c r="S2370" s="72"/>
      <c r="T2370" s="72"/>
    </row>
    <row r="2371" spans="1:20" s="65" customFormat="1" ht="14.5" x14ac:dyDescent="0.35">
      <c r="A2371" s="48"/>
      <c r="E2371" s="102"/>
      <c r="F2371" s="102"/>
      <c r="G2371" s="102"/>
      <c r="I2371" s="93"/>
      <c r="J2371" s="93"/>
      <c r="S2371" s="72"/>
      <c r="T2371" s="72"/>
    </row>
    <row r="2372" spans="1:20" s="65" customFormat="1" ht="14.5" x14ac:dyDescent="0.35">
      <c r="A2372" s="48"/>
      <c r="E2372" s="102"/>
      <c r="F2372" s="102"/>
      <c r="G2372" s="102"/>
      <c r="I2372" s="93"/>
      <c r="J2372" s="93"/>
      <c r="S2372" s="72"/>
      <c r="T2372" s="72"/>
    </row>
    <row r="2373" spans="1:20" s="65" customFormat="1" ht="14.5" x14ac:dyDescent="0.35">
      <c r="A2373" s="48"/>
      <c r="E2373" s="102"/>
      <c r="F2373" s="102"/>
      <c r="G2373" s="102"/>
      <c r="I2373" s="93"/>
      <c r="J2373" s="93"/>
      <c r="S2373" s="72"/>
      <c r="T2373" s="72"/>
    </row>
    <row r="2374" spans="1:20" s="65" customFormat="1" ht="14.5" x14ac:dyDescent="0.35">
      <c r="A2374" s="48"/>
      <c r="E2374" s="102"/>
      <c r="F2374" s="102"/>
      <c r="G2374" s="102"/>
      <c r="I2374" s="93"/>
      <c r="J2374" s="93"/>
      <c r="S2374" s="72"/>
      <c r="T2374" s="72"/>
    </row>
    <row r="2375" spans="1:20" s="65" customFormat="1" ht="14.5" x14ac:dyDescent="0.35">
      <c r="A2375" s="48"/>
      <c r="E2375" s="102"/>
      <c r="F2375" s="102"/>
      <c r="G2375" s="102"/>
      <c r="I2375" s="93"/>
      <c r="J2375" s="93"/>
      <c r="S2375" s="72"/>
      <c r="T2375" s="72"/>
    </row>
    <row r="2376" spans="1:20" s="65" customFormat="1" ht="14.5" x14ac:dyDescent="0.35">
      <c r="A2376" s="48"/>
      <c r="E2376" s="102"/>
      <c r="F2376" s="102"/>
      <c r="G2376" s="102"/>
      <c r="I2376" s="93"/>
      <c r="J2376" s="93"/>
      <c r="S2376" s="72"/>
      <c r="T2376" s="72"/>
    </row>
    <row r="2377" spans="1:20" s="65" customFormat="1" ht="14.5" x14ac:dyDescent="0.35">
      <c r="A2377" s="48"/>
      <c r="E2377" s="102"/>
      <c r="F2377" s="102"/>
      <c r="G2377" s="102"/>
      <c r="I2377" s="93"/>
      <c r="J2377" s="93"/>
      <c r="S2377" s="72"/>
      <c r="T2377" s="72"/>
    </row>
    <row r="2378" spans="1:20" s="65" customFormat="1" ht="14.5" x14ac:dyDescent="0.35">
      <c r="A2378" s="48"/>
      <c r="E2378" s="102"/>
      <c r="F2378" s="102"/>
      <c r="G2378" s="102"/>
      <c r="I2378" s="93"/>
      <c r="J2378" s="93"/>
      <c r="S2378" s="72"/>
      <c r="T2378" s="72"/>
    </row>
    <row r="2379" spans="1:20" s="65" customFormat="1" ht="14.5" x14ac:dyDescent="0.35">
      <c r="A2379" s="48"/>
      <c r="E2379" s="102"/>
      <c r="F2379" s="102"/>
      <c r="G2379" s="102"/>
      <c r="I2379" s="93"/>
      <c r="J2379" s="93"/>
      <c r="S2379" s="72"/>
      <c r="T2379" s="72"/>
    </row>
    <row r="2380" spans="1:20" s="65" customFormat="1" ht="14.5" x14ac:dyDescent="0.35">
      <c r="A2380" s="48"/>
      <c r="E2380" s="102"/>
      <c r="F2380" s="102"/>
      <c r="G2380" s="102"/>
      <c r="I2380" s="93"/>
      <c r="J2380" s="93"/>
      <c r="S2380" s="72"/>
      <c r="T2380" s="72"/>
    </row>
    <row r="2381" spans="1:20" s="65" customFormat="1" ht="14.5" x14ac:dyDescent="0.35">
      <c r="A2381" s="48"/>
      <c r="E2381" s="102"/>
      <c r="F2381" s="102"/>
      <c r="G2381" s="102"/>
      <c r="I2381" s="93"/>
      <c r="J2381" s="93"/>
      <c r="S2381" s="72"/>
      <c r="T2381" s="72"/>
    </row>
    <row r="2382" spans="1:20" s="65" customFormat="1" ht="14.5" x14ac:dyDescent="0.35">
      <c r="A2382" s="48"/>
      <c r="E2382" s="102"/>
      <c r="F2382" s="102"/>
      <c r="G2382" s="102"/>
      <c r="I2382" s="93"/>
      <c r="J2382" s="93"/>
      <c r="S2382" s="72"/>
      <c r="T2382" s="72"/>
    </row>
    <row r="2383" spans="1:20" s="65" customFormat="1" ht="14.5" x14ac:dyDescent="0.35">
      <c r="A2383" s="48"/>
      <c r="E2383" s="102"/>
      <c r="F2383" s="102"/>
      <c r="G2383" s="102"/>
      <c r="I2383" s="93"/>
      <c r="J2383" s="93"/>
      <c r="S2383" s="72"/>
      <c r="T2383" s="72"/>
    </row>
    <row r="2384" spans="1:20" s="65" customFormat="1" ht="14.5" x14ac:dyDescent="0.35">
      <c r="A2384" s="48"/>
      <c r="E2384" s="102"/>
      <c r="F2384" s="102"/>
      <c r="G2384" s="102"/>
      <c r="I2384" s="93"/>
      <c r="J2384" s="93"/>
      <c r="S2384" s="72"/>
      <c r="T2384" s="72"/>
    </row>
    <row r="2385" spans="1:20" s="65" customFormat="1" ht="14.5" x14ac:dyDescent="0.35">
      <c r="A2385" s="48"/>
      <c r="E2385" s="102"/>
      <c r="F2385" s="102"/>
      <c r="G2385" s="102"/>
      <c r="I2385" s="93"/>
      <c r="J2385" s="93"/>
      <c r="S2385" s="72"/>
      <c r="T2385" s="72"/>
    </row>
    <row r="2386" spans="1:20" s="65" customFormat="1" ht="14.5" x14ac:dyDescent="0.35">
      <c r="A2386" s="48"/>
      <c r="E2386" s="102"/>
      <c r="F2386" s="102"/>
      <c r="G2386" s="102"/>
      <c r="I2386" s="93"/>
      <c r="J2386" s="93"/>
      <c r="S2386" s="72"/>
      <c r="T2386" s="72"/>
    </row>
    <row r="2387" spans="1:20" s="65" customFormat="1" ht="14.5" x14ac:dyDescent="0.35">
      <c r="A2387" s="48"/>
      <c r="E2387" s="102"/>
      <c r="F2387" s="102"/>
      <c r="G2387" s="102"/>
      <c r="I2387" s="93"/>
      <c r="J2387" s="93"/>
      <c r="S2387" s="72"/>
      <c r="T2387" s="72"/>
    </row>
    <row r="2388" spans="1:20" s="65" customFormat="1" ht="14.5" x14ac:dyDescent="0.35">
      <c r="A2388" s="48"/>
      <c r="E2388" s="102"/>
      <c r="F2388" s="102"/>
      <c r="G2388" s="102"/>
      <c r="I2388" s="93"/>
      <c r="J2388" s="93"/>
      <c r="S2388" s="72"/>
      <c r="T2388" s="72"/>
    </row>
    <row r="2389" spans="1:20" s="65" customFormat="1" ht="14.5" x14ac:dyDescent="0.35">
      <c r="A2389" s="48"/>
      <c r="E2389" s="102"/>
      <c r="F2389" s="102"/>
      <c r="G2389" s="102"/>
      <c r="I2389" s="93"/>
      <c r="J2389" s="93"/>
      <c r="S2389" s="72"/>
      <c r="T2389" s="72"/>
    </row>
    <row r="2390" spans="1:20" s="65" customFormat="1" ht="14.5" x14ac:dyDescent="0.35">
      <c r="A2390" s="48"/>
      <c r="E2390" s="102"/>
      <c r="F2390" s="102"/>
      <c r="G2390" s="102"/>
      <c r="I2390" s="93"/>
      <c r="J2390" s="93"/>
      <c r="S2390" s="72"/>
      <c r="T2390" s="72"/>
    </row>
    <row r="2391" spans="1:20" s="65" customFormat="1" ht="14.5" x14ac:dyDescent="0.35">
      <c r="A2391" s="48"/>
      <c r="E2391" s="102"/>
      <c r="F2391" s="102"/>
      <c r="G2391" s="102"/>
      <c r="I2391" s="93"/>
      <c r="J2391" s="93"/>
      <c r="S2391" s="72"/>
      <c r="T2391" s="72"/>
    </row>
    <row r="2392" spans="1:20" s="65" customFormat="1" ht="14.5" x14ac:dyDescent="0.35">
      <c r="A2392" s="48"/>
      <c r="E2392" s="102"/>
      <c r="F2392" s="102"/>
      <c r="G2392" s="102"/>
      <c r="I2392" s="93"/>
      <c r="J2392" s="93"/>
      <c r="S2392" s="72"/>
      <c r="T2392" s="72"/>
    </row>
    <row r="2393" spans="1:20" s="65" customFormat="1" ht="14.5" x14ac:dyDescent="0.35">
      <c r="A2393" s="48"/>
      <c r="E2393" s="102"/>
      <c r="F2393" s="102"/>
      <c r="G2393" s="102"/>
      <c r="I2393" s="93"/>
      <c r="J2393" s="93"/>
      <c r="S2393" s="72"/>
      <c r="T2393" s="72"/>
    </row>
    <row r="2394" spans="1:20" s="65" customFormat="1" ht="14.5" x14ac:dyDescent="0.35">
      <c r="A2394" s="48"/>
      <c r="E2394" s="102"/>
      <c r="F2394" s="102"/>
      <c r="G2394" s="102"/>
      <c r="I2394" s="93"/>
      <c r="J2394" s="93"/>
      <c r="S2394" s="72"/>
      <c r="T2394" s="72"/>
    </row>
    <row r="2395" spans="1:20" s="65" customFormat="1" ht="14.5" x14ac:dyDescent="0.35">
      <c r="A2395" s="48"/>
      <c r="E2395" s="102"/>
      <c r="F2395" s="102"/>
      <c r="G2395" s="102"/>
      <c r="I2395" s="93"/>
      <c r="J2395" s="93"/>
      <c r="S2395" s="72"/>
      <c r="T2395" s="72"/>
    </row>
    <row r="2396" spans="1:20" s="65" customFormat="1" ht="14.5" x14ac:dyDescent="0.35">
      <c r="A2396" s="48"/>
      <c r="E2396" s="102"/>
      <c r="F2396" s="102"/>
      <c r="G2396" s="102"/>
      <c r="I2396" s="93"/>
      <c r="J2396" s="93"/>
      <c r="S2396" s="72"/>
      <c r="T2396" s="72"/>
    </row>
    <row r="2397" spans="1:20" s="65" customFormat="1" ht="14.5" x14ac:dyDescent="0.35">
      <c r="A2397" s="48"/>
      <c r="E2397" s="102"/>
      <c r="F2397" s="102"/>
      <c r="G2397" s="102"/>
      <c r="I2397" s="93"/>
      <c r="J2397" s="93"/>
      <c r="S2397" s="72"/>
      <c r="T2397" s="72"/>
    </row>
    <row r="2398" spans="1:20" s="65" customFormat="1" ht="14.5" x14ac:dyDescent="0.35">
      <c r="A2398" s="48"/>
      <c r="E2398" s="102"/>
      <c r="F2398" s="102"/>
      <c r="G2398" s="102"/>
      <c r="I2398" s="93"/>
      <c r="J2398" s="93"/>
      <c r="S2398" s="72"/>
      <c r="T2398" s="72"/>
    </row>
    <row r="2399" spans="1:20" s="65" customFormat="1" ht="14.5" x14ac:dyDescent="0.35">
      <c r="A2399" s="48"/>
      <c r="E2399" s="102"/>
      <c r="F2399" s="102"/>
      <c r="G2399" s="102"/>
      <c r="I2399" s="93"/>
      <c r="J2399" s="93"/>
      <c r="S2399" s="72"/>
      <c r="T2399" s="72"/>
    </row>
    <row r="2400" spans="1:20" s="65" customFormat="1" ht="14.5" x14ac:dyDescent="0.35">
      <c r="A2400" s="48"/>
      <c r="E2400" s="102"/>
      <c r="F2400" s="102"/>
      <c r="G2400" s="102"/>
      <c r="I2400" s="93"/>
      <c r="J2400" s="93"/>
      <c r="S2400" s="72"/>
      <c r="T2400" s="72"/>
    </row>
    <row r="2401" spans="1:20" s="65" customFormat="1" ht="14.5" x14ac:dyDescent="0.35">
      <c r="A2401" s="48"/>
      <c r="E2401" s="102"/>
      <c r="F2401" s="102"/>
      <c r="G2401" s="102"/>
      <c r="I2401" s="93"/>
      <c r="J2401" s="93"/>
      <c r="S2401" s="72"/>
      <c r="T2401" s="72"/>
    </row>
    <row r="2402" spans="1:20" s="65" customFormat="1" ht="14.5" x14ac:dyDescent="0.35">
      <c r="A2402" s="48"/>
      <c r="E2402" s="102"/>
      <c r="F2402" s="102"/>
      <c r="G2402" s="102"/>
      <c r="I2402" s="93"/>
      <c r="J2402" s="93"/>
      <c r="S2402" s="72"/>
      <c r="T2402" s="72"/>
    </row>
    <row r="2403" spans="1:20" s="65" customFormat="1" ht="14.5" x14ac:dyDescent="0.35">
      <c r="A2403" s="48"/>
      <c r="E2403" s="102"/>
      <c r="F2403" s="102"/>
      <c r="G2403" s="102"/>
      <c r="I2403" s="93"/>
      <c r="J2403" s="93"/>
      <c r="S2403" s="72"/>
      <c r="T2403" s="72"/>
    </row>
    <row r="2404" spans="1:20" s="65" customFormat="1" ht="14.5" x14ac:dyDescent="0.35">
      <c r="A2404" s="48"/>
      <c r="E2404" s="102"/>
      <c r="F2404" s="102"/>
      <c r="G2404" s="102"/>
      <c r="I2404" s="93"/>
      <c r="J2404" s="93"/>
      <c r="S2404" s="72"/>
      <c r="T2404" s="72"/>
    </row>
    <row r="2405" spans="1:20" s="65" customFormat="1" ht="14.5" x14ac:dyDescent="0.35">
      <c r="A2405" s="48"/>
      <c r="E2405" s="102"/>
      <c r="F2405" s="102"/>
      <c r="G2405" s="102"/>
      <c r="I2405" s="93"/>
      <c r="J2405" s="93"/>
      <c r="S2405" s="72"/>
      <c r="T2405" s="72"/>
    </row>
    <row r="2406" spans="1:20" s="65" customFormat="1" ht="14.5" x14ac:dyDescent="0.35">
      <c r="A2406" s="48"/>
      <c r="E2406" s="102"/>
      <c r="F2406" s="102"/>
      <c r="G2406" s="102"/>
      <c r="I2406" s="93"/>
      <c r="J2406" s="93"/>
      <c r="S2406" s="72"/>
      <c r="T2406" s="72"/>
    </row>
    <row r="2407" spans="1:20" s="65" customFormat="1" ht="14.5" x14ac:dyDescent="0.35">
      <c r="A2407" s="48"/>
      <c r="E2407" s="102"/>
      <c r="F2407" s="102"/>
      <c r="G2407" s="102"/>
      <c r="I2407" s="93"/>
      <c r="J2407" s="93"/>
      <c r="S2407" s="72"/>
      <c r="T2407" s="72"/>
    </row>
    <row r="2408" spans="1:20" s="65" customFormat="1" ht="14.5" x14ac:dyDescent="0.35">
      <c r="A2408" s="48"/>
      <c r="E2408" s="102"/>
      <c r="F2408" s="102"/>
      <c r="G2408" s="102"/>
      <c r="I2408" s="93"/>
      <c r="J2408" s="93"/>
      <c r="S2408" s="72"/>
      <c r="T2408" s="72"/>
    </row>
    <row r="2409" spans="1:20" s="65" customFormat="1" ht="14.5" x14ac:dyDescent="0.35">
      <c r="A2409" s="48"/>
      <c r="E2409" s="102"/>
      <c r="F2409" s="102"/>
      <c r="G2409" s="102"/>
      <c r="I2409" s="93"/>
      <c r="J2409" s="93"/>
      <c r="S2409" s="72"/>
      <c r="T2409" s="72"/>
    </row>
    <row r="2410" spans="1:20" s="65" customFormat="1" ht="14.5" x14ac:dyDescent="0.35">
      <c r="A2410" s="48"/>
      <c r="E2410" s="102"/>
      <c r="F2410" s="102"/>
      <c r="G2410" s="102"/>
      <c r="I2410" s="93"/>
      <c r="J2410" s="93"/>
      <c r="S2410" s="72"/>
      <c r="T2410" s="72"/>
    </row>
    <row r="2411" spans="1:20" s="65" customFormat="1" ht="14.5" x14ac:dyDescent="0.35">
      <c r="A2411" s="48"/>
      <c r="E2411" s="102"/>
      <c r="F2411" s="102"/>
      <c r="G2411" s="102"/>
      <c r="I2411" s="93"/>
      <c r="J2411" s="93"/>
      <c r="S2411" s="72"/>
      <c r="T2411" s="72"/>
    </row>
    <row r="2412" spans="1:20" s="65" customFormat="1" ht="14.5" x14ac:dyDescent="0.35">
      <c r="A2412" s="48"/>
      <c r="E2412" s="102"/>
      <c r="F2412" s="102"/>
      <c r="G2412" s="102"/>
      <c r="I2412" s="93"/>
      <c r="J2412" s="93"/>
      <c r="S2412" s="72"/>
      <c r="T2412" s="72"/>
    </row>
    <row r="2413" spans="1:20" s="65" customFormat="1" ht="14.5" x14ac:dyDescent="0.35">
      <c r="A2413" s="48"/>
      <c r="E2413" s="102"/>
      <c r="F2413" s="102"/>
      <c r="G2413" s="102"/>
      <c r="I2413" s="93"/>
      <c r="J2413" s="93"/>
      <c r="S2413" s="72"/>
      <c r="T2413" s="72"/>
    </row>
    <row r="2414" spans="1:20" s="65" customFormat="1" ht="14.5" x14ac:dyDescent="0.35">
      <c r="A2414" s="48"/>
      <c r="E2414" s="102"/>
      <c r="F2414" s="102"/>
      <c r="G2414" s="102"/>
      <c r="I2414" s="93"/>
      <c r="J2414" s="93"/>
      <c r="S2414" s="72"/>
      <c r="T2414" s="72"/>
    </row>
    <row r="2415" spans="1:20" s="65" customFormat="1" ht="14.5" x14ac:dyDescent="0.35">
      <c r="A2415" s="48"/>
      <c r="E2415" s="102"/>
      <c r="F2415" s="102"/>
      <c r="G2415" s="102"/>
      <c r="I2415" s="93"/>
      <c r="J2415" s="93"/>
      <c r="S2415" s="72"/>
      <c r="T2415" s="72"/>
    </row>
    <row r="2416" spans="1:20" s="65" customFormat="1" ht="14.5" x14ac:dyDescent="0.35">
      <c r="A2416" s="48"/>
      <c r="E2416" s="102"/>
      <c r="F2416" s="102"/>
      <c r="G2416" s="102"/>
      <c r="I2416" s="93"/>
      <c r="J2416" s="93"/>
      <c r="S2416" s="72"/>
      <c r="T2416" s="72"/>
    </row>
    <row r="2417" spans="1:20" s="65" customFormat="1" ht="14.5" x14ac:dyDescent="0.35">
      <c r="A2417" s="48"/>
      <c r="E2417" s="102"/>
      <c r="F2417" s="102"/>
      <c r="G2417" s="102"/>
      <c r="I2417" s="93"/>
      <c r="J2417" s="93"/>
      <c r="S2417" s="72"/>
      <c r="T2417" s="72"/>
    </row>
    <row r="2418" spans="1:20" s="65" customFormat="1" ht="14.5" x14ac:dyDescent="0.35">
      <c r="A2418" s="48"/>
      <c r="E2418" s="102"/>
      <c r="F2418" s="102"/>
      <c r="G2418" s="102"/>
      <c r="I2418" s="93"/>
      <c r="J2418" s="93"/>
      <c r="S2418" s="72"/>
      <c r="T2418" s="72"/>
    </row>
    <row r="2419" spans="1:20" s="65" customFormat="1" ht="14.5" x14ac:dyDescent="0.35">
      <c r="A2419" s="48"/>
      <c r="E2419" s="102"/>
      <c r="F2419" s="102"/>
      <c r="G2419" s="102"/>
      <c r="I2419" s="93"/>
      <c r="J2419" s="93"/>
      <c r="S2419" s="72"/>
      <c r="T2419" s="72"/>
    </row>
    <row r="2420" spans="1:20" s="65" customFormat="1" ht="14.5" x14ac:dyDescent="0.35">
      <c r="A2420" s="48"/>
      <c r="E2420" s="102"/>
      <c r="F2420" s="102"/>
      <c r="G2420" s="102"/>
      <c r="I2420" s="93"/>
      <c r="J2420" s="93"/>
      <c r="S2420" s="72"/>
      <c r="T2420" s="72"/>
    </row>
    <row r="2421" spans="1:20" s="65" customFormat="1" ht="14.5" x14ac:dyDescent="0.35">
      <c r="A2421" s="48"/>
      <c r="E2421" s="102"/>
      <c r="F2421" s="102"/>
      <c r="G2421" s="102"/>
      <c r="I2421" s="93"/>
      <c r="J2421" s="93"/>
      <c r="S2421" s="72"/>
      <c r="T2421" s="72"/>
    </row>
    <row r="2422" spans="1:20" s="65" customFormat="1" ht="14.5" x14ac:dyDescent="0.35">
      <c r="A2422" s="48"/>
      <c r="E2422" s="102"/>
      <c r="F2422" s="102"/>
      <c r="G2422" s="102"/>
      <c r="I2422" s="93"/>
      <c r="J2422" s="93"/>
      <c r="S2422" s="72"/>
      <c r="T2422" s="72"/>
    </row>
    <row r="2423" spans="1:20" s="65" customFormat="1" ht="14.5" x14ac:dyDescent="0.35">
      <c r="A2423" s="48"/>
      <c r="E2423" s="102"/>
      <c r="F2423" s="102"/>
      <c r="G2423" s="102"/>
      <c r="I2423" s="93"/>
      <c r="J2423" s="93"/>
      <c r="S2423" s="72"/>
      <c r="T2423" s="72"/>
    </row>
    <row r="2424" spans="1:20" s="65" customFormat="1" ht="14.5" x14ac:dyDescent="0.35">
      <c r="A2424" s="48"/>
      <c r="E2424" s="102"/>
      <c r="F2424" s="102"/>
      <c r="G2424" s="102"/>
      <c r="I2424" s="93"/>
      <c r="J2424" s="93"/>
      <c r="S2424" s="72"/>
      <c r="T2424" s="72"/>
    </row>
    <row r="2425" spans="1:20" s="65" customFormat="1" ht="14.5" x14ac:dyDescent="0.35">
      <c r="A2425" s="48"/>
      <c r="E2425" s="102"/>
      <c r="F2425" s="102"/>
      <c r="G2425" s="102"/>
      <c r="I2425" s="93"/>
      <c r="J2425" s="93"/>
      <c r="S2425" s="72"/>
      <c r="T2425" s="72"/>
    </row>
    <row r="2426" spans="1:20" s="65" customFormat="1" ht="14.5" x14ac:dyDescent="0.35">
      <c r="A2426" s="48"/>
      <c r="E2426" s="102"/>
      <c r="F2426" s="102"/>
      <c r="G2426" s="102"/>
      <c r="I2426" s="93"/>
      <c r="J2426" s="93"/>
      <c r="S2426" s="72"/>
      <c r="T2426" s="72"/>
    </row>
    <row r="2427" spans="1:20" s="65" customFormat="1" ht="14.5" x14ac:dyDescent="0.35">
      <c r="A2427" s="48"/>
      <c r="E2427" s="102"/>
      <c r="F2427" s="102"/>
      <c r="G2427" s="102"/>
      <c r="I2427" s="93"/>
      <c r="J2427" s="93"/>
      <c r="S2427" s="72"/>
      <c r="T2427" s="72"/>
    </row>
    <row r="2428" spans="1:20" s="65" customFormat="1" ht="14.5" x14ac:dyDescent="0.35">
      <c r="A2428" s="48"/>
      <c r="E2428" s="102"/>
      <c r="F2428" s="102"/>
      <c r="G2428" s="102"/>
      <c r="I2428" s="93"/>
      <c r="J2428" s="93"/>
      <c r="S2428" s="72"/>
      <c r="T2428" s="72"/>
    </row>
    <row r="2429" spans="1:20" s="65" customFormat="1" ht="14.5" x14ac:dyDescent="0.35">
      <c r="A2429" s="48"/>
      <c r="E2429" s="102"/>
      <c r="F2429" s="102"/>
      <c r="G2429" s="102"/>
      <c r="I2429" s="93"/>
      <c r="J2429" s="93"/>
      <c r="S2429" s="72"/>
      <c r="T2429" s="72"/>
    </row>
    <row r="2430" spans="1:20" s="65" customFormat="1" ht="14.5" x14ac:dyDescent="0.35">
      <c r="A2430" s="48"/>
      <c r="E2430" s="102"/>
      <c r="F2430" s="102"/>
      <c r="G2430" s="102"/>
      <c r="I2430" s="93"/>
      <c r="J2430" s="93"/>
      <c r="S2430" s="72"/>
      <c r="T2430" s="72"/>
    </row>
    <row r="2431" spans="1:20" s="65" customFormat="1" ht="14.5" x14ac:dyDescent="0.35">
      <c r="A2431" s="48"/>
      <c r="E2431" s="102"/>
      <c r="F2431" s="102"/>
      <c r="G2431" s="102"/>
      <c r="I2431" s="93"/>
      <c r="J2431" s="93"/>
      <c r="S2431" s="72"/>
      <c r="T2431" s="72"/>
    </row>
    <row r="2432" spans="1:20" s="65" customFormat="1" ht="14.5" x14ac:dyDescent="0.35">
      <c r="A2432" s="48"/>
      <c r="E2432" s="102"/>
      <c r="F2432" s="102"/>
      <c r="G2432" s="102"/>
      <c r="I2432" s="93"/>
      <c r="J2432" s="93"/>
      <c r="S2432" s="72"/>
      <c r="T2432" s="72"/>
    </row>
    <row r="2433" spans="1:20" s="65" customFormat="1" ht="14.5" x14ac:dyDescent="0.35">
      <c r="A2433" s="48"/>
      <c r="E2433" s="102"/>
      <c r="F2433" s="102"/>
      <c r="G2433" s="102"/>
      <c r="I2433" s="93"/>
      <c r="J2433" s="93"/>
      <c r="S2433" s="72"/>
      <c r="T2433" s="72"/>
    </row>
    <row r="2434" spans="1:20" s="65" customFormat="1" ht="14.5" x14ac:dyDescent="0.35">
      <c r="A2434" s="48"/>
      <c r="E2434" s="102"/>
      <c r="F2434" s="102"/>
      <c r="G2434" s="102"/>
      <c r="I2434" s="93"/>
      <c r="J2434" s="93"/>
      <c r="S2434" s="72"/>
      <c r="T2434" s="72"/>
    </row>
    <row r="2435" spans="1:20" s="65" customFormat="1" ht="14.5" x14ac:dyDescent="0.35">
      <c r="A2435" s="48"/>
      <c r="E2435" s="102"/>
      <c r="F2435" s="102"/>
      <c r="G2435" s="102"/>
      <c r="I2435" s="93"/>
      <c r="J2435" s="93"/>
      <c r="S2435" s="72"/>
      <c r="T2435" s="72"/>
    </row>
    <row r="2436" spans="1:20" s="65" customFormat="1" ht="14.5" x14ac:dyDescent="0.35">
      <c r="A2436" s="48"/>
      <c r="E2436" s="102"/>
      <c r="F2436" s="102"/>
      <c r="G2436" s="102"/>
      <c r="I2436" s="93"/>
      <c r="J2436" s="93"/>
      <c r="S2436" s="72"/>
      <c r="T2436" s="72"/>
    </row>
    <row r="2437" spans="1:20" s="65" customFormat="1" ht="14.5" x14ac:dyDescent="0.35">
      <c r="A2437" s="48"/>
      <c r="E2437" s="102"/>
      <c r="F2437" s="102"/>
      <c r="G2437" s="102"/>
      <c r="I2437" s="93"/>
      <c r="J2437" s="93"/>
      <c r="S2437" s="72"/>
      <c r="T2437" s="72"/>
    </row>
    <row r="2438" spans="1:20" s="65" customFormat="1" ht="14.5" x14ac:dyDescent="0.35">
      <c r="A2438" s="48"/>
      <c r="E2438" s="102"/>
      <c r="F2438" s="102"/>
      <c r="G2438" s="102"/>
      <c r="I2438" s="93"/>
      <c r="J2438" s="93"/>
      <c r="S2438" s="72"/>
      <c r="T2438" s="72"/>
    </row>
    <row r="2439" spans="1:20" s="65" customFormat="1" ht="14.5" x14ac:dyDescent="0.35">
      <c r="A2439" s="48"/>
      <c r="E2439" s="102"/>
      <c r="F2439" s="102"/>
      <c r="G2439" s="102"/>
      <c r="I2439" s="93"/>
      <c r="J2439" s="93"/>
      <c r="S2439" s="72"/>
      <c r="T2439" s="72"/>
    </row>
    <row r="2440" spans="1:20" s="65" customFormat="1" ht="14.5" x14ac:dyDescent="0.35">
      <c r="A2440" s="48"/>
      <c r="E2440" s="102"/>
      <c r="F2440" s="102"/>
      <c r="G2440" s="102"/>
      <c r="I2440" s="93"/>
      <c r="J2440" s="93"/>
      <c r="S2440" s="72"/>
      <c r="T2440" s="72"/>
    </row>
    <row r="2441" spans="1:20" s="65" customFormat="1" ht="14.5" x14ac:dyDescent="0.35">
      <c r="A2441" s="48"/>
      <c r="E2441" s="102"/>
      <c r="F2441" s="102"/>
      <c r="G2441" s="102"/>
      <c r="I2441" s="93"/>
      <c r="J2441" s="93"/>
      <c r="S2441" s="72"/>
      <c r="T2441" s="72"/>
    </row>
    <row r="2442" spans="1:20" s="65" customFormat="1" ht="14.5" x14ac:dyDescent="0.35">
      <c r="A2442" s="48"/>
      <c r="E2442" s="102"/>
      <c r="F2442" s="102"/>
      <c r="G2442" s="102"/>
      <c r="I2442" s="93"/>
      <c r="J2442" s="93"/>
      <c r="S2442" s="72"/>
      <c r="T2442" s="72"/>
    </row>
    <row r="2443" spans="1:20" s="65" customFormat="1" ht="14.5" x14ac:dyDescent="0.35">
      <c r="A2443" s="48"/>
      <c r="E2443" s="102"/>
      <c r="F2443" s="102"/>
      <c r="G2443" s="102"/>
      <c r="I2443" s="93"/>
      <c r="J2443" s="93"/>
      <c r="S2443" s="72"/>
      <c r="T2443" s="72"/>
    </row>
    <row r="2444" spans="1:20" s="65" customFormat="1" ht="14.5" x14ac:dyDescent="0.35">
      <c r="A2444" s="48"/>
      <c r="E2444" s="102"/>
      <c r="F2444" s="102"/>
      <c r="G2444" s="102"/>
      <c r="I2444" s="93"/>
      <c r="J2444" s="93"/>
      <c r="S2444" s="72"/>
      <c r="T2444" s="72"/>
    </row>
    <row r="2445" spans="1:20" s="65" customFormat="1" ht="14.5" x14ac:dyDescent="0.35">
      <c r="A2445" s="48"/>
      <c r="E2445" s="102"/>
      <c r="F2445" s="102"/>
      <c r="G2445" s="102"/>
      <c r="I2445" s="93"/>
      <c r="J2445" s="93"/>
      <c r="S2445" s="72"/>
      <c r="T2445" s="72"/>
    </row>
    <row r="2446" spans="1:20" s="65" customFormat="1" ht="14.5" x14ac:dyDescent="0.35">
      <c r="A2446" s="48"/>
      <c r="E2446" s="102"/>
      <c r="F2446" s="102"/>
      <c r="G2446" s="102"/>
      <c r="I2446" s="93"/>
      <c r="J2446" s="93"/>
      <c r="S2446" s="72"/>
      <c r="T2446" s="72"/>
    </row>
    <row r="2447" spans="1:20" s="65" customFormat="1" ht="14.5" x14ac:dyDescent="0.35">
      <c r="A2447" s="48"/>
      <c r="E2447" s="102"/>
      <c r="F2447" s="102"/>
      <c r="G2447" s="102"/>
      <c r="I2447" s="93"/>
      <c r="J2447" s="93"/>
      <c r="S2447" s="72"/>
      <c r="T2447" s="72"/>
    </row>
    <row r="2448" spans="1:20" s="65" customFormat="1" ht="14.5" x14ac:dyDescent="0.35">
      <c r="A2448" s="48"/>
      <c r="E2448" s="102"/>
      <c r="F2448" s="102"/>
      <c r="G2448" s="102"/>
      <c r="I2448" s="93"/>
      <c r="J2448" s="93"/>
      <c r="S2448" s="72"/>
      <c r="T2448" s="72"/>
    </row>
    <row r="2449" spans="1:20" s="65" customFormat="1" ht="14.5" x14ac:dyDescent="0.35">
      <c r="A2449" s="48"/>
      <c r="E2449" s="102"/>
      <c r="F2449" s="102"/>
      <c r="G2449" s="102"/>
      <c r="I2449" s="93"/>
      <c r="J2449" s="93"/>
      <c r="S2449" s="72"/>
      <c r="T2449" s="72"/>
    </row>
    <row r="2450" spans="1:20" s="65" customFormat="1" ht="14.5" x14ac:dyDescent="0.35">
      <c r="A2450" s="48"/>
      <c r="E2450" s="102"/>
      <c r="F2450" s="102"/>
      <c r="G2450" s="102"/>
      <c r="I2450" s="93"/>
      <c r="J2450" s="93"/>
      <c r="S2450" s="72"/>
      <c r="T2450" s="72"/>
    </row>
    <row r="2451" spans="1:20" s="65" customFormat="1" ht="14.5" x14ac:dyDescent="0.35">
      <c r="A2451" s="48"/>
      <c r="E2451" s="102"/>
      <c r="F2451" s="102"/>
      <c r="G2451" s="102"/>
      <c r="I2451" s="93"/>
      <c r="J2451" s="93"/>
      <c r="S2451" s="72"/>
      <c r="T2451" s="72"/>
    </row>
    <row r="2452" spans="1:20" s="65" customFormat="1" ht="14.5" x14ac:dyDescent="0.35">
      <c r="A2452" s="48"/>
      <c r="E2452" s="102"/>
      <c r="F2452" s="102"/>
      <c r="G2452" s="102"/>
      <c r="I2452" s="93"/>
      <c r="J2452" s="93"/>
      <c r="S2452" s="72"/>
      <c r="T2452" s="72"/>
    </row>
    <row r="2453" spans="1:20" s="65" customFormat="1" ht="14.5" x14ac:dyDescent="0.35">
      <c r="A2453" s="48"/>
      <c r="E2453" s="102"/>
      <c r="F2453" s="102"/>
      <c r="G2453" s="102"/>
      <c r="I2453" s="93"/>
      <c r="J2453" s="93"/>
      <c r="S2453" s="72"/>
      <c r="T2453" s="72"/>
    </row>
    <row r="2454" spans="1:20" s="65" customFormat="1" ht="14.5" x14ac:dyDescent="0.35">
      <c r="A2454" s="48"/>
      <c r="E2454" s="102"/>
      <c r="F2454" s="102"/>
      <c r="G2454" s="102"/>
      <c r="I2454" s="93"/>
      <c r="J2454" s="93"/>
      <c r="S2454" s="72"/>
      <c r="T2454" s="72"/>
    </row>
    <row r="2455" spans="1:20" s="65" customFormat="1" ht="14.5" x14ac:dyDescent="0.35">
      <c r="A2455" s="48"/>
      <c r="E2455" s="102"/>
      <c r="F2455" s="102"/>
      <c r="G2455" s="102"/>
      <c r="I2455" s="93"/>
      <c r="J2455" s="93"/>
      <c r="S2455" s="72"/>
      <c r="T2455" s="72"/>
    </row>
    <row r="2456" spans="1:20" s="65" customFormat="1" ht="14.5" x14ac:dyDescent="0.35">
      <c r="A2456" s="48"/>
      <c r="E2456" s="102"/>
      <c r="F2456" s="102"/>
      <c r="G2456" s="102"/>
      <c r="I2456" s="93"/>
      <c r="J2456" s="93"/>
      <c r="S2456" s="72"/>
      <c r="T2456" s="72"/>
    </row>
    <row r="2457" spans="1:20" s="65" customFormat="1" ht="14.5" x14ac:dyDescent="0.35">
      <c r="A2457" s="48"/>
      <c r="E2457" s="102"/>
      <c r="F2457" s="102"/>
      <c r="G2457" s="102"/>
      <c r="I2457" s="93"/>
      <c r="J2457" s="93"/>
      <c r="S2457" s="72"/>
      <c r="T2457" s="72"/>
    </row>
    <row r="2458" spans="1:20" s="65" customFormat="1" ht="14.5" x14ac:dyDescent="0.35">
      <c r="A2458" s="48"/>
      <c r="E2458" s="102"/>
      <c r="F2458" s="102"/>
      <c r="G2458" s="102"/>
      <c r="I2458" s="93"/>
      <c r="J2458" s="93"/>
      <c r="S2458" s="72"/>
      <c r="T2458" s="72"/>
    </row>
    <row r="2459" spans="1:20" s="65" customFormat="1" ht="14.5" x14ac:dyDescent="0.35">
      <c r="A2459" s="48"/>
      <c r="E2459" s="102"/>
      <c r="F2459" s="102"/>
      <c r="G2459" s="102"/>
      <c r="I2459" s="93"/>
      <c r="J2459" s="93"/>
      <c r="S2459" s="72"/>
      <c r="T2459" s="72"/>
    </row>
    <row r="2460" spans="1:20" s="65" customFormat="1" ht="14.5" x14ac:dyDescent="0.35">
      <c r="A2460" s="48"/>
      <c r="E2460" s="102"/>
      <c r="F2460" s="102"/>
      <c r="G2460" s="102"/>
      <c r="I2460" s="93"/>
      <c r="J2460" s="93"/>
      <c r="S2460" s="72"/>
      <c r="T2460" s="72"/>
    </row>
    <row r="2461" spans="1:20" s="65" customFormat="1" ht="14.5" x14ac:dyDescent="0.35">
      <c r="A2461" s="48"/>
      <c r="E2461" s="102"/>
      <c r="F2461" s="102"/>
      <c r="G2461" s="102"/>
      <c r="I2461" s="93"/>
      <c r="J2461" s="93"/>
      <c r="S2461" s="72"/>
      <c r="T2461" s="72"/>
    </row>
    <row r="2462" spans="1:20" s="65" customFormat="1" ht="14.5" x14ac:dyDescent="0.35">
      <c r="A2462" s="48"/>
      <c r="E2462" s="102"/>
      <c r="F2462" s="102"/>
      <c r="G2462" s="102"/>
      <c r="I2462" s="93"/>
      <c r="J2462" s="93"/>
      <c r="S2462" s="72"/>
      <c r="T2462" s="72"/>
    </row>
    <row r="2463" spans="1:20" s="65" customFormat="1" ht="14.5" x14ac:dyDescent="0.35">
      <c r="A2463" s="48"/>
      <c r="E2463" s="102"/>
      <c r="F2463" s="102"/>
      <c r="G2463" s="102"/>
      <c r="I2463" s="93"/>
      <c r="J2463" s="93"/>
      <c r="S2463" s="72"/>
      <c r="T2463" s="72"/>
    </row>
    <row r="2464" spans="1:20" s="65" customFormat="1" ht="14.5" x14ac:dyDescent="0.35">
      <c r="A2464" s="48"/>
      <c r="E2464" s="102"/>
      <c r="F2464" s="102"/>
      <c r="G2464" s="102"/>
      <c r="I2464" s="93"/>
      <c r="J2464" s="93"/>
      <c r="S2464" s="72"/>
      <c r="T2464" s="72"/>
    </row>
    <row r="2465" spans="1:20" s="65" customFormat="1" ht="14.5" x14ac:dyDescent="0.35">
      <c r="A2465" s="48"/>
      <c r="E2465" s="102"/>
      <c r="F2465" s="102"/>
      <c r="G2465" s="102"/>
      <c r="I2465" s="93"/>
      <c r="J2465" s="93"/>
      <c r="S2465" s="72"/>
      <c r="T2465" s="72"/>
    </row>
    <row r="2466" spans="1:20" s="65" customFormat="1" ht="14.5" x14ac:dyDescent="0.35">
      <c r="A2466" s="48"/>
      <c r="E2466" s="102"/>
      <c r="F2466" s="102"/>
      <c r="G2466" s="102"/>
      <c r="I2466" s="93"/>
      <c r="J2466" s="93"/>
      <c r="S2466" s="72"/>
      <c r="T2466" s="72"/>
    </row>
    <row r="2467" spans="1:20" s="65" customFormat="1" ht="14.5" x14ac:dyDescent="0.35">
      <c r="A2467" s="48"/>
      <c r="E2467" s="102"/>
      <c r="F2467" s="102"/>
      <c r="G2467" s="102"/>
      <c r="I2467" s="93"/>
      <c r="J2467" s="93"/>
      <c r="S2467" s="72"/>
      <c r="T2467" s="72"/>
    </row>
    <row r="2468" spans="1:20" s="65" customFormat="1" ht="14.5" x14ac:dyDescent="0.35">
      <c r="A2468" s="48"/>
      <c r="E2468" s="102"/>
      <c r="F2468" s="102"/>
      <c r="G2468" s="102"/>
      <c r="I2468" s="93"/>
      <c r="J2468" s="93"/>
      <c r="S2468" s="72"/>
      <c r="T2468" s="72"/>
    </row>
    <row r="2469" spans="1:20" s="65" customFormat="1" ht="14.5" x14ac:dyDescent="0.35">
      <c r="A2469" s="48"/>
      <c r="E2469" s="102"/>
      <c r="F2469" s="102"/>
      <c r="G2469" s="102"/>
      <c r="I2469" s="93"/>
      <c r="J2469" s="93"/>
      <c r="S2469" s="72"/>
      <c r="T2469" s="72"/>
    </row>
    <row r="2470" spans="1:20" s="65" customFormat="1" ht="14.5" x14ac:dyDescent="0.35">
      <c r="A2470" s="48"/>
      <c r="E2470" s="102"/>
      <c r="F2470" s="102"/>
      <c r="G2470" s="102"/>
      <c r="I2470" s="93"/>
      <c r="J2470" s="93"/>
      <c r="S2470" s="72"/>
      <c r="T2470" s="72"/>
    </row>
    <row r="2471" spans="1:20" s="65" customFormat="1" ht="14.5" x14ac:dyDescent="0.35">
      <c r="A2471" s="48"/>
      <c r="E2471" s="102"/>
      <c r="F2471" s="102"/>
      <c r="G2471" s="102"/>
      <c r="I2471" s="93"/>
      <c r="J2471" s="93"/>
      <c r="S2471" s="72"/>
      <c r="T2471" s="72"/>
    </row>
    <row r="2472" spans="1:20" s="65" customFormat="1" ht="14.5" x14ac:dyDescent="0.35">
      <c r="A2472" s="48"/>
      <c r="E2472" s="102"/>
      <c r="F2472" s="102"/>
      <c r="G2472" s="102"/>
      <c r="I2472" s="93"/>
      <c r="J2472" s="93"/>
      <c r="S2472" s="72"/>
      <c r="T2472" s="72"/>
    </row>
    <row r="2473" spans="1:20" s="65" customFormat="1" ht="14.5" x14ac:dyDescent="0.35">
      <c r="A2473" s="48"/>
      <c r="E2473" s="102"/>
      <c r="F2473" s="102"/>
      <c r="G2473" s="102"/>
      <c r="I2473" s="93"/>
      <c r="J2473" s="93"/>
      <c r="S2473" s="72"/>
      <c r="T2473" s="72"/>
    </row>
    <row r="2474" spans="1:20" s="65" customFormat="1" ht="14.5" x14ac:dyDescent="0.35">
      <c r="A2474" s="48"/>
      <c r="E2474" s="102"/>
      <c r="F2474" s="102"/>
      <c r="G2474" s="102"/>
      <c r="I2474" s="93"/>
      <c r="J2474" s="93"/>
      <c r="S2474" s="72"/>
      <c r="T2474" s="72"/>
    </row>
    <row r="2475" spans="1:20" s="65" customFormat="1" ht="14.5" x14ac:dyDescent="0.35">
      <c r="A2475" s="48"/>
      <c r="E2475" s="102"/>
      <c r="F2475" s="102"/>
      <c r="G2475" s="102"/>
      <c r="I2475" s="93"/>
      <c r="J2475" s="93"/>
      <c r="S2475" s="72"/>
      <c r="T2475" s="72"/>
    </row>
    <row r="2476" spans="1:20" s="65" customFormat="1" ht="14.5" x14ac:dyDescent="0.35">
      <c r="A2476" s="48"/>
      <c r="E2476" s="102"/>
      <c r="F2476" s="102"/>
      <c r="G2476" s="102"/>
      <c r="I2476" s="93"/>
      <c r="J2476" s="93"/>
      <c r="S2476" s="72"/>
      <c r="T2476" s="72"/>
    </row>
    <row r="2477" spans="1:20" s="65" customFormat="1" ht="14.5" x14ac:dyDescent="0.35">
      <c r="A2477" s="48"/>
      <c r="E2477" s="102"/>
      <c r="F2477" s="102"/>
      <c r="G2477" s="102"/>
      <c r="I2477" s="93"/>
      <c r="J2477" s="93"/>
      <c r="S2477" s="72"/>
      <c r="T2477" s="72"/>
    </row>
    <row r="2478" spans="1:20" s="65" customFormat="1" ht="14.5" x14ac:dyDescent="0.35">
      <c r="A2478" s="48"/>
      <c r="E2478" s="102"/>
      <c r="F2478" s="102"/>
      <c r="G2478" s="102"/>
      <c r="I2478" s="93"/>
      <c r="J2478" s="93"/>
      <c r="S2478" s="72"/>
      <c r="T2478" s="72"/>
    </row>
    <row r="2479" spans="1:20" s="65" customFormat="1" ht="14.5" x14ac:dyDescent="0.35">
      <c r="A2479" s="48"/>
      <c r="E2479" s="102"/>
      <c r="F2479" s="102"/>
      <c r="G2479" s="102"/>
      <c r="I2479" s="93"/>
      <c r="J2479" s="93"/>
      <c r="S2479" s="72"/>
      <c r="T2479" s="72"/>
    </row>
    <row r="2480" spans="1:20" s="65" customFormat="1" ht="14.5" x14ac:dyDescent="0.35">
      <c r="A2480" s="48"/>
      <c r="E2480" s="102"/>
      <c r="F2480" s="102"/>
      <c r="G2480" s="102"/>
      <c r="I2480" s="93"/>
      <c r="J2480" s="93"/>
      <c r="S2480" s="72"/>
      <c r="T2480" s="72"/>
    </row>
    <row r="2481" spans="1:20" s="65" customFormat="1" ht="14.5" x14ac:dyDescent="0.35">
      <c r="A2481" s="48"/>
      <c r="E2481" s="102"/>
      <c r="F2481" s="102"/>
      <c r="G2481" s="102"/>
      <c r="I2481" s="93"/>
      <c r="J2481" s="93"/>
      <c r="S2481" s="72"/>
      <c r="T2481" s="72"/>
    </row>
    <row r="2482" spans="1:20" s="65" customFormat="1" ht="14.5" x14ac:dyDescent="0.35">
      <c r="A2482" s="48"/>
      <c r="E2482" s="102"/>
      <c r="F2482" s="102"/>
      <c r="G2482" s="102"/>
      <c r="I2482" s="93"/>
      <c r="J2482" s="93"/>
      <c r="S2482" s="72"/>
      <c r="T2482" s="72"/>
    </row>
    <row r="2483" spans="1:20" s="65" customFormat="1" ht="14.5" x14ac:dyDescent="0.35">
      <c r="A2483" s="48"/>
      <c r="E2483" s="102"/>
      <c r="F2483" s="102"/>
      <c r="G2483" s="102"/>
      <c r="I2483" s="93"/>
      <c r="J2483" s="93"/>
      <c r="S2483" s="72"/>
      <c r="T2483" s="72"/>
    </row>
    <row r="2484" spans="1:20" s="65" customFormat="1" ht="14.5" x14ac:dyDescent="0.35">
      <c r="A2484" s="48"/>
      <c r="E2484" s="102"/>
      <c r="F2484" s="102"/>
      <c r="G2484" s="102"/>
      <c r="I2484" s="93"/>
      <c r="J2484" s="93"/>
      <c r="S2484" s="72"/>
      <c r="T2484" s="72"/>
    </row>
    <row r="2485" spans="1:20" s="65" customFormat="1" ht="14.5" x14ac:dyDescent="0.35">
      <c r="A2485" s="48"/>
      <c r="E2485" s="102"/>
      <c r="F2485" s="102"/>
      <c r="G2485" s="102"/>
      <c r="I2485" s="93"/>
      <c r="J2485" s="93"/>
      <c r="S2485" s="72"/>
      <c r="T2485" s="72"/>
    </row>
    <row r="2486" spans="1:20" s="65" customFormat="1" ht="14.5" x14ac:dyDescent="0.35">
      <c r="A2486" s="48"/>
      <c r="E2486" s="102"/>
      <c r="F2486" s="102"/>
      <c r="G2486" s="102"/>
      <c r="I2486" s="93"/>
      <c r="J2486" s="93"/>
      <c r="S2486" s="72"/>
      <c r="T2486" s="72"/>
    </row>
    <row r="2487" spans="1:20" s="65" customFormat="1" ht="14.5" x14ac:dyDescent="0.35">
      <c r="A2487" s="48"/>
      <c r="E2487" s="102"/>
      <c r="F2487" s="102"/>
      <c r="G2487" s="102"/>
      <c r="I2487" s="93"/>
      <c r="J2487" s="93"/>
      <c r="S2487" s="72"/>
      <c r="T2487" s="72"/>
    </row>
    <row r="2488" spans="1:20" s="65" customFormat="1" ht="14.5" x14ac:dyDescent="0.35">
      <c r="A2488" s="48"/>
      <c r="E2488" s="102"/>
      <c r="F2488" s="102"/>
      <c r="G2488" s="102"/>
      <c r="I2488" s="93"/>
      <c r="J2488" s="93"/>
      <c r="S2488" s="72"/>
      <c r="T2488" s="72"/>
    </row>
    <row r="2489" spans="1:20" s="65" customFormat="1" ht="14.5" x14ac:dyDescent="0.35">
      <c r="A2489" s="48"/>
      <c r="E2489" s="102"/>
      <c r="F2489" s="102"/>
      <c r="G2489" s="102"/>
      <c r="I2489" s="93"/>
      <c r="J2489" s="93"/>
      <c r="S2489" s="72"/>
      <c r="T2489" s="72"/>
    </row>
    <row r="2490" spans="1:20" s="65" customFormat="1" ht="14.5" x14ac:dyDescent="0.35">
      <c r="A2490" s="48"/>
      <c r="E2490" s="102"/>
      <c r="F2490" s="102"/>
      <c r="G2490" s="102"/>
      <c r="I2490" s="93"/>
      <c r="J2490" s="93"/>
      <c r="S2490" s="72"/>
      <c r="T2490" s="72"/>
    </row>
    <row r="2491" spans="1:20" s="65" customFormat="1" ht="14.5" x14ac:dyDescent="0.35">
      <c r="A2491" s="48"/>
      <c r="E2491" s="102"/>
      <c r="F2491" s="102"/>
      <c r="G2491" s="102"/>
      <c r="I2491" s="93"/>
      <c r="J2491" s="93"/>
      <c r="S2491" s="72"/>
      <c r="T2491" s="72"/>
    </row>
    <row r="2492" spans="1:20" s="65" customFormat="1" ht="14.5" x14ac:dyDescent="0.35">
      <c r="A2492" s="48"/>
      <c r="E2492" s="102"/>
      <c r="F2492" s="102"/>
      <c r="G2492" s="102"/>
      <c r="I2492" s="93"/>
      <c r="J2492" s="93"/>
      <c r="S2492" s="72"/>
      <c r="T2492" s="72"/>
    </row>
    <row r="2493" spans="1:20" s="65" customFormat="1" ht="14.5" x14ac:dyDescent="0.35">
      <c r="A2493" s="48"/>
      <c r="E2493" s="102"/>
      <c r="F2493" s="102"/>
      <c r="G2493" s="102"/>
      <c r="I2493" s="93"/>
      <c r="J2493" s="93"/>
      <c r="S2493" s="72"/>
      <c r="T2493" s="72"/>
    </row>
    <row r="2494" spans="1:20" s="65" customFormat="1" ht="14.5" x14ac:dyDescent="0.35">
      <c r="A2494" s="48"/>
      <c r="E2494" s="102"/>
      <c r="F2494" s="102"/>
      <c r="G2494" s="102"/>
      <c r="I2494" s="93"/>
      <c r="J2494" s="93"/>
      <c r="S2494" s="72"/>
      <c r="T2494" s="72"/>
    </row>
    <row r="2495" spans="1:20" s="65" customFormat="1" ht="14.5" x14ac:dyDescent="0.35">
      <c r="A2495" s="48"/>
      <c r="E2495" s="102"/>
      <c r="F2495" s="102"/>
      <c r="G2495" s="102"/>
      <c r="I2495" s="93"/>
      <c r="J2495" s="93"/>
      <c r="S2495" s="72"/>
      <c r="T2495" s="72"/>
    </row>
    <row r="2496" spans="1:20" s="65" customFormat="1" ht="14.5" x14ac:dyDescent="0.35">
      <c r="A2496" s="48"/>
      <c r="E2496" s="102"/>
      <c r="F2496" s="102"/>
      <c r="G2496" s="102"/>
      <c r="I2496" s="93"/>
      <c r="J2496" s="93"/>
      <c r="S2496" s="72"/>
      <c r="T2496" s="72"/>
    </row>
    <row r="2497" spans="1:20" s="65" customFormat="1" ht="14.5" x14ac:dyDescent="0.35">
      <c r="A2497" s="48"/>
      <c r="E2497" s="102"/>
      <c r="F2497" s="102"/>
      <c r="G2497" s="102"/>
      <c r="I2497" s="93"/>
      <c r="J2497" s="93"/>
      <c r="S2497" s="72"/>
      <c r="T2497" s="72"/>
    </row>
    <row r="2498" spans="1:20" s="65" customFormat="1" ht="14.5" x14ac:dyDescent="0.35">
      <c r="A2498" s="48"/>
      <c r="E2498" s="102"/>
      <c r="F2498" s="102"/>
      <c r="G2498" s="102"/>
      <c r="I2498" s="93"/>
      <c r="J2498" s="93"/>
      <c r="S2498" s="72"/>
      <c r="T2498" s="72"/>
    </row>
    <row r="2499" spans="1:20" s="65" customFormat="1" ht="14.5" x14ac:dyDescent="0.35">
      <c r="A2499" s="48"/>
      <c r="E2499" s="102"/>
      <c r="F2499" s="102"/>
      <c r="G2499" s="102"/>
      <c r="I2499" s="93"/>
      <c r="J2499" s="93"/>
      <c r="S2499" s="72"/>
      <c r="T2499" s="72"/>
    </row>
    <row r="2500" spans="1:20" s="65" customFormat="1" ht="14.5" x14ac:dyDescent="0.35">
      <c r="A2500" s="48"/>
      <c r="E2500" s="102"/>
      <c r="F2500" s="102"/>
      <c r="G2500" s="102"/>
      <c r="I2500" s="93"/>
      <c r="J2500" s="93"/>
      <c r="S2500" s="72"/>
      <c r="T2500" s="72"/>
    </row>
    <row r="2501" spans="1:20" s="65" customFormat="1" ht="14.5" x14ac:dyDescent="0.35">
      <c r="A2501" s="48"/>
      <c r="E2501" s="102"/>
      <c r="F2501" s="102"/>
      <c r="G2501" s="102"/>
      <c r="I2501" s="93"/>
      <c r="J2501" s="93"/>
      <c r="S2501" s="72"/>
      <c r="T2501" s="72"/>
    </row>
    <row r="2502" spans="1:20" s="65" customFormat="1" ht="14.5" x14ac:dyDescent="0.35">
      <c r="A2502" s="48"/>
      <c r="E2502" s="102"/>
      <c r="F2502" s="102"/>
      <c r="G2502" s="102"/>
      <c r="I2502" s="93"/>
      <c r="J2502" s="93"/>
      <c r="S2502" s="72"/>
      <c r="T2502" s="72"/>
    </row>
    <row r="2503" spans="1:20" s="65" customFormat="1" ht="14.5" x14ac:dyDescent="0.35">
      <c r="A2503" s="48"/>
      <c r="E2503" s="102"/>
      <c r="F2503" s="102"/>
      <c r="G2503" s="102"/>
      <c r="I2503" s="93"/>
      <c r="J2503" s="93"/>
      <c r="S2503" s="72"/>
      <c r="T2503" s="72"/>
    </row>
    <row r="2504" spans="1:20" s="65" customFormat="1" ht="14.5" x14ac:dyDescent="0.35">
      <c r="A2504" s="48"/>
      <c r="E2504" s="102"/>
      <c r="F2504" s="102"/>
      <c r="G2504" s="102"/>
      <c r="I2504" s="93"/>
      <c r="J2504" s="93"/>
      <c r="S2504" s="72"/>
      <c r="T2504" s="72"/>
    </row>
    <row r="2505" spans="1:20" s="65" customFormat="1" ht="14.5" x14ac:dyDescent="0.35">
      <c r="A2505" s="48"/>
      <c r="E2505" s="102"/>
      <c r="F2505" s="102"/>
      <c r="G2505" s="102"/>
      <c r="I2505" s="93"/>
      <c r="J2505" s="93"/>
      <c r="S2505" s="72"/>
      <c r="T2505" s="72"/>
    </row>
    <row r="2506" spans="1:20" s="65" customFormat="1" ht="14.5" x14ac:dyDescent="0.35">
      <c r="A2506" s="48"/>
      <c r="E2506" s="102"/>
      <c r="F2506" s="102"/>
      <c r="G2506" s="102"/>
      <c r="I2506" s="93"/>
      <c r="J2506" s="93"/>
      <c r="S2506" s="72"/>
      <c r="T2506" s="72"/>
    </row>
    <row r="2507" spans="1:20" s="65" customFormat="1" ht="14.5" x14ac:dyDescent="0.35">
      <c r="A2507" s="48"/>
      <c r="E2507" s="102"/>
      <c r="F2507" s="102"/>
      <c r="G2507" s="102"/>
      <c r="I2507" s="93"/>
      <c r="J2507" s="93"/>
      <c r="S2507" s="72"/>
      <c r="T2507" s="72"/>
    </row>
    <row r="2508" spans="1:20" s="65" customFormat="1" ht="14.5" x14ac:dyDescent="0.35">
      <c r="A2508" s="48"/>
      <c r="E2508" s="102"/>
      <c r="F2508" s="102"/>
      <c r="G2508" s="102"/>
      <c r="I2508" s="93"/>
      <c r="J2508" s="93"/>
      <c r="S2508" s="72"/>
      <c r="T2508" s="72"/>
    </row>
    <row r="2509" spans="1:20" s="65" customFormat="1" ht="14.5" x14ac:dyDescent="0.35">
      <c r="A2509" s="48"/>
      <c r="E2509" s="102"/>
      <c r="F2509" s="102"/>
      <c r="G2509" s="102"/>
      <c r="I2509" s="93"/>
      <c r="J2509" s="93"/>
      <c r="S2509" s="72"/>
      <c r="T2509" s="72"/>
    </row>
    <row r="2510" spans="1:20" s="65" customFormat="1" ht="14.5" x14ac:dyDescent="0.35">
      <c r="A2510" s="48"/>
      <c r="E2510" s="102"/>
      <c r="F2510" s="102"/>
      <c r="G2510" s="102"/>
      <c r="I2510" s="93"/>
      <c r="J2510" s="93"/>
      <c r="S2510" s="72"/>
      <c r="T2510" s="72"/>
    </row>
    <row r="2511" spans="1:20" s="65" customFormat="1" ht="14.5" x14ac:dyDescent="0.35">
      <c r="A2511" s="48"/>
      <c r="E2511" s="102"/>
      <c r="F2511" s="102"/>
      <c r="G2511" s="102"/>
      <c r="I2511" s="93"/>
      <c r="J2511" s="93"/>
      <c r="S2511" s="72"/>
      <c r="T2511" s="72"/>
    </row>
    <row r="2512" spans="1:20" s="65" customFormat="1" ht="14.5" x14ac:dyDescent="0.35">
      <c r="A2512" s="48"/>
      <c r="E2512" s="102"/>
      <c r="F2512" s="102"/>
      <c r="G2512" s="102"/>
      <c r="I2512" s="93"/>
      <c r="J2512" s="93"/>
      <c r="S2512" s="72"/>
      <c r="T2512" s="72"/>
    </row>
    <row r="2513" spans="1:20" s="65" customFormat="1" ht="14.5" x14ac:dyDescent="0.35">
      <c r="A2513" s="48"/>
      <c r="E2513" s="102"/>
      <c r="F2513" s="102"/>
      <c r="G2513" s="102"/>
      <c r="I2513" s="93"/>
      <c r="J2513" s="93"/>
      <c r="S2513" s="72"/>
      <c r="T2513" s="72"/>
    </row>
    <row r="2514" spans="1:20" s="65" customFormat="1" ht="14.5" x14ac:dyDescent="0.35">
      <c r="A2514" s="48"/>
      <c r="E2514" s="102"/>
      <c r="F2514" s="102"/>
      <c r="G2514" s="102"/>
      <c r="I2514" s="93"/>
      <c r="J2514" s="93"/>
      <c r="S2514" s="72"/>
      <c r="T2514" s="72"/>
    </row>
    <row r="2515" spans="1:20" s="65" customFormat="1" ht="14.5" x14ac:dyDescent="0.35">
      <c r="A2515" s="48"/>
      <c r="E2515" s="102"/>
      <c r="F2515" s="102"/>
      <c r="G2515" s="102"/>
      <c r="I2515" s="93"/>
      <c r="J2515" s="93"/>
      <c r="S2515" s="72"/>
      <c r="T2515" s="72"/>
    </row>
    <row r="2516" spans="1:20" s="65" customFormat="1" ht="14.5" x14ac:dyDescent="0.35">
      <c r="A2516" s="48"/>
      <c r="E2516" s="102"/>
      <c r="F2516" s="102"/>
      <c r="G2516" s="102"/>
      <c r="I2516" s="93"/>
      <c r="J2516" s="93"/>
      <c r="S2516" s="72"/>
      <c r="T2516" s="72"/>
    </row>
    <row r="2517" spans="1:20" s="65" customFormat="1" ht="14.5" x14ac:dyDescent="0.35">
      <c r="A2517" s="48"/>
      <c r="E2517" s="102"/>
      <c r="F2517" s="102"/>
      <c r="G2517" s="102"/>
      <c r="I2517" s="93"/>
      <c r="J2517" s="93"/>
      <c r="S2517" s="72"/>
      <c r="T2517" s="72"/>
    </row>
    <row r="2518" spans="1:20" s="65" customFormat="1" ht="14.5" x14ac:dyDescent="0.35">
      <c r="A2518" s="48"/>
      <c r="E2518" s="102"/>
      <c r="F2518" s="102"/>
      <c r="G2518" s="102"/>
      <c r="I2518" s="93"/>
      <c r="J2518" s="93"/>
      <c r="S2518" s="72"/>
      <c r="T2518" s="72"/>
    </row>
    <row r="2519" spans="1:20" s="65" customFormat="1" ht="14.5" x14ac:dyDescent="0.35">
      <c r="A2519" s="48"/>
      <c r="E2519" s="102"/>
      <c r="F2519" s="102"/>
      <c r="G2519" s="102"/>
      <c r="I2519" s="93"/>
      <c r="J2519" s="93"/>
      <c r="S2519" s="72"/>
      <c r="T2519" s="72"/>
    </row>
    <row r="2520" spans="1:20" s="65" customFormat="1" ht="14.5" x14ac:dyDescent="0.35">
      <c r="A2520" s="48"/>
      <c r="E2520" s="102"/>
      <c r="F2520" s="102"/>
      <c r="G2520" s="102"/>
      <c r="I2520" s="93"/>
      <c r="J2520" s="93"/>
      <c r="S2520" s="72"/>
      <c r="T2520" s="72"/>
    </row>
    <row r="2521" spans="1:20" s="65" customFormat="1" ht="14.5" x14ac:dyDescent="0.35">
      <c r="A2521" s="48"/>
      <c r="E2521" s="102"/>
      <c r="F2521" s="102"/>
      <c r="G2521" s="102"/>
      <c r="I2521" s="93"/>
      <c r="J2521" s="93"/>
      <c r="S2521" s="72"/>
      <c r="T2521" s="72"/>
    </row>
    <row r="2522" spans="1:20" s="65" customFormat="1" ht="14.5" x14ac:dyDescent="0.35">
      <c r="A2522" s="48"/>
      <c r="E2522" s="102"/>
      <c r="F2522" s="102"/>
      <c r="G2522" s="102"/>
      <c r="I2522" s="93"/>
      <c r="J2522" s="93"/>
      <c r="S2522" s="72"/>
      <c r="T2522" s="72"/>
    </row>
    <row r="2523" spans="1:20" s="65" customFormat="1" ht="14.5" x14ac:dyDescent="0.35">
      <c r="A2523" s="48"/>
      <c r="E2523" s="102"/>
      <c r="F2523" s="102"/>
      <c r="G2523" s="102"/>
      <c r="I2523" s="93"/>
      <c r="J2523" s="93"/>
      <c r="S2523" s="72"/>
      <c r="T2523" s="72"/>
    </row>
    <row r="2524" spans="1:20" s="65" customFormat="1" ht="14.5" x14ac:dyDescent="0.35">
      <c r="A2524" s="48"/>
      <c r="E2524" s="102"/>
      <c r="F2524" s="102"/>
      <c r="G2524" s="102"/>
      <c r="I2524" s="93"/>
      <c r="J2524" s="93"/>
      <c r="S2524" s="72"/>
      <c r="T2524" s="72"/>
    </row>
    <row r="2525" spans="1:20" s="65" customFormat="1" ht="14.5" x14ac:dyDescent="0.35">
      <c r="A2525" s="48"/>
      <c r="E2525" s="102"/>
      <c r="F2525" s="102"/>
      <c r="G2525" s="102"/>
      <c r="I2525" s="93"/>
      <c r="J2525" s="93"/>
      <c r="S2525" s="72"/>
      <c r="T2525" s="72"/>
    </row>
    <row r="2526" spans="1:20" s="65" customFormat="1" ht="14.5" x14ac:dyDescent="0.35">
      <c r="A2526" s="48"/>
      <c r="E2526" s="102"/>
      <c r="F2526" s="102"/>
      <c r="G2526" s="102"/>
      <c r="I2526" s="93"/>
      <c r="J2526" s="93"/>
      <c r="S2526" s="72"/>
      <c r="T2526" s="72"/>
    </row>
    <row r="2527" spans="1:20" s="65" customFormat="1" ht="14.5" x14ac:dyDescent="0.35">
      <c r="A2527" s="48"/>
      <c r="E2527" s="102"/>
      <c r="F2527" s="102"/>
      <c r="G2527" s="102"/>
      <c r="I2527" s="93"/>
      <c r="J2527" s="93"/>
      <c r="S2527" s="72"/>
      <c r="T2527" s="72"/>
    </row>
    <row r="2528" spans="1:20" s="65" customFormat="1" ht="14.5" x14ac:dyDescent="0.35">
      <c r="A2528" s="48"/>
      <c r="E2528" s="102"/>
      <c r="F2528" s="102"/>
      <c r="G2528" s="102"/>
      <c r="I2528" s="93"/>
      <c r="J2528" s="93"/>
      <c r="S2528" s="72"/>
      <c r="T2528" s="72"/>
    </row>
    <row r="2529" spans="1:20" s="65" customFormat="1" ht="14.5" x14ac:dyDescent="0.35">
      <c r="A2529" s="48"/>
      <c r="E2529" s="102"/>
      <c r="F2529" s="102"/>
      <c r="G2529" s="102"/>
      <c r="I2529" s="93"/>
      <c r="J2529" s="93"/>
      <c r="S2529" s="72"/>
      <c r="T2529" s="72"/>
    </row>
    <row r="2530" spans="1:20" s="65" customFormat="1" ht="14.5" x14ac:dyDescent="0.35">
      <c r="A2530" s="48"/>
      <c r="E2530" s="102"/>
      <c r="F2530" s="102"/>
      <c r="G2530" s="102"/>
      <c r="I2530" s="93"/>
      <c r="J2530" s="93"/>
      <c r="S2530" s="72"/>
      <c r="T2530" s="72"/>
    </row>
    <row r="2531" spans="1:20" s="65" customFormat="1" ht="14.5" x14ac:dyDescent="0.35">
      <c r="A2531" s="48"/>
      <c r="E2531" s="102"/>
      <c r="F2531" s="102"/>
      <c r="G2531" s="102"/>
      <c r="I2531" s="93"/>
      <c r="J2531" s="93"/>
      <c r="S2531" s="72"/>
      <c r="T2531" s="72"/>
    </row>
    <row r="2532" spans="1:20" s="65" customFormat="1" ht="14.5" x14ac:dyDescent="0.35">
      <c r="A2532" s="48"/>
      <c r="E2532" s="102"/>
      <c r="F2532" s="102"/>
      <c r="G2532" s="102"/>
      <c r="I2532" s="93"/>
      <c r="J2532" s="93"/>
      <c r="S2532" s="72"/>
      <c r="T2532" s="72"/>
    </row>
    <row r="2533" spans="1:20" s="65" customFormat="1" ht="14.5" x14ac:dyDescent="0.35">
      <c r="A2533" s="48"/>
      <c r="E2533" s="102"/>
      <c r="F2533" s="102"/>
      <c r="G2533" s="102"/>
      <c r="I2533" s="93"/>
      <c r="J2533" s="93"/>
      <c r="S2533" s="72"/>
      <c r="T2533" s="72"/>
    </row>
    <row r="2534" spans="1:20" s="65" customFormat="1" ht="14.5" x14ac:dyDescent="0.35">
      <c r="A2534" s="48"/>
      <c r="E2534" s="102"/>
      <c r="F2534" s="102"/>
      <c r="G2534" s="102"/>
      <c r="I2534" s="93"/>
      <c r="J2534" s="93"/>
      <c r="S2534" s="72"/>
      <c r="T2534" s="72"/>
    </row>
    <row r="2535" spans="1:20" s="65" customFormat="1" ht="14.5" x14ac:dyDescent="0.35">
      <c r="A2535" s="48"/>
      <c r="E2535" s="102"/>
      <c r="F2535" s="102"/>
      <c r="G2535" s="102"/>
      <c r="I2535" s="93"/>
      <c r="J2535" s="93"/>
      <c r="S2535" s="72"/>
      <c r="T2535" s="72"/>
    </row>
    <row r="2536" spans="1:20" s="65" customFormat="1" ht="14.5" x14ac:dyDescent="0.35">
      <c r="A2536" s="48"/>
      <c r="E2536" s="102"/>
      <c r="F2536" s="102"/>
      <c r="G2536" s="102"/>
      <c r="I2536" s="93"/>
      <c r="J2536" s="93"/>
      <c r="S2536" s="72"/>
      <c r="T2536" s="72"/>
    </row>
    <row r="2537" spans="1:20" s="65" customFormat="1" ht="14.5" x14ac:dyDescent="0.35">
      <c r="A2537" s="48"/>
      <c r="E2537" s="102"/>
      <c r="F2537" s="102"/>
      <c r="G2537" s="102"/>
      <c r="I2537" s="93"/>
      <c r="J2537" s="93"/>
      <c r="S2537" s="72"/>
      <c r="T2537" s="72"/>
    </row>
    <row r="2538" spans="1:20" s="65" customFormat="1" ht="14.5" x14ac:dyDescent="0.35">
      <c r="A2538" s="48"/>
      <c r="E2538" s="102"/>
      <c r="F2538" s="102"/>
      <c r="G2538" s="102"/>
      <c r="I2538" s="93"/>
      <c r="J2538" s="93"/>
      <c r="S2538" s="72"/>
      <c r="T2538" s="72"/>
    </row>
    <row r="2539" spans="1:20" s="65" customFormat="1" ht="14.5" x14ac:dyDescent="0.35">
      <c r="A2539" s="48"/>
      <c r="E2539" s="102"/>
      <c r="F2539" s="102"/>
      <c r="G2539" s="102"/>
      <c r="I2539" s="93"/>
      <c r="J2539" s="93"/>
      <c r="S2539" s="72"/>
      <c r="T2539" s="72"/>
    </row>
    <row r="2540" spans="1:20" s="65" customFormat="1" ht="14.5" x14ac:dyDescent="0.35">
      <c r="A2540" s="48"/>
      <c r="E2540" s="102"/>
      <c r="F2540" s="102"/>
      <c r="G2540" s="102"/>
      <c r="I2540" s="93"/>
      <c r="J2540" s="93"/>
      <c r="S2540" s="72"/>
      <c r="T2540" s="72"/>
    </row>
    <row r="2541" spans="1:20" s="65" customFormat="1" ht="14.5" x14ac:dyDescent="0.35">
      <c r="A2541" s="48"/>
      <c r="E2541" s="102"/>
      <c r="F2541" s="102"/>
      <c r="G2541" s="102"/>
      <c r="I2541" s="93"/>
      <c r="J2541" s="93"/>
      <c r="S2541" s="72"/>
      <c r="T2541" s="72"/>
    </row>
    <row r="2542" spans="1:20" s="65" customFormat="1" ht="14.5" x14ac:dyDescent="0.35">
      <c r="A2542" s="48"/>
      <c r="E2542" s="102"/>
      <c r="F2542" s="102"/>
      <c r="G2542" s="102"/>
      <c r="I2542" s="93"/>
      <c r="J2542" s="93"/>
      <c r="S2542" s="72"/>
      <c r="T2542" s="72"/>
    </row>
    <row r="2543" spans="1:20" s="65" customFormat="1" ht="14.5" x14ac:dyDescent="0.35">
      <c r="A2543" s="48"/>
      <c r="E2543" s="102"/>
      <c r="F2543" s="102"/>
      <c r="G2543" s="102"/>
      <c r="I2543" s="93"/>
      <c r="J2543" s="93"/>
      <c r="S2543" s="72"/>
      <c r="T2543" s="72"/>
    </row>
    <row r="2544" spans="1:20" s="65" customFormat="1" ht="14.5" x14ac:dyDescent="0.35">
      <c r="A2544" s="48"/>
      <c r="E2544" s="102"/>
      <c r="F2544" s="102"/>
      <c r="G2544" s="102"/>
      <c r="I2544" s="93"/>
      <c r="J2544" s="93"/>
      <c r="S2544" s="72"/>
      <c r="T2544" s="72"/>
    </row>
    <row r="2545" spans="1:20" s="65" customFormat="1" ht="14.5" x14ac:dyDescent="0.35">
      <c r="A2545" s="48"/>
      <c r="E2545" s="102"/>
      <c r="F2545" s="102"/>
      <c r="G2545" s="102"/>
      <c r="I2545" s="93"/>
      <c r="J2545" s="93"/>
      <c r="S2545" s="72"/>
      <c r="T2545" s="72"/>
    </row>
    <row r="2546" spans="1:20" s="65" customFormat="1" ht="14.5" x14ac:dyDescent="0.35">
      <c r="A2546" s="48"/>
      <c r="E2546" s="102"/>
      <c r="F2546" s="102"/>
      <c r="G2546" s="102"/>
      <c r="I2546" s="93"/>
      <c r="J2546" s="93"/>
      <c r="S2546" s="72"/>
      <c r="T2546" s="72"/>
    </row>
    <row r="2547" spans="1:20" s="65" customFormat="1" ht="14.5" x14ac:dyDescent="0.35">
      <c r="A2547" s="48"/>
      <c r="E2547" s="102"/>
      <c r="F2547" s="102"/>
      <c r="G2547" s="102"/>
      <c r="I2547" s="93"/>
      <c r="J2547" s="93"/>
      <c r="S2547" s="72"/>
      <c r="T2547" s="72"/>
    </row>
    <row r="2548" spans="1:20" s="65" customFormat="1" ht="14.5" x14ac:dyDescent="0.35">
      <c r="A2548" s="48"/>
      <c r="E2548" s="102"/>
      <c r="F2548" s="102"/>
      <c r="G2548" s="102"/>
      <c r="I2548" s="93"/>
      <c r="J2548" s="93"/>
      <c r="S2548" s="72"/>
      <c r="T2548" s="72"/>
    </row>
    <row r="2549" spans="1:20" s="65" customFormat="1" ht="14.5" x14ac:dyDescent="0.35">
      <c r="A2549" s="48"/>
      <c r="E2549" s="102"/>
      <c r="F2549" s="102"/>
      <c r="G2549" s="102"/>
      <c r="I2549" s="93"/>
      <c r="J2549" s="93"/>
      <c r="S2549" s="72"/>
      <c r="T2549" s="72"/>
    </row>
    <row r="2550" spans="1:20" s="65" customFormat="1" ht="14.5" x14ac:dyDescent="0.35">
      <c r="A2550" s="48"/>
      <c r="E2550" s="102"/>
      <c r="F2550" s="102"/>
      <c r="G2550" s="102"/>
      <c r="I2550" s="93"/>
      <c r="J2550" s="93"/>
      <c r="S2550" s="72"/>
      <c r="T2550" s="72"/>
    </row>
    <row r="2551" spans="1:20" s="65" customFormat="1" ht="14.5" x14ac:dyDescent="0.35">
      <c r="A2551" s="48"/>
      <c r="E2551" s="102"/>
      <c r="F2551" s="102"/>
      <c r="G2551" s="102"/>
      <c r="I2551" s="93"/>
      <c r="J2551" s="93"/>
      <c r="S2551" s="72"/>
      <c r="T2551" s="72"/>
    </row>
    <row r="2552" spans="1:20" s="65" customFormat="1" ht="14.5" x14ac:dyDescent="0.35">
      <c r="A2552" s="48"/>
      <c r="E2552" s="102"/>
      <c r="F2552" s="102"/>
      <c r="G2552" s="102"/>
      <c r="I2552" s="93"/>
      <c r="J2552" s="93"/>
      <c r="S2552" s="72"/>
      <c r="T2552" s="72"/>
    </row>
    <row r="2553" spans="1:20" s="65" customFormat="1" ht="14.5" x14ac:dyDescent="0.35">
      <c r="A2553" s="48"/>
      <c r="E2553" s="102"/>
      <c r="F2553" s="102"/>
      <c r="G2553" s="102"/>
      <c r="I2553" s="93"/>
      <c r="J2553" s="93"/>
      <c r="S2553" s="72"/>
      <c r="T2553" s="72"/>
    </row>
    <row r="2554" spans="1:20" s="65" customFormat="1" ht="14.5" x14ac:dyDescent="0.35">
      <c r="A2554" s="48"/>
      <c r="E2554" s="102"/>
      <c r="F2554" s="102"/>
      <c r="G2554" s="102"/>
      <c r="I2554" s="93"/>
      <c r="J2554" s="93"/>
      <c r="S2554" s="72"/>
      <c r="T2554" s="72"/>
    </row>
    <row r="2555" spans="1:20" s="65" customFormat="1" ht="14.5" x14ac:dyDescent="0.35">
      <c r="A2555" s="48"/>
      <c r="E2555" s="102"/>
      <c r="F2555" s="102"/>
      <c r="G2555" s="102"/>
      <c r="I2555" s="93"/>
      <c r="J2555" s="93"/>
      <c r="S2555" s="72"/>
      <c r="T2555" s="72"/>
    </row>
    <row r="2556" spans="1:20" s="65" customFormat="1" ht="14.5" x14ac:dyDescent="0.35">
      <c r="A2556" s="48"/>
      <c r="E2556" s="102"/>
      <c r="F2556" s="102"/>
      <c r="G2556" s="102"/>
      <c r="I2556" s="93"/>
      <c r="J2556" s="93"/>
      <c r="S2556" s="72"/>
      <c r="T2556" s="72"/>
    </row>
    <row r="2557" spans="1:20" s="65" customFormat="1" ht="14.5" x14ac:dyDescent="0.35">
      <c r="A2557" s="48"/>
      <c r="E2557" s="102"/>
      <c r="F2557" s="102"/>
      <c r="G2557" s="102"/>
      <c r="I2557" s="93"/>
      <c r="J2557" s="93"/>
      <c r="S2557" s="72"/>
      <c r="T2557" s="72"/>
    </row>
    <row r="2558" spans="1:20" s="65" customFormat="1" ht="14.5" x14ac:dyDescent="0.35">
      <c r="A2558" s="48"/>
      <c r="E2558" s="102"/>
      <c r="F2558" s="102"/>
      <c r="G2558" s="102"/>
      <c r="I2558" s="93"/>
      <c r="J2558" s="93"/>
      <c r="S2558" s="72"/>
      <c r="T2558" s="72"/>
    </row>
    <row r="2559" spans="1:20" s="65" customFormat="1" ht="14.5" x14ac:dyDescent="0.35">
      <c r="A2559" s="48"/>
      <c r="E2559" s="102"/>
      <c r="F2559" s="102"/>
      <c r="G2559" s="102"/>
      <c r="I2559" s="93"/>
      <c r="J2559" s="93"/>
      <c r="S2559" s="72"/>
      <c r="T2559" s="72"/>
    </row>
    <row r="2560" spans="1:20" s="65" customFormat="1" ht="14.5" x14ac:dyDescent="0.35">
      <c r="A2560" s="48"/>
      <c r="E2560" s="102"/>
      <c r="F2560" s="102"/>
      <c r="G2560" s="102"/>
      <c r="I2560" s="93"/>
      <c r="J2560" s="93"/>
      <c r="S2560" s="72"/>
      <c r="T2560" s="72"/>
    </row>
    <row r="2561" spans="1:20" s="65" customFormat="1" ht="14.5" x14ac:dyDescent="0.35">
      <c r="A2561" s="48"/>
      <c r="E2561" s="102"/>
      <c r="F2561" s="102"/>
      <c r="G2561" s="102"/>
      <c r="I2561" s="93"/>
      <c r="J2561" s="93"/>
      <c r="S2561" s="72"/>
      <c r="T2561" s="72"/>
    </row>
    <row r="2562" spans="1:20" s="65" customFormat="1" ht="14.5" x14ac:dyDescent="0.35">
      <c r="A2562" s="48"/>
      <c r="E2562" s="102"/>
      <c r="F2562" s="102"/>
      <c r="G2562" s="102"/>
      <c r="I2562" s="93"/>
      <c r="J2562" s="93"/>
      <c r="S2562" s="72"/>
      <c r="T2562" s="72"/>
    </row>
    <row r="2563" spans="1:20" s="65" customFormat="1" ht="14.5" x14ac:dyDescent="0.35">
      <c r="A2563" s="48"/>
      <c r="E2563" s="102"/>
      <c r="F2563" s="102"/>
      <c r="G2563" s="102"/>
      <c r="I2563" s="93"/>
      <c r="J2563" s="93"/>
      <c r="S2563" s="72"/>
      <c r="T2563" s="72"/>
    </row>
    <row r="2564" spans="1:20" s="65" customFormat="1" ht="14.5" x14ac:dyDescent="0.35">
      <c r="A2564" s="48"/>
      <c r="E2564" s="102"/>
      <c r="F2564" s="102"/>
      <c r="G2564" s="102"/>
      <c r="I2564" s="93"/>
      <c r="J2564" s="93"/>
      <c r="S2564" s="72"/>
      <c r="T2564" s="72"/>
    </row>
    <row r="2565" spans="1:20" s="65" customFormat="1" ht="14.5" x14ac:dyDescent="0.35">
      <c r="A2565" s="48"/>
      <c r="E2565" s="102"/>
      <c r="F2565" s="102"/>
      <c r="G2565" s="102"/>
      <c r="I2565" s="93"/>
      <c r="J2565" s="93"/>
      <c r="S2565" s="72"/>
      <c r="T2565" s="72"/>
    </row>
    <row r="2566" spans="1:20" s="65" customFormat="1" ht="14.5" x14ac:dyDescent="0.35">
      <c r="A2566" s="48"/>
      <c r="E2566" s="102"/>
      <c r="F2566" s="102"/>
      <c r="G2566" s="102"/>
      <c r="I2566" s="93"/>
      <c r="J2566" s="93"/>
      <c r="S2566" s="72"/>
      <c r="T2566" s="72"/>
    </row>
    <row r="2567" spans="1:20" s="65" customFormat="1" ht="14.5" x14ac:dyDescent="0.35">
      <c r="A2567" s="48"/>
      <c r="E2567" s="102"/>
      <c r="F2567" s="102"/>
      <c r="G2567" s="102"/>
      <c r="I2567" s="93"/>
      <c r="J2567" s="93"/>
      <c r="S2567" s="72"/>
      <c r="T2567" s="72"/>
    </row>
    <row r="2568" spans="1:20" s="65" customFormat="1" ht="14.5" x14ac:dyDescent="0.35">
      <c r="A2568" s="48"/>
      <c r="E2568" s="102"/>
      <c r="F2568" s="102"/>
      <c r="G2568" s="102"/>
      <c r="I2568" s="93"/>
      <c r="J2568" s="93"/>
      <c r="S2568" s="72"/>
      <c r="T2568" s="72"/>
    </row>
    <row r="2569" spans="1:20" s="65" customFormat="1" ht="14.5" x14ac:dyDescent="0.35">
      <c r="A2569" s="48"/>
      <c r="E2569" s="102"/>
      <c r="F2569" s="102"/>
      <c r="G2569" s="102"/>
      <c r="I2569" s="93"/>
      <c r="J2569" s="93"/>
      <c r="S2569" s="72"/>
      <c r="T2569" s="72"/>
    </row>
    <row r="2570" spans="1:20" s="65" customFormat="1" ht="14.5" x14ac:dyDescent="0.35">
      <c r="A2570" s="48"/>
      <c r="E2570" s="102"/>
      <c r="F2570" s="102"/>
      <c r="G2570" s="102"/>
      <c r="I2570" s="93"/>
      <c r="J2570" s="93"/>
      <c r="S2570" s="72"/>
      <c r="T2570" s="72"/>
    </row>
    <row r="2571" spans="1:20" s="65" customFormat="1" ht="14.5" x14ac:dyDescent="0.35">
      <c r="A2571" s="48"/>
      <c r="E2571" s="102"/>
      <c r="F2571" s="102"/>
      <c r="G2571" s="102"/>
      <c r="I2571" s="93"/>
      <c r="J2571" s="93"/>
      <c r="S2571" s="72"/>
      <c r="T2571" s="72"/>
    </row>
    <row r="2572" spans="1:20" s="65" customFormat="1" ht="14.5" x14ac:dyDescent="0.35">
      <c r="A2572" s="48"/>
      <c r="E2572" s="102"/>
      <c r="F2572" s="102"/>
      <c r="G2572" s="102"/>
      <c r="I2572" s="93"/>
      <c r="J2572" s="93"/>
      <c r="S2572" s="72"/>
      <c r="T2572" s="72"/>
    </row>
    <row r="2573" spans="1:20" s="65" customFormat="1" ht="14.5" x14ac:dyDescent="0.35">
      <c r="A2573" s="48"/>
      <c r="E2573" s="102"/>
      <c r="F2573" s="102"/>
      <c r="G2573" s="102"/>
      <c r="I2573" s="93"/>
      <c r="J2573" s="93"/>
      <c r="S2573" s="72"/>
      <c r="T2573" s="72"/>
    </row>
    <row r="2574" spans="1:20" s="65" customFormat="1" ht="14.5" x14ac:dyDescent="0.35">
      <c r="A2574" s="48"/>
      <c r="E2574" s="102"/>
      <c r="F2574" s="102"/>
      <c r="G2574" s="102"/>
      <c r="I2574" s="93"/>
      <c r="J2574" s="93"/>
      <c r="S2574" s="72"/>
      <c r="T2574" s="72"/>
    </row>
    <row r="2575" spans="1:20" s="65" customFormat="1" ht="14.5" x14ac:dyDescent="0.35">
      <c r="A2575" s="48"/>
      <c r="E2575" s="102"/>
      <c r="F2575" s="102"/>
      <c r="G2575" s="102"/>
      <c r="I2575" s="93"/>
      <c r="J2575" s="93"/>
      <c r="S2575" s="72"/>
      <c r="T2575" s="72"/>
    </row>
    <row r="2576" spans="1:20" s="65" customFormat="1" ht="14.5" x14ac:dyDescent="0.35">
      <c r="A2576" s="48"/>
      <c r="E2576" s="102"/>
      <c r="F2576" s="102"/>
      <c r="G2576" s="102"/>
      <c r="I2576" s="93"/>
      <c r="J2576" s="93"/>
      <c r="S2576" s="72"/>
      <c r="T2576" s="72"/>
    </row>
    <row r="2577" spans="1:20" s="65" customFormat="1" ht="14.5" x14ac:dyDescent="0.35">
      <c r="A2577" s="48"/>
      <c r="E2577" s="102"/>
      <c r="F2577" s="102"/>
      <c r="G2577" s="102"/>
      <c r="I2577" s="93"/>
      <c r="J2577" s="93"/>
      <c r="S2577" s="72"/>
      <c r="T2577" s="72"/>
    </row>
    <row r="2578" spans="1:20" s="65" customFormat="1" ht="14.5" x14ac:dyDescent="0.35">
      <c r="A2578" s="48"/>
      <c r="E2578" s="102"/>
      <c r="F2578" s="102"/>
      <c r="G2578" s="102"/>
      <c r="I2578" s="93"/>
      <c r="J2578" s="93"/>
      <c r="S2578" s="72"/>
      <c r="T2578" s="72"/>
    </row>
    <row r="2579" spans="1:20" s="65" customFormat="1" ht="14.5" x14ac:dyDescent="0.35">
      <c r="A2579" s="48"/>
      <c r="E2579" s="102"/>
      <c r="F2579" s="102"/>
      <c r="G2579" s="102"/>
      <c r="I2579" s="93"/>
      <c r="J2579" s="93"/>
      <c r="S2579" s="72"/>
      <c r="T2579" s="72"/>
    </row>
    <row r="2580" spans="1:20" s="65" customFormat="1" ht="14.5" x14ac:dyDescent="0.35">
      <c r="A2580" s="48"/>
      <c r="E2580" s="102"/>
      <c r="F2580" s="102"/>
      <c r="G2580" s="102"/>
      <c r="I2580" s="93"/>
      <c r="J2580" s="93"/>
      <c r="S2580" s="72"/>
      <c r="T2580" s="72"/>
    </row>
    <row r="2581" spans="1:20" s="65" customFormat="1" ht="14.5" x14ac:dyDescent="0.35">
      <c r="A2581" s="48"/>
      <c r="E2581" s="102"/>
      <c r="F2581" s="102"/>
      <c r="G2581" s="102"/>
      <c r="I2581" s="93"/>
      <c r="J2581" s="93"/>
      <c r="S2581" s="72"/>
      <c r="T2581" s="72"/>
    </row>
    <row r="2582" spans="1:20" s="65" customFormat="1" ht="14.5" x14ac:dyDescent="0.35">
      <c r="A2582" s="48"/>
      <c r="E2582" s="102"/>
      <c r="F2582" s="102"/>
      <c r="G2582" s="102"/>
      <c r="I2582" s="93"/>
      <c r="J2582" s="93"/>
      <c r="S2582" s="72"/>
      <c r="T2582" s="72"/>
    </row>
    <row r="2583" spans="1:20" s="65" customFormat="1" ht="14.5" x14ac:dyDescent="0.35">
      <c r="A2583" s="48"/>
      <c r="E2583" s="102"/>
      <c r="F2583" s="102"/>
      <c r="G2583" s="102"/>
      <c r="I2583" s="93"/>
      <c r="J2583" s="93"/>
      <c r="S2583" s="72"/>
      <c r="T2583" s="72"/>
    </row>
    <row r="2584" spans="1:20" s="65" customFormat="1" ht="14.5" x14ac:dyDescent="0.35">
      <c r="A2584" s="48"/>
      <c r="E2584" s="102"/>
      <c r="F2584" s="102"/>
      <c r="G2584" s="102"/>
      <c r="I2584" s="93"/>
      <c r="J2584" s="93"/>
      <c r="S2584" s="72"/>
      <c r="T2584" s="72"/>
    </row>
    <row r="2585" spans="1:20" s="65" customFormat="1" ht="14.5" x14ac:dyDescent="0.35">
      <c r="A2585" s="48"/>
      <c r="E2585" s="102"/>
      <c r="F2585" s="102"/>
      <c r="G2585" s="102"/>
      <c r="I2585" s="93"/>
      <c r="J2585" s="93"/>
      <c r="S2585" s="72"/>
      <c r="T2585" s="72"/>
    </row>
    <row r="2586" spans="1:20" s="65" customFormat="1" ht="14.5" x14ac:dyDescent="0.35">
      <c r="A2586" s="48"/>
      <c r="E2586" s="102"/>
      <c r="F2586" s="102"/>
      <c r="G2586" s="102"/>
      <c r="I2586" s="93"/>
      <c r="J2586" s="93"/>
      <c r="S2586" s="72"/>
      <c r="T2586" s="72"/>
    </row>
    <row r="2587" spans="1:20" s="65" customFormat="1" ht="14.5" x14ac:dyDescent="0.35">
      <c r="A2587" s="48"/>
      <c r="E2587" s="102"/>
      <c r="F2587" s="102"/>
      <c r="G2587" s="102"/>
      <c r="I2587" s="93"/>
      <c r="J2587" s="93"/>
      <c r="S2587" s="72"/>
      <c r="T2587" s="72"/>
    </row>
    <row r="2588" spans="1:20" s="65" customFormat="1" ht="14.5" x14ac:dyDescent="0.35">
      <c r="A2588" s="48"/>
      <c r="E2588" s="102"/>
      <c r="F2588" s="102"/>
      <c r="G2588" s="102"/>
      <c r="I2588" s="93"/>
      <c r="J2588" s="93"/>
      <c r="S2588" s="72"/>
      <c r="T2588" s="72"/>
    </row>
    <row r="2589" spans="1:20" s="65" customFormat="1" ht="14.5" x14ac:dyDescent="0.35">
      <c r="A2589" s="48"/>
      <c r="E2589" s="102"/>
      <c r="F2589" s="102"/>
      <c r="G2589" s="102"/>
      <c r="I2589" s="93"/>
      <c r="J2589" s="93"/>
      <c r="S2589" s="72"/>
      <c r="T2589" s="72"/>
    </row>
    <row r="2590" spans="1:20" s="65" customFormat="1" ht="14.5" x14ac:dyDescent="0.35">
      <c r="A2590" s="48"/>
      <c r="E2590" s="102"/>
      <c r="F2590" s="102"/>
      <c r="G2590" s="102"/>
      <c r="I2590" s="93"/>
      <c r="J2590" s="93"/>
      <c r="S2590" s="72"/>
      <c r="T2590" s="72"/>
    </row>
    <row r="2591" spans="1:20" s="65" customFormat="1" ht="14.5" x14ac:dyDescent="0.35">
      <c r="A2591" s="48"/>
      <c r="E2591" s="102"/>
      <c r="F2591" s="102"/>
      <c r="G2591" s="102"/>
      <c r="I2591" s="93"/>
      <c r="J2591" s="93"/>
      <c r="S2591" s="72"/>
      <c r="T2591" s="72"/>
    </row>
    <row r="2592" spans="1:20" s="65" customFormat="1" ht="14.5" x14ac:dyDescent="0.35">
      <c r="A2592" s="48"/>
      <c r="E2592" s="102"/>
      <c r="F2592" s="102"/>
      <c r="G2592" s="102"/>
      <c r="I2592" s="93"/>
      <c r="J2592" s="93"/>
      <c r="S2592" s="72"/>
      <c r="T2592" s="72"/>
    </row>
    <row r="2593" spans="1:20" s="65" customFormat="1" ht="14.5" x14ac:dyDescent="0.35">
      <c r="A2593" s="48"/>
      <c r="E2593" s="102"/>
      <c r="F2593" s="102"/>
      <c r="G2593" s="102"/>
      <c r="I2593" s="93"/>
      <c r="J2593" s="93"/>
      <c r="S2593" s="72"/>
      <c r="T2593" s="72"/>
    </row>
    <row r="2594" spans="1:20" s="65" customFormat="1" ht="14.5" x14ac:dyDescent="0.35">
      <c r="A2594" s="48"/>
      <c r="E2594" s="102"/>
      <c r="F2594" s="102"/>
      <c r="G2594" s="102"/>
      <c r="I2594" s="93"/>
      <c r="J2594" s="93"/>
      <c r="S2594" s="72"/>
      <c r="T2594" s="72"/>
    </row>
    <row r="2595" spans="1:20" s="65" customFormat="1" ht="14.5" x14ac:dyDescent="0.35">
      <c r="A2595" s="48"/>
      <c r="E2595" s="102"/>
      <c r="F2595" s="102"/>
      <c r="G2595" s="102"/>
      <c r="I2595" s="93"/>
      <c r="J2595" s="93"/>
      <c r="S2595" s="72"/>
      <c r="T2595" s="72"/>
    </row>
    <row r="2596" spans="1:20" s="65" customFormat="1" ht="14.5" x14ac:dyDescent="0.35">
      <c r="A2596" s="48"/>
      <c r="E2596" s="102"/>
      <c r="F2596" s="102"/>
      <c r="G2596" s="102"/>
      <c r="I2596" s="93"/>
      <c r="J2596" s="93"/>
      <c r="S2596" s="72"/>
      <c r="T2596" s="72"/>
    </row>
    <row r="2597" spans="1:20" s="65" customFormat="1" ht="14.5" x14ac:dyDescent="0.35">
      <c r="A2597" s="48"/>
      <c r="E2597" s="102"/>
      <c r="F2597" s="102"/>
      <c r="G2597" s="102"/>
      <c r="I2597" s="93"/>
      <c r="J2597" s="93"/>
      <c r="S2597" s="72"/>
      <c r="T2597" s="72"/>
    </row>
    <row r="2598" spans="1:20" s="65" customFormat="1" ht="14.5" x14ac:dyDescent="0.35">
      <c r="A2598" s="48"/>
      <c r="E2598" s="102"/>
      <c r="F2598" s="102"/>
      <c r="G2598" s="102"/>
      <c r="I2598" s="93"/>
      <c r="J2598" s="93"/>
      <c r="S2598" s="72"/>
      <c r="T2598" s="72"/>
    </row>
    <row r="2599" spans="1:20" s="65" customFormat="1" ht="14.5" x14ac:dyDescent="0.35">
      <c r="A2599" s="48"/>
      <c r="E2599" s="102"/>
      <c r="F2599" s="102"/>
      <c r="G2599" s="102"/>
      <c r="I2599" s="93"/>
      <c r="J2599" s="93"/>
      <c r="S2599" s="72"/>
      <c r="T2599" s="72"/>
    </row>
    <row r="2600" spans="1:20" s="65" customFormat="1" ht="14.5" x14ac:dyDescent="0.35">
      <c r="A2600" s="48"/>
      <c r="E2600" s="102"/>
      <c r="F2600" s="102"/>
      <c r="G2600" s="102"/>
      <c r="I2600" s="93"/>
      <c r="J2600" s="93"/>
      <c r="S2600" s="72"/>
      <c r="T2600" s="72"/>
    </row>
    <row r="2601" spans="1:20" s="65" customFormat="1" ht="14.5" x14ac:dyDescent="0.35">
      <c r="A2601" s="48"/>
      <c r="E2601" s="102"/>
      <c r="F2601" s="102"/>
      <c r="G2601" s="102"/>
      <c r="I2601" s="93"/>
      <c r="J2601" s="93"/>
      <c r="S2601" s="72"/>
      <c r="T2601" s="72"/>
    </row>
    <row r="2602" spans="1:20" s="65" customFormat="1" ht="14.5" x14ac:dyDescent="0.35">
      <c r="A2602" s="48"/>
      <c r="E2602" s="102"/>
      <c r="F2602" s="102"/>
      <c r="G2602" s="102"/>
      <c r="I2602" s="93"/>
      <c r="J2602" s="93"/>
      <c r="S2602" s="72"/>
      <c r="T2602" s="72"/>
    </row>
    <row r="2603" spans="1:20" s="65" customFormat="1" ht="14.5" x14ac:dyDescent="0.35">
      <c r="A2603" s="48"/>
      <c r="E2603" s="102"/>
      <c r="F2603" s="102"/>
      <c r="G2603" s="102"/>
      <c r="I2603" s="93"/>
      <c r="J2603" s="93"/>
      <c r="S2603" s="72"/>
      <c r="T2603" s="72"/>
    </row>
    <row r="2604" spans="1:20" s="65" customFormat="1" ht="14.5" x14ac:dyDescent="0.35">
      <c r="A2604" s="48"/>
      <c r="E2604" s="102"/>
      <c r="F2604" s="102"/>
      <c r="G2604" s="102"/>
      <c r="I2604" s="93"/>
      <c r="J2604" s="93"/>
      <c r="S2604" s="72"/>
      <c r="T2604" s="72"/>
    </row>
    <row r="2605" spans="1:20" s="65" customFormat="1" ht="14.5" x14ac:dyDescent="0.35">
      <c r="A2605" s="48"/>
      <c r="E2605" s="102"/>
      <c r="F2605" s="102"/>
      <c r="G2605" s="102"/>
      <c r="I2605" s="93"/>
      <c r="J2605" s="93"/>
      <c r="S2605" s="72"/>
      <c r="T2605" s="72"/>
    </row>
    <row r="2606" spans="1:20" s="65" customFormat="1" ht="14.5" x14ac:dyDescent="0.35">
      <c r="A2606" s="48"/>
      <c r="E2606" s="102"/>
      <c r="F2606" s="102"/>
      <c r="G2606" s="102"/>
      <c r="I2606" s="93"/>
      <c r="J2606" s="93"/>
      <c r="S2606" s="72"/>
      <c r="T2606" s="72"/>
    </row>
    <row r="2607" spans="1:20" s="65" customFormat="1" ht="14.5" x14ac:dyDescent="0.35">
      <c r="A2607" s="48"/>
      <c r="E2607" s="102"/>
      <c r="F2607" s="102"/>
      <c r="G2607" s="102"/>
      <c r="I2607" s="93"/>
      <c r="J2607" s="93"/>
      <c r="S2607" s="72"/>
      <c r="T2607" s="72"/>
    </row>
    <row r="2608" spans="1:20" s="65" customFormat="1" ht="14.5" x14ac:dyDescent="0.35">
      <c r="A2608" s="48"/>
      <c r="E2608" s="102"/>
      <c r="F2608" s="102"/>
      <c r="G2608" s="102"/>
      <c r="I2608" s="93"/>
      <c r="J2608" s="93"/>
      <c r="S2608" s="72"/>
      <c r="T2608" s="72"/>
    </row>
    <row r="2609" spans="1:20" s="65" customFormat="1" ht="14.5" x14ac:dyDescent="0.35">
      <c r="A2609" s="48"/>
      <c r="E2609" s="102"/>
      <c r="F2609" s="102"/>
      <c r="G2609" s="102"/>
      <c r="I2609" s="93"/>
      <c r="J2609" s="93"/>
      <c r="S2609" s="72"/>
      <c r="T2609" s="72"/>
    </row>
    <row r="2610" spans="1:20" s="65" customFormat="1" ht="14.5" x14ac:dyDescent="0.35">
      <c r="A2610" s="48"/>
      <c r="E2610" s="102"/>
      <c r="F2610" s="102"/>
      <c r="G2610" s="102"/>
      <c r="I2610" s="93"/>
      <c r="J2610" s="93"/>
      <c r="S2610" s="72"/>
      <c r="T2610" s="72"/>
    </row>
    <row r="2611" spans="1:20" s="65" customFormat="1" ht="14.5" x14ac:dyDescent="0.35">
      <c r="A2611" s="48"/>
      <c r="E2611" s="102"/>
      <c r="F2611" s="102"/>
      <c r="G2611" s="102"/>
      <c r="I2611" s="93"/>
      <c r="J2611" s="93"/>
      <c r="S2611" s="72"/>
      <c r="T2611" s="72"/>
    </row>
    <row r="2612" spans="1:20" s="65" customFormat="1" ht="14.5" x14ac:dyDescent="0.35">
      <c r="A2612" s="48"/>
      <c r="E2612" s="102"/>
      <c r="F2612" s="102"/>
      <c r="G2612" s="102"/>
      <c r="I2612" s="93"/>
      <c r="J2612" s="93"/>
      <c r="S2612" s="72"/>
      <c r="T2612" s="72"/>
    </row>
    <row r="2613" spans="1:20" s="65" customFormat="1" ht="14.5" x14ac:dyDescent="0.35">
      <c r="A2613" s="48"/>
      <c r="E2613" s="102"/>
      <c r="F2613" s="102"/>
      <c r="G2613" s="102"/>
      <c r="I2613" s="93"/>
      <c r="J2613" s="93"/>
      <c r="S2613" s="72"/>
      <c r="T2613" s="72"/>
    </row>
    <row r="2614" spans="1:20" s="65" customFormat="1" ht="14.5" x14ac:dyDescent="0.35">
      <c r="A2614" s="48"/>
      <c r="E2614" s="102"/>
      <c r="F2614" s="102"/>
      <c r="G2614" s="102"/>
      <c r="I2614" s="93"/>
      <c r="J2614" s="93"/>
      <c r="S2614" s="72"/>
      <c r="T2614" s="72"/>
    </row>
    <row r="2615" spans="1:20" s="65" customFormat="1" ht="14.5" x14ac:dyDescent="0.35">
      <c r="A2615" s="48"/>
      <c r="E2615" s="102"/>
      <c r="F2615" s="102"/>
      <c r="G2615" s="102"/>
      <c r="I2615" s="93"/>
      <c r="J2615" s="93"/>
      <c r="S2615" s="72"/>
      <c r="T2615" s="72"/>
    </row>
    <row r="2616" spans="1:20" s="65" customFormat="1" ht="14.5" x14ac:dyDescent="0.35">
      <c r="A2616" s="48"/>
      <c r="E2616" s="102"/>
      <c r="F2616" s="102"/>
      <c r="G2616" s="102"/>
      <c r="I2616" s="93"/>
      <c r="J2616" s="93"/>
      <c r="S2616" s="72"/>
      <c r="T2616" s="72"/>
    </row>
    <row r="2617" spans="1:20" s="65" customFormat="1" ht="14.5" x14ac:dyDescent="0.35">
      <c r="A2617" s="48"/>
      <c r="E2617" s="102"/>
      <c r="F2617" s="102"/>
      <c r="G2617" s="102"/>
      <c r="I2617" s="93"/>
      <c r="J2617" s="93"/>
      <c r="S2617" s="72"/>
      <c r="T2617" s="72"/>
    </row>
    <row r="2618" spans="1:20" s="65" customFormat="1" ht="14.5" x14ac:dyDescent="0.35">
      <c r="A2618" s="48"/>
      <c r="E2618" s="102"/>
      <c r="F2618" s="102"/>
      <c r="G2618" s="102"/>
      <c r="I2618" s="93"/>
      <c r="J2618" s="93"/>
      <c r="S2618" s="72"/>
      <c r="T2618" s="72"/>
    </row>
    <row r="2619" spans="1:20" s="65" customFormat="1" ht="14.5" x14ac:dyDescent="0.35">
      <c r="A2619" s="48"/>
      <c r="E2619" s="102"/>
      <c r="F2619" s="102"/>
      <c r="G2619" s="102"/>
      <c r="I2619" s="93"/>
      <c r="J2619" s="93"/>
      <c r="S2619" s="72"/>
      <c r="T2619" s="72"/>
    </row>
    <row r="2620" spans="1:20" s="65" customFormat="1" ht="14.5" x14ac:dyDescent="0.35">
      <c r="A2620" s="48"/>
      <c r="E2620" s="102"/>
      <c r="F2620" s="102"/>
      <c r="G2620" s="102"/>
      <c r="I2620" s="93"/>
      <c r="J2620" s="93"/>
      <c r="S2620" s="72"/>
      <c r="T2620" s="72"/>
    </row>
    <row r="2621" spans="1:20" s="65" customFormat="1" ht="14.5" x14ac:dyDescent="0.35">
      <c r="A2621" s="48"/>
      <c r="E2621" s="102"/>
      <c r="F2621" s="102"/>
      <c r="G2621" s="102"/>
      <c r="I2621" s="93"/>
      <c r="J2621" s="93"/>
      <c r="S2621" s="72"/>
      <c r="T2621" s="72"/>
    </row>
    <row r="2622" spans="1:20" s="65" customFormat="1" ht="14.5" x14ac:dyDescent="0.35">
      <c r="A2622" s="48"/>
      <c r="E2622" s="102"/>
      <c r="F2622" s="102"/>
      <c r="G2622" s="102"/>
      <c r="I2622" s="93"/>
      <c r="J2622" s="93"/>
      <c r="S2622" s="72"/>
      <c r="T2622" s="72"/>
    </row>
    <row r="2623" spans="1:20" s="65" customFormat="1" ht="14.5" x14ac:dyDescent="0.35">
      <c r="A2623" s="48"/>
      <c r="E2623" s="102"/>
      <c r="F2623" s="102"/>
      <c r="G2623" s="102"/>
      <c r="I2623" s="93"/>
      <c r="J2623" s="93"/>
      <c r="S2623" s="72"/>
      <c r="T2623" s="72"/>
    </row>
    <row r="2624" spans="1:20" s="65" customFormat="1" ht="14.5" x14ac:dyDescent="0.35">
      <c r="A2624" s="48"/>
      <c r="E2624" s="102"/>
      <c r="F2624" s="102"/>
      <c r="G2624" s="102"/>
      <c r="I2624" s="93"/>
      <c r="J2624" s="93"/>
      <c r="S2624" s="72"/>
      <c r="T2624" s="72"/>
    </row>
    <row r="2625" spans="1:20" s="65" customFormat="1" ht="14.5" x14ac:dyDescent="0.35">
      <c r="A2625" s="48"/>
      <c r="E2625" s="102"/>
      <c r="F2625" s="102"/>
      <c r="G2625" s="102"/>
      <c r="I2625" s="93"/>
      <c r="J2625" s="93"/>
      <c r="S2625" s="72"/>
      <c r="T2625" s="72"/>
    </row>
    <row r="2626" spans="1:20" s="65" customFormat="1" ht="14.5" x14ac:dyDescent="0.35">
      <c r="A2626" s="48"/>
      <c r="E2626" s="102"/>
      <c r="F2626" s="102"/>
      <c r="G2626" s="102"/>
      <c r="I2626" s="93"/>
      <c r="J2626" s="93"/>
      <c r="S2626" s="72"/>
      <c r="T2626" s="72"/>
    </row>
    <row r="2627" spans="1:20" s="65" customFormat="1" ht="14.5" x14ac:dyDescent="0.35">
      <c r="A2627" s="48"/>
      <c r="E2627" s="102"/>
      <c r="F2627" s="102"/>
      <c r="G2627" s="102"/>
      <c r="I2627" s="93"/>
      <c r="J2627" s="93"/>
      <c r="S2627" s="72"/>
      <c r="T2627" s="72"/>
    </row>
    <row r="2628" spans="1:20" s="65" customFormat="1" ht="14.5" x14ac:dyDescent="0.35">
      <c r="A2628" s="48"/>
      <c r="E2628" s="102"/>
      <c r="F2628" s="102"/>
      <c r="G2628" s="102"/>
      <c r="I2628" s="93"/>
      <c r="J2628" s="93"/>
      <c r="S2628" s="72"/>
      <c r="T2628" s="72"/>
    </row>
    <row r="2629" spans="1:20" s="65" customFormat="1" ht="14.5" x14ac:dyDescent="0.35">
      <c r="A2629" s="48"/>
      <c r="E2629" s="102"/>
      <c r="F2629" s="102"/>
      <c r="G2629" s="102"/>
      <c r="I2629" s="93"/>
      <c r="J2629" s="93"/>
      <c r="S2629" s="72"/>
      <c r="T2629" s="72"/>
    </row>
    <row r="2630" spans="1:20" s="65" customFormat="1" ht="14.5" x14ac:dyDescent="0.35">
      <c r="A2630" s="48"/>
      <c r="E2630" s="102"/>
      <c r="F2630" s="102"/>
      <c r="G2630" s="102"/>
      <c r="I2630" s="93"/>
      <c r="J2630" s="93"/>
      <c r="S2630" s="72"/>
      <c r="T2630" s="72"/>
    </row>
    <row r="2631" spans="1:20" s="65" customFormat="1" ht="14.5" x14ac:dyDescent="0.35">
      <c r="A2631" s="48"/>
      <c r="E2631" s="102"/>
      <c r="F2631" s="102"/>
      <c r="G2631" s="102"/>
      <c r="I2631" s="93"/>
      <c r="J2631" s="93"/>
      <c r="S2631" s="72"/>
      <c r="T2631" s="72"/>
    </row>
    <row r="2632" spans="1:20" s="65" customFormat="1" ht="14.5" x14ac:dyDescent="0.35">
      <c r="A2632" s="48"/>
      <c r="E2632" s="102"/>
      <c r="F2632" s="102"/>
      <c r="G2632" s="102"/>
      <c r="I2632" s="93"/>
      <c r="J2632" s="93"/>
      <c r="S2632" s="72"/>
      <c r="T2632" s="72"/>
    </row>
    <row r="2633" spans="1:20" s="65" customFormat="1" ht="14.5" x14ac:dyDescent="0.35">
      <c r="A2633" s="48"/>
      <c r="E2633" s="102"/>
      <c r="F2633" s="102"/>
      <c r="G2633" s="102"/>
      <c r="I2633" s="93"/>
      <c r="J2633" s="93"/>
      <c r="S2633" s="72"/>
      <c r="T2633" s="72"/>
    </row>
    <row r="2634" spans="1:20" s="65" customFormat="1" ht="14.5" x14ac:dyDescent="0.35">
      <c r="A2634" s="48"/>
      <c r="E2634" s="102"/>
      <c r="F2634" s="102"/>
      <c r="G2634" s="102"/>
      <c r="I2634" s="93"/>
      <c r="J2634" s="93"/>
      <c r="S2634" s="72"/>
      <c r="T2634" s="72"/>
    </row>
    <row r="2635" spans="1:20" s="65" customFormat="1" ht="14.5" x14ac:dyDescent="0.35">
      <c r="A2635" s="48"/>
      <c r="E2635" s="102"/>
      <c r="F2635" s="102"/>
      <c r="G2635" s="102"/>
      <c r="I2635" s="93"/>
      <c r="J2635" s="93"/>
      <c r="S2635" s="72"/>
      <c r="T2635" s="72"/>
    </row>
    <row r="2636" spans="1:20" s="65" customFormat="1" ht="14.5" x14ac:dyDescent="0.35">
      <c r="A2636" s="48"/>
      <c r="E2636" s="102"/>
      <c r="F2636" s="102"/>
      <c r="G2636" s="102"/>
      <c r="I2636" s="93"/>
      <c r="J2636" s="93"/>
      <c r="S2636" s="72"/>
      <c r="T2636" s="72"/>
    </row>
    <row r="2637" spans="1:20" s="65" customFormat="1" ht="14.5" x14ac:dyDescent="0.35">
      <c r="A2637" s="48"/>
      <c r="E2637" s="102"/>
      <c r="F2637" s="102"/>
      <c r="G2637" s="102"/>
      <c r="I2637" s="93"/>
      <c r="J2637" s="93"/>
      <c r="S2637" s="72"/>
      <c r="T2637" s="72"/>
    </row>
    <row r="2638" spans="1:20" s="65" customFormat="1" ht="14.5" x14ac:dyDescent="0.35">
      <c r="A2638" s="48"/>
      <c r="E2638" s="102"/>
      <c r="F2638" s="102"/>
      <c r="G2638" s="102"/>
      <c r="I2638" s="93"/>
      <c r="J2638" s="93"/>
      <c r="S2638" s="72"/>
      <c r="T2638" s="72"/>
    </row>
    <row r="2639" spans="1:20" s="65" customFormat="1" ht="14.5" x14ac:dyDescent="0.35">
      <c r="A2639" s="48"/>
      <c r="E2639" s="102"/>
      <c r="F2639" s="102"/>
      <c r="G2639" s="102"/>
      <c r="I2639" s="93"/>
      <c r="J2639" s="93"/>
      <c r="S2639" s="72"/>
      <c r="T2639" s="72"/>
    </row>
    <row r="2640" spans="1:20" s="65" customFormat="1" ht="14.5" x14ac:dyDescent="0.35">
      <c r="A2640" s="48"/>
      <c r="E2640" s="102"/>
      <c r="F2640" s="102"/>
      <c r="G2640" s="102"/>
      <c r="I2640" s="93"/>
      <c r="J2640" s="93"/>
      <c r="S2640" s="72"/>
      <c r="T2640" s="72"/>
    </row>
    <row r="2641" spans="1:20" s="65" customFormat="1" ht="14.5" x14ac:dyDescent="0.35">
      <c r="A2641" s="48"/>
      <c r="E2641" s="102"/>
      <c r="F2641" s="102"/>
      <c r="G2641" s="102"/>
      <c r="I2641" s="93"/>
      <c r="J2641" s="93"/>
      <c r="S2641" s="72"/>
      <c r="T2641" s="72"/>
    </row>
    <row r="2642" spans="1:20" s="65" customFormat="1" ht="14.5" x14ac:dyDescent="0.35">
      <c r="A2642" s="48"/>
      <c r="E2642" s="102"/>
      <c r="F2642" s="102"/>
      <c r="G2642" s="102"/>
      <c r="I2642" s="93"/>
      <c r="J2642" s="93"/>
      <c r="S2642" s="72"/>
      <c r="T2642" s="72"/>
    </row>
    <row r="2643" spans="1:20" s="65" customFormat="1" ht="14.5" x14ac:dyDescent="0.35">
      <c r="A2643" s="48"/>
      <c r="E2643" s="102"/>
      <c r="F2643" s="102"/>
      <c r="G2643" s="102"/>
      <c r="I2643" s="93"/>
      <c r="J2643" s="93"/>
      <c r="S2643" s="72"/>
      <c r="T2643" s="72"/>
    </row>
    <row r="2644" spans="1:20" s="65" customFormat="1" ht="14.5" x14ac:dyDescent="0.35">
      <c r="A2644" s="48"/>
      <c r="E2644" s="102"/>
      <c r="F2644" s="102"/>
      <c r="G2644" s="102"/>
      <c r="I2644" s="93"/>
      <c r="J2644" s="93"/>
      <c r="S2644" s="72"/>
      <c r="T2644" s="72"/>
    </row>
    <row r="2645" spans="1:20" s="65" customFormat="1" ht="14.5" x14ac:dyDescent="0.35">
      <c r="A2645" s="48"/>
      <c r="E2645" s="102"/>
      <c r="F2645" s="102"/>
      <c r="G2645" s="102"/>
      <c r="I2645" s="93"/>
      <c r="J2645" s="93"/>
      <c r="S2645" s="72"/>
      <c r="T2645" s="72"/>
    </row>
    <row r="2646" spans="1:20" s="65" customFormat="1" ht="14.5" x14ac:dyDescent="0.35">
      <c r="A2646" s="48"/>
      <c r="E2646" s="102"/>
      <c r="F2646" s="102"/>
      <c r="G2646" s="102"/>
      <c r="I2646" s="93"/>
      <c r="J2646" s="93"/>
      <c r="S2646" s="72"/>
      <c r="T2646" s="72"/>
    </row>
    <row r="2647" spans="1:20" s="65" customFormat="1" ht="14.5" x14ac:dyDescent="0.35">
      <c r="A2647" s="48"/>
      <c r="E2647" s="102"/>
      <c r="F2647" s="102"/>
      <c r="G2647" s="102"/>
      <c r="I2647" s="93"/>
      <c r="J2647" s="93"/>
      <c r="S2647" s="72"/>
      <c r="T2647" s="72"/>
    </row>
    <row r="2648" spans="1:20" s="65" customFormat="1" ht="14.5" x14ac:dyDescent="0.35">
      <c r="A2648" s="48"/>
      <c r="E2648" s="102"/>
      <c r="F2648" s="102"/>
      <c r="G2648" s="102"/>
      <c r="I2648" s="93"/>
      <c r="J2648" s="93"/>
      <c r="S2648" s="72"/>
      <c r="T2648" s="72"/>
    </row>
    <row r="2649" spans="1:20" s="65" customFormat="1" ht="14.5" x14ac:dyDescent="0.35">
      <c r="A2649" s="48"/>
      <c r="E2649" s="102"/>
      <c r="F2649" s="102"/>
      <c r="G2649" s="102"/>
      <c r="I2649" s="93"/>
      <c r="J2649" s="93"/>
      <c r="S2649" s="72"/>
      <c r="T2649" s="72"/>
    </row>
    <row r="2650" spans="1:20" s="65" customFormat="1" ht="14.5" x14ac:dyDescent="0.35">
      <c r="A2650" s="48"/>
      <c r="E2650" s="102"/>
      <c r="F2650" s="102"/>
      <c r="G2650" s="102"/>
      <c r="I2650" s="93"/>
      <c r="J2650" s="93"/>
      <c r="S2650" s="72"/>
      <c r="T2650" s="72"/>
    </row>
    <row r="2651" spans="1:20" s="65" customFormat="1" ht="14.5" x14ac:dyDescent="0.35">
      <c r="A2651" s="48"/>
      <c r="E2651" s="102"/>
      <c r="F2651" s="102"/>
      <c r="G2651" s="102"/>
      <c r="I2651" s="93"/>
      <c r="J2651" s="93"/>
      <c r="S2651" s="72"/>
      <c r="T2651" s="72"/>
    </row>
    <row r="2652" spans="1:20" s="65" customFormat="1" ht="14.5" x14ac:dyDescent="0.35">
      <c r="A2652" s="48"/>
      <c r="E2652" s="102"/>
      <c r="F2652" s="102"/>
      <c r="G2652" s="102"/>
      <c r="I2652" s="93"/>
      <c r="J2652" s="93"/>
      <c r="S2652" s="72"/>
      <c r="T2652" s="72"/>
    </row>
    <row r="2653" spans="1:20" s="65" customFormat="1" ht="14.5" x14ac:dyDescent="0.35">
      <c r="A2653" s="48"/>
      <c r="E2653" s="102"/>
      <c r="F2653" s="102"/>
      <c r="G2653" s="102"/>
      <c r="I2653" s="93"/>
      <c r="J2653" s="93"/>
      <c r="S2653" s="72"/>
      <c r="T2653" s="72"/>
    </row>
    <row r="2654" spans="1:20" s="65" customFormat="1" ht="14.5" x14ac:dyDescent="0.35">
      <c r="A2654" s="48"/>
      <c r="E2654" s="102"/>
      <c r="F2654" s="102"/>
      <c r="G2654" s="102"/>
      <c r="I2654" s="93"/>
      <c r="J2654" s="93"/>
      <c r="S2654" s="72"/>
      <c r="T2654" s="72"/>
    </row>
    <row r="2655" spans="1:20" s="65" customFormat="1" ht="14.5" x14ac:dyDescent="0.35">
      <c r="A2655" s="48"/>
      <c r="E2655" s="102"/>
      <c r="F2655" s="102"/>
      <c r="G2655" s="102"/>
      <c r="I2655" s="93"/>
      <c r="J2655" s="93"/>
      <c r="S2655" s="72"/>
      <c r="T2655" s="72"/>
    </row>
    <row r="2656" spans="1:20" s="65" customFormat="1" ht="14.5" x14ac:dyDescent="0.35">
      <c r="A2656" s="48"/>
      <c r="E2656" s="102"/>
      <c r="F2656" s="102"/>
      <c r="G2656" s="102"/>
      <c r="I2656" s="93"/>
      <c r="J2656" s="93"/>
      <c r="S2656" s="72"/>
      <c r="T2656" s="72"/>
    </row>
    <row r="2657" spans="1:20" s="65" customFormat="1" ht="14.5" x14ac:dyDescent="0.35">
      <c r="A2657" s="48"/>
      <c r="E2657" s="102"/>
      <c r="F2657" s="102"/>
      <c r="G2657" s="102"/>
      <c r="I2657" s="93"/>
      <c r="J2657" s="93"/>
      <c r="S2657" s="72"/>
      <c r="T2657" s="72"/>
    </row>
    <row r="2658" spans="1:20" s="65" customFormat="1" ht="14.5" x14ac:dyDescent="0.35">
      <c r="A2658" s="48"/>
      <c r="E2658" s="102"/>
      <c r="F2658" s="102"/>
      <c r="G2658" s="102"/>
      <c r="I2658" s="93"/>
      <c r="J2658" s="93"/>
      <c r="S2658" s="72"/>
      <c r="T2658" s="72"/>
    </row>
    <row r="2659" spans="1:20" s="65" customFormat="1" ht="14.5" x14ac:dyDescent="0.35">
      <c r="A2659" s="48"/>
      <c r="E2659" s="102"/>
      <c r="F2659" s="102"/>
      <c r="G2659" s="102"/>
      <c r="I2659" s="93"/>
      <c r="J2659" s="93"/>
      <c r="S2659" s="72"/>
      <c r="T2659" s="72"/>
    </row>
    <row r="2660" spans="1:20" s="65" customFormat="1" ht="14.5" x14ac:dyDescent="0.35">
      <c r="A2660" s="48"/>
      <c r="E2660" s="102"/>
      <c r="F2660" s="102"/>
      <c r="G2660" s="102"/>
      <c r="I2660" s="93"/>
      <c r="J2660" s="93"/>
      <c r="S2660" s="72"/>
      <c r="T2660" s="72"/>
    </row>
    <row r="2661" spans="1:20" s="65" customFormat="1" ht="14.5" x14ac:dyDescent="0.35">
      <c r="A2661" s="48"/>
      <c r="E2661" s="102"/>
      <c r="F2661" s="102"/>
      <c r="G2661" s="102"/>
      <c r="I2661" s="93"/>
      <c r="J2661" s="93"/>
      <c r="S2661" s="72"/>
      <c r="T2661" s="72"/>
    </row>
    <row r="2662" spans="1:20" s="65" customFormat="1" ht="14.5" x14ac:dyDescent="0.35">
      <c r="A2662" s="48"/>
      <c r="E2662" s="102"/>
      <c r="F2662" s="102"/>
      <c r="G2662" s="102"/>
      <c r="I2662" s="93"/>
      <c r="J2662" s="93"/>
      <c r="S2662" s="72"/>
      <c r="T2662" s="72"/>
    </row>
    <row r="2663" spans="1:20" s="65" customFormat="1" ht="14.5" x14ac:dyDescent="0.35">
      <c r="A2663" s="48"/>
      <c r="E2663" s="102"/>
      <c r="F2663" s="102"/>
      <c r="G2663" s="102"/>
      <c r="I2663" s="93"/>
      <c r="J2663" s="93"/>
      <c r="S2663" s="72"/>
      <c r="T2663" s="72"/>
    </row>
    <row r="2664" spans="1:20" s="65" customFormat="1" ht="14.5" x14ac:dyDescent="0.35">
      <c r="A2664" s="48"/>
      <c r="E2664" s="102"/>
      <c r="F2664" s="102"/>
      <c r="G2664" s="102"/>
      <c r="I2664" s="93"/>
      <c r="J2664" s="93"/>
      <c r="S2664" s="72"/>
      <c r="T2664" s="72"/>
    </row>
    <row r="2665" spans="1:20" s="65" customFormat="1" ht="14.5" x14ac:dyDescent="0.35">
      <c r="A2665" s="48"/>
      <c r="E2665" s="102"/>
      <c r="F2665" s="102"/>
      <c r="G2665" s="102"/>
      <c r="I2665" s="93"/>
      <c r="J2665" s="93"/>
      <c r="S2665" s="72"/>
      <c r="T2665" s="72"/>
    </row>
    <row r="2666" spans="1:20" s="65" customFormat="1" ht="14.5" x14ac:dyDescent="0.35">
      <c r="A2666" s="48"/>
      <c r="E2666" s="102"/>
      <c r="F2666" s="102"/>
      <c r="G2666" s="102"/>
      <c r="I2666" s="93"/>
      <c r="J2666" s="93"/>
      <c r="S2666" s="72"/>
      <c r="T2666" s="72"/>
    </row>
    <row r="2667" spans="1:20" s="65" customFormat="1" ht="14.5" x14ac:dyDescent="0.35">
      <c r="A2667" s="48"/>
      <c r="E2667" s="102"/>
      <c r="F2667" s="102"/>
      <c r="G2667" s="102"/>
      <c r="I2667" s="93"/>
      <c r="J2667" s="93"/>
      <c r="S2667" s="72"/>
      <c r="T2667" s="72"/>
    </row>
    <row r="2668" spans="1:20" s="65" customFormat="1" ht="14.5" x14ac:dyDescent="0.35">
      <c r="A2668" s="48"/>
      <c r="E2668" s="102"/>
      <c r="F2668" s="102"/>
      <c r="G2668" s="102"/>
      <c r="I2668" s="93"/>
      <c r="J2668" s="93"/>
      <c r="S2668" s="72"/>
      <c r="T2668" s="72"/>
    </row>
    <row r="2669" spans="1:20" s="65" customFormat="1" ht="14.5" x14ac:dyDescent="0.35">
      <c r="A2669" s="48"/>
      <c r="E2669" s="102"/>
      <c r="F2669" s="102"/>
      <c r="G2669" s="102"/>
      <c r="I2669" s="93"/>
      <c r="J2669" s="93"/>
      <c r="S2669" s="72"/>
      <c r="T2669" s="72"/>
    </row>
    <row r="2670" spans="1:20" s="65" customFormat="1" ht="14.5" x14ac:dyDescent="0.35">
      <c r="A2670" s="48"/>
      <c r="E2670" s="102"/>
      <c r="F2670" s="102"/>
      <c r="G2670" s="102"/>
      <c r="I2670" s="93"/>
      <c r="J2670" s="93"/>
      <c r="S2670" s="72"/>
      <c r="T2670" s="72"/>
    </row>
    <row r="2671" spans="1:20" s="65" customFormat="1" ht="14.5" x14ac:dyDescent="0.35">
      <c r="A2671" s="48"/>
      <c r="E2671" s="102"/>
      <c r="F2671" s="102"/>
      <c r="G2671" s="102"/>
      <c r="I2671" s="93"/>
      <c r="J2671" s="93"/>
      <c r="S2671" s="72"/>
      <c r="T2671" s="72"/>
    </row>
    <row r="2672" spans="1:20" s="65" customFormat="1" ht="14.5" x14ac:dyDescent="0.35">
      <c r="A2672" s="48"/>
      <c r="E2672" s="102"/>
      <c r="F2672" s="102"/>
      <c r="G2672" s="102"/>
      <c r="I2672" s="93"/>
      <c r="J2672" s="93"/>
      <c r="S2672" s="72"/>
      <c r="T2672" s="72"/>
    </row>
    <row r="2673" spans="1:20" s="65" customFormat="1" ht="14.5" x14ac:dyDescent="0.35">
      <c r="A2673" s="48"/>
      <c r="E2673" s="102"/>
      <c r="F2673" s="102"/>
      <c r="G2673" s="102"/>
      <c r="I2673" s="93"/>
      <c r="J2673" s="93"/>
      <c r="S2673" s="72"/>
      <c r="T2673" s="72"/>
    </row>
    <row r="2674" spans="1:20" s="65" customFormat="1" ht="14.5" x14ac:dyDescent="0.35">
      <c r="A2674" s="48"/>
      <c r="E2674" s="102"/>
      <c r="F2674" s="102"/>
      <c r="G2674" s="102"/>
      <c r="I2674" s="93"/>
      <c r="J2674" s="93"/>
      <c r="S2674" s="72"/>
      <c r="T2674" s="72"/>
    </row>
    <row r="2675" spans="1:20" s="65" customFormat="1" ht="14.5" x14ac:dyDescent="0.35">
      <c r="A2675" s="48"/>
      <c r="E2675" s="102"/>
      <c r="F2675" s="102"/>
      <c r="G2675" s="102"/>
      <c r="I2675" s="93"/>
      <c r="J2675" s="93"/>
      <c r="S2675" s="72"/>
      <c r="T2675" s="72"/>
    </row>
    <row r="2676" spans="1:20" s="65" customFormat="1" ht="14.5" x14ac:dyDescent="0.35">
      <c r="A2676" s="48"/>
      <c r="E2676" s="102"/>
      <c r="F2676" s="102"/>
      <c r="G2676" s="102"/>
      <c r="I2676" s="93"/>
      <c r="J2676" s="93"/>
      <c r="S2676" s="72"/>
      <c r="T2676" s="72"/>
    </row>
    <row r="2677" spans="1:20" s="65" customFormat="1" ht="14.5" x14ac:dyDescent="0.35">
      <c r="A2677" s="48"/>
      <c r="E2677" s="102"/>
      <c r="F2677" s="102"/>
      <c r="G2677" s="102"/>
      <c r="I2677" s="93"/>
      <c r="J2677" s="93"/>
      <c r="S2677" s="72"/>
      <c r="T2677" s="72"/>
    </row>
    <row r="2678" spans="1:20" s="65" customFormat="1" ht="14.5" x14ac:dyDescent="0.35">
      <c r="A2678" s="48"/>
      <c r="E2678" s="102"/>
      <c r="F2678" s="102"/>
      <c r="G2678" s="102"/>
      <c r="I2678" s="93"/>
      <c r="J2678" s="93"/>
      <c r="S2678" s="72"/>
      <c r="T2678" s="72"/>
    </row>
    <row r="2679" spans="1:20" s="65" customFormat="1" ht="14.5" x14ac:dyDescent="0.35">
      <c r="A2679" s="48"/>
      <c r="E2679" s="102"/>
      <c r="F2679" s="102"/>
      <c r="G2679" s="102"/>
      <c r="I2679" s="93"/>
      <c r="J2679" s="93"/>
      <c r="S2679" s="72"/>
      <c r="T2679" s="72"/>
    </row>
    <row r="2680" spans="1:20" s="65" customFormat="1" ht="14.5" x14ac:dyDescent="0.35">
      <c r="A2680" s="48"/>
      <c r="E2680" s="102"/>
      <c r="F2680" s="102"/>
      <c r="G2680" s="102"/>
      <c r="I2680" s="93"/>
      <c r="J2680" s="93"/>
      <c r="S2680" s="72"/>
      <c r="T2680" s="72"/>
    </row>
    <row r="2681" spans="1:20" s="65" customFormat="1" ht="14.5" x14ac:dyDescent="0.35">
      <c r="A2681" s="48"/>
      <c r="E2681" s="102"/>
      <c r="F2681" s="102"/>
      <c r="G2681" s="102"/>
      <c r="I2681" s="93"/>
      <c r="J2681" s="93"/>
      <c r="S2681" s="72"/>
      <c r="T2681" s="72"/>
    </row>
    <row r="2682" spans="1:20" s="65" customFormat="1" ht="14.5" x14ac:dyDescent="0.35">
      <c r="A2682" s="48"/>
      <c r="E2682" s="102"/>
      <c r="F2682" s="102"/>
      <c r="G2682" s="102"/>
      <c r="I2682" s="93"/>
      <c r="J2682" s="93"/>
      <c r="S2682" s="72"/>
      <c r="T2682" s="72"/>
    </row>
    <row r="2683" spans="1:20" s="65" customFormat="1" ht="14.5" x14ac:dyDescent="0.35">
      <c r="A2683" s="48"/>
      <c r="E2683" s="102"/>
      <c r="F2683" s="102"/>
      <c r="G2683" s="102"/>
      <c r="I2683" s="93"/>
      <c r="J2683" s="93"/>
      <c r="S2683" s="72"/>
      <c r="T2683" s="72"/>
    </row>
    <row r="2684" spans="1:20" s="65" customFormat="1" ht="14.5" x14ac:dyDescent="0.35">
      <c r="A2684" s="48"/>
      <c r="E2684" s="102"/>
      <c r="F2684" s="102"/>
      <c r="G2684" s="102"/>
      <c r="I2684" s="93"/>
      <c r="J2684" s="93"/>
      <c r="S2684" s="72"/>
      <c r="T2684" s="72"/>
    </row>
    <row r="2685" spans="1:20" s="65" customFormat="1" ht="14.5" x14ac:dyDescent="0.35">
      <c r="A2685" s="48"/>
      <c r="E2685" s="102"/>
      <c r="F2685" s="102"/>
      <c r="G2685" s="102"/>
      <c r="I2685" s="93"/>
      <c r="J2685" s="93"/>
      <c r="S2685" s="72"/>
      <c r="T2685" s="72"/>
    </row>
    <row r="2686" spans="1:20" s="65" customFormat="1" ht="14.5" x14ac:dyDescent="0.35">
      <c r="A2686" s="48"/>
      <c r="E2686" s="102"/>
      <c r="F2686" s="102"/>
      <c r="G2686" s="102"/>
      <c r="I2686" s="93"/>
      <c r="J2686" s="93"/>
      <c r="S2686" s="72"/>
      <c r="T2686" s="72"/>
    </row>
    <row r="2687" spans="1:20" s="65" customFormat="1" ht="14.5" x14ac:dyDescent="0.35">
      <c r="A2687" s="48"/>
      <c r="E2687" s="102"/>
      <c r="F2687" s="102"/>
      <c r="G2687" s="102"/>
      <c r="I2687" s="93"/>
      <c r="J2687" s="93"/>
      <c r="S2687" s="72"/>
      <c r="T2687" s="72"/>
    </row>
    <row r="2688" spans="1:20" s="65" customFormat="1" ht="14.5" x14ac:dyDescent="0.35">
      <c r="A2688" s="48"/>
      <c r="E2688" s="102"/>
      <c r="F2688" s="102"/>
      <c r="G2688" s="102"/>
      <c r="I2688" s="93"/>
      <c r="J2688" s="93"/>
      <c r="S2688" s="72"/>
      <c r="T2688" s="72"/>
    </row>
    <row r="2689" spans="1:20" s="65" customFormat="1" ht="14.5" x14ac:dyDescent="0.35">
      <c r="A2689" s="48"/>
      <c r="E2689" s="102"/>
      <c r="F2689" s="102"/>
      <c r="G2689" s="102"/>
      <c r="I2689" s="93"/>
      <c r="J2689" s="93"/>
      <c r="S2689" s="72"/>
      <c r="T2689" s="72"/>
    </row>
    <row r="2690" spans="1:20" s="65" customFormat="1" ht="14.5" x14ac:dyDescent="0.35">
      <c r="A2690" s="48"/>
      <c r="E2690" s="102"/>
      <c r="F2690" s="102"/>
      <c r="G2690" s="102"/>
      <c r="I2690" s="93"/>
      <c r="J2690" s="93"/>
      <c r="S2690" s="72"/>
      <c r="T2690" s="72"/>
    </row>
    <row r="2691" spans="1:20" s="65" customFormat="1" ht="14.5" x14ac:dyDescent="0.35">
      <c r="A2691" s="48"/>
      <c r="E2691" s="102"/>
      <c r="F2691" s="102"/>
      <c r="G2691" s="102"/>
      <c r="I2691" s="93"/>
      <c r="J2691" s="93"/>
      <c r="S2691" s="72"/>
      <c r="T2691" s="72"/>
    </row>
    <row r="2692" spans="1:20" s="65" customFormat="1" ht="14.5" x14ac:dyDescent="0.35">
      <c r="A2692" s="48"/>
      <c r="E2692" s="102"/>
      <c r="F2692" s="102"/>
      <c r="G2692" s="102"/>
      <c r="I2692" s="93"/>
      <c r="J2692" s="93"/>
      <c r="S2692" s="72"/>
      <c r="T2692" s="72"/>
    </row>
    <row r="2693" spans="1:20" s="65" customFormat="1" ht="14.5" x14ac:dyDescent="0.35">
      <c r="A2693" s="48"/>
      <c r="E2693" s="102"/>
      <c r="F2693" s="102"/>
      <c r="G2693" s="102"/>
      <c r="I2693" s="93"/>
      <c r="J2693" s="93"/>
      <c r="S2693" s="72"/>
      <c r="T2693" s="72"/>
    </row>
    <row r="2694" spans="1:20" s="65" customFormat="1" ht="14.5" x14ac:dyDescent="0.35">
      <c r="A2694" s="48"/>
      <c r="E2694" s="102"/>
      <c r="F2694" s="102"/>
      <c r="G2694" s="102"/>
      <c r="I2694" s="93"/>
      <c r="J2694" s="93"/>
      <c r="S2694" s="72"/>
      <c r="T2694" s="72"/>
    </row>
    <row r="2695" spans="1:20" s="65" customFormat="1" ht="14.5" x14ac:dyDescent="0.35">
      <c r="A2695" s="48"/>
      <c r="E2695" s="102"/>
      <c r="F2695" s="102"/>
      <c r="G2695" s="102"/>
      <c r="I2695" s="93"/>
      <c r="J2695" s="93"/>
      <c r="S2695" s="72"/>
      <c r="T2695" s="72"/>
    </row>
    <row r="2696" spans="1:20" s="65" customFormat="1" ht="14.5" x14ac:dyDescent="0.35">
      <c r="A2696" s="48"/>
      <c r="E2696" s="102"/>
      <c r="F2696" s="102"/>
      <c r="G2696" s="102"/>
      <c r="I2696" s="93"/>
      <c r="J2696" s="93"/>
      <c r="S2696" s="72"/>
      <c r="T2696" s="72"/>
    </row>
    <row r="2697" spans="1:20" s="65" customFormat="1" ht="14.5" x14ac:dyDescent="0.35">
      <c r="A2697" s="48"/>
      <c r="E2697" s="102"/>
      <c r="F2697" s="102"/>
      <c r="G2697" s="102"/>
      <c r="I2697" s="93"/>
      <c r="J2697" s="93"/>
      <c r="S2697" s="72"/>
      <c r="T2697" s="72"/>
    </row>
    <row r="2698" spans="1:20" s="65" customFormat="1" ht="14.5" x14ac:dyDescent="0.35">
      <c r="A2698" s="48"/>
      <c r="E2698" s="102"/>
      <c r="F2698" s="102"/>
      <c r="G2698" s="102"/>
      <c r="I2698" s="93"/>
      <c r="J2698" s="93"/>
      <c r="S2698" s="72"/>
      <c r="T2698" s="72"/>
    </row>
    <row r="2699" spans="1:20" s="65" customFormat="1" ht="14.5" x14ac:dyDescent="0.35">
      <c r="A2699" s="48"/>
      <c r="E2699" s="102"/>
      <c r="F2699" s="102"/>
      <c r="G2699" s="102"/>
      <c r="I2699" s="93"/>
      <c r="J2699" s="93"/>
      <c r="S2699" s="72"/>
      <c r="T2699" s="72"/>
    </row>
    <row r="2700" spans="1:20" s="65" customFormat="1" ht="14.5" x14ac:dyDescent="0.35">
      <c r="A2700" s="48"/>
      <c r="E2700" s="102"/>
      <c r="F2700" s="102"/>
      <c r="G2700" s="102"/>
      <c r="I2700" s="93"/>
      <c r="J2700" s="93"/>
      <c r="S2700" s="72"/>
      <c r="T2700" s="72"/>
    </row>
    <row r="2701" spans="1:20" s="65" customFormat="1" ht="14.5" x14ac:dyDescent="0.35">
      <c r="A2701" s="48"/>
      <c r="E2701" s="102"/>
      <c r="F2701" s="102"/>
      <c r="G2701" s="102"/>
      <c r="I2701" s="93"/>
      <c r="J2701" s="93"/>
      <c r="S2701" s="72"/>
      <c r="T2701" s="72"/>
    </row>
    <row r="2702" spans="1:20" s="65" customFormat="1" ht="14.5" x14ac:dyDescent="0.35">
      <c r="A2702" s="48"/>
      <c r="E2702" s="102"/>
      <c r="F2702" s="102"/>
      <c r="G2702" s="102"/>
      <c r="I2702" s="93"/>
      <c r="J2702" s="93"/>
      <c r="S2702" s="72"/>
      <c r="T2702" s="72"/>
    </row>
    <row r="2703" spans="1:20" s="65" customFormat="1" ht="14.5" x14ac:dyDescent="0.35">
      <c r="A2703" s="48"/>
      <c r="E2703" s="102"/>
      <c r="F2703" s="102"/>
      <c r="G2703" s="102"/>
      <c r="I2703" s="93"/>
      <c r="J2703" s="93"/>
      <c r="S2703" s="72"/>
      <c r="T2703" s="72"/>
    </row>
    <row r="2704" spans="1:20" s="65" customFormat="1" ht="14.5" x14ac:dyDescent="0.35">
      <c r="A2704" s="48"/>
      <c r="E2704" s="102"/>
      <c r="F2704" s="102"/>
      <c r="G2704" s="102"/>
      <c r="I2704" s="93"/>
      <c r="J2704" s="93"/>
      <c r="S2704" s="72"/>
      <c r="T2704" s="72"/>
    </row>
    <row r="2705" spans="1:20" s="65" customFormat="1" ht="14.5" x14ac:dyDescent="0.35">
      <c r="A2705" s="48"/>
      <c r="E2705" s="102"/>
      <c r="F2705" s="102"/>
      <c r="G2705" s="102"/>
      <c r="I2705" s="93"/>
      <c r="J2705" s="93"/>
      <c r="S2705" s="72"/>
      <c r="T2705" s="72"/>
    </row>
    <row r="2706" spans="1:20" s="65" customFormat="1" ht="14.5" x14ac:dyDescent="0.35">
      <c r="A2706" s="48"/>
      <c r="E2706" s="102"/>
      <c r="F2706" s="102"/>
      <c r="G2706" s="102"/>
      <c r="I2706" s="93"/>
      <c r="J2706" s="93"/>
      <c r="S2706" s="72"/>
      <c r="T2706" s="72"/>
    </row>
    <row r="2707" spans="1:20" s="65" customFormat="1" ht="14.5" x14ac:dyDescent="0.35">
      <c r="A2707" s="48"/>
      <c r="E2707" s="102"/>
      <c r="F2707" s="102"/>
      <c r="G2707" s="102"/>
      <c r="I2707" s="93"/>
      <c r="J2707" s="93"/>
      <c r="S2707" s="72"/>
      <c r="T2707" s="72"/>
    </row>
    <row r="2708" spans="1:20" s="65" customFormat="1" ht="14.5" x14ac:dyDescent="0.35">
      <c r="A2708" s="48"/>
      <c r="E2708" s="102"/>
      <c r="F2708" s="102"/>
      <c r="G2708" s="102"/>
      <c r="I2708" s="93"/>
      <c r="J2708" s="93"/>
      <c r="S2708" s="72"/>
      <c r="T2708" s="72"/>
    </row>
    <row r="2709" spans="1:20" s="65" customFormat="1" ht="14.5" x14ac:dyDescent="0.35">
      <c r="A2709" s="48"/>
      <c r="E2709" s="102"/>
      <c r="F2709" s="102"/>
      <c r="G2709" s="102"/>
      <c r="I2709" s="93"/>
      <c r="J2709" s="93"/>
      <c r="S2709" s="72"/>
      <c r="T2709" s="72"/>
    </row>
    <row r="2710" spans="1:20" s="65" customFormat="1" ht="14.5" x14ac:dyDescent="0.35">
      <c r="A2710" s="48"/>
      <c r="E2710" s="102"/>
      <c r="F2710" s="102"/>
      <c r="G2710" s="102"/>
      <c r="I2710" s="93"/>
      <c r="J2710" s="93"/>
      <c r="S2710" s="72"/>
      <c r="T2710" s="72"/>
    </row>
    <row r="2711" spans="1:20" s="65" customFormat="1" ht="14.5" x14ac:dyDescent="0.35">
      <c r="A2711" s="48"/>
      <c r="E2711" s="102"/>
      <c r="F2711" s="102"/>
      <c r="G2711" s="102"/>
      <c r="I2711" s="93"/>
      <c r="J2711" s="93"/>
      <c r="S2711" s="72"/>
      <c r="T2711" s="72"/>
    </row>
    <row r="2712" spans="1:20" s="65" customFormat="1" ht="14.5" x14ac:dyDescent="0.35">
      <c r="A2712" s="48"/>
      <c r="E2712" s="102"/>
      <c r="F2712" s="102"/>
      <c r="G2712" s="102"/>
      <c r="I2712" s="93"/>
      <c r="J2712" s="93"/>
      <c r="S2712" s="72"/>
      <c r="T2712" s="72"/>
    </row>
    <row r="2713" spans="1:20" s="65" customFormat="1" ht="14.5" x14ac:dyDescent="0.35">
      <c r="A2713" s="48"/>
      <c r="E2713" s="102"/>
      <c r="F2713" s="102"/>
      <c r="G2713" s="102"/>
      <c r="I2713" s="93"/>
      <c r="J2713" s="93"/>
      <c r="S2713" s="72"/>
      <c r="T2713" s="72"/>
    </row>
    <row r="2714" spans="1:20" s="65" customFormat="1" ht="14.5" x14ac:dyDescent="0.35">
      <c r="A2714" s="48"/>
      <c r="E2714" s="102"/>
      <c r="F2714" s="102"/>
      <c r="G2714" s="102"/>
      <c r="I2714" s="93"/>
      <c r="J2714" s="93"/>
      <c r="S2714" s="72"/>
      <c r="T2714" s="72"/>
    </row>
    <row r="2715" spans="1:20" s="65" customFormat="1" ht="14.5" x14ac:dyDescent="0.35">
      <c r="A2715" s="48"/>
      <c r="E2715" s="102"/>
      <c r="F2715" s="102"/>
      <c r="G2715" s="102"/>
      <c r="I2715" s="93"/>
      <c r="J2715" s="93"/>
      <c r="S2715" s="72"/>
      <c r="T2715" s="72"/>
    </row>
    <row r="2716" spans="1:20" s="65" customFormat="1" ht="14.5" x14ac:dyDescent="0.35">
      <c r="A2716" s="48"/>
      <c r="E2716" s="102"/>
      <c r="F2716" s="102"/>
      <c r="G2716" s="102"/>
      <c r="I2716" s="93"/>
      <c r="J2716" s="93"/>
      <c r="S2716" s="72"/>
      <c r="T2716" s="72"/>
    </row>
    <row r="2717" spans="1:20" s="65" customFormat="1" ht="14.5" x14ac:dyDescent="0.35">
      <c r="A2717" s="48"/>
      <c r="E2717" s="102"/>
      <c r="F2717" s="102"/>
      <c r="G2717" s="102"/>
      <c r="I2717" s="93"/>
      <c r="J2717" s="93"/>
      <c r="S2717" s="72"/>
      <c r="T2717" s="72"/>
    </row>
    <row r="2718" spans="1:20" s="65" customFormat="1" ht="14.5" x14ac:dyDescent="0.35">
      <c r="A2718" s="48"/>
      <c r="E2718" s="102"/>
      <c r="F2718" s="102"/>
      <c r="G2718" s="102"/>
      <c r="I2718" s="93"/>
      <c r="J2718" s="93"/>
      <c r="S2718" s="72"/>
      <c r="T2718" s="72"/>
    </row>
    <row r="2719" spans="1:20" s="65" customFormat="1" ht="14.5" x14ac:dyDescent="0.35">
      <c r="A2719" s="48"/>
      <c r="E2719" s="102"/>
      <c r="F2719" s="102"/>
      <c r="G2719" s="102"/>
      <c r="I2719" s="93"/>
      <c r="J2719" s="93"/>
      <c r="S2719" s="72"/>
      <c r="T2719" s="72"/>
    </row>
    <row r="2720" spans="1:20" s="65" customFormat="1" ht="14.5" x14ac:dyDescent="0.35">
      <c r="A2720" s="48"/>
      <c r="E2720" s="102"/>
      <c r="F2720" s="102"/>
      <c r="G2720" s="102"/>
      <c r="I2720" s="93"/>
      <c r="J2720" s="93"/>
      <c r="S2720" s="72"/>
      <c r="T2720" s="72"/>
    </row>
    <row r="2721" spans="1:20" s="65" customFormat="1" ht="14.5" x14ac:dyDescent="0.35">
      <c r="A2721" s="48"/>
      <c r="E2721" s="102"/>
      <c r="F2721" s="102"/>
      <c r="G2721" s="102"/>
      <c r="I2721" s="93"/>
      <c r="J2721" s="93"/>
      <c r="S2721" s="72"/>
      <c r="T2721" s="72"/>
    </row>
    <row r="2722" spans="1:20" s="65" customFormat="1" ht="14.5" x14ac:dyDescent="0.35">
      <c r="A2722" s="48"/>
      <c r="E2722" s="102"/>
      <c r="F2722" s="102"/>
      <c r="G2722" s="102"/>
      <c r="I2722" s="93"/>
      <c r="J2722" s="93"/>
      <c r="S2722" s="72"/>
      <c r="T2722" s="72"/>
    </row>
    <row r="2723" spans="1:20" s="65" customFormat="1" ht="14.5" x14ac:dyDescent="0.35">
      <c r="A2723" s="48"/>
      <c r="E2723" s="102"/>
      <c r="F2723" s="102"/>
      <c r="G2723" s="102"/>
      <c r="I2723" s="93"/>
      <c r="J2723" s="93"/>
      <c r="S2723" s="72"/>
      <c r="T2723" s="72"/>
    </row>
    <row r="2724" spans="1:20" s="65" customFormat="1" ht="14.5" x14ac:dyDescent="0.35">
      <c r="A2724" s="48"/>
      <c r="E2724" s="102"/>
      <c r="F2724" s="102"/>
      <c r="G2724" s="102"/>
      <c r="I2724" s="93"/>
      <c r="J2724" s="93"/>
      <c r="S2724" s="72"/>
      <c r="T2724" s="72"/>
    </row>
    <row r="2725" spans="1:20" s="65" customFormat="1" ht="14.5" x14ac:dyDescent="0.35">
      <c r="A2725" s="48"/>
      <c r="E2725" s="102"/>
      <c r="F2725" s="102"/>
      <c r="G2725" s="102"/>
      <c r="I2725" s="93"/>
      <c r="J2725" s="93"/>
      <c r="S2725" s="72"/>
      <c r="T2725" s="72"/>
    </row>
    <row r="2726" spans="1:20" s="65" customFormat="1" ht="14.5" x14ac:dyDescent="0.35">
      <c r="A2726" s="48"/>
      <c r="E2726" s="102"/>
      <c r="F2726" s="102"/>
      <c r="G2726" s="102"/>
      <c r="I2726" s="93"/>
      <c r="J2726" s="93"/>
      <c r="S2726" s="72"/>
      <c r="T2726" s="72"/>
    </row>
    <row r="2727" spans="1:20" s="65" customFormat="1" ht="14.5" x14ac:dyDescent="0.35">
      <c r="A2727" s="48"/>
      <c r="E2727" s="102"/>
      <c r="F2727" s="102"/>
      <c r="G2727" s="102"/>
      <c r="I2727" s="93"/>
      <c r="J2727" s="93"/>
      <c r="S2727" s="72"/>
      <c r="T2727" s="72"/>
    </row>
    <row r="2728" spans="1:20" s="65" customFormat="1" ht="14.5" x14ac:dyDescent="0.35">
      <c r="A2728" s="48"/>
      <c r="E2728" s="102"/>
      <c r="F2728" s="102"/>
      <c r="G2728" s="102"/>
      <c r="I2728" s="93"/>
      <c r="J2728" s="93"/>
      <c r="S2728" s="72"/>
      <c r="T2728" s="72"/>
    </row>
    <row r="2729" spans="1:20" s="65" customFormat="1" ht="14.5" x14ac:dyDescent="0.35">
      <c r="A2729" s="48"/>
      <c r="E2729" s="102"/>
      <c r="F2729" s="102"/>
      <c r="G2729" s="102"/>
      <c r="I2729" s="93"/>
      <c r="J2729" s="93"/>
      <c r="S2729" s="72"/>
      <c r="T2729" s="72"/>
    </row>
    <row r="2730" spans="1:20" s="65" customFormat="1" ht="14.5" x14ac:dyDescent="0.35">
      <c r="A2730" s="48"/>
      <c r="E2730" s="102"/>
      <c r="F2730" s="102"/>
      <c r="G2730" s="102"/>
      <c r="I2730" s="93"/>
      <c r="J2730" s="93"/>
      <c r="S2730" s="72"/>
      <c r="T2730" s="72"/>
    </row>
    <row r="2731" spans="1:20" s="65" customFormat="1" ht="14.5" x14ac:dyDescent="0.35">
      <c r="A2731" s="48"/>
      <c r="E2731" s="102"/>
      <c r="F2731" s="102"/>
      <c r="G2731" s="102"/>
      <c r="I2731" s="93"/>
      <c r="J2731" s="93"/>
      <c r="S2731" s="72"/>
      <c r="T2731" s="72"/>
    </row>
    <row r="2732" spans="1:20" s="65" customFormat="1" ht="14.5" x14ac:dyDescent="0.35">
      <c r="A2732" s="48"/>
      <c r="E2732" s="102"/>
      <c r="F2732" s="102"/>
      <c r="G2732" s="102"/>
      <c r="I2732" s="93"/>
      <c r="J2732" s="93"/>
      <c r="S2732" s="72"/>
      <c r="T2732" s="72"/>
    </row>
    <row r="2733" spans="1:20" s="65" customFormat="1" ht="14.5" x14ac:dyDescent="0.35">
      <c r="A2733" s="48"/>
      <c r="E2733" s="102"/>
      <c r="F2733" s="102"/>
      <c r="G2733" s="102"/>
      <c r="I2733" s="93"/>
      <c r="J2733" s="93"/>
      <c r="S2733" s="72"/>
      <c r="T2733" s="72"/>
    </row>
    <row r="2734" spans="1:20" s="65" customFormat="1" ht="14.5" x14ac:dyDescent="0.35">
      <c r="A2734" s="48"/>
      <c r="E2734" s="102"/>
      <c r="F2734" s="102"/>
      <c r="G2734" s="102"/>
      <c r="I2734" s="93"/>
      <c r="J2734" s="93"/>
      <c r="S2734" s="72"/>
      <c r="T2734" s="72"/>
    </row>
    <row r="2735" spans="1:20" s="65" customFormat="1" ht="14.5" x14ac:dyDescent="0.35">
      <c r="A2735" s="48"/>
      <c r="E2735" s="102"/>
      <c r="F2735" s="102"/>
      <c r="G2735" s="102"/>
      <c r="I2735" s="93"/>
      <c r="J2735" s="93"/>
      <c r="S2735" s="72"/>
      <c r="T2735" s="72"/>
    </row>
    <row r="2736" spans="1:20" s="65" customFormat="1" ht="14.5" x14ac:dyDescent="0.35">
      <c r="A2736" s="48"/>
      <c r="E2736" s="102"/>
      <c r="F2736" s="102"/>
      <c r="G2736" s="102"/>
      <c r="I2736" s="93"/>
      <c r="J2736" s="93"/>
      <c r="S2736" s="72"/>
      <c r="T2736" s="72"/>
    </row>
    <row r="2737" spans="1:20" s="65" customFormat="1" ht="14.5" x14ac:dyDescent="0.35">
      <c r="A2737" s="48"/>
      <c r="E2737" s="102"/>
      <c r="F2737" s="102"/>
      <c r="G2737" s="102"/>
      <c r="I2737" s="93"/>
      <c r="J2737" s="93"/>
      <c r="S2737" s="72"/>
      <c r="T2737" s="72"/>
    </row>
    <row r="2738" spans="1:20" s="65" customFormat="1" ht="14.5" x14ac:dyDescent="0.35">
      <c r="A2738" s="48"/>
      <c r="E2738" s="102"/>
      <c r="F2738" s="102"/>
      <c r="G2738" s="102"/>
      <c r="I2738" s="93"/>
      <c r="J2738" s="93"/>
      <c r="S2738" s="72"/>
      <c r="T2738" s="72"/>
    </row>
    <row r="2739" spans="1:20" s="65" customFormat="1" ht="14.5" x14ac:dyDescent="0.35">
      <c r="A2739" s="48"/>
      <c r="E2739" s="102"/>
      <c r="F2739" s="102"/>
      <c r="G2739" s="102"/>
      <c r="I2739" s="93"/>
      <c r="J2739" s="93"/>
      <c r="S2739" s="72"/>
      <c r="T2739" s="72"/>
    </row>
    <row r="2740" spans="1:20" s="65" customFormat="1" ht="14.5" x14ac:dyDescent="0.35">
      <c r="A2740" s="48"/>
      <c r="E2740" s="102"/>
      <c r="F2740" s="102"/>
      <c r="G2740" s="102"/>
      <c r="I2740" s="93"/>
      <c r="J2740" s="93"/>
      <c r="S2740" s="72"/>
      <c r="T2740" s="72"/>
    </row>
    <row r="2741" spans="1:20" s="65" customFormat="1" ht="14.5" x14ac:dyDescent="0.35">
      <c r="A2741" s="48"/>
      <c r="E2741" s="102"/>
      <c r="F2741" s="102"/>
      <c r="G2741" s="102"/>
      <c r="I2741" s="93"/>
      <c r="J2741" s="93"/>
      <c r="S2741" s="72"/>
      <c r="T2741" s="72"/>
    </row>
    <row r="2742" spans="1:20" s="65" customFormat="1" ht="14.5" x14ac:dyDescent="0.35">
      <c r="A2742" s="48"/>
      <c r="E2742" s="102"/>
      <c r="F2742" s="102"/>
      <c r="G2742" s="102"/>
      <c r="I2742" s="93"/>
      <c r="J2742" s="93"/>
      <c r="S2742" s="72"/>
      <c r="T2742" s="72"/>
    </row>
    <row r="2743" spans="1:20" s="65" customFormat="1" ht="14.5" x14ac:dyDescent="0.35">
      <c r="A2743" s="48"/>
      <c r="E2743" s="102"/>
      <c r="F2743" s="102"/>
      <c r="G2743" s="102"/>
      <c r="I2743" s="93"/>
      <c r="J2743" s="93"/>
      <c r="S2743" s="72"/>
      <c r="T2743" s="72"/>
    </row>
    <row r="2744" spans="1:20" s="65" customFormat="1" ht="14.5" x14ac:dyDescent="0.35">
      <c r="A2744" s="48"/>
      <c r="E2744" s="102"/>
      <c r="F2744" s="102"/>
      <c r="G2744" s="102"/>
      <c r="I2744" s="93"/>
      <c r="J2744" s="93"/>
      <c r="S2744" s="72"/>
      <c r="T2744" s="72"/>
    </row>
    <row r="2745" spans="1:20" s="65" customFormat="1" ht="14.5" x14ac:dyDescent="0.35">
      <c r="A2745" s="48"/>
      <c r="E2745" s="102"/>
      <c r="F2745" s="102"/>
      <c r="G2745" s="102"/>
      <c r="I2745" s="93"/>
      <c r="J2745" s="93"/>
      <c r="S2745" s="72"/>
      <c r="T2745" s="72"/>
    </row>
    <row r="2746" spans="1:20" s="65" customFormat="1" ht="14.5" x14ac:dyDescent="0.35">
      <c r="A2746" s="48"/>
      <c r="E2746" s="102"/>
      <c r="F2746" s="102"/>
      <c r="G2746" s="102"/>
      <c r="I2746" s="93"/>
      <c r="J2746" s="93"/>
      <c r="S2746" s="72"/>
      <c r="T2746" s="72"/>
    </row>
    <row r="2747" spans="1:20" s="65" customFormat="1" ht="14.5" x14ac:dyDescent="0.35">
      <c r="A2747" s="48"/>
      <c r="E2747" s="102"/>
      <c r="F2747" s="102"/>
      <c r="G2747" s="102"/>
      <c r="I2747" s="93"/>
      <c r="J2747" s="93"/>
      <c r="S2747" s="72"/>
      <c r="T2747" s="72"/>
    </row>
    <row r="2748" spans="1:20" s="65" customFormat="1" ht="14.5" x14ac:dyDescent="0.35">
      <c r="A2748" s="48"/>
      <c r="E2748" s="102"/>
      <c r="F2748" s="102"/>
      <c r="G2748" s="102"/>
      <c r="I2748" s="93"/>
      <c r="J2748" s="93"/>
      <c r="S2748" s="72"/>
      <c r="T2748" s="72"/>
    </row>
    <row r="2749" spans="1:20" s="65" customFormat="1" ht="14.5" x14ac:dyDescent="0.35">
      <c r="A2749" s="48"/>
      <c r="E2749" s="102"/>
      <c r="F2749" s="102"/>
      <c r="G2749" s="102"/>
      <c r="I2749" s="93"/>
      <c r="J2749" s="93"/>
      <c r="S2749" s="72"/>
      <c r="T2749" s="72"/>
    </row>
    <row r="2750" spans="1:20" s="65" customFormat="1" ht="14.5" x14ac:dyDescent="0.35">
      <c r="A2750" s="48"/>
      <c r="E2750" s="102"/>
      <c r="F2750" s="102"/>
      <c r="G2750" s="102"/>
      <c r="I2750" s="93"/>
      <c r="J2750" s="93"/>
      <c r="S2750" s="72"/>
      <c r="T2750" s="72"/>
    </row>
    <row r="2751" spans="1:20" s="65" customFormat="1" ht="14.5" x14ac:dyDescent="0.35">
      <c r="A2751" s="48"/>
      <c r="E2751" s="102"/>
      <c r="F2751" s="102"/>
      <c r="G2751" s="102"/>
      <c r="I2751" s="93"/>
      <c r="J2751" s="93"/>
      <c r="S2751" s="72"/>
      <c r="T2751" s="72"/>
    </row>
    <row r="2752" spans="1:20" s="65" customFormat="1" ht="14.5" x14ac:dyDescent="0.35">
      <c r="A2752" s="48"/>
      <c r="E2752" s="102"/>
      <c r="F2752" s="102"/>
      <c r="G2752" s="102"/>
      <c r="I2752" s="93"/>
      <c r="J2752" s="93"/>
      <c r="S2752" s="72"/>
      <c r="T2752" s="72"/>
    </row>
    <row r="2753" spans="1:20" s="65" customFormat="1" ht="14.5" x14ac:dyDescent="0.35">
      <c r="A2753" s="48"/>
      <c r="E2753" s="102"/>
      <c r="F2753" s="102"/>
      <c r="G2753" s="102"/>
      <c r="I2753" s="93"/>
      <c r="J2753" s="93"/>
      <c r="S2753" s="72"/>
      <c r="T2753" s="72"/>
    </row>
    <row r="2754" spans="1:20" s="65" customFormat="1" ht="14.5" x14ac:dyDescent="0.35">
      <c r="A2754" s="48"/>
      <c r="E2754" s="102"/>
      <c r="F2754" s="102"/>
      <c r="G2754" s="102"/>
      <c r="I2754" s="93"/>
      <c r="J2754" s="93"/>
      <c r="S2754" s="72"/>
      <c r="T2754" s="72"/>
    </row>
    <row r="2755" spans="1:20" s="65" customFormat="1" ht="14.5" x14ac:dyDescent="0.35">
      <c r="A2755" s="48"/>
      <c r="E2755" s="102"/>
      <c r="F2755" s="102"/>
      <c r="G2755" s="102"/>
      <c r="I2755" s="93"/>
      <c r="J2755" s="93"/>
      <c r="S2755" s="72"/>
      <c r="T2755" s="72"/>
    </row>
    <row r="2756" spans="1:20" s="65" customFormat="1" ht="14.5" x14ac:dyDescent="0.35">
      <c r="A2756" s="48"/>
      <c r="E2756" s="102"/>
      <c r="F2756" s="102"/>
      <c r="G2756" s="102"/>
      <c r="I2756" s="93"/>
      <c r="J2756" s="93"/>
      <c r="S2756" s="72"/>
      <c r="T2756" s="72"/>
    </row>
    <row r="2757" spans="1:20" s="65" customFormat="1" ht="14.5" x14ac:dyDescent="0.35">
      <c r="A2757" s="48"/>
      <c r="E2757" s="102"/>
      <c r="F2757" s="102"/>
      <c r="G2757" s="102"/>
      <c r="I2757" s="93"/>
      <c r="J2757" s="93"/>
      <c r="S2757" s="72"/>
      <c r="T2757" s="72"/>
    </row>
    <row r="2758" spans="1:20" s="65" customFormat="1" ht="14.5" x14ac:dyDescent="0.35">
      <c r="A2758" s="48"/>
      <c r="E2758" s="102"/>
      <c r="F2758" s="102"/>
      <c r="G2758" s="102"/>
      <c r="I2758" s="93"/>
      <c r="J2758" s="93"/>
      <c r="S2758" s="72"/>
      <c r="T2758" s="72"/>
    </row>
    <row r="2759" spans="1:20" s="65" customFormat="1" ht="14.5" x14ac:dyDescent="0.35">
      <c r="A2759" s="48"/>
      <c r="E2759" s="102"/>
      <c r="F2759" s="102"/>
      <c r="G2759" s="102"/>
      <c r="I2759" s="93"/>
      <c r="J2759" s="93"/>
      <c r="S2759" s="72"/>
      <c r="T2759" s="72"/>
    </row>
    <row r="2760" spans="1:20" s="65" customFormat="1" ht="14.5" x14ac:dyDescent="0.35">
      <c r="A2760" s="48"/>
      <c r="E2760" s="102"/>
      <c r="F2760" s="102"/>
      <c r="G2760" s="102"/>
      <c r="I2760" s="93"/>
      <c r="J2760" s="93"/>
      <c r="S2760" s="72"/>
      <c r="T2760" s="72"/>
    </row>
    <row r="2761" spans="1:20" s="65" customFormat="1" ht="14.5" x14ac:dyDescent="0.35">
      <c r="A2761" s="48"/>
      <c r="E2761" s="102"/>
      <c r="F2761" s="102"/>
      <c r="G2761" s="102"/>
      <c r="I2761" s="93"/>
      <c r="J2761" s="93"/>
      <c r="S2761" s="72"/>
      <c r="T2761" s="72"/>
    </row>
    <row r="2762" spans="1:20" s="65" customFormat="1" ht="14.5" x14ac:dyDescent="0.35">
      <c r="A2762" s="48"/>
      <c r="E2762" s="102"/>
      <c r="F2762" s="102"/>
      <c r="G2762" s="102"/>
      <c r="I2762" s="93"/>
      <c r="J2762" s="93"/>
      <c r="S2762" s="72"/>
      <c r="T2762" s="72"/>
    </row>
    <row r="2763" spans="1:20" s="65" customFormat="1" ht="14.5" x14ac:dyDescent="0.35">
      <c r="A2763" s="48"/>
      <c r="E2763" s="102"/>
      <c r="F2763" s="102"/>
      <c r="G2763" s="102"/>
      <c r="I2763" s="93"/>
      <c r="J2763" s="93"/>
      <c r="S2763" s="72"/>
      <c r="T2763" s="72"/>
    </row>
    <row r="2764" spans="1:20" s="65" customFormat="1" ht="14.5" x14ac:dyDescent="0.35">
      <c r="A2764" s="48"/>
      <c r="E2764" s="102"/>
      <c r="F2764" s="102"/>
      <c r="G2764" s="102"/>
      <c r="I2764" s="93"/>
      <c r="J2764" s="93"/>
      <c r="S2764" s="72"/>
      <c r="T2764" s="72"/>
    </row>
    <row r="2765" spans="1:20" s="65" customFormat="1" ht="14.5" x14ac:dyDescent="0.35">
      <c r="A2765" s="48"/>
      <c r="E2765" s="102"/>
      <c r="F2765" s="102"/>
      <c r="G2765" s="102"/>
      <c r="I2765" s="93"/>
      <c r="J2765" s="93"/>
      <c r="S2765" s="72"/>
      <c r="T2765" s="72"/>
    </row>
    <row r="2766" spans="1:20" s="65" customFormat="1" ht="14.5" x14ac:dyDescent="0.35">
      <c r="A2766" s="48"/>
      <c r="E2766" s="102"/>
      <c r="F2766" s="102"/>
      <c r="G2766" s="102"/>
      <c r="I2766" s="93"/>
      <c r="J2766" s="93"/>
      <c r="S2766" s="72"/>
      <c r="T2766" s="72"/>
    </row>
    <row r="2767" spans="1:20" s="65" customFormat="1" ht="14.5" x14ac:dyDescent="0.35">
      <c r="A2767" s="48"/>
      <c r="E2767" s="102"/>
      <c r="F2767" s="102"/>
      <c r="G2767" s="102"/>
      <c r="I2767" s="93"/>
      <c r="J2767" s="93"/>
      <c r="S2767" s="72"/>
      <c r="T2767" s="72"/>
    </row>
    <row r="2768" spans="1:20" s="65" customFormat="1" ht="14.5" x14ac:dyDescent="0.35">
      <c r="A2768" s="48"/>
      <c r="E2768" s="102"/>
      <c r="F2768" s="102"/>
      <c r="G2768" s="102"/>
      <c r="I2768" s="93"/>
      <c r="J2768" s="93"/>
      <c r="S2768" s="72"/>
      <c r="T2768" s="72"/>
    </row>
    <row r="2769" spans="1:20" s="65" customFormat="1" ht="14.5" x14ac:dyDescent="0.35">
      <c r="A2769" s="48"/>
      <c r="E2769" s="102"/>
      <c r="F2769" s="102"/>
      <c r="G2769" s="102"/>
      <c r="I2769" s="93"/>
      <c r="J2769" s="93"/>
      <c r="S2769" s="72"/>
      <c r="T2769" s="72"/>
    </row>
    <row r="2770" spans="1:20" s="65" customFormat="1" ht="14.5" x14ac:dyDescent="0.35">
      <c r="A2770" s="48"/>
      <c r="E2770" s="102"/>
      <c r="F2770" s="102"/>
      <c r="G2770" s="102"/>
      <c r="I2770" s="93"/>
      <c r="J2770" s="93"/>
      <c r="S2770" s="72"/>
      <c r="T2770" s="72"/>
    </row>
    <row r="2771" spans="1:20" s="65" customFormat="1" ht="14.5" x14ac:dyDescent="0.35">
      <c r="A2771" s="48"/>
      <c r="E2771" s="102"/>
      <c r="F2771" s="102"/>
      <c r="G2771" s="102"/>
      <c r="I2771" s="93"/>
      <c r="J2771" s="93"/>
      <c r="S2771" s="72"/>
      <c r="T2771" s="72"/>
    </row>
    <row r="2772" spans="1:20" s="65" customFormat="1" ht="14.5" x14ac:dyDescent="0.35">
      <c r="A2772" s="48"/>
      <c r="E2772" s="102"/>
      <c r="F2772" s="102"/>
      <c r="G2772" s="102"/>
      <c r="I2772" s="93"/>
      <c r="J2772" s="93"/>
      <c r="S2772" s="72"/>
      <c r="T2772" s="72"/>
    </row>
    <row r="2773" spans="1:20" s="65" customFormat="1" ht="14.5" x14ac:dyDescent="0.35">
      <c r="A2773" s="48"/>
      <c r="E2773" s="102"/>
      <c r="F2773" s="102"/>
      <c r="G2773" s="102"/>
      <c r="I2773" s="93"/>
      <c r="J2773" s="93"/>
      <c r="S2773" s="72"/>
      <c r="T2773" s="72"/>
    </row>
    <row r="2774" spans="1:20" s="65" customFormat="1" ht="14.5" x14ac:dyDescent="0.35">
      <c r="A2774" s="48"/>
      <c r="E2774" s="102"/>
      <c r="F2774" s="102"/>
      <c r="G2774" s="102"/>
      <c r="I2774" s="93"/>
      <c r="J2774" s="93"/>
      <c r="S2774" s="72"/>
      <c r="T2774" s="72"/>
    </row>
    <row r="2775" spans="1:20" s="65" customFormat="1" ht="14.5" x14ac:dyDescent="0.35">
      <c r="A2775" s="48"/>
      <c r="E2775" s="102"/>
      <c r="F2775" s="102"/>
      <c r="G2775" s="102"/>
      <c r="I2775" s="93"/>
      <c r="J2775" s="93"/>
      <c r="S2775" s="72"/>
      <c r="T2775" s="72"/>
    </row>
    <row r="2776" spans="1:20" s="65" customFormat="1" ht="14.5" x14ac:dyDescent="0.35">
      <c r="A2776" s="48"/>
      <c r="E2776" s="102"/>
      <c r="F2776" s="102"/>
      <c r="G2776" s="102"/>
      <c r="I2776" s="93"/>
      <c r="J2776" s="93"/>
      <c r="S2776" s="72"/>
      <c r="T2776" s="72"/>
    </row>
    <row r="2777" spans="1:20" s="65" customFormat="1" ht="14.5" x14ac:dyDescent="0.35">
      <c r="A2777" s="48"/>
      <c r="E2777" s="102"/>
      <c r="F2777" s="102"/>
      <c r="G2777" s="102"/>
      <c r="I2777" s="93"/>
      <c r="J2777" s="93"/>
      <c r="S2777" s="72"/>
      <c r="T2777" s="72"/>
    </row>
    <row r="2778" spans="1:20" s="65" customFormat="1" ht="14.5" x14ac:dyDescent="0.35">
      <c r="A2778" s="48"/>
      <c r="E2778" s="102"/>
      <c r="F2778" s="102"/>
      <c r="G2778" s="102"/>
      <c r="I2778" s="93"/>
      <c r="J2778" s="93"/>
      <c r="S2778" s="72"/>
      <c r="T2778" s="72"/>
    </row>
    <row r="2779" spans="1:20" s="65" customFormat="1" ht="14.5" x14ac:dyDescent="0.35">
      <c r="A2779" s="48"/>
      <c r="E2779" s="102"/>
      <c r="F2779" s="102"/>
      <c r="G2779" s="102"/>
      <c r="I2779" s="93"/>
      <c r="J2779" s="93"/>
      <c r="S2779" s="72"/>
      <c r="T2779" s="72"/>
    </row>
    <row r="2780" spans="1:20" s="65" customFormat="1" ht="14.5" x14ac:dyDescent="0.35">
      <c r="A2780" s="48"/>
      <c r="E2780" s="102"/>
      <c r="F2780" s="102"/>
      <c r="G2780" s="102"/>
      <c r="I2780" s="93"/>
      <c r="J2780" s="93"/>
      <c r="S2780" s="72"/>
      <c r="T2780" s="72"/>
    </row>
    <row r="2781" spans="1:20" s="65" customFormat="1" ht="14.5" x14ac:dyDescent="0.35">
      <c r="A2781" s="48"/>
      <c r="E2781" s="102"/>
      <c r="F2781" s="102"/>
      <c r="G2781" s="102"/>
      <c r="I2781" s="93"/>
      <c r="J2781" s="93"/>
      <c r="S2781" s="72"/>
      <c r="T2781" s="72"/>
    </row>
    <row r="2782" spans="1:20" s="65" customFormat="1" ht="14.5" x14ac:dyDescent="0.35">
      <c r="A2782" s="48"/>
      <c r="E2782" s="102"/>
      <c r="F2782" s="102"/>
      <c r="G2782" s="102"/>
      <c r="I2782" s="93"/>
      <c r="J2782" s="93"/>
      <c r="S2782" s="72"/>
      <c r="T2782" s="72"/>
    </row>
    <row r="2783" spans="1:20" s="65" customFormat="1" ht="14.5" x14ac:dyDescent="0.35">
      <c r="A2783" s="48"/>
      <c r="E2783" s="102"/>
      <c r="F2783" s="102"/>
      <c r="G2783" s="102"/>
      <c r="I2783" s="93"/>
      <c r="J2783" s="93"/>
      <c r="S2783" s="72"/>
      <c r="T2783" s="72"/>
    </row>
    <row r="2784" spans="1:20" s="65" customFormat="1" ht="14.5" x14ac:dyDescent="0.35">
      <c r="A2784" s="48"/>
      <c r="E2784" s="102"/>
      <c r="F2784" s="102"/>
      <c r="G2784" s="102"/>
      <c r="I2784" s="93"/>
      <c r="J2784" s="93"/>
      <c r="S2784" s="72"/>
      <c r="T2784" s="72"/>
    </row>
    <row r="2785" spans="1:20" s="65" customFormat="1" ht="14.5" x14ac:dyDescent="0.35">
      <c r="A2785" s="48"/>
      <c r="E2785" s="102"/>
      <c r="F2785" s="102"/>
      <c r="G2785" s="102"/>
      <c r="I2785" s="93"/>
      <c r="J2785" s="93"/>
      <c r="S2785" s="72"/>
      <c r="T2785" s="72"/>
    </row>
    <row r="2786" spans="1:20" s="65" customFormat="1" ht="14.5" x14ac:dyDescent="0.35">
      <c r="A2786" s="48"/>
      <c r="E2786" s="102"/>
      <c r="F2786" s="102"/>
      <c r="G2786" s="102"/>
      <c r="I2786" s="93"/>
      <c r="J2786" s="93"/>
      <c r="S2786" s="72"/>
      <c r="T2786" s="72"/>
    </row>
    <row r="2787" spans="1:20" s="65" customFormat="1" ht="14.5" x14ac:dyDescent="0.35">
      <c r="A2787" s="48"/>
      <c r="E2787" s="102"/>
      <c r="F2787" s="102"/>
      <c r="G2787" s="102"/>
      <c r="I2787" s="93"/>
      <c r="J2787" s="93"/>
      <c r="S2787" s="72"/>
      <c r="T2787" s="72"/>
    </row>
    <row r="2788" spans="1:20" s="65" customFormat="1" ht="14.5" x14ac:dyDescent="0.35">
      <c r="A2788" s="48"/>
      <c r="E2788" s="102"/>
      <c r="F2788" s="102"/>
      <c r="G2788" s="102"/>
      <c r="I2788" s="93"/>
      <c r="J2788" s="93"/>
      <c r="S2788" s="72"/>
      <c r="T2788" s="72"/>
    </row>
    <row r="2789" spans="1:20" s="65" customFormat="1" ht="14.5" x14ac:dyDescent="0.35">
      <c r="A2789" s="48"/>
      <c r="E2789" s="102"/>
      <c r="F2789" s="102"/>
      <c r="G2789" s="102"/>
      <c r="I2789" s="93"/>
      <c r="J2789" s="93"/>
      <c r="S2789" s="72"/>
      <c r="T2789" s="72"/>
    </row>
    <row r="2790" spans="1:20" s="65" customFormat="1" ht="14.5" x14ac:dyDescent="0.35">
      <c r="A2790" s="48"/>
      <c r="E2790" s="102"/>
      <c r="F2790" s="102"/>
      <c r="G2790" s="102"/>
      <c r="I2790" s="93"/>
      <c r="J2790" s="93"/>
      <c r="S2790" s="72"/>
      <c r="T2790" s="72"/>
    </row>
    <row r="2791" spans="1:20" s="65" customFormat="1" ht="14.5" x14ac:dyDescent="0.35">
      <c r="A2791" s="48"/>
      <c r="E2791" s="102"/>
      <c r="F2791" s="102"/>
      <c r="G2791" s="102"/>
      <c r="I2791" s="93"/>
      <c r="J2791" s="93"/>
      <c r="S2791" s="72"/>
      <c r="T2791" s="72"/>
    </row>
    <row r="2792" spans="1:20" s="65" customFormat="1" ht="14.5" x14ac:dyDescent="0.35">
      <c r="A2792" s="48"/>
      <c r="E2792" s="102"/>
      <c r="F2792" s="102"/>
      <c r="G2792" s="102"/>
      <c r="I2792" s="93"/>
      <c r="J2792" s="93"/>
      <c r="S2792" s="72"/>
      <c r="T2792" s="72"/>
    </row>
    <row r="2793" spans="1:20" s="65" customFormat="1" ht="14.5" x14ac:dyDescent="0.35">
      <c r="A2793" s="48"/>
      <c r="E2793" s="102"/>
      <c r="F2793" s="102"/>
      <c r="G2793" s="102"/>
      <c r="I2793" s="93"/>
      <c r="J2793" s="93"/>
      <c r="S2793" s="72"/>
      <c r="T2793" s="72"/>
    </row>
    <row r="2794" spans="1:20" s="65" customFormat="1" ht="14.5" x14ac:dyDescent="0.35">
      <c r="A2794" s="48"/>
      <c r="E2794" s="102"/>
      <c r="F2794" s="102"/>
      <c r="G2794" s="102"/>
      <c r="I2794" s="93"/>
      <c r="J2794" s="93"/>
      <c r="S2794" s="72"/>
      <c r="T2794" s="72"/>
    </row>
    <row r="2795" spans="1:20" s="65" customFormat="1" ht="14.5" x14ac:dyDescent="0.35">
      <c r="A2795" s="48"/>
      <c r="E2795" s="102"/>
      <c r="F2795" s="102"/>
      <c r="G2795" s="102"/>
      <c r="I2795" s="93"/>
      <c r="J2795" s="93"/>
      <c r="S2795" s="72"/>
      <c r="T2795" s="72"/>
    </row>
    <row r="2796" spans="1:20" s="65" customFormat="1" ht="14.5" x14ac:dyDescent="0.35">
      <c r="A2796" s="48"/>
      <c r="E2796" s="102"/>
      <c r="F2796" s="102"/>
      <c r="G2796" s="102"/>
      <c r="I2796" s="93"/>
      <c r="J2796" s="93"/>
      <c r="S2796" s="72"/>
      <c r="T2796" s="72"/>
    </row>
    <row r="2797" spans="1:20" s="65" customFormat="1" ht="14.5" x14ac:dyDescent="0.35">
      <c r="A2797" s="48"/>
      <c r="E2797" s="102"/>
      <c r="F2797" s="102"/>
      <c r="G2797" s="102"/>
      <c r="I2797" s="93"/>
      <c r="J2797" s="93"/>
      <c r="S2797" s="72"/>
      <c r="T2797" s="72"/>
    </row>
    <row r="2798" spans="1:20" s="65" customFormat="1" ht="14.5" x14ac:dyDescent="0.35">
      <c r="A2798" s="48"/>
      <c r="E2798" s="102"/>
      <c r="F2798" s="102"/>
      <c r="G2798" s="102"/>
      <c r="I2798" s="93"/>
      <c r="J2798" s="93"/>
      <c r="S2798" s="72"/>
      <c r="T2798" s="72"/>
    </row>
    <row r="2799" spans="1:20" s="65" customFormat="1" ht="14.5" x14ac:dyDescent="0.35">
      <c r="A2799" s="48"/>
      <c r="E2799" s="102"/>
      <c r="F2799" s="102"/>
      <c r="G2799" s="102"/>
      <c r="I2799" s="93"/>
      <c r="J2799" s="93"/>
      <c r="S2799" s="72"/>
      <c r="T2799" s="72"/>
    </row>
    <row r="2800" spans="1:20" s="65" customFormat="1" ht="14.5" x14ac:dyDescent="0.35">
      <c r="A2800" s="48"/>
      <c r="E2800" s="102"/>
      <c r="F2800" s="102"/>
      <c r="G2800" s="102"/>
      <c r="I2800" s="93"/>
      <c r="J2800" s="93"/>
      <c r="S2800" s="72"/>
      <c r="T2800" s="72"/>
    </row>
    <row r="2801" spans="1:20" s="65" customFormat="1" ht="14.5" x14ac:dyDescent="0.35">
      <c r="A2801" s="48"/>
      <c r="E2801" s="102"/>
      <c r="F2801" s="102"/>
      <c r="G2801" s="102"/>
      <c r="I2801" s="93"/>
      <c r="J2801" s="93"/>
      <c r="S2801" s="72"/>
      <c r="T2801" s="72"/>
    </row>
    <row r="2802" spans="1:20" s="65" customFormat="1" ht="14.5" x14ac:dyDescent="0.35">
      <c r="A2802" s="48"/>
      <c r="E2802" s="102"/>
      <c r="F2802" s="102"/>
      <c r="G2802" s="102"/>
      <c r="I2802" s="93"/>
      <c r="J2802" s="93"/>
      <c r="S2802" s="72"/>
      <c r="T2802" s="72"/>
    </row>
    <row r="2803" spans="1:20" s="65" customFormat="1" ht="14.5" x14ac:dyDescent="0.35">
      <c r="A2803" s="48"/>
      <c r="E2803" s="102"/>
      <c r="F2803" s="102"/>
      <c r="G2803" s="102"/>
      <c r="I2803" s="93"/>
      <c r="J2803" s="93"/>
      <c r="S2803" s="72"/>
      <c r="T2803" s="72"/>
    </row>
    <row r="2804" spans="1:20" s="65" customFormat="1" ht="14.5" x14ac:dyDescent="0.35">
      <c r="A2804" s="48"/>
      <c r="E2804" s="102"/>
      <c r="F2804" s="102"/>
      <c r="G2804" s="102"/>
      <c r="I2804" s="93"/>
      <c r="J2804" s="93"/>
      <c r="S2804" s="72"/>
      <c r="T2804" s="72"/>
    </row>
    <row r="2805" spans="1:20" s="65" customFormat="1" ht="14.5" x14ac:dyDescent="0.35">
      <c r="A2805" s="48"/>
      <c r="E2805" s="102"/>
      <c r="F2805" s="102"/>
      <c r="G2805" s="102"/>
      <c r="I2805" s="93"/>
      <c r="J2805" s="93"/>
      <c r="S2805" s="72"/>
      <c r="T2805" s="72"/>
    </row>
    <row r="2806" spans="1:20" s="65" customFormat="1" ht="14.5" x14ac:dyDescent="0.35">
      <c r="A2806" s="48"/>
      <c r="E2806" s="102"/>
      <c r="F2806" s="102"/>
      <c r="G2806" s="102"/>
      <c r="I2806" s="93"/>
      <c r="J2806" s="93"/>
      <c r="S2806" s="72"/>
      <c r="T2806" s="72"/>
    </row>
    <row r="2807" spans="1:20" s="65" customFormat="1" ht="14.5" x14ac:dyDescent="0.35">
      <c r="A2807" s="48"/>
      <c r="E2807" s="102"/>
      <c r="F2807" s="102"/>
      <c r="G2807" s="102"/>
      <c r="I2807" s="93"/>
      <c r="J2807" s="93"/>
      <c r="S2807" s="72"/>
      <c r="T2807" s="72"/>
    </row>
    <row r="2808" spans="1:20" s="65" customFormat="1" ht="14.5" x14ac:dyDescent="0.35">
      <c r="A2808" s="48"/>
      <c r="E2808" s="102"/>
      <c r="F2808" s="102"/>
      <c r="G2808" s="102"/>
      <c r="I2808" s="93"/>
      <c r="J2808" s="93"/>
      <c r="S2808" s="72"/>
      <c r="T2808" s="72"/>
    </row>
    <row r="2809" spans="1:20" s="65" customFormat="1" ht="14.5" x14ac:dyDescent="0.35">
      <c r="A2809" s="48"/>
      <c r="E2809" s="102"/>
      <c r="F2809" s="102"/>
      <c r="G2809" s="102"/>
      <c r="I2809" s="93"/>
      <c r="J2809" s="93"/>
      <c r="S2809" s="72"/>
      <c r="T2809" s="72"/>
    </row>
    <row r="2810" spans="1:20" s="65" customFormat="1" ht="14.5" x14ac:dyDescent="0.35">
      <c r="A2810" s="48"/>
      <c r="E2810" s="102"/>
      <c r="F2810" s="102"/>
      <c r="G2810" s="102"/>
      <c r="I2810" s="93"/>
      <c r="J2810" s="93"/>
      <c r="S2810" s="72"/>
      <c r="T2810" s="72"/>
    </row>
    <row r="2811" spans="1:20" s="65" customFormat="1" ht="14.5" x14ac:dyDescent="0.35">
      <c r="A2811" s="48"/>
      <c r="E2811" s="102"/>
      <c r="F2811" s="102"/>
      <c r="G2811" s="102"/>
      <c r="I2811" s="93"/>
      <c r="J2811" s="93"/>
      <c r="S2811" s="72"/>
      <c r="T2811" s="72"/>
    </row>
    <row r="2812" spans="1:20" s="65" customFormat="1" ht="14.5" x14ac:dyDescent="0.35">
      <c r="A2812" s="48"/>
      <c r="E2812" s="102"/>
      <c r="F2812" s="102"/>
      <c r="G2812" s="102"/>
      <c r="I2812" s="93"/>
      <c r="J2812" s="93"/>
      <c r="S2812" s="72"/>
      <c r="T2812" s="72"/>
    </row>
    <row r="2813" spans="1:20" s="65" customFormat="1" ht="14.5" x14ac:dyDescent="0.35">
      <c r="A2813" s="48"/>
      <c r="E2813" s="102"/>
      <c r="F2813" s="102"/>
      <c r="G2813" s="102"/>
      <c r="I2813" s="93"/>
      <c r="J2813" s="93"/>
      <c r="S2813" s="72"/>
      <c r="T2813" s="72"/>
    </row>
    <row r="2814" spans="1:20" s="65" customFormat="1" ht="14.5" x14ac:dyDescent="0.35">
      <c r="A2814" s="48"/>
      <c r="E2814" s="102"/>
      <c r="F2814" s="102"/>
      <c r="G2814" s="102"/>
      <c r="I2814" s="93"/>
      <c r="J2814" s="93"/>
      <c r="S2814" s="72"/>
      <c r="T2814" s="72"/>
    </row>
    <row r="2815" spans="1:20" s="65" customFormat="1" ht="14.5" x14ac:dyDescent="0.35">
      <c r="A2815" s="48"/>
      <c r="E2815" s="102"/>
      <c r="F2815" s="102"/>
      <c r="G2815" s="102"/>
      <c r="I2815" s="93"/>
      <c r="J2815" s="93"/>
      <c r="S2815" s="72"/>
      <c r="T2815" s="72"/>
    </row>
    <row r="2816" spans="1:20" s="65" customFormat="1" ht="14.5" x14ac:dyDescent="0.35">
      <c r="A2816" s="48"/>
      <c r="E2816" s="102"/>
      <c r="F2816" s="102"/>
      <c r="G2816" s="102"/>
      <c r="I2816" s="93"/>
      <c r="J2816" s="93"/>
      <c r="S2816" s="72"/>
      <c r="T2816" s="72"/>
    </row>
    <row r="2817" spans="1:20" s="65" customFormat="1" ht="14.5" x14ac:dyDescent="0.35">
      <c r="A2817" s="48"/>
      <c r="E2817" s="102"/>
      <c r="F2817" s="102"/>
      <c r="G2817" s="102"/>
      <c r="I2817" s="93"/>
      <c r="J2817" s="93"/>
      <c r="S2817" s="72"/>
      <c r="T2817" s="72"/>
    </row>
    <row r="2818" spans="1:20" s="65" customFormat="1" ht="14.5" x14ac:dyDescent="0.35">
      <c r="A2818" s="48"/>
      <c r="E2818" s="102"/>
      <c r="F2818" s="102"/>
      <c r="G2818" s="102"/>
      <c r="I2818" s="93"/>
      <c r="J2818" s="93"/>
      <c r="S2818" s="72"/>
      <c r="T2818" s="72"/>
    </row>
    <row r="2819" spans="1:20" s="65" customFormat="1" ht="14.5" x14ac:dyDescent="0.35">
      <c r="A2819" s="48"/>
      <c r="E2819" s="102"/>
      <c r="F2819" s="102"/>
      <c r="G2819" s="102"/>
      <c r="I2819" s="93"/>
      <c r="J2819" s="93"/>
      <c r="S2819" s="72"/>
      <c r="T2819" s="72"/>
    </row>
    <row r="2820" spans="1:20" s="65" customFormat="1" ht="14.5" x14ac:dyDescent="0.35">
      <c r="A2820" s="48"/>
      <c r="E2820" s="102"/>
      <c r="F2820" s="102"/>
      <c r="G2820" s="102"/>
      <c r="I2820" s="93"/>
      <c r="J2820" s="93"/>
      <c r="S2820" s="72"/>
      <c r="T2820" s="72"/>
    </row>
    <row r="2821" spans="1:20" s="65" customFormat="1" ht="14.5" x14ac:dyDescent="0.35">
      <c r="A2821" s="48"/>
      <c r="E2821" s="102"/>
      <c r="F2821" s="102"/>
      <c r="G2821" s="102"/>
      <c r="I2821" s="93"/>
      <c r="J2821" s="93"/>
      <c r="S2821" s="72"/>
      <c r="T2821" s="72"/>
    </row>
    <row r="2822" spans="1:20" s="65" customFormat="1" ht="14.5" x14ac:dyDescent="0.35">
      <c r="A2822" s="48"/>
      <c r="E2822" s="102"/>
      <c r="F2822" s="102"/>
      <c r="G2822" s="102"/>
      <c r="I2822" s="93"/>
      <c r="J2822" s="93"/>
      <c r="S2822" s="72"/>
      <c r="T2822" s="72"/>
    </row>
    <row r="2823" spans="1:20" s="65" customFormat="1" ht="14.5" x14ac:dyDescent="0.35">
      <c r="A2823" s="48"/>
      <c r="E2823" s="102"/>
      <c r="F2823" s="102"/>
      <c r="G2823" s="102"/>
      <c r="I2823" s="93"/>
      <c r="J2823" s="93"/>
      <c r="S2823" s="72"/>
      <c r="T2823" s="72"/>
    </row>
    <row r="2824" spans="1:20" s="65" customFormat="1" ht="14.5" x14ac:dyDescent="0.35">
      <c r="A2824" s="48"/>
      <c r="E2824" s="102"/>
      <c r="F2824" s="102"/>
      <c r="G2824" s="102"/>
      <c r="I2824" s="93"/>
      <c r="J2824" s="93"/>
      <c r="S2824" s="72"/>
      <c r="T2824" s="72"/>
    </row>
    <row r="2825" spans="1:20" s="65" customFormat="1" ht="14.5" x14ac:dyDescent="0.35">
      <c r="A2825" s="48"/>
      <c r="E2825" s="102"/>
      <c r="F2825" s="102"/>
      <c r="G2825" s="102"/>
      <c r="I2825" s="93"/>
      <c r="J2825" s="93"/>
      <c r="S2825" s="72"/>
      <c r="T2825" s="72"/>
    </row>
    <row r="2826" spans="1:20" s="65" customFormat="1" ht="14.5" x14ac:dyDescent="0.35">
      <c r="A2826" s="48"/>
      <c r="E2826" s="102"/>
      <c r="F2826" s="102"/>
      <c r="G2826" s="102"/>
      <c r="I2826" s="93"/>
      <c r="J2826" s="93"/>
      <c r="S2826" s="72"/>
      <c r="T2826" s="72"/>
    </row>
    <row r="2827" spans="1:20" s="65" customFormat="1" ht="14.5" x14ac:dyDescent="0.35">
      <c r="A2827" s="48"/>
      <c r="E2827" s="102"/>
      <c r="F2827" s="102"/>
      <c r="G2827" s="102"/>
      <c r="I2827" s="93"/>
      <c r="J2827" s="93"/>
      <c r="S2827" s="72"/>
      <c r="T2827" s="72"/>
    </row>
    <row r="2828" spans="1:20" s="65" customFormat="1" ht="14.5" x14ac:dyDescent="0.35">
      <c r="A2828" s="48"/>
      <c r="E2828" s="102"/>
      <c r="F2828" s="102"/>
      <c r="G2828" s="102"/>
      <c r="I2828" s="93"/>
      <c r="J2828" s="93"/>
      <c r="S2828" s="72"/>
      <c r="T2828" s="72"/>
    </row>
    <row r="2829" spans="1:20" s="65" customFormat="1" ht="14.5" x14ac:dyDescent="0.35">
      <c r="A2829" s="48"/>
      <c r="E2829" s="102"/>
      <c r="F2829" s="102"/>
      <c r="G2829" s="102"/>
      <c r="I2829" s="93"/>
      <c r="J2829" s="93"/>
      <c r="S2829" s="72"/>
      <c r="T2829" s="72"/>
    </row>
    <row r="2830" spans="1:20" s="65" customFormat="1" ht="14.5" x14ac:dyDescent="0.35">
      <c r="A2830" s="48"/>
      <c r="E2830" s="102"/>
      <c r="F2830" s="102"/>
      <c r="G2830" s="102"/>
      <c r="I2830" s="93"/>
      <c r="J2830" s="93"/>
      <c r="S2830" s="72"/>
      <c r="T2830" s="72"/>
    </row>
    <row r="2831" spans="1:20" s="65" customFormat="1" ht="14.5" x14ac:dyDescent="0.35">
      <c r="A2831" s="48"/>
      <c r="E2831" s="102"/>
      <c r="F2831" s="102"/>
      <c r="G2831" s="102"/>
      <c r="I2831" s="93"/>
      <c r="J2831" s="93"/>
      <c r="S2831" s="72"/>
      <c r="T2831" s="72"/>
    </row>
    <row r="2832" spans="1:20" s="65" customFormat="1" ht="14.5" x14ac:dyDescent="0.35">
      <c r="A2832" s="48"/>
      <c r="E2832" s="102"/>
      <c r="F2832" s="102"/>
      <c r="G2832" s="102"/>
      <c r="I2832" s="93"/>
      <c r="J2832" s="93"/>
      <c r="S2832" s="72"/>
      <c r="T2832" s="72"/>
    </row>
    <row r="2833" spans="1:20" s="65" customFormat="1" ht="14.5" x14ac:dyDescent="0.35">
      <c r="A2833" s="48"/>
      <c r="E2833" s="102"/>
      <c r="F2833" s="102"/>
      <c r="G2833" s="102"/>
      <c r="I2833" s="93"/>
      <c r="J2833" s="93"/>
      <c r="S2833" s="72"/>
      <c r="T2833" s="72"/>
    </row>
    <row r="2834" spans="1:20" s="65" customFormat="1" ht="14.5" x14ac:dyDescent="0.35">
      <c r="A2834" s="48"/>
      <c r="E2834" s="102"/>
      <c r="F2834" s="102"/>
      <c r="G2834" s="102"/>
      <c r="I2834" s="93"/>
      <c r="J2834" s="93"/>
      <c r="S2834" s="72"/>
      <c r="T2834" s="72"/>
    </row>
    <row r="2835" spans="1:20" s="65" customFormat="1" ht="14.5" x14ac:dyDescent="0.35">
      <c r="A2835" s="48"/>
      <c r="E2835" s="102"/>
      <c r="F2835" s="102"/>
      <c r="G2835" s="102"/>
      <c r="I2835" s="93"/>
      <c r="J2835" s="93"/>
      <c r="S2835" s="72"/>
      <c r="T2835" s="72"/>
    </row>
    <row r="2836" spans="1:20" s="65" customFormat="1" ht="14.5" x14ac:dyDescent="0.35">
      <c r="A2836" s="48"/>
      <c r="E2836" s="102"/>
      <c r="F2836" s="102"/>
      <c r="G2836" s="102"/>
      <c r="I2836" s="93"/>
      <c r="J2836" s="93"/>
      <c r="S2836" s="72"/>
      <c r="T2836" s="72"/>
    </row>
    <row r="2837" spans="1:20" s="65" customFormat="1" ht="14.5" x14ac:dyDescent="0.35">
      <c r="A2837" s="48"/>
      <c r="E2837" s="102"/>
      <c r="F2837" s="102"/>
      <c r="G2837" s="102"/>
      <c r="I2837" s="93"/>
      <c r="J2837" s="93"/>
      <c r="S2837" s="72"/>
      <c r="T2837" s="72"/>
    </row>
    <row r="2838" spans="1:20" s="65" customFormat="1" ht="14.5" x14ac:dyDescent="0.35">
      <c r="A2838" s="48"/>
      <c r="E2838" s="102"/>
      <c r="F2838" s="102"/>
      <c r="G2838" s="102"/>
      <c r="I2838" s="93"/>
      <c r="J2838" s="93"/>
      <c r="S2838" s="72"/>
      <c r="T2838" s="72"/>
    </row>
    <row r="2839" spans="1:20" s="65" customFormat="1" ht="14.5" x14ac:dyDescent="0.35">
      <c r="A2839" s="48"/>
      <c r="E2839" s="102"/>
      <c r="F2839" s="102"/>
      <c r="G2839" s="102"/>
      <c r="I2839" s="93"/>
      <c r="J2839" s="93"/>
      <c r="S2839" s="72"/>
      <c r="T2839" s="72"/>
    </row>
    <row r="2840" spans="1:20" s="65" customFormat="1" ht="14.5" x14ac:dyDescent="0.35">
      <c r="A2840" s="48"/>
      <c r="E2840" s="102"/>
      <c r="F2840" s="102"/>
      <c r="G2840" s="102"/>
      <c r="I2840" s="93"/>
      <c r="J2840" s="93"/>
      <c r="S2840" s="72"/>
      <c r="T2840" s="72"/>
    </row>
    <row r="2841" spans="1:20" s="65" customFormat="1" ht="14.5" x14ac:dyDescent="0.35">
      <c r="A2841" s="48"/>
      <c r="E2841" s="102"/>
      <c r="F2841" s="102"/>
      <c r="G2841" s="102"/>
      <c r="I2841" s="93"/>
      <c r="J2841" s="93"/>
      <c r="S2841" s="72"/>
      <c r="T2841" s="72"/>
    </row>
    <row r="2842" spans="1:20" s="65" customFormat="1" ht="14.5" x14ac:dyDescent="0.35">
      <c r="A2842" s="48"/>
      <c r="E2842" s="102"/>
      <c r="F2842" s="102"/>
      <c r="G2842" s="102"/>
      <c r="I2842" s="93"/>
      <c r="J2842" s="93"/>
      <c r="S2842" s="72"/>
      <c r="T2842" s="72"/>
    </row>
    <row r="2843" spans="1:20" s="65" customFormat="1" ht="14.5" x14ac:dyDescent="0.35">
      <c r="A2843" s="48"/>
      <c r="E2843" s="102"/>
      <c r="F2843" s="102"/>
      <c r="G2843" s="102"/>
      <c r="I2843" s="93"/>
      <c r="J2843" s="93"/>
      <c r="S2843" s="72"/>
      <c r="T2843" s="72"/>
    </row>
    <row r="2844" spans="1:20" s="65" customFormat="1" ht="14.5" x14ac:dyDescent="0.35">
      <c r="A2844" s="48"/>
      <c r="E2844" s="102"/>
      <c r="F2844" s="102"/>
      <c r="G2844" s="102"/>
      <c r="I2844" s="93"/>
      <c r="J2844" s="93"/>
      <c r="S2844" s="72"/>
      <c r="T2844" s="72"/>
    </row>
    <row r="2845" spans="1:20" s="65" customFormat="1" ht="14.5" x14ac:dyDescent="0.35">
      <c r="A2845" s="48"/>
      <c r="E2845" s="102"/>
      <c r="F2845" s="102"/>
      <c r="G2845" s="102"/>
      <c r="I2845" s="93"/>
      <c r="J2845" s="93"/>
      <c r="S2845" s="72"/>
      <c r="T2845" s="72"/>
    </row>
    <row r="2846" spans="1:20" s="65" customFormat="1" ht="14.5" x14ac:dyDescent="0.35">
      <c r="A2846" s="48"/>
      <c r="E2846" s="102"/>
      <c r="F2846" s="102"/>
      <c r="G2846" s="102"/>
      <c r="I2846" s="93"/>
      <c r="J2846" s="93"/>
      <c r="S2846" s="72"/>
      <c r="T2846" s="72"/>
    </row>
    <row r="2847" spans="1:20" s="65" customFormat="1" ht="14.5" x14ac:dyDescent="0.35">
      <c r="A2847" s="48"/>
      <c r="E2847" s="102"/>
      <c r="F2847" s="102"/>
      <c r="G2847" s="102"/>
      <c r="I2847" s="93"/>
      <c r="J2847" s="93"/>
      <c r="S2847" s="72"/>
      <c r="T2847" s="72"/>
    </row>
    <row r="2848" spans="1:20" s="65" customFormat="1" ht="14.5" x14ac:dyDescent="0.35">
      <c r="A2848" s="48"/>
      <c r="E2848" s="102"/>
      <c r="F2848" s="102"/>
      <c r="G2848" s="102"/>
      <c r="I2848" s="93"/>
      <c r="J2848" s="93"/>
      <c r="S2848" s="72"/>
      <c r="T2848" s="72"/>
    </row>
    <row r="2849" spans="1:20" s="65" customFormat="1" ht="14.5" x14ac:dyDescent="0.35">
      <c r="A2849" s="48"/>
      <c r="E2849" s="102"/>
      <c r="F2849" s="102"/>
      <c r="G2849" s="102"/>
      <c r="I2849" s="93"/>
      <c r="J2849" s="93"/>
      <c r="S2849" s="72"/>
      <c r="T2849" s="72"/>
    </row>
    <row r="2850" spans="1:20" s="65" customFormat="1" ht="14.5" x14ac:dyDescent="0.35">
      <c r="A2850" s="48"/>
      <c r="E2850" s="102"/>
      <c r="F2850" s="102"/>
      <c r="G2850" s="102"/>
      <c r="I2850" s="93"/>
      <c r="J2850" s="93"/>
      <c r="S2850" s="72"/>
      <c r="T2850" s="72"/>
    </row>
    <row r="2851" spans="1:20" s="65" customFormat="1" ht="14.5" x14ac:dyDescent="0.35">
      <c r="A2851" s="48"/>
      <c r="E2851" s="102"/>
      <c r="F2851" s="102"/>
      <c r="G2851" s="102"/>
      <c r="I2851" s="93"/>
      <c r="J2851" s="93"/>
      <c r="S2851" s="72"/>
      <c r="T2851" s="72"/>
    </row>
    <row r="2852" spans="1:20" s="65" customFormat="1" ht="14.5" x14ac:dyDescent="0.35">
      <c r="A2852" s="48"/>
      <c r="E2852" s="102"/>
      <c r="F2852" s="102"/>
      <c r="G2852" s="102"/>
      <c r="I2852" s="93"/>
      <c r="J2852" s="93"/>
      <c r="S2852" s="72"/>
      <c r="T2852" s="72"/>
    </row>
    <row r="2853" spans="1:20" s="65" customFormat="1" ht="14.5" x14ac:dyDescent="0.35">
      <c r="A2853" s="48"/>
      <c r="E2853" s="102"/>
      <c r="F2853" s="102"/>
      <c r="G2853" s="102"/>
      <c r="I2853" s="93"/>
      <c r="J2853" s="93"/>
      <c r="S2853" s="72"/>
      <c r="T2853" s="72"/>
    </row>
    <row r="2854" spans="1:20" s="65" customFormat="1" ht="14.5" x14ac:dyDescent="0.35">
      <c r="A2854" s="48"/>
      <c r="E2854" s="102"/>
      <c r="F2854" s="102"/>
      <c r="G2854" s="102"/>
      <c r="I2854" s="93"/>
      <c r="J2854" s="93"/>
      <c r="S2854" s="72"/>
      <c r="T2854" s="72"/>
    </row>
    <row r="2855" spans="1:20" s="65" customFormat="1" ht="14.5" x14ac:dyDescent="0.35">
      <c r="A2855" s="48"/>
      <c r="E2855" s="102"/>
      <c r="F2855" s="102"/>
      <c r="G2855" s="102"/>
      <c r="I2855" s="93"/>
      <c r="J2855" s="93"/>
      <c r="S2855" s="72"/>
      <c r="T2855" s="72"/>
    </row>
    <row r="2856" spans="1:20" s="65" customFormat="1" ht="14.5" x14ac:dyDescent="0.35">
      <c r="A2856" s="48"/>
      <c r="E2856" s="102"/>
      <c r="F2856" s="102"/>
      <c r="G2856" s="102"/>
      <c r="I2856" s="93"/>
      <c r="J2856" s="93"/>
      <c r="S2856" s="72"/>
      <c r="T2856" s="72"/>
    </row>
    <row r="2857" spans="1:20" s="65" customFormat="1" ht="14.5" x14ac:dyDescent="0.35">
      <c r="A2857" s="48"/>
      <c r="E2857" s="102"/>
      <c r="F2857" s="102"/>
      <c r="G2857" s="102"/>
      <c r="I2857" s="93"/>
      <c r="J2857" s="93"/>
      <c r="S2857" s="72"/>
      <c r="T2857" s="72"/>
    </row>
    <row r="2858" spans="1:20" s="65" customFormat="1" ht="14.5" x14ac:dyDescent="0.35">
      <c r="A2858" s="48"/>
      <c r="E2858" s="102"/>
      <c r="F2858" s="102"/>
      <c r="G2858" s="102"/>
      <c r="I2858" s="93"/>
      <c r="J2858" s="93"/>
      <c r="S2858" s="72"/>
      <c r="T2858" s="72"/>
    </row>
    <row r="2859" spans="1:20" s="65" customFormat="1" ht="14.5" x14ac:dyDescent="0.35">
      <c r="A2859" s="48"/>
      <c r="E2859" s="102"/>
      <c r="F2859" s="102"/>
      <c r="G2859" s="102"/>
      <c r="I2859" s="93"/>
      <c r="J2859" s="93"/>
      <c r="S2859" s="72"/>
      <c r="T2859" s="72"/>
    </row>
    <row r="2860" spans="1:20" s="65" customFormat="1" ht="14.5" x14ac:dyDescent="0.35">
      <c r="A2860" s="48"/>
      <c r="E2860" s="102"/>
      <c r="F2860" s="102"/>
      <c r="G2860" s="102"/>
      <c r="I2860" s="93"/>
      <c r="J2860" s="93"/>
      <c r="S2860" s="72"/>
      <c r="T2860" s="72"/>
    </row>
    <row r="2861" spans="1:20" s="65" customFormat="1" ht="14.5" x14ac:dyDescent="0.35">
      <c r="A2861" s="48"/>
      <c r="E2861" s="102"/>
      <c r="F2861" s="102"/>
      <c r="G2861" s="102"/>
      <c r="I2861" s="93"/>
      <c r="J2861" s="93"/>
      <c r="S2861" s="72"/>
      <c r="T2861" s="72"/>
    </row>
    <row r="2862" spans="1:20" s="65" customFormat="1" ht="14.5" x14ac:dyDescent="0.35">
      <c r="A2862" s="48"/>
      <c r="E2862" s="102"/>
      <c r="F2862" s="102"/>
      <c r="G2862" s="102"/>
      <c r="I2862" s="93"/>
      <c r="J2862" s="93"/>
      <c r="S2862" s="72"/>
      <c r="T2862" s="72"/>
    </row>
    <row r="2863" spans="1:20" s="65" customFormat="1" ht="14.5" x14ac:dyDescent="0.35">
      <c r="A2863" s="48"/>
      <c r="E2863" s="102"/>
      <c r="F2863" s="102"/>
      <c r="G2863" s="102"/>
      <c r="I2863" s="93"/>
      <c r="J2863" s="93"/>
      <c r="S2863" s="72"/>
      <c r="T2863" s="72"/>
    </row>
    <row r="2864" spans="1:20" s="65" customFormat="1" ht="14.5" x14ac:dyDescent="0.35">
      <c r="A2864" s="48"/>
      <c r="E2864" s="102"/>
      <c r="F2864" s="102"/>
      <c r="G2864" s="102"/>
      <c r="I2864" s="93"/>
      <c r="J2864" s="93"/>
      <c r="S2864" s="72"/>
      <c r="T2864" s="72"/>
    </row>
    <row r="2865" spans="1:20" s="65" customFormat="1" ht="14.5" x14ac:dyDescent="0.35">
      <c r="A2865" s="48"/>
      <c r="E2865" s="102"/>
      <c r="F2865" s="102"/>
      <c r="G2865" s="102"/>
      <c r="I2865" s="93"/>
      <c r="J2865" s="93"/>
      <c r="S2865" s="72"/>
      <c r="T2865" s="72"/>
    </row>
    <row r="2866" spans="1:20" s="65" customFormat="1" ht="14.5" x14ac:dyDescent="0.35">
      <c r="A2866" s="48"/>
      <c r="E2866" s="102"/>
      <c r="F2866" s="102"/>
      <c r="G2866" s="102"/>
      <c r="I2866" s="93"/>
      <c r="J2866" s="93"/>
      <c r="S2866" s="72"/>
      <c r="T2866" s="72"/>
    </row>
    <row r="2867" spans="1:20" s="65" customFormat="1" ht="14.5" x14ac:dyDescent="0.35">
      <c r="A2867" s="48"/>
      <c r="E2867" s="102"/>
      <c r="F2867" s="102"/>
      <c r="G2867" s="102"/>
      <c r="I2867" s="93"/>
      <c r="J2867" s="93"/>
      <c r="S2867" s="72"/>
      <c r="T2867" s="72"/>
    </row>
    <row r="2868" spans="1:20" s="65" customFormat="1" ht="14.5" x14ac:dyDescent="0.35">
      <c r="A2868" s="48"/>
      <c r="E2868" s="102"/>
      <c r="F2868" s="102"/>
      <c r="G2868" s="102"/>
      <c r="I2868" s="93"/>
      <c r="J2868" s="93"/>
      <c r="S2868" s="72"/>
      <c r="T2868" s="72"/>
    </row>
    <row r="2869" spans="1:20" s="65" customFormat="1" ht="14.5" x14ac:dyDescent="0.35">
      <c r="A2869" s="48"/>
      <c r="E2869" s="102"/>
      <c r="F2869" s="102"/>
      <c r="G2869" s="102"/>
      <c r="I2869" s="93"/>
      <c r="J2869" s="93"/>
      <c r="S2869" s="72"/>
      <c r="T2869" s="72"/>
    </row>
    <row r="2870" spans="1:20" s="65" customFormat="1" ht="14.5" x14ac:dyDescent="0.35">
      <c r="A2870" s="48"/>
      <c r="E2870" s="102"/>
      <c r="F2870" s="102"/>
      <c r="G2870" s="102"/>
      <c r="I2870" s="93"/>
      <c r="J2870" s="93"/>
      <c r="S2870" s="72"/>
      <c r="T2870" s="72"/>
    </row>
    <row r="2871" spans="1:20" s="65" customFormat="1" ht="14.5" x14ac:dyDescent="0.35">
      <c r="A2871" s="48"/>
      <c r="E2871" s="102"/>
      <c r="F2871" s="102"/>
      <c r="G2871" s="102"/>
      <c r="I2871" s="93"/>
      <c r="J2871" s="93"/>
      <c r="S2871" s="72"/>
      <c r="T2871" s="72"/>
    </row>
    <row r="2872" spans="1:20" s="65" customFormat="1" ht="14.5" x14ac:dyDescent="0.35">
      <c r="A2872" s="48"/>
      <c r="E2872" s="102"/>
      <c r="F2872" s="102"/>
      <c r="G2872" s="102"/>
      <c r="I2872" s="93"/>
      <c r="J2872" s="93"/>
      <c r="S2872" s="72"/>
      <c r="T2872" s="72"/>
    </row>
    <row r="2873" spans="1:20" s="65" customFormat="1" ht="14.5" x14ac:dyDescent="0.35">
      <c r="A2873" s="48"/>
      <c r="E2873" s="102"/>
      <c r="F2873" s="102"/>
      <c r="G2873" s="102"/>
      <c r="I2873" s="93"/>
      <c r="J2873" s="93"/>
      <c r="S2873" s="72"/>
      <c r="T2873" s="72"/>
    </row>
    <row r="2874" spans="1:20" s="65" customFormat="1" ht="14.5" x14ac:dyDescent="0.35">
      <c r="A2874" s="48"/>
      <c r="E2874" s="102"/>
      <c r="F2874" s="102"/>
      <c r="G2874" s="102"/>
      <c r="I2874" s="93"/>
      <c r="J2874" s="93"/>
      <c r="S2874" s="72"/>
      <c r="T2874" s="72"/>
    </row>
    <row r="2875" spans="1:20" s="65" customFormat="1" ht="14.5" x14ac:dyDescent="0.35">
      <c r="A2875" s="48"/>
      <c r="E2875" s="102"/>
      <c r="F2875" s="102"/>
      <c r="G2875" s="102"/>
      <c r="I2875" s="93"/>
      <c r="J2875" s="93"/>
      <c r="S2875" s="72"/>
      <c r="T2875" s="72"/>
    </row>
    <row r="2876" spans="1:20" s="65" customFormat="1" ht="14.5" x14ac:dyDescent="0.35">
      <c r="A2876" s="48"/>
      <c r="E2876" s="102"/>
      <c r="F2876" s="102"/>
      <c r="G2876" s="102"/>
      <c r="I2876" s="93"/>
      <c r="J2876" s="93"/>
      <c r="S2876" s="72"/>
      <c r="T2876" s="72"/>
    </row>
    <row r="2877" spans="1:20" s="65" customFormat="1" ht="14.5" x14ac:dyDescent="0.35">
      <c r="A2877" s="48"/>
      <c r="E2877" s="102"/>
      <c r="F2877" s="102"/>
      <c r="G2877" s="102"/>
      <c r="I2877" s="93"/>
      <c r="J2877" s="93"/>
      <c r="S2877" s="72"/>
      <c r="T2877" s="72"/>
    </row>
    <row r="2878" spans="1:20" s="65" customFormat="1" ht="14.5" x14ac:dyDescent="0.35">
      <c r="A2878" s="48"/>
      <c r="E2878" s="102"/>
      <c r="F2878" s="102"/>
      <c r="G2878" s="102"/>
      <c r="I2878" s="93"/>
      <c r="J2878" s="93"/>
      <c r="S2878" s="72"/>
      <c r="T2878" s="72"/>
    </row>
    <row r="2879" spans="1:20" s="65" customFormat="1" ht="14.5" x14ac:dyDescent="0.35">
      <c r="A2879" s="48"/>
      <c r="E2879" s="102"/>
      <c r="F2879" s="102"/>
      <c r="G2879" s="102"/>
      <c r="I2879" s="93"/>
      <c r="J2879" s="93"/>
      <c r="S2879" s="72"/>
      <c r="T2879" s="72"/>
    </row>
    <row r="2880" spans="1:20" s="65" customFormat="1" ht="14.5" x14ac:dyDescent="0.35">
      <c r="A2880" s="48"/>
      <c r="E2880" s="102"/>
      <c r="F2880" s="102"/>
      <c r="G2880" s="102"/>
      <c r="I2880" s="93"/>
      <c r="J2880" s="93"/>
      <c r="S2880" s="72"/>
      <c r="T2880" s="72"/>
    </row>
    <row r="2881" spans="1:20" s="65" customFormat="1" ht="14.5" x14ac:dyDescent="0.35">
      <c r="A2881" s="48"/>
      <c r="E2881" s="102"/>
      <c r="F2881" s="102"/>
      <c r="G2881" s="102"/>
      <c r="I2881" s="93"/>
      <c r="J2881" s="93"/>
      <c r="S2881" s="72"/>
      <c r="T2881" s="72"/>
    </row>
    <row r="2882" spans="1:20" s="65" customFormat="1" ht="14.5" x14ac:dyDescent="0.35">
      <c r="A2882" s="48"/>
      <c r="E2882" s="102"/>
      <c r="F2882" s="102"/>
      <c r="G2882" s="102"/>
      <c r="I2882" s="93"/>
      <c r="J2882" s="93"/>
      <c r="S2882" s="72"/>
      <c r="T2882" s="72"/>
    </row>
    <row r="2883" spans="1:20" s="65" customFormat="1" ht="14.5" x14ac:dyDescent="0.35">
      <c r="A2883" s="48"/>
      <c r="E2883" s="102"/>
      <c r="F2883" s="102"/>
      <c r="G2883" s="102"/>
      <c r="I2883" s="93"/>
      <c r="J2883" s="93"/>
      <c r="S2883" s="72"/>
      <c r="T2883" s="72"/>
    </row>
    <row r="2884" spans="1:20" s="65" customFormat="1" ht="14.5" x14ac:dyDescent="0.35">
      <c r="A2884" s="48"/>
      <c r="E2884" s="102"/>
      <c r="F2884" s="102"/>
      <c r="G2884" s="102"/>
      <c r="I2884" s="93"/>
      <c r="J2884" s="93"/>
      <c r="S2884" s="72"/>
      <c r="T2884" s="72"/>
    </row>
    <row r="2885" spans="1:20" s="65" customFormat="1" ht="14.5" x14ac:dyDescent="0.35">
      <c r="A2885" s="48"/>
      <c r="E2885" s="102"/>
      <c r="F2885" s="102"/>
      <c r="G2885" s="102"/>
      <c r="I2885" s="93"/>
      <c r="J2885" s="93"/>
      <c r="S2885" s="72"/>
      <c r="T2885" s="72"/>
    </row>
    <row r="2886" spans="1:20" s="65" customFormat="1" ht="14.5" x14ac:dyDescent="0.35">
      <c r="A2886" s="48"/>
      <c r="E2886" s="102"/>
      <c r="F2886" s="102"/>
      <c r="G2886" s="102"/>
      <c r="I2886" s="93"/>
      <c r="J2886" s="93"/>
      <c r="S2886" s="72"/>
      <c r="T2886" s="72"/>
    </row>
    <row r="2887" spans="1:20" s="65" customFormat="1" ht="14.5" x14ac:dyDescent="0.35">
      <c r="A2887" s="48"/>
      <c r="E2887" s="102"/>
      <c r="F2887" s="102"/>
      <c r="G2887" s="102"/>
      <c r="I2887" s="93"/>
      <c r="J2887" s="93"/>
      <c r="S2887" s="72"/>
      <c r="T2887" s="72"/>
    </row>
    <row r="2888" spans="1:20" s="65" customFormat="1" ht="14.5" x14ac:dyDescent="0.35">
      <c r="A2888" s="48"/>
      <c r="E2888" s="102"/>
      <c r="F2888" s="102"/>
      <c r="G2888" s="102"/>
      <c r="I2888" s="93"/>
      <c r="J2888" s="93"/>
      <c r="S2888" s="72"/>
      <c r="T2888" s="72"/>
    </row>
    <row r="2889" spans="1:20" s="65" customFormat="1" ht="14.5" x14ac:dyDescent="0.35">
      <c r="A2889" s="48"/>
      <c r="E2889" s="102"/>
      <c r="F2889" s="102"/>
      <c r="G2889" s="102"/>
      <c r="I2889" s="93"/>
      <c r="J2889" s="93"/>
      <c r="S2889" s="72"/>
      <c r="T2889" s="72"/>
    </row>
    <row r="2890" spans="1:20" s="65" customFormat="1" ht="14.5" x14ac:dyDescent="0.35">
      <c r="A2890" s="48"/>
      <c r="E2890" s="102"/>
      <c r="F2890" s="102"/>
      <c r="G2890" s="102"/>
      <c r="I2890" s="93"/>
      <c r="J2890" s="93"/>
      <c r="S2890" s="72"/>
      <c r="T2890" s="72"/>
    </row>
    <row r="2891" spans="1:20" s="65" customFormat="1" ht="14.5" x14ac:dyDescent="0.35">
      <c r="A2891" s="48"/>
      <c r="E2891" s="102"/>
      <c r="F2891" s="102"/>
      <c r="G2891" s="102"/>
      <c r="I2891" s="93"/>
      <c r="J2891" s="93"/>
      <c r="S2891" s="72"/>
      <c r="T2891" s="72"/>
    </row>
    <row r="2892" spans="1:20" s="65" customFormat="1" ht="14.5" x14ac:dyDescent="0.35">
      <c r="A2892" s="48"/>
      <c r="E2892" s="102"/>
      <c r="F2892" s="102"/>
      <c r="G2892" s="102"/>
      <c r="I2892" s="93"/>
      <c r="J2892" s="93"/>
      <c r="S2892" s="72"/>
      <c r="T2892" s="72"/>
    </row>
    <row r="2893" spans="1:20" s="65" customFormat="1" ht="14.5" x14ac:dyDescent="0.35">
      <c r="A2893" s="48"/>
      <c r="E2893" s="102"/>
      <c r="F2893" s="102"/>
      <c r="G2893" s="102"/>
      <c r="I2893" s="93"/>
      <c r="J2893" s="93"/>
      <c r="S2893" s="72"/>
      <c r="T2893" s="72"/>
    </row>
    <row r="2894" spans="1:20" s="65" customFormat="1" ht="14.5" x14ac:dyDescent="0.35">
      <c r="A2894" s="48"/>
      <c r="E2894" s="102"/>
      <c r="F2894" s="102"/>
      <c r="G2894" s="102"/>
      <c r="I2894" s="93"/>
      <c r="J2894" s="93"/>
      <c r="S2894" s="72"/>
      <c r="T2894" s="72"/>
    </row>
    <row r="2895" spans="1:20" s="65" customFormat="1" ht="14.5" x14ac:dyDescent="0.35">
      <c r="A2895" s="48"/>
      <c r="E2895" s="102"/>
      <c r="F2895" s="102"/>
      <c r="G2895" s="102"/>
      <c r="I2895" s="93"/>
      <c r="J2895" s="93"/>
      <c r="S2895" s="72"/>
      <c r="T2895" s="72"/>
    </row>
    <row r="2896" spans="1:20" s="65" customFormat="1" ht="14.5" x14ac:dyDescent="0.35">
      <c r="A2896" s="48"/>
      <c r="E2896" s="102"/>
      <c r="F2896" s="102"/>
      <c r="G2896" s="102"/>
      <c r="I2896" s="93"/>
      <c r="J2896" s="93"/>
      <c r="S2896" s="72"/>
      <c r="T2896" s="72"/>
    </row>
    <row r="2897" spans="1:20" s="65" customFormat="1" ht="14.5" x14ac:dyDescent="0.35">
      <c r="A2897" s="48"/>
      <c r="E2897" s="102"/>
      <c r="F2897" s="102"/>
      <c r="G2897" s="102"/>
      <c r="I2897" s="93"/>
      <c r="J2897" s="93"/>
      <c r="S2897" s="72"/>
      <c r="T2897" s="72"/>
    </row>
    <row r="2898" spans="1:20" s="65" customFormat="1" ht="14.5" x14ac:dyDescent="0.35">
      <c r="A2898" s="48"/>
      <c r="E2898" s="102"/>
      <c r="F2898" s="102"/>
      <c r="G2898" s="102"/>
      <c r="I2898" s="93"/>
      <c r="J2898" s="93"/>
      <c r="S2898" s="72"/>
      <c r="T2898" s="72"/>
    </row>
    <row r="2899" spans="1:20" s="65" customFormat="1" ht="14.5" x14ac:dyDescent="0.35">
      <c r="A2899" s="48"/>
      <c r="E2899" s="102"/>
      <c r="F2899" s="102"/>
      <c r="G2899" s="102"/>
      <c r="I2899" s="93"/>
      <c r="J2899" s="93"/>
      <c r="S2899" s="72"/>
      <c r="T2899" s="72"/>
    </row>
    <row r="2900" spans="1:20" s="65" customFormat="1" ht="14.5" x14ac:dyDescent="0.35">
      <c r="A2900" s="48"/>
      <c r="E2900" s="102"/>
      <c r="F2900" s="102"/>
      <c r="G2900" s="102"/>
      <c r="I2900" s="93"/>
      <c r="J2900" s="93"/>
      <c r="S2900" s="72"/>
      <c r="T2900" s="72"/>
    </row>
    <row r="2901" spans="1:20" s="65" customFormat="1" ht="14.5" x14ac:dyDescent="0.35">
      <c r="A2901" s="48"/>
      <c r="E2901" s="102"/>
      <c r="F2901" s="102"/>
      <c r="G2901" s="102"/>
      <c r="I2901" s="93"/>
      <c r="J2901" s="93"/>
      <c r="S2901" s="72"/>
      <c r="T2901" s="72"/>
    </row>
    <row r="2902" spans="1:20" s="65" customFormat="1" ht="14.5" x14ac:dyDescent="0.35">
      <c r="A2902" s="48"/>
      <c r="E2902" s="102"/>
      <c r="F2902" s="102"/>
      <c r="G2902" s="102"/>
      <c r="I2902" s="93"/>
      <c r="J2902" s="93"/>
      <c r="S2902" s="72"/>
      <c r="T2902" s="72"/>
    </row>
    <row r="2903" spans="1:20" s="65" customFormat="1" ht="14.5" x14ac:dyDescent="0.35">
      <c r="A2903" s="48"/>
      <c r="E2903" s="102"/>
      <c r="F2903" s="102"/>
      <c r="G2903" s="102"/>
      <c r="I2903" s="93"/>
      <c r="J2903" s="93"/>
      <c r="S2903" s="72"/>
      <c r="T2903" s="72"/>
    </row>
    <row r="2904" spans="1:20" s="65" customFormat="1" ht="14.5" x14ac:dyDescent="0.35">
      <c r="A2904" s="48"/>
      <c r="E2904" s="102"/>
      <c r="F2904" s="102"/>
      <c r="G2904" s="102"/>
      <c r="I2904" s="93"/>
      <c r="J2904" s="93"/>
      <c r="S2904" s="72"/>
      <c r="T2904" s="72"/>
    </row>
    <row r="2905" spans="1:20" s="65" customFormat="1" ht="14.5" x14ac:dyDescent="0.35">
      <c r="A2905" s="48"/>
      <c r="E2905" s="102"/>
      <c r="F2905" s="102"/>
      <c r="G2905" s="102"/>
      <c r="I2905" s="93"/>
      <c r="J2905" s="93"/>
      <c r="S2905" s="72"/>
      <c r="T2905" s="72"/>
    </row>
    <row r="2906" spans="1:20" s="65" customFormat="1" ht="14.5" x14ac:dyDescent="0.35">
      <c r="A2906" s="48"/>
      <c r="E2906" s="102"/>
      <c r="F2906" s="102"/>
      <c r="G2906" s="102"/>
      <c r="I2906" s="93"/>
      <c r="J2906" s="93"/>
      <c r="S2906" s="72"/>
      <c r="T2906" s="72"/>
    </row>
    <row r="2907" spans="1:20" s="65" customFormat="1" ht="14.5" x14ac:dyDescent="0.35">
      <c r="A2907" s="48"/>
      <c r="E2907" s="102"/>
      <c r="F2907" s="102"/>
      <c r="G2907" s="102"/>
      <c r="I2907" s="93"/>
      <c r="J2907" s="93"/>
      <c r="S2907" s="72"/>
      <c r="T2907" s="72"/>
    </row>
    <row r="2908" spans="1:20" s="65" customFormat="1" ht="14.5" x14ac:dyDescent="0.35">
      <c r="A2908" s="48"/>
      <c r="E2908" s="102"/>
      <c r="F2908" s="102"/>
      <c r="G2908" s="102"/>
      <c r="I2908" s="93"/>
      <c r="J2908" s="93"/>
      <c r="S2908" s="72"/>
      <c r="T2908" s="72"/>
    </row>
    <row r="2909" spans="1:20" s="65" customFormat="1" ht="14.5" x14ac:dyDescent="0.35">
      <c r="A2909" s="48"/>
      <c r="E2909" s="102"/>
      <c r="F2909" s="102"/>
      <c r="G2909" s="102"/>
      <c r="I2909" s="93"/>
      <c r="J2909" s="93"/>
      <c r="S2909" s="72"/>
      <c r="T2909" s="72"/>
    </row>
    <row r="2910" spans="1:20" s="65" customFormat="1" ht="14.5" x14ac:dyDescent="0.35">
      <c r="A2910" s="48"/>
      <c r="E2910" s="102"/>
      <c r="F2910" s="102"/>
      <c r="G2910" s="102"/>
      <c r="I2910" s="93"/>
      <c r="J2910" s="93"/>
      <c r="S2910" s="72"/>
      <c r="T2910" s="72"/>
    </row>
    <row r="2911" spans="1:20" s="65" customFormat="1" ht="14.5" x14ac:dyDescent="0.35">
      <c r="A2911" s="48"/>
      <c r="E2911" s="102"/>
      <c r="F2911" s="102"/>
      <c r="G2911" s="102"/>
      <c r="I2911" s="93"/>
      <c r="J2911" s="93"/>
      <c r="S2911" s="72"/>
      <c r="T2911" s="72"/>
    </row>
    <row r="2912" spans="1:20" s="65" customFormat="1" ht="14.5" x14ac:dyDescent="0.35">
      <c r="A2912" s="48"/>
      <c r="E2912" s="102"/>
      <c r="F2912" s="102"/>
      <c r="G2912" s="102"/>
      <c r="I2912" s="93"/>
      <c r="J2912" s="93"/>
      <c r="S2912" s="72"/>
      <c r="T2912" s="72"/>
    </row>
    <row r="2913" spans="1:20" s="65" customFormat="1" ht="14.5" x14ac:dyDescent="0.35">
      <c r="A2913" s="48"/>
      <c r="E2913" s="102"/>
      <c r="F2913" s="102"/>
      <c r="G2913" s="102"/>
      <c r="I2913" s="93"/>
      <c r="J2913" s="93"/>
      <c r="S2913" s="72"/>
      <c r="T2913" s="72"/>
    </row>
    <row r="2914" spans="1:20" s="65" customFormat="1" ht="14.5" x14ac:dyDescent="0.35">
      <c r="A2914" s="48"/>
      <c r="E2914" s="102"/>
      <c r="F2914" s="102"/>
      <c r="G2914" s="102"/>
      <c r="I2914" s="93"/>
      <c r="J2914" s="93"/>
      <c r="S2914" s="72"/>
      <c r="T2914" s="72"/>
    </row>
    <row r="2915" spans="1:20" s="65" customFormat="1" ht="14.5" x14ac:dyDescent="0.35">
      <c r="A2915" s="48"/>
      <c r="E2915" s="102"/>
      <c r="F2915" s="102"/>
      <c r="G2915" s="102"/>
      <c r="I2915" s="93"/>
      <c r="J2915" s="93"/>
      <c r="S2915" s="72"/>
      <c r="T2915" s="72"/>
    </row>
    <row r="2916" spans="1:20" s="65" customFormat="1" ht="14.5" x14ac:dyDescent="0.35">
      <c r="A2916" s="48"/>
      <c r="E2916" s="102"/>
      <c r="F2916" s="102"/>
      <c r="G2916" s="102"/>
      <c r="I2916" s="93"/>
      <c r="J2916" s="93"/>
      <c r="S2916" s="72"/>
      <c r="T2916" s="72"/>
    </row>
    <row r="2917" spans="1:20" s="65" customFormat="1" ht="14.5" x14ac:dyDescent="0.35">
      <c r="A2917" s="48"/>
      <c r="E2917" s="102"/>
      <c r="F2917" s="102"/>
      <c r="G2917" s="102"/>
      <c r="I2917" s="93"/>
      <c r="J2917" s="93"/>
      <c r="S2917" s="72"/>
      <c r="T2917" s="72"/>
    </row>
    <row r="2918" spans="1:20" s="65" customFormat="1" ht="14.5" x14ac:dyDescent="0.35">
      <c r="A2918" s="48"/>
      <c r="E2918" s="102"/>
      <c r="F2918" s="102"/>
      <c r="G2918" s="102"/>
      <c r="I2918" s="93"/>
      <c r="J2918" s="93"/>
      <c r="S2918" s="72"/>
      <c r="T2918" s="72"/>
    </row>
    <row r="2919" spans="1:20" s="65" customFormat="1" ht="14.5" x14ac:dyDescent="0.35">
      <c r="A2919" s="48"/>
      <c r="E2919" s="102"/>
      <c r="F2919" s="102"/>
      <c r="G2919" s="102"/>
      <c r="I2919" s="93"/>
      <c r="J2919" s="93"/>
      <c r="S2919" s="72"/>
      <c r="T2919" s="72"/>
    </row>
    <row r="2920" spans="1:20" s="65" customFormat="1" ht="14.5" x14ac:dyDescent="0.35">
      <c r="A2920" s="48"/>
      <c r="E2920" s="102"/>
      <c r="F2920" s="102"/>
      <c r="G2920" s="102"/>
      <c r="I2920" s="93"/>
      <c r="J2920" s="93"/>
      <c r="S2920" s="72"/>
      <c r="T2920" s="72"/>
    </row>
    <row r="2921" spans="1:20" s="65" customFormat="1" ht="14.5" x14ac:dyDescent="0.35">
      <c r="A2921" s="48"/>
      <c r="E2921" s="102"/>
      <c r="F2921" s="102"/>
      <c r="G2921" s="102"/>
      <c r="I2921" s="93"/>
      <c r="J2921" s="93"/>
      <c r="S2921" s="72"/>
      <c r="T2921" s="72"/>
    </row>
    <row r="2922" spans="1:20" s="65" customFormat="1" ht="14.5" x14ac:dyDescent="0.35">
      <c r="A2922" s="48"/>
      <c r="E2922" s="102"/>
      <c r="F2922" s="102"/>
      <c r="G2922" s="102"/>
      <c r="I2922" s="93"/>
      <c r="J2922" s="93"/>
      <c r="S2922" s="72"/>
      <c r="T2922" s="72"/>
    </row>
    <row r="2923" spans="1:20" s="65" customFormat="1" ht="14.5" x14ac:dyDescent="0.35">
      <c r="A2923" s="48"/>
      <c r="E2923" s="102"/>
      <c r="F2923" s="102"/>
      <c r="G2923" s="102"/>
      <c r="I2923" s="93"/>
      <c r="J2923" s="93"/>
      <c r="S2923" s="72"/>
      <c r="T2923" s="72"/>
    </row>
    <row r="2924" spans="1:20" s="65" customFormat="1" ht="14.5" x14ac:dyDescent="0.35">
      <c r="A2924" s="48"/>
      <c r="E2924" s="102"/>
      <c r="F2924" s="102"/>
      <c r="G2924" s="102"/>
      <c r="I2924" s="93"/>
      <c r="J2924" s="93"/>
      <c r="S2924" s="72"/>
      <c r="T2924" s="72"/>
    </row>
    <row r="2925" spans="1:20" s="65" customFormat="1" ht="14.5" x14ac:dyDescent="0.35">
      <c r="A2925" s="48"/>
      <c r="E2925" s="102"/>
      <c r="F2925" s="102"/>
      <c r="G2925" s="102"/>
      <c r="I2925" s="93"/>
      <c r="J2925" s="93"/>
      <c r="S2925" s="72"/>
      <c r="T2925" s="72"/>
    </row>
    <row r="2926" spans="1:20" s="65" customFormat="1" ht="14.5" x14ac:dyDescent="0.35">
      <c r="A2926" s="48"/>
      <c r="E2926" s="102"/>
      <c r="F2926" s="102"/>
      <c r="G2926" s="102"/>
      <c r="I2926" s="93"/>
      <c r="J2926" s="93"/>
      <c r="S2926" s="72"/>
      <c r="T2926" s="72"/>
    </row>
    <row r="2927" spans="1:20" s="65" customFormat="1" ht="14.5" x14ac:dyDescent="0.35">
      <c r="A2927" s="48"/>
      <c r="E2927" s="102"/>
      <c r="F2927" s="102"/>
      <c r="G2927" s="102"/>
      <c r="I2927" s="93"/>
      <c r="J2927" s="93"/>
      <c r="S2927" s="72"/>
      <c r="T2927" s="72"/>
    </row>
    <row r="2928" spans="1:20" s="65" customFormat="1" ht="14.5" x14ac:dyDescent="0.35">
      <c r="A2928" s="48"/>
      <c r="E2928" s="102"/>
      <c r="F2928" s="102"/>
      <c r="G2928" s="102"/>
      <c r="I2928" s="93"/>
      <c r="J2928" s="93"/>
      <c r="S2928" s="72"/>
      <c r="T2928" s="72"/>
    </row>
    <row r="2929" spans="1:20" s="65" customFormat="1" ht="14.5" x14ac:dyDescent="0.35">
      <c r="A2929" s="48"/>
      <c r="E2929" s="102"/>
      <c r="F2929" s="102"/>
      <c r="G2929" s="102"/>
      <c r="I2929" s="93"/>
      <c r="J2929" s="93"/>
      <c r="S2929" s="72"/>
      <c r="T2929" s="72"/>
    </row>
    <row r="2930" spans="1:20" s="65" customFormat="1" ht="14.5" x14ac:dyDescent="0.35">
      <c r="A2930" s="48"/>
      <c r="E2930" s="102"/>
      <c r="F2930" s="102"/>
      <c r="G2930" s="102"/>
      <c r="I2930" s="93"/>
      <c r="J2930" s="93"/>
      <c r="S2930" s="72"/>
      <c r="T2930" s="72"/>
    </row>
    <row r="2931" spans="1:20" s="65" customFormat="1" ht="14.5" x14ac:dyDescent="0.35">
      <c r="A2931" s="48"/>
      <c r="E2931" s="102"/>
      <c r="F2931" s="102"/>
      <c r="G2931" s="102"/>
      <c r="I2931" s="93"/>
      <c r="J2931" s="93"/>
      <c r="S2931" s="72"/>
      <c r="T2931" s="72"/>
    </row>
    <row r="2932" spans="1:20" s="65" customFormat="1" ht="14.5" x14ac:dyDescent="0.35">
      <c r="A2932" s="48"/>
      <c r="E2932" s="102"/>
      <c r="F2932" s="102"/>
      <c r="G2932" s="102"/>
      <c r="I2932" s="93"/>
      <c r="J2932" s="93"/>
      <c r="S2932" s="72"/>
      <c r="T2932" s="72"/>
    </row>
    <row r="2933" spans="1:20" s="65" customFormat="1" ht="14.5" x14ac:dyDescent="0.35">
      <c r="A2933" s="48"/>
      <c r="E2933" s="102"/>
      <c r="F2933" s="102"/>
      <c r="G2933" s="102"/>
      <c r="I2933" s="93"/>
      <c r="J2933" s="93"/>
      <c r="S2933" s="72"/>
      <c r="T2933" s="72"/>
    </row>
    <row r="2934" spans="1:20" s="65" customFormat="1" ht="14.5" x14ac:dyDescent="0.35">
      <c r="A2934" s="48"/>
      <c r="E2934" s="102"/>
      <c r="F2934" s="102"/>
      <c r="G2934" s="102"/>
      <c r="I2934" s="93"/>
      <c r="J2934" s="93"/>
      <c r="S2934" s="72"/>
      <c r="T2934" s="72"/>
    </row>
    <row r="2935" spans="1:20" s="65" customFormat="1" ht="14.5" x14ac:dyDescent="0.35">
      <c r="A2935" s="48"/>
      <c r="E2935" s="102"/>
      <c r="F2935" s="102"/>
      <c r="G2935" s="102"/>
      <c r="I2935" s="93"/>
      <c r="J2935" s="93"/>
      <c r="S2935" s="72"/>
      <c r="T2935" s="72"/>
    </row>
    <row r="2936" spans="1:20" s="65" customFormat="1" ht="14.5" x14ac:dyDescent="0.35">
      <c r="A2936" s="48"/>
      <c r="E2936" s="102"/>
      <c r="F2936" s="102"/>
      <c r="G2936" s="102"/>
      <c r="I2936" s="93"/>
      <c r="J2936" s="93"/>
      <c r="S2936" s="72"/>
      <c r="T2936" s="72"/>
    </row>
    <row r="2937" spans="1:20" s="65" customFormat="1" ht="14.5" x14ac:dyDescent="0.35">
      <c r="A2937" s="48"/>
      <c r="E2937" s="102"/>
      <c r="F2937" s="102"/>
      <c r="G2937" s="102"/>
      <c r="I2937" s="93"/>
      <c r="J2937" s="93"/>
      <c r="S2937" s="72"/>
      <c r="T2937" s="72"/>
    </row>
    <row r="2938" spans="1:20" s="65" customFormat="1" ht="14.5" x14ac:dyDescent="0.35">
      <c r="A2938" s="48"/>
      <c r="E2938" s="102"/>
      <c r="F2938" s="102"/>
      <c r="G2938" s="102"/>
      <c r="I2938" s="93"/>
      <c r="J2938" s="93"/>
      <c r="S2938" s="72"/>
      <c r="T2938" s="72"/>
    </row>
    <row r="2939" spans="1:20" s="65" customFormat="1" ht="14.5" x14ac:dyDescent="0.35">
      <c r="A2939" s="48"/>
      <c r="E2939" s="102"/>
      <c r="F2939" s="102"/>
      <c r="G2939" s="102"/>
      <c r="I2939" s="93"/>
      <c r="J2939" s="93"/>
      <c r="S2939" s="72"/>
      <c r="T2939" s="72"/>
    </row>
    <row r="2940" spans="1:20" s="65" customFormat="1" ht="14.5" x14ac:dyDescent="0.35">
      <c r="A2940" s="48"/>
      <c r="E2940" s="102"/>
      <c r="F2940" s="102"/>
      <c r="G2940" s="102"/>
      <c r="I2940" s="93"/>
      <c r="J2940" s="93"/>
      <c r="S2940" s="72"/>
      <c r="T2940" s="72"/>
    </row>
    <row r="2941" spans="1:20" s="65" customFormat="1" ht="14.5" x14ac:dyDescent="0.35">
      <c r="A2941" s="48"/>
      <c r="E2941" s="102"/>
      <c r="F2941" s="102"/>
      <c r="G2941" s="102"/>
      <c r="I2941" s="93"/>
      <c r="J2941" s="93"/>
      <c r="S2941" s="72"/>
      <c r="T2941" s="72"/>
    </row>
    <row r="2942" spans="1:20" s="65" customFormat="1" ht="14.5" x14ac:dyDescent="0.35">
      <c r="A2942" s="48"/>
      <c r="E2942" s="102"/>
      <c r="F2942" s="102"/>
      <c r="G2942" s="102"/>
      <c r="I2942" s="93"/>
      <c r="J2942" s="93"/>
      <c r="S2942" s="72"/>
      <c r="T2942" s="72"/>
    </row>
    <row r="2943" spans="1:20" s="65" customFormat="1" ht="14.5" x14ac:dyDescent="0.35">
      <c r="A2943" s="48"/>
      <c r="E2943" s="102"/>
      <c r="F2943" s="102"/>
      <c r="G2943" s="102"/>
      <c r="I2943" s="93"/>
      <c r="J2943" s="93"/>
      <c r="S2943" s="72"/>
      <c r="T2943" s="72"/>
    </row>
    <row r="2944" spans="1:20" s="65" customFormat="1" ht="14.5" x14ac:dyDescent="0.35">
      <c r="A2944" s="48"/>
      <c r="E2944" s="102"/>
      <c r="F2944" s="102"/>
      <c r="G2944" s="102"/>
      <c r="I2944" s="93"/>
      <c r="J2944" s="93"/>
      <c r="S2944" s="72"/>
      <c r="T2944" s="72"/>
    </row>
    <row r="2945" spans="1:20" s="65" customFormat="1" ht="14.5" x14ac:dyDescent="0.35">
      <c r="A2945" s="48"/>
      <c r="E2945" s="102"/>
      <c r="F2945" s="102"/>
      <c r="G2945" s="102"/>
      <c r="I2945" s="93"/>
      <c r="J2945" s="93"/>
      <c r="S2945" s="72"/>
      <c r="T2945" s="72"/>
    </row>
    <row r="2946" spans="1:20" s="65" customFormat="1" ht="14.5" x14ac:dyDescent="0.35">
      <c r="A2946" s="48"/>
      <c r="E2946" s="102"/>
      <c r="F2946" s="102"/>
      <c r="G2946" s="102"/>
      <c r="I2946" s="93"/>
      <c r="J2946" s="93"/>
      <c r="S2946" s="72"/>
      <c r="T2946" s="72"/>
    </row>
    <row r="2947" spans="1:20" s="65" customFormat="1" ht="14.5" x14ac:dyDescent="0.35">
      <c r="A2947" s="48"/>
      <c r="E2947" s="102"/>
      <c r="F2947" s="102"/>
      <c r="G2947" s="102"/>
      <c r="I2947" s="93"/>
      <c r="J2947" s="93"/>
      <c r="S2947" s="72"/>
      <c r="T2947" s="72"/>
    </row>
    <row r="2948" spans="1:20" s="65" customFormat="1" ht="14.5" x14ac:dyDescent="0.35">
      <c r="A2948" s="48"/>
      <c r="E2948" s="102"/>
      <c r="F2948" s="102"/>
      <c r="G2948" s="102"/>
      <c r="I2948" s="93"/>
      <c r="J2948" s="93"/>
      <c r="S2948" s="72"/>
      <c r="T2948" s="72"/>
    </row>
    <row r="2949" spans="1:20" s="65" customFormat="1" ht="14.5" x14ac:dyDescent="0.35">
      <c r="A2949" s="48"/>
      <c r="E2949" s="102"/>
      <c r="F2949" s="102"/>
      <c r="G2949" s="102"/>
      <c r="I2949" s="93"/>
      <c r="J2949" s="93"/>
      <c r="S2949" s="72"/>
      <c r="T2949" s="72"/>
    </row>
    <row r="2950" spans="1:20" s="65" customFormat="1" ht="14.5" x14ac:dyDescent="0.35">
      <c r="A2950" s="48"/>
      <c r="E2950" s="102"/>
      <c r="F2950" s="102"/>
      <c r="G2950" s="102"/>
      <c r="I2950" s="93"/>
      <c r="J2950" s="93"/>
      <c r="S2950" s="72"/>
      <c r="T2950" s="72"/>
    </row>
    <row r="2951" spans="1:20" s="65" customFormat="1" ht="14.5" x14ac:dyDescent="0.35">
      <c r="A2951" s="48"/>
      <c r="E2951" s="102"/>
      <c r="F2951" s="102"/>
      <c r="G2951" s="102"/>
      <c r="I2951" s="93"/>
      <c r="J2951" s="93"/>
      <c r="S2951" s="72"/>
      <c r="T2951" s="72"/>
    </row>
    <row r="2952" spans="1:20" s="65" customFormat="1" ht="14.5" x14ac:dyDescent="0.35">
      <c r="A2952" s="48"/>
      <c r="E2952" s="102"/>
      <c r="F2952" s="102"/>
      <c r="G2952" s="102"/>
      <c r="I2952" s="93"/>
      <c r="J2952" s="93"/>
      <c r="S2952" s="72"/>
      <c r="T2952" s="72"/>
    </row>
    <row r="2953" spans="1:20" s="65" customFormat="1" ht="14.5" x14ac:dyDescent="0.35">
      <c r="A2953" s="48"/>
      <c r="E2953" s="102"/>
      <c r="F2953" s="102"/>
      <c r="G2953" s="102"/>
      <c r="I2953" s="93"/>
      <c r="J2953" s="93"/>
      <c r="S2953" s="72"/>
      <c r="T2953" s="72"/>
    </row>
    <row r="2954" spans="1:20" s="65" customFormat="1" ht="14.5" x14ac:dyDescent="0.35">
      <c r="A2954" s="48"/>
      <c r="E2954" s="102"/>
      <c r="F2954" s="102"/>
      <c r="G2954" s="102"/>
      <c r="I2954" s="93"/>
      <c r="J2954" s="93"/>
      <c r="S2954" s="72"/>
      <c r="T2954" s="72"/>
    </row>
    <row r="2955" spans="1:20" s="65" customFormat="1" ht="14.5" x14ac:dyDescent="0.35">
      <c r="A2955" s="48"/>
      <c r="E2955" s="102"/>
      <c r="F2955" s="102"/>
      <c r="G2955" s="102"/>
      <c r="I2955" s="93"/>
      <c r="J2955" s="93"/>
      <c r="S2955" s="72"/>
      <c r="T2955" s="72"/>
    </row>
    <row r="2956" spans="1:20" s="65" customFormat="1" ht="14.5" x14ac:dyDescent="0.35">
      <c r="A2956" s="48"/>
      <c r="E2956" s="102"/>
      <c r="F2956" s="102"/>
      <c r="G2956" s="102"/>
      <c r="I2956" s="93"/>
      <c r="J2956" s="93"/>
      <c r="S2956" s="72"/>
      <c r="T2956" s="72"/>
    </row>
    <row r="2957" spans="1:20" s="65" customFormat="1" ht="14.5" x14ac:dyDescent="0.35">
      <c r="A2957" s="48"/>
      <c r="E2957" s="102"/>
      <c r="F2957" s="102"/>
      <c r="G2957" s="102"/>
      <c r="I2957" s="93"/>
      <c r="J2957" s="93"/>
      <c r="S2957" s="72"/>
      <c r="T2957" s="72"/>
    </row>
    <row r="2958" spans="1:20" s="65" customFormat="1" ht="14.5" x14ac:dyDescent="0.35">
      <c r="A2958" s="48"/>
      <c r="E2958" s="102"/>
      <c r="F2958" s="102"/>
      <c r="G2958" s="102"/>
      <c r="I2958" s="93"/>
      <c r="J2958" s="93"/>
      <c r="S2958" s="72"/>
      <c r="T2958" s="72"/>
    </row>
    <row r="2959" spans="1:20" s="65" customFormat="1" ht="14.5" x14ac:dyDescent="0.35">
      <c r="A2959" s="48"/>
      <c r="E2959" s="102"/>
      <c r="F2959" s="102"/>
      <c r="G2959" s="102"/>
      <c r="I2959" s="93"/>
      <c r="J2959" s="93"/>
      <c r="S2959" s="72"/>
      <c r="T2959" s="72"/>
    </row>
    <row r="2960" spans="1:20" s="65" customFormat="1" ht="14.5" x14ac:dyDescent="0.35">
      <c r="A2960" s="48"/>
      <c r="E2960" s="102"/>
      <c r="F2960" s="102"/>
      <c r="G2960" s="102"/>
      <c r="I2960" s="93"/>
      <c r="J2960" s="93"/>
      <c r="S2960" s="72"/>
      <c r="T2960" s="72"/>
    </row>
    <row r="2961" spans="1:20" s="65" customFormat="1" ht="14.5" x14ac:dyDescent="0.35">
      <c r="A2961" s="48"/>
      <c r="E2961" s="102"/>
      <c r="F2961" s="102"/>
      <c r="G2961" s="102"/>
      <c r="I2961" s="93"/>
      <c r="J2961" s="93"/>
      <c r="S2961" s="72"/>
      <c r="T2961" s="72"/>
    </row>
    <row r="2962" spans="1:20" s="65" customFormat="1" ht="14.5" x14ac:dyDescent="0.35">
      <c r="A2962" s="48"/>
      <c r="E2962" s="102"/>
      <c r="F2962" s="102"/>
      <c r="G2962" s="102"/>
      <c r="I2962" s="93"/>
      <c r="J2962" s="93"/>
      <c r="S2962" s="72"/>
      <c r="T2962" s="72"/>
    </row>
    <row r="2963" spans="1:20" s="65" customFormat="1" ht="14.5" x14ac:dyDescent="0.35">
      <c r="A2963" s="48"/>
      <c r="E2963" s="102"/>
      <c r="F2963" s="102"/>
      <c r="G2963" s="102"/>
      <c r="I2963" s="93"/>
      <c r="J2963" s="93"/>
      <c r="S2963" s="72"/>
      <c r="T2963" s="72"/>
    </row>
    <row r="2964" spans="1:20" s="65" customFormat="1" ht="14.5" x14ac:dyDescent="0.35">
      <c r="A2964" s="48"/>
      <c r="E2964" s="102"/>
      <c r="F2964" s="102"/>
      <c r="G2964" s="102"/>
      <c r="I2964" s="93"/>
      <c r="J2964" s="93"/>
      <c r="S2964" s="72"/>
      <c r="T2964" s="72"/>
    </row>
    <row r="2965" spans="1:20" s="65" customFormat="1" ht="14.5" x14ac:dyDescent="0.35">
      <c r="A2965" s="48"/>
      <c r="E2965" s="102"/>
      <c r="F2965" s="102"/>
      <c r="G2965" s="102"/>
      <c r="I2965" s="93"/>
      <c r="J2965" s="93"/>
      <c r="S2965" s="72"/>
      <c r="T2965" s="72"/>
    </row>
    <row r="2966" spans="1:20" s="65" customFormat="1" ht="14.5" x14ac:dyDescent="0.35">
      <c r="A2966" s="48"/>
      <c r="E2966" s="102"/>
      <c r="F2966" s="102"/>
      <c r="G2966" s="102"/>
      <c r="I2966" s="93"/>
      <c r="J2966" s="93"/>
      <c r="S2966" s="72"/>
      <c r="T2966" s="72"/>
    </row>
    <row r="2967" spans="1:20" s="65" customFormat="1" ht="14.5" x14ac:dyDescent="0.35">
      <c r="A2967" s="48"/>
      <c r="E2967" s="102"/>
      <c r="F2967" s="102"/>
      <c r="G2967" s="102"/>
      <c r="I2967" s="93"/>
      <c r="J2967" s="93"/>
      <c r="S2967" s="72"/>
      <c r="T2967" s="72"/>
    </row>
    <row r="2968" spans="1:20" s="65" customFormat="1" ht="14.5" x14ac:dyDescent="0.35">
      <c r="A2968" s="48"/>
      <c r="E2968" s="102"/>
      <c r="F2968" s="102"/>
      <c r="G2968" s="102"/>
      <c r="I2968" s="93"/>
      <c r="J2968" s="93"/>
      <c r="S2968" s="72"/>
      <c r="T2968" s="72"/>
    </row>
    <row r="2969" spans="1:20" s="65" customFormat="1" ht="14.5" x14ac:dyDescent="0.35">
      <c r="A2969" s="48"/>
      <c r="E2969" s="102"/>
      <c r="F2969" s="102"/>
      <c r="G2969" s="102"/>
      <c r="I2969" s="93"/>
      <c r="J2969" s="93"/>
      <c r="S2969" s="72"/>
      <c r="T2969" s="72"/>
    </row>
    <row r="2970" spans="1:20" s="65" customFormat="1" ht="14.5" x14ac:dyDescent="0.35">
      <c r="A2970" s="48"/>
      <c r="E2970" s="102"/>
      <c r="F2970" s="102"/>
      <c r="G2970" s="102"/>
      <c r="I2970" s="93"/>
      <c r="J2970" s="93"/>
      <c r="S2970" s="72"/>
      <c r="T2970" s="72"/>
    </row>
    <row r="2971" spans="1:20" s="65" customFormat="1" ht="14.5" x14ac:dyDescent="0.35">
      <c r="A2971" s="48"/>
      <c r="E2971" s="102"/>
      <c r="F2971" s="102"/>
      <c r="G2971" s="102"/>
      <c r="I2971" s="93"/>
      <c r="J2971" s="93"/>
      <c r="S2971" s="72"/>
      <c r="T2971" s="72"/>
    </row>
    <row r="2972" spans="1:20" s="65" customFormat="1" ht="14.5" x14ac:dyDescent="0.35">
      <c r="A2972" s="48"/>
      <c r="E2972" s="102"/>
      <c r="F2972" s="102"/>
      <c r="G2972" s="102"/>
      <c r="I2972" s="93"/>
      <c r="J2972" s="93"/>
      <c r="S2972" s="72"/>
      <c r="T2972" s="72"/>
    </row>
    <row r="2973" spans="1:20" s="65" customFormat="1" ht="14.5" x14ac:dyDescent="0.35">
      <c r="A2973" s="48"/>
      <c r="E2973" s="102"/>
      <c r="F2973" s="102"/>
      <c r="G2973" s="102"/>
      <c r="I2973" s="93"/>
      <c r="J2973" s="93"/>
      <c r="S2973" s="72"/>
      <c r="T2973" s="72"/>
    </row>
    <row r="2974" spans="1:20" s="65" customFormat="1" ht="14.5" x14ac:dyDescent="0.35">
      <c r="A2974" s="48"/>
      <c r="E2974" s="102"/>
      <c r="F2974" s="102"/>
      <c r="G2974" s="102"/>
      <c r="I2974" s="93"/>
      <c r="J2974" s="93"/>
      <c r="S2974" s="72"/>
      <c r="T2974" s="72"/>
    </row>
    <row r="2975" spans="1:20" s="65" customFormat="1" ht="14.5" x14ac:dyDescent="0.35">
      <c r="A2975" s="48"/>
      <c r="E2975" s="102"/>
      <c r="F2975" s="102"/>
      <c r="G2975" s="102"/>
      <c r="I2975" s="93"/>
      <c r="J2975" s="93"/>
      <c r="S2975" s="72"/>
      <c r="T2975" s="72"/>
    </row>
    <row r="2976" spans="1:20" s="65" customFormat="1" ht="14.5" x14ac:dyDescent="0.35">
      <c r="A2976" s="48"/>
      <c r="E2976" s="102"/>
      <c r="F2976" s="102"/>
      <c r="G2976" s="102"/>
      <c r="I2976" s="93"/>
      <c r="J2976" s="93"/>
      <c r="S2976" s="72"/>
      <c r="T2976" s="72"/>
    </row>
    <row r="2977" spans="1:20" s="65" customFormat="1" ht="14.5" x14ac:dyDescent="0.35">
      <c r="A2977" s="48"/>
      <c r="E2977" s="102"/>
      <c r="F2977" s="102"/>
      <c r="G2977" s="102"/>
      <c r="I2977" s="93"/>
      <c r="J2977" s="93"/>
      <c r="S2977" s="72"/>
      <c r="T2977" s="72"/>
    </row>
    <row r="2978" spans="1:20" s="65" customFormat="1" ht="14.5" x14ac:dyDescent="0.35">
      <c r="A2978" s="48"/>
      <c r="E2978" s="102"/>
      <c r="F2978" s="102"/>
      <c r="G2978" s="102"/>
      <c r="I2978" s="93"/>
      <c r="J2978" s="93"/>
      <c r="S2978" s="72"/>
      <c r="T2978" s="72"/>
    </row>
    <row r="2979" spans="1:20" s="65" customFormat="1" ht="14.5" x14ac:dyDescent="0.35">
      <c r="A2979" s="48"/>
      <c r="E2979" s="102"/>
      <c r="F2979" s="102"/>
      <c r="G2979" s="102"/>
      <c r="I2979" s="93"/>
      <c r="J2979" s="93"/>
      <c r="S2979" s="72"/>
      <c r="T2979" s="72"/>
    </row>
    <row r="2980" spans="1:20" s="65" customFormat="1" ht="14.5" x14ac:dyDescent="0.35">
      <c r="A2980" s="48"/>
      <c r="E2980" s="102"/>
      <c r="F2980" s="102"/>
      <c r="G2980" s="102"/>
      <c r="I2980" s="93"/>
      <c r="J2980" s="93"/>
      <c r="S2980" s="72"/>
      <c r="T2980" s="72"/>
    </row>
    <row r="2981" spans="1:20" s="65" customFormat="1" ht="14.5" x14ac:dyDescent="0.35">
      <c r="A2981" s="48"/>
      <c r="E2981" s="102"/>
      <c r="F2981" s="102"/>
      <c r="G2981" s="102"/>
      <c r="I2981" s="93"/>
      <c r="J2981" s="93"/>
      <c r="S2981" s="72"/>
      <c r="T2981" s="72"/>
    </row>
    <row r="2982" spans="1:20" s="65" customFormat="1" ht="14.5" x14ac:dyDescent="0.35">
      <c r="A2982" s="48"/>
      <c r="E2982" s="102"/>
      <c r="F2982" s="102"/>
      <c r="G2982" s="102"/>
      <c r="I2982" s="93"/>
      <c r="J2982" s="93"/>
      <c r="S2982" s="72"/>
      <c r="T2982" s="72"/>
    </row>
    <row r="2983" spans="1:20" s="65" customFormat="1" ht="14.5" x14ac:dyDescent="0.35">
      <c r="A2983" s="48"/>
      <c r="E2983" s="102"/>
      <c r="F2983" s="102"/>
      <c r="G2983" s="102"/>
      <c r="I2983" s="93"/>
      <c r="J2983" s="93"/>
      <c r="S2983" s="72"/>
      <c r="T2983" s="72"/>
    </row>
    <row r="2984" spans="1:20" s="65" customFormat="1" ht="14.5" x14ac:dyDescent="0.35">
      <c r="A2984" s="48"/>
      <c r="E2984" s="102"/>
      <c r="F2984" s="102"/>
      <c r="G2984" s="102"/>
      <c r="I2984" s="93"/>
      <c r="J2984" s="93"/>
      <c r="S2984" s="72"/>
      <c r="T2984" s="72"/>
    </row>
    <row r="2985" spans="1:20" s="65" customFormat="1" ht="14.5" x14ac:dyDescent="0.35">
      <c r="A2985" s="48"/>
      <c r="E2985" s="102"/>
      <c r="F2985" s="102"/>
      <c r="G2985" s="102"/>
      <c r="I2985" s="93"/>
      <c r="J2985" s="93"/>
      <c r="S2985" s="72"/>
      <c r="T2985" s="72"/>
    </row>
    <row r="2986" spans="1:20" s="65" customFormat="1" ht="14.5" x14ac:dyDescent="0.35">
      <c r="A2986" s="48"/>
      <c r="E2986" s="102"/>
      <c r="F2986" s="102"/>
      <c r="G2986" s="102"/>
      <c r="I2986" s="93"/>
      <c r="J2986" s="93"/>
      <c r="S2986" s="72"/>
      <c r="T2986" s="72"/>
    </row>
    <row r="2987" spans="1:20" s="65" customFormat="1" ht="14.5" x14ac:dyDescent="0.35">
      <c r="A2987" s="48"/>
      <c r="E2987" s="102"/>
      <c r="F2987" s="102"/>
      <c r="G2987" s="102"/>
      <c r="I2987" s="93"/>
      <c r="J2987" s="93"/>
      <c r="S2987" s="72"/>
      <c r="T2987" s="72"/>
    </row>
    <row r="2988" spans="1:20" s="65" customFormat="1" ht="14.5" x14ac:dyDescent="0.35">
      <c r="A2988" s="48"/>
      <c r="E2988" s="102"/>
      <c r="F2988" s="102"/>
      <c r="G2988" s="102"/>
      <c r="I2988" s="93"/>
      <c r="J2988" s="93"/>
      <c r="S2988" s="72"/>
      <c r="T2988" s="72"/>
    </row>
    <row r="2989" spans="1:20" s="65" customFormat="1" ht="14.5" x14ac:dyDescent="0.35">
      <c r="A2989" s="48"/>
      <c r="E2989" s="102"/>
      <c r="F2989" s="102"/>
      <c r="G2989" s="102"/>
      <c r="I2989" s="93"/>
      <c r="J2989" s="93"/>
      <c r="S2989" s="72"/>
      <c r="T2989" s="72"/>
    </row>
    <row r="2990" spans="1:20" s="65" customFormat="1" ht="14.5" x14ac:dyDescent="0.35">
      <c r="A2990" s="48"/>
      <c r="E2990" s="102"/>
      <c r="F2990" s="102"/>
      <c r="G2990" s="102"/>
      <c r="I2990" s="93"/>
      <c r="J2990" s="93"/>
      <c r="S2990" s="72"/>
      <c r="T2990" s="72"/>
    </row>
    <row r="2991" spans="1:20" s="65" customFormat="1" ht="14.5" x14ac:dyDescent="0.35">
      <c r="A2991" s="48"/>
      <c r="E2991" s="102"/>
      <c r="F2991" s="102"/>
      <c r="G2991" s="102"/>
      <c r="I2991" s="93"/>
      <c r="J2991" s="93"/>
      <c r="S2991" s="72"/>
      <c r="T2991" s="72"/>
    </row>
    <row r="2992" spans="1:20" s="65" customFormat="1" ht="14.5" x14ac:dyDescent="0.35">
      <c r="A2992" s="48"/>
      <c r="E2992" s="102"/>
      <c r="F2992" s="102"/>
      <c r="G2992" s="102"/>
      <c r="I2992" s="93"/>
      <c r="J2992" s="93"/>
      <c r="S2992" s="72"/>
      <c r="T2992" s="72"/>
    </row>
    <row r="2993" spans="1:20" s="65" customFormat="1" ht="14.5" x14ac:dyDescent="0.35">
      <c r="A2993" s="48"/>
      <c r="E2993" s="102"/>
      <c r="F2993" s="102"/>
      <c r="G2993" s="102"/>
      <c r="I2993" s="93"/>
      <c r="J2993" s="93"/>
      <c r="S2993" s="72"/>
      <c r="T2993" s="72"/>
    </row>
    <row r="2994" spans="1:20" s="65" customFormat="1" ht="14.5" x14ac:dyDescent="0.35">
      <c r="A2994" s="48"/>
      <c r="E2994" s="102"/>
      <c r="F2994" s="102"/>
      <c r="G2994" s="102"/>
      <c r="I2994" s="93"/>
      <c r="J2994" s="93"/>
      <c r="S2994" s="72"/>
      <c r="T2994" s="72"/>
    </row>
    <row r="2995" spans="1:20" s="65" customFormat="1" ht="14.5" x14ac:dyDescent="0.35">
      <c r="A2995" s="48"/>
      <c r="E2995" s="102"/>
      <c r="F2995" s="102"/>
      <c r="G2995" s="102"/>
      <c r="I2995" s="93"/>
      <c r="J2995" s="93"/>
      <c r="S2995" s="72"/>
      <c r="T2995" s="72"/>
    </row>
    <row r="2996" spans="1:20" s="65" customFormat="1" ht="14.5" x14ac:dyDescent="0.35">
      <c r="A2996" s="48"/>
      <c r="E2996" s="102"/>
      <c r="F2996" s="102"/>
      <c r="G2996" s="102"/>
      <c r="I2996" s="93"/>
      <c r="J2996" s="93"/>
      <c r="S2996" s="72"/>
      <c r="T2996" s="72"/>
    </row>
    <row r="2997" spans="1:20" s="65" customFormat="1" ht="14.5" x14ac:dyDescent="0.35">
      <c r="A2997" s="48"/>
      <c r="E2997" s="102"/>
      <c r="F2997" s="102"/>
      <c r="G2997" s="102"/>
      <c r="I2997" s="93"/>
      <c r="J2997" s="93"/>
      <c r="S2997" s="72"/>
      <c r="T2997" s="72"/>
    </row>
    <row r="2998" spans="1:20" s="65" customFormat="1" ht="14.5" x14ac:dyDescent="0.35">
      <c r="A2998" s="48"/>
      <c r="E2998" s="102"/>
      <c r="F2998" s="102"/>
      <c r="G2998" s="102"/>
      <c r="I2998" s="93"/>
      <c r="J2998" s="93"/>
      <c r="S2998" s="72"/>
      <c r="T2998" s="72"/>
    </row>
    <row r="2999" spans="1:20" s="65" customFormat="1" ht="14.5" x14ac:dyDescent="0.35">
      <c r="A2999" s="48"/>
      <c r="E2999" s="102"/>
      <c r="F2999" s="102"/>
      <c r="G2999" s="102"/>
      <c r="I2999" s="93"/>
      <c r="J2999" s="93"/>
      <c r="S2999" s="72"/>
      <c r="T2999" s="72"/>
    </row>
    <row r="3000" spans="1:20" s="65" customFormat="1" ht="14.5" x14ac:dyDescent="0.35">
      <c r="A3000" s="48"/>
      <c r="E3000" s="102"/>
      <c r="F3000" s="102"/>
      <c r="G3000" s="102"/>
      <c r="I3000" s="93"/>
      <c r="J3000" s="93"/>
      <c r="S3000" s="72"/>
      <c r="T3000" s="72"/>
    </row>
    <row r="3001" spans="1:20" s="65" customFormat="1" ht="14.5" x14ac:dyDescent="0.35">
      <c r="A3001" s="48"/>
      <c r="E3001" s="102"/>
      <c r="F3001" s="102"/>
      <c r="G3001" s="102"/>
      <c r="I3001" s="93"/>
      <c r="J3001" s="93"/>
      <c r="S3001" s="72"/>
      <c r="T3001" s="72"/>
    </row>
    <row r="3002" spans="1:20" s="65" customFormat="1" ht="14.5" x14ac:dyDescent="0.35">
      <c r="A3002" s="48"/>
      <c r="E3002" s="102"/>
      <c r="F3002" s="102"/>
      <c r="G3002" s="102"/>
      <c r="I3002" s="93"/>
      <c r="J3002" s="93"/>
      <c r="S3002" s="72"/>
      <c r="T3002" s="72"/>
    </row>
    <row r="3003" spans="1:20" s="65" customFormat="1" ht="14.5" x14ac:dyDescent="0.35">
      <c r="A3003" s="48"/>
      <c r="E3003" s="102"/>
      <c r="F3003" s="102"/>
      <c r="G3003" s="102"/>
      <c r="I3003" s="93"/>
      <c r="J3003" s="93"/>
      <c r="S3003" s="72"/>
      <c r="T3003" s="72"/>
    </row>
    <row r="3004" spans="1:20" s="65" customFormat="1" ht="14.5" x14ac:dyDescent="0.35">
      <c r="A3004" s="48"/>
      <c r="E3004" s="102"/>
      <c r="F3004" s="102"/>
      <c r="G3004" s="102"/>
      <c r="I3004" s="93"/>
      <c r="J3004" s="93"/>
      <c r="S3004" s="72"/>
      <c r="T3004" s="72"/>
    </row>
    <row r="3005" spans="1:20" s="65" customFormat="1" ht="14.5" x14ac:dyDescent="0.35">
      <c r="A3005" s="48"/>
      <c r="E3005" s="102"/>
      <c r="F3005" s="102"/>
      <c r="G3005" s="102"/>
      <c r="I3005" s="93"/>
      <c r="J3005" s="93"/>
      <c r="S3005" s="72"/>
      <c r="T3005" s="72"/>
    </row>
    <row r="3006" spans="1:20" s="65" customFormat="1" ht="14.5" x14ac:dyDescent="0.35">
      <c r="A3006" s="48"/>
      <c r="E3006" s="102"/>
      <c r="F3006" s="102"/>
      <c r="G3006" s="102"/>
      <c r="I3006" s="93"/>
      <c r="J3006" s="93"/>
      <c r="S3006" s="72"/>
      <c r="T3006" s="72"/>
    </row>
    <row r="3007" spans="1:20" s="65" customFormat="1" ht="14.5" x14ac:dyDescent="0.35">
      <c r="A3007" s="48"/>
      <c r="E3007" s="102"/>
      <c r="F3007" s="102"/>
      <c r="G3007" s="102"/>
      <c r="I3007" s="93"/>
      <c r="J3007" s="93"/>
      <c r="S3007" s="72"/>
      <c r="T3007" s="72"/>
    </row>
    <row r="3008" spans="1:20" s="65" customFormat="1" ht="14.5" x14ac:dyDescent="0.35">
      <c r="A3008" s="48"/>
      <c r="E3008" s="102"/>
      <c r="F3008" s="102"/>
      <c r="G3008" s="102"/>
      <c r="I3008" s="93"/>
      <c r="J3008" s="93"/>
      <c r="S3008" s="72"/>
      <c r="T3008" s="72"/>
    </row>
    <row r="3009" spans="1:20" s="65" customFormat="1" ht="14.5" x14ac:dyDescent="0.35">
      <c r="A3009" s="48"/>
      <c r="E3009" s="102"/>
      <c r="F3009" s="102"/>
      <c r="G3009" s="102"/>
      <c r="I3009" s="93"/>
      <c r="J3009" s="93"/>
      <c r="S3009" s="72"/>
      <c r="T3009" s="72"/>
    </row>
    <row r="3010" spans="1:20" s="65" customFormat="1" ht="14.5" x14ac:dyDescent="0.35">
      <c r="A3010" s="48"/>
      <c r="E3010" s="102"/>
      <c r="F3010" s="102"/>
      <c r="G3010" s="102"/>
      <c r="I3010" s="93"/>
      <c r="J3010" s="93"/>
      <c r="S3010" s="72"/>
      <c r="T3010" s="72"/>
    </row>
    <row r="3011" spans="1:20" s="65" customFormat="1" ht="14.5" x14ac:dyDescent="0.35">
      <c r="A3011" s="48"/>
      <c r="E3011" s="102"/>
      <c r="F3011" s="102"/>
      <c r="G3011" s="102"/>
      <c r="I3011" s="93"/>
      <c r="J3011" s="93"/>
      <c r="S3011" s="72"/>
      <c r="T3011" s="72"/>
    </row>
    <row r="3012" spans="1:20" s="65" customFormat="1" ht="14.5" x14ac:dyDescent="0.35">
      <c r="A3012" s="48"/>
      <c r="E3012" s="102"/>
      <c r="F3012" s="102"/>
      <c r="G3012" s="102"/>
      <c r="I3012" s="93"/>
      <c r="J3012" s="93"/>
      <c r="S3012" s="72"/>
      <c r="T3012" s="72"/>
    </row>
    <row r="3013" spans="1:20" s="65" customFormat="1" ht="14.5" x14ac:dyDescent="0.35">
      <c r="A3013" s="48"/>
      <c r="E3013" s="102"/>
      <c r="F3013" s="102"/>
      <c r="G3013" s="102"/>
      <c r="I3013" s="93"/>
      <c r="J3013" s="93"/>
      <c r="S3013" s="72"/>
      <c r="T3013" s="72"/>
    </row>
    <row r="3014" spans="1:20" s="65" customFormat="1" ht="14.5" x14ac:dyDescent="0.35">
      <c r="A3014" s="48"/>
      <c r="E3014" s="102"/>
      <c r="F3014" s="102"/>
      <c r="G3014" s="102"/>
      <c r="I3014" s="93"/>
      <c r="J3014" s="93"/>
      <c r="S3014" s="72"/>
      <c r="T3014" s="72"/>
    </row>
    <row r="3015" spans="1:20" s="65" customFormat="1" ht="14.5" x14ac:dyDescent="0.35">
      <c r="A3015" s="48"/>
      <c r="E3015" s="102"/>
      <c r="F3015" s="102"/>
      <c r="G3015" s="102"/>
      <c r="I3015" s="93"/>
      <c r="J3015" s="93"/>
      <c r="S3015" s="72"/>
      <c r="T3015" s="72"/>
    </row>
    <row r="3016" spans="1:20" s="65" customFormat="1" ht="14.5" x14ac:dyDescent="0.35">
      <c r="A3016" s="48"/>
      <c r="E3016" s="102"/>
      <c r="F3016" s="102"/>
      <c r="G3016" s="102"/>
      <c r="I3016" s="93"/>
      <c r="J3016" s="93"/>
      <c r="S3016" s="72"/>
      <c r="T3016" s="72"/>
    </row>
    <row r="3017" spans="1:20" s="65" customFormat="1" ht="14.5" x14ac:dyDescent="0.35">
      <c r="A3017" s="48"/>
      <c r="E3017" s="102"/>
      <c r="F3017" s="102"/>
      <c r="G3017" s="102"/>
      <c r="I3017" s="93"/>
      <c r="J3017" s="93"/>
      <c r="S3017" s="72"/>
      <c r="T3017" s="72"/>
    </row>
    <row r="3018" spans="1:20" s="65" customFormat="1" ht="14.5" x14ac:dyDescent="0.35">
      <c r="A3018" s="48"/>
      <c r="E3018" s="102"/>
      <c r="F3018" s="102"/>
      <c r="G3018" s="102"/>
      <c r="I3018" s="93"/>
      <c r="J3018" s="93"/>
      <c r="S3018" s="72"/>
      <c r="T3018" s="72"/>
    </row>
    <row r="3019" spans="1:20" s="65" customFormat="1" ht="14.5" x14ac:dyDescent="0.35">
      <c r="A3019" s="48"/>
      <c r="E3019" s="102"/>
      <c r="F3019" s="102"/>
      <c r="G3019" s="102"/>
      <c r="I3019" s="93"/>
      <c r="J3019" s="93"/>
      <c r="S3019" s="72"/>
      <c r="T3019" s="72"/>
    </row>
    <row r="3020" spans="1:20" s="65" customFormat="1" ht="14.5" x14ac:dyDescent="0.35">
      <c r="A3020" s="48"/>
      <c r="E3020" s="102"/>
      <c r="F3020" s="102"/>
      <c r="G3020" s="102"/>
      <c r="I3020" s="93"/>
      <c r="J3020" s="93"/>
      <c r="S3020" s="72"/>
      <c r="T3020" s="72"/>
    </row>
    <row r="3021" spans="1:20" s="65" customFormat="1" ht="14.5" x14ac:dyDescent="0.35">
      <c r="A3021" s="48"/>
      <c r="E3021" s="102"/>
      <c r="F3021" s="102"/>
      <c r="G3021" s="102"/>
      <c r="I3021" s="93"/>
      <c r="J3021" s="93"/>
      <c r="S3021" s="72"/>
      <c r="T3021" s="72"/>
    </row>
    <row r="3022" spans="1:20" s="65" customFormat="1" ht="14.5" x14ac:dyDescent="0.35">
      <c r="A3022" s="48"/>
      <c r="E3022" s="102"/>
      <c r="F3022" s="102"/>
      <c r="G3022" s="102"/>
      <c r="I3022" s="93"/>
      <c r="J3022" s="93"/>
      <c r="S3022" s="72"/>
      <c r="T3022" s="72"/>
    </row>
    <row r="3023" spans="1:20" s="65" customFormat="1" ht="14.5" x14ac:dyDescent="0.35">
      <c r="A3023" s="48"/>
      <c r="E3023" s="102"/>
      <c r="F3023" s="102"/>
      <c r="G3023" s="102"/>
      <c r="I3023" s="93"/>
      <c r="J3023" s="93"/>
      <c r="S3023" s="72"/>
      <c r="T3023" s="72"/>
    </row>
    <row r="3024" spans="1:20" s="65" customFormat="1" ht="14.5" x14ac:dyDescent="0.35">
      <c r="A3024" s="48"/>
      <c r="E3024" s="102"/>
      <c r="F3024" s="102"/>
      <c r="G3024" s="102"/>
      <c r="I3024" s="93"/>
      <c r="J3024" s="93"/>
      <c r="S3024" s="72"/>
      <c r="T3024" s="72"/>
    </row>
    <row r="3025" spans="1:20" s="65" customFormat="1" ht="14.5" x14ac:dyDescent="0.35">
      <c r="A3025" s="48"/>
      <c r="E3025" s="102"/>
      <c r="F3025" s="102"/>
      <c r="G3025" s="102"/>
      <c r="I3025" s="93"/>
      <c r="J3025" s="93"/>
      <c r="S3025" s="72"/>
      <c r="T3025" s="72"/>
    </row>
    <row r="3026" spans="1:20" s="65" customFormat="1" ht="14.5" x14ac:dyDescent="0.35">
      <c r="A3026" s="48"/>
      <c r="E3026" s="102"/>
      <c r="F3026" s="102"/>
      <c r="G3026" s="102"/>
      <c r="I3026" s="93"/>
      <c r="J3026" s="93"/>
      <c r="S3026" s="72"/>
      <c r="T3026" s="72"/>
    </row>
    <row r="3027" spans="1:20" s="65" customFormat="1" ht="14.5" x14ac:dyDescent="0.35">
      <c r="A3027" s="48"/>
      <c r="E3027" s="102"/>
      <c r="F3027" s="102"/>
      <c r="G3027" s="102"/>
      <c r="I3027" s="93"/>
      <c r="J3027" s="93"/>
      <c r="S3027" s="72"/>
      <c r="T3027" s="72"/>
    </row>
    <row r="3028" spans="1:20" s="65" customFormat="1" ht="14.5" x14ac:dyDescent="0.35">
      <c r="A3028" s="48"/>
      <c r="E3028" s="102"/>
      <c r="F3028" s="102"/>
      <c r="G3028" s="102"/>
      <c r="I3028" s="93"/>
      <c r="J3028" s="93"/>
      <c r="S3028" s="72"/>
      <c r="T3028" s="72"/>
    </row>
    <row r="3029" spans="1:20" s="65" customFormat="1" ht="14.5" x14ac:dyDescent="0.35">
      <c r="A3029" s="48"/>
      <c r="E3029" s="102"/>
      <c r="F3029" s="102"/>
      <c r="G3029" s="102"/>
      <c r="I3029" s="93"/>
      <c r="J3029" s="93"/>
      <c r="S3029" s="72"/>
      <c r="T3029" s="72"/>
    </row>
    <row r="3030" spans="1:20" s="65" customFormat="1" ht="14.5" x14ac:dyDescent="0.35">
      <c r="A3030" s="48"/>
      <c r="E3030" s="102"/>
      <c r="F3030" s="102"/>
      <c r="G3030" s="102"/>
      <c r="I3030" s="93"/>
      <c r="J3030" s="93"/>
      <c r="S3030" s="72"/>
      <c r="T3030" s="72"/>
    </row>
    <row r="3031" spans="1:20" s="65" customFormat="1" ht="14.5" x14ac:dyDescent="0.35">
      <c r="A3031" s="48"/>
      <c r="E3031" s="102"/>
      <c r="F3031" s="102"/>
      <c r="G3031" s="102"/>
      <c r="I3031" s="93"/>
      <c r="J3031" s="93"/>
      <c r="S3031" s="72"/>
      <c r="T3031" s="72"/>
    </row>
    <row r="3032" spans="1:20" s="65" customFormat="1" ht="14.5" x14ac:dyDescent="0.35">
      <c r="A3032" s="48"/>
      <c r="E3032" s="102"/>
      <c r="F3032" s="102"/>
      <c r="G3032" s="102"/>
      <c r="I3032" s="93"/>
      <c r="J3032" s="93"/>
      <c r="S3032" s="72"/>
      <c r="T3032" s="72"/>
    </row>
    <row r="3033" spans="1:20" s="65" customFormat="1" ht="14.5" x14ac:dyDescent="0.35">
      <c r="A3033" s="48"/>
      <c r="E3033" s="102"/>
      <c r="F3033" s="102"/>
      <c r="G3033" s="102"/>
      <c r="I3033" s="93"/>
      <c r="J3033" s="93"/>
      <c r="S3033" s="72"/>
      <c r="T3033" s="72"/>
    </row>
    <row r="3034" spans="1:20" s="65" customFormat="1" ht="14.5" x14ac:dyDescent="0.35">
      <c r="A3034" s="48"/>
      <c r="E3034" s="102"/>
      <c r="F3034" s="102"/>
      <c r="G3034" s="102"/>
      <c r="I3034" s="93"/>
      <c r="J3034" s="93"/>
      <c r="S3034" s="72"/>
      <c r="T3034" s="72"/>
    </row>
    <row r="3035" spans="1:20" s="65" customFormat="1" ht="14.5" x14ac:dyDescent="0.35">
      <c r="A3035" s="48"/>
      <c r="E3035" s="102"/>
      <c r="F3035" s="102"/>
      <c r="G3035" s="102"/>
      <c r="I3035" s="93"/>
      <c r="J3035" s="93"/>
      <c r="S3035" s="72"/>
      <c r="T3035" s="72"/>
    </row>
    <row r="3036" spans="1:20" s="65" customFormat="1" ht="14.5" x14ac:dyDescent="0.35">
      <c r="A3036" s="48"/>
      <c r="E3036" s="102"/>
      <c r="F3036" s="102"/>
      <c r="G3036" s="102"/>
      <c r="I3036" s="93"/>
      <c r="J3036" s="93"/>
      <c r="S3036" s="72"/>
      <c r="T3036" s="72"/>
    </row>
    <row r="3037" spans="1:20" s="65" customFormat="1" ht="14.5" x14ac:dyDescent="0.35">
      <c r="A3037" s="48"/>
      <c r="E3037" s="102"/>
      <c r="F3037" s="102"/>
      <c r="G3037" s="102"/>
      <c r="I3037" s="93"/>
      <c r="J3037" s="93"/>
      <c r="S3037" s="72"/>
      <c r="T3037" s="72"/>
    </row>
    <row r="3038" spans="1:20" s="65" customFormat="1" ht="14.5" x14ac:dyDescent="0.35">
      <c r="A3038" s="48"/>
      <c r="E3038" s="102"/>
      <c r="F3038" s="102"/>
      <c r="G3038" s="102"/>
      <c r="I3038" s="93"/>
      <c r="J3038" s="93"/>
      <c r="S3038" s="72"/>
      <c r="T3038" s="72"/>
    </row>
    <row r="3039" spans="1:20" s="65" customFormat="1" ht="14.5" x14ac:dyDescent="0.35">
      <c r="A3039" s="48"/>
      <c r="E3039" s="102"/>
      <c r="F3039" s="102"/>
      <c r="G3039" s="102"/>
      <c r="I3039" s="93"/>
      <c r="J3039" s="93"/>
      <c r="S3039" s="72"/>
      <c r="T3039" s="72"/>
    </row>
    <row r="3040" spans="1:20" s="65" customFormat="1" ht="14.5" x14ac:dyDescent="0.35">
      <c r="A3040" s="48"/>
      <c r="E3040" s="102"/>
      <c r="F3040" s="102"/>
      <c r="G3040" s="102"/>
      <c r="I3040" s="93"/>
      <c r="J3040" s="93"/>
      <c r="S3040" s="72"/>
      <c r="T3040" s="72"/>
    </row>
    <row r="3041" spans="1:20" s="65" customFormat="1" ht="14.5" x14ac:dyDescent="0.35">
      <c r="A3041" s="48"/>
      <c r="E3041" s="102"/>
      <c r="F3041" s="102"/>
      <c r="G3041" s="102"/>
      <c r="I3041" s="93"/>
      <c r="J3041" s="93"/>
      <c r="S3041" s="72"/>
      <c r="T3041" s="72"/>
    </row>
    <row r="3042" spans="1:20" s="65" customFormat="1" ht="14.5" x14ac:dyDescent="0.35">
      <c r="A3042" s="48"/>
      <c r="E3042" s="102"/>
      <c r="F3042" s="102"/>
      <c r="G3042" s="102"/>
      <c r="I3042" s="93"/>
      <c r="J3042" s="93"/>
      <c r="S3042" s="72"/>
      <c r="T3042" s="72"/>
    </row>
    <row r="3043" spans="1:20" s="65" customFormat="1" ht="14.5" x14ac:dyDescent="0.35">
      <c r="A3043" s="48"/>
      <c r="E3043" s="102"/>
      <c r="F3043" s="102"/>
      <c r="G3043" s="102"/>
      <c r="I3043" s="93"/>
      <c r="J3043" s="93"/>
      <c r="S3043" s="72"/>
      <c r="T3043" s="72"/>
    </row>
    <row r="3044" spans="1:20" s="65" customFormat="1" ht="14.5" x14ac:dyDescent="0.35">
      <c r="A3044" s="48"/>
      <c r="E3044" s="102"/>
      <c r="F3044" s="102"/>
      <c r="G3044" s="102"/>
      <c r="I3044" s="93"/>
      <c r="J3044" s="93"/>
      <c r="S3044" s="72"/>
      <c r="T3044" s="72"/>
    </row>
    <row r="3045" spans="1:20" s="65" customFormat="1" ht="14.5" x14ac:dyDescent="0.35">
      <c r="A3045" s="48"/>
      <c r="E3045" s="102"/>
      <c r="F3045" s="102"/>
      <c r="G3045" s="102"/>
      <c r="I3045" s="93"/>
      <c r="J3045" s="93"/>
      <c r="S3045" s="72"/>
      <c r="T3045" s="72"/>
    </row>
    <row r="3046" spans="1:20" s="65" customFormat="1" ht="14.5" x14ac:dyDescent="0.35">
      <c r="A3046" s="48"/>
      <c r="E3046" s="102"/>
      <c r="F3046" s="102"/>
      <c r="G3046" s="102"/>
      <c r="I3046" s="93"/>
      <c r="J3046" s="93"/>
      <c r="S3046" s="72"/>
      <c r="T3046" s="72"/>
    </row>
    <row r="3047" spans="1:20" s="65" customFormat="1" ht="14.5" x14ac:dyDescent="0.35">
      <c r="A3047" s="48"/>
      <c r="E3047" s="102"/>
      <c r="F3047" s="102"/>
      <c r="G3047" s="102"/>
      <c r="I3047" s="93"/>
      <c r="J3047" s="93"/>
      <c r="S3047" s="72"/>
      <c r="T3047" s="72"/>
    </row>
    <row r="3048" spans="1:20" s="65" customFormat="1" ht="14.5" x14ac:dyDescent="0.35">
      <c r="A3048" s="48"/>
      <c r="E3048" s="102"/>
      <c r="F3048" s="102"/>
      <c r="G3048" s="102"/>
      <c r="I3048" s="93"/>
      <c r="J3048" s="93"/>
      <c r="S3048" s="72"/>
      <c r="T3048" s="72"/>
    </row>
    <row r="3049" spans="1:20" s="65" customFormat="1" ht="14.5" x14ac:dyDescent="0.35">
      <c r="A3049" s="48"/>
      <c r="E3049" s="102"/>
      <c r="F3049" s="102"/>
      <c r="G3049" s="102"/>
      <c r="I3049" s="93"/>
      <c r="J3049" s="93"/>
      <c r="S3049" s="72"/>
      <c r="T3049" s="72"/>
    </row>
    <row r="3050" spans="1:20" s="65" customFormat="1" ht="14.5" x14ac:dyDescent="0.35">
      <c r="A3050" s="48"/>
      <c r="E3050" s="102"/>
      <c r="F3050" s="102"/>
      <c r="G3050" s="102"/>
      <c r="I3050" s="93"/>
      <c r="J3050" s="93"/>
      <c r="S3050" s="72"/>
      <c r="T3050" s="72"/>
    </row>
    <row r="3051" spans="1:20" s="65" customFormat="1" ht="14.5" x14ac:dyDescent="0.35">
      <c r="A3051" s="48"/>
      <c r="E3051" s="102"/>
      <c r="F3051" s="102"/>
      <c r="G3051" s="102"/>
      <c r="I3051" s="93"/>
      <c r="J3051" s="93"/>
      <c r="S3051" s="72"/>
      <c r="T3051" s="72"/>
    </row>
    <row r="3052" spans="1:20" s="65" customFormat="1" ht="14.5" x14ac:dyDescent="0.35">
      <c r="A3052" s="48"/>
      <c r="E3052" s="102"/>
      <c r="F3052" s="102"/>
      <c r="G3052" s="102"/>
      <c r="I3052" s="93"/>
      <c r="J3052" s="93"/>
      <c r="S3052" s="72"/>
      <c r="T3052" s="72"/>
    </row>
    <row r="3053" spans="1:20" s="65" customFormat="1" ht="14.5" x14ac:dyDescent="0.35">
      <c r="A3053" s="48"/>
      <c r="E3053" s="102"/>
      <c r="F3053" s="102"/>
      <c r="G3053" s="102"/>
      <c r="I3053" s="93"/>
      <c r="J3053" s="93"/>
      <c r="S3053" s="72"/>
      <c r="T3053" s="72"/>
    </row>
    <row r="3054" spans="1:20" s="65" customFormat="1" ht="14.5" x14ac:dyDescent="0.35">
      <c r="A3054" s="48"/>
      <c r="E3054" s="102"/>
      <c r="F3054" s="102"/>
      <c r="G3054" s="102"/>
      <c r="I3054" s="93"/>
      <c r="J3054" s="93"/>
      <c r="S3054" s="72"/>
      <c r="T3054" s="72"/>
    </row>
    <row r="3055" spans="1:20" s="65" customFormat="1" ht="14.5" x14ac:dyDescent="0.35">
      <c r="A3055" s="48"/>
      <c r="E3055" s="102"/>
      <c r="F3055" s="102"/>
      <c r="G3055" s="102"/>
      <c r="I3055" s="93"/>
      <c r="J3055" s="93"/>
      <c r="S3055" s="72"/>
      <c r="T3055" s="72"/>
    </row>
    <row r="3056" spans="1:20" s="65" customFormat="1" ht="14.5" x14ac:dyDescent="0.35">
      <c r="A3056" s="48"/>
      <c r="E3056" s="102"/>
      <c r="F3056" s="102"/>
      <c r="G3056" s="102"/>
      <c r="I3056" s="93"/>
      <c r="J3056" s="93"/>
      <c r="S3056" s="72"/>
      <c r="T3056" s="72"/>
    </row>
    <row r="3057" spans="1:20" s="65" customFormat="1" ht="14.5" x14ac:dyDescent="0.35">
      <c r="A3057" s="48"/>
      <c r="E3057" s="102"/>
      <c r="F3057" s="102"/>
      <c r="G3057" s="102"/>
      <c r="I3057" s="93"/>
      <c r="J3057" s="93"/>
      <c r="S3057" s="72"/>
      <c r="T3057" s="72"/>
    </row>
    <row r="3058" spans="1:20" s="65" customFormat="1" ht="14.5" x14ac:dyDescent="0.35">
      <c r="A3058" s="48"/>
      <c r="E3058" s="102"/>
      <c r="F3058" s="102"/>
      <c r="G3058" s="102"/>
      <c r="I3058" s="93"/>
      <c r="J3058" s="93"/>
      <c r="S3058" s="72"/>
      <c r="T3058" s="72"/>
    </row>
    <row r="3059" spans="1:20" s="65" customFormat="1" ht="14.5" x14ac:dyDescent="0.35">
      <c r="A3059" s="48"/>
      <c r="E3059" s="102"/>
      <c r="F3059" s="102"/>
      <c r="G3059" s="102"/>
      <c r="I3059" s="93"/>
      <c r="J3059" s="93"/>
      <c r="S3059" s="72"/>
      <c r="T3059" s="72"/>
    </row>
    <row r="3060" spans="1:20" s="65" customFormat="1" ht="14.5" x14ac:dyDescent="0.35">
      <c r="A3060" s="48"/>
      <c r="E3060" s="102"/>
      <c r="F3060" s="102"/>
      <c r="G3060" s="102"/>
      <c r="I3060" s="93"/>
      <c r="J3060" s="93"/>
      <c r="S3060" s="72"/>
      <c r="T3060" s="72"/>
    </row>
    <row r="3061" spans="1:20" s="65" customFormat="1" ht="14.5" x14ac:dyDescent="0.35">
      <c r="A3061" s="48"/>
      <c r="E3061" s="102"/>
      <c r="F3061" s="102"/>
      <c r="G3061" s="102"/>
      <c r="I3061" s="93"/>
      <c r="J3061" s="93"/>
      <c r="S3061" s="72"/>
      <c r="T3061" s="72"/>
    </row>
    <row r="3062" spans="1:20" s="65" customFormat="1" ht="14.5" x14ac:dyDescent="0.35">
      <c r="A3062" s="48"/>
      <c r="E3062" s="102"/>
      <c r="F3062" s="102"/>
      <c r="G3062" s="102"/>
      <c r="I3062" s="93"/>
      <c r="J3062" s="93"/>
      <c r="S3062" s="72"/>
      <c r="T3062" s="72"/>
    </row>
    <row r="3063" spans="1:20" s="65" customFormat="1" ht="14.5" x14ac:dyDescent="0.35">
      <c r="A3063" s="48"/>
      <c r="E3063" s="102"/>
      <c r="F3063" s="102"/>
      <c r="G3063" s="102"/>
      <c r="I3063" s="93"/>
      <c r="J3063" s="93"/>
      <c r="S3063" s="72"/>
      <c r="T3063" s="72"/>
    </row>
    <row r="3064" spans="1:20" s="65" customFormat="1" ht="14.5" x14ac:dyDescent="0.35">
      <c r="A3064" s="48"/>
      <c r="E3064" s="102"/>
      <c r="F3064" s="102"/>
      <c r="G3064" s="102"/>
      <c r="I3064" s="93"/>
      <c r="J3064" s="93"/>
      <c r="S3064" s="72"/>
      <c r="T3064" s="72"/>
    </row>
    <row r="3065" spans="1:20" s="65" customFormat="1" ht="14.5" x14ac:dyDescent="0.35">
      <c r="A3065" s="48"/>
      <c r="E3065" s="102"/>
      <c r="F3065" s="102"/>
      <c r="G3065" s="102"/>
      <c r="I3065" s="93"/>
      <c r="J3065" s="93"/>
      <c r="S3065" s="72"/>
      <c r="T3065" s="72"/>
    </row>
    <row r="3066" spans="1:20" s="65" customFormat="1" ht="14.5" x14ac:dyDescent="0.35">
      <c r="A3066" s="48"/>
      <c r="E3066" s="102"/>
      <c r="F3066" s="102"/>
      <c r="G3066" s="102"/>
      <c r="I3066" s="93"/>
      <c r="J3066" s="93"/>
      <c r="S3066" s="72"/>
      <c r="T3066" s="72"/>
    </row>
    <row r="3067" spans="1:20" s="65" customFormat="1" ht="14.5" x14ac:dyDescent="0.35">
      <c r="A3067" s="48"/>
      <c r="E3067" s="102"/>
      <c r="F3067" s="102"/>
      <c r="G3067" s="102"/>
      <c r="I3067" s="93"/>
      <c r="J3067" s="93"/>
      <c r="S3067" s="72"/>
      <c r="T3067" s="72"/>
    </row>
    <row r="3068" spans="1:20" s="65" customFormat="1" ht="14.5" x14ac:dyDescent="0.35">
      <c r="A3068" s="48"/>
      <c r="E3068" s="102"/>
      <c r="F3068" s="102"/>
      <c r="G3068" s="102"/>
      <c r="I3068" s="93"/>
      <c r="J3068" s="93"/>
      <c r="S3068" s="72"/>
      <c r="T3068" s="72"/>
    </row>
    <row r="3069" spans="1:20" s="65" customFormat="1" ht="14.5" x14ac:dyDescent="0.35">
      <c r="A3069" s="48"/>
      <c r="E3069" s="102"/>
      <c r="F3069" s="102"/>
      <c r="G3069" s="102"/>
      <c r="I3069" s="93"/>
      <c r="J3069" s="93"/>
      <c r="S3069" s="72"/>
      <c r="T3069" s="72"/>
    </row>
    <row r="3070" spans="1:20" s="65" customFormat="1" ht="14.5" x14ac:dyDescent="0.35">
      <c r="A3070" s="48"/>
      <c r="E3070" s="102"/>
      <c r="F3070" s="102"/>
      <c r="G3070" s="102"/>
      <c r="I3070" s="93"/>
      <c r="J3070" s="93"/>
      <c r="S3070" s="72"/>
      <c r="T3070" s="72"/>
    </row>
    <row r="3071" spans="1:20" s="65" customFormat="1" ht="14.5" x14ac:dyDescent="0.35">
      <c r="A3071" s="48"/>
      <c r="E3071" s="102"/>
      <c r="F3071" s="102"/>
      <c r="G3071" s="102"/>
      <c r="I3071" s="93"/>
      <c r="J3071" s="93"/>
      <c r="S3071" s="72"/>
      <c r="T3071" s="72"/>
    </row>
    <row r="3072" spans="1:20" s="65" customFormat="1" ht="14.5" x14ac:dyDescent="0.35">
      <c r="A3072" s="48"/>
      <c r="E3072" s="102"/>
      <c r="F3072" s="102"/>
      <c r="G3072" s="102"/>
      <c r="I3072" s="93"/>
      <c r="J3072" s="93"/>
      <c r="S3072" s="72"/>
      <c r="T3072" s="72"/>
    </row>
    <row r="3073" spans="1:20" s="65" customFormat="1" ht="14.5" x14ac:dyDescent="0.35">
      <c r="A3073" s="48"/>
      <c r="E3073" s="102"/>
      <c r="F3073" s="102"/>
      <c r="G3073" s="102"/>
      <c r="I3073" s="93"/>
      <c r="J3073" s="93"/>
      <c r="S3073" s="72"/>
      <c r="T3073" s="72"/>
    </row>
    <row r="3074" spans="1:20" s="65" customFormat="1" ht="14.5" x14ac:dyDescent="0.35">
      <c r="A3074" s="48"/>
      <c r="E3074" s="102"/>
      <c r="F3074" s="102"/>
      <c r="G3074" s="102"/>
      <c r="I3074" s="93"/>
      <c r="J3074" s="93"/>
      <c r="S3074" s="72"/>
      <c r="T3074" s="72"/>
    </row>
    <row r="3075" spans="1:20" s="65" customFormat="1" ht="14.5" x14ac:dyDescent="0.35">
      <c r="A3075" s="48"/>
      <c r="E3075" s="102"/>
      <c r="F3075" s="102"/>
      <c r="G3075" s="102"/>
      <c r="I3075" s="93"/>
      <c r="J3075" s="93"/>
      <c r="S3075" s="72"/>
      <c r="T3075" s="72"/>
    </row>
    <row r="3076" spans="1:20" s="65" customFormat="1" ht="14.5" x14ac:dyDescent="0.35">
      <c r="A3076" s="48"/>
      <c r="E3076" s="102"/>
      <c r="F3076" s="102"/>
      <c r="G3076" s="102"/>
      <c r="I3076" s="93"/>
      <c r="J3076" s="93"/>
      <c r="S3076" s="72"/>
      <c r="T3076" s="72"/>
    </row>
    <row r="3077" spans="1:20" s="65" customFormat="1" ht="14.5" x14ac:dyDescent="0.35">
      <c r="A3077" s="48"/>
      <c r="E3077" s="102"/>
      <c r="F3077" s="102"/>
      <c r="G3077" s="102"/>
      <c r="I3077" s="93"/>
      <c r="J3077" s="93"/>
      <c r="S3077" s="72"/>
      <c r="T3077" s="72"/>
    </row>
    <row r="3078" spans="1:20" s="65" customFormat="1" ht="14.5" x14ac:dyDescent="0.35">
      <c r="A3078" s="48"/>
      <c r="E3078" s="102"/>
      <c r="F3078" s="102"/>
      <c r="G3078" s="102"/>
      <c r="I3078" s="93"/>
      <c r="J3078" s="93"/>
      <c r="S3078" s="72"/>
      <c r="T3078" s="72"/>
    </row>
    <row r="3079" spans="1:20" s="65" customFormat="1" ht="14.5" x14ac:dyDescent="0.35">
      <c r="A3079" s="48"/>
      <c r="E3079" s="102"/>
      <c r="F3079" s="102"/>
      <c r="G3079" s="102"/>
      <c r="I3079" s="93"/>
      <c r="J3079" s="93"/>
      <c r="S3079" s="72"/>
      <c r="T3079" s="72"/>
    </row>
    <row r="3080" spans="1:20" s="65" customFormat="1" ht="14.5" x14ac:dyDescent="0.35">
      <c r="A3080" s="48"/>
      <c r="E3080" s="102"/>
      <c r="F3080" s="102"/>
      <c r="G3080" s="102"/>
      <c r="I3080" s="93"/>
      <c r="J3080" s="93"/>
      <c r="S3080" s="72"/>
      <c r="T3080" s="72"/>
    </row>
    <row r="3081" spans="1:20" s="65" customFormat="1" ht="14.5" x14ac:dyDescent="0.35">
      <c r="A3081" s="48"/>
      <c r="E3081" s="102"/>
      <c r="F3081" s="102"/>
      <c r="G3081" s="102"/>
      <c r="I3081" s="93"/>
      <c r="J3081" s="93"/>
      <c r="S3081" s="72"/>
      <c r="T3081" s="72"/>
    </row>
    <row r="3082" spans="1:20" s="65" customFormat="1" ht="14.5" x14ac:dyDescent="0.35">
      <c r="A3082" s="48"/>
      <c r="E3082" s="102"/>
      <c r="F3082" s="102"/>
      <c r="G3082" s="102"/>
      <c r="I3082" s="93"/>
      <c r="J3082" s="93"/>
      <c r="S3082" s="72"/>
      <c r="T3082" s="72"/>
    </row>
    <row r="3083" spans="1:20" s="65" customFormat="1" ht="14.5" x14ac:dyDescent="0.35">
      <c r="A3083" s="48"/>
      <c r="E3083" s="102"/>
      <c r="F3083" s="102"/>
      <c r="G3083" s="102"/>
      <c r="I3083" s="93"/>
      <c r="J3083" s="93"/>
      <c r="S3083" s="72"/>
      <c r="T3083" s="72"/>
    </row>
    <row r="3084" spans="1:20" s="65" customFormat="1" ht="14.5" x14ac:dyDescent="0.35">
      <c r="A3084" s="48"/>
      <c r="E3084" s="102"/>
      <c r="F3084" s="102"/>
      <c r="G3084" s="102"/>
      <c r="I3084" s="93"/>
      <c r="J3084" s="93"/>
      <c r="S3084" s="72"/>
      <c r="T3084" s="72"/>
    </row>
    <row r="3085" spans="1:20" s="65" customFormat="1" ht="14.5" x14ac:dyDescent="0.35">
      <c r="A3085" s="48"/>
      <c r="E3085" s="102"/>
      <c r="F3085" s="102"/>
      <c r="G3085" s="102"/>
      <c r="I3085" s="93"/>
      <c r="J3085" s="93"/>
      <c r="S3085" s="72"/>
      <c r="T3085" s="72"/>
    </row>
    <row r="3086" spans="1:20" s="65" customFormat="1" ht="14.5" x14ac:dyDescent="0.35">
      <c r="A3086" s="48"/>
      <c r="E3086" s="102"/>
      <c r="F3086" s="102"/>
      <c r="G3086" s="102"/>
      <c r="I3086" s="93"/>
      <c r="J3086" s="93"/>
      <c r="S3086" s="72"/>
      <c r="T3086" s="72"/>
    </row>
    <row r="3087" spans="1:20" s="65" customFormat="1" ht="14.5" x14ac:dyDescent="0.35">
      <c r="A3087" s="48"/>
      <c r="E3087" s="102"/>
      <c r="F3087" s="102"/>
      <c r="G3087" s="102"/>
      <c r="I3087" s="93"/>
      <c r="J3087" s="93"/>
      <c r="S3087" s="72"/>
      <c r="T3087" s="72"/>
    </row>
    <row r="3088" spans="1:20" s="65" customFormat="1" ht="14.5" x14ac:dyDescent="0.35">
      <c r="A3088" s="48"/>
      <c r="E3088" s="102"/>
      <c r="F3088" s="102"/>
      <c r="G3088" s="102"/>
      <c r="I3088" s="93"/>
      <c r="J3088" s="93"/>
      <c r="S3088" s="72"/>
      <c r="T3088" s="72"/>
    </row>
    <row r="3089" spans="1:20" s="65" customFormat="1" ht="14.5" x14ac:dyDescent="0.35">
      <c r="A3089" s="48"/>
      <c r="E3089" s="102"/>
      <c r="F3089" s="102"/>
      <c r="G3089" s="102"/>
      <c r="I3089" s="93"/>
      <c r="J3089" s="93"/>
      <c r="S3089" s="72"/>
      <c r="T3089" s="72"/>
    </row>
    <row r="3090" spans="1:20" s="65" customFormat="1" ht="14.5" x14ac:dyDescent="0.35">
      <c r="A3090" s="48"/>
      <c r="E3090" s="102"/>
      <c r="F3090" s="102"/>
      <c r="G3090" s="102"/>
      <c r="I3090" s="93"/>
      <c r="J3090" s="93"/>
      <c r="S3090" s="72"/>
      <c r="T3090" s="72"/>
    </row>
    <row r="3091" spans="1:20" s="65" customFormat="1" ht="14.5" x14ac:dyDescent="0.35">
      <c r="A3091" s="48"/>
      <c r="E3091" s="102"/>
      <c r="F3091" s="102"/>
      <c r="G3091" s="102"/>
      <c r="I3091" s="93"/>
      <c r="J3091" s="93"/>
      <c r="S3091" s="72"/>
      <c r="T3091" s="72"/>
    </row>
    <row r="3092" spans="1:20" s="65" customFormat="1" ht="14.5" x14ac:dyDescent="0.35">
      <c r="A3092" s="48"/>
      <c r="E3092" s="102"/>
      <c r="F3092" s="102"/>
      <c r="G3092" s="102"/>
      <c r="I3092" s="93"/>
      <c r="J3092" s="93"/>
      <c r="S3092" s="72"/>
      <c r="T3092" s="72"/>
    </row>
    <row r="3093" spans="1:20" s="65" customFormat="1" ht="14.5" x14ac:dyDescent="0.35">
      <c r="A3093" s="48"/>
      <c r="E3093" s="102"/>
      <c r="F3093" s="102"/>
      <c r="G3093" s="102"/>
      <c r="I3093" s="93"/>
      <c r="J3093" s="93"/>
      <c r="S3093" s="72"/>
      <c r="T3093" s="72"/>
    </row>
    <row r="3094" spans="1:20" s="65" customFormat="1" ht="14.5" x14ac:dyDescent="0.35">
      <c r="A3094" s="48"/>
      <c r="E3094" s="102"/>
      <c r="F3094" s="102"/>
      <c r="G3094" s="102"/>
      <c r="I3094" s="93"/>
      <c r="J3094" s="93"/>
      <c r="S3094" s="72"/>
      <c r="T3094" s="72"/>
    </row>
    <row r="3095" spans="1:20" s="65" customFormat="1" ht="14.5" x14ac:dyDescent="0.35">
      <c r="A3095" s="48"/>
      <c r="E3095" s="102"/>
      <c r="F3095" s="102"/>
      <c r="G3095" s="102"/>
      <c r="I3095" s="93"/>
      <c r="J3095" s="93"/>
      <c r="S3095" s="72"/>
      <c r="T3095" s="72"/>
    </row>
    <row r="3096" spans="1:20" s="65" customFormat="1" ht="14.5" x14ac:dyDescent="0.35">
      <c r="A3096" s="48"/>
      <c r="E3096" s="102"/>
      <c r="F3096" s="102"/>
      <c r="G3096" s="102"/>
      <c r="I3096" s="93"/>
      <c r="J3096" s="93"/>
      <c r="S3096" s="72"/>
      <c r="T3096" s="72"/>
    </row>
    <row r="3097" spans="1:20" s="65" customFormat="1" ht="14.5" x14ac:dyDescent="0.35">
      <c r="A3097" s="48"/>
      <c r="E3097" s="102"/>
      <c r="F3097" s="102"/>
      <c r="G3097" s="102"/>
      <c r="I3097" s="93"/>
      <c r="J3097" s="93"/>
      <c r="S3097" s="72"/>
      <c r="T3097" s="72"/>
    </row>
    <row r="3098" spans="1:20" s="65" customFormat="1" ht="14.5" x14ac:dyDescent="0.35">
      <c r="A3098" s="48"/>
      <c r="E3098" s="102"/>
      <c r="F3098" s="102"/>
      <c r="G3098" s="102"/>
      <c r="I3098" s="93"/>
      <c r="J3098" s="93"/>
      <c r="S3098" s="72"/>
      <c r="T3098" s="72"/>
    </row>
    <row r="3099" spans="1:20" s="65" customFormat="1" ht="14.5" x14ac:dyDescent="0.35">
      <c r="A3099" s="48"/>
      <c r="E3099" s="102"/>
      <c r="F3099" s="102"/>
      <c r="G3099" s="102"/>
      <c r="I3099" s="93"/>
      <c r="J3099" s="93"/>
      <c r="S3099" s="72"/>
      <c r="T3099" s="72"/>
    </row>
    <row r="3100" spans="1:20" s="65" customFormat="1" ht="14.5" x14ac:dyDescent="0.35">
      <c r="A3100" s="48"/>
      <c r="E3100" s="102"/>
      <c r="F3100" s="102"/>
      <c r="G3100" s="102"/>
      <c r="I3100" s="93"/>
      <c r="J3100" s="93"/>
      <c r="S3100" s="72"/>
      <c r="T3100" s="72"/>
    </row>
    <row r="3101" spans="1:20" s="65" customFormat="1" ht="14.5" x14ac:dyDescent="0.35">
      <c r="A3101" s="48"/>
      <c r="E3101" s="102"/>
      <c r="F3101" s="102"/>
      <c r="G3101" s="102"/>
      <c r="I3101" s="93"/>
      <c r="J3101" s="93"/>
      <c r="S3101" s="72"/>
      <c r="T3101" s="72"/>
    </row>
    <row r="3102" spans="1:20" s="65" customFormat="1" ht="14.5" x14ac:dyDescent="0.35">
      <c r="A3102" s="48"/>
      <c r="E3102" s="102"/>
      <c r="F3102" s="102"/>
      <c r="G3102" s="102"/>
      <c r="I3102" s="93"/>
      <c r="J3102" s="93"/>
      <c r="S3102" s="72"/>
      <c r="T3102" s="72"/>
    </row>
    <row r="3103" spans="1:20" s="65" customFormat="1" ht="14.5" x14ac:dyDescent="0.35">
      <c r="A3103" s="48"/>
      <c r="E3103" s="102"/>
      <c r="F3103" s="102"/>
      <c r="G3103" s="102"/>
      <c r="I3103" s="93"/>
      <c r="J3103" s="93"/>
      <c r="S3103" s="72"/>
      <c r="T3103" s="72"/>
    </row>
    <row r="3104" spans="1:20" s="65" customFormat="1" ht="14.5" x14ac:dyDescent="0.35">
      <c r="A3104" s="48"/>
      <c r="E3104" s="102"/>
      <c r="F3104" s="102"/>
      <c r="G3104" s="102"/>
      <c r="I3104" s="93"/>
      <c r="J3104" s="93"/>
      <c r="S3104" s="72"/>
      <c r="T3104" s="72"/>
    </row>
    <row r="3105" spans="1:20" s="65" customFormat="1" ht="14.5" x14ac:dyDescent="0.35">
      <c r="A3105" s="48"/>
      <c r="E3105" s="102"/>
      <c r="F3105" s="102"/>
      <c r="G3105" s="102"/>
      <c r="I3105" s="93"/>
      <c r="J3105" s="93"/>
      <c r="S3105" s="72"/>
      <c r="T3105" s="72"/>
    </row>
    <row r="3106" spans="1:20" s="65" customFormat="1" ht="14.5" x14ac:dyDescent="0.35">
      <c r="A3106" s="48"/>
      <c r="E3106" s="102"/>
      <c r="F3106" s="102"/>
      <c r="G3106" s="102"/>
      <c r="I3106" s="93"/>
      <c r="J3106" s="93"/>
      <c r="S3106" s="72"/>
      <c r="T3106" s="72"/>
    </row>
    <row r="3107" spans="1:20" s="65" customFormat="1" ht="14.5" x14ac:dyDescent="0.35">
      <c r="A3107" s="48"/>
      <c r="E3107" s="102"/>
      <c r="F3107" s="102"/>
      <c r="G3107" s="102"/>
      <c r="I3107" s="93"/>
      <c r="J3107" s="93"/>
      <c r="S3107" s="72"/>
      <c r="T3107" s="72"/>
    </row>
    <row r="3108" spans="1:20" s="65" customFormat="1" ht="14.5" x14ac:dyDescent="0.35">
      <c r="A3108" s="48"/>
      <c r="E3108" s="102"/>
      <c r="F3108" s="102"/>
      <c r="G3108" s="102"/>
      <c r="I3108" s="93"/>
      <c r="J3108" s="93"/>
      <c r="S3108" s="72"/>
      <c r="T3108" s="72"/>
    </row>
    <row r="3109" spans="1:20" s="65" customFormat="1" ht="14.5" x14ac:dyDescent="0.35">
      <c r="A3109" s="48"/>
      <c r="E3109" s="102"/>
      <c r="F3109" s="102"/>
      <c r="G3109" s="102"/>
      <c r="I3109" s="93"/>
      <c r="J3109" s="93"/>
      <c r="S3109" s="72"/>
      <c r="T3109" s="72"/>
    </row>
    <row r="3110" spans="1:20" s="65" customFormat="1" ht="14.5" x14ac:dyDescent="0.35">
      <c r="A3110" s="48"/>
      <c r="E3110" s="102"/>
      <c r="F3110" s="102"/>
      <c r="G3110" s="102"/>
      <c r="I3110" s="93"/>
      <c r="J3110" s="93"/>
      <c r="S3110" s="72"/>
      <c r="T3110" s="72"/>
    </row>
    <row r="3111" spans="1:20" s="65" customFormat="1" ht="14.5" x14ac:dyDescent="0.35">
      <c r="A3111" s="48"/>
      <c r="E3111" s="102"/>
      <c r="F3111" s="102"/>
      <c r="G3111" s="102"/>
      <c r="I3111" s="93"/>
      <c r="J3111" s="93"/>
      <c r="S3111" s="72"/>
      <c r="T3111" s="72"/>
    </row>
    <row r="3112" spans="1:20" s="65" customFormat="1" ht="14.5" x14ac:dyDescent="0.35">
      <c r="A3112" s="48"/>
      <c r="E3112" s="102"/>
      <c r="F3112" s="102"/>
      <c r="G3112" s="102"/>
      <c r="I3112" s="93"/>
      <c r="J3112" s="93"/>
      <c r="S3112" s="72"/>
      <c r="T3112" s="72"/>
    </row>
    <row r="3113" spans="1:20" s="65" customFormat="1" ht="14.5" x14ac:dyDescent="0.35">
      <c r="A3113" s="48"/>
      <c r="E3113" s="102"/>
      <c r="F3113" s="102"/>
      <c r="G3113" s="102"/>
      <c r="I3113" s="93"/>
      <c r="J3113" s="93"/>
      <c r="S3113" s="72"/>
      <c r="T3113" s="72"/>
    </row>
    <row r="3114" spans="1:20" s="65" customFormat="1" ht="14.5" x14ac:dyDescent="0.35">
      <c r="A3114" s="48"/>
      <c r="E3114" s="102"/>
      <c r="F3114" s="102"/>
      <c r="G3114" s="102"/>
      <c r="I3114" s="93"/>
      <c r="J3114" s="93"/>
      <c r="S3114" s="72"/>
      <c r="T3114" s="72"/>
    </row>
    <row r="3115" spans="1:20" s="65" customFormat="1" ht="14.5" x14ac:dyDescent="0.35">
      <c r="A3115" s="48"/>
      <c r="E3115" s="102"/>
      <c r="F3115" s="102"/>
      <c r="G3115" s="102"/>
      <c r="I3115" s="93"/>
      <c r="J3115" s="93"/>
      <c r="S3115" s="72"/>
      <c r="T3115" s="72"/>
    </row>
    <row r="3116" spans="1:20" s="65" customFormat="1" ht="14.5" x14ac:dyDescent="0.35">
      <c r="A3116" s="48"/>
      <c r="E3116" s="102"/>
      <c r="F3116" s="102"/>
      <c r="G3116" s="102"/>
      <c r="I3116" s="93"/>
      <c r="J3116" s="93"/>
      <c r="S3116" s="72"/>
      <c r="T3116" s="72"/>
    </row>
    <row r="3117" spans="1:20" s="65" customFormat="1" ht="14.5" x14ac:dyDescent="0.35">
      <c r="A3117" s="48"/>
      <c r="E3117" s="102"/>
      <c r="F3117" s="102"/>
      <c r="G3117" s="102"/>
      <c r="I3117" s="93"/>
      <c r="J3117" s="93"/>
      <c r="S3117" s="72"/>
      <c r="T3117" s="72"/>
    </row>
    <row r="3118" spans="1:20" s="65" customFormat="1" ht="14.5" x14ac:dyDescent="0.35">
      <c r="A3118" s="48"/>
      <c r="E3118" s="102"/>
      <c r="F3118" s="102"/>
      <c r="G3118" s="102"/>
      <c r="I3118" s="93"/>
      <c r="J3118" s="93"/>
      <c r="S3118" s="72"/>
      <c r="T3118" s="72"/>
    </row>
    <row r="3119" spans="1:20" s="65" customFormat="1" ht="14.5" x14ac:dyDescent="0.35">
      <c r="A3119" s="48"/>
      <c r="E3119" s="102"/>
      <c r="F3119" s="102"/>
      <c r="G3119" s="102"/>
      <c r="I3119" s="93"/>
      <c r="J3119" s="93"/>
      <c r="S3119" s="72"/>
      <c r="T3119" s="72"/>
    </row>
    <row r="3120" spans="1:20" s="65" customFormat="1" ht="14.5" x14ac:dyDescent="0.35">
      <c r="A3120" s="48"/>
      <c r="E3120" s="102"/>
      <c r="F3120" s="102"/>
      <c r="G3120" s="102"/>
      <c r="I3120" s="93"/>
      <c r="J3120" s="93"/>
      <c r="S3120" s="72"/>
      <c r="T3120" s="72"/>
    </row>
    <row r="3121" spans="1:20" s="65" customFormat="1" ht="14.5" x14ac:dyDescent="0.35">
      <c r="A3121" s="48"/>
      <c r="E3121" s="102"/>
      <c r="F3121" s="102"/>
      <c r="G3121" s="102"/>
      <c r="I3121" s="93"/>
      <c r="J3121" s="93"/>
      <c r="S3121" s="72"/>
      <c r="T3121" s="72"/>
    </row>
    <row r="3122" spans="1:20" s="65" customFormat="1" ht="14.5" x14ac:dyDescent="0.35">
      <c r="A3122" s="48"/>
      <c r="E3122" s="102"/>
      <c r="F3122" s="102"/>
      <c r="G3122" s="102"/>
      <c r="I3122" s="93"/>
      <c r="J3122" s="93"/>
      <c r="S3122" s="72"/>
      <c r="T3122" s="72"/>
    </row>
    <row r="3123" spans="1:20" s="65" customFormat="1" ht="14.5" x14ac:dyDescent="0.35">
      <c r="A3123" s="48"/>
      <c r="E3123" s="102"/>
      <c r="F3123" s="102"/>
      <c r="G3123" s="102"/>
      <c r="I3123" s="93"/>
      <c r="J3123" s="93"/>
      <c r="S3123" s="72"/>
      <c r="T3123" s="72"/>
    </row>
    <row r="3124" spans="1:20" s="65" customFormat="1" ht="14.5" x14ac:dyDescent="0.35">
      <c r="A3124" s="48"/>
      <c r="E3124" s="102"/>
      <c r="F3124" s="102"/>
      <c r="G3124" s="102"/>
      <c r="I3124" s="93"/>
      <c r="J3124" s="93"/>
      <c r="S3124" s="72"/>
      <c r="T3124" s="72"/>
    </row>
    <row r="3125" spans="1:20" s="65" customFormat="1" ht="14.5" x14ac:dyDescent="0.35">
      <c r="A3125" s="48"/>
      <c r="E3125" s="102"/>
      <c r="F3125" s="102"/>
      <c r="G3125" s="102"/>
      <c r="I3125" s="93"/>
      <c r="J3125" s="93"/>
      <c r="S3125" s="72"/>
      <c r="T3125" s="72"/>
    </row>
    <row r="3126" spans="1:20" s="65" customFormat="1" ht="14.5" x14ac:dyDescent="0.35">
      <c r="A3126" s="48"/>
      <c r="E3126" s="102"/>
      <c r="F3126" s="102"/>
      <c r="G3126" s="102"/>
      <c r="I3126" s="93"/>
      <c r="J3126" s="93"/>
      <c r="S3126" s="72"/>
      <c r="T3126" s="72"/>
    </row>
    <row r="3127" spans="1:20" s="65" customFormat="1" ht="14.5" x14ac:dyDescent="0.35">
      <c r="A3127" s="48"/>
      <c r="E3127" s="102"/>
      <c r="F3127" s="102"/>
      <c r="G3127" s="102"/>
      <c r="I3127" s="93"/>
      <c r="J3127" s="93"/>
      <c r="S3127" s="72"/>
      <c r="T3127" s="72"/>
    </row>
    <row r="3128" spans="1:20" s="65" customFormat="1" ht="14.5" x14ac:dyDescent="0.35">
      <c r="A3128" s="48"/>
      <c r="E3128" s="102"/>
      <c r="F3128" s="102"/>
      <c r="G3128" s="102"/>
      <c r="I3128" s="93"/>
      <c r="J3128" s="93"/>
      <c r="S3128" s="72"/>
      <c r="T3128" s="72"/>
    </row>
    <row r="3129" spans="1:20" s="65" customFormat="1" ht="14.5" x14ac:dyDescent="0.35">
      <c r="A3129" s="48"/>
      <c r="E3129" s="102"/>
      <c r="F3129" s="102"/>
      <c r="G3129" s="102"/>
      <c r="I3129" s="93"/>
      <c r="J3129" s="93"/>
      <c r="S3129" s="72"/>
      <c r="T3129" s="72"/>
    </row>
    <row r="3130" spans="1:20" s="65" customFormat="1" ht="14.5" x14ac:dyDescent="0.35">
      <c r="A3130" s="48"/>
      <c r="E3130" s="102"/>
      <c r="F3130" s="102"/>
      <c r="G3130" s="102"/>
      <c r="I3130" s="93"/>
      <c r="J3130" s="93"/>
      <c r="S3130" s="72"/>
      <c r="T3130" s="72"/>
    </row>
    <row r="3131" spans="1:20" s="65" customFormat="1" ht="14.5" x14ac:dyDescent="0.35">
      <c r="A3131" s="48"/>
      <c r="E3131" s="102"/>
      <c r="F3131" s="102"/>
      <c r="G3131" s="102"/>
      <c r="I3131" s="93"/>
      <c r="J3131" s="93"/>
      <c r="S3131" s="72"/>
      <c r="T3131" s="72"/>
    </row>
    <row r="3132" spans="1:20" s="65" customFormat="1" ht="14.5" x14ac:dyDescent="0.35">
      <c r="A3132" s="48"/>
      <c r="E3132" s="102"/>
      <c r="F3132" s="102"/>
      <c r="G3132" s="102"/>
      <c r="I3132" s="93"/>
      <c r="J3132" s="93"/>
      <c r="S3132" s="72"/>
      <c r="T3132" s="72"/>
    </row>
    <row r="3133" spans="1:20" s="65" customFormat="1" ht="14.5" x14ac:dyDescent="0.35">
      <c r="A3133" s="48"/>
      <c r="E3133" s="102"/>
      <c r="F3133" s="102"/>
      <c r="G3133" s="102"/>
      <c r="I3133" s="93"/>
      <c r="J3133" s="93"/>
      <c r="S3133" s="72"/>
      <c r="T3133" s="72"/>
    </row>
    <row r="3134" spans="1:20" s="65" customFormat="1" ht="14.5" x14ac:dyDescent="0.35">
      <c r="A3134" s="48"/>
      <c r="E3134" s="102"/>
      <c r="F3134" s="102"/>
      <c r="G3134" s="102"/>
      <c r="I3134" s="93"/>
      <c r="J3134" s="93"/>
      <c r="S3134" s="72"/>
      <c r="T3134" s="72"/>
    </row>
    <row r="3135" spans="1:20" s="65" customFormat="1" ht="14.5" x14ac:dyDescent="0.35">
      <c r="A3135" s="48"/>
      <c r="E3135" s="102"/>
      <c r="F3135" s="102"/>
      <c r="G3135" s="102"/>
      <c r="I3135" s="93"/>
      <c r="J3135" s="93"/>
      <c r="S3135" s="72"/>
      <c r="T3135" s="72"/>
    </row>
    <row r="3136" spans="1:20" s="65" customFormat="1" ht="14.5" x14ac:dyDescent="0.35">
      <c r="A3136" s="48"/>
      <c r="E3136" s="102"/>
      <c r="F3136" s="102"/>
      <c r="G3136" s="102"/>
      <c r="I3136" s="93"/>
      <c r="J3136" s="93"/>
      <c r="S3136" s="72"/>
      <c r="T3136" s="72"/>
    </row>
    <row r="3137" spans="1:20" s="65" customFormat="1" ht="14.5" x14ac:dyDescent="0.35">
      <c r="A3137" s="48"/>
      <c r="E3137" s="102"/>
      <c r="F3137" s="102"/>
      <c r="G3137" s="102"/>
      <c r="I3137" s="93"/>
      <c r="J3137" s="93"/>
      <c r="S3137" s="72"/>
      <c r="T3137" s="72"/>
    </row>
    <row r="3138" spans="1:20" s="65" customFormat="1" ht="14.5" x14ac:dyDescent="0.35">
      <c r="A3138" s="48"/>
      <c r="E3138" s="102"/>
      <c r="F3138" s="102"/>
      <c r="G3138" s="102"/>
      <c r="I3138" s="93"/>
      <c r="J3138" s="93"/>
      <c r="S3138" s="72"/>
      <c r="T3138" s="72"/>
    </row>
    <row r="3139" spans="1:20" s="65" customFormat="1" ht="14.5" x14ac:dyDescent="0.35">
      <c r="A3139" s="48"/>
      <c r="E3139" s="102"/>
      <c r="F3139" s="102"/>
      <c r="G3139" s="102"/>
      <c r="I3139" s="93"/>
      <c r="J3139" s="93"/>
      <c r="S3139" s="72"/>
      <c r="T3139" s="72"/>
    </row>
    <row r="3140" spans="1:20" s="65" customFormat="1" ht="14.5" x14ac:dyDescent="0.35">
      <c r="A3140" s="48"/>
      <c r="E3140" s="102"/>
      <c r="F3140" s="102"/>
      <c r="G3140" s="102"/>
      <c r="I3140" s="93"/>
      <c r="J3140" s="93"/>
      <c r="S3140" s="72"/>
      <c r="T3140" s="72"/>
    </row>
    <row r="3141" spans="1:20" s="65" customFormat="1" ht="14.5" x14ac:dyDescent="0.35">
      <c r="A3141" s="48"/>
      <c r="E3141" s="102"/>
      <c r="F3141" s="102"/>
      <c r="G3141" s="102"/>
      <c r="I3141" s="93"/>
      <c r="J3141" s="93"/>
      <c r="S3141" s="72"/>
      <c r="T3141" s="72"/>
    </row>
    <row r="3142" spans="1:20" s="65" customFormat="1" ht="14.5" x14ac:dyDescent="0.35">
      <c r="A3142" s="48"/>
      <c r="E3142" s="102"/>
      <c r="F3142" s="102"/>
      <c r="G3142" s="102"/>
      <c r="I3142" s="93"/>
      <c r="J3142" s="93"/>
      <c r="S3142" s="72"/>
      <c r="T3142" s="72"/>
    </row>
    <row r="3143" spans="1:20" s="65" customFormat="1" ht="14.5" x14ac:dyDescent="0.35">
      <c r="A3143" s="48"/>
      <c r="E3143" s="102"/>
      <c r="F3143" s="102"/>
      <c r="G3143" s="102"/>
      <c r="I3143" s="93"/>
      <c r="J3143" s="93"/>
      <c r="S3143" s="72"/>
      <c r="T3143" s="72"/>
    </row>
    <row r="3144" spans="1:20" s="65" customFormat="1" ht="14.5" x14ac:dyDescent="0.35">
      <c r="A3144" s="48"/>
      <c r="E3144" s="102"/>
      <c r="F3144" s="102"/>
      <c r="G3144" s="102"/>
      <c r="I3144" s="93"/>
      <c r="J3144" s="93"/>
      <c r="S3144" s="72"/>
      <c r="T3144" s="72"/>
    </row>
    <row r="3145" spans="1:20" s="65" customFormat="1" ht="14.5" x14ac:dyDescent="0.35">
      <c r="A3145" s="48"/>
      <c r="E3145" s="102"/>
      <c r="F3145" s="102"/>
      <c r="G3145" s="102"/>
      <c r="I3145" s="93"/>
      <c r="J3145" s="93"/>
      <c r="S3145" s="72"/>
      <c r="T3145" s="72"/>
    </row>
    <row r="3146" spans="1:20" s="65" customFormat="1" ht="14.5" x14ac:dyDescent="0.35">
      <c r="A3146" s="48"/>
      <c r="E3146" s="102"/>
      <c r="F3146" s="102"/>
      <c r="G3146" s="102"/>
      <c r="I3146" s="93"/>
      <c r="J3146" s="93"/>
      <c r="S3146" s="72"/>
      <c r="T3146" s="72"/>
    </row>
    <row r="3147" spans="1:20" s="65" customFormat="1" ht="14.5" x14ac:dyDescent="0.35">
      <c r="A3147" s="48"/>
      <c r="E3147" s="102"/>
      <c r="F3147" s="102"/>
      <c r="G3147" s="102"/>
      <c r="I3147" s="93"/>
      <c r="J3147" s="93"/>
      <c r="S3147" s="72"/>
      <c r="T3147" s="72"/>
    </row>
    <row r="3148" spans="1:20" s="65" customFormat="1" ht="14.5" x14ac:dyDescent="0.35">
      <c r="A3148" s="48"/>
      <c r="E3148" s="102"/>
      <c r="F3148" s="102"/>
      <c r="G3148" s="102"/>
      <c r="I3148" s="93"/>
      <c r="J3148" s="93"/>
      <c r="S3148" s="72"/>
      <c r="T3148" s="72"/>
    </row>
    <row r="3149" spans="1:20" s="65" customFormat="1" ht="14.5" x14ac:dyDescent="0.35">
      <c r="A3149" s="48"/>
      <c r="E3149" s="102"/>
      <c r="F3149" s="102"/>
      <c r="G3149" s="102"/>
      <c r="I3149" s="93"/>
      <c r="J3149" s="93"/>
      <c r="S3149" s="72"/>
      <c r="T3149" s="72"/>
    </row>
    <row r="3150" spans="1:20" s="65" customFormat="1" ht="14.5" x14ac:dyDescent="0.35">
      <c r="A3150" s="48"/>
      <c r="E3150" s="102"/>
      <c r="F3150" s="102"/>
      <c r="G3150" s="102"/>
      <c r="I3150" s="93"/>
      <c r="J3150" s="93"/>
      <c r="S3150" s="72"/>
      <c r="T3150" s="72"/>
    </row>
    <row r="3151" spans="1:20" s="65" customFormat="1" ht="14.5" x14ac:dyDescent="0.35">
      <c r="A3151" s="48"/>
      <c r="E3151" s="102"/>
      <c r="F3151" s="102"/>
      <c r="G3151" s="102"/>
      <c r="I3151" s="93"/>
      <c r="J3151" s="93"/>
      <c r="S3151" s="72"/>
      <c r="T3151" s="72"/>
    </row>
    <row r="3152" spans="1:20" s="65" customFormat="1" ht="14.5" x14ac:dyDescent="0.35">
      <c r="A3152" s="48"/>
      <c r="E3152" s="102"/>
      <c r="F3152" s="102"/>
      <c r="G3152" s="102"/>
      <c r="I3152" s="93"/>
      <c r="J3152" s="93"/>
      <c r="S3152" s="72"/>
      <c r="T3152" s="72"/>
    </row>
    <row r="3153" spans="1:20" s="65" customFormat="1" ht="14.5" x14ac:dyDescent="0.35">
      <c r="A3153" s="48"/>
      <c r="E3153" s="102"/>
      <c r="F3153" s="102"/>
      <c r="G3153" s="102"/>
      <c r="I3153" s="93"/>
      <c r="J3153" s="93"/>
      <c r="S3153" s="72"/>
      <c r="T3153" s="72"/>
    </row>
    <row r="3154" spans="1:20" s="65" customFormat="1" ht="14.5" x14ac:dyDescent="0.35">
      <c r="A3154" s="48"/>
      <c r="E3154" s="102"/>
      <c r="F3154" s="102"/>
      <c r="G3154" s="102"/>
      <c r="I3154" s="93"/>
      <c r="J3154" s="93"/>
      <c r="S3154" s="72"/>
      <c r="T3154" s="72"/>
    </row>
    <row r="3155" spans="1:20" s="65" customFormat="1" ht="14.5" x14ac:dyDescent="0.35">
      <c r="A3155" s="48"/>
      <c r="E3155" s="102"/>
      <c r="F3155" s="102"/>
      <c r="G3155" s="102"/>
      <c r="I3155" s="93"/>
      <c r="J3155" s="93"/>
      <c r="S3155" s="72"/>
      <c r="T3155" s="72"/>
    </row>
    <row r="3156" spans="1:20" s="65" customFormat="1" ht="14.5" x14ac:dyDescent="0.35">
      <c r="A3156" s="48"/>
      <c r="E3156" s="102"/>
      <c r="F3156" s="102"/>
      <c r="G3156" s="102"/>
      <c r="I3156" s="93"/>
      <c r="J3156" s="93"/>
      <c r="S3156" s="72"/>
      <c r="T3156" s="72"/>
    </row>
    <row r="3157" spans="1:20" s="65" customFormat="1" ht="14.5" x14ac:dyDescent="0.35">
      <c r="A3157" s="48"/>
      <c r="E3157" s="102"/>
      <c r="F3157" s="102"/>
      <c r="G3157" s="102"/>
      <c r="I3157" s="93"/>
      <c r="J3157" s="93"/>
      <c r="S3157" s="72"/>
      <c r="T3157" s="72"/>
    </row>
    <row r="3158" spans="1:20" s="65" customFormat="1" ht="14.5" x14ac:dyDescent="0.35">
      <c r="A3158" s="48"/>
      <c r="E3158" s="102"/>
      <c r="F3158" s="102"/>
      <c r="G3158" s="102"/>
      <c r="I3158" s="93"/>
      <c r="J3158" s="93"/>
      <c r="S3158" s="72"/>
      <c r="T3158" s="72"/>
    </row>
    <row r="3159" spans="1:20" s="65" customFormat="1" ht="14.5" x14ac:dyDescent="0.35">
      <c r="A3159" s="48"/>
      <c r="E3159" s="102"/>
      <c r="F3159" s="102"/>
      <c r="G3159" s="102"/>
      <c r="I3159" s="93"/>
      <c r="J3159" s="93"/>
      <c r="S3159" s="72"/>
      <c r="T3159" s="72"/>
    </row>
    <row r="3160" spans="1:20" s="65" customFormat="1" ht="14.5" x14ac:dyDescent="0.35">
      <c r="A3160" s="48"/>
      <c r="E3160" s="102"/>
      <c r="F3160" s="102"/>
      <c r="G3160" s="102"/>
      <c r="I3160" s="93"/>
      <c r="J3160" s="93"/>
      <c r="S3160" s="72"/>
      <c r="T3160" s="72"/>
    </row>
    <row r="3161" spans="1:20" s="65" customFormat="1" ht="14.5" x14ac:dyDescent="0.35">
      <c r="A3161" s="48"/>
      <c r="E3161" s="102"/>
      <c r="F3161" s="102"/>
      <c r="G3161" s="102"/>
      <c r="I3161" s="93"/>
      <c r="J3161" s="93"/>
      <c r="S3161" s="72"/>
      <c r="T3161" s="72"/>
    </row>
    <row r="3162" spans="1:20" s="65" customFormat="1" ht="14.5" x14ac:dyDescent="0.35">
      <c r="A3162" s="48"/>
      <c r="E3162" s="102"/>
      <c r="F3162" s="102"/>
      <c r="G3162" s="102"/>
      <c r="I3162" s="93"/>
      <c r="J3162" s="93"/>
      <c r="S3162" s="72"/>
      <c r="T3162" s="72"/>
    </row>
    <row r="3163" spans="1:20" s="65" customFormat="1" ht="14.5" x14ac:dyDescent="0.35">
      <c r="A3163" s="48"/>
      <c r="E3163" s="102"/>
      <c r="F3163" s="102"/>
      <c r="G3163" s="102"/>
      <c r="I3163" s="93"/>
      <c r="J3163" s="93"/>
      <c r="S3163" s="72"/>
      <c r="T3163" s="72"/>
    </row>
    <row r="3164" spans="1:20" s="65" customFormat="1" ht="14.5" x14ac:dyDescent="0.35">
      <c r="A3164" s="48"/>
      <c r="E3164" s="102"/>
      <c r="F3164" s="102"/>
      <c r="G3164" s="102"/>
      <c r="I3164" s="93"/>
      <c r="J3164" s="93"/>
      <c r="S3164" s="72"/>
      <c r="T3164" s="72"/>
    </row>
    <row r="3165" spans="1:20" s="65" customFormat="1" ht="14.5" x14ac:dyDescent="0.35">
      <c r="A3165" s="48"/>
      <c r="E3165" s="102"/>
      <c r="F3165" s="102"/>
      <c r="G3165" s="102"/>
      <c r="I3165" s="93"/>
      <c r="J3165" s="93"/>
      <c r="S3165" s="72"/>
      <c r="T3165" s="72"/>
    </row>
    <row r="3166" spans="1:20" s="65" customFormat="1" ht="14.5" x14ac:dyDescent="0.35">
      <c r="A3166" s="48"/>
      <c r="E3166" s="102"/>
      <c r="F3166" s="102"/>
      <c r="G3166" s="102"/>
      <c r="I3166" s="93"/>
      <c r="J3166" s="93"/>
      <c r="S3166" s="72"/>
      <c r="T3166" s="72"/>
    </row>
    <row r="3167" spans="1:20" s="65" customFormat="1" ht="14.5" x14ac:dyDescent="0.35">
      <c r="A3167" s="48"/>
      <c r="E3167" s="102"/>
      <c r="F3167" s="102"/>
      <c r="G3167" s="102"/>
      <c r="I3167" s="93"/>
      <c r="J3167" s="93"/>
      <c r="S3167" s="72"/>
      <c r="T3167" s="72"/>
    </row>
    <row r="3168" spans="1:20" s="65" customFormat="1" ht="14.5" x14ac:dyDescent="0.35">
      <c r="A3168" s="48"/>
      <c r="E3168" s="102"/>
      <c r="F3168" s="102"/>
      <c r="G3168" s="102"/>
      <c r="I3168" s="93"/>
      <c r="J3168" s="93"/>
      <c r="S3168" s="72"/>
      <c r="T3168" s="72"/>
    </row>
    <row r="3169" spans="1:20" s="65" customFormat="1" ht="14.5" x14ac:dyDescent="0.35">
      <c r="A3169" s="48"/>
      <c r="E3169" s="102"/>
      <c r="F3169" s="102"/>
      <c r="G3169" s="102"/>
      <c r="I3169" s="93"/>
      <c r="J3169" s="93"/>
      <c r="S3169" s="72"/>
      <c r="T3169" s="72"/>
    </row>
    <row r="3170" spans="1:20" s="65" customFormat="1" ht="14.5" x14ac:dyDescent="0.35">
      <c r="A3170" s="48"/>
      <c r="E3170" s="102"/>
      <c r="F3170" s="102"/>
      <c r="G3170" s="102"/>
      <c r="I3170" s="93"/>
      <c r="J3170" s="93"/>
      <c r="S3170" s="72"/>
      <c r="T3170" s="72"/>
    </row>
    <row r="3171" spans="1:20" s="65" customFormat="1" ht="14.5" x14ac:dyDescent="0.35">
      <c r="A3171" s="48"/>
      <c r="E3171" s="102"/>
      <c r="F3171" s="102"/>
      <c r="G3171" s="102"/>
      <c r="I3171" s="93"/>
      <c r="J3171" s="93"/>
      <c r="S3171" s="72"/>
      <c r="T3171" s="72"/>
    </row>
    <row r="3172" spans="1:20" s="65" customFormat="1" ht="14.5" x14ac:dyDescent="0.35">
      <c r="A3172" s="48"/>
      <c r="E3172" s="102"/>
      <c r="F3172" s="102"/>
      <c r="G3172" s="102"/>
      <c r="I3172" s="93"/>
      <c r="J3172" s="93"/>
      <c r="S3172" s="72"/>
      <c r="T3172" s="72"/>
    </row>
    <row r="3173" spans="1:20" s="65" customFormat="1" ht="14.5" x14ac:dyDescent="0.35">
      <c r="A3173" s="48"/>
      <c r="E3173" s="102"/>
      <c r="F3173" s="102"/>
      <c r="G3173" s="102"/>
      <c r="I3173" s="93"/>
      <c r="J3173" s="93"/>
      <c r="S3173" s="72"/>
      <c r="T3173" s="72"/>
    </row>
    <row r="3174" spans="1:20" s="65" customFormat="1" ht="14.5" x14ac:dyDescent="0.35">
      <c r="A3174" s="48"/>
      <c r="E3174" s="102"/>
      <c r="F3174" s="102"/>
      <c r="G3174" s="102"/>
      <c r="I3174" s="93"/>
      <c r="J3174" s="93"/>
      <c r="S3174" s="72"/>
      <c r="T3174" s="72"/>
    </row>
    <row r="3175" spans="1:20" s="65" customFormat="1" ht="14.5" x14ac:dyDescent="0.35">
      <c r="A3175" s="48"/>
      <c r="E3175" s="102"/>
      <c r="F3175" s="102"/>
      <c r="G3175" s="102"/>
      <c r="I3175" s="93"/>
      <c r="J3175" s="93"/>
      <c r="S3175" s="72"/>
      <c r="T3175" s="72"/>
    </row>
    <row r="3176" spans="1:20" s="65" customFormat="1" ht="14.5" x14ac:dyDescent="0.35">
      <c r="A3176" s="48"/>
      <c r="E3176" s="102"/>
      <c r="F3176" s="102"/>
      <c r="G3176" s="102"/>
      <c r="I3176" s="93"/>
      <c r="J3176" s="93"/>
      <c r="S3176" s="72"/>
      <c r="T3176" s="72"/>
    </row>
    <row r="3177" spans="1:20" s="65" customFormat="1" ht="14.5" x14ac:dyDescent="0.35">
      <c r="A3177" s="48"/>
      <c r="E3177" s="102"/>
      <c r="F3177" s="102"/>
      <c r="G3177" s="102"/>
      <c r="I3177" s="93"/>
      <c r="J3177" s="93"/>
      <c r="S3177" s="72"/>
      <c r="T3177" s="72"/>
    </row>
    <row r="3178" spans="1:20" s="65" customFormat="1" ht="14.5" x14ac:dyDescent="0.35">
      <c r="A3178" s="48"/>
      <c r="E3178" s="102"/>
      <c r="F3178" s="102"/>
      <c r="G3178" s="102"/>
      <c r="I3178" s="93"/>
      <c r="J3178" s="93"/>
      <c r="S3178" s="72"/>
      <c r="T3178" s="72"/>
    </row>
    <row r="3179" spans="1:20" s="65" customFormat="1" ht="14.5" x14ac:dyDescent="0.35">
      <c r="A3179" s="48"/>
      <c r="E3179" s="102"/>
      <c r="F3179" s="102"/>
      <c r="G3179" s="102"/>
      <c r="I3179" s="93"/>
      <c r="J3179" s="93"/>
      <c r="S3179" s="72"/>
      <c r="T3179" s="72"/>
    </row>
    <row r="3180" spans="1:20" s="65" customFormat="1" ht="14.5" x14ac:dyDescent="0.35">
      <c r="A3180" s="48"/>
      <c r="E3180" s="102"/>
      <c r="F3180" s="102"/>
      <c r="G3180" s="102"/>
      <c r="I3180" s="93"/>
      <c r="J3180" s="93"/>
      <c r="S3180" s="72"/>
      <c r="T3180" s="72"/>
    </row>
    <row r="3181" spans="1:20" s="65" customFormat="1" ht="14.5" x14ac:dyDescent="0.35">
      <c r="A3181" s="48"/>
      <c r="E3181" s="102"/>
      <c r="F3181" s="102"/>
      <c r="G3181" s="102"/>
      <c r="I3181" s="93"/>
      <c r="J3181" s="93"/>
      <c r="S3181" s="72"/>
      <c r="T3181" s="72"/>
    </row>
    <row r="3182" spans="1:20" s="65" customFormat="1" ht="14.5" x14ac:dyDescent="0.35">
      <c r="A3182" s="48"/>
      <c r="E3182" s="102"/>
      <c r="F3182" s="102"/>
      <c r="G3182" s="102"/>
      <c r="I3182" s="93"/>
      <c r="J3182" s="93"/>
      <c r="S3182" s="72"/>
      <c r="T3182" s="72"/>
    </row>
    <row r="3183" spans="1:20" s="65" customFormat="1" ht="14.5" x14ac:dyDescent="0.35">
      <c r="A3183" s="48"/>
      <c r="E3183" s="102"/>
      <c r="F3183" s="102"/>
      <c r="G3183" s="102"/>
      <c r="I3183" s="93"/>
      <c r="J3183" s="93"/>
      <c r="S3183" s="72"/>
      <c r="T3183" s="72"/>
    </row>
    <row r="3184" spans="1:20" s="65" customFormat="1" ht="14.5" x14ac:dyDescent="0.35">
      <c r="A3184" s="48"/>
      <c r="E3184" s="102"/>
      <c r="F3184" s="102"/>
      <c r="G3184" s="102"/>
      <c r="I3184" s="93"/>
      <c r="J3184" s="93"/>
      <c r="S3184" s="72"/>
      <c r="T3184" s="72"/>
    </row>
    <row r="3185" spans="1:20" s="65" customFormat="1" ht="14.5" x14ac:dyDescent="0.35">
      <c r="A3185" s="48"/>
      <c r="E3185" s="102"/>
      <c r="F3185" s="102"/>
      <c r="G3185" s="102"/>
      <c r="I3185" s="93"/>
      <c r="J3185" s="93"/>
      <c r="S3185" s="72"/>
      <c r="T3185" s="72"/>
    </row>
    <row r="3186" spans="1:20" s="65" customFormat="1" ht="14.5" x14ac:dyDescent="0.35">
      <c r="A3186" s="48"/>
      <c r="E3186" s="102"/>
      <c r="F3186" s="102"/>
      <c r="G3186" s="102"/>
      <c r="I3186" s="93"/>
      <c r="J3186" s="93"/>
      <c r="S3186" s="72"/>
      <c r="T3186" s="72"/>
    </row>
    <row r="3187" spans="1:20" s="65" customFormat="1" ht="14.5" x14ac:dyDescent="0.35">
      <c r="A3187" s="48"/>
      <c r="E3187" s="102"/>
      <c r="F3187" s="102"/>
      <c r="G3187" s="102"/>
      <c r="I3187" s="93"/>
      <c r="J3187" s="93"/>
      <c r="S3187" s="72"/>
      <c r="T3187" s="72"/>
    </row>
    <row r="3188" spans="1:20" s="65" customFormat="1" ht="14.5" x14ac:dyDescent="0.35">
      <c r="A3188" s="48"/>
      <c r="E3188" s="102"/>
      <c r="F3188" s="102"/>
      <c r="G3188" s="102"/>
      <c r="I3188" s="93"/>
      <c r="J3188" s="93"/>
      <c r="S3188" s="72"/>
      <c r="T3188" s="72"/>
    </row>
    <row r="3189" spans="1:20" s="65" customFormat="1" ht="14.5" x14ac:dyDescent="0.35">
      <c r="A3189" s="48"/>
      <c r="E3189" s="102"/>
      <c r="F3189" s="102"/>
      <c r="G3189" s="102"/>
      <c r="I3189" s="93"/>
      <c r="J3189" s="93"/>
      <c r="S3189" s="72"/>
      <c r="T3189" s="72"/>
    </row>
    <row r="3190" spans="1:20" s="65" customFormat="1" ht="14.5" x14ac:dyDescent="0.35">
      <c r="A3190" s="48"/>
      <c r="E3190" s="102"/>
      <c r="F3190" s="102"/>
      <c r="G3190" s="102"/>
      <c r="I3190" s="93"/>
      <c r="J3190" s="93"/>
      <c r="S3190" s="72"/>
      <c r="T3190" s="72"/>
    </row>
    <row r="3191" spans="1:20" s="65" customFormat="1" ht="14.5" x14ac:dyDescent="0.35">
      <c r="A3191" s="48"/>
      <c r="E3191" s="102"/>
      <c r="F3191" s="102"/>
      <c r="G3191" s="102"/>
      <c r="I3191" s="93"/>
      <c r="J3191" s="93"/>
      <c r="S3191" s="72"/>
      <c r="T3191" s="72"/>
    </row>
    <row r="3192" spans="1:20" s="65" customFormat="1" ht="14.5" x14ac:dyDescent="0.35">
      <c r="A3192" s="48"/>
      <c r="E3192" s="102"/>
      <c r="F3192" s="102"/>
      <c r="G3192" s="102"/>
      <c r="I3192" s="93"/>
      <c r="J3192" s="93"/>
      <c r="S3192" s="72"/>
      <c r="T3192" s="72"/>
    </row>
    <row r="3193" spans="1:20" s="65" customFormat="1" ht="14.5" x14ac:dyDescent="0.35">
      <c r="A3193" s="48"/>
      <c r="E3193" s="102"/>
      <c r="F3193" s="102"/>
      <c r="G3193" s="102"/>
      <c r="I3193" s="93"/>
      <c r="J3193" s="93"/>
      <c r="S3193" s="72"/>
      <c r="T3193" s="72"/>
    </row>
    <row r="3194" spans="1:20" s="65" customFormat="1" ht="14.5" x14ac:dyDescent="0.35">
      <c r="A3194" s="48"/>
      <c r="E3194" s="102"/>
      <c r="F3194" s="102"/>
      <c r="G3194" s="102"/>
      <c r="I3194" s="93"/>
      <c r="J3194" s="93"/>
      <c r="S3194" s="72"/>
      <c r="T3194" s="72"/>
    </row>
    <row r="3195" spans="1:20" s="65" customFormat="1" ht="14.5" x14ac:dyDescent="0.35">
      <c r="A3195" s="48"/>
      <c r="E3195" s="102"/>
      <c r="F3195" s="102"/>
      <c r="G3195" s="102"/>
      <c r="I3195" s="93"/>
      <c r="J3195" s="93"/>
      <c r="S3195" s="72"/>
      <c r="T3195" s="72"/>
    </row>
    <row r="3196" spans="1:20" s="65" customFormat="1" ht="14.5" x14ac:dyDescent="0.35">
      <c r="A3196" s="48"/>
      <c r="E3196" s="102"/>
      <c r="F3196" s="102"/>
      <c r="G3196" s="102"/>
      <c r="I3196" s="93"/>
      <c r="J3196" s="93"/>
      <c r="S3196" s="72"/>
      <c r="T3196" s="72"/>
    </row>
    <row r="3197" spans="1:20" s="65" customFormat="1" ht="14.5" x14ac:dyDescent="0.35">
      <c r="A3197" s="48"/>
      <c r="E3197" s="102"/>
      <c r="F3197" s="102"/>
      <c r="G3197" s="102"/>
      <c r="I3197" s="93"/>
      <c r="J3197" s="93"/>
      <c r="S3197" s="72"/>
      <c r="T3197" s="72"/>
    </row>
    <row r="3198" spans="1:20" s="65" customFormat="1" ht="14.5" x14ac:dyDescent="0.35">
      <c r="A3198" s="48"/>
      <c r="E3198" s="102"/>
      <c r="F3198" s="102"/>
      <c r="G3198" s="102"/>
      <c r="I3198" s="93"/>
      <c r="J3198" s="93"/>
      <c r="S3198" s="72"/>
      <c r="T3198" s="72"/>
    </row>
    <row r="3199" spans="1:20" s="65" customFormat="1" ht="14.5" x14ac:dyDescent="0.35">
      <c r="A3199" s="48"/>
      <c r="E3199" s="102"/>
      <c r="F3199" s="102"/>
      <c r="G3199" s="102"/>
      <c r="I3199" s="93"/>
      <c r="J3199" s="93"/>
      <c r="S3199" s="72"/>
      <c r="T3199" s="72"/>
    </row>
    <row r="3200" spans="1:20" s="65" customFormat="1" ht="14.5" x14ac:dyDescent="0.35">
      <c r="A3200" s="48"/>
      <c r="E3200" s="102"/>
      <c r="F3200" s="102"/>
      <c r="G3200" s="102"/>
      <c r="I3200" s="93"/>
      <c r="J3200" s="93"/>
      <c r="S3200" s="72"/>
      <c r="T3200" s="72"/>
    </row>
    <row r="3201" spans="1:20" s="65" customFormat="1" ht="14.5" x14ac:dyDescent="0.35">
      <c r="A3201" s="48"/>
      <c r="E3201" s="102"/>
      <c r="F3201" s="102"/>
      <c r="G3201" s="102"/>
      <c r="I3201" s="93"/>
      <c r="J3201" s="93"/>
      <c r="S3201" s="72"/>
      <c r="T3201" s="72"/>
    </row>
    <row r="3202" spans="1:20" s="65" customFormat="1" ht="14.5" x14ac:dyDescent="0.35">
      <c r="A3202" s="48"/>
      <c r="E3202" s="102"/>
      <c r="F3202" s="102"/>
      <c r="G3202" s="102"/>
      <c r="I3202" s="93"/>
      <c r="J3202" s="93"/>
      <c r="S3202" s="72"/>
      <c r="T3202" s="72"/>
    </row>
    <row r="3203" spans="1:20" s="65" customFormat="1" ht="14.5" x14ac:dyDescent="0.35">
      <c r="A3203" s="48"/>
      <c r="E3203" s="102"/>
      <c r="F3203" s="102"/>
      <c r="G3203" s="102"/>
      <c r="I3203" s="93"/>
      <c r="J3203" s="93"/>
      <c r="S3203" s="72"/>
      <c r="T3203" s="72"/>
    </row>
    <row r="3204" spans="1:20" s="65" customFormat="1" ht="14.5" x14ac:dyDescent="0.35">
      <c r="A3204" s="48"/>
      <c r="E3204" s="102"/>
      <c r="F3204" s="102"/>
      <c r="G3204" s="102"/>
      <c r="I3204" s="93"/>
      <c r="J3204" s="93"/>
      <c r="S3204" s="72"/>
      <c r="T3204" s="72"/>
    </row>
    <row r="3205" spans="1:20" s="65" customFormat="1" ht="14.5" x14ac:dyDescent="0.35">
      <c r="A3205" s="48"/>
      <c r="E3205" s="102"/>
      <c r="F3205" s="102"/>
      <c r="G3205" s="102"/>
      <c r="I3205" s="93"/>
      <c r="J3205" s="93"/>
      <c r="S3205" s="72"/>
      <c r="T3205" s="72"/>
    </row>
    <row r="3206" spans="1:20" s="65" customFormat="1" ht="14.5" x14ac:dyDescent="0.35">
      <c r="A3206" s="48"/>
      <c r="E3206" s="102"/>
      <c r="F3206" s="102"/>
      <c r="G3206" s="102"/>
      <c r="I3206" s="93"/>
      <c r="J3206" s="93"/>
      <c r="S3206" s="72"/>
      <c r="T3206" s="72"/>
    </row>
    <row r="3207" spans="1:20" s="65" customFormat="1" ht="14.5" x14ac:dyDescent="0.35">
      <c r="A3207" s="48"/>
      <c r="E3207" s="102"/>
      <c r="F3207" s="102"/>
      <c r="G3207" s="102"/>
      <c r="I3207" s="93"/>
      <c r="J3207" s="93"/>
      <c r="S3207" s="72"/>
      <c r="T3207" s="72"/>
    </row>
    <row r="3208" spans="1:20" s="65" customFormat="1" ht="14.5" x14ac:dyDescent="0.35">
      <c r="A3208" s="48"/>
      <c r="E3208" s="102"/>
      <c r="F3208" s="102"/>
      <c r="G3208" s="102"/>
      <c r="I3208" s="93"/>
      <c r="J3208" s="93"/>
      <c r="S3208" s="72"/>
      <c r="T3208" s="72"/>
    </row>
    <row r="3209" spans="1:20" s="65" customFormat="1" ht="14.5" x14ac:dyDescent="0.35">
      <c r="A3209" s="48"/>
      <c r="E3209" s="102"/>
      <c r="F3209" s="102"/>
      <c r="G3209" s="102"/>
      <c r="I3209" s="93"/>
      <c r="J3209" s="93"/>
      <c r="S3209" s="72"/>
      <c r="T3209" s="72"/>
    </row>
    <row r="3210" spans="1:20" s="65" customFormat="1" ht="14.5" x14ac:dyDescent="0.35">
      <c r="A3210" s="48"/>
      <c r="E3210" s="102"/>
      <c r="F3210" s="102"/>
      <c r="G3210" s="102"/>
      <c r="I3210" s="93"/>
      <c r="J3210" s="93"/>
      <c r="S3210" s="72"/>
      <c r="T3210" s="72"/>
    </row>
    <row r="3211" spans="1:20" s="65" customFormat="1" ht="14.5" x14ac:dyDescent="0.35">
      <c r="A3211" s="48"/>
      <c r="E3211" s="102"/>
      <c r="F3211" s="102"/>
      <c r="G3211" s="102"/>
      <c r="I3211" s="93"/>
      <c r="J3211" s="93"/>
      <c r="S3211" s="72"/>
      <c r="T3211" s="72"/>
    </row>
    <row r="3212" spans="1:20" s="65" customFormat="1" ht="14.5" x14ac:dyDescent="0.35">
      <c r="A3212" s="48"/>
      <c r="E3212" s="102"/>
      <c r="F3212" s="102"/>
      <c r="G3212" s="102"/>
      <c r="I3212" s="93"/>
      <c r="J3212" s="93"/>
      <c r="S3212" s="72"/>
      <c r="T3212" s="72"/>
    </row>
    <row r="3213" spans="1:20" s="65" customFormat="1" ht="14.5" x14ac:dyDescent="0.35">
      <c r="A3213" s="48"/>
      <c r="E3213" s="102"/>
      <c r="F3213" s="102"/>
      <c r="G3213" s="102"/>
      <c r="I3213" s="93"/>
      <c r="J3213" s="93"/>
      <c r="S3213" s="72"/>
      <c r="T3213" s="72"/>
    </row>
    <row r="3214" spans="1:20" s="65" customFormat="1" ht="14.5" x14ac:dyDescent="0.35">
      <c r="A3214" s="48"/>
      <c r="E3214" s="102"/>
      <c r="F3214" s="102"/>
      <c r="G3214" s="102"/>
      <c r="I3214" s="93"/>
      <c r="J3214" s="93"/>
      <c r="S3214" s="72"/>
      <c r="T3214" s="72"/>
    </row>
    <row r="3215" spans="1:20" s="65" customFormat="1" ht="14.5" x14ac:dyDescent="0.35">
      <c r="A3215" s="48"/>
      <c r="E3215" s="102"/>
      <c r="F3215" s="102"/>
      <c r="G3215" s="102"/>
      <c r="I3215" s="93"/>
      <c r="J3215" s="93"/>
      <c r="S3215" s="72"/>
      <c r="T3215" s="72"/>
    </row>
    <row r="3216" spans="1:20" s="65" customFormat="1" ht="14.5" x14ac:dyDescent="0.35">
      <c r="A3216" s="48"/>
      <c r="E3216" s="102"/>
      <c r="F3216" s="102"/>
      <c r="G3216" s="102"/>
      <c r="I3216" s="93"/>
      <c r="J3216" s="93"/>
      <c r="S3216" s="72"/>
      <c r="T3216" s="72"/>
    </row>
    <row r="3217" spans="1:20" s="65" customFormat="1" ht="14.5" x14ac:dyDescent="0.35">
      <c r="A3217" s="48"/>
      <c r="E3217" s="102"/>
      <c r="F3217" s="102"/>
      <c r="G3217" s="102"/>
      <c r="I3217" s="93"/>
      <c r="J3217" s="93"/>
      <c r="S3217" s="72"/>
      <c r="T3217" s="72"/>
    </row>
    <row r="3218" spans="1:20" s="65" customFormat="1" ht="14.5" x14ac:dyDescent="0.35">
      <c r="A3218" s="48"/>
      <c r="E3218" s="102"/>
      <c r="F3218" s="102"/>
      <c r="G3218" s="102"/>
      <c r="I3218" s="93"/>
      <c r="J3218" s="93"/>
      <c r="S3218" s="72"/>
      <c r="T3218" s="72"/>
    </row>
    <row r="3219" spans="1:20" s="65" customFormat="1" ht="14.5" x14ac:dyDescent="0.35">
      <c r="A3219" s="48"/>
      <c r="E3219" s="102"/>
      <c r="F3219" s="102"/>
      <c r="G3219" s="102"/>
      <c r="I3219" s="93"/>
      <c r="J3219" s="93"/>
      <c r="S3219" s="72"/>
      <c r="T3219" s="72"/>
    </row>
    <row r="3220" spans="1:20" s="65" customFormat="1" ht="14.5" x14ac:dyDescent="0.35">
      <c r="A3220" s="48"/>
      <c r="E3220" s="102"/>
      <c r="F3220" s="102"/>
      <c r="G3220" s="102"/>
      <c r="I3220" s="93"/>
      <c r="J3220" s="93"/>
      <c r="S3220" s="72"/>
      <c r="T3220" s="72"/>
    </row>
    <row r="3221" spans="1:20" s="65" customFormat="1" ht="14.5" x14ac:dyDescent="0.35">
      <c r="A3221" s="48"/>
      <c r="E3221" s="102"/>
      <c r="F3221" s="102"/>
      <c r="G3221" s="102"/>
      <c r="I3221" s="93"/>
      <c r="J3221" s="93"/>
      <c r="S3221" s="72"/>
      <c r="T3221" s="72"/>
    </row>
    <row r="3222" spans="1:20" s="65" customFormat="1" ht="14.5" x14ac:dyDescent="0.35">
      <c r="A3222" s="48"/>
      <c r="E3222" s="102"/>
      <c r="F3222" s="102"/>
      <c r="G3222" s="102"/>
      <c r="I3222" s="93"/>
      <c r="J3222" s="93"/>
      <c r="S3222" s="72"/>
      <c r="T3222" s="72"/>
    </row>
    <row r="3223" spans="1:20" s="65" customFormat="1" ht="14.5" x14ac:dyDescent="0.35">
      <c r="A3223" s="48"/>
      <c r="E3223" s="102"/>
      <c r="F3223" s="102"/>
      <c r="G3223" s="102"/>
      <c r="I3223" s="93"/>
      <c r="J3223" s="93"/>
      <c r="S3223" s="72"/>
      <c r="T3223" s="72"/>
    </row>
    <row r="3224" spans="1:20" s="65" customFormat="1" ht="14.5" x14ac:dyDescent="0.35">
      <c r="A3224" s="48"/>
      <c r="E3224" s="102"/>
      <c r="F3224" s="102"/>
      <c r="G3224" s="102"/>
      <c r="I3224" s="93"/>
      <c r="J3224" s="93"/>
      <c r="S3224" s="72"/>
      <c r="T3224" s="72"/>
    </row>
    <row r="3225" spans="1:20" s="65" customFormat="1" ht="14.5" x14ac:dyDescent="0.35">
      <c r="A3225" s="48"/>
      <c r="E3225" s="102"/>
      <c r="F3225" s="102"/>
      <c r="G3225" s="102"/>
      <c r="I3225" s="93"/>
      <c r="J3225" s="93"/>
      <c r="S3225" s="72"/>
      <c r="T3225" s="72"/>
    </row>
    <row r="3226" spans="1:20" s="65" customFormat="1" ht="14.5" x14ac:dyDescent="0.35">
      <c r="A3226" s="48"/>
      <c r="E3226" s="102"/>
      <c r="F3226" s="102"/>
      <c r="G3226" s="102"/>
      <c r="I3226" s="93"/>
      <c r="J3226" s="93"/>
      <c r="S3226" s="72"/>
      <c r="T3226" s="72"/>
    </row>
    <row r="3227" spans="1:20" s="65" customFormat="1" ht="14.5" x14ac:dyDescent="0.35">
      <c r="A3227" s="48"/>
      <c r="E3227" s="102"/>
      <c r="F3227" s="102"/>
      <c r="G3227" s="102"/>
      <c r="I3227" s="93"/>
      <c r="J3227" s="93"/>
      <c r="S3227" s="72"/>
      <c r="T3227" s="72"/>
    </row>
    <row r="3228" spans="1:20" s="65" customFormat="1" ht="14.5" x14ac:dyDescent="0.35">
      <c r="A3228" s="48"/>
      <c r="E3228" s="102"/>
      <c r="F3228" s="102"/>
      <c r="G3228" s="102"/>
      <c r="I3228" s="93"/>
      <c r="J3228" s="93"/>
      <c r="S3228" s="72"/>
      <c r="T3228" s="72"/>
    </row>
    <row r="3229" spans="1:20" s="65" customFormat="1" ht="14.5" x14ac:dyDescent="0.35">
      <c r="A3229" s="48"/>
      <c r="E3229" s="102"/>
      <c r="F3229" s="102"/>
      <c r="G3229" s="102"/>
      <c r="I3229" s="93"/>
      <c r="J3229" s="93"/>
      <c r="S3229" s="72"/>
      <c r="T3229" s="72"/>
    </row>
    <row r="3230" spans="1:20" s="65" customFormat="1" ht="14.5" x14ac:dyDescent="0.35">
      <c r="A3230" s="48"/>
      <c r="E3230" s="102"/>
      <c r="F3230" s="102"/>
      <c r="G3230" s="102"/>
      <c r="I3230" s="93"/>
      <c r="J3230" s="93"/>
      <c r="S3230" s="72"/>
      <c r="T3230" s="72"/>
    </row>
    <row r="3231" spans="1:20" s="65" customFormat="1" ht="14.5" x14ac:dyDescent="0.35">
      <c r="A3231" s="48"/>
      <c r="E3231" s="102"/>
      <c r="F3231" s="102"/>
      <c r="G3231" s="102"/>
      <c r="I3231" s="93"/>
      <c r="J3231" s="93"/>
      <c r="S3231" s="72"/>
      <c r="T3231" s="72"/>
    </row>
    <row r="3232" spans="1:20" s="65" customFormat="1" ht="14.5" x14ac:dyDescent="0.35">
      <c r="A3232" s="48"/>
      <c r="E3232" s="102"/>
      <c r="F3232" s="102"/>
      <c r="G3232" s="102"/>
      <c r="I3232" s="93"/>
      <c r="J3232" s="93"/>
      <c r="S3232" s="72"/>
      <c r="T3232" s="72"/>
    </row>
    <row r="3233" spans="1:20" s="65" customFormat="1" ht="14.5" x14ac:dyDescent="0.35">
      <c r="A3233" s="48"/>
      <c r="E3233" s="102"/>
      <c r="F3233" s="102"/>
      <c r="G3233" s="102"/>
      <c r="I3233" s="93"/>
      <c r="J3233" s="93"/>
      <c r="S3233" s="72"/>
      <c r="T3233" s="72"/>
    </row>
    <row r="3234" spans="1:20" s="65" customFormat="1" ht="14.5" x14ac:dyDescent="0.35">
      <c r="A3234" s="48"/>
      <c r="E3234" s="102"/>
      <c r="F3234" s="102"/>
      <c r="G3234" s="102"/>
      <c r="I3234" s="93"/>
      <c r="J3234" s="93"/>
      <c r="S3234" s="72"/>
      <c r="T3234" s="72"/>
    </row>
    <row r="3235" spans="1:20" s="65" customFormat="1" ht="14.5" x14ac:dyDescent="0.35">
      <c r="A3235" s="48"/>
      <c r="E3235" s="102"/>
      <c r="F3235" s="102"/>
      <c r="G3235" s="102"/>
      <c r="I3235" s="93"/>
      <c r="J3235" s="93"/>
      <c r="S3235" s="72"/>
      <c r="T3235" s="72"/>
    </row>
    <row r="3236" spans="1:20" s="65" customFormat="1" ht="14.5" x14ac:dyDescent="0.35">
      <c r="A3236" s="48"/>
      <c r="E3236" s="102"/>
      <c r="F3236" s="102"/>
      <c r="G3236" s="102"/>
      <c r="I3236" s="93"/>
      <c r="J3236" s="93"/>
      <c r="S3236" s="72"/>
      <c r="T3236" s="72"/>
    </row>
    <row r="3237" spans="1:20" s="65" customFormat="1" ht="14.5" x14ac:dyDescent="0.35">
      <c r="A3237" s="48"/>
      <c r="E3237" s="102"/>
      <c r="F3237" s="102"/>
      <c r="G3237" s="102"/>
      <c r="I3237" s="93"/>
      <c r="J3237" s="93"/>
      <c r="S3237" s="72"/>
      <c r="T3237" s="72"/>
    </row>
    <row r="3238" spans="1:20" s="65" customFormat="1" ht="14.5" x14ac:dyDescent="0.35">
      <c r="A3238" s="48"/>
      <c r="E3238" s="102"/>
      <c r="F3238" s="102"/>
      <c r="G3238" s="102"/>
      <c r="I3238" s="93"/>
      <c r="J3238" s="93"/>
      <c r="S3238" s="72"/>
      <c r="T3238" s="72"/>
    </row>
    <row r="3239" spans="1:20" s="65" customFormat="1" ht="14.5" x14ac:dyDescent="0.35">
      <c r="A3239" s="48"/>
      <c r="E3239" s="102"/>
      <c r="F3239" s="102"/>
      <c r="G3239" s="102"/>
      <c r="I3239" s="93"/>
      <c r="J3239" s="93"/>
      <c r="S3239" s="72"/>
      <c r="T3239" s="72"/>
    </row>
    <row r="3240" spans="1:20" s="65" customFormat="1" ht="14.5" x14ac:dyDescent="0.35">
      <c r="A3240" s="48"/>
      <c r="E3240" s="102"/>
      <c r="F3240" s="102"/>
      <c r="G3240" s="102"/>
      <c r="I3240" s="93"/>
      <c r="J3240" s="93"/>
      <c r="S3240" s="72"/>
      <c r="T3240" s="72"/>
    </row>
    <row r="3241" spans="1:20" s="65" customFormat="1" ht="14.5" x14ac:dyDescent="0.35">
      <c r="A3241" s="48"/>
      <c r="E3241" s="102"/>
      <c r="F3241" s="102"/>
      <c r="G3241" s="102"/>
      <c r="I3241" s="93"/>
      <c r="J3241" s="93"/>
      <c r="S3241" s="72"/>
      <c r="T3241" s="72"/>
    </row>
    <row r="3242" spans="1:20" s="65" customFormat="1" ht="14.5" x14ac:dyDescent="0.35">
      <c r="A3242" s="48"/>
      <c r="E3242" s="102"/>
      <c r="F3242" s="102"/>
      <c r="G3242" s="102"/>
      <c r="I3242" s="93"/>
      <c r="J3242" s="93"/>
      <c r="S3242" s="72"/>
      <c r="T3242" s="72"/>
    </row>
    <row r="3243" spans="1:20" s="65" customFormat="1" ht="14.5" x14ac:dyDescent="0.35">
      <c r="A3243" s="48"/>
      <c r="E3243" s="102"/>
      <c r="F3243" s="102"/>
      <c r="G3243" s="102"/>
      <c r="I3243" s="93"/>
      <c r="J3243" s="93"/>
      <c r="S3243" s="72"/>
      <c r="T3243" s="72"/>
    </row>
    <row r="3244" spans="1:20" s="65" customFormat="1" ht="14.5" x14ac:dyDescent="0.35">
      <c r="A3244" s="48"/>
      <c r="E3244" s="102"/>
      <c r="F3244" s="102"/>
      <c r="G3244" s="102"/>
      <c r="I3244" s="93"/>
      <c r="J3244" s="93"/>
      <c r="S3244" s="72"/>
      <c r="T3244" s="72"/>
    </row>
    <row r="3245" spans="1:20" s="65" customFormat="1" ht="14.5" x14ac:dyDescent="0.35">
      <c r="A3245" s="48"/>
      <c r="E3245" s="102"/>
      <c r="F3245" s="102"/>
      <c r="G3245" s="102"/>
      <c r="I3245" s="93"/>
      <c r="J3245" s="93"/>
      <c r="S3245" s="72"/>
      <c r="T3245" s="72"/>
    </row>
    <row r="3246" spans="1:20" s="65" customFormat="1" ht="14.5" x14ac:dyDescent="0.35">
      <c r="A3246" s="48"/>
      <c r="E3246" s="102"/>
      <c r="F3246" s="102"/>
      <c r="G3246" s="102"/>
      <c r="I3246" s="93"/>
      <c r="J3246" s="93"/>
      <c r="S3246" s="72"/>
      <c r="T3246" s="72"/>
    </row>
    <row r="3247" spans="1:20" s="65" customFormat="1" ht="14.5" x14ac:dyDescent="0.35">
      <c r="A3247" s="48"/>
      <c r="E3247" s="102"/>
      <c r="F3247" s="102"/>
      <c r="G3247" s="102"/>
      <c r="I3247" s="93"/>
      <c r="J3247" s="93"/>
      <c r="S3247" s="72"/>
      <c r="T3247" s="72"/>
    </row>
    <row r="3248" spans="1:20" s="65" customFormat="1" ht="14.5" x14ac:dyDescent="0.35">
      <c r="A3248" s="48"/>
      <c r="E3248" s="102"/>
      <c r="F3248" s="102"/>
      <c r="G3248" s="102"/>
      <c r="I3248" s="93"/>
      <c r="J3248" s="93"/>
      <c r="S3248" s="72"/>
      <c r="T3248" s="72"/>
    </row>
    <row r="3249" spans="1:20" s="65" customFormat="1" ht="14.5" x14ac:dyDescent="0.35">
      <c r="A3249" s="48"/>
      <c r="E3249" s="102"/>
      <c r="F3249" s="102"/>
      <c r="G3249" s="102"/>
      <c r="I3249" s="93"/>
      <c r="J3249" s="93"/>
      <c r="S3249" s="72"/>
      <c r="T3249" s="72"/>
    </row>
    <row r="3250" spans="1:20" s="65" customFormat="1" ht="14.5" x14ac:dyDescent="0.35">
      <c r="A3250" s="48"/>
      <c r="E3250" s="102"/>
      <c r="F3250" s="102"/>
      <c r="G3250" s="102"/>
      <c r="I3250" s="93"/>
      <c r="J3250" s="93"/>
      <c r="S3250" s="72"/>
      <c r="T3250" s="72"/>
    </row>
    <row r="3251" spans="1:20" s="65" customFormat="1" ht="14.5" x14ac:dyDescent="0.35">
      <c r="A3251" s="48"/>
      <c r="E3251" s="102"/>
      <c r="F3251" s="102"/>
      <c r="G3251" s="102"/>
      <c r="I3251" s="93"/>
      <c r="J3251" s="93"/>
      <c r="S3251" s="72"/>
      <c r="T3251" s="72"/>
    </row>
    <row r="3252" spans="1:20" s="65" customFormat="1" ht="14.5" x14ac:dyDescent="0.35">
      <c r="A3252" s="48"/>
      <c r="E3252" s="102"/>
      <c r="F3252" s="102"/>
      <c r="G3252" s="102"/>
      <c r="I3252" s="93"/>
      <c r="J3252" s="93"/>
      <c r="S3252" s="72"/>
      <c r="T3252" s="72"/>
    </row>
    <row r="3253" spans="1:20" s="65" customFormat="1" ht="14.5" x14ac:dyDescent="0.35">
      <c r="A3253" s="48"/>
      <c r="E3253" s="102"/>
      <c r="F3253" s="102"/>
      <c r="G3253" s="102"/>
      <c r="I3253" s="93"/>
      <c r="J3253" s="93"/>
      <c r="S3253" s="72"/>
      <c r="T3253" s="72"/>
    </row>
    <row r="3254" spans="1:20" s="65" customFormat="1" ht="14.5" x14ac:dyDescent="0.35">
      <c r="A3254" s="48"/>
      <c r="E3254" s="102"/>
      <c r="F3254" s="102"/>
      <c r="G3254" s="102"/>
      <c r="I3254" s="93"/>
      <c r="J3254" s="93"/>
      <c r="S3254" s="72"/>
      <c r="T3254" s="72"/>
    </row>
    <row r="3255" spans="1:20" s="65" customFormat="1" ht="14.5" x14ac:dyDescent="0.35">
      <c r="A3255" s="48"/>
      <c r="E3255" s="102"/>
      <c r="F3255" s="102"/>
      <c r="G3255" s="102"/>
      <c r="I3255" s="93"/>
      <c r="J3255" s="93"/>
      <c r="S3255" s="72"/>
      <c r="T3255" s="72"/>
    </row>
    <row r="3256" spans="1:20" s="65" customFormat="1" ht="14.5" x14ac:dyDescent="0.35">
      <c r="A3256" s="48"/>
      <c r="E3256" s="102"/>
      <c r="F3256" s="102"/>
      <c r="G3256" s="102"/>
      <c r="I3256" s="93"/>
      <c r="J3256" s="93"/>
      <c r="S3256" s="72"/>
      <c r="T3256" s="72"/>
    </row>
    <row r="3257" spans="1:20" s="65" customFormat="1" ht="14.5" x14ac:dyDescent="0.35">
      <c r="A3257" s="48"/>
      <c r="E3257" s="102"/>
      <c r="F3257" s="102"/>
      <c r="G3257" s="102"/>
      <c r="I3257" s="93"/>
      <c r="J3257" s="93"/>
      <c r="S3257" s="72"/>
      <c r="T3257" s="72"/>
    </row>
    <row r="3258" spans="1:20" s="65" customFormat="1" ht="14.5" x14ac:dyDescent="0.35">
      <c r="A3258" s="48"/>
      <c r="E3258" s="102"/>
      <c r="F3258" s="102"/>
      <c r="G3258" s="102"/>
      <c r="I3258" s="93"/>
      <c r="J3258" s="93"/>
      <c r="S3258" s="72"/>
      <c r="T3258" s="72"/>
    </row>
    <row r="3259" spans="1:20" s="65" customFormat="1" ht="14.5" x14ac:dyDescent="0.35">
      <c r="A3259" s="48"/>
      <c r="E3259" s="102"/>
      <c r="F3259" s="102"/>
      <c r="G3259" s="102"/>
      <c r="I3259" s="93"/>
      <c r="J3259" s="93"/>
      <c r="S3259" s="72"/>
      <c r="T3259" s="72"/>
    </row>
    <row r="3260" spans="1:20" s="65" customFormat="1" ht="14.5" x14ac:dyDescent="0.35">
      <c r="A3260" s="48"/>
      <c r="E3260" s="102"/>
      <c r="F3260" s="102"/>
      <c r="G3260" s="102"/>
      <c r="I3260" s="93"/>
      <c r="J3260" s="93"/>
      <c r="S3260" s="72"/>
      <c r="T3260" s="72"/>
    </row>
    <row r="3261" spans="1:20" s="65" customFormat="1" ht="14.5" x14ac:dyDescent="0.35">
      <c r="A3261" s="48"/>
      <c r="E3261" s="102"/>
      <c r="F3261" s="102"/>
      <c r="G3261" s="102"/>
      <c r="I3261" s="93"/>
      <c r="J3261" s="93"/>
      <c r="S3261" s="72"/>
      <c r="T3261" s="72"/>
    </row>
    <row r="3262" spans="1:20" s="65" customFormat="1" ht="14.5" x14ac:dyDescent="0.35">
      <c r="A3262" s="48"/>
      <c r="E3262" s="102"/>
      <c r="F3262" s="102"/>
      <c r="G3262" s="102"/>
      <c r="I3262" s="93"/>
      <c r="J3262" s="93"/>
      <c r="S3262" s="72"/>
      <c r="T3262" s="72"/>
    </row>
    <row r="3263" spans="1:20" s="65" customFormat="1" ht="14.5" x14ac:dyDescent="0.35">
      <c r="A3263" s="48"/>
      <c r="E3263" s="102"/>
      <c r="F3263" s="102"/>
      <c r="G3263" s="102"/>
      <c r="I3263" s="93"/>
      <c r="J3263" s="93"/>
      <c r="S3263" s="72"/>
      <c r="T3263" s="72"/>
    </row>
    <row r="3264" spans="1:20" s="65" customFormat="1" ht="14.5" x14ac:dyDescent="0.35">
      <c r="A3264" s="48"/>
      <c r="E3264" s="102"/>
      <c r="F3264" s="102"/>
      <c r="G3264" s="102"/>
      <c r="I3264" s="93"/>
      <c r="J3264" s="93"/>
      <c r="S3264" s="72"/>
      <c r="T3264" s="72"/>
    </row>
    <row r="3265" spans="1:20" s="65" customFormat="1" ht="14.5" x14ac:dyDescent="0.35">
      <c r="A3265" s="48"/>
      <c r="E3265" s="102"/>
      <c r="F3265" s="102"/>
      <c r="G3265" s="102"/>
      <c r="I3265" s="93"/>
      <c r="J3265" s="93"/>
      <c r="S3265" s="72"/>
      <c r="T3265" s="72"/>
    </row>
    <row r="3266" spans="1:20" s="65" customFormat="1" ht="14.5" x14ac:dyDescent="0.35">
      <c r="A3266" s="48"/>
      <c r="E3266" s="102"/>
      <c r="F3266" s="102"/>
      <c r="G3266" s="102"/>
      <c r="I3266" s="93"/>
      <c r="J3266" s="93"/>
      <c r="S3266" s="72"/>
      <c r="T3266" s="72"/>
    </row>
    <row r="3267" spans="1:20" s="65" customFormat="1" ht="14.5" x14ac:dyDescent="0.35">
      <c r="A3267" s="48"/>
      <c r="E3267" s="102"/>
      <c r="F3267" s="102"/>
      <c r="G3267" s="102"/>
      <c r="I3267" s="93"/>
      <c r="J3267" s="93"/>
      <c r="S3267" s="72"/>
      <c r="T3267" s="72"/>
    </row>
    <row r="3268" spans="1:20" s="65" customFormat="1" ht="14.5" x14ac:dyDescent="0.35">
      <c r="A3268" s="48"/>
      <c r="E3268" s="102"/>
      <c r="F3268" s="102"/>
      <c r="G3268" s="102"/>
      <c r="I3268" s="93"/>
      <c r="J3268" s="93"/>
      <c r="S3268" s="72"/>
      <c r="T3268" s="72"/>
    </row>
    <row r="3269" spans="1:20" s="65" customFormat="1" ht="14.5" x14ac:dyDescent="0.35">
      <c r="A3269" s="48"/>
      <c r="E3269" s="102"/>
      <c r="F3269" s="102"/>
      <c r="G3269" s="102"/>
      <c r="I3269" s="93"/>
      <c r="J3269" s="93"/>
      <c r="S3269" s="72"/>
      <c r="T3269" s="72"/>
    </row>
    <row r="3270" spans="1:20" s="65" customFormat="1" ht="14.5" x14ac:dyDescent="0.35">
      <c r="A3270" s="48"/>
      <c r="E3270" s="102"/>
      <c r="F3270" s="102"/>
      <c r="G3270" s="102"/>
      <c r="I3270" s="93"/>
      <c r="J3270" s="93"/>
      <c r="S3270" s="72"/>
      <c r="T3270" s="72"/>
    </row>
    <row r="3271" spans="1:20" s="65" customFormat="1" ht="14.5" x14ac:dyDescent="0.35">
      <c r="A3271" s="48"/>
      <c r="E3271" s="102"/>
      <c r="F3271" s="102"/>
      <c r="G3271" s="102"/>
      <c r="I3271" s="93"/>
      <c r="J3271" s="93"/>
      <c r="S3271" s="72"/>
      <c r="T3271" s="72"/>
    </row>
    <row r="3272" spans="1:20" s="65" customFormat="1" ht="14.5" x14ac:dyDescent="0.35">
      <c r="A3272" s="48"/>
      <c r="E3272" s="102"/>
      <c r="F3272" s="102"/>
      <c r="G3272" s="102"/>
      <c r="I3272" s="93"/>
      <c r="J3272" s="93"/>
      <c r="S3272" s="72"/>
      <c r="T3272" s="72"/>
    </row>
    <row r="3273" spans="1:20" s="65" customFormat="1" ht="14.5" x14ac:dyDescent="0.35">
      <c r="A3273" s="48"/>
      <c r="E3273" s="102"/>
      <c r="F3273" s="102"/>
      <c r="G3273" s="102"/>
      <c r="I3273" s="93"/>
      <c r="J3273" s="93"/>
      <c r="S3273" s="72"/>
      <c r="T3273" s="72"/>
    </row>
    <row r="3274" spans="1:20" s="65" customFormat="1" ht="14.5" x14ac:dyDescent="0.35">
      <c r="A3274" s="48"/>
      <c r="E3274" s="102"/>
      <c r="F3274" s="102"/>
      <c r="G3274" s="102"/>
      <c r="I3274" s="93"/>
      <c r="J3274" s="93"/>
      <c r="S3274" s="72"/>
      <c r="T3274" s="72"/>
    </row>
    <row r="3275" spans="1:20" s="65" customFormat="1" ht="14.5" x14ac:dyDescent="0.35">
      <c r="A3275" s="48"/>
      <c r="E3275" s="102"/>
      <c r="F3275" s="102"/>
      <c r="G3275" s="102"/>
      <c r="I3275" s="93"/>
      <c r="J3275" s="93"/>
      <c r="S3275" s="72"/>
      <c r="T3275" s="72"/>
    </row>
    <row r="3276" spans="1:20" s="65" customFormat="1" ht="14.5" x14ac:dyDescent="0.35">
      <c r="A3276" s="48"/>
      <c r="E3276" s="102"/>
      <c r="F3276" s="102"/>
      <c r="G3276" s="102"/>
      <c r="I3276" s="93"/>
      <c r="J3276" s="93"/>
      <c r="S3276" s="72"/>
      <c r="T3276" s="72"/>
    </row>
    <row r="3277" spans="1:20" s="65" customFormat="1" ht="14.5" x14ac:dyDescent="0.35">
      <c r="A3277" s="48"/>
      <c r="E3277" s="102"/>
      <c r="F3277" s="102"/>
      <c r="G3277" s="102"/>
      <c r="I3277" s="93"/>
      <c r="J3277" s="93"/>
      <c r="S3277" s="72"/>
      <c r="T3277" s="72"/>
    </row>
    <row r="3278" spans="1:20" s="65" customFormat="1" ht="14.5" x14ac:dyDescent="0.35">
      <c r="A3278" s="48"/>
      <c r="E3278" s="102"/>
      <c r="F3278" s="102"/>
      <c r="G3278" s="102"/>
      <c r="I3278" s="93"/>
      <c r="J3278" s="93"/>
      <c r="S3278" s="72"/>
      <c r="T3278" s="72"/>
    </row>
    <row r="3279" spans="1:20" s="65" customFormat="1" ht="14.5" x14ac:dyDescent="0.35">
      <c r="A3279" s="48"/>
      <c r="E3279" s="102"/>
      <c r="F3279" s="102"/>
      <c r="G3279" s="102"/>
      <c r="I3279" s="93"/>
      <c r="J3279" s="93"/>
      <c r="S3279" s="72"/>
      <c r="T3279" s="72"/>
    </row>
    <row r="3280" spans="1:20" s="65" customFormat="1" ht="14.5" x14ac:dyDescent="0.35">
      <c r="A3280" s="48"/>
      <c r="E3280" s="102"/>
      <c r="F3280" s="102"/>
      <c r="G3280" s="102"/>
      <c r="I3280" s="93"/>
      <c r="J3280" s="93"/>
      <c r="S3280" s="72"/>
      <c r="T3280" s="72"/>
    </row>
    <row r="3281" spans="1:20" s="65" customFormat="1" ht="14.5" x14ac:dyDescent="0.35">
      <c r="A3281" s="48"/>
      <c r="E3281" s="102"/>
      <c r="F3281" s="102"/>
      <c r="G3281" s="102"/>
      <c r="I3281" s="93"/>
      <c r="J3281" s="93"/>
      <c r="S3281" s="72"/>
      <c r="T3281" s="72"/>
    </row>
    <row r="3282" spans="1:20" s="65" customFormat="1" ht="14.5" x14ac:dyDescent="0.35">
      <c r="A3282" s="48"/>
      <c r="E3282" s="102"/>
      <c r="F3282" s="102"/>
      <c r="G3282" s="102"/>
      <c r="I3282" s="93"/>
      <c r="J3282" s="93"/>
      <c r="S3282" s="72"/>
      <c r="T3282" s="72"/>
    </row>
    <row r="3283" spans="1:20" s="65" customFormat="1" ht="14.5" x14ac:dyDescent="0.35">
      <c r="A3283" s="48"/>
      <c r="E3283" s="102"/>
      <c r="F3283" s="102"/>
      <c r="G3283" s="102"/>
      <c r="I3283" s="93"/>
      <c r="J3283" s="93"/>
      <c r="S3283" s="72"/>
      <c r="T3283" s="72"/>
    </row>
    <row r="3284" spans="1:20" s="65" customFormat="1" ht="14.5" x14ac:dyDescent="0.35">
      <c r="A3284" s="48"/>
      <c r="E3284" s="102"/>
      <c r="F3284" s="102"/>
      <c r="G3284" s="102"/>
      <c r="I3284" s="93"/>
      <c r="J3284" s="93"/>
      <c r="S3284" s="72"/>
      <c r="T3284" s="72"/>
    </row>
    <row r="3285" spans="1:20" s="65" customFormat="1" ht="14.5" x14ac:dyDescent="0.35">
      <c r="A3285" s="48"/>
      <c r="E3285" s="102"/>
      <c r="F3285" s="102"/>
      <c r="G3285" s="102"/>
      <c r="I3285" s="93"/>
      <c r="J3285" s="93"/>
      <c r="S3285" s="72"/>
      <c r="T3285" s="72"/>
    </row>
    <row r="3286" spans="1:20" s="65" customFormat="1" ht="14.5" x14ac:dyDescent="0.35">
      <c r="A3286" s="48"/>
      <c r="E3286" s="102"/>
      <c r="F3286" s="102"/>
      <c r="G3286" s="102"/>
      <c r="I3286" s="93"/>
      <c r="J3286" s="93"/>
      <c r="S3286" s="72"/>
      <c r="T3286" s="72"/>
    </row>
    <row r="3287" spans="1:20" s="65" customFormat="1" ht="14.5" x14ac:dyDescent="0.35">
      <c r="A3287" s="48"/>
      <c r="E3287" s="102"/>
      <c r="F3287" s="102"/>
      <c r="G3287" s="102"/>
      <c r="I3287" s="93"/>
      <c r="J3287" s="93"/>
      <c r="S3287" s="72"/>
      <c r="T3287" s="72"/>
    </row>
    <row r="3288" spans="1:20" s="65" customFormat="1" ht="14.5" x14ac:dyDescent="0.35">
      <c r="A3288" s="48"/>
      <c r="E3288" s="102"/>
      <c r="F3288" s="102"/>
      <c r="G3288" s="102"/>
      <c r="I3288" s="93"/>
      <c r="J3288" s="93"/>
      <c r="S3288" s="72"/>
      <c r="T3288" s="72"/>
    </row>
    <row r="3289" spans="1:20" s="65" customFormat="1" ht="14.5" x14ac:dyDescent="0.35">
      <c r="A3289" s="48"/>
      <c r="E3289" s="102"/>
      <c r="F3289" s="102"/>
      <c r="G3289" s="102"/>
      <c r="I3289" s="93"/>
      <c r="J3289" s="93"/>
      <c r="S3289" s="72"/>
      <c r="T3289" s="72"/>
    </row>
    <row r="3290" spans="1:20" s="65" customFormat="1" ht="14.5" x14ac:dyDescent="0.35">
      <c r="A3290" s="48"/>
      <c r="E3290" s="102"/>
      <c r="F3290" s="102"/>
      <c r="G3290" s="102"/>
      <c r="I3290" s="93"/>
      <c r="J3290" s="93"/>
      <c r="S3290" s="72"/>
      <c r="T3290" s="72"/>
    </row>
    <row r="3291" spans="1:20" s="65" customFormat="1" ht="14.5" x14ac:dyDescent="0.35">
      <c r="A3291" s="48"/>
      <c r="E3291" s="102"/>
      <c r="F3291" s="102"/>
      <c r="G3291" s="102"/>
      <c r="I3291" s="93"/>
      <c r="J3291" s="93"/>
      <c r="S3291" s="72"/>
      <c r="T3291" s="72"/>
    </row>
    <row r="3292" spans="1:20" s="65" customFormat="1" ht="14.5" x14ac:dyDescent="0.35">
      <c r="A3292" s="48"/>
      <c r="E3292" s="102"/>
      <c r="F3292" s="102"/>
      <c r="G3292" s="102"/>
      <c r="I3292" s="93"/>
      <c r="J3292" s="93"/>
      <c r="S3292" s="72"/>
      <c r="T3292" s="72"/>
    </row>
    <row r="3293" spans="1:20" s="65" customFormat="1" ht="14.5" x14ac:dyDescent="0.35">
      <c r="A3293" s="48"/>
      <c r="E3293" s="102"/>
      <c r="F3293" s="102"/>
      <c r="G3293" s="102"/>
      <c r="I3293" s="93"/>
      <c r="J3293" s="93"/>
      <c r="S3293" s="72"/>
      <c r="T3293" s="72"/>
    </row>
    <row r="3294" spans="1:20" s="65" customFormat="1" ht="14.5" x14ac:dyDescent="0.35">
      <c r="A3294" s="48"/>
      <c r="E3294" s="102"/>
      <c r="F3294" s="102"/>
      <c r="G3294" s="102"/>
      <c r="I3294" s="93"/>
      <c r="J3294" s="93"/>
      <c r="S3294" s="72"/>
      <c r="T3294" s="72"/>
    </row>
    <row r="3295" spans="1:20" s="65" customFormat="1" ht="14.5" x14ac:dyDescent="0.35">
      <c r="A3295" s="48"/>
      <c r="E3295" s="102"/>
      <c r="F3295" s="102"/>
      <c r="G3295" s="102"/>
      <c r="I3295" s="93"/>
      <c r="J3295" s="93"/>
      <c r="S3295" s="72"/>
      <c r="T3295" s="72"/>
    </row>
    <row r="3296" spans="1:20" s="65" customFormat="1" ht="14.5" x14ac:dyDescent="0.35">
      <c r="A3296" s="48"/>
      <c r="E3296" s="102"/>
      <c r="F3296" s="102"/>
      <c r="G3296" s="102"/>
      <c r="I3296" s="93"/>
      <c r="J3296" s="93"/>
      <c r="S3296" s="72"/>
      <c r="T3296" s="72"/>
    </row>
    <row r="3297" spans="1:20" s="65" customFormat="1" ht="14.5" x14ac:dyDescent="0.35">
      <c r="A3297" s="48"/>
      <c r="E3297" s="102"/>
      <c r="F3297" s="102"/>
      <c r="G3297" s="102"/>
      <c r="I3297" s="93"/>
      <c r="J3297" s="93"/>
      <c r="S3297" s="72"/>
      <c r="T3297" s="72"/>
    </row>
    <row r="3298" spans="1:20" s="65" customFormat="1" ht="14.5" x14ac:dyDescent="0.35">
      <c r="A3298" s="48"/>
      <c r="E3298" s="102"/>
      <c r="F3298" s="102"/>
      <c r="G3298" s="102"/>
      <c r="I3298" s="93"/>
      <c r="J3298" s="93"/>
      <c r="S3298" s="72"/>
      <c r="T3298" s="72"/>
    </row>
    <row r="3299" spans="1:20" s="65" customFormat="1" ht="14.5" x14ac:dyDescent="0.35">
      <c r="A3299" s="48"/>
      <c r="E3299" s="102"/>
      <c r="F3299" s="102"/>
      <c r="G3299" s="102"/>
      <c r="I3299" s="93"/>
      <c r="J3299" s="93"/>
      <c r="S3299" s="72"/>
      <c r="T3299" s="72"/>
    </row>
    <row r="3300" spans="1:20" s="65" customFormat="1" ht="14.5" x14ac:dyDescent="0.35">
      <c r="A3300" s="48"/>
      <c r="E3300" s="102"/>
      <c r="F3300" s="102"/>
      <c r="G3300" s="102"/>
      <c r="I3300" s="93"/>
      <c r="J3300" s="93"/>
      <c r="S3300" s="72"/>
      <c r="T3300" s="72"/>
    </row>
    <row r="3301" spans="1:20" s="65" customFormat="1" ht="14.5" x14ac:dyDescent="0.35">
      <c r="A3301" s="48"/>
      <c r="E3301" s="102"/>
      <c r="F3301" s="102"/>
      <c r="G3301" s="102"/>
      <c r="I3301" s="93"/>
      <c r="J3301" s="93"/>
      <c r="S3301" s="72"/>
      <c r="T3301" s="72"/>
    </row>
    <row r="3302" spans="1:20" s="65" customFormat="1" ht="14.5" x14ac:dyDescent="0.35">
      <c r="A3302" s="48"/>
      <c r="E3302" s="102"/>
      <c r="F3302" s="102"/>
      <c r="G3302" s="102"/>
      <c r="I3302" s="93"/>
      <c r="J3302" s="93"/>
      <c r="S3302" s="72"/>
      <c r="T3302" s="72"/>
    </row>
    <row r="3303" spans="1:20" s="65" customFormat="1" ht="14.5" x14ac:dyDescent="0.35">
      <c r="A3303" s="48"/>
      <c r="E3303" s="102"/>
      <c r="F3303" s="102"/>
      <c r="G3303" s="102"/>
      <c r="I3303" s="93"/>
      <c r="J3303" s="93"/>
      <c r="S3303" s="72"/>
      <c r="T3303" s="72"/>
    </row>
    <row r="3304" spans="1:20" s="65" customFormat="1" ht="14.5" x14ac:dyDescent="0.35">
      <c r="A3304" s="48"/>
      <c r="E3304" s="102"/>
      <c r="F3304" s="102"/>
      <c r="G3304" s="102"/>
      <c r="I3304" s="93"/>
      <c r="J3304" s="93"/>
      <c r="S3304" s="72"/>
      <c r="T3304" s="72"/>
    </row>
    <row r="3305" spans="1:20" s="65" customFormat="1" ht="14.5" x14ac:dyDescent="0.35">
      <c r="A3305" s="48"/>
      <c r="E3305" s="102"/>
      <c r="F3305" s="102"/>
      <c r="G3305" s="102"/>
      <c r="I3305" s="93"/>
      <c r="J3305" s="93"/>
      <c r="S3305" s="72"/>
      <c r="T3305" s="72"/>
    </row>
    <row r="3306" spans="1:20" s="65" customFormat="1" ht="14.5" x14ac:dyDescent="0.35">
      <c r="A3306" s="48"/>
      <c r="E3306" s="102"/>
      <c r="F3306" s="102"/>
      <c r="G3306" s="102"/>
      <c r="I3306" s="93"/>
      <c r="J3306" s="93"/>
      <c r="S3306" s="72"/>
      <c r="T3306" s="72"/>
    </row>
    <row r="3307" spans="1:20" s="65" customFormat="1" ht="14.5" x14ac:dyDescent="0.35">
      <c r="A3307" s="48"/>
      <c r="E3307" s="102"/>
      <c r="F3307" s="102"/>
      <c r="G3307" s="102"/>
      <c r="I3307" s="93"/>
      <c r="J3307" s="93"/>
      <c r="S3307" s="72"/>
      <c r="T3307" s="72"/>
    </row>
    <row r="3308" spans="1:20" s="65" customFormat="1" ht="14.5" x14ac:dyDescent="0.35">
      <c r="A3308" s="48"/>
      <c r="E3308" s="102"/>
      <c r="F3308" s="102"/>
      <c r="G3308" s="102"/>
      <c r="I3308" s="93"/>
      <c r="J3308" s="93"/>
      <c r="S3308" s="72"/>
      <c r="T3308" s="72"/>
    </row>
    <row r="3309" spans="1:20" s="65" customFormat="1" ht="14.5" x14ac:dyDescent="0.35">
      <c r="A3309" s="48"/>
      <c r="E3309" s="102"/>
      <c r="F3309" s="102"/>
      <c r="G3309" s="102"/>
      <c r="I3309" s="93"/>
      <c r="J3309" s="93"/>
      <c r="S3309" s="72"/>
      <c r="T3309" s="72"/>
    </row>
    <row r="3310" spans="1:20" s="65" customFormat="1" ht="14.5" x14ac:dyDescent="0.35">
      <c r="A3310" s="48"/>
      <c r="E3310" s="102"/>
      <c r="F3310" s="102"/>
      <c r="G3310" s="102"/>
      <c r="I3310" s="93"/>
      <c r="J3310" s="93"/>
      <c r="S3310" s="72"/>
      <c r="T3310" s="72"/>
    </row>
    <row r="3311" spans="1:20" s="65" customFormat="1" ht="14.5" x14ac:dyDescent="0.35">
      <c r="A3311" s="48"/>
      <c r="E3311" s="102"/>
      <c r="F3311" s="102"/>
      <c r="G3311" s="102"/>
      <c r="I3311" s="93"/>
      <c r="J3311" s="93"/>
      <c r="S3311" s="72"/>
      <c r="T3311" s="72"/>
    </row>
    <row r="3312" spans="1:20" s="65" customFormat="1" ht="14.5" x14ac:dyDescent="0.35">
      <c r="A3312" s="48"/>
      <c r="E3312" s="102"/>
      <c r="F3312" s="102"/>
      <c r="G3312" s="102"/>
      <c r="I3312" s="93"/>
      <c r="J3312" s="93"/>
      <c r="S3312" s="72"/>
      <c r="T3312" s="72"/>
    </row>
    <row r="3313" spans="1:20" s="65" customFormat="1" ht="14.5" x14ac:dyDescent="0.35">
      <c r="A3313" s="48"/>
      <c r="E3313" s="102"/>
      <c r="F3313" s="102"/>
      <c r="G3313" s="102"/>
      <c r="I3313" s="93"/>
      <c r="J3313" s="93"/>
      <c r="S3313" s="72"/>
      <c r="T3313" s="72"/>
    </row>
    <row r="3314" spans="1:20" s="65" customFormat="1" ht="14.5" x14ac:dyDescent="0.35">
      <c r="A3314" s="48"/>
      <c r="E3314" s="102"/>
      <c r="F3314" s="102"/>
      <c r="G3314" s="102"/>
      <c r="I3314" s="93"/>
      <c r="J3314" s="93"/>
      <c r="S3314" s="72"/>
      <c r="T3314" s="72"/>
    </row>
    <row r="3315" spans="1:20" s="65" customFormat="1" ht="14.5" x14ac:dyDescent="0.35">
      <c r="A3315" s="48"/>
      <c r="E3315" s="102"/>
      <c r="F3315" s="102"/>
      <c r="G3315" s="102"/>
      <c r="I3315" s="93"/>
      <c r="J3315" s="93"/>
      <c r="S3315" s="72"/>
      <c r="T3315" s="72"/>
    </row>
    <row r="3316" spans="1:20" s="65" customFormat="1" ht="14.5" x14ac:dyDescent="0.35">
      <c r="A3316" s="48"/>
      <c r="E3316" s="102"/>
      <c r="F3316" s="102"/>
      <c r="G3316" s="102"/>
      <c r="I3316" s="93"/>
      <c r="J3316" s="93"/>
      <c r="S3316" s="72"/>
      <c r="T3316" s="72"/>
    </row>
    <row r="3317" spans="1:20" s="65" customFormat="1" ht="14.5" x14ac:dyDescent="0.35">
      <c r="A3317" s="48"/>
      <c r="E3317" s="102"/>
      <c r="F3317" s="102"/>
      <c r="G3317" s="102"/>
      <c r="I3317" s="93"/>
      <c r="J3317" s="93"/>
      <c r="S3317" s="72"/>
      <c r="T3317" s="72"/>
    </row>
    <row r="3318" spans="1:20" s="65" customFormat="1" ht="14.5" x14ac:dyDescent="0.35">
      <c r="A3318" s="48"/>
      <c r="E3318" s="102"/>
      <c r="F3318" s="102"/>
      <c r="G3318" s="102"/>
      <c r="I3318" s="93"/>
      <c r="J3318" s="93"/>
      <c r="S3318" s="72"/>
      <c r="T3318" s="72"/>
    </row>
    <row r="3319" spans="1:20" s="65" customFormat="1" ht="14.5" x14ac:dyDescent="0.35">
      <c r="A3319" s="48"/>
      <c r="E3319" s="102"/>
      <c r="F3319" s="102"/>
      <c r="G3319" s="102"/>
      <c r="I3319" s="93"/>
      <c r="J3319" s="93"/>
      <c r="S3319" s="72"/>
      <c r="T3319" s="72"/>
    </row>
    <row r="3320" spans="1:20" s="65" customFormat="1" ht="14.5" x14ac:dyDescent="0.35">
      <c r="A3320" s="48"/>
      <c r="E3320" s="102"/>
      <c r="F3320" s="102"/>
      <c r="G3320" s="102"/>
      <c r="I3320" s="93"/>
      <c r="J3320" s="93"/>
      <c r="S3320" s="72"/>
      <c r="T3320" s="72"/>
    </row>
    <row r="3321" spans="1:20" s="65" customFormat="1" ht="14.5" x14ac:dyDescent="0.35">
      <c r="A3321" s="48"/>
      <c r="E3321" s="102"/>
      <c r="F3321" s="102"/>
      <c r="G3321" s="102"/>
      <c r="I3321" s="93"/>
      <c r="J3321" s="93"/>
      <c r="S3321" s="72"/>
      <c r="T3321" s="72"/>
    </row>
    <row r="3322" spans="1:20" s="65" customFormat="1" ht="14.5" x14ac:dyDescent="0.35">
      <c r="A3322" s="48"/>
      <c r="E3322" s="102"/>
      <c r="F3322" s="102"/>
      <c r="G3322" s="102"/>
      <c r="I3322" s="93"/>
      <c r="J3322" s="93"/>
      <c r="S3322" s="72"/>
      <c r="T3322" s="72"/>
    </row>
    <row r="3323" spans="1:20" s="65" customFormat="1" ht="14.5" x14ac:dyDescent="0.35">
      <c r="A3323" s="48"/>
      <c r="E3323" s="102"/>
      <c r="F3323" s="102"/>
      <c r="G3323" s="102"/>
      <c r="I3323" s="93"/>
      <c r="J3323" s="93"/>
      <c r="S3323" s="72"/>
      <c r="T3323" s="72"/>
    </row>
    <row r="3324" spans="1:20" s="65" customFormat="1" ht="14.5" x14ac:dyDescent="0.35">
      <c r="A3324" s="48"/>
      <c r="E3324" s="102"/>
      <c r="F3324" s="102"/>
      <c r="G3324" s="102"/>
      <c r="I3324" s="93"/>
      <c r="J3324" s="93"/>
      <c r="S3324" s="72"/>
      <c r="T3324" s="72"/>
    </row>
    <row r="3325" spans="1:20" s="65" customFormat="1" ht="14.5" x14ac:dyDescent="0.35">
      <c r="A3325" s="48"/>
      <c r="E3325" s="102"/>
      <c r="F3325" s="102"/>
      <c r="G3325" s="102"/>
      <c r="I3325" s="93"/>
      <c r="J3325" s="93"/>
      <c r="S3325" s="72"/>
      <c r="T3325" s="72"/>
    </row>
    <row r="3326" spans="1:20" s="65" customFormat="1" ht="14.5" x14ac:dyDescent="0.35">
      <c r="A3326" s="48"/>
      <c r="E3326" s="102"/>
      <c r="F3326" s="102"/>
      <c r="G3326" s="102"/>
      <c r="I3326" s="93"/>
      <c r="J3326" s="93"/>
      <c r="S3326" s="72"/>
      <c r="T3326" s="72"/>
    </row>
    <row r="3327" spans="1:20" s="65" customFormat="1" ht="14.5" x14ac:dyDescent="0.35">
      <c r="A3327" s="48"/>
      <c r="E3327" s="102"/>
      <c r="F3327" s="102"/>
      <c r="G3327" s="102"/>
      <c r="I3327" s="93"/>
      <c r="J3327" s="93"/>
      <c r="S3327" s="72"/>
      <c r="T3327" s="72"/>
    </row>
    <row r="3328" spans="1:20" s="65" customFormat="1" ht="14.5" x14ac:dyDescent="0.35">
      <c r="A3328" s="48"/>
      <c r="E3328" s="102"/>
      <c r="F3328" s="102"/>
      <c r="G3328" s="102"/>
      <c r="I3328" s="93"/>
      <c r="J3328" s="93"/>
      <c r="S3328" s="72"/>
      <c r="T3328" s="72"/>
    </row>
    <row r="3329" spans="1:20" s="65" customFormat="1" ht="14.5" x14ac:dyDescent="0.35">
      <c r="A3329" s="48"/>
      <c r="E3329" s="102"/>
      <c r="F3329" s="102"/>
      <c r="G3329" s="102"/>
      <c r="I3329" s="93"/>
      <c r="J3329" s="93"/>
      <c r="S3329" s="72"/>
      <c r="T3329" s="72"/>
    </row>
    <row r="3330" spans="1:20" s="65" customFormat="1" ht="14.5" x14ac:dyDescent="0.35">
      <c r="A3330" s="48"/>
      <c r="E3330" s="102"/>
      <c r="F3330" s="102"/>
      <c r="G3330" s="102"/>
      <c r="I3330" s="93"/>
      <c r="J3330" s="93"/>
      <c r="S3330" s="72"/>
      <c r="T3330" s="72"/>
    </row>
    <row r="3331" spans="1:20" s="65" customFormat="1" ht="14.5" x14ac:dyDescent="0.35">
      <c r="A3331" s="48"/>
      <c r="E3331" s="102"/>
      <c r="F3331" s="102"/>
      <c r="G3331" s="102"/>
      <c r="I3331" s="93"/>
      <c r="J3331" s="93"/>
      <c r="S3331" s="72"/>
      <c r="T3331" s="72"/>
    </row>
    <row r="3332" spans="1:20" s="65" customFormat="1" ht="14.5" x14ac:dyDescent="0.35">
      <c r="A3332" s="48"/>
      <c r="E3332" s="102"/>
      <c r="F3332" s="102"/>
      <c r="G3332" s="102"/>
      <c r="I3332" s="93"/>
      <c r="J3332" s="93"/>
      <c r="S3332" s="72"/>
      <c r="T3332" s="72"/>
    </row>
    <row r="3333" spans="1:20" s="65" customFormat="1" ht="14.5" x14ac:dyDescent="0.35">
      <c r="A3333" s="48"/>
      <c r="E3333" s="102"/>
      <c r="F3333" s="102"/>
      <c r="G3333" s="102"/>
      <c r="I3333" s="93"/>
      <c r="J3333" s="93"/>
      <c r="S3333" s="72"/>
      <c r="T3333" s="72"/>
    </row>
    <row r="3334" spans="1:20" s="65" customFormat="1" ht="14.5" x14ac:dyDescent="0.35">
      <c r="A3334" s="48"/>
      <c r="E3334" s="102"/>
      <c r="F3334" s="102"/>
      <c r="G3334" s="102"/>
      <c r="I3334" s="93"/>
      <c r="J3334" s="93"/>
      <c r="S3334" s="72"/>
      <c r="T3334" s="72"/>
    </row>
    <row r="3335" spans="1:20" s="65" customFormat="1" ht="14.5" x14ac:dyDescent="0.35">
      <c r="A3335" s="48"/>
      <c r="E3335" s="102"/>
      <c r="F3335" s="102"/>
      <c r="G3335" s="102"/>
      <c r="I3335" s="93"/>
      <c r="J3335" s="93"/>
      <c r="S3335" s="72"/>
      <c r="T3335" s="72"/>
    </row>
    <row r="3336" spans="1:20" s="65" customFormat="1" ht="14.5" x14ac:dyDescent="0.35">
      <c r="A3336" s="48"/>
      <c r="E3336" s="102"/>
      <c r="F3336" s="102"/>
      <c r="G3336" s="102"/>
      <c r="I3336" s="93"/>
      <c r="J3336" s="93"/>
      <c r="S3336" s="72"/>
      <c r="T3336" s="72"/>
    </row>
    <row r="3337" spans="1:20" s="65" customFormat="1" ht="14.5" x14ac:dyDescent="0.35">
      <c r="A3337" s="48"/>
      <c r="E3337" s="102"/>
      <c r="F3337" s="102"/>
      <c r="G3337" s="102"/>
      <c r="I3337" s="93"/>
      <c r="J3337" s="93"/>
      <c r="S3337" s="72"/>
      <c r="T3337" s="72"/>
    </row>
    <row r="3338" spans="1:20" s="65" customFormat="1" ht="14.5" x14ac:dyDescent="0.35">
      <c r="A3338" s="48"/>
      <c r="E3338" s="102"/>
      <c r="F3338" s="102"/>
      <c r="G3338" s="102"/>
      <c r="I3338" s="93"/>
      <c r="J3338" s="93"/>
      <c r="S3338" s="72"/>
      <c r="T3338" s="72"/>
    </row>
    <row r="3339" spans="1:20" s="65" customFormat="1" ht="14.5" x14ac:dyDescent="0.35">
      <c r="A3339" s="48"/>
      <c r="E3339" s="102"/>
      <c r="F3339" s="102"/>
      <c r="G3339" s="102"/>
      <c r="I3339" s="93"/>
      <c r="J3339" s="93"/>
      <c r="S3339" s="72"/>
      <c r="T3339" s="72"/>
    </row>
    <row r="3340" spans="1:20" s="65" customFormat="1" ht="14.5" x14ac:dyDescent="0.35">
      <c r="A3340" s="48"/>
      <c r="E3340" s="102"/>
      <c r="F3340" s="102"/>
      <c r="G3340" s="102"/>
      <c r="I3340" s="93"/>
      <c r="J3340" s="93"/>
      <c r="S3340" s="72"/>
      <c r="T3340" s="72"/>
    </row>
    <row r="3341" spans="1:20" s="65" customFormat="1" ht="14.5" x14ac:dyDescent="0.35">
      <c r="A3341" s="48"/>
      <c r="E3341" s="102"/>
      <c r="F3341" s="102"/>
      <c r="G3341" s="102"/>
      <c r="I3341" s="93"/>
      <c r="J3341" s="93"/>
      <c r="S3341" s="72"/>
      <c r="T3341" s="72"/>
    </row>
    <row r="3342" spans="1:20" s="65" customFormat="1" ht="14.5" x14ac:dyDescent="0.35">
      <c r="A3342" s="48"/>
      <c r="E3342" s="102"/>
      <c r="F3342" s="102"/>
      <c r="G3342" s="102"/>
      <c r="I3342" s="93"/>
      <c r="J3342" s="93"/>
      <c r="S3342" s="72"/>
      <c r="T3342" s="72"/>
    </row>
    <row r="3343" spans="1:20" s="65" customFormat="1" ht="14.5" x14ac:dyDescent="0.35">
      <c r="A3343" s="48"/>
      <c r="E3343" s="102"/>
      <c r="F3343" s="102"/>
      <c r="G3343" s="102"/>
      <c r="I3343" s="93"/>
      <c r="J3343" s="93"/>
      <c r="S3343" s="72"/>
      <c r="T3343" s="72"/>
    </row>
    <row r="3344" spans="1:20" s="65" customFormat="1" ht="14.5" x14ac:dyDescent="0.35">
      <c r="A3344" s="48"/>
      <c r="E3344" s="102"/>
      <c r="F3344" s="102"/>
      <c r="G3344" s="102"/>
      <c r="I3344" s="93"/>
      <c r="J3344" s="93"/>
      <c r="S3344" s="72"/>
      <c r="T3344" s="72"/>
    </row>
    <row r="3345" spans="1:20" s="65" customFormat="1" ht="14.5" x14ac:dyDescent="0.35">
      <c r="A3345" s="48"/>
      <c r="E3345" s="102"/>
      <c r="F3345" s="102"/>
      <c r="G3345" s="102"/>
      <c r="I3345" s="93"/>
      <c r="J3345" s="93"/>
      <c r="S3345" s="72"/>
      <c r="T3345" s="72"/>
    </row>
    <row r="3346" spans="1:20" s="65" customFormat="1" ht="14.5" x14ac:dyDescent="0.35">
      <c r="A3346" s="48"/>
      <c r="E3346" s="102"/>
      <c r="F3346" s="102"/>
      <c r="G3346" s="102"/>
      <c r="I3346" s="93"/>
      <c r="J3346" s="93"/>
      <c r="S3346" s="72"/>
      <c r="T3346" s="72"/>
    </row>
    <row r="3347" spans="1:20" s="65" customFormat="1" ht="14.5" x14ac:dyDescent="0.35">
      <c r="A3347" s="48"/>
      <c r="E3347" s="102"/>
      <c r="F3347" s="102"/>
      <c r="G3347" s="102"/>
      <c r="I3347" s="93"/>
      <c r="J3347" s="93"/>
      <c r="S3347" s="72"/>
      <c r="T3347" s="72"/>
    </row>
    <row r="3348" spans="1:20" s="65" customFormat="1" ht="14.5" x14ac:dyDescent="0.35">
      <c r="A3348" s="48"/>
      <c r="E3348" s="102"/>
      <c r="F3348" s="102"/>
      <c r="G3348" s="102"/>
      <c r="I3348" s="93"/>
      <c r="J3348" s="93"/>
      <c r="S3348" s="72"/>
      <c r="T3348" s="72"/>
    </row>
    <row r="3349" spans="1:20" s="65" customFormat="1" ht="14.5" x14ac:dyDescent="0.35">
      <c r="A3349" s="48"/>
      <c r="E3349" s="102"/>
      <c r="F3349" s="102"/>
      <c r="G3349" s="102"/>
      <c r="I3349" s="93"/>
      <c r="J3349" s="93"/>
      <c r="S3349" s="72"/>
      <c r="T3349" s="72"/>
    </row>
    <row r="3350" spans="1:20" s="65" customFormat="1" ht="14.5" x14ac:dyDescent="0.35">
      <c r="A3350" s="48"/>
      <c r="E3350" s="102"/>
      <c r="F3350" s="102"/>
      <c r="G3350" s="102"/>
      <c r="I3350" s="93"/>
      <c r="J3350" s="93"/>
      <c r="S3350" s="72"/>
      <c r="T3350" s="72"/>
    </row>
    <row r="3351" spans="1:20" s="65" customFormat="1" ht="14.5" x14ac:dyDescent="0.35">
      <c r="A3351" s="48"/>
      <c r="E3351" s="102"/>
      <c r="F3351" s="102"/>
      <c r="G3351" s="102"/>
      <c r="I3351" s="93"/>
      <c r="J3351" s="93"/>
      <c r="S3351" s="72"/>
      <c r="T3351" s="72"/>
    </row>
    <row r="3352" spans="1:20" s="65" customFormat="1" ht="14.5" x14ac:dyDescent="0.35">
      <c r="A3352" s="48"/>
      <c r="E3352" s="102"/>
      <c r="F3352" s="102"/>
      <c r="G3352" s="102"/>
      <c r="I3352" s="93"/>
      <c r="J3352" s="93"/>
      <c r="S3352" s="72"/>
      <c r="T3352" s="72"/>
    </row>
    <row r="3353" spans="1:20" s="65" customFormat="1" ht="14.5" x14ac:dyDescent="0.35">
      <c r="A3353" s="48"/>
      <c r="E3353" s="102"/>
      <c r="F3353" s="102"/>
      <c r="G3353" s="102"/>
      <c r="I3353" s="93"/>
      <c r="J3353" s="93"/>
      <c r="S3353" s="72"/>
      <c r="T3353" s="72"/>
    </row>
    <row r="3354" spans="1:20" s="65" customFormat="1" ht="14.5" x14ac:dyDescent="0.35">
      <c r="A3354" s="48"/>
      <c r="E3354" s="102"/>
      <c r="F3354" s="102"/>
      <c r="G3354" s="102"/>
      <c r="I3354" s="93"/>
      <c r="J3354" s="93"/>
      <c r="S3354" s="72"/>
      <c r="T3354" s="72"/>
    </row>
    <row r="3355" spans="1:20" s="65" customFormat="1" ht="14.5" x14ac:dyDescent="0.35">
      <c r="A3355" s="48"/>
      <c r="E3355" s="102"/>
      <c r="F3355" s="102"/>
      <c r="G3355" s="102"/>
      <c r="I3355" s="93"/>
      <c r="J3355" s="93"/>
      <c r="S3355" s="72"/>
      <c r="T3355" s="72"/>
    </row>
    <row r="3356" spans="1:20" s="65" customFormat="1" ht="14.5" x14ac:dyDescent="0.35">
      <c r="A3356" s="48"/>
      <c r="E3356" s="102"/>
      <c r="F3356" s="102"/>
      <c r="G3356" s="102"/>
      <c r="I3356" s="93"/>
      <c r="J3356" s="93"/>
      <c r="S3356" s="72"/>
      <c r="T3356" s="72"/>
    </row>
    <row r="3357" spans="1:20" s="65" customFormat="1" ht="14.5" x14ac:dyDescent="0.35">
      <c r="A3357" s="48"/>
      <c r="E3357" s="102"/>
      <c r="F3357" s="102"/>
      <c r="G3357" s="102"/>
      <c r="I3357" s="93"/>
      <c r="J3357" s="93"/>
      <c r="S3357" s="72"/>
      <c r="T3357" s="72"/>
    </row>
    <row r="3358" spans="1:20" s="65" customFormat="1" ht="14.5" x14ac:dyDescent="0.35">
      <c r="A3358" s="48"/>
      <c r="E3358" s="102"/>
      <c r="F3358" s="102"/>
      <c r="G3358" s="102"/>
      <c r="I3358" s="93"/>
      <c r="J3358" s="93"/>
      <c r="S3358" s="72"/>
      <c r="T3358" s="72"/>
    </row>
    <row r="3359" spans="1:20" s="65" customFormat="1" ht="14.5" x14ac:dyDescent="0.35">
      <c r="A3359" s="48"/>
      <c r="E3359" s="102"/>
      <c r="F3359" s="102"/>
      <c r="G3359" s="102"/>
      <c r="I3359" s="93"/>
      <c r="J3359" s="93"/>
      <c r="S3359" s="72"/>
      <c r="T3359" s="72"/>
    </row>
    <row r="3360" spans="1:20" s="65" customFormat="1" ht="14.5" x14ac:dyDescent="0.35">
      <c r="A3360" s="48"/>
      <c r="E3360" s="102"/>
      <c r="F3360" s="102"/>
      <c r="G3360" s="102"/>
      <c r="I3360" s="93"/>
      <c r="J3360" s="93"/>
      <c r="S3360" s="72"/>
      <c r="T3360" s="72"/>
    </row>
    <row r="3361" spans="1:20" s="65" customFormat="1" ht="14.5" x14ac:dyDescent="0.35">
      <c r="A3361" s="48"/>
      <c r="E3361" s="102"/>
      <c r="F3361" s="102"/>
      <c r="G3361" s="102"/>
      <c r="I3361" s="93"/>
      <c r="J3361" s="93"/>
      <c r="S3361" s="72"/>
      <c r="T3361" s="72"/>
    </row>
    <row r="3362" spans="1:20" s="65" customFormat="1" ht="14.5" x14ac:dyDescent="0.35">
      <c r="A3362" s="48"/>
      <c r="E3362" s="102"/>
      <c r="F3362" s="102"/>
      <c r="G3362" s="102"/>
      <c r="I3362" s="93"/>
      <c r="J3362" s="93"/>
      <c r="S3362" s="72"/>
      <c r="T3362" s="72"/>
    </row>
    <row r="3363" spans="1:20" s="65" customFormat="1" ht="14.5" x14ac:dyDescent="0.35">
      <c r="A3363" s="48"/>
      <c r="E3363" s="102"/>
      <c r="F3363" s="102"/>
      <c r="G3363" s="102"/>
      <c r="I3363" s="93"/>
      <c r="J3363" s="93"/>
      <c r="S3363" s="72"/>
      <c r="T3363" s="72"/>
    </row>
    <row r="3364" spans="1:20" s="65" customFormat="1" ht="14.5" x14ac:dyDescent="0.35">
      <c r="A3364" s="48"/>
      <c r="E3364" s="102"/>
      <c r="F3364" s="102"/>
      <c r="G3364" s="102"/>
      <c r="I3364" s="93"/>
      <c r="J3364" s="93"/>
      <c r="S3364" s="72"/>
      <c r="T3364" s="72"/>
    </row>
    <row r="3365" spans="1:20" s="65" customFormat="1" ht="14.5" x14ac:dyDescent="0.35">
      <c r="A3365" s="48"/>
      <c r="E3365" s="102"/>
      <c r="F3365" s="102"/>
      <c r="G3365" s="102"/>
      <c r="I3365" s="93"/>
      <c r="J3365" s="93"/>
      <c r="S3365" s="72"/>
      <c r="T3365" s="72"/>
    </row>
    <row r="3366" spans="1:20" s="65" customFormat="1" ht="14.5" x14ac:dyDescent="0.35">
      <c r="A3366" s="48"/>
      <c r="E3366" s="102"/>
      <c r="F3366" s="102"/>
      <c r="G3366" s="102"/>
      <c r="I3366" s="93"/>
      <c r="J3366" s="93"/>
      <c r="S3366" s="72"/>
      <c r="T3366" s="72"/>
    </row>
    <row r="3367" spans="1:20" s="65" customFormat="1" ht="14.5" x14ac:dyDescent="0.35">
      <c r="A3367" s="48"/>
      <c r="E3367" s="102"/>
      <c r="F3367" s="102"/>
      <c r="G3367" s="102"/>
      <c r="I3367" s="93"/>
      <c r="J3367" s="93"/>
      <c r="S3367" s="72"/>
      <c r="T3367" s="72"/>
    </row>
    <row r="3368" spans="1:20" s="65" customFormat="1" ht="14.5" x14ac:dyDescent="0.35">
      <c r="A3368" s="48"/>
      <c r="E3368" s="102"/>
      <c r="F3368" s="102"/>
      <c r="G3368" s="102"/>
      <c r="I3368" s="93"/>
      <c r="J3368" s="93"/>
      <c r="S3368" s="72"/>
      <c r="T3368" s="72"/>
    </row>
    <row r="3369" spans="1:20" s="65" customFormat="1" ht="14.5" x14ac:dyDescent="0.35">
      <c r="A3369" s="48"/>
      <c r="E3369" s="102"/>
      <c r="F3369" s="102"/>
      <c r="G3369" s="102"/>
      <c r="I3369" s="93"/>
      <c r="J3369" s="93"/>
      <c r="S3369" s="72"/>
      <c r="T3369" s="72"/>
    </row>
    <row r="3370" spans="1:20" s="65" customFormat="1" ht="14.5" x14ac:dyDescent="0.35">
      <c r="A3370" s="48"/>
      <c r="E3370" s="102"/>
      <c r="F3370" s="102"/>
      <c r="G3370" s="102"/>
      <c r="I3370" s="93"/>
      <c r="J3370" s="93"/>
      <c r="S3370" s="72"/>
      <c r="T3370" s="72"/>
    </row>
    <row r="3371" spans="1:20" s="65" customFormat="1" ht="14.5" x14ac:dyDescent="0.35">
      <c r="A3371" s="48"/>
      <c r="E3371" s="102"/>
      <c r="F3371" s="102"/>
      <c r="G3371" s="102"/>
      <c r="I3371" s="93"/>
      <c r="J3371" s="93"/>
      <c r="S3371" s="72"/>
      <c r="T3371" s="72"/>
    </row>
    <row r="3372" spans="1:20" s="65" customFormat="1" ht="14.5" x14ac:dyDescent="0.35">
      <c r="A3372" s="48"/>
      <c r="E3372" s="102"/>
      <c r="F3372" s="102"/>
      <c r="G3372" s="102"/>
      <c r="I3372" s="93"/>
      <c r="J3372" s="93"/>
      <c r="S3372" s="72"/>
      <c r="T3372" s="72"/>
    </row>
    <row r="3373" spans="1:20" s="65" customFormat="1" ht="14.5" x14ac:dyDescent="0.35">
      <c r="A3373" s="48"/>
      <c r="E3373" s="102"/>
      <c r="F3373" s="102"/>
      <c r="G3373" s="102"/>
      <c r="I3373" s="93"/>
      <c r="J3373" s="93"/>
      <c r="S3373" s="72"/>
      <c r="T3373" s="72"/>
    </row>
    <row r="3374" spans="1:20" s="65" customFormat="1" ht="14.5" x14ac:dyDescent="0.35">
      <c r="A3374" s="48"/>
      <c r="E3374" s="102"/>
      <c r="F3374" s="102"/>
      <c r="G3374" s="102"/>
      <c r="I3374" s="93"/>
      <c r="J3374" s="93"/>
      <c r="S3374" s="72"/>
      <c r="T3374" s="72"/>
    </row>
    <row r="3375" spans="1:20" s="65" customFormat="1" ht="14.5" x14ac:dyDescent="0.35">
      <c r="A3375" s="48"/>
      <c r="E3375" s="102"/>
      <c r="F3375" s="102"/>
      <c r="G3375" s="102"/>
      <c r="I3375" s="93"/>
      <c r="J3375" s="93"/>
      <c r="S3375" s="72"/>
      <c r="T3375" s="72"/>
    </row>
    <row r="3376" spans="1:20" s="65" customFormat="1" ht="14.5" x14ac:dyDescent="0.35">
      <c r="A3376" s="48"/>
      <c r="E3376" s="102"/>
      <c r="F3376" s="102"/>
      <c r="G3376" s="102"/>
      <c r="I3376" s="93"/>
      <c r="J3376" s="93"/>
      <c r="S3376" s="72"/>
      <c r="T3376" s="72"/>
    </row>
    <row r="3377" spans="1:20" s="65" customFormat="1" ht="14.5" x14ac:dyDescent="0.35">
      <c r="A3377" s="48"/>
      <c r="E3377" s="102"/>
      <c r="F3377" s="102"/>
      <c r="G3377" s="102"/>
      <c r="I3377" s="93"/>
      <c r="J3377" s="93"/>
      <c r="S3377" s="72"/>
      <c r="T3377" s="72"/>
    </row>
    <row r="3378" spans="1:20" s="65" customFormat="1" ht="14.5" x14ac:dyDescent="0.35">
      <c r="A3378" s="48"/>
      <c r="E3378" s="102"/>
      <c r="F3378" s="102"/>
      <c r="G3378" s="102"/>
      <c r="I3378" s="93"/>
      <c r="J3378" s="93"/>
      <c r="S3378" s="72"/>
      <c r="T3378" s="72"/>
    </row>
    <row r="3379" spans="1:20" s="65" customFormat="1" ht="14.5" x14ac:dyDescent="0.35">
      <c r="A3379" s="48"/>
      <c r="E3379" s="102"/>
      <c r="F3379" s="102"/>
      <c r="G3379" s="102"/>
      <c r="I3379" s="93"/>
      <c r="J3379" s="93"/>
      <c r="S3379" s="72"/>
      <c r="T3379" s="72"/>
    </row>
    <row r="3380" spans="1:20" s="65" customFormat="1" ht="14.5" x14ac:dyDescent="0.35">
      <c r="A3380" s="48"/>
      <c r="E3380" s="102"/>
      <c r="F3380" s="102"/>
      <c r="G3380" s="102"/>
      <c r="I3380" s="93"/>
      <c r="J3380" s="93"/>
      <c r="S3380" s="72"/>
      <c r="T3380" s="72"/>
    </row>
    <row r="3381" spans="1:20" s="65" customFormat="1" ht="14.5" x14ac:dyDescent="0.35">
      <c r="A3381" s="48"/>
      <c r="E3381" s="102"/>
      <c r="F3381" s="102"/>
      <c r="G3381" s="102"/>
      <c r="I3381" s="93"/>
      <c r="J3381" s="93"/>
      <c r="S3381" s="72"/>
      <c r="T3381" s="72"/>
    </row>
    <row r="3382" spans="1:20" s="65" customFormat="1" ht="14.5" x14ac:dyDescent="0.35">
      <c r="A3382" s="48"/>
      <c r="E3382" s="102"/>
      <c r="F3382" s="102"/>
      <c r="G3382" s="102"/>
      <c r="I3382" s="93"/>
      <c r="J3382" s="93"/>
      <c r="S3382" s="72"/>
      <c r="T3382" s="72"/>
    </row>
    <row r="3383" spans="1:20" s="65" customFormat="1" ht="14.5" x14ac:dyDescent="0.35">
      <c r="A3383" s="48"/>
      <c r="E3383" s="102"/>
      <c r="F3383" s="102"/>
      <c r="G3383" s="102"/>
      <c r="I3383" s="93"/>
      <c r="J3383" s="93"/>
      <c r="S3383" s="72"/>
      <c r="T3383" s="72"/>
    </row>
    <row r="3384" spans="1:20" s="65" customFormat="1" ht="14.5" x14ac:dyDescent="0.35">
      <c r="A3384" s="48"/>
      <c r="E3384" s="102"/>
      <c r="F3384" s="102"/>
      <c r="G3384" s="102"/>
      <c r="I3384" s="93"/>
      <c r="J3384" s="93"/>
      <c r="S3384" s="72"/>
      <c r="T3384" s="72"/>
    </row>
    <row r="3385" spans="1:20" s="65" customFormat="1" ht="14.5" x14ac:dyDescent="0.35">
      <c r="A3385" s="48"/>
      <c r="E3385" s="102"/>
      <c r="F3385" s="102"/>
      <c r="G3385" s="102"/>
      <c r="I3385" s="93"/>
      <c r="J3385" s="93"/>
      <c r="S3385" s="72"/>
      <c r="T3385" s="72"/>
    </row>
    <row r="3386" spans="1:20" s="65" customFormat="1" ht="14.5" x14ac:dyDescent="0.35">
      <c r="A3386" s="48"/>
      <c r="E3386" s="102"/>
      <c r="F3386" s="102"/>
      <c r="G3386" s="102"/>
      <c r="I3386" s="93"/>
      <c r="J3386" s="93"/>
      <c r="S3386" s="72"/>
      <c r="T3386" s="72"/>
    </row>
    <row r="3387" spans="1:20" s="65" customFormat="1" ht="14.5" x14ac:dyDescent="0.35">
      <c r="A3387" s="48"/>
      <c r="E3387" s="102"/>
      <c r="F3387" s="102"/>
      <c r="G3387" s="102"/>
      <c r="I3387" s="93"/>
      <c r="J3387" s="93"/>
      <c r="S3387" s="72"/>
      <c r="T3387" s="72"/>
    </row>
    <row r="3388" spans="1:20" s="65" customFormat="1" ht="14.5" x14ac:dyDescent="0.35">
      <c r="A3388" s="48"/>
      <c r="E3388" s="102"/>
      <c r="F3388" s="102"/>
      <c r="G3388" s="102"/>
      <c r="I3388" s="93"/>
      <c r="J3388" s="93"/>
      <c r="S3388" s="72"/>
      <c r="T3388" s="72"/>
    </row>
    <row r="3389" spans="1:20" s="65" customFormat="1" ht="14.5" x14ac:dyDescent="0.35">
      <c r="A3389" s="48"/>
      <c r="E3389" s="102"/>
      <c r="F3389" s="102"/>
      <c r="G3389" s="102"/>
      <c r="I3389" s="93"/>
      <c r="J3389" s="93"/>
      <c r="S3389" s="72"/>
      <c r="T3389" s="72"/>
    </row>
    <row r="3390" spans="1:20" s="65" customFormat="1" ht="14.5" x14ac:dyDescent="0.35">
      <c r="A3390" s="48"/>
      <c r="E3390" s="102"/>
      <c r="F3390" s="102"/>
      <c r="G3390" s="102"/>
      <c r="I3390" s="93"/>
      <c r="J3390" s="93"/>
      <c r="S3390" s="72"/>
      <c r="T3390" s="72"/>
    </row>
    <row r="3391" spans="1:20" s="65" customFormat="1" ht="14.5" x14ac:dyDescent="0.35">
      <c r="A3391" s="48"/>
      <c r="E3391" s="102"/>
      <c r="F3391" s="102"/>
      <c r="G3391" s="102"/>
      <c r="I3391" s="93"/>
      <c r="J3391" s="93"/>
      <c r="S3391" s="72"/>
      <c r="T3391" s="72"/>
    </row>
    <row r="3392" spans="1:20" s="65" customFormat="1" ht="14.5" x14ac:dyDescent="0.35">
      <c r="A3392" s="48"/>
      <c r="E3392" s="102"/>
      <c r="F3392" s="102"/>
      <c r="G3392" s="102"/>
      <c r="I3392" s="93"/>
      <c r="J3392" s="93"/>
      <c r="S3392" s="72"/>
      <c r="T3392" s="72"/>
    </row>
    <row r="3393" spans="1:20" s="65" customFormat="1" ht="14.5" x14ac:dyDescent="0.35">
      <c r="A3393" s="48"/>
      <c r="E3393" s="102"/>
      <c r="F3393" s="102"/>
      <c r="G3393" s="102"/>
      <c r="I3393" s="93"/>
      <c r="J3393" s="93"/>
      <c r="S3393" s="72"/>
      <c r="T3393" s="72"/>
    </row>
    <row r="3394" spans="1:20" s="65" customFormat="1" ht="14.5" x14ac:dyDescent="0.35">
      <c r="A3394" s="48"/>
      <c r="E3394" s="102"/>
      <c r="F3394" s="102"/>
      <c r="G3394" s="102"/>
      <c r="I3394" s="93"/>
      <c r="J3394" s="93"/>
      <c r="S3394" s="72"/>
      <c r="T3394" s="72"/>
    </row>
    <row r="3395" spans="1:20" s="65" customFormat="1" ht="14.5" x14ac:dyDescent="0.35">
      <c r="A3395" s="48"/>
      <c r="E3395" s="102"/>
      <c r="F3395" s="102"/>
      <c r="G3395" s="102"/>
      <c r="I3395" s="93"/>
      <c r="J3395" s="93"/>
      <c r="S3395" s="72"/>
      <c r="T3395" s="72"/>
    </row>
    <row r="3396" spans="1:20" s="65" customFormat="1" ht="14.5" x14ac:dyDescent="0.35">
      <c r="A3396" s="48"/>
      <c r="E3396" s="102"/>
      <c r="F3396" s="102"/>
      <c r="G3396" s="102"/>
      <c r="I3396" s="93"/>
      <c r="J3396" s="93"/>
      <c r="S3396" s="72"/>
      <c r="T3396" s="72"/>
    </row>
    <row r="3397" spans="1:20" s="65" customFormat="1" ht="14.5" x14ac:dyDescent="0.35">
      <c r="A3397" s="48"/>
      <c r="E3397" s="102"/>
      <c r="F3397" s="102"/>
      <c r="G3397" s="102"/>
      <c r="I3397" s="93"/>
      <c r="J3397" s="93"/>
      <c r="S3397" s="72"/>
      <c r="T3397" s="72"/>
    </row>
    <row r="3398" spans="1:20" s="65" customFormat="1" ht="14.5" x14ac:dyDescent="0.35">
      <c r="A3398" s="48"/>
      <c r="E3398" s="102"/>
      <c r="F3398" s="102"/>
      <c r="G3398" s="102"/>
      <c r="I3398" s="93"/>
      <c r="J3398" s="93"/>
      <c r="S3398" s="72"/>
      <c r="T3398" s="72"/>
    </row>
    <row r="3399" spans="1:20" s="65" customFormat="1" ht="14.5" x14ac:dyDescent="0.35">
      <c r="A3399" s="48"/>
      <c r="E3399" s="102"/>
      <c r="F3399" s="102"/>
      <c r="G3399" s="102"/>
      <c r="I3399" s="93"/>
      <c r="J3399" s="93"/>
      <c r="S3399" s="72"/>
      <c r="T3399" s="72"/>
    </row>
    <row r="3400" spans="1:20" s="65" customFormat="1" ht="14.5" x14ac:dyDescent="0.35">
      <c r="A3400" s="48"/>
      <c r="E3400" s="102"/>
      <c r="F3400" s="102"/>
      <c r="G3400" s="102"/>
      <c r="I3400" s="93"/>
      <c r="J3400" s="93"/>
      <c r="S3400" s="72"/>
      <c r="T3400" s="72"/>
    </row>
    <row r="3401" spans="1:20" s="65" customFormat="1" ht="14.5" x14ac:dyDescent="0.35">
      <c r="A3401" s="48"/>
      <c r="E3401" s="102"/>
      <c r="F3401" s="102"/>
      <c r="G3401" s="102"/>
      <c r="I3401" s="93"/>
      <c r="J3401" s="93"/>
      <c r="S3401" s="72"/>
      <c r="T3401" s="72"/>
    </row>
    <row r="3402" spans="1:20" s="65" customFormat="1" ht="14.5" x14ac:dyDescent="0.35">
      <c r="A3402" s="48"/>
      <c r="E3402" s="102"/>
      <c r="F3402" s="102"/>
      <c r="G3402" s="102"/>
      <c r="I3402" s="93"/>
      <c r="J3402" s="93"/>
      <c r="S3402" s="72"/>
      <c r="T3402" s="72"/>
    </row>
    <row r="3403" spans="1:20" s="65" customFormat="1" ht="14.5" x14ac:dyDescent="0.35">
      <c r="A3403" s="48"/>
      <c r="E3403" s="102"/>
      <c r="F3403" s="102"/>
      <c r="G3403" s="102"/>
      <c r="I3403" s="93"/>
      <c r="J3403" s="93"/>
      <c r="S3403" s="72"/>
      <c r="T3403" s="72"/>
    </row>
    <row r="3404" spans="1:20" s="65" customFormat="1" ht="14.5" x14ac:dyDescent="0.35">
      <c r="A3404" s="48"/>
      <c r="E3404" s="102"/>
      <c r="F3404" s="102"/>
      <c r="G3404" s="102"/>
      <c r="I3404" s="93"/>
      <c r="J3404" s="93"/>
      <c r="S3404" s="72"/>
      <c r="T3404" s="72"/>
    </row>
    <row r="3405" spans="1:20" s="65" customFormat="1" ht="14.5" x14ac:dyDescent="0.35">
      <c r="A3405" s="48"/>
      <c r="E3405" s="102"/>
      <c r="F3405" s="102"/>
      <c r="G3405" s="102"/>
      <c r="I3405" s="93"/>
      <c r="J3405" s="93"/>
      <c r="S3405" s="72"/>
      <c r="T3405" s="72"/>
    </row>
    <row r="3406" spans="1:20" s="65" customFormat="1" ht="14.5" x14ac:dyDescent="0.35">
      <c r="A3406" s="48"/>
      <c r="E3406" s="102"/>
      <c r="F3406" s="102"/>
      <c r="G3406" s="102"/>
      <c r="I3406" s="93"/>
      <c r="J3406" s="93"/>
      <c r="S3406" s="72"/>
      <c r="T3406" s="72"/>
    </row>
    <row r="3407" spans="1:20" s="65" customFormat="1" ht="14.5" x14ac:dyDescent="0.35">
      <c r="A3407" s="48"/>
      <c r="E3407" s="102"/>
      <c r="F3407" s="102"/>
      <c r="G3407" s="102"/>
      <c r="I3407" s="93"/>
      <c r="J3407" s="93"/>
      <c r="S3407" s="72"/>
      <c r="T3407" s="72"/>
    </row>
    <row r="3408" spans="1:20" s="65" customFormat="1" ht="14.5" x14ac:dyDescent="0.35">
      <c r="A3408" s="48"/>
      <c r="E3408" s="102"/>
      <c r="F3408" s="102"/>
      <c r="G3408" s="102"/>
      <c r="I3408" s="93"/>
      <c r="J3408" s="93"/>
      <c r="S3408" s="72"/>
      <c r="T3408" s="72"/>
    </row>
    <row r="3409" spans="1:20" s="65" customFormat="1" ht="14.5" x14ac:dyDescent="0.35">
      <c r="A3409" s="48"/>
      <c r="E3409" s="102"/>
      <c r="F3409" s="102"/>
      <c r="G3409" s="102"/>
      <c r="I3409" s="93"/>
      <c r="J3409" s="93"/>
      <c r="S3409" s="72"/>
      <c r="T3409" s="72"/>
    </row>
    <row r="3410" spans="1:20" s="65" customFormat="1" ht="14.5" x14ac:dyDescent="0.35">
      <c r="A3410" s="48"/>
      <c r="E3410" s="102"/>
      <c r="F3410" s="102"/>
      <c r="G3410" s="102"/>
      <c r="I3410" s="93"/>
      <c r="J3410" s="93"/>
      <c r="S3410" s="72"/>
      <c r="T3410" s="72"/>
    </row>
    <row r="3411" spans="1:20" s="65" customFormat="1" ht="14.5" x14ac:dyDescent="0.35">
      <c r="A3411" s="48"/>
      <c r="E3411" s="102"/>
      <c r="F3411" s="102"/>
      <c r="G3411" s="102"/>
      <c r="I3411" s="93"/>
      <c r="J3411" s="93"/>
      <c r="S3411" s="72"/>
      <c r="T3411" s="72"/>
    </row>
    <row r="3412" spans="1:20" s="65" customFormat="1" ht="14.5" x14ac:dyDescent="0.35">
      <c r="A3412" s="48"/>
      <c r="E3412" s="102"/>
      <c r="F3412" s="102"/>
      <c r="G3412" s="102"/>
      <c r="I3412" s="93"/>
      <c r="J3412" s="93"/>
      <c r="S3412" s="72"/>
      <c r="T3412" s="72"/>
    </row>
    <row r="3413" spans="1:20" s="65" customFormat="1" ht="14.5" x14ac:dyDescent="0.35">
      <c r="A3413" s="48"/>
      <c r="E3413" s="102"/>
      <c r="F3413" s="102"/>
      <c r="G3413" s="102"/>
      <c r="I3413" s="93"/>
      <c r="J3413" s="93"/>
      <c r="S3413" s="72"/>
      <c r="T3413" s="72"/>
    </row>
    <row r="3414" spans="1:20" s="65" customFormat="1" ht="14.5" x14ac:dyDescent="0.35">
      <c r="A3414" s="48"/>
      <c r="E3414" s="102"/>
      <c r="F3414" s="102"/>
      <c r="G3414" s="102"/>
      <c r="I3414" s="93"/>
      <c r="J3414" s="93"/>
      <c r="S3414" s="72"/>
      <c r="T3414" s="72"/>
    </row>
    <row r="3415" spans="1:20" s="65" customFormat="1" ht="14.5" x14ac:dyDescent="0.35">
      <c r="A3415" s="48"/>
      <c r="E3415" s="102"/>
      <c r="F3415" s="102"/>
      <c r="G3415" s="102"/>
      <c r="I3415" s="93"/>
      <c r="J3415" s="93"/>
      <c r="S3415" s="72"/>
      <c r="T3415" s="72"/>
    </row>
    <row r="3416" spans="1:20" s="65" customFormat="1" ht="14.5" x14ac:dyDescent="0.35">
      <c r="A3416" s="48"/>
      <c r="E3416" s="102"/>
      <c r="F3416" s="102"/>
      <c r="G3416" s="102"/>
      <c r="I3416" s="93"/>
      <c r="J3416" s="93"/>
      <c r="S3416" s="72"/>
      <c r="T3416" s="72"/>
    </row>
    <row r="3417" spans="1:20" s="65" customFormat="1" ht="14.5" x14ac:dyDescent="0.35">
      <c r="A3417" s="48"/>
      <c r="E3417" s="102"/>
      <c r="F3417" s="102"/>
      <c r="G3417" s="102"/>
      <c r="I3417" s="93"/>
      <c r="J3417" s="93"/>
      <c r="S3417" s="72"/>
      <c r="T3417" s="72"/>
    </row>
    <row r="3418" spans="1:20" s="65" customFormat="1" ht="14.5" x14ac:dyDescent="0.35">
      <c r="A3418" s="48"/>
      <c r="E3418" s="102"/>
      <c r="F3418" s="102"/>
      <c r="G3418" s="102"/>
      <c r="I3418" s="93"/>
      <c r="J3418" s="93"/>
      <c r="S3418" s="72"/>
      <c r="T3418" s="72"/>
    </row>
    <row r="3419" spans="1:20" s="65" customFormat="1" ht="14.5" x14ac:dyDescent="0.35">
      <c r="A3419" s="48"/>
      <c r="E3419" s="102"/>
      <c r="F3419" s="102"/>
      <c r="G3419" s="102"/>
      <c r="I3419" s="93"/>
      <c r="J3419" s="93"/>
      <c r="S3419" s="72"/>
      <c r="T3419" s="72"/>
    </row>
    <row r="3420" spans="1:20" s="65" customFormat="1" ht="14.5" x14ac:dyDescent="0.35">
      <c r="A3420" s="48"/>
      <c r="E3420" s="102"/>
      <c r="F3420" s="102"/>
      <c r="G3420" s="102"/>
      <c r="I3420" s="93"/>
      <c r="J3420" s="93"/>
      <c r="S3420" s="72"/>
      <c r="T3420" s="72"/>
    </row>
    <row r="3421" spans="1:20" s="65" customFormat="1" ht="14.5" x14ac:dyDescent="0.35">
      <c r="A3421" s="48"/>
      <c r="E3421" s="102"/>
      <c r="F3421" s="102"/>
      <c r="G3421" s="102"/>
      <c r="I3421" s="93"/>
      <c r="J3421" s="93"/>
      <c r="S3421" s="72"/>
      <c r="T3421" s="72"/>
    </row>
    <row r="3422" spans="1:20" s="65" customFormat="1" ht="14.5" x14ac:dyDescent="0.35">
      <c r="A3422" s="48"/>
      <c r="E3422" s="102"/>
      <c r="F3422" s="102"/>
      <c r="G3422" s="102"/>
      <c r="I3422" s="93"/>
      <c r="J3422" s="93"/>
      <c r="S3422" s="72"/>
      <c r="T3422" s="72"/>
    </row>
    <row r="3423" spans="1:20" s="65" customFormat="1" ht="14.5" x14ac:dyDescent="0.35">
      <c r="A3423" s="48"/>
      <c r="E3423" s="102"/>
      <c r="F3423" s="102"/>
      <c r="G3423" s="102"/>
      <c r="I3423" s="93"/>
      <c r="J3423" s="93"/>
      <c r="S3423" s="72"/>
      <c r="T3423" s="72"/>
    </row>
    <row r="3424" spans="1:20" s="65" customFormat="1" ht="14.5" x14ac:dyDescent="0.35">
      <c r="A3424" s="48"/>
      <c r="E3424" s="102"/>
      <c r="F3424" s="102"/>
      <c r="G3424" s="102"/>
      <c r="I3424" s="93"/>
      <c r="J3424" s="93"/>
      <c r="S3424" s="72"/>
      <c r="T3424" s="72"/>
    </row>
    <row r="3425" spans="1:20" s="65" customFormat="1" ht="14.5" x14ac:dyDescent="0.35">
      <c r="A3425" s="48"/>
      <c r="E3425" s="102"/>
      <c r="F3425" s="102"/>
      <c r="G3425" s="102"/>
      <c r="I3425" s="93"/>
      <c r="J3425" s="93"/>
      <c r="S3425" s="72"/>
      <c r="T3425" s="72"/>
    </row>
    <row r="3426" spans="1:20" s="65" customFormat="1" ht="14.5" x14ac:dyDescent="0.35">
      <c r="A3426" s="48"/>
      <c r="E3426" s="102"/>
      <c r="F3426" s="102"/>
      <c r="G3426" s="102"/>
      <c r="I3426" s="93"/>
      <c r="J3426" s="93"/>
      <c r="S3426" s="72"/>
      <c r="T3426" s="72"/>
    </row>
    <row r="3427" spans="1:20" s="65" customFormat="1" ht="14.5" x14ac:dyDescent="0.35">
      <c r="A3427" s="48"/>
      <c r="E3427" s="102"/>
      <c r="F3427" s="102"/>
      <c r="G3427" s="102"/>
      <c r="I3427" s="93"/>
      <c r="J3427" s="93"/>
      <c r="S3427" s="72"/>
      <c r="T3427" s="72"/>
    </row>
    <row r="3428" spans="1:20" s="65" customFormat="1" ht="14.5" x14ac:dyDescent="0.35">
      <c r="A3428" s="48"/>
      <c r="E3428" s="102"/>
      <c r="F3428" s="102"/>
      <c r="G3428" s="102"/>
      <c r="I3428" s="93"/>
      <c r="J3428" s="93"/>
      <c r="S3428" s="72"/>
      <c r="T3428" s="72"/>
    </row>
    <row r="3429" spans="1:20" s="65" customFormat="1" ht="14.5" x14ac:dyDescent="0.35">
      <c r="A3429" s="48"/>
      <c r="E3429" s="102"/>
      <c r="F3429" s="102"/>
      <c r="G3429" s="102"/>
      <c r="I3429" s="93"/>
      <c r="J3429" s="93"/>
      <c r="S3429" s="72"/>
      <c r="T3429" s="72"/>
    </row>
    <row r="3430" spans="1:20" s="65" customFormat="1" ht="14.5" x14ac:dyDescent="0.35">
      <c r="A3430" s="48"/>
      <c r="E3430" s="102"/>
      <c r="F3430" s="102"/>
      <c r="G3430" s="102"/>
      <c r="I3430" s="93"/>
      <c r="J3430" s="93"/>
      <c r="S3430" s="72"/>
      <c r="T3430" s="72"/>
    </row>
    <row r="3431" spans="1:20" s="65" customFormat="1" ht="14.5" x14ac:dyDescent="0.35">
      <c r="A3431" s="48"/>
      <c r="E3431" s="102"/>
      <c r="F3431" s="102"/>
      <c r="G3431" s="102"/>
      <c r="I3431" s="93"/>
      <c r="J3431" s="93"/>
      <c r="S3431" s="72"/>
      <c r="T3431" s="72"/>
    </row>
    <row r="3432" spans="1:20" s="65" customFormat="1" ht="14.5" x14ac:dyDescent="0.35">
      <c r="A3432" s="48"/>
      <c r="E3432" s="102"/>
      <c r="F3432" s="102"/>
      <c r="G3432" s="102"/>
      <c r="I3432" s="93"/>
      <c r="J3432" s="93"/>
      <c r="S3432" s="72"/>
      <c r="T3432" s="72"/>
    </row>
    <row r="3433" spans="1:20" s="65" customFormat="1" ht="14.5" x14ac:dyDescent="0.35">
      <c r="A3433" s="48"/>
      <c r="E3433" s="102"/>
      <c r="F3433" s="102"/>
      <c r="G3433" s="102"/>
      <c r="I3433" s="93"/>
      <c r="J3433" s="93"/>
      <c r="S3433" s="72"/>
      <c r="T3433" s="72"/>
    </row>
    <row r="3434" spans="1:20" s="65" customFormat="1" ht="14.5" x14ac:dyDescent="0.35">
      <c r="A3434" s="48"/>
      <c r="E3434" s="102"/>
      <c r="F3434" s="102"/>
      <c r="G3434" s="102"/>
      <c r="I3434" s="93"/>
      <c r="J3434" s="93"/>
      <c r="S3434" s="72"/>
      <c r="T3434" s="72"/>
    </row>
    <row r="3435" spans="1:20" s="65" customFormat="1" ht="14.5" x14ac:dyDescent="0.35">
      <c r="A3435" s="48"/>
      <c r="E3435" s="102"/>
      <c r="F3435" s="102"/>
      <c r="G3435" s="102"/>
      <c r="I3435" s="93"/>
      <c r="J3435" s="93"/>
      <c r="S3435" s="72"/>
      <c r="T3435" s="72"/>
    </row>
    <row r="3436" spans="1:20" s="65" customFormat="1" ht="14.5" x14ac:dyDescent="0.35">
      <c r="A3436" s="48"/>
      <c r="E3436" s="102"/>
      <c r="F3436" s="102"/>
      <c r="G3436" s="102"/>
      <c r="I3436" s="93"/>
      <c r="J3436" s="93"/>
      <c r="S3436" s="72"/>
      <c r="T3436" s="72"/>
    </row>
    <row r="3437" spans="1:20" s="65" customFormat="1" ht="14.5" x14ac:dyDescent="0.35">
      <c r="A3437" s="48"/>
      <c r="E3437" s="102"/>
      <c r="F3437" s="102"/>
      <c r="G3437" s="102"/>
      <c r="I3437" s="93"/>
      <c r="J3437" s="93"/>
      <c r="S3437" s="72"/>
      <c r="T3437" s="72"/>
    </row>
    <row r="3438" spans="1:20" s="65" customFormat="1" ht="14.5" x14ac:dyDescent="0.35">
      <c r="A3438" s="48"/>
      <c r="E3438" s="102"/>
      <c r="F3438" s="102"/>
      <c r="G3438" s="102"/>
      <c r="I3438" s="93"/>
      <c r="J3438" s="93"/>
      <c r="S3438" s="72"/>
      <c r="T3438" s="72"/>
    </row>
    <row r="3439" spans="1:20" s="65" customFormat="1" ht="14.5" x14ac:dyDescent="0.35">
      <c r="A3439" s="48"/>
      <c r="E3439" s="102"/>
      <c r="F3439" s="102"/>
      <c r="G3439" s="102"/>
      <c r="I3439" s="93"/>
      <c r="J3439" s="93"/>
      <c r="S3439" s="72"/>
      <c r="T3439" s="72"/>
    </row>
    <row r="3440" spans="1:20" s="65" customFormat="1" ht="14.5" x14ac:dyDescent="0.35">
      <c r="A3440" s="48"/>
      <c r="E3440" s="102"/>
      <c r="F3440" s="102"/>
      <c r="G3440" s="102"/>
      <c r="I3440" s="93"/>
      <c r="J3440" s="93"/>
      <c r="S3440" s="72"/>
      <c r="T3440" s="72"/>
    </row>
    <row r="3441" spans="1:20" s="65" customFormat="1" ht="14.5" x14ac:dyDescent="0.35">
      <c r="A3441" s="48"/>
      <c r="E3441" s="102"/>
      <c r="F3441" s="102"/>
      <c r="G3441" s="102"/>
      <c r="I3441" s="93"/>
      <c r="J3441" s="93"/>
      <c r="S3441" s="72"/>
      <c r="T3441" s="72"/>
    </row>
    <row r="3442" spans="1:20" s="65" customFormat="1" ht="14.5" x14ac:dyDescent="0.35">
      <c r="A3442" s="48"/>
      <c r="E3442" s="102"/>
      <c r="F3442" s="102"/>
      <c r="G3442" s="102"/>
      <c r="I3442" s="93"/>
      <c r="J3442" s="93"/>
      <c r="S3442" s="72"/>
      <c r="T3442" s="72"/>
    </row>
    <row r="3443" spans="1:20" s="65" customFormat="1" ht="14.5" x14ac:dyDescent="0.35">
      <c r="A3443" s="48"/>
      <c r="E3443" s="102"/>
      <c r="F3443" s="102"/>
      <c r="G3443" s="102"/>
      <c r="I3443" s="93"/>
      <c r="J3443" s="93"/>
      <c r="S3443" s="72"/>
      <c r="T3443" s="72"/>
    </row>
    <row r="3444" spans="1:20" s="65" customFormat="1" ht="14.5" x14ac:dyDescent="0.35">
      <c r="A3444" s="48"/>
      <c r="E3444" s="102"/>
      <c r="F3444" s="102"/>
      <c r="G3444" s="102"/>
      <c r="I3444" s="93"/>
      <c r="J3444" s="93"/>
      <c r="S3444" s="72"/>
      <c r="T3444" s="72"/>
    </row>
    <row r="3445" spans="1:20" s="65" customFormat="1" ht="14.5" x14ac:dyDescent="0.35">
      <c r="A3445" s="48"/>
      <c r="E3445" s="102"/>
      <c r="F3445" s="102"/>
      <c r="G3445" s="102"/>
      <c r="I3445" s="93"/>
      <c r="J3445" s="93"/>
      <c r="S3445" s="72"/>
      <c r="T3445" s="72"/>
    </row>
    <row r="3446" spans="1:20" s="65" customFormat="1" ht="14.5" x14ac:dyDescent="0.35">
      <c r="A3446" s="48"/>
      <c r="E3446" s="102"/>
      <c r="F3446" s="102"/>
      <c r="G3446" s="102"/>
      <c r="I3446" s="93"/>
      <c r="J3446" s="93"/>
      <c r="S3446" s="72"/>
      <c r="T3446" s="72"/>
    </row>
    <row r="3447" spans="1:20" s="65" customFormat="1" ht="14.5" x14ac:dyDescent="0.35">
      <c r="A3447" s="48"/>
      <c r="E3447" s="102"/>
      <c r="F3447" s="102"/>
      <c r="G3447" s="102"/>
      <c r="I3447" s="93"/>
      <c r="J3447" s="93"/>
      <c r="S3447" s="72"/>
      <c r="T3447" s="72"/>
    </row>
    <row r="3448" spans="1:20" s="65" customFormat="1" ht="14.5" x14ac:dyDescent="0.35">
      <c r="A3448" s="48"/>
      <c r="E3448" s="102"/>
      <c r="F3448" s="102"/>
      <c r="G3448" s="102"/>
      <c r="I3448" s="93"/>
      <c r="J3448" s="93"/>
      <c r="S3448" s="72"/>
      <c r="T3448" s="72"/>
    </row>
    <row r="3449" spans="1:20" s="65" customFormat="1" ht="14.5" x14ac:dyDescent="0.35">
      <c r="A3449" s="48"/>
      <c r="E3449" s="102"/>
      <c r="F3449" s="102"/>
      <c r="G3449" s="102"/>
      <c r="I3449" s="93"/>
      <c r="J3449" s="93"/>
      <c r="S3449" s="72"/>
      <c r="T3449" s="72"/>
    </row>
    <row r="3450" spans="1:20" s="65" customFormat="1" ht="14.5" x14ac:dyDescent="0.35">
      <c r="A3450" s="48"/>
      <c r="E3450" s="102"/>
      <c r="F3450" s="102"/>
      <c r="G3450" s="102"/>
      <c r="I3450" s="93"/>
      <c r="J3450" s="93"/>
      <c r="S3450" s="72"/>
      <c r="T3450" s="72"/>
    </row>
    <row r="3451" spans="1:20" s="65" customFormat="1" ht="14.5" x14ac:dyDescent="0.35">
      <c r="A3451" s="48"/>
      <c r="E3451" s="102"/>
      <c r="F3451" s="102"/>
      <c r="G3451" s="102"/>
      <c r="I3451" s="93"/>
      <c r="J3451" s="93"/>
      <c r="S3451" s="72"/>
      <c r="T3451" s="72"/>
    </row>
    <row r="3452" spans="1:20" s="65" customFormat="1" ht="14.5" x14ac:dyDescent="0.35">
      <c r="A3452" s="48"/>
      <c r="E3452" s="102"/>
      <c r="F3452" s="102"/>
      <c r="G3452" s="102"/>
      <c r="I3452" s="93"/>
      <c r="J3452" s="93"/>
      <c r="S3452" s="72"/>
      <c r="T3452" s="72"/>
    </row>
    <row r="3453" spans="1:20" s="65" customFormat="1" ht="14.5" x14ac:dyDescent="0.35">
      <c r="A3453" s="48"/>
      <c r="E3453" s="102"/>
      <c r="F3453" s="102"/>
      <c r="G3453" s="102"/>
      <c r="I3453" s="93"/>
      <c r="J3453" s="93"/>
      <c r="S3453" s="72"/>
      <c r="T3453" s="72"/>
    </row>
    <row r="3454" spans="1:20" s="65" customFormat="1" ht="14.5" x14ac:dyDescent="0.35">
      <c r="A3454" s="48"/>
      <c r="E3454" s="102"/>
      <c r="F3454" s="102"/>
      <c r="G3454" s="102"/>
      <c r="I3454" s="93"/>
      <c r="J3454" s="93"/>
      <c r="S3454" s="72"/>
      <c r="T3454" s="72"/>
    </row>
    <row r="3455" spans="1:20" s="65" customFormat="1" ht="14.5" x14ac:dyDescent="0.35">
      <c r="A3455" s="48"/>
      <c r="E3455" s="102"/>
      <c r="F3455" s="102"/>
      <c r="G3455" s="102"/>
      <c r="I3455" s="93"/>
      <c r="J3455" s="93"/>
      <c r="S3455" s="72"/>
      <c r="T3455" s="72"/>
    </row>
    <row r="3456" spans="1:20" s="65" customFormat="1" ht="14.5" x14ac:dyDescent="0.35">
      <c r="A3456" s="48"/>
      <c r="E3456" s="102"/>
      <c r="F3456" s="102"/>
      <c r="G3456" s="102"/>
      <c r="I3456" s="93"/>
      <c r="J3456" s="93"/>
      <c r="S3456" s="72"/>
      <c r="T3456" s="72"/>
    </row>
    <row r="3457" spans="1:20" s="65" customFormat="1" ht="14.5" x14ac:dyDescent="0.35">
      <c r="A3457" s="48"/>
      <c r="E3457" s="102"/>
      <c r="F3457" s="102"/>
      <c r="G3457" s="102"/>
      <c r="I3457" s="93"/>
      <c r="J3457" s="93"/>
      <c r="S3457" s="72"/>
      <c r="T3457" s="72"/>
    </row>
    <row r="3458" spans="1:20" s="65" customFormat="1" ht="14.5" x14ac:dyDescent="0.35">
      <c r="A3458" s="48"/>
      <c r="E3458" s="102"/>
      <c r="F3458" s="102"/>
      <c r="G3458" s="102"/>
      <c r="I3458" s="93"/>
      <c r="J3458" s="93"/>
      <c r="S3458" s="72"/>
      <c r="T3458" s="72"/>
    </row>
    <row r="3459" spans="1:20" s="65" customFormat="1" ht="14.5" x14ac:dyDescent="0.35">
      <c r="A3459" s="48"/>
      <c r="E3459" s="102"/>
      <c r="F3459" s="102"/>
      <c r="G3459" s="102"/>
      <c r="I3459" s="93"/>
      <c r="J3459" s="93"/>
      <c r="S3459" s="72"/>
      <c r="T3459" s="72"/>
    </row>
    <row r="3460" spans="1:20" s="65" customFormat="1" ht="14.5" x14ac:dyDescent="0.35">
      <c r="A3460" s="48"/>
      <c r="E3460" s="102"/>
      <c r="F3460" s="102"/>
      <c r="G3460" s="102"/>
      <c r="I3460" s="93"/>
      <c r="J3460" s="93"/>
      <c r="S3460" s="72"/>
      <c r="T3460" s="72"/>
    </row>
    <row r="3461" spans="1:20" s="65" customFormat="1" ht="14.5" x14ac:dyDescent="0.35">
      <c r="A3461" s="48"/>
      <c r="E3461" s="102"/>
      <c r="F3461" s="102"/>
      <c r="G3461" s="102"/>
      <c r="I3461" s="93"/>
      <c r="J3461" s="93"/>
      <c r="S3461" s="72"/>
      <c r="T3461" s="72"/>
    </row>
    <row r="3462" spans="1:20" s="65" customFormat="1" ht="14.5" x14ac:dyDescent="0.35">
      <c r="A3462" s="48"/>
      <c r="E3462" s="102"/>
      <c r="F3462" s="102"/>
      <c r="G3462" s="102"/>
      <c r="I3462" s="93"/>
      <c r="J3462" s="93"/>
      <c r="S3462" s="72"/>
      <c r="T3462" s="72"/>
    </row>
    <row r="3463" spans="1:20" s="65" customFormat="1" ht="14.5" x14ac:dyDescent="0.35">
      <c r="A3463" s="48"/>
      <c r="E3463" s="102"/>
      <c r="F3463" s="102"/>
      <c r="G3463" s="102"/>
      <c r="I3463" s="93"/>
      <c r="J3463" s="93"/>
      <c r="S3463" s="72"/>
      <c r="T3463" s="72"/>
    </row>
    <row r="3464" spans="1:20" s="65" customFormat="1" ht="14.5" x14ac:dyDescent="0.35">
      <c r="A3464" s="48"/>
      <c r="E3464" s="102"/>
      <c r="F3464" s="102"/>
      <c r="G3464" s="102"/>
      <c r="I3464" s="93"/>
      <c r="J3464" s="93"/>
      <c r="S3464" s="72"/>
      <c r="T3464" s="72"/>
    </row>
    <row r="3465" spans="1:20" s="65" customFormat="1" ht="14.5" x14ac:dyDescent="0.35">
      <c r="A3465" s="48"/>
      <c r="E3465" s="102"/>
      <c r="F3465" s="102"/>
      <c r="G3465" s="102"/>
      <c r="I3465" s="93"/>
      <c r="J3465" s="93"/>
      <c r="S3465" s="72"/>
      <c r="T3465" s="72"/>
    </row>
    <row r="3466" spans="1:20" s="65" customFormat="1" ht="14.5" x14ac:dyDescent="0.35">
      <c r="A3466" s="48"/>
      <c r="E3466" s="102"/>
      <c r="F3466" s="102"/>
      <c r="G3466" s="102"/>
      <c r="I3466" s="93"/>
      <c r="J3466" s="93"/>
      <c r="S3466" s="72"/>
      <c r="T3466" s="72"/>
    </row>
    <row r="3467" spans="1:20" s="65" customFormat="1" ht="14.5" x14ac:dyDescent="0.35">
      <c r="A3467" s="48"/>
      <c r="E3467" s="102"/>
      <c r="F3467" s="102"/>
      <c r="G3467" s="102"/>
      <c r="I3467" s="93"/>
      <c r="J3467" s="93"/>
      <c r="S3467" s="72"/>
      <c r="T3467" s="72"/>
    </row>
    <row r="3468" spans="1:20" s="65" customFormat="1" ht="14.5" x14ac:dyDescent="0.35">
      <c r="A3468" s="48"/>
      <c r="E3468" s="102"/>
      <c r="F3468" s="102"/>
      <c r="G3468" s="102"/>
      <c r="I3468" s="93"/>
      <c r="J3468" s="93"/>
      <c r="S3468" s="72"/>
      <c r="T3468" s="72"/>
    </row>
    <row r="3469" spans="1:20" s="65" customFormat="1" ht="14.5" x14ac:dyDescent="0.35">
      <c r="A3469" s="48"/>
      <c r="E3469" s="102"/>
      <c r="F3469" s="102"/>
      <c r="G3469" s="102"/>
      <c r="I3469" s="93"/>
      <c r="J3469" s="93"/>
      <c r="S3469" s="72"/>
      <c r="T3469" s="72"/>
    </row>
    <row r="3470" spans="1:20" s="65" customFormat="1" ht="14.5" x14ac:dyDescent="0.35">
      <c r="A3470" s="48"/>
      <c r="E3470" s="102"/>
      <c r="F3470" s="102"/>
      <c r="G3470" s="102"/>
      <c r="I3470" s="93"/>
      <c r="J3470" s="93"/>
      <c r="S3470" s="72"/>
      <c r="T3470" s="72"/>
    </row>
    <row r="3471" spans="1:20" s="65" customFormat="1" ht="14.5" x14ac:dyDescent="0.35">
      <c r="A3471" s="48"/>
      <c r="E3471" s="102"/>
      <c r="F3471" s="102"/>
      <c r="G3471" s="102"/>
      <c r="I3471" s="93"/>
      <c r="J3471" s="93"/>
      <c r="S3471" s="72"/>
      <c r="T3471" s="72"/>
    </row>
    <row r="3472" spans="1:20" s="65" customFormat="1" ht="14.5" x14ac:dyDescent="0.35">
      <c r="A3472" s="48"/>
      <c r="E3472" s="102"/>
      <c r="F3472" s="102"/>
      <c r="G3472" s="102"/>
      <c r="I3472" s="93"/>
      <c r="J3472" s="93"/>
      <c r="S3472" s="72"/>
      <c r="T3472" s="72"/>
    </row>
    <row r="3473" spans="1:20" s="65" customFormat="1" ht="14.5" x14ac:dyDescent="0.35">
      <c r="A3473" s="48"/>
      <c r="E3473" s="102"/>
      <c r="F3473" s="102"/>
      <c r="G3473" s="102"/>
      <c r="I3473" s="93"/>
      <c r="J3473" s="93"/>
      <c r="S3473" s="72"/>
      <c r="T3473" s="72"/>
    </row>
    <row r="3474" spans="1:20" s="65" customFormat="1" ht="14.5" x14ac:dyDescent="0.35">
      <c r="A3474" s="48"/>
      <c r="E3474" s="102"/>
      <c r="F3474" s="102"/>
      <c r="G3474" s="102"/>
      <c r="I3474" s="93"/>
      <c r="J3474" s="93"/>
      <c r="S3474" s="72"/>
      <c r="T3474" s="72"/>
    </row>
    <row r="3475" spans="1:20" s="65" customFormat="1" ht="14.5" x14ac:dyDescent="0.35">
      <c r="A3475" s="48"/>
      <c r="E3475" s="102"/>
      <c r="F3475" s="102"/>
      <c r="G3475" s="102"/>
      <c r="I3475" s="93"/>
      <c r="J3475" s="93"/>
      <c r="S3475" s="72"/>
      <c r="T3475" s="72"/>
    </row>
    <row r="3476" spans="1:20" s="65" customFormat="1" ht="14.5" x14ac:dyDescent="0.35">
      <c r="A3476" s="48"/>
      <c r="E3476" s="102"/>
      <c r="F3476" s="102"/>
      <c r="G3476" s="102"/>
      <c r="I3476" s="93"/>
      <c r="J3476" s="93"/>
      <c r="S3476" s="72"/>
      <c r="T3476" s="72"/>
    </row>
    <row r="3477" spans="1:20" s="65" customFormat="1" ht="14.5" x14ac:dyDescent="0.35">
      <c r="A3477" s="48"/>
      <c r="E3477" s="102"/>
      <c r="F3477" s="102"/>
      <c r="G3477" s="102"/>
      <c r="I3477" s="93"/>
      <c r="J3477" s="93"/>
      <c r="S3477" s="72"/>
      <c r="T3477" s="72"/>
    </row>
    <row r="3478" spans="1:20" s="65" customFormat="1" ht="14.5" x14ac:dyDescent="0.35">
      <c r="A3478" s="48"/>
      <c r="E3478" s="102"/>
      <c r="F3478" s="102"/>
      <c r="G3478" s="102"/>
      <c r="I3478" s="93"/>
      <c r="J3478" s="93"/>
      <c r="S3478" s="72"/>
      <c r="T3478" s="72"/>
    </row>
    <row r="3479" spans="1:20" s="65" customFormat="1" ht="14.5" x14ac:dyDescent="0.35">
      <c r="A3479" s="48"/>
      <c r="E3479" s="102"/>
      <c r="F3479" s="102"/>
      <c r="G3479" s="102"/>
      <c r="I3479" s="93"/>
      <c r="J3479" s="93"/>
      <c r="S3479" s="72"/>
      <c r="T3479" s="72"/>
    </row>
    <row r="3480" spans="1:20" s="65" customFormat="1" ht="14.5" x14ac:dyDescent="0.35">
      <c r="A3480" s="48"/>
      <c r="E3480" s="102"/>
      <c r="F3480" s="102"/>
      <c r="G3480" s="102"/>
      <c r="I3480" s="93"/>
      <c r="J3480" s="93"/>
      <c r="S3480" s="72"/>
      <c r="T3480" s="72"/>
    </row>
    <row r="3481" spans="1:20" s="65" customFormat="1" ht="14.5" x14ac:dyDescent="0.35">
      <c r="A3481" s="48"/>
      <c r="E3481" s="102"/>
      <c r="F3481" s="102"/>
      <c r="G3481" s="102"/>
      <c r="I3481" s="93"/>
      <c r="J3481" s="93"/>
      <c r="S3481" s="72"/>
      <c r="T3481" s="72"/>
    </row>
    <row r="3482" spans="1:20" s="65" customFormat="1" ht="14.5" x14ac:dyDescent="0.35">
      <c r="A3482" s="48"/>
      <c r="E3482" s="102"/>
      <c r="F3482" s="102"/>
      <c r="G3482" s="102"/>
      <c r="I3482" s="93"/>
      <c r="J3482" s="93"/>
      <c r="S3482" s="72"/>
      <c r="T3482" s="72"/>
    </row>
    <row r="3483" spans="1:20" s="65" customFormat="1" ht="14.5" x14ac:dyDescent="0.35">
      <c r="A3483" s="48"/>
      <c r="E3483" s="102"/>
      <c r="F3483" s="102"/>
      <c r="G3483" s="102"/>
      <c r="I3483" s="93"/>
      <c r="J3483" s="93"/>
      <c r="S3483" s="72"/>
      <c r="T3483" s="72"/>
    </row>
    <row r="3484" spans="1:20" s="65" customFormat="1" ht="14.5" x14ac:dyDescent="0.35">
      <c r="A3484" s="48"/>
      <c r="E3484" s="102"/>
      <c r="F3484" s="102"/>
      <c r="G3484" s="102"/>
      <c r="I3484" s="93"/>
      <c r="J3484" s="93"/>
      <c r="S3484" s="72"/>
      <c r="T3484" s="72"/>
    </row>
    <row r="3485" spans="1:20" s="65" customFormat="1" ht="14.5" x14ac:dyDescent="0.35">
      <c r="A3485" s="48"/>
      <c r="E3485" s="102"/>
      <c r="F3485" s="102"/>
      <c r="G3485" s="102"/>
      <c r="I3485" s="93"/>
      <c r="J3485" s="93"/>
      <c r="S3485" s="72"/>
      <c r="T3485" s="72"/>
    </row>
    <row r="3486" spans="1:20" s="65" customFormat="1" ht="14.5" x14ac:dyDescent="0.35">
      <c r="A3486" s="48"/>
      <c r="E3486" s="102"/>
      <c r="F3486" s="102"/>
      <c r="G3486" s="102"/>
      <c r="I3486" s="93"/>
      <c r="J3486" s="93"/>
      <c r="S3486" s="72"/>
      <c r="T3486" s="72"/>
    </row>
    <row r="3487" spans="1:20" s="65" customFormat="1" ht="14.5" x14ac:dyDescent="0.35">
      <c r="A3487" s="48"/>
      <c r="E3487" s="102"/>
      <c r="F3487" s="102"/>
      <c r="G3487" s="102"/>
      <c r="I3487" s="93"/>
      <c r="J3487" s="93"/>
      <c r="S3487" s="72"/>
      <c r="T3487" s="72"/>
    </row>
    <row r="3488" spans="1:20" s="65" customFormat="1" ht="14.5" x14ac:dyDescent="0.35">
      <c r="A3488" s="48"/>
      <c r="E3488" s="102"/>
      <c r="F3488" s="102"/>
      <c r="G3488" s="102"/>
      <c r="I3488" s="93"/>
      <c r="J3488" s="93"/>
      <c r="S3488" s="72"/>
      <c r="T3488" s="72"/>
    </row>
    <row r="3489" spans="1:20" s="65" customFormat="1" ht="14.5" x14ac:dyDescent="0.35">
      <c r="A3489" s="48"/>
      <c r="E3489" s="102"/>
      <c r="F3489" s="102"/>
      <c r="G3489" s="102"/>
      <c r="I3489" s="93"/>
      <c r="J3489" s="93"/>
      <c r="S3489" s="72"/>
      <c r="T3489" s="72"/>
    </row>
    <row r="3490" spans="1:20" s="65" customFormat="1" ht="14.5" x14ac:dyDescent="0.35">
      <c r="A3490" s="48"/>
      <c r="E3490" s="102"/>
      <c r="F3490" s="102"/>
      <c r="G3490" s="102"/>
      <c r="I3490" s="93"/>
      <c r="J3490" s="93"/>
      <c r="S3490" s="72"/>
      <c r="T3490" s="72"/>
    </row>
    <row r="3491" spans="1:20" s="65" customFormat="1" ht="14.5" x14ac:dyDescent="0.35">
      <c r="A3491" s="48"/>
      <c r="E3491" s="102"/>
      <c r="F3491" s="102"/>
      <c r="G3491" s="102"/>
      <c r="I3491" s="93"/>
      <c r="J3491" s="93"/>
      <c r="S3491" s="72"/>
      <c r="T3491" s="72"/>
    </row>
    <row r="3492" spans="1:20" s="65" customFormat="1" ht="14.5" x14ac:dyDescent="0.35">
      <c r="A3492" s="48"/>
      <c r="E3492" s="102"/>
      <c r="F3492" s="102"/>
      <c r="G3492" s="102"/>
      <c r="I3492" s="93"/>
      <c r="J3492" s="93"/>
      <c r="S3492" s="72"/>
      <c r="T3492" s="72"/>
    </row>
    <row r="3493" spans="1:20" s="65" customFormat="1" ht="14.5" x14ac:dyDescent="0.35">
      <c r="A3493" s="48"/>
      <c r="E3493" s="102"/>
      <c r="F3493" s="102"/>
      <c r="G3493" s="102"/>
      <c r="I3493" s="93"/>
      <c r="J3493" s="93"/>
      <c r="S3493" s="72"/>
      <c r="T3493" s="72"/>
    </row>
    <row r="3494" spans="1:20" s="65" customFormat="1" ht="14.5" x14ac:dyDescent="0.35">
      <c r="A3494" s="48"/>
      <c r="E3494" s="102"/>
      <c r="F3494" s="102"/>
      <c r="G3494" s="102"/>
      <c r="I3494" s="93"/>
      <c r="J3494" s="93"/>
      <c r="S3494" s="72"/>
      <c r="T3494" s="72"/>
    </row>
    <row r="3495" spans="1:20" s="65" customFormat="1" ht="14.5" x14ac:dyDescent="0.35">
      <c r="A3495" s="48"/>
      <c r="E3495" s="102"/>
      <c r="F3495" s="102"/>
      <c r="G3495" s="102"/>
      <c r="I3495" s="93"/>
      <c r="J3495" s="93"/>
      <c r="S3495" s="72"/>
      <c r="T3495" s="72"/>
    </row>
    <row r="3496" spans="1:20" s="65" customFormat="1" ht="14.5" x14ac:dyDescent="0.35">
      <c r="A3496" s="48"/>
      <c r="E3496" s="102"/>
      <c r="F3496" s="102"/>
      <c r="G3496" s="102"/>
      <c r="I3496" s="93"/>
      <c r="J3496" s="93"/>
      <c r="S3496" s="72"/>
      <c r="T3496" s="72"/>
    </row>
    <row r="3497" spans="1:20" s="65" customFormat="1" ht="14.5" x14ac:dyDescent="0.35">
      <c r="A3497" s="48"/>
      <c r="E3497" s="102"/>
      <c r="F3497" s="102"/>
      <c r="G3497" s="102"/>
      <c r="I3497" s="93"/>
      <c r="J3497" s="93"/>
      <c r="S3497" s="72"/>
      <c r="T3497" s="72"/>
    </row>
    <row r="3498" spans="1:20" s="65" customFormat="1" ht="14.5" x14ac:dyDescent="0.35">
      <c r="A3498" s="48"/>
      <c r="E3498" s="102"/>
      <c r="F3498" s="102"/>
      <c r="G3498" s="102"/>
      <c r="I3498" s="93"/>
      <c r="J3498" s="93"/>
      <c r="S3498" s="72"/>
      <c r="T3498" s="72"/>
    </row>
    <row r="3499" spans="1:20" s="65" customFormat="1" ht="14.5" x14ac:dyDescent="0.35">
      <c r="A3499" s="48"/>
      <c r="E3499" s="102"/>
      <c r="F3499" s="102"/>
      <c r="G3499" s="102"/>
      <c r="I3499" s="93"/>
      <c r="J3499" s="93"/>
      <c r="S3499" s="72"/>
      <c r="T3499" s="72"/>
    </row>
    <row r="3500" spans="1:20" s="65" customFormat="1" ht="14.5" x14ac:dyDescent="0.35">
      <c r="A3500" s="48"/>
      <c r="E3500" s="102"/>
      <c r="F3500" s="102"/>
      <c r="G3500" s="102"/>
      <c r="I3500" s="93"/>
      <c r="J3500" s="93"/>
      <c r="S3500" s="72"/>
      <c r="T3500" s="72"/>
    </row>
    <row r="3501" spans="1:20" s="65" customFormat="1" ht="14.5" x14ac:dyDescent="0.35">
      <c r="A3501" s="48"/>
      <c r="E3501" s="102"/>
      <c r="F3501" s="102"/>
      <c r="G3501" s="102"/>
      <c r="I3501" s="93"/>
      <c r="J3501" s="93"/>
      <c r="S3501" s="72"/>
      <c r="T3501" s="72"/>
    </row>
    <row r="3502" spans="1:20" s="65" customFormat="1" ht="14.5" x14ac:dyDescent="0.35">
      <c r="A3502" s="48"/>
      <c r="E3502" s="102"/>
      <c r="F3502" s="102"/>
      <c r="G3502" s="102"/>
      <c r="I3502" s="93"/>
      <c r="J3502" s="93"/>
      <c r="S3502" s="72"/>
      <c r="T3502" s="72"/>
    </row>
    <row r="3503" spans="1:20" s="65" customFormat="1" ht="14.5" x14ac:dyDescent="0.35">
      <c r="A3503" s="48"/>
      <c r="E3503" s="102"/>
      <c r="F3503" s="102"/>
      <c r="G3503" s="102"/>
      <c r="I3503" s="93"/>
      <c r="J3503" s="93"/>
      <c r="S3503" s="72"/>
      <c r="T3503" s="72"/>
    </row>
    <row r="3504" spans="1:20" s="65" customFormat="1" ht="14.5" x14ac:dyDescent="0.35">
      <c r="A3504" s="48"/>
      <c r="E3504" s="102"/>
      <c r="F3504" s="102"/>
      <c r="G3504" s="102"/>
      <c r="I3504" s="93"/>
      <c r="J3504" s="93"/>
      <c r="S3504" s="72"/>
      <c r="T3504" s="72"/>
    </row>
    <row r="3505" spans="1:20" s="65" customFormat="1" ht="14.5" x14ac:dyDescent="0.35">
      <c r="A3505" s="48"/>
      <c r="E3505" s="102"/>
      <c r="F3505" s="102"/>
      <c r="G3505" s="102"/>
      <c r="I3505" s="93"/>
      <c r="J3505" s="93"/>
      <c r="S3505" s="72"/>
      <c r="T3505" s="72"/>
    </row>
    <row r="3506" spans="1:20" s="65" customFormat="1" ht="14.5" x14ac:dyDescent="0.35">
      <c r="A3506" s="48"/>
      <c r="E3506" s="102"/>
      <c r="F3506" s="102"/>
      <c r="G3506" s="102"/>
      <c r="I3506" s="93"/>
      <c r="J3506" s="93"/>
      <c r="S3506" s="72"/>
      <c r="T3506" s="72"/>
    </row>
    <row r="3507" spans="1:20" s="65" customFormat="1" ht="14.5" x14ac:dyDescent="0.35">
      <c r="A3507" s="48"/>
      <c r="E3507" s="102"/>
      <c r="F3507" s="102"/>
      <c r="G3507" s="102"/>
      <c r="I3507" s="93"/>
      <c r="J3507" s="93"/>
      <c r="S3507" s="72"/>
      <c r="T3507" s="72"/>
    </row>
    <row r="3508" spans="1:20" s="65" customFormat="1" ht="14.5" x14ac:dyDescent="0.35">
      <c r="A3508" s="48"/>
      <c r="E3508" s="102"/>
      <c r="F3508" s="102"/>
      <c r="G3508" s="102"/>
      <c r="I3508" s="93"/>
      <c r="J3508" s="93"/>
      <c r="S3508" s="72"/>
      <c r="T3508" s="72"/>
    </row>
    <row r="3509" spans="1:20" s="65" customFormat="1" ht="14.5" x14ac:dyDescent="0.35">
      <c r="A3509" s="48"/>
      <c r="E3509" s="102"/>
      <c r="F3509" s="102"/>
      <c r="G3509" s="102"/>
      <c r="I3509" s="93"/>
      <c r="J3509" s="93"/>
      <c r="S3509" s="72"/>
      <c r="T3509" s="72"/>
    </row>
    <row r="3510" spans="1:20" s="65" customFormat="1" ht="14.5" x14ac:dyDescent="0.35">
      <c r="A3510" s="48"/>
      <c r="E3510" s="102"/>
      <c r="F3510" s="102"/>
      <c r="G3510" s="102"/>
      <c r="I3510" s="93"/>
      <c r="J3510" s="93"/>
      <c r="S3510" s="72"/>
      <c r="T3510" s="72"/>
    </row>
    <row r="3511" spans="1:20" s="65" customFormat="1" ht="14.5" x14ac:dyDescent="0.35">
      <c r="A3511" s="48"/>
      <c r="E3511" s="102"/>
      <c r="F3511" s="102"/>
      <c r="G3511" s="102"/>
      <c r="I3511" s="93"/>
      <c r="J3511" s="93"/>
      <c r="S3511" s="72"/>
      <c r="T3511" s="72"/>
    </row>
    <row r="3512" spans="1:20" s="65" customFormat="1" ht="14.5" x14ac:dyDescent="0.35">
      <c r="A3512" s="48"/>
      <c r="E3512" s="102"/>
      <c r="F3512" s="102"/>
      <c r="G3512" s="102"/>
      <c r="I3512" s="93"/>
      <c r="J3512" s="93"/>
      <c r="S3512" s="72"/>
      <c r="T3512" s="72"/>
    </row>
    <row r="3513" spans="1:20" s="65" customFormat="1" ht="14.5" x14ac:dyDescent="0.35">
      <c r="A3513" s="48"/>
      <c r="E3513" s="102"/>
      <c r="F3513" s="102"/>
      <c r="G3513" s="102"/>
      <c r="I3513" s="93"/>
      <c r="J3513" s="93"/>
      <c r="S3513" s="72"/>
      <c r="T3513" s="72"/>
    </row>
    <row r="3514" spans="1:20" s="65" customFormat="1" ht="14.5" x14ac:dyDescent="0.35">
      <c r="A3514" s="48"/>
      <c r="E3514" s="102"/>
      <c r="F3514" s="102"/>
      <c r="G3514" s="102"/>
      <c r="I3514" s="93"/>
      <c r="J3514" s="93"/>
      <c r="S3514" s="72"/>
      <c r="T3514" s="72"/>
    </row>
    <row r="3515" spans="1:20" s="65" customFormat="1" ht="14.5" x14ac:dyDescent="0.35">
      <c r="A3515" s="48"/>
      <c r="E3515" s="102"/>
      <c r="F3515" s="102"/>
      <c r="G3515" s="102"/>
      <c r="I3515" s="93"/>
      <c r="J3515" s="93"/>
      <c r="S3515" s="72"/>
      <c r="T3515" s="72"/>
    </row>
    <row r="3516" spans="1:20" s="65" customFormat="1" ht="14.5" x14ac:dyDescent="0.35">
      <c r="A3516" s="48"/>
      <c r="E3516" s="102"/>
      <c r="F3516" s="102"/>
      <c r="G3516" s="102"/>
      <c r="I3516" s="93"/>
      <c r="J3516" s="93"/>
      <c r="S3516" s="72"/>
      <c r="T3516" s="72"/>
    </row>
    <row r="3517" spans="1:20" s="65" customFormat="1" ht="14.5" x14ac:dyDescent="0.35">
      <c r="A3517" s="48"/>
      <c r="E3517" s="102"/>
      <c r="F3517" s="102"/>
      <c r="G3517" s="102"/>
      <c r="I3517" s="93"/>
      <c r="J3517" s="93"/>
      <c r="S3517" s="72"/>
      <c r="T3517" s="72"/>
    </row>
    <row r="3518" spans="1:20" s="65" customFormat="1" ht="14.5" x14ac:dyDescent="0.35">
      <c r="A3518" s="48"/>
      <c r="E3518" s="102"/>
      <c r="F3518" s="102"/>
      <c r="G3518" s="102"/>
      <c r="I3518" s="93"/>
      <c r="J3518" s="93"/>
      <c r="S3518" s="72"/>
      <c r="T3518" s="72"/>
    </row>
    <row r="3519" spans="1:20" s="65" customFormat="1" ht="14.5" x14ac:dyDescent="0.35">
      <c r="A3519" s="48"/>
      <c r="E3519" s="102"/>
      <c r="F3519" s="102"/>
      <c r="G3519" s="102"/>
      <c r="I3519" s="93"/>
      <c r="J3519" s="93"/>
      <c r="S3519" s="72"/>
      <c r="T3519" s="72"/>
    </row>
    <row r="3520" spans="1:20" s="65" customFormat="1" ht="14.5" x14ac:dyDescent="0.35">
      <c r="A3520" s="48"/>
      <c r="E3520" s="102"/>
      <c r="F3520" s="102"/>
      <c r="G3520" s="102"/>
      <c r="I3520" s="93"/>
      <c r="J3520" s="93"/>
      <c r="S3520" s="72"/>
      <c r="T3520" s="72"/>
    </row>
    <row r="3521" spans="1:20" s="65" customFormat="1" ht="14.5" x14ac:dyDescent="0.35">
      <c r="A3521" s="48"/>
      <c r="E3521" s="102"/>
      <c r="F3521" s="102"/>
      <c r="G3521" s="102"/>
      <c r="I3521" s="93"/>
      <c r="J3521" s="93"/>
      <c r="S3521" s="72"/>
      <c r="T3521" s="72"/>
    </row>
    <row r="3522" spans="1:20" s="65" customFormat="1" ht="14.5" x14ac:dyDescent="0.35">
      <c r="A3522" s="48"/>
      <c r="E3522" s="102"/>
      <c r="F3522" s="102"/>
      <c r="G3522" s="102"/>
      <c r="I3522" s="93"/>
      <c r="J3522" s="93"/>
      <c r="S3522" s="72"/>
      <c r="T3522" s="72"/>
    </row>
    <row r="3523" spans="1:20" s="65" customFormat="1" ht="14.5" x14ac:dyDescent="0.35">
      <c r="A3523" s="48"/>
      <c r="E3523" s="102"/>
      <c r="F3523" s="102"/>
      <c r="G3523" s="102"/>
      <c r="I3523" s="93"/>
      <c r="J3523" s="93"/>
      <c r="S3523" s="72"/>
      <c r="T3523" s="72"/>
    </row>
    <row r="3524" spans="1:20" s="65" customFormat="1" ht="14.5" x14ac:dyDescent="0.35">
      <c r="A3524" s="48"/>
      <c r="E3524" s="102"/>
      <c r="F3524" s="102"/>
      <c r="G3524" s="102"/>
      <c r="I3524" s="93"/>
      <c r="J3524" s="93"/>
      <c r="S3524" s="72"/>
      <c r="T3524" s="72"/>
    </row>
    <row r="3525" spans="1:20" s="65" customFormat="1" ht="14.5" x14ac:dyDescent="0.35">
      <c r="A3525" s="48"/>
      <c r="E3525" s="102"/>
      <c r="F3525" s="102"/>
      <c r="G3525" s="102"/>
      <c r="I3525" s="93"/>
      <c r="J3525" s="93"/>
      <c r="S3525" s="72"/>
      <c r="T3525" s="72"/>
    </row>
    <row r="3526" spans="1:20" s="65" customFormat="1" ht="14.5" x14ac:dyDescent="0.35">
      <c r="A3526" s="48"/>
      <c r="E3526" s="102"/>
      <c r="F3526" s="102"/>
      <c r="G3526" s="102"/>
      <c r="I3526" s="93"/>
      <c r="J3526" s="93"/>
      <c r="S3526" s="72"/>
      <c r="T3526" s="72"/>
    </row>
    <row r="3527" spans="1:20" s="65" customFormat="1" ht="14.5" x14ac:dyDescent="0.35">
      <c r="A3527" s="48"/>
      <c r="E3527" s="102"/>
      <c r="F3527" s="102"/>
      <c r="G3527" s="102"/>
      <c r="I3527" s="93"/>
      <c r="J3527" s="93"/>
      <c r="S3527" s="72"/>
      <c r="T3527" s="72"/>
    </row>
    <row r="3528" spans="1:20" s="65" customFormat="1" ht="14.5" x14ac:dyDescent="0.35">
      <c r="A3528" s="48"/>
      <c r="E3528" s="102"/>
      <c r="F3528" s="102"/>
      <c r="G3528" s="102"/>
      <c r="I3528" s="93"/>
      <c r="J3528" s="93"/>
      <c r="S3528" s="72"/>
      <c r="T3528" s="72"/>
    </row>
    <row r="3529" spans="1:20" s="65" customFormat="1" ht="14.5" x14ac:dyDescent="0.35">
      <c r="A3529" s="48"/>
      <c r="E3529" s="102"/>
      <c r="F3529" s="102"/>
      <c r="G3529" s="102"/>
      <c r="I3529" s="93"/>
      <c r="J3529" s="93"/>
      <c r="S3529" s="72"/>
      <c r="T3529" s="72"/>
    </row>
    <row r="3530" spans="1:20" s="65" customFormat="1" ht="14.5" x14ac:dyDescent="0.35">
      <c r="A3530" s="48"/>
      <c r="E3530" s="102"/>
      <c r="F3530" s="102"/>
      <c r="G3530" s="102"/>
      <c r="I3530" s="93"/>
      <c r="J3530" s="93"/>
      <c r="S3530" s="72"/>
      <c r="T3530" s="72"/>
    </row>
    <row r="3531" spans="1:20" s="65" customFormat="1" ht="14.5" x14ac:dyDescent="0.35">
      <c r="A3531" s="48"/>
      <c r="E3531" s="102"/>
      <c r="F3531" s="102"/>
      <c r="G3531" s="102"/>
      <c r="I3531" s="93"/>
      <c r="J3531" s="93"/>
      <c r="S3531" s="72"/>
      <c r="T3531" s="72"/>
    </row>
    <row r="3532" spans="1:20" s="65" customFormat="1" ht="14.5" x14ac:dyDescent="0.35">
      <c r="A3532" s="48"/>
      <c r="E3532" s="102"/>
      <c r="F3532" s="102"/>
      <c r="G3532" s="102"/>
      <c r="I3532" s="93"/>
      <c r="J3532" s="93"/>
      <c r="S3532" s="72"/>
      <c r="T3532" s="72"/>
    </row>
    <row r="3533" spans="1:20" s="65" customFormat="1" ht="14.5" x14ac:dyDescent="0.35">
      <c r="A3533" s="48"/>
      <c r="E3533" s="102"/>
      <c r="F3533" s="102"/>
      <c r="G3533" s="102"/>
      <c r="I3533" s="93"/>
      <c r="J3533" s="93"/>
      <c r="S3533" s="72"/>
      <c r="T3533" s="72"/>
    </row>
    <row r="3534" spans="1:20" s="65" customFormat="1" ht="14.5" x14ac:dyDescent="0.35">
      <c r="A3534" s="48"/>
      <c r="E3534" s="102"/>
      <c r="F3534" s="102"/>
      <c r="G3534" s="102"/>
      <c r="I3534" s="93"/>
      <c r="J3534" s="93"/>
      <c r="S3534" s="72"/>
      <c r="T3534" s="72"/>
    </row>
    <row r="3535" spans="1:20" s="65" customFormat="1" ht="14.5" x14ac:dyDescent="0.35">
      <c r="A3535" s="48"/>
      <c r="E3535" s="102"/>
      <c r="F3535" s="102"/>
      <c r="G3535" s="102"/>
      <c r="I3535" s="93"/>
      <c r="J3535" s="93"/>
      <c r="S3535" s="72"/>
      <c r="T3535" s="72"/>
    </row>
    <row r="3536" spans="1:20" s="65" customFormat="1" ht="14.5" x14ac:dyDescent="0.35">
      <c r="A3536" s="48"/>
      <c r="E3536" s="102"/>
      <c r="F3536" s="102"/>
      <c r="G3536" s="102"/>
      <c r="I3536" s="93"/>
      <c r="J3536" s="93"/>
      <c r="S3536" s="72"/>
      <c r="T3536" s="72"/>
    </row>
    <row r="3537" spans="1:20" s="65" customFormat="1" ht="14.5" x14ac:dyDescent="0.35">
      <c r="A3537" s="48"/>
      <c r="E3537" s="102"/>
      <c r="F3537" s="102"/>
      <c r="G3537" s="102"/>
      <c r="I3537" s="93"/>
      <c r="J3537" s="93"/>
      <c r="S3537" s="72"/>
      <c r="T3537" s="72"/>
    </row>
    <row r="3538" spans="1:20" s="65" customFormat="1" ht="14.5" x14ac:dyDescent="0.35">
      <c r="A3538" s="48"/>
      <c r="E3538" s="102"/>
      <c r="F3538" s="102"/>
      <c r="G3538" s="102"/>
      <c r="I3538" s="93"/>
      <c r="J3538" s="93"/>
      <c r="S3538" s="72"/>
      <c r="T3538" s="72"/>
    </row>
    <row r="3539" spans="1:20" s="65" customFormat="1" ht="14.5" x14ac:dyDescent="0.35">
      <c r="A3539" s="48"/>
      <c r="E3539" s="102"/>
      <c r="F3539" s="102"/>
      <c r="G3539" s="102"/>
      <c r="I3539" s="93"/>
      <c r="J3539" s="93"/>
      <c r="S3539" s="72"/>
      <c r="T3539" s="72"/>
    </row>
    <row r="3540" spans="1:20" s="65" customFormat="1" ht="14.5" x14ac:dyDescent="0.35">
      <c r="A3540" s="48"/>
      <c r="E3540" s="102"/>
      <c r="F3540" s="102"/>
      <c r="G3540" s="102"/>
      <c r="I3540" s="93"/>
      <c r="J3540" s="93"/>
      <c r="S3540" s="72"/>
      <c r="T3540" s="72"/>
    </row>
    <row r="3541" spans="1:20" s="65" customFormat="1" ht="14.5" x14ac:dyDescent="0.35">
      <c r="A3541" s="48"/>
      <c r="E3541" s="102"/>
      <c r="F3541" s="102"/>
      <c r="G3541" s="102"/>
      <c r="I3541" s="93"/>
      <c r="J3541" s="93"/>
      <c r="S3541" s="72"/>
      <c r="T3541" s="72"/>
    </row>
    <row r="3542" spans="1:20" s="65" customFormat="1" ht="14.5" x14ac:dyDescent="0.35">
      <c r="A3542" s="48"/>
      <c r="E3542" s="102"/>
      <c r="F3542" s="102"/>
      <c r="G3542" s="102"/>
      <c r="I3542" s="93"/>
      <c r="J3542" s="93"/>
      <c r="S3542" s="72"/>
      <c r="T3542" s="72"/>
    </row>
    <row r="3543" spans="1:20" s="65" customFormat="1" ht="14.5" x14ac:dyDescent="0.35">
      <c r="A3543" s="48"/>
      <c r="E3543" s="102"/>
      <c r="F3543" s="102"/>
      <c r="G3543" s="102"/>
      <c r="I3543" s="93"/>
      <c r="J3543" s="93"/>
      <c r="S3543" s="72"/>
      <c r="T3543" s="72"/>
    </row>
    <row r="3544" spans="1:20" s="65" customFormat="1" ht="14.5" x14ac:dyDescent="0.35">
      <c r="A3544" s="48"/>
      <c r="E3544" s="102"/>
      <c r="F3544" s="102"/>
      <c r="G3544" s="102"/>
      <c r="I3544" s="93"/>
      <c r="J3544" s="93"/>
      <c r="S3544" s="72"/>
      <c r="T3544" s="72"/>
    </row>
    <row r="3545" spans="1:20" s="65" customFormat="1" ht="14.5" x14ac:dyDescent="0.35">
      <c r="A3545" s="48"/>
      <c r="E3545" s="102"/>
      <c r="F3545" s="102"/>
      <c r="G3545" s="102"/>
      <c r="I3545" s="93"/>
      <c r="J3545" s="93"/>
      <c r="S3545" s="72"/>
      <c r="T3545" s="72"/>
    </row>
    <row r="3546" spans="1:20" s="65" customFormat="1" ht="14.5" x14ac:dyDescent="0.35">
      <c r="A3546" s="48"/>
      <c r="E3546" s="102"/>
      <c r="F3546" s="102"/>
      <c r="G3546" s="102"/>
      <c r="I3546" s="93"/>
      <c r="J3546" s="93"/>
      <c r="S3546" s="72"/>
      <c r="T3546" s="72"/>
    </row>
    <row r="3547" spans="1:20" s="65" customFormat="1" ht="14.5" x14ac:dyDescent="0.35">
      <c r="A3547" s="48"/>
      <c r="E3547" s="102"/>
      <c r="F3547" s="102"/>
      <c r="G3547" s="102"/>
      <c r="I3547" s="93"/>
      <c r="J3547" s="93"/>
      <c r="S3547" s="72"/>
      <c r="T3547" s="72"/>
    </row>
    <row r="3548" spans="1:20" s="65" customFormat="1" ht="14.5" x14ac:dyDescent="0.35">
      <c r="A3548" s="48"/>
      <c r="E3548" s="102"/>
      <c r="F3548" s="102"/>
      <c r="G3548" s="102"/>
      <c r="I3548" s="93"/>
      <c r="J3548" s="93"/>
      <c r="S3548" s="72"/>
      <c r="T3548" s="72"/>
    </row>
    <row r="3549" spans="1:20" s="65" customFormat="1" ht="14.5" x14ac:dyDescent="0.35">
      <c r="A3549" s="48"/>
      <c r="E3549" s="102"/>
      <c r="F3549" s="102"/>
      <c r="G3549" s="102"/>
      <c r="I3549" s="93"/>
      <c r="J3549" s="93"/>
      <c r="S3549" s="72"/>
      <c r="T3549" s="72"/>
    </row>
    <row r="3550" spans="1:20" s="65" customFormat="1" ht="14.5" x14ac:dyDescent="0.35">
      <c r="A3550" s="48"/>
      <c r="E3550" s="102"/>
      <c r="F3550" s="102"/>
      <c r="G3550" s="102"/>
      <c r="I3550" s="93"/>
      <c r="J3550" s="93"/>
      <c r="S3550" s="72"/>
      <c r="T3550" s="72"/>
    </row>
    <row r="3551" spans="1:20" s="65" customFormat="1" ht="14.5" x14ac:dyDescent="0.35">
      <c r="A3551" s="48"/>
      <c r="E3551" s="102"/>
      <c r="F3551" s="102"/>
      <c r="G3551" s="102"/>
      <c r="I3551" s="93"/>
      <c r="J3551" s="93"/>
      <c r="S3551" s="72"/>
      <c r="T3551" s="72"/>
    </row>
    <row r="3552" spans="1:20" s="65" customFormat="1" ht="14.5" x14ac:dyDescent="0.35">
      <c r="A3552" s="48"/>
      <c r="E3552" s="102"/>
      <c r="F3552" s="102"/>
      <c r="G3552" s="102"/>
      <c r="I3552" s="93"/>
      <c r="J3552" s="93"/>
      <c r="S3552" s="72"/>
      <c r="T3552" s="72"/>
    </row>
    <row r="3553" spans="1:20" s="65" customFormat="1" ht="14.5" x14ac:dyDescent="0.35">
      <c r="A3553" s="48"/>
      <c r="E3553" s="102"/>
      <c r="F3553" s="102"/>
      <c r="G3553" s="102"/>
      <c r="I3553" s="93"/>
      <c r="J3553" s="93"/>
      <c r="S3553" s="72"/>
      <c r="T3553" s="72"/>
    </row>
    <row r="3554" spans="1:20" s="65" customFormat="1" ht="14.5" x14ac:dyDescent="0.35">
      <c r="A3554" s="48"/>
      <c r="E3554" s="102"/>
      <c r="F3554" s="102"/>
      <c r="G3554" s="102"/>
      <c r="I3554" s="93"/>
      <c r="J3554" s="93"/>
      <c r="S3554" s="72"/>
      <c r="T3554" s="72"/>
    </row>
    <row r="3555" spans="1:20" s="65" customFormat="1" ht="14.5" x14ac:dyDescent="0.35">
      <c r="A3555" s="48"/>
      <c r="E3555" s="102"/>
      <c r="F3555" s="102"/>
      <c r="G3555" s="102"/>
      <c r="I3555" s="93"/>
      <c r="J3555" s="93"/>
      <c r="S3555" s="72"/>
      <c r="T3555" s="72"/>
    </row>
    <row r="3556" spans="1:20" s="65" customFormat="1" ht="14.5" x14ac:dyDescent="0.35">
      <c r="A3556" s="48"/>
      <c r="E3556" s="102"/>
      <c r="F3556" s="102"/>
      <c r="G3556" s="102"/>
      <c r="I3556" s="93"/>
      <c r="J3556" s="93"/>
      <c r="S3556" s="72"/>
      <c r="T3556" s="72"/>
    </row>
    <row r="3557" spans="1:20" s="65" customFormat="1" ht="14.5" x14ac:dyDescent="0.35">
      <c r="A3557" s="48"/>
      <c r="E3557" s="102"/>
      <c r="F3557" s="102"/>
      <c r="G3557" s="102"/>
      <c r="I3557" s="93"/>
      <c r="J3557" s="93"/>
      <c r="S3557" s="72"/>
      <c r="T3557" s="72"/>
    </row>
    <row r="3558" spans="1:20" s="65" customFormat="1" ht="14.5" x14ac:dyDescent="0.35">
      <c r="A3558" s="48"/>
      <c r="E3558" s="102"/>
      <c r="F3558" s="102"/>
      <c r="G3558" s="102"/>
      <c r="I3558" s="93"/>
      <c r="J3558" s="93"/>
      <c r="S3558" s="72"/>
      <c r="T3558" s="72"/>
    </row>
    <row r="3559" spans="1:20" s="65" customFormat="1" ht="14.5" x14ac:dyDescent="0.35">
      <c r="A3559" s="48"/>
      <c r="E3559" s="102"/>
      <c r="F3559" s="102"/>
      <c r="G3559" s="102"/>
      <c r="I3559" s="93"/>
      <c r="J3559" s="93"/>
      <c r="S3559" s="72"/>
      <c r="T3559" s="72"/>
    </row>
    <row r="3560" spans="1:20" s="65" customFormat="1" ht="14.5" x14ac:dyDescent="0.35">
      <c r="A3560" s="48"/>
      <c r="E3560" s="102"/>
      <c r="F3560" s="102"/>
      <c r="G3560" s="102"/>
      <c r="I3560" s="93"/>
      <c r="J3560" s="93"/>
      <c r="S3560" s="72"/>
      <c r="T3560" s="72"/>
    </row>
    <row r="3561" spans="1:20" s="65" customFormat="1" ht="14.5" x14ac:dyDescent="0.35">
      <c r="A3561" s="48"/>
      <c r="E3561" s="102"/>
      <c r="F3561" s="102"/>
      <c r="G3561" s="102"/>
      <c r="I3561" s="93"/>
      <c r="J3561" s="93"/>
      <c r="S3561" s="72"/>
      <c r="T3561" s="72"/>
    </row>
    <row r="3562" spans="1:20" s="65" customFormat="1" ht="14.5" x14ac:dyDescent="0.35">
      <c r="A3562" s="48"/>
      <c r="E3562" s="102"/>
      <c r="F3562" s="102"/>
      <c r="G3562" s="102"/>
      <c r="I3562" s="93"/>
      <c r="J3562" s="93"/>
      <c r="S3562" s="72"/>
      <c r="T3562" s="72"/>
    </row>
    <row r="3563" spans="1:20" s="65" customFormat="1" ht="14.5" x14ac:dyDescent="0.35">
      <c r="A3563" s="48"/>
      <c r="E3563" s="102"/>
      <c r="F3563" s="102"/>
      <c r="G3563" s="102"/>
      <c r="I3563" s="93"/>
      <c r="J3563" s="93"/>
      <c r="S3563" s="72"/>
      <c r="T3563" s="72"/>
    </row>
    <row r="3564" spans="1:20" s="65" customFormat="1" ht="14.5" x14ac:dyDescent="0.35">
      <c r="A3564" s="48"/>
      <c r="E3564" s="102"/>
      <c r="F3564" s="102"/>
      <c r="G3564" s="102"/>
      <c r="I3564" s="93"/>
      <c r="J3564" s="93"/>
      <c r="S3564" s="72"/>
      <c r="T3564" s="72"/>
    </row>
    <row r="3565" spans="1:20" s="65" customFormat="1" ht="14.5" x14ac:dyDescent="0.35">
      <c r="A3565" s="48"/>
      <c r="E3565" s="102"/>
      <c r="F3565" s="102"/>
      <c r="G3565" s="102"/>
      <c r="I3565" s="93"/>
      <c r="J3565" s="93"/>
      <c r="S3565" s="72"/>
      <c r="T3565" s="72"/>
    </row>
    <row r="3566" spans="1:20" s="65" customFormat="1" ht="14.5" x14ac:dyDescent="0.35">
      <c r="A3566" s="48"/>
      <c r="E3566" s="102"/>
      <c r="F3566" s="102"/>
      <c r="G3566" s="102"/>
      <c r="I3566" s="93"/>
      <c r="J3566" s="93"/>
      <c r="S3566" s="72"/>
      <c r="T3566" s="72"/>
    </row>
    <row r="3567" spans="1:20" s="65" customFormat="1" ht="14.5" x14ac:dyDescent="0.35">
      <c r="A3567" s="48"/>
      <c r="E3567" s="102"/>
      <c r="F3567" s="102"/>
      <c r="G3567" s="102"/>
      <c r="I3567" s="93"/>
      <c r="J3567" s="93"/>
      <c r="S3567" s="72"/>
      <c r="T3567" s="72"/>
    </row>
    <row r="3568" spans="1:20" s="65" customFormat="1" ht="14.5" x14ac:dyDescent="0.35">
      <c r="A3568" s="48"/>
      <c r="E3568" s="102"/>
      <c r="F3568" s="102"/>
      <c r="G3568" s="102"/>
      <c r="I3568" s="93"/>
      <c r="J3568" s="93"/>
      <c r="S3568" s="72"/>
      <c r="T3568" s="72"/>
    </row>
    <row r="3569" spans="1:20" s="65" customFormat="1" ht="14.5" x14ac:dyDescent="0.35">
      <c r="A3569" s="48"/>
      <c r="E3569" s="102"/>
      <c r="F3569" s="102"/>
      <c r="G3569" s="102"/>
      <c r="I3569" s="93"/>
      <c r="J3569" s="93"/>
      <c r="S3569" s="72"/>
      <c r="T3569" s="72"/>
    </row>
    <row r="3570" spans="1:20" s="65" customFormat="1" ht="14.5" x14ac:dyDescent="0.35">
      <c r="A3570" s="48"/>
      <c r="E3570" s="102"/>
      <c r="F3570" s="102"/>
      <c r="G3570" s="102"/>
      <c r="I3570" s="93"/>
      <c r="J3570" s="93"/>
      <c r="S3570" s="72"/>
      <c r="T3570" s="72"/>
    </row>
    <row r="3571" spans="1:20" s="65" customFormat="1" ht="14.5" x14ac:dyDescent="0.35">
      <c r="A3571" s="48"/>
      <c r="E3571" s="102"/>
      <c r="F3571" s="102"/>
      <c r="G3571" s="102"/>
      <c r="I3571" s="93"/>
      <c r="J3571" s="93"/>
      <c r="S3571" s="72"/>
      <c r="T3571" s="72"/>
    </row>
    <row r="3572" spans="1:20" s="65" customFormat="1" ht="14.5" x14ac:dyDescent="0.35">
      <c r="A3572" s="48"/>
      <c r="E3572" s="102"/>
      <c r="F3572" s="102"/>
      <c r="G3572" s="102"/>
      <c r="I3572" s="93"/>
      <c r="J3572" s="93"/>
      <c r="S3572" s="72"/>
      <c r="T3572" s="72"/>
    </row>
    <row r="3573" spans="1:20" s="65" customFormat="1" ht="14.5" x14ac:dyDescent="0.35">
      <c r="A3573" s="48"/>
      <c r="E3573" s="102"/>
      <c r="F3573" s="102"/>
      <c r="G3573" s="102"/>
      <c r="I3573" s="93"/>
      <c r="J3573" s="93"/>
      <c r="S3573" s="72"/>
      <c r="T3573" s="72"/>
    </row>
    <row r="3574" spans="1:20" s="65" customFormat="1" ht="14.5" x14ac:dyDescent="0.35">
      <c r="A3574" s="48"/>
      <c r="E3574" s="102"/>
      <c r="F3574" s="102"/>
      <c r="G3574" s="102"/>
      <c r="I3574" s="93"/>
      <c r="J3574" s="93"/>
      <c r="S3574" s="72"/>
      <c r="T3574" s="72"/>
    </row>
    <row r="3575" spans="1:20" s="65" customFormat="1" ht="14.5" x14ac:dyDescent="0.35">
      <c r="A3575" s="48"/>
      <c r="E3575" s="102"/>
      <c r="F3575" s="102"/>
      <c r="G3575" s="102"/>
      <c r="I3575" s="93"/>
      <c r="J3575" s="93"/>
      <c r="S3575" s="72"/>
      <c r="T3575" s="72"/>
    </row>
    <row r="3576" spans="1:20" s="65" customFormat="1" ht="14.5" x14ac:dyDescent="0.35">
      <c r="A3576" s="48"/>
      <c r="E3576" s="102"/>
      <c r="F3576" s="102"/>
      <c r="G3576" s="102"/>
      <c r="I3576" s="93"/>
      <c r="J3576" s="93"/>
      <c r="S3576" s="72"/>
      <c r="T3576" s="72"/>
    </row>
    <row r="3577" spans="1:20" s="65" customFormat="1" ht="14.5" x14ac:dyDescent="0.35">
      <c r="A3577" s="48"/>
      <c r="E3577" s="102"/>
      <c r="F3577" s="102"/>
      <c r="G3577" s="102"/>
      <c r="I3577" s="93"/>
      <c r="J3577" s="93"/>
      <c r="S3577" s="72"/>
      <c r="T3577" s="72"/>
    </row>
    <row r="3578" spans="1:20" s="65" customFormat="1" ht="14.5" x14ac:dyDescent="0.35">
      <c r="A3578" s="48"/>
      <c r="E3578" s="102"/>
      <c r="F3578" s="102"/>
      <c r="G3578" s="102"/>
      <c r="I3578" s="93"/>
      <c r="J3578" s="93"/>
      <c r="S3578" s="72"/>
      <c r="T3578" s="72"/>
    </row>
    <row r="3579" spans="1:20" s="65" customFormat="1" ht="14.5" x14ac:dyDescent="0.35">
      <c r="A3579" s="48"/>
      <c r="E3579" s="102"/>
      <c r="F3579" s="102"/>
      <c r="G3579" s="102"/>
      <c r="I3579" s="93"/>
      <c r="J3579" s="93"/>
      <c r="S3579" s="72"/>
      <c r="T3579" s="72"/>
    </row>
    <row r="3580" spans="1:20" s="65" customFormat="1" ht="14.5" x14ac:dyDescent="0.35">
      <c r="A3580" s="48"/>
      <c r="E3580" s="102"/>
      <c r="F3580" s="102"/>
      <c r="G3580" s="102"/>
      <c r="I3580" s="93"/>
      <c r="J3580" s="93"/>
      <c r="S3580" s="72"/>
      <c r="T3580" s="72"/>
    </row>
    <row r="3581" spans="1:20" s="65" customFormat="1" ht="14.5" x14ac:dyDescent="0.35">
      <c r="A3581" s="48"/>
      <c r="E3581" s="102"/>
      <c r="F3581" s="102"/>
      <c r="G3581" s="102"/>
      <c r="I3581" s="93"/>
      <c r="J3581" s="93"/>
      <c r="S3581" s="72"/>
      <c r="T3581" s="72"/>
    </row>
    <row r="3582" spans="1:20" s="65" customFormat="1" ht="14.5" x14ac:dyDescent="0.35">
      <c r="A3582" s="48"/>
      <c r="E3582" s="102"/>
      <c r="F3582" s="102"/>
      <c r="G3582" s="102"/>
      <c r="I3582" s="93"/>
      <c r="J3582" s="93"/>
      <c r="S3582" s="72"/>
      <c r="T3582" s="72"/>
    </row>
    <row r="3583" spans="1:20" s="65" customFormat="1" ht="14.5" x14ac:dyDescent="0.35">
      <c r="A3583" s="48"/>
      <c r="E3583" s="102"/>
      <c r="F3583" s="102"/>
      <c r="G3583" s="102"/>
      <c r="I3583" s="93"/>
      <c r="J3583" s="93"/>
      <c r="S3583" s="72"/>
      <c r="T3583" s="72"/>
    </row>
    <row r="3584" spans="1:20" s="65" customFormat="1" ht="14.5" x14ac:dyDescent="0.35">
      <c r="A3584" s="48"/>
      <c r="E3584" s="102"/>
      <c r="F3584" s="102"/>
      <c r="G3584" s="102"/>
      <c r="I3584" s="93"/>
      <c r="J3584" s="93"/>
      <c r="S3584" s="72"/>
      <c r="T3584" s="72"/>
    </row>
    <row r="3585" spans="1:20" s="65" customFormat="1" ht="14.5" x14ac:dyDescent="0.35">
      <c r="A3585" s="48"/>
      <c r="E3585" s="102"/>
      <c r="F3585" s="102"/>
      <c r="G3585" s="102"/>
      <c r="I3585" s="93"/>
      <c r="J3585" s="93"/>
      <c r="S3585" s="72"/>
      <c r="T3585" s="72"/>
    </row>
    <row r="3586" spans="1:20" s="65" customFormat="1" ht="14.5" x14ac:dyDescent="0.35">
      <c r="A3586" s="48"/>
      <c r="E3586" s="102"/>
      <c r="F3586" s="102"/>
      <c r="G3586" s="102"/>
      <c r="I3586" s="93"/>
      <c r="J3586" s="93"/>
      <c r="S3586" s="72"/>
      <c r="T3586" s="72"/>
    </row>
    <row r="3587" spans="1:20" s="65" customFormat="1" ht="14.5" x14ac:dyDescent="0.35">
      <c r="A3587" s="48"/>
      <c r="E3587" s="102"/>
      <c r="F3587" s="102"/>
      <c r="G3587" s="102"/>
      <c r="I3587" s="93"/>
      <c r="J3587" s="93"/>
      <c r="S3587" s="72"/>
      <c r="T3587" s="72"/>
    </row>
    <row r="3588" spans="1:20" s="65" customFormat="1" ht="14.5" x14ac:dyDescent="0.35">
      <c r="A3588" s="48"/>
      <c r="E3588" s="102"/>
      <c r="F3588" s="102"/>
      <c r="G3588" s="102"/>
      <c r="I3588" s="93"/>
      <c r="J3588" s="93"/>
      <c r="S3588" s="72"/>
      <c r="T3588" s="72"/>
    </row>
    <row r="3589" spans="1:20" s="65" customFormat="1" ht="14.5" x14ac:dyDescent="0.35">
      <c r="A3589" s="48"/>
      <c r="E3589" s="102"/>
      <c r="F3589" s="102"/>
      <c r="G3589" s="102"/>
      <c r="I3589" s="93"/>
      <c r="J3589" s="93"/>
      <c r="S3589" s="72"/>
      <c r="T3589" s="72"/>
    </row>
    <row r="3590" spans="1:20" s="65" customFormat="1" ht="14.5" x14ac:dyDescent="0.35">
      <c r="A3590" s="48"/>
      <c r="E3590" s="102"/>
      <c r="F3590" s="102"/>
      <c r="G3590" s="102"/>
      <c r="I3590" s="93"/>
      <c r="J3590" s="93"/>
      <c r="S3590" s="72"/>
      <c r="T3590" s="72"/>
    </row>
    <row r="3591" spans="1:20" s="65" customFormat="1" ht="14.5" x14ac:dyDescent="0.35">
      <c r="A3591" s="48"/>
      <c r="E3591" s="102"/>
      <c r="F3591" s="102"/>
      <c r="G3591" s="102"/>
      <c r="I3591" s="93"/>
      <c r="J3591" s="93"/>
      <c r="S3591" s="72"/>
      <c r="T3591" s="72"/>
    </row>
    <row r="3592" spans="1:20" s="65" customFormat="1" ht="14.5" x14ac:dyDescent="0.35">
      <c r="A3592" s="48"/>
      <c r="E3592" s="102"/>
      <c r="F3592" s="102"/>
      <c r="G3592" s="102"/>
      <c r="I3592" s="93"/>
      <c r="J3592" s="93"/>
      <c r="S3592" s="72"/>
      <c r="T3592" s="72"/>
    </row>
    <row r="3593" spans="1:20" s="65" customFormat="1" ht="14.5" x14ac:dyDescent="0.35">
      <c r="A3593" s="48"/>
      <c r="E3593" s="102"/>
      <c r="F3593" s="102"/>
      <c r="G3593" s="102"/>
      <c r="I3593" s="93"/>
      <c r="J3593" s="93"/>
      <c r="S3593" s="72"/>
      <c r="T3593" s="72"/>
    </row>
    <row r="3594" spans="1:20" s="65" customFormat="1" ht="14.5" x14ac:dyDescent="0.35">
      <c r="A3594" s="48"/>
      <c r="E3594" s="102"/>
      <c r="F3594" s="102"/>
      <c r="G3594" s="102"/>
      <c r="I3594" s="93"/>
      <c r="J3594" s="93"/>
      <c r="S3594" s="72"/>
      <c r="T3594" s="72"/>
    </row>
    <row r="3595" spans="1:20" s="65" customFormat="1" ht="14.5" x14ac:dyDescent="0.35">
      <c r="A3595" s="48"/>
      <c r="E3595" s="102"/>
      <c r="F3595" s="102"/>
      <c r="G3595" s="102"/>
      <c r="I3595" s="93"/>
      <c r="J3595" s="93"/>
      <c r="S3595" s="72"/>
      <c r="T3595" s="72"/>
    </row>
    <row r="3596" spans="1:20" s="65" customFormat="1" ht="14.5" x14ac:dyDescent="0.35">
      <c r="A3596" s="48"/>
      <c r="E3596" s="102"/>
      <c r="F3596" s="102"/>
      <c r="G3596" s="102"/>
      <c r="I3596" s="93"/>
      <c r="J3596" s="93"/>
      <c r="S3596" s="72"/>
      <c r="T3596" s="72"/>
    </row>
    <row r="3597" spans="1:20" s="65" customFormat="1" ht="14.5" x14ac:dyDescent="0.35">
      <c r="A3597" s="48"/>
      <c r="E3597" s="102"/>
      <c r="F3597" s="102"/>
      <c r="G3597" s="102"/>
      <c r="I3597" s="93"/>
      <c r="J3597" s="93"/>
      <c r="S3597" s="72"/>
      <c r="T3597" s="72"/>
    </row>
    <row r="3598" spans="1:20" s="65" customFormat="1" ht="14.5" x14ac:dyDescent="0.35">
      <c r="A3598" s="48"/>
      <c r="E3598" s="102"/>
      <c r="F3598" s="102"/>
      <c r="G3598" s="102"/>
      <c r="I3598" s="93"/>
      <c r="J3598" s="93"/>
      <c r="S3598" s="72"/>
      <c r="T3598" s="72"/>
    </row>
    <row r="3599" spans="1:20" s="65" customFormat="1" ht="14.5" x14ac:dyDescent="0.35">
      <c r="A3599" s="48"/>
      <c r="E3599" s="102"/>
      <c r="F3599" s="102"/>
      <c r="G3599" s="102"/>
      <c r="I3599" s="93"/>
      <c r="J3599" s="93"/>
      <c r="S3599" s="72"/>
      <c r="T3599" s="72"/>
    </row>
    <row r="3600" spans="1:20" s="65" customFormat="1" ht="14.5" x14ac:dyDescent="0.35">
      <c r="A3600" s="48"/>
      <c r="E3600" s="102"/>
      <c r="F3600" s="102"/>
      <c r="G3600" s="102"/>
      <c r="I3600" s="93"/>
      <c r="J3600" s="93"/>
      <c r="S3600" s="72"/>
      <c r="T3600" s="72"/>
    </row>
    <row r="3601" spans="1:20" s="65" customFormat="1" ht="14.5" x14ac:dyDescent="0.35">
      <c r="A3601" s="48"/>
      <c r="E3601" s="102"/>
      <c r="F3601" s="102"/>
      <c r="G3601" s="102"/>
      <c r="I3601" s="93"/>
      <c r="J3601" s="93"/>
      <c r="S3601" s="72"/>
      <c r="T3601" s="72"/>
    </row>
    <row r="3602" spans="1:20" s="65" customFormat="1" ht="14.5" x14ac:dyDescent="0.35">
      <c r="A3602" s="48"/>
      <c r="E3602" s="102"/>
      <c r="F3602" s="102"/>
      <c r="G3602" s="102"/>
      <c r="I3602" s="93"/>
      <c r="J3602" s="93"/>
      <c r="S3602" s="72"/>
      <c r="T3602" s="72"/>
    </row>
    <row r="3603" spans="1:20" s="65" customFormat="1" ht="14.5" x14ac:dyDescent="0.35">
      <c r="A3603" s="48"/>
      <c r="E3603" s="102"/>
      <c r="F3603" s="102"/>
      <c r="G3603" s="102"/>
      <c r="I3603" s="93"/>
      <c r="J3603" s="93"/>
      <c r="S3603" s="72"/>
      <c r="T3603" s="72"/>
    </row>
    <row r="3604" spans="1:20" s="65" customFormat="1" ht="14.5" x14ac:dyDescent="0.35">
      <c r="A3604" s="48"/>
      <c r="E3604" s="102"/>
      <c r="F3604" s="102"/>
      <c r="G3604" s="102"/>
      <c r="I3604" s="93"/>
      <c r="J3604" s="93"/>
      <c r="S3604" s="72"/>
      <c r="T3604" s="72"/>
    </row>
    <row r="3605" spans="1:20" s="65" customFormat="1" ht="14.5" x14ac:dyDescent="0.35">
      <c r="A3605" s="48"/>
      <c r="E3605" s="102"/>
      <c r="F3605" s="102"/>
      <c r="G3605" s="102"/>
      <c r="I3605" s="93"/>
      <c r="J3605" s="93"/>
      <c r="S3605" s="72"/>
      <c r="T3605" s="72"/>
    </row>
    <row r="3606" spans="1:20" s="65" customFormat="1" ht="14.5" x14ac:dyDescent="0.35">
      <c r="A3606" s="48"/>
      <c r="E3606" s="102"/>
      <c r="F3606" s="102"/>
      <c r="G3606" s="102"/>
      <c r="I3606" s="93"/>
      <c r="J3606" s="93"/>
      <c r="S3606" s="72"/>
      <c r="T3606" s="72"/>
    </row>
    <row r="3607" spans="1:20" s="65" customFormat="1" ht="14.5" x14ac:dyDescent="0.35">
      <c r="A3607" s="48"/>
      <c r="E3607" s="102"/>
      <c r="F3607" s="102"/>
      <c r="G3607" s="102"/>
      <c r="I3607" s="93"/>
      <c r="J3607" s="93"/>
      <c r="S3607" s="72"/>
      <c r="T3607" s="72"/>
    </row>
    <row r="3608" spans="1:20" s="65" customFormat="1" ht="14.5" x14ac:dyDescent="0.35">
      <c r="A3608" s="48"/>
      <c r="E3608" s="102"/>
      <c r="F3608" s="102"/>
      <c r="G3608" s="102"/>
      <c r="I3608" s="93"/>
      <c r="J3608" s="93"/>
      <c r="S3608" s="72"/>
      <c r="T3608" s="72"/>
    </row>
    <row r="3609" spans="1:20" s="65" customFormat="1" ht="14.5" x14ac:dyDescent="0.35">
      <c r="A3609" s="48"/>
      <c r="E3609" s="102"/>
      <c r="F3609" s="102"/>
      <c r="G3609" s="102"/>
      <c r="I3609" s="93"/>
      <c r="J3609" s="93"/>
      <c r="S3609" s="72"/>
      <c r="T3609" s="72"/>
    </row>
    <row r="3610" spans="1:20" s="65" customFormat="1" ht="14.5" x14ac:dyDescent="0.35">
      <c r="A3610" s="48"/>
      <c r="E3610" s="102"/>
      <c r="F3610" s="102"/>
      <c r="G3610" s="102"/>
      <c r="I3610" s="93"/>
      <c r="J3610" s="93"/>
      <c r="S3610" s="72"/>
      <c r="T3610" s="72"/>
    </row>
    <row r="3611" spans="1:20" s="65" customFormat="1" ht="14.5" x14ac:dyDescent="0.35">
      <c r="A3611" s="48"/>
      <c r="E3611" s="102"/>
      <c r="F3611" s="102"/>
      <c r="G3611" s="102"/>
      <c r="I3611" s="93"/>
      <c r="J3611" s="93"/>
      <c r="S3611" s="72"/>
      <c r="T3611" s="72"/>
    </row>
    <row r="3612" spans="1:20" s="65" customFormat="1" ht="14.5" x14ac:dyDescent="0.35">
      <c r="A3612" s="48"/>
      <c r="E3612" s="102"/>
      <c r="F3612" s="102"/>
      <c r="G3612" s="102"/>
      <c r="I3612" s="93"/>
      <c r="J3612" s="93"/>
      <c r="S3612" s="72"/>
      <c r="T3612" s="72"/>
    </row>
    <row r="3613" spans="1:20" s="65" customFormat="1" ht="14.5" x14ac:dyDescent="0.35">
      <c r="A3613" s="48"/>
      <c r="E3613" s="102"/>
      <c r="F3613" s="102"/>
      <c r="G3613" s="102"/>
      <c r="I3613" s="93"/>
      <c r="J3613" s="93"/>
      <c r="S3613" s="72"/>
      <c r="T3613" s="72"/>
    </row>
    <row r="3614" spans="1:20" s="65" customFormat="1" ht="14.5" x14ac:dyDescent="0.35">
      <c r="A3614" s="48"/>
      <c r="E3614" s="102"/>
      <c r="F3614" s="102"/>
      <c r="G3614" s="102"/>
      <c r="I3614" s="93"/>
      <c r="J3614" s="93"/>
      <c r="S3614" s="72"/>
      <c r="T3614" s="72"/>
    </row>
    <row r="3615" spans="1:20" s="65" customFormat="1" ht="14.5" x14ac:dyDescent="0.35">
      <c r="A3615" s="48"/>
      <c r="E3615" s="102"/>
      <c r="F3615" s="102"/>
      <c r="G3615" s="102"/>
      <c r="I3615" s="93"/>
      <c r="J3615" s="93"/>
      <c r="S3615" s="72"/>
      <c r="T3615" s="72"/>
    </row>
    <row r="3616" spans="1:20" s="65" customFormat="1" ht="14.5" x14ac:dyDescent="0.35">
      <c r="A3616" s="48"/>
      <c r="E3616" s="102"/>
      <c r="F3616" s="102"/>
      <c r="G3616" s="102"/>
      <c r="I3616" s="93"/>
      <c r="J3616" s="93"/>
      <c r="S3616" s="72"/>
      <c r="T3616" s="72"/>
    </row>
    <row r="3617" spans="1:20" s="65" customFormat="1" ht="14.5" x14ac:dyDescent="0.35">
      <c r="A3617" s="48"/>
      <c r="E3617" s="102"/>
      <c r="F3617" s="102"/>
      <c r="G3617" s="102"/>
      <c r="I3617" s="93"/>
      <c r="J3617" s="93"/>
      <c r="S3617" s="72"/>
      <c r="T3617" s="72"/>
    </row>
    <row r="3618" spans="1:20" s="65" customFormat="1" ht="14.5" x14ac:dyDescent="0.35">
      <c r="A3618" s="48"/>
      <c r="E3618" s="102"/>
      <c r="F3618" s="102"/>
      <c r="G3618" s="102"/>
      <c r="I3618" s="93"/>
      <c r="J3618" s="93"/>
      <c r="S3618" s="72"/>
      <c r="T3618" s="72"/>
    </row>
    <row r="3619" spans="1:20" s="65" customFormat="1" ht="14.5" x14ac:dyDescent="0.35">
      <c r="A3619" s="48"/>
      <c r="E3619" s="102"/>
      <c r="F3619" s="102"/>
      <c r="G3619" s="102"/>
      <c r="I3619" s="93"/>
      <c r="J3619" s="93"/>
      <c r="S3619" s="72"/>
      <c r="T3619" s="72"/>
    </row>
    <row r="3620" spans="1:20" s="65" customFormat="1" ht="14.5" x14ac:dyDescent="0.35">
      <c r="A3620" s="48"/>
      <c r="E3620" s="102"/>
      <c r="F3620" s="102"/>
      <c r="G3620" s="102"/>
      <c r="I3620" s="93"/>
      <c r="J3620" s="93"/>
      <c r="S3620" s="72"/>
      <c r="T3620" s="72"/>
    </row>
    <row r="3621" spans="1:20" s="65" customFormat="1" ht="14.5" x14ac:dyDescent="0.35">
      <c r="A3621" s="48"/>
      <c r="E3621" s="102"/>
      <c r="F3621" s="102"/>
      <c r="G3621" s="102"/>
      <c r="I3621" s="93"/>
      <c r="J3621" s="93"/>
      <c r="S3621" s="72"/>
      <c r="T3621" s="72"/>
    </row>
    <row r="3622" spans="1:20" s="65" customFormat="1" ht="14.5" x14ac:dyDescent="0.35">
      <c r="A3622" s="48"/>
      <c r="E3622" s="102"/>
      <c r="F3622" s="102"/>
      <c r="G3622" s="102"/>
      <c r="I3622" s="93"/>
      <c r="J3622" s="93"/>
      <c r="S3622" s="72"/>
      <c r="T3622" s="72"/>
    </row>
    <row r="3623" spans="1:20" s="65" customFormat="1" ht="14.5" x14ac:dyDescent="0.35">
      <c r="A3623" s="48"/>
      <c r="E3623" s="102"/>
      <c r="F3623" s="102"/>
      <c r="G3623" s="102"/>
      <c r="I3623" s="93"/>
      <c r="J3623" s="93"/>
      <c r="S3623" s="72"/>
      <c r="T3623" s="72"/>
    </row>
    <row r="3624" spans="1:20" s="65" customFormat="1" ht="14.5" x14ac:dyDescent="0.35">
      <c r="A3624" s="48"/>
      <c r="E3624" s="102"/>
      <c r="F3624" s="102"/>
      <c r="G3624" s="102"/>
      <c r="I3624" s="93"/>
      <c r="J3624" s="93"/>
      <c r="S3624" s="72"/>
      <c r="T3624" s="72"/>
    </row>
    <row r="3625" spans="1:20" s="65" customFormat="1" ht="14.5" x14ac:dyDescent="0.35">
      <c r="A3625" s="48"/>
      <c r="E3625" s="102"/>
      <c r="F3625" s="102"/>
      <c r="G3625" s="102"/>
      <c r="I3625" s="93"/>
      <c r="J3625" s="93"/>
      <c r="S3625" s="72"/>
      <c r="T3625" s="72"/>
    </row>
    <row r="3626" spans="1:20" s="65" customFormat="1" ht="14.5" x14ac:dyDescent="0.35">
      <c r="A3626" s="48"/>
      <c r="E3626" s="102"/>
      <c r="F3626" s="102"/>
      <c r="G3626" s="102"/>
      <c r="I3626" s="93"/>
      <c r="J3626" s="93"/>
      <c r="S3626" s="72"/>
      <c r="T3626" s="72"/>
    </row>
    <row r="3627" spans="1:20" s="65" customFormat="1" ht="14.5" x14ac:dyDescent="0.35">
      <c r="A3627" s="48"/>
      <c r="E3627" s="102"/>
      <c r="F3627" s="102"/>
      <c r="G3627" s="102"/>
      <c r="I3627" s="93"/>
      <c r="J3627" s="93"/>
      <c r="S3627" s="72"/>
      <c r="T3627" s="72"/>
    </row>
    <row r="3628" spans="1:20" s="65" customFormat="1" ht="14.5" x14ac:dyDescent="0.35">
      <c r="A3628" s="48"/>
      <c r="E3628" s="102"/>
      <c r="F3628" s="102"/>
      <c r="G3628" s="102"/>
      <c r="I3628" s="93"/>
      <c r="J3628" s="93"/>
      <c r="S3628" s="72"/>
      <c r="T3628" s="72"/>
    </row>
    <row r="3629" spans="1:20" s="65" customFormat="1" ht="14.5" x14ac:dyDescent="0.35">
      <c r="A3629" s="48"/>
      <c r="E3629" s="102"/>
      <c r="F3629" s="102"/>
      <c r="G3629" s="102"/>
      <c r="I3629" s="93"/>
      <c r="J3629" s="93"/>
      <c r="S3629" s="72"/>
      <c r="T3629" s="72"/>
    </row>
    <row r="3630" spans="1:20" s="65" customFormat="1" ht="14.5" x14ac:dyDescent="0.35">
      <c r="A3630" s="48"/>
      <c r="E3630" s="102"/>
      <c r="F3630" s="102"/>
      <c r="G3630" s="102"/>
      <c r="I3630" s="93"/>
      <c r="J3630" s="93"/>
      <c r="S3630" s="72"/>
      <c r="T3630" s="72"/>
    </row>
    <row r="3631" spans="1:20" s="65" customFormat="1" ht="14.5" x14ac:dyDescent="0.35">
      <c r="A3631" s="48"/>
      <c r="E3631" s="102"/>
      <c r="F3631" s="102"/>
      <c r="G3631" s="102"/>
      <c r="I3631" s="93"/>
      <c r="J3631" s="93"/>
      <c r="S3631" s="72"/>
      <c r="T3631" s="72"/>
    </row>
    <row r="3632" spans="1:20" s="65" customFormat="1" ht="14.5" x14ac:dyDescent="0.35">
      <c r="A3632" s="48"/>
      <c r="E3632" s="102"/>
      <c r="F3632" s="102"/>
      <c r="G3632" s="102"/>
      <c r="I3632" s="93"/>
      <c r="J3632" s="93"/>
      <c r="S3632" s="72"/>
      <c r="T3632" s="72"/>
    </row>
    <row r="3633" spans="1:20" s="65" customFormat="1" ht="14.5" x14ac:dyDescent="0.35">
      <c r="A3633" s="48"/>
      <c r="E3633" s="102"/>
      <c r="F3633" s="102"/>
      <c r="G3633" s="102"/>
      <c r="I3633" s="93"/>
      <c r="J3633" s="93"/>
      <c r="S3633" s="72"/>
      <c r="T3633" s="72"/>
    </row>
    <row r="3634" spans="1:20" s="65" customFormat="1" ht="14.5" x14ac:dyDescent="0.35">
      <c r="A3634" s="48"/>
      <c r="E3634" s="102"/>
      <c r="F3634" s="102"/>
      <c r="G3634" s="102"/>
      <c r="I3634" s="93"/>
      <c r="J3634" s="93"/>
      <c r="S3634" s="72"/>
      <c r="T3634" s="72"/>
    </row>
    <row r="3635" spans="1:20" s="65" customFormat="1" ht="14.5" x14ac:dyDescent="0.35">
      <c r="A3635" s="48"/>
      <c r="E3635" s="102"/>
      <c r="F3635" s="102"/>
      <c r="G3635" s="102"/>
      <c r="I3635" s="93"/>
      <c r="J3635" s="93"/>
      <c r="S3635" s="72"/>
      <c r="T3635" s="72"/>
    </row>
    <row r="3636" spans="1:20" s="65" customFormat="1" ht="14.5" x14ac:dyDescent="0.35">
      <c r="A3636" s="48"/>
      <c r="E3636" s="102"/>
      <c r="F3636" s="102"/>
      <c r="G3636" s="102"/>
      <c r="I3636" s="93"/>
      <c r="J3636" s="93"/>
      <c r="S3636" s="72"/>
      <c r="T3636" s="72"/>
    </row>
    <row r="3637" spans="1:20" s="65" customFormat="1" ht="14.5" x14ac:dyDescent="0.35">
      <c r="A3637" s="48"/>
      <c r="E3637" s="102"/>
      <c r="F3637" s="102"/>
      <c r="G3637" s="102"/>
      <c r="I3637" s="93"/>
      <c r="J3637" s="93"/>
      <c r="S3637" s="72"/>
      <c r="T3637" s="72"/>
    </row>
    <row r="3638" spans="1:20" s="65" customFormat="1" ht="14.5" x14ac:dyDescent="0.35">
      <c r="A3638" s="48"/>
      <c r="E3638" s="102"/>
      <c r="F3638" s="102"/>
      <c r="G3638" s="102"/>
      <c r="I3638" s="93"/>
      <c r="J3638" s="93"/>
      <c r="S3638" s="72"/>
      <c r="T3638" s="72"/>
    </row>
    <row r="3639" spans="1:20" s="65" customFormat="1" ht="14.5" x14ac:dyDescent="0.35">
      <c r="A3639" s="48"/>
      <c r="E3639" s="102"/>
      <c r="F3639" s="102"/>
      <c r="G3639" s="102"/>
      <c r="I3639" s="93"/>
      <c r="J3639" s="93"/>
      <c r="S3639" s="72"/>
      <c r="T3639" s="72"/>
    </row>
    <row r="3640" spans="1:20" s="65" customFormat="1" ht="14.5" x14ac:dyDescent="0.35">
      <c r="A3640" s="48"/>
      <c r="E3640" s="102"/>
      <c r="F3640" s="102"/>
      <c r="G3640" s="102"/>
      <c r="I3640" s="93"/>
      <c r="J3640" s="93"/>
      <c r="S3640" s="72"/>
      <c r="T3640" s="72"/>
    </row>
    <row r="3641" spans="1:20" s="65" customFormat="1" ht="14.5" x14ac:dyDescent="0.35">
      <c r="A3641" s="48"/>
      <c r="E3641" s="102"/>
      <c r="F3641" s="102"/>
      <c r="G3641" s="102"/>
      <c r="I3641" s="93"/>
      <c r="J3641" s="93"/>
      <c r="S3641" s="72"/>
      <c r="T3641" s="72"/>
    </row>
    <row r="3642" spans="1:20" s="65" customFormat="1" ht="14.5" x14ac:dyDescent="0.35">
      <c r="A3642" s="48"/>
      <c r="E3642" s="102"/>
      <c r="F3642" s="102"/>
      <c r="G3642" s="102"/>
      <c r="I3642" s="93"/>
      <c r="J3642" s="93"/>
      <c r="S3642" s="72"/>
      <c r="T3642" s="72"/>
    </row>
    <row r="3643" spans="1:20" s="65" customFormat="1" ht="14.5" x14ac:dyDescent="0.35">
      <c r="A3643" s="48"/>
      <c r="E3643" s="102"/>
      <c r="F3643" s="102"/>
      <c r="G3643" s="102"/>
      <c r="I3643" s="93"/>
      <c r="J3643" s="93"/>
      <c r="S3643" s="72"/>
      <c r="T3643" s="72"/>
    </row>
    <row r="3644" spans="1:20" s="65" customFormat="1" ht="14.5" x14ac:dyDescent="0.35">
      <c r="A3644" s="48"/>
      <c r="E3644" s="102"/>
      <c r="F3644" s="102"/>
      <c r="G3644" s="102"/>
      <c r="I3644" s="93"/>
      <c r="J3644" s="93"/>
      <c r="S3644" s="72"/>
      <c r="T3644" s="72"/>
    </row>
    <row r="3645" spans="1:20" s="65" customFormat="1" ht="14.5" x14ac:dyDescent="0.35">
      <c r="A3645" s="48"/>
      <c r="E3645" s="102"/>
      <c r="F3645" s="102"/>
      <c r="G3645" s="102"/>
      <c r="I3645" s="93"/>
      <c r="J3645" s="93"/>
      <c r="S3645" s="72"/>
      <c r="T3645" s="72"/>
    </row>
    <row r="3646" spans="1:20" s="65" customFormat="1" ht="14.5" x14ac:dyDescent="0.35">
      <c r="A3646" s="48"/>
      <c r="E3646" s="102"/>
      <c r="F3646" s="102"/>
      <c r="G3646" s="102"/>
      <c r="I3646" s="93"/>
      <c r="J3646" s="93"/>
      <c r="S3646" s="72"/>
      <c r="T3646" s="72"/>
    </row>
    <row r="3647" spans="1:20" s="65" customFormat="1" ht="14.5" x14ac:dyDescent="0.35">
      <c r="A3647" s="48"/>
      <c r="E3647" s="102"/>
      <c r="F3647" s="102"/>
      <c r="G3647" s="102"/>
      <c r="I3647" s="93"/>
      <c r="J3647" s="93"/>
      <c r="S3647" s="72"/>
      <c r="T3647" s="72"/>
    </row>
    <row r="3648" spans="1:20" s="65" customFormat="1" ht="14.5" x14ac:dyDescent="0.35">
      <c r="A3648" s="48"/>
      <c r="E3648" s="102"/>
      <c r="F3648" s="102"/>
      <c r="G3648" s="102"/>
      <c r="I3648" s="93"/>
      <c r="J3648" s="93"/>
      <c r="S3648" s="72"/>
      <c r="T3648" s="72"/>
    </row>
    <row r="3649" spans="1:20" s="65" customFormat="1" ht="14.5" x14ac:dyDescent="0.35">
      <c r="A3649" s="48"/>
      <c r="E3649" s="102"/>
      <c r="F3649" s="102"/>
      <c r="G3649" s="102"/>
      <c r="I3649" s="93"/>
      <c r="J3649" s="93"/>
      <c r="S3649" s="72"/>
      <c r="T3649" s="72"/>
    </row>
    <row r="3650" spans="1:20" s="65" customFormat="1" ht="14.5" x14ac:dyDescent="0.35">
      <c r="A3650" s="48"/>
      <c r="E3650" s="102"/>
      <c r="F3650" s="102"/>
      <c r="G3650" s="102"/>
      <c r="I3650" s="93"/>
      <c r="J3650" s="93"/>
      <c r="S3650" s="72"/>
      <c r="T3650" s="72"/>
    </row>
    <row r="3651" spans="1:20" s="65" customFormat="1" ht="14.5" x14ac:dyDescent="0.35">
      <c r="A3651" s="48"/>
      <c r="E3651" s="102"/>
      <c r="F3651" s="102"/>
      <c r="G3651" s="102"/>
      <c r="I3651" s="93"/>
      <c r="J3651" s="93"/>
      <c r="S3651" s="72"/>
      <c r="T3651" s="72"/>
    </row>
    <row r="3652" spans="1:20" s="65" customFormat="1" ht="14.5" x14ac:dyDescent="0.35">
      <c r="A3652" s="48"/>
      <c r="E3652" s="102"/>
      <c r="F3652" s="102"/>
      <c r="G3652" s="102"/>
      <c r="I3652" s="93"/>
      <c r="J3652" s="93"/>
      <c r="S3652" s="72"/>
      <c r="T3652" s="72"/>
    </row>
    <row r="3653" spans="1:20" s="65" customFormat="1" ht="14.5" x14ac:dyDescent="0.35">
      <c r="A3653" s="48"/>
      <c r="E3653" s="102"/>
      <c r="F3653" s="102"/>
      <c r="G3653" s="102"/>
      <c r="I3653" s="93"/>
      <c r="J3653" s="93"/>
      <c r="S3653" s="72"/>
      <c r="T3653" s="72"/>
    </row>
    <row r="3654" spans="1:20" s="65" customFormat="1" ht="14.5" x14ac:dyDescent="0.35">
      <c r="A3654" s="48"/>
      <c r="E3654" s="102"/>
      <c r="F3654" s="102"/>
      <c r="G3654" s="102"/>
      <c r="I3654" s="93"/>
      <c r="J3654" s="93"/>
      <c r="S3654" s="72"/>
      <c r="T3654" s="72"/>
    </row>
    <row r="3655" spans="1:20" s="65" customFormat="1" ht="14.5" x14ac:dyDescent="0.35">
      <c r="A3655" s="48"/>
      <c r="E3655" s="102"/>
      <c r="F3655" s="102"/>
      <c r="G3655" s="102"/>
      <c r="I3655" s="93"/>
      <c r="J3655" s="93"/>
      <c r="S3655" s="72"/>
      <c r="T3655" s="72"/>
    </row>
    <row r="3656" spans="1:20" s="65" customFormat="1" ht="14.5" x14ac:dyDescent="0.35">
      <c r="A3656" s="48"/>
      <c r="E3656" s="102"/>
      <c r="F3656" s="102"/>
      <c r="G3656" s="102"/>
      <c r="I3656" s="93"/>
      <c r="J3656" s="93"/>
      <c r="S3656" s="72"/>
      <c r="T3656" s="72"/>
    </row>
    <row r="3657" spans="1:20" s="65" customFormat="1" ht="14.5" x14ac:dyDescent="0.35">
      <c r="A3657" s="48"/>
      <c r="E3657" s="102"/>
      <c r="F3657" s="102"/>
      <c r="G3657" s="102"/>
      <c r="I3657" s="93"/>
      <c r="J3657" s="93"/>
      <c r="S3657" s="72"/>
      <c r="T3657" s="72"/>
    </row>
    <row r="3658" spans="1:20" s="65" customFormat="1" ht="14.5" x14ac:dyDescent="0.35">
      <c r="A3658" s="48"/>
      <c r="E3658" s="102"/>
      <c r="F3658" s="102"/>
      <c r="G3658" s="102"/>
      <c r="I3658" s="93"/>
      <c r="J3658" s="93"/>
      <c r="S3658" s="72"/>
      <c r="T3658" s="72"/>
    </row>
    <row r="3659" spans="1:20" s="65" customFormat="1" ht="14.5" x14ac:dyDescent="0.35">
      <c r="A3659" s="48"/>
      <c r="E3659" s="102"/>
      <c r="F3659" s="102"/>
      <c r="G3659" s="102"/>
      <c r="I3659" s="93"/>
      <c r="J3659" s="93"/>
      <c r="S3659" s="72"/>
      <c r="T3659" s="72"/>
    </row>
    <row r="3660" spans="1:20" s="65" customFormat="1" ht="14.5" x14ac:dyDescent="0.35">
      <c r="A3660" s="48"/>
      <c r="E3660" s="102"/>
      <c r="F3660" s="102"/>
      <c r="G3660" s="102"/>
      <c r="I3660" s="93"/>
      <c r="J3660" s="93"/>
      <c r="S3660" s="72"/>
      <c r="T3660" s="72"/>
    </row>
    <row r="3661" spans="1:20" s="65" customFormat="1" ht="14.5" x14ac:dyDescent="0.35">
      <c r="A3661" s="48"/>
      <c r="E3661" s="102"/>
      <c r="F3661" s="102"/>
      <c r="G3661" s="102"/>
      <c r="I3661" s="93"/>
      <c r="J3661" s="93"/>
      <c r="S3661" s="72"/>
      <c r="T3661" s="72"/>
    </row>
    <row r="3662" spans="1:20" s="65" customFormat="1" ht="14.5" x14ac:dyDescent="0.35">
      <c r="A3662" s="48"/>
      <c r="E3662" s="102"/>
      <c r="F3662" s="102"/>
      <c r="G3662" s="102"/>
      <c r="I3662" s="93"/>
      <c r="J3662" s="93"/>
      <c r="S3662" s="72"/>
      <c r="T3662" s="72"/>
    </row>
    <row r="3663" spans="1:20" s="65" customFormat="1" ht="14.5" x14ac:dyDescent="0.35">
      <c r="A3663" s="48"/>
      <c r="E3663" s="102"/>
      <c r="F3663" s="102"/>
      <c r="G3663" s="102"/>
      <c r="I3663" s="93"/>
      <c r="J3663" s="93"/>
      <c r="S3663" s="72"/>
      <c r="T3663" s="72"/>
    </row>
    <row r="3664" spans="1:20" s="65" customFormat="1" ht="14.5" x14ac:dyDescent="0.35">
      <c r="A3664" s="48"/>
      <c r="E3664" s="102"/>
      <c r="F3664" s="102"/>
      <c r="G3664" s="102"/>
      <c r="I3664" s="93"/>
      <c r="J3664" s="93"/>
      <c r="S3664" s="72"/>
      <c r="T3664" s="72"/>
    </row>
    <row r="3665" spans="1:20" s="65" customFormat="1" ht="14.5" x14ac:dyDescent="0.35">
      <c r="A3665" s="48"/>
      <c r="E3665" s="102"/>
      <c r="F3665" s="102"/>
      <c r="G3665" s="102"/>
      <c r="I3665" s="93"/>
      <c r="J3665" s="93"/>
      <c r="S3665" s="72"/>
      <c r="T3665" s="72"/>
    </row>
    <row r="3666" spans="1:20" s="65" customFormat="1" ht="14.5" x14ac:dyDescent="0.35">
      <c r="A3666" s="48"/>
      <c r="E3666" s="102"/>
      <c r="F3666" s="102"/>
      <c r="G3666" s="102"/>
      <c r="I3666" s="93"/>
      <c r="J3666" s="93"/>
      <c r="S3666" s="72"/>
      <c r="T3666" s="72"/>
    </row>
    <row r="3667" spans="1:20" s="65" customFormat="1" ht="14.5" x14ac:dyDescent="0.35">
      <c r="A3667" s="48"/>
      <c r="E3667" s="102"/>
      <c r="F3667" s="102"/>
      <c r="G3667" s="102"/>
      <c r="I3667" s="93"/>
      <c r="J3667" s="93"/>
      <c r="S3667" s="72"/>
      <c r="T3667" s="72"/>
    </row>
    <row r="3668" spans="1:20" s="65" customFormat="1" ht="14.5" x14ac:dyDescent="0.35">
      <c r="A3668" s="48"/>
      <c r="E3668" s="102"/>
      <c r="F3668" s="102"/>
      <c r="G3668" s="102"/>
      <c r="I3668" s="93"/>
      <c r="J3668" s="93"/>
      <c r="S3668" s="72"/>
      <c r="T3668" s="72"/>
    </row>
    <row r="3669" spans="1:20" s="65" customFormat="1" ht="14.5" x14ac:dyDescent="0.35">
      <c r="A3669" s="48"/>
      <c r="E3669" s="102"/>
      <c r="F3669" s="102"/>
      <c r="G3669" s="102"/>
      <c r="I3669" s="93"/>
      <c r="J3669" s="93"/>
      <c r="S3669" s="72"/>
      <c r="T3669" s="72"/>
    </row>
    <row r="3670" spans="1:20" s="65" customFormat="1" ht="14.5" x14ac:dyDescent="0.35">
      <c r="A3670" s="48"/>
      <c r="E3670" s="102"/>
      <c r="F3670" s="102"/>
      <c r="G3670" s="102"/>
      <c r="I3670" s="93"/>
      <c r="J3670" s="93"/>
      <c r="S3670" s="72"/>
      <c r="T3670" s="72"/>
    </row>
    <row r="3671" spans="1:20" s="65" customFormat="1" ht="14.5" x14ac:dyDescent="0.35">
      <c r="A3671" s="48"/>
      <c r="E3671" s="102"/>
      <c r="F3671" s="102"/>
      <c r="G3671" s="102"/>
      <c r="I3671" s="93"/>
      <c r="J3671" s="93"/>
      <c r="S3671" s="72"/>
      <c r="T3671" s="72"/>
    </row>
    <row r="3672" spans="1:20" s="65" customFormat="1" ht="14.5" x14ac:dyDescent="0.35">
      <c r="A3672" s="48"/>
      <c r="E3672" s="102"/>
      <c r="F3672" s="102"/>
      <c r="G3672" s="102"/>
      <c r="I3672" s="93"/>
      <c r="J3672" s="93"/>
      <c r="S3672" s="72"/>
      <c r="T3672" s="72"/>
    </row>
    <row r="3673" spans="1:20" s="65" customFormat="1" ht="14.5" x14ac:dyDescent="0.35">
      <c r="A3673" s="48"/>
      <c r="E3673" s="102"/>
      <c r="F3673" s="102"/>
      <c r="G3673" s="102"/>
      <c r="I3673" s="93"/>
      <c r="J3673" s="93"/>
      <c r="S3673" s="72"/>
      <c r="T3673" s="72"/>
    </row>
    <row r="3674" spans="1:20" s="65" customFormat="1" ht="14.5" x14ac:dyDescent="0.35">
      <c r="A3674" s="48"/>
      <c r="E3674" s="102"/>
      <c r="F3674" s="102"/>
      <c r="G3674" s="102"/>
      <c r="I3674" s="93"/>
      <c r="J3674" s="93"/>
      <c r="S3674" s="72"/>
      <c r="T3674" s="72"/>
    </row>
    <row r="3675" spans="1:20" s="65" customFormat="1" ht="14.5" x14ac:dyDescent="0.35">
      <c r="A3675" s="48"/>
      <c r="E3675" s="102"/>
      <c r="F3675" s="102"/>
      <c r="G3675" s="102"/>
      <c r="I3675" s="93"/>
      <c r="J3675" s="93"/>
      <c r="S3675" s="72"/>
      <c r="T3675" s="72"/>
    </row>
    <row r="3676" spans="1:20" s="65" customFormat="1" ht="14.5" x14ac:dyDescent="0.35">
      <c r="A3676" s="48"/>
      <c r="E3676" s="102"/>
      <c r="F3676" s="102"/>
      <c r="G3676" s="102"/>
      <c r="I3676" s="93"/>
      <c r="J3676" s="93"/>
      <c r="S3676" s="72"/>
      <c r="T3676" s="72"/>
    </row>
    <row r="3677" spans="1:20" s="65" customFormat="1" ht="14.5" x14ac:dyDescent="0.35">
      <c r="A3677" s="48"/>
      <c r="E3677" s="102"/>
      <c r="F3677" s="102"/>
      <c r="G3677" s="102"/>
      <c r="I3677" s="93"/>
      <c r="J3677" s="93"/>
      <c r="S3677" s="72"/>
      <c r="T3677" s="72"/>
    </row>
    <row r="3678" spans="1:20" s="65" customFormat="1" ht="14.5" x14ac:dyDescent="0.35">
      <c r="A3678" s="48"/>
      <c r="E3678" s="102"/>
      <c r="F3678" s="102"/>
      <c r="G3678" s="102"/>
      <c r="I3678" s="93"/>
      <c r="J3678" s="93"/>
      <c r="S3678" s="72"/>
      <c r="T3678" s="72"/>
    </row>
    <row r="3679" spans="1:20" s="65" customFormat="1" ht="14.5" x14ac:dyDescent="0.35">
      <c r="A3679" s="48"/>
      <c r="E3679" s="102"/>
      <c r="F3679" s="102"/>
      <c r="G3679" s="102"/>
      <c r="I3679" s="93"/>
      <c r="J3679" s="93"/>
      <c r="S3679" s="72"/>
      <c r="T3679" s="72"/>
    </row>
    <row r="3680" spans="1:20" s="65" customFormat="1" ht="14.5" x14ac:dyDescent="0.35">
      <c r="A3680" s="48"/>
      <c r="E3680" s="102"/>
      <c r="F3680" s="102"/>
      <c r="G3680" s="102"/>
      <c r="I3680" s="93"/>
      <c r="J3680" s="93"/>
      <c r="S3680" s="72"/>
      <c r="T3680" s="72"/>
    </row>
    <row r="3681" spans="1:20" s="65" customFormat="1" ht="14.5" x14ac:dyDescent="0.35">
      <c r="A3681" s="48"/>
      <c r="E3681" s="102"/>
      <c r="F3681" s="102"/>
      <c r="G3681" s="102"/>
      <c r="I3681" s="93"/>
      <c r="J3681" s="93"/>
      <c r="S3681" s="72"/>
      <c r="T3681" s="72"/>
    </row>
    <row r="3682" spans="1:20" s="65" customFormat="1" ht="14.5" x14ac:dyDescent="0.35">
      <c r="A3682" s="48"/>
      <c r="E3682" s="102"/>
      <c r="F3682" s="102"/>
      <c r="G3682" s="102"/>
      <c r="I3682" s="93"/>
      <c r="J3682" s="93"/>
      <c r="S3682" s="72"/>
      <c r="T3682" s="72"/>
    </row>
    <row r="3683" spans="1:20" s="65" customFormat="1" ht="14.5" x14ac:dyDescent="0.35">
      <c r="A3683" s="48"/>
      <c r="E3683" s="102"/>
      <c r="F3683" s="102"/>
      <c r="G3683" s="102"/>
      <c r="I3683" s="93"/>
      <c r="J3683" s="93"/>
      <c r="S3683" s="72"/>
      <c r="T3683" s="72"/>
    </row>
    <row r="3684" spans="1:20" s="65" customFormat="1" ht="14.5" x14ac:dyDescent="0.35">
      <c r="A3684" s="48"/>
      <c r="E3684" s="102"/>
      <c r="F3684" s="102"/>
      <c r="G3684" s="102"/>
      <c r="I3684" s="93"/>
      <c r="J3684" s="93"/>
      <c r="S3684" s="72"/>
      <c r="T3684" s="72"/>
    </row>
    <row r="3685" spans="1:20" s="65" customFormat="1" ht="14.5" x14ac:dyDescent="0.35">
      <c r="A3685" s="48"/>
      <c r="E3685" s="102"/>
      <c r="F3685" s="102"/>
      <c r="G3685" s="102"/>
      <c r="I3685" s="93"/>
      <c r="J3685" s="93"/>
      <c r="S3685" s="72"/>
      <c r="T3685" s="72"/>
    </row>
    <row r="3686" spans="1:20" s="65" customFormat="1" ht="14.5" x14ac:dyDescent="0.35">
      <c r="A3686" s="48"/>
      <c r="E3686" s="102"/>
      <c r="F3686" s="102"/>
      <c r="G3686" s="102"/>
      <c r="I3686" s="93"/>
      <c r="J3686" s="93"/>
      <c r="S3686" s="72"/>
      <c r="T3686" s="72"/>
    </row>
    <row r="3687" spans="1:20" s="65" customFormat="1" ht="14.5" x14ac:dyDescent="0.35">
      <c r="A3687" s="48"/>
      <c r="E3687" s="102"/>
      <c r="F3687" s="102"/>
      <c r="G3687" s="102"/>
      <c r="I3687" s="93"/>
      <c r="J3687" s="93"/>
      <c r="S3687" s="72"/>
      <c r="T3687" s="72"/>
    </row>
    <row r="3688" spans="1:20" s="65" customFormat="1" ht="14.5" x14ac:dyDescent="0.35">
      <c r="A3688" s="48"/>
      <c r="E3688" s="102"/>
      <c r="F3688" s="102"/>
      <c r="G3688" s="102"/>
      <c r="I3688" s="93"/>
      <c r="J3688" s="93"/>
      <c r="S3688" s="72"/>
      <c r="T3688" s="72"/>
    </row>
    <row r="3689" spans="1:20" s="65" customFormat="1" ht="14.5" x14ac:dyDescent="0.35">
      <c r="A3689" s="48"/>
      <c r="E3689" s="102"/>
      <c r="F3689" s="102"/>
      <c r="G3689" s="102"/>
      <c r="I3689" s="93"/>
      <c r="J3689" s="93"/>
      <c r="S3689" s="72"/>
      <c r="T3689" s="72"/>
    </row>
    <row r="3690" spans="1:20" s="65" customFormat="1" ht="14.5" x14ac:dyDescent="0.35">
      <c r="A3690" s="48"/>
      <c r="E3690" s="102"/>
      <c r="F3690" s="102"/>
      <c r="G3690" s="102"/>
      <c r="I3690" s="93"/>
      <c r="J3690" s="93"/>
      <c r="S3690" s="72"/>
      <c r="T3690" s="72"/>
    </row>
    <row r="3691" spans="1:20" s="65" customFormat="1" ht="14.5" x14ac:dyDescent="0.35">
      <c r="A3691" s="48"/>
      <c r="E3691" s="102"/>
      <c r="F3691" s="102"/>
      <c r="G3691" s="102"/>
      <c r="I3691" s="93"/>
      <c r="J3691" s="93"/>
      <c r="S3691" s="72"/>
      <c r="T3691" s="72"/>
    </row>
    <row r="3692" spans="1:20" s="65" customFormat="1" ht="14.5" x14ac:dyDescent="0.35">
      <c r="A3692" s="48"/>
      <c r="E3692" s="102"/>
      <c r="F3692" s="102"/>
      <c r="G3692" s="102"/>
      <c r="I3692" s="93"/>
      <c r="J3692" s="93"/>
      <c r="S3692" s="72"/>
      <c r="T3692" s="72"/>
    </row>
    <row r="3693" spans="1:20" s="65" customFormat="1" ht="14.5" x14ac:dyDescent="0.35">
      <c r="A3693" s="48"/>
      <c r="E3693" s="102"/>
      <c r="F3693" s="102"/>
      <c r="G3693" s="102"/>
      <c r="I3693" s="93"/>
      <c r="J3693" s="93"/>
      <c r="S3693" s="72"/>
      <c r="T3693" s="72"/>
    </row>
    <row r="3694" spans="1:20" s="65" customFormat="1" ht="14.5" x14ac:dyDescent="0.35">
      <c r="A3694" s="48"/>
      <c r="E3694" s="102"/>
      <c r="F3694" s="102"/>
      <c r="G3694" s="102"/>
      <c r="I3694" s="93"/>
      <c r="J3694" s="93"/>
      <c r="S3694" s="72"/>
      <c r="T3694" s="72"/>
    </row>
    <row r="3695" spans="1:20" s="65" customFormat="1" ht="14.5" x14ac:dyDescent="0.35">
      <c r="A3695" s="48"/>
      <c r="E3695" s="102"/>
      <c r="F3695" s="102"/>
      <c r="G3695" s="102"/>
      <c r="I3695" s="93"/>
      <c r="J3695" s="93"/>
      <c r="S3695" s="72"/>
      <c r="T3695" s="72"/>
    </row>
    <row r="3696" spans="1:20" s="65" customFormat="1" ht="14.5" x14ac:dyDescent="0.35">
      <c r="A3696" s="48"/>
      <c r="E3696" s="102"/>
      <c r="F3696" s="102"/>
      <c r="G3696" s="102"/>
      <c r="I3696" s="93"/>
      <c r="J3696" s="93"/>
      <c r="S3696" s="72"/>
      <c r="T3696" s="72"/>
    </row>
    <row r="3697" spans="1:20" s="65" customFormat="1" ht="14.5" x14ac:dyDescent="0.35">
      <c r="A3697" s="48"/>
      <c r="E3697" s="102"/>
      <c r="F3697" s="102"/>
      <c r="G3697" s="102"/>
      <c r="I3697" s="93"/>
      <c r="J3697" s="93"/>
      <c r="S3697" s="72"/>
      <c r="T3697" s="72"/>
    </row>
    <row r="3698" spans="1:20" s="65" customFormat="1" ht="14.5" x14ac:dyDescent="0.35">
      <c r="A3698" s="48"/>
      <c r="E3698" s="102"/>
      <c r="F3698" s="102"/>
      <c r="G3698" s="102"/>
      <c r="I3698" s="93"/>
      <c r="J3698" s="93"/>
      <c r="S3698" s="72"/>
      <c r="T3698" s="72"/>
    </row>
    <row r="3699" spans="1:20" s="65" customFormat="1" ht="14.5" x14ac:dyDescent="0.35">
      <c r="A3699" s="48"/>
      <c r="E3699" s="102"/>
      <c r="F3699" s="102"/>
      <c r="G3699" s="102"/>
      <c r="I3699" s="93"/>
      <c r="J3699" s="93"/>
      <c r="S3699" s="72"/>
      <c r="T3699" s="72"/>
    </row>
    <row r="3700" spans="1:20" s="65" customFormat="1" ht="14.5" x14ac:dyDescent="0.35">
      <c r="A3700" s="48"/>
      <c r="E3700" s="102"/>
      <c r="F3700" s="102"/>
      <c r="G3700" s="102"/>
      <c r="I3700" s="93"/>
      <c r="J3700" s="93"/>
      <c r="S3700" s="72"/>
      <c r="T3700" s="72"/>
    </row>
    <row r="3701" spans="1:20" s="65" customFormat="1" ht="14.5" x14ac:dyDescent="0.35">
      <c r="A3701" s="48"/>
      <c r="E3701" s="102"/>
      <c r="F3701" s="102"/>
      <c r="G3701" s="102"/>
      <c r="I3701" s="93"/>
      <c r="J3701" s="93"/>
      <c r="S3701" s="72"/>
      <c r="T3701" s="72"/>
    </row>
    <row r="3702" spans="1:20" s="65" customFormat="1" ht="14.5" x14ac:dyDescent="0.35">
      <c r="A3702" s="48"/>
      <c r="E3702" s="102"/>
      <c r="F3702" s="102"/>
      <c r="G3702" s="102"/>
      <c r="I3702" s="93"/>
      <c r="J3702" s="93"/>
      <c r="S3702" s="72"/>
      <c r="T3702" s="72"/>
    </row>
    <row r="3703" spans="1:20" s="65" customFormat="1" ht="14.5" x14ac:dyDescent="0.35">
      <c r="A3703" s="48"/>
      <c r="E3703" s="102"/>
      <c r="F3703" s="102"/>
      <c r="G3703" s="102"/>
      <c r="I3703" s="93"/>
      <c r="J3703" s="93"/>
      <c r="S3703" s="72"/>
      <c r="T3703" s="72"/>
    </row>
    <row r="3704" spans="1:20" s="65" customFormat="1" ht="14.5" x14ac:dyDescent="0.35">
      <c r="A3704" s="48"/>
      <c r="E3704" s="102"/>
      <c r="F3704" s="102"/>
      <c r="G3704" s="102"/>
      <c r="I3704" s="93"/>
      <c r="J3704" s="93"/>
      <c r="S3704" s="72"/>
      <c r="T3704" s="72"/>
    </row>
    <row r="3705" spans="1:20" s="65" customFormat="1" ht="14.5" x14ac:dyDescent="0.35">
      <c r="A3705" s="48"/>
      <c r="E3705" s="102"/>
      <c r="F3705" s="102"/>
      <c r="G3705" s="102"/>
      <c r="I3705" s="93"/>
      <c r="J3705" s="93"/>
      <c r="S3705" s="72"/>
      <c r="T3705" s="72"/>
    </row>
    <row r="3706" spans="1:20" s="65" customFormat="1" x14ac:dyDescent="0.35">
      <c r="A3706" s="48"/>
      <c r="E3706" s="102"/>
      <c r="F3706" s="102"/>
      <c r="G3706" s="102"/>
      <c r="I3706" s="93"/>
      <c r="J3706" s="93"/>
      <c r="R3706" s="103"/>
      <c r="S3706" s="72"/>
      <c r="T3706" s="72"/>
    </row>
    <row r="3707" spans="1:20" s="65" customFormat="1" x14ac:dyDescent="0.35">
      <c r="A3707" s="48"/>
      <c r="E3707" s="102"/>
      <c r="F3707" s="102"/>
      <c r="G3707" s="102"/>
      <c r="I3707" s="93"/>
      <c r="J3707" s="93"/>
      <c r="R3707" s="103"/>
      <c r="S3707" s="72"/>
      <c r="T3707" s="72"/>
    </row>
    <row r="3708" spans="1:20" s="65" customFormat="1" x14ac:dyDescent="0.35">
      <c r="A3708" s="48"/>
      <c r="E3708" s="102"/>
      <c r="F3708" s="102"/>
      <c r="G3708" s="102"/>
      <c r="I3708" s="93"/>
      <c r="J3708" s="93"/>
      <c r="R3708" s="103"/>
      <c r="S3708" s="72"/>
      <c r="T3708" s="72"/>
    </row>
    <row r="3709" spans="1:20" s="65" customFormat="1" x14ac:dyDescent="0.35">
      <c r="A3709" s="48"/>
      <c r="E3709" s="102"/>
      <c r="F3709" s="102"/>
      <c r="G3709" s="102"/>
      <c r="I3709" s="93"/>
      <c r="J3709" s="93"/>
      <c r="R3709" s="103"/>
      <c r="S3709" s="72"/>
      <c r="T3709" s="72"/>
    </row>
    <row r="3710" spans="1:20" s="65" customFormat="1" x14ac:dyDescent="0.35">
      <c r="A3710" s="48"/>
      <c r="E3710" s="102"/>
      <c r="F3710" s="102"/>
      <c r="G3710" s="102"/>
      <c r="I3710" s="93"/>
      <c r="J3710" s="93"/>
      <c r="R3710" s="103"/>
      <c r="S3710" s="72"/>
      <c r="T3710" s="72"/>
    </row>
    <row r="3711" spans="1:20" s="65" customFormat="1" x14ac:dyDescent="0.35">
      <c r="A3711" s="48"/>
      <c r="E3711" s="102"/>
      <c r="F3711" s="102"/>
      <c r="G3711" s="102"/>
      <c r="I3711" s="93"/>
      <c r="J3711" s="93"/>
      <c r="R3711" s="103"/>
      <c r="S3711" s="104"/>
      <c r="T3711" s="72"/>
    </row>
    <row r="3712" spans="1:20" s="65" customFormat="1" x14ac:dyDescent="0.35">
      <c r="A3712" s="48"/>
      <c r="E3712" s="102"/>
      <c r="F3712" s="102"/>
      <c r="G3712" s="102"/>
      <c r="I3712" s="93"/>
      <c r="J3712" s="93"/>
      <c r="R3712" s="103"/>
      <c r="S3712" s="104"/>
      <c r="T3712" s="72"/>
    </row>
    <row r="3713" spans="1:26" s="65" customFormat="1" x14ac:dyDescent="0.35">
      <c r="A3713" s="48"/>
      <c r="E3713" s="102"/>
      <c r="F3713" s="102"/>
      <c r="G3713" s="102"/>
      <c r="I3713" s="93"/>
      <c r="J3713" s="93"/>
      <c r="R3713" s="103"/>
      <c r="S3713" s="104"/>
      <c r="T3713" s="104"/>
      <c r="U3713" s="103"/>
      <c r="V3713" s="103"/>
      <c r="W3713" s="103"/>
      <c r="X3713" s="103"/>
      <c r="Y3713" s="103"/>
      <c r="Z3713" s="103"/>
    </row>
  </sheetData>
  <mergeCells count="5">
    <mergeCell ref="D2:G2"/>
    <mergeCell ref="H2:I2"/>
    <mergeCell ref="K2:M2"/>
    <mergeCell ref="N2:P2"/>
    <mergeCell ref="B55:P5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X71"/>
  <sheetViews>
    <sheetView showGridLines="0" zoomScaleNormal="100" zoomScaleSheetLayoutView="100" workbookViewId="0">
      <pane xSplit="3" ySplit="12" topLeftCell="L25" activePane="bottomRight" state="frozen"/>
      <selection activeCell="O19" sqref="O19"/>
      <selection pane="topRight" activeCell="O19" sqref="O19"/>
      <selection pane="bottomLeft" activeCell="O19" sqref="O19"/>
      <selection pane="bottomRight" activeCell="O19" sqref="O19"/>
    </sheetView>
  </sheetViews>
  <sheetFormatPr defaultColWidth="9.1796875" defaultRowHeight="15" customHeight="1" x14ac:dyDescent="0.2"/>
  <cols>
    <col min="1" max="2" width="7.1796875" style="208" customWidth="1"/>
    <col min="3" max="3" width="24.26953125" style="208" customWidth="1"/>
    <col min="4" max="24" width="14.26953125" style="208" customWidth="1"/>
    <col min="25" max="16384" width="9.1796875" style="208"/>
  </cols>
  <sheetData>
    <row r="1" spans="1:24" s="260" customFormat="1" ht="15" customHeight="1" x14ac:dyDescent="0.2">
      <c r="D1" s="261" t="s">
        <v>155</v>
      </c>
      <c r="E1" s="261" t="s">
        <v>156</v>
      </c>
      <c r="F1" s="261" t="s">
        <v>154</v>
      </c>
      <c r="G1" s="261" t="s">
        <v>153</v>
      </c>
      <c r="H1" s="261" t="s">
        <v>402</v>
      </c>
      <c r="I1" s="261" t="s">
        <v>147</v>
      </c>
      <c r="J1" s="261" t="s">
        <v>130</v>
      </c>
      <c r="K1" s="261" t="s">
        <v>401</v>
      </c>
      <c r="L1" s="261" t="s">
        <v>400</v>
      </c>
      <c r="M1" s="261" t="s">
        <v>145</v>
      </c>
      <c r="N1" s="261" t="s">
        <v>128</v>
      </c>
      <c r="O1" s="261" t="s">
        <v>399</v>
      </c>
      <c r="P1" s="261" t="s">
        <v>398</v>
      </c>
      <c r="Q1" s="261" t="s">
        <v>132</v>
      </c>
      <c r="R1" s="261" t="s">
        <v>131</v>
      </c>
      <c r="S1" s="261" t="s">
        <v>115</v>
      </c>
      <c r="T1" s="261" t="s">
        <v>112</v>
      </c>
      <c r="U1" s="261" t="s">
        <v>114</v>
      </c>
      <c r="V1" s="261" t="s">
        <v>111</v>
      </c>
      <c r="W1" s="261" t="s">
        <v>113</v>
      </c>
      <c r="X1" s="261" t="s">
        <v>110</v>
      </c>
    </row>
    <row r="2" spans="1:24" ht="17.5" x14ac:dyDescent="0.2">
      <c r="A2" s="259" t="s">
        <v>397</v>
      </c>
      <c r="B2" s="258"/>
      <c r="D2" s="257"/>
      <c r="E2" s="257"/>
      <c r="F2" s="257"/>
      <c r="G2" s="256"/>
      <c r="H2" s="256"/>
      <c r="I2" s="216"/>
      <c r="L2" s="256"/>
      <c r="M2" s="216"/>
      <c r="P2" s="256"/>
      <c r="S2" s="257"/>
      <c r="V2" s="257"/>
      <c r="W2" s="257"/>
      <c r="X2" s="256"/>
    </row>
    <row r="3" spans="1:24" ht="11.25" customHeight="1" x14ac:dyDescent="0.2">
      <c r="C3" s="233"/>
      <c r="D3" s="255" t="s">
        <v>396</v>
      </c>
      <c r="E3" s="251"/>
      <c r="F3" s="251"/>
      <c r="G3" s="251"/>
      <c r="H3" s="250"/>
      <c r="I3" s="252" t="s">
        <v>395</v>
      </c>
      <c r="J3" s="251"/>
      <c r="K3" s="251"/>
      <c r="L3" s="250"/>
      <c r="M3" s="252"/>
      <c r="N3" s="251"/>
      <c r="O3" s="251"/>
      <c r="P3" s="251"/>
      <c r="Q3" s="251"/>
      <c r="R3" s="250"/>
      <c r="S3" s="248" t="s">
        <v>395</v>
      </c>
      <c r="T3" s="248"/>
      <c r="U3" s="248"/>
      <c r="V3" s="248"/>
      <c r="W3" s="248"/>
      <c r="X3" s="244"/>
    </row>
    <row r="4" spans="1:24" ht="11.25" customHeight="1" x14ac:dyDescent="0.2">
      <c r="C4" s="233"/>
      <c r="D4" s="254" t="s">
        <v>383</v>
      </c>
      <c r="E4" s="237" t="s">
        <v>383</v>
      </c>
      <c r="F4" s="237" t="s">
        <v>383</v>
      </c>
      <c r="G4" s="237" t="s">
        <v>383</v>
      </c>
      <c r="H4" s="253"/>
      <c r="I4" s="252" t="s">
        <v>218</v>
      </c>
      <c r="J4" s="251"/>
      <c r="K4" s="251"/>
      <c r="L4" s="250"/>
      <c r="M4" s="252"/>
      <c r="N4" s="251"/>
      <c r="O4" s="251"/>
      <c r="P4" s="251"/>
      <c r="Q4" s="250"/>
      <c r="R4" s="249" t="s">
        <v>383</v>
      </c>
      <c r="S4" s="245" t="s">
        <v>394</v>
      </c>
      <c r="T4" s="248"/>
      <c r="U4" s="248"/>
      <c r="V4" s="248"/>
      <c r="W4" s="248"/>
      <c r="X4" s="244"/>
    </row>
    <row r="5" spans="1:24" ht="11.25" customHeight="1" x14ac:dyDescent="0.2">
      <c r="C5" s="233"/>
      <c r="D5" s="239"/>
      <c r="E5" s="238"/>
      <c r="F5" s="238"/>
      <c r="G5" s="238"/>
      <c r="H5" s="230" t="s">
        <v>393</v>
      </c>
      <c r="I5" s="247" t="s">
        <v>392</v>
      </c>
      <c r="J5" s="246"/>
      <c r="K5" s="247" t="s">
        <v>391</v>
      </c>
      <c r="L5" s="246"/>
      <c r="M5" s="247" t="s">
        <v>380</v>
      </c>
      <c r="N5" s="246"/>
      <c r="O5" s="247" t="s">
        <v>390</v>
      </c>
      <c r="P5" s="246"/>
      <c r="Q5" s="237" t="s">
        <v>383</v>
      </c>
      <c r="R5" s="228"/>
      <c r="S5" s="245" t="s">
        <v>389</v>
      </c>
      <c r="T5" s="244"/>
      <c r="U5" s="245" t="s">
        <v>388</v>
      </c>
      <c r="V5" s="244"/>
      <c r="W5" s="245" t="s">
        <v>387</v>
      </c>
      <c r="X5" s="244"/>
    </row>
    <row r="6" spans="1:24" ht="11.25" customHeight="1" x14ac:dyDescent="0.2">
      <c r="C6" s="233"/>
      <c r="D6" s="239"/>
      <c r="E6" s="238"/>
      <c r="F6" s="238"/>
      <c r="G6" s="230" t="s">
        <v>217</v>
      </c>
      <c r="H6" s="230" t="s">
        <v>386</v>
      </c>
      <c r="I6" s="243" t="s">
        <v>369</v>
      </c>
      <c r="J6" s="242"/>
      <c r="K6" s="243" t="s">
        <v>385</v>
      </c>
      <c r="L6" s="242"/>
      <c r="M6" s="243" t="s">
        <v>369</v>
      </c>
      <c r="N6" s="242"/>
      <c r="O6" s="243" t="s">
        <v>384</v>
      </c>
      <c r="P6" s="242"/>
      <c r="Q6" s="241" t="s">
        <v>383</v>
      </c>
      <c r="R6" s="228"/>
      <c r="S6" s="240"/>
      <c r="T6" s="240"/>
      <c r="U6" s="240"/>
      <c r="V6" s="240"/>
      <c r="W6" s="240"/>
      <c r="X6" s="240"/>
    </row>
    <row r="7" spans="1:24" ht="11.25" customHeight="1" x14ac:dyDescent="0.2">
      <c r="C7" s="233"/>
      <c r="D7" s="239"/>
      <c r="E7" s="238"/>
      <c r="F7" s="238"/>
      <c r="G7" s="230" t="s">
        <v>368</v>
      </c>
      <c r="H7" s="230" t="s">
        <v>382</v>
      </c>
      <c r="I7" s="237"/>
      <c r="J7" s="237"/>
      <c r="K7" s="237"/>
      <c r="L7" s="237"/>
      <c r="M7" s="237"/>
      <c r="N7" s="237"/>
      <c r="O7" s="237"/>
      <c r="P7" s="237"/>
      <c r="Q7" s="236"/>
      <c r="R7" s="228"/>
      <c r="S7" s="235"/>
      <c r="T7" s="235"/>
      <c r="U7" s="234"/>
      <c r="V7" s="234"/>
      <c r="W7" s="234"/>
      <c r="X7" s="234"/>
    </row>
    <row r="8" spans="1:24" ht="11.25" customHeight="1" x14ac:dyDescent="0.2">
      <c r="C8" s="233"/>
      <c r="D8" s="232"/>
      <c r="E8" s="230" t="s">
        <v>372</v>
      </c>
      <c r="F8" s="230" t="s">
        <v>223</v>
      </c>
      <c r="G8" s="230" t="s">
        <v>381</v>
      </c>
      <c r="H8" s="230" t="s">
        <v>380</v>
      </c>
      <c r="I8" s="230"/>
      <c r="J8" s="230"/>
      <c r="K8" s="230"/>
      <c r="L8" s="230"/>
      <c r="M8" s="230"/>
      <c r="N8" s="230"/>
      <c r="O8" s="230"/>
      <c r="P8" s="230"/>
      <c r="Q8" s="230"/>
      <c r="R8" s="228" t="s">
        <v>217</v>
      </c>
      <c r="S8" s="229"/>
      <c r="T8" s="229"/>
      <c r="U8" s="229"/>
      <c r="V8" s="229"/>
      <c r="W8" s="229"/>
      <c r="X8" s="229"/>
    </row>
    <row r="9" spans="1:24" ht="11.25" customHeight="1" x14ac:dyDescent="0.2">
      <c r="C9" s="233"/>
      <c r="D9" s="232"/>
      <c r="E9" s="230" t="s">
        <v>379</v>
      </c>
      <c r="F9" s="230" t="s">
        <v>378</v>
      </c>
      <c r="G9" s="230" t="s">
        <v>377</v>
      </c>
      <c r="H9" s="230" t="s">
        <v>376</v>
      </c>
      <c r="I9" s="230"/>
      <c r="J9" s="230" t="s">
        <v>374</v>
      </c>
      <c r="K9" s="230"/>
      <c r="L9" s="230" t="s">
        <v>374</v>
      </c>
      <c r="M9" s="230"/>
      <c r="N9" s="230" t="s">
        <v>374</v>
      </c>
      <c r="O9" s="230"/>
      <c r="P9" s="230" t="s">
        <v>374</v>
      </c>
      <c r="Q9" s="230" t="s">
        <v>217</v>
      </c>
      <c r="R9" s="228" t="s">
        <v>375</v>
      </c>
      <c r="S9" s="229"/>
      <c r="T9" s="229" t="s">
        <v>374</v>
      </c>
      <c r="U9" s="229"/>
      <c r="V9" s="229" t="s">
        <v>374</v>
      </c>
      <c r="W9" s="229"/>
      <c r="X9" s="229" t="s">
        <v>374</v>
      </c>
    </row>
    <row r="10" spans="1:24" ht="11.25" customHeight="1" x14ac:dyDescent="0.2">
      <c r="C10" s="233"/>
      <c r="D10" s="232" t="s">
        <v>170</v>
      </c>
      <c r="E10" s="230" t="s">
        <v>373</v>
      </c>
      <c r="F10" s="230" t="s">
        <v>372</v>
      </c>
      <c r="G10" s="230" t="s">
        <v>322</v>
      </c>
      <c r="H10" s="231" t="s">
        <v>371</v>
      </c>
      <c r="I10" s="230" t="s">
        <v>368</v>
      </c>
      <c r="J10" s="230" t="s">
        <v>367</v>
      </c>
      <c r="K10" s="230" t="s">
        <v>368</v>
      </c>
      <c r="L10" s="230" t="s">
        <v>367</v>
      </c>
      <c r="M10" s="230" t="s">
        <v>368</v>
      </c>
      <c r="N10" s="230" t="s">
        <v>367</v>
      </c>
      <c r="O10" s="230" t="s">
        <v>368</v>
      </c>
      <c r="P10" s="230" t="s">
        <v>367</v>
      </c>
      <c r="Q10" s="230" t="s">
        <v>370</v>
      </c>
      <c r="R10" s="228" t="s">
        <v>369</v>
      </c>
      <c r="S10" s="229" t="s">
        <v>368</v>
      </c>
      <c r="T10" s="229" t="s">
        <v>367</v>
      </c>
      <c r="U10" s="229" t="s">
        <v>368</v>
      </c>
      <c r="V10" s="229" t="s">
        <v>367</v>
      </c>
      <c r="W10" s="229" t="s">
        <v>368</v>
      </c>
      <c r="X10" s="229" t="s">
        <v>367</v>
      </c>
    </row>
    <row r="11" spans="1:24" ht="11.25" customHeight="1" x14ac:dyDescent="0.2">
      <c r="C11" s="228"/>
      <c r="D11" s="227">
        <v>-61</v>
      </c>
      <c r="E11" s="226">
        <v>-62</v>
      </c>
      <c r="F11" s="226">
        <v>-63</v>
      </c>
      <c r="G11" s="226">
        <v>-64</v>
      </c>
      <c r="H11" s="226">
        <v>-65</v>
      </c>
      <c r="I11" s="226">
        <v>-66</v>
      </c>
      <c r="J11" s="226">
        <v>-67</v>
      </c>
      <c r="K11" s="226">
        <v>-68</v>
      </c>
      <c r="L11" s="226">
        <v>-69</v>
      </c>
      <c r="M11" s="226">
        <v>-70</v>
      </c>
      <c r="N11" s="226">
        <v>-71</v>
      </c>
      <c r="O11" s="226">
        <v>-72</v>
      </c>
      <c r="P11" s="226">
        <v>-73</v>
      </c>
      <c r="Q11" s="226">
        <v>-74</v>
      </c>
      <c r="R11" s="225">
        <v>-75</v>
      </c>
      <c r="S11" s="224">
        <v>-76</v>
      </c>
      <c r="T11" s="224">
        <v>-77</v>
      </c>
      <c r="U11" s="224">
        <v>-78</v>
      </c>
      <c r="V11" s="224">
        <v>-79</v>
      </c>
      <c r="W11" s="224">
        <v>-80</v>
      </c>
      <c r="X11" s="224">
        <v>-81</v>
      </c>
    </row>
    <row r="12" spans="1:24" ht="11.25" customHeight="1" x14ac:dyDescent="0.2">
      <c r="A12" s="208" t="s">
        <v>366</v>
      </c>
      <c r="B12" s="208" t="s">
        <v>160</v>
      </c>
      <c r="C12" s="223" t="s">
        <v>159</v>
      </c>
      <c r="D12" s="223"/>
      <c r="E12" s="223"/>
      <c r="F12" s="223"/>
      <c r="G12" s="223"/>
      <c r="H12" s="223"/>
      <c r="I12" s="223"/>
      <c r="J12" s="222" t="s">
        <v>365</v>
      </c>
      <c r="K12" s="223"/>
      <c r="L12" s="222" t="s">
        <v>365</v>
      </c>
      <c r="M12" s="223"/>
      <c r="N12" s="222" t="s">
        <v>365</v>
      </c>
      <c r="O12" s="223"/>
      <c r="P12" s="222" t="s">
        <v>365</v>
      </c>
      <c r="Q12" s="223"/>
      <c r="R12" s="223"/>
      <c r="S12" s="223"/>
      <c r="T12" s="222" t="s">
        <v>365</v>
      </c>
      <c r="U12" s="223"/>
      <c r="V12" s="222" t="s">
        <v>365</v>
      </c>
      <c r="W12" s="223"/>
      <c r="X12" s="222" t="s">
        <v>365</v>
      </c>
    </row>
    <row r="13" spans="1:24" ht="15" customHeight="1" x14ac:dyDescent="0.2">
      <c r="A13" s="221" t="s">
        <v>81</v>
      </c>
      <c r="B13" s="221" t="s">
        <v>109</v>
      </c>
      <c r="C13" s="220" t="s">
        <v>108</v>
      </c>
      <c r="D13" s="217">
        <v>2</v>
      </c>
      <c r="E13" s="217">
        <v>24</v>
      </c>
      <c r="F13" s="217">
        <v>5</v>
      </c>
      <c r="G13" s="217">
        <v>31</v>
      </c>
      <c r="H13" s="217">
        <v>6</v>
      </c>
      <c r="I13" s="217">
        <v>45</v>
      </c>
      <c r="J13" s="217">
        <v>15</v>
      </c>
      <c r="K13" s="217">
        <v>2</v>
      </c>
      <c r="L13" s="217">
        <v>6</v>
      </c>
      <c r="M13" s="217">
        <v>43</v>
      </c>
      <c r="N13" s="217">
        <v>11</v>
      </c>
      <c r="O13" s="217">
        <v>36</v>
      </c>
      <c r="P13" s="217">
        <v>5</v>
      </c>
      <c r="Q13" s="217">
        <v>6</v>
      </c>
      <c r="R13" s="217">
        <v>130</v>
      </c>
      <c r="S13" s="217">
        <v>64</v>
      </c>
      <c r="T13" s="217">
        <v>8</v>
      </c>
      <c r="U13" s="217">
        <v>7</v>
      </c>
      <c r="V13" s="217">
        <v>18</v>
      </c>
      <c r="W13" s="217">
        <v>3</v>
      </c>
      <c r="X13" s="217">
        <v>14</v>
      </c>
    </row>
    <row r="14" spans="1:24" ht="15" customHeight="1" x14ac:dyDescent="0.2">
      <c r="A14" s="221" t="s">
        <v>81</v>
      </c>
      <c r="B14" s="221" t="s">
        <v>107</v>
      </c>
      <c r="C14" s="220" t="s">
        <v>106</v>
      </c>
      <c r="D14" s="217">
        <v>3</v>
      </c>
      <c r="E14" s="217">
        <v>30</v>
      </c>
      <c r="F14" s="217">
        <v>5</v>
      </c>
      <c r="G14" s="217">
        <v>38</v>
      </c>
      <c r="H14" s="217">
        <v>2</v>
      </c>
      <c r="I14" s="217">
        <v>45</v>
      </c>
      <c r="J14" s="217">
        <v>9.6999999999999993</v>
      </c>
      <c r="K14" s="217">
        <v>2</v>
      </c>
      <c r="L14" s="217">
        <v>10</v>
      </c>
      <c r="M14" s="217">
        <v>7</v>
      </c>
      <c r="N14" s="217">
        <v>9</v>
      </c>
      <c r="O14" s="217">
        <v>47</v>
      </c>
      <c r="P14" s="217">
        <v>4.5</v>
      </c>
      <c r="Q14" s="217">
        <v>1</v>
      </c>
      <c r="R14" s="217">
        <v>100</v>
      </c>
      <c r="S14" s="217">
        <v>55</v>
      </c>
      <c r="T14" s="217">
        <v>6.5</v>
      </c>
      <c r="U14" s="217">
        <v>4</v>
      </c>
      <c r="V14" s="217">
        <v>16</v>
      </c>
      <c r="W14" s="217">
        <v>4</v>
      </c>
      <c r="X14" s="217">
        <v>16</v>
      </c>
    </row>
    <row r="15" spans="1:24" ht="15" customHeight="1" x14ac:dyDescent="0.2">
      <c r="A15" s="221" t="s">
        <v>81</v>
      </c>
      <c r="B15" s="221" t="s">
        <v>105</v>
      </c>
      <c r="C15" s="220" t="s">
        <v>104</v>
      </c>
      <c r="D15" s="217">
        <v>2</v>
      </c>
      <c r="E15" s="217">
        <v>16</v>
      </c>
      <c r="F15" s="217">
        <v>3</v>
      </c>
      <c r="G15" s="217">
        <v>21</v>
      </c>
      <c r="H15" s="217">
        <v>7</v>
      </c>
      <c r="I15" s="217">
        <v>32</v>
      </c>
      <c r="J15" s="217">
        <v>8</v>
      </c>
      <c r="K15" s="217">
        <v>2</v>
      </c>
      <c r="L15" s="217">
        <v>13</v>
      </c>
      <c r="M15" s="217">
        <v>9</v>
      </c>
      <c r="N15" s="217">
        <v>8</v>
      </c>
      <c r="O15" s="217">
        <v>23</v>
      </c>
      <c r="P15" s="217">
        <v>3</v>
      </c>
      <c r="Q15" s="217">
        <v>4</v>
      </c>
      <c r="R15" s="217">
        <v>68</v>
      </c>
      <c r="S15" s="217">
        <v>48</v>
      </c>
      <c r="T15" s="217">
        <v>9</v>
      </c>
      <c r="U15" s="217">
        <v>5</v>
      </c>
      <c r="V15" s="217">
        <v>14</v>
      </c>
      <c r="W15" s="217">
        <v>1</v>
      </c>
      <c r="X15" s="217">
        <v>11</v>
      </c>
    </row>
    <row r="16" spans="1:24" ht="15" customHeight="1" x14ac:dyDescent="0.2">
      <c r="A16" s="221" t="s">
        <v>81</v>
      </c>
      <c r="B16" s="221" t="s">
        <v>103</v>
      </c>
      <c r="C16" s="220" t="s">
        <v>102</v>
      </c>
      <c r="D16" s="217">
        <v>13</v>
      </c>
      <c r="E16" s="217">
        <v>9</v>
      </c>
      <c r="F16" s="217">
        <v>7</v>
      </c>
      <c r="G16" s="217">
        <v>29</v>
      </c>
      <c r="H16" s="217">
        <v>19</v>
      </c>
      <c r="I16" s="217">
        <v>40</v>
      </c>
      <c r="J16" s="217">
        <v>6</v>
      </c>
      <c r="K16" s="217">
        <v>0</v>
      </c>
      <c r="L16" s="217">
        <v>0</v>
      </c>
      <c r="M16" s="217">
        <v>6</v>
      </c>
      <c r="N16" s="217">
        <v>9</v>
      </c>
      <c r="O16" s="217">
        <v>44</v>
      </c>
      <c r="P16" s="217">
        <v>2</v>
      </c>
      <c r="Q16" s="217">
        <v>4</v>
      </c>
      <c r="R16" s="217">
        <v>94</v>
      </c>
      <c r="S16" s="217">
        <v>73</v>
      </c>
      <c r="T16" s="217">
        <v>4</v>
      </c>
      <c r="U16" s="217">
        <v>6</v>
      </c>
      <c r="V16" s="217">
        <v>13</v>
      </c>
      <c r="W16" s="217">
        <v>7</v>
      </c>
      <c r="X16" s="217">
        <v>12</v>
      </c>
    </row>
    <row r="17" spans="1:24" ht="15" customHeight="1" x14ac:dyDescent="0.2">
      <c r="A17" s="221" t="s">
        <v>81</v>
      </c>
      <c r="B17" s="221" t="s">
        <v>101</v>
      </c>
      <c r="C17" s="220" t="s">
        <v>100</v>
      </c>
      <c r="D17" s="217">
        <v>1</v>
      </c>
      <c r="E17" s="217">
        <v>8</v>
      </c>
      <c r="F17" s="217">
        <v>1</v>
      </c>
      <c r="G17" s="217">
        <v>10</v>
      </c>
      <c r="H17" s="217">
        <v>1</v>
      </c>
      <c r="I17" s="217">
        <v>13</v>
      </c>
      <c r="J17" s="217">
        <v>11</v>
      </c>
      <c r="K17" s="217">
        <v>0</v>
      </c>
      <c r="L17" s="217">
        <v>0</v>
      </c>
      <c r="M17" s="217">
        <v>2</v>
      </c>
      <c r="N17" s="217">
        <v>6</v>
      </c>
      <c r="O17" s="217">
        <v>17</v>
      </c>
      <c r="P17" s="217">
        <v>7</v>
      </c>
      <c r="Q17" s="217">
        <v>18</v>
      </c>
      <c r="R17" s="217">
        <v>50</v>
      </c>
      <c r="S17" s="217">
        <v>16</v>
      </c>
      <c r="T17" s="217">
        <v>12</v>
      </c>
      <c r="U17" s="217">
        <v>2</v>
      </c>
      <c r="V17" s="217">
        <v>15</v>
      </c>
      <c r="W17" s="217">
        <v>2</v>
      </c>
      <c r="X17" s="217">
        <v>15</v>
      </c>
    </row>
    <row r="18" spans="1:24" ht="15" customHeight="1" x14ac:dyDescent="0.2">
      <c r="A18" s="221" t="s">
        <v>81</v>
      </c>
      <c r="B18" s="221" t="s">
        <v>99</v>
      </c>
      <c r="C18" s="220" t="s">
        <v>98</v>
      </c>
      <c r="D18" s="217">
        <v>0</v>
      </c>
      <c r="E18" s="217">
        <v>29</v>
      </c>
      <c r="F18" s="217">
        <v>9</v>
      </c>
      <c r="G18" s="217">
        <v>38</v>
      </c>
      <c r="H18" s="217">
        <v>2</v>
      </c>
      <c r="I18" s="217">
        <v>50</v>
      </c>
      <c r="J18" s="217">
        <v>5</v>
      </c>
      <c r="K18" s="217">
        <v>2</v>
      </c>
      <c r="L18" s="217">
        <v>4</v>
      </c>
      <c r="M18" s="217">
        <v>35</v>
      </c>
      <c r="N18" s="217">
        <v>10</v>
      </c>
      <c r="O18" s="217">
        <v>48</v>
      </c>
      <c r="P18" s="217">
        <v>1</v>
      </c>
      <c r="Q18" s="217">
        <v>7</v>
      </c>
      <c r="R18" s="217">
        <v>140</v>
      </c>
      <c r="S18" s="217">
        <v>44</v>
      </c>
      <c r="T18" s="217">
        <v>3</v>
      </c>
      <c r="U18" s="217">
        <v>5</v>
      </c>
      <c r="V18" s="217">
        <v>8</v>
      </c>
      <c r="W18" s="217">
        <v>3</v>
      </c>
      <c r="X18" s="217">
        <v>8</v>
      </c>
    </row>
    <row r="19" spans="1:24" ht="15" customHeight="1" x14ac:dyDescent="0.2">
      <c r="A19" s="221" t="s">
        <v>81</v>
      </c>
      <c r="B19" s="221" t="s">
        <v>97</v>
      </c>
      <c r="C19" s="220" t="s">
        <v>96</v>
      </c>
      <c r="D19" s="217">
        <v>3</v>
      </c>
      <c r="E19" s="217">
        <v>33</v>
      </c>
      <c r="F19" s="217">
        <v>6</v>
      </c>
      <c r="G19" s="217">
        <v>42</v>
      </c>
      <c r="H19" s="217">
        <v>7</v>
      </c>
      <c r="I19" s="217">
        <v>53</v>
      </c>
      <c r="J19" s="217">
        <v>8</v>
      </c>
      <c r="K19" s="217">
        <v>3</v>
      </c>
      <c r="L19" s="217">
        <v>17</v>
      </c>
      <c r="M19" s="217">
        <v>5</v>
      </c>
      <c r="N19" s="217">
        <v>15</v>
      </c>
      <c r="O19" s="217">
        <v>44</v>
      </c>
      <c r="P19" s="217">
        <v>3</v>
      </c>
      <c r="Q19" s="217">
        <v>7</v>
      </c>
      <c r="R19" s="217">
        <v>109</v>
      </c>
      <c r="S19" s="217">
        <v>62</v>
      </c>
      <c r="T19" s="217">
        <v>3</v>
      </c>
      <c r="U19" s="217">
        <v>4</v>
      </c>
      <c r="V19" s="217">
        <v>12</v>
      </c>
      <c r="W19" s="217">
        <v>4</v>
      </c>
      <c r="X19" s="217">
        <v>15</v>
      </c>
    </row>
    <row r="20" spans="1:24" ht="15" customHeight="1" x14ac:dyDescent="0.2">
      <c r="A20" s="221" t="s">
        <v>81</v>
      </c>
      <c r="B20" s="221" t="s">
        <v>95</v>
      </c>
      <c r="C20" s="220" t="s">
        <v>94</v>
      </c>
      <c r="D20" s="217">
        <v>3</v>
      </c>
      <c r="E20" s="217">
        <v>14</v>
      </c>
      <c r="F20" s="217">
        <v>5</v>
      </c>
      <c r="G20" s="217">
        <v>22</v>
      </c>
      <c r="H20" s="217">
        <v>2</v>
      </c>
      <c r="I20" s="217">
        <v>26</v>
      </c>
      <c r="J20" s="217">
        <v>9</v>
      </c>
      <c r="K20" s="217">
        <v>2</v>
      </c>
      <c r="L20" s="217">
        <v>8</v>
      </c>
      <c r="M20" s="217">
        <v>28</v>
      </c>
      <c r="N20" s="217">
        <v>5</v>
      </c>
      <c r="O20" s="217">
        <v>36</v>
      </c>
      <c r="P20" s="217">
        <v>3</v>
      </c>
      <c r="Q20" s="217">
        <v>6</v>
      </c>
      <c r="R20" s="217">
        <v>96</v>
      </c>
      <c r="S20" s="217">
        <v>50</v>
      </c>
      <c r="T20" s="217">
        <v>7</v>
      </c>
      <c r="U20" s="217">
        <v>4</v>
      </c>
      <c r="V20" s="217">
        <v>15</v>
      </c>
      <c r="W20" s="217">
        <v>3</v>
      </c>
      <c r="X20" s="217">
        <v>14</v>
      </c>
    </row>
    <row r="21" spans="1:24" ht="15" customHeight="1" x14ac:dyDescent="0.2">
      <c r="A21" s="221" t="s">
        <v>81</v>
      </c>
      <c r="B21" s="221" t="s">
        <v>93</v>
      </c>
      <c r="C21" s="220" t="s">
        <v>92</v>
      </c>
      <c r="D21" s="217">
        <v>1</v>
      </c>
      <c r="E21" s="217">
        <v>11</v>
      </c>
      <c r="F21" s="217">
        <v>3</v>
      </c>
      <c r="G21" s="217">
        <v>15</v>
      </c>
      <c r="H21" s="217">
        <v>7</v>
      </c>
      <c r="I21" s="217">
        <v>22</v>
      </c>
      <c r="J21" s="217">
        <v>7</v>
      </c>
      <c r="K21" s="217">
        <v>0</v>
      </c>
      <c r="L21" s="217">
        <v>0</v>
      </c>
      <c r="M21" s="217">
        <v>11</v>
      </c>
      <c r="N21" s="217">
        <v>6</v>
      </c>
      <c r="O21" s="217">
        <v>18</v>
      </c>
      <c r="P21" s="217">
        <v>2</v>
      </c>
      <c r="Q21" s="217">
        <v>3</v>
      </c>
      <c r="R21" s="217">
        <v>54</v>
      </c>
      <c r="S21" s="217">
        <v>22</v>
      </c>
      <c r="T21" s="217">
        <v>3</v>
      </c>
      <c r="U21" s="217">
        <v>3</v>
      </c>
      <c r="V21" s="217">
        <v>13</v>
      </c>
      <c r="W21" s="217">
        <v>3</v>
      </c>
      <c r="X21" s="217">
        <v>14</v>
      </c>
    </row>
    <row r="22" spans="1:24" ht="15" customHeight="1" x14ac:dyDescent="0.2">
      <c r="A22" s="221" t="s">
        <v>81</v>
      </c>
      <c r="B22" s="221" t="s">
        <v>91</v>
      </c>
      <c r="C22" s="220" t="s">
        <v>90</v>
      </c>
      <c r="D22" s="217">
        <v>0</v>
      </c>
      <c r="E22" s="217">
        <v>0</v>
      </c>
      <c r="F22" s="217">
        <v>24</v>
      </c>
      <c r="G22" s="217">
        <v>24</v>
      </c>
      <c r="H22" s="217">
        <v>0</v>
      </c>
      <c r="I22" s="217">
        <v>34</v>
      </c>
      <c r="J22" s="217">
        <v>7</v>
      </c>
      <c r="K22" s="217">
        <v>0</v>
      </c>
      <c r="L22" s="217">
        <v>0</v>
      </c>
      <c r="M22" s="217">
        <v>5</v>
      </c>
      <c r="N22" s="217">
        <v>14</v>
      </c>
      <c r="O22" s="217">
        <v>32</v>
      </c>
      <c r="P22" s="217">
        <v>2</v>
      </c>
      <c r="Q22" s="217">
        <v>2</v>
      </c>
      <c r="R22" s="217">
        <v>73</v>
      </c>
      <c r="S22" s="217">
        <v>72</v>
      </c>
      <c r="T22" s="217">
        <v>4</v>
      </c>
      <c r="U22" s="217">
        <v>6</v>
      </c>
      <c r="V22" s="217">
        <v>12</v>
      </c>
      <c r="W22" s="217">
        <v>4</v>
      </c>
      <c r="X22" s="217">
        <v>14</v>
      </c>
    </row>
    <row r="23" spans="1:24" ht="15" customHeight="1" x14ac:dyDescent="0.2">
      <c r="A23" s="221" t="s">
        <v>81</v>
      </c>
      <c r="B23" s="221" t="s">
        <v>89</v>
      </c>
      <c r="C23" s="220" t="s">
        <v>88</v>
      </c>
      <c r="D23" s="217">
        <v>29</v>
      </c>
      <c r="E23" s="217">
        <v>0</v>
      </c>
      <c r="F23" s="217">
        <v>6</v>
      </c>
      <c r="G23" s="217">
        <v>35</v>
      </c>
      <c r="H23" s="217">
        <v>9</v>
      </c>
      <c r="I23" s="217">
        <v>42</v>
      </c>
      <c r="J23" s="217">
        <v>8.5</v>
      </c>
      <c r="K23" s="217">
        <v>2</v>
      </c>
      <c r="L23" s="217">
        <v>6.5</v>
      </c>
      <c r="M23" s="217">
        <v>13</v>
      </c>
      <c r="N23" s="217">
        <v>8.4</v>
      </c>
      <c r="O23" s="217">
        <v>28</v>
      </c>
      <c r="P23" s="217">
        <v>2.2999999999999998</v>
      </c>
      <c r="Q23" s="217">
        <v>3</v>
      </c>
      <c r="R23" s="217">
        <v>86</v>
      </c>
      <c r="S23" s="217">
        <v>47</v>
      </c>
      <c r="T23" s="217">
        <v>2.9</v>
      </c>
      <c r="U23" s="217">
        <v>4</v>
      </c>
      <c r="V23" s="217">
        <v>10.7</v>
      </c>
      <c r="W23" s="217">
        <v>3</v>
      </c>
      <c r="X23" s="217">
        <v>12</v>
      </c>
    </row>
    <row r="24" spans="1:24" ht="15" customHeight="1" x14ac:dyDescent="0.2">
      <c r="A24" s="221" t="s">
        <v>81</v>
      </c>
      <c r="B24" s="221" t="s">
        <v>87</v>
      </c>
      <c r="C24" s="220" t="s">
        <v>86</v>
      </c>
      <c r="D24" s="217">
        <v>18</v>
      </c>
      <c r="E24" s="217">
        <v>7</v>
      </c>
      <c r="F24" s="217">
        <v>1</v>
      </c>
      <c r="G24" s="217">
        <v>26</v>
      </c>
      <c r="H24" s="217">
        <v>9</v>
      </c>
      <c r="I24" s="217">
        <v>30</v>
      </c>
      <c r="J24" s="217">
        <v>10</v>
      </c>
      <c r="K24" s="217">
        <v>0</v>
      </c>
      <c r="L24" s="217">
        <v>0</v>
      </c>
      <c r="M24" s="217">
        <v>41</v>
      </c>
      <c r="N24" s="217">
        <v>4</v>
      </c>
      <c r="O24" s="217">
        <v>39</v>
      </c>
      <c r="P24" s="217">
        <v>2</v>
      </c>
      <c r="Q24" s="217">
        <v>6</v>
      </c>
      <c r="R24" s="217">
        <v>116</v>
      </c>
      <c r="S24" s="217">
        <v>73</v>
      </c>
      <c r="T24" s="217">
        <v>6</v>
      </c>
      <c r="U24" s="217">
        <v>7</v>
      </c>
      <c r="V24" s="217">
        <v>14</v>
      </c>
      <c r="W24" s="217">
        <v>3</v>
      </c>
      <c r="X24" s="217">
        <v>16</v>
      </c>
    </row>
    <row r="25" spans="1:24" ht="15" customHeight="1" x14ac:dyDescent="0.2">
      <c r="A25" s="221" t="s">
        <v>81</v>
      </c>
      <c r="B25" s="221" t="s">
        <v>85</v>
      </c>
      <c r="C25" s="220" t="s">
        <v>84</v>
      </c>
      <c r="D25" s="217">
        <v>5</v>
      </c>
      <c r="E25" s="217">
        <v>9</v>
      </c>
      <c r="F25" s="217">
        <v>3</v>
      </c>
      <c r="G25" s="217">
        <v>17</v>
      </c>
      <c r="H25" s="217">
        <v>0</v>
      </c>
      <c r="I25" s="217">
        <v>23</v>
      </c>
      <c r="J25" s="217">
        <v>8</v>
      </c>
      <c r="K25" s="217">
        <v>2</v>
      </c>
      <c r="L25" s="217">
        <v>8</v>
      </c>
      <c r="M25" s="217">
        <v>4</v>
      </c>
      <c r="N25" s="217">
        <v>9</v>
      </c>
      <c r="O25" s="217">
        <v>14</v>
      </c>
      <c r="P25" s="217">
        <v>2</v>
      </c>
      <c r="Q25" s="217">
        <v>8</v>
      </c>
      <c r="R25" s="217">
        <v>49</v>
      </c>
      <c r="S25" s="217">
        <v>37</v>
      </c>
      <c r="T25" s="217">
        <v>6</v>
      </c>
      <c r="U25" s="217">
        <v>4</v>
      </c>
      <c r="V25" s="217">
        <v>6</v>
      </c>
      <c r="W25" s="217">
        <v>6</v>
      </c>
      <c r="X25" s="217">
        <v>12</v>
      </c>
    </row>
    <row r="26" spans="1:24" ht="15" customHeight="1" x14ac:dyDescent="0.2">
      <c r="A26" s="221" t="s">
        <v>81</v>
      </c>
      <c r="B26" s="221" t="s">
        <v>83</v>
      </c>
      <c r="C26" s="220" t="s">
        <v>82</v>
      </c>
      <c r="D26" s="217">
        <v>2</v>
      </c>
      <c r="E26" s="217">
        <v>14</v>
      </c>
      <c r="F26" s="217">
        <v>9</v>
      </c>
      <c r="G26" s="217">
        <v>25</v>
      </c>
      <c r="H26" s="217">
        <v>0</v>
      </c>
      <c r="I26" s="217">
        <v>37</v>
      </c>
      <c r="J26" s="217">
        <v>9</v>
      </c>
      <c r="K26" s="217">
        <v>2</v>
      </c>
      <c r="L26" s="217">
        <v>10</v>
      </c>
      <c r="M26" s="217">
        <v>13</v>
      </c>
      <c r="N26" s="217">
        <v>15</v>
      </c>
      <c r="O26" s="217">
        <v>35</v>
      </c>
      <c r="P26" s="217">
        <v>2</v>
      </c>
      <c r="Q26" s="217">
        <v>9</v>
      </c>
      <c r="R26" s="217">
        <v>94</v>
      </c>
      <c r="S26" s="217">
        <v>101</v>
      </c>
      <c r="T26" s="217">
        <v>3</v>
      </c>
      <c r="U26" s="217">
        <v>6</v>
      </c>
      <c r="V26" s="217">
        <v>13</v>
      </c>
      <c r="W26" s="217">
        <v>6</v>
      </c>
      <c r="X26" s="217">
        <v>13</v>
      </c>
    </row>
    <row r="27" spans="1:24" ht="15" customHeight="1" x14ac:dyDescent="0.2">
      <c r="A27" s="221" t="s">
        <v>81</v>
      </c>
      <c r="B27" s="221" t="s">
        <v>80</v>
      </c>
      <c r="C27" s="220" t="s">
        <v>79</v>
      </c>
      <c r="D27" s="217">
        <v>0</v>
      </c>
      <c r="E27" s="217">
        <v>5</v>
      </c>
      <c r="F27" s="217">
        <v>0</v>
      </c>
      <c r="G27" s="217">
        <v>5</v>
      </c>
      <c r="H27" s="217">
        <v>0</v>
      </c>
      <c r="I27" s="217" t="s">
        <v>3</v>
      </c>
      <c r="J27" s="217" t="s">
        <v>3</v>
      </c>
      <c r="K27" s="217" t="s">
        <v>3</v>
      </c>
      <c r="L27" s="217" t="s">
        <v>3</v>
      </c>
      <c r="M27" s="217" t="s">
        <v>3</v>
      </c>
      <c r="N27" s="217" t="s">
        <v>3</v>
      </c>
      <c r="O27" s="217" t="s">
        <v>3</v>
      </c>
      <c r="P27" s="217" t="s">
        <v>3</v>
      </c>
      <c r="Q27" s="217" t="s">
        <v>3</v>
      </c>
      <c r="R27" s="217" t="s">
        <v>3</v>
      </c>
      <c r="S27" s="217" t="s">
        <v>3</v>
      </c>
      <c r="T27" s="217" t="s">
        <v>3</v>
      </c>
      <c r="U27" s="217" t="s">
        <v>3</v>
      </c>
      <c r="V27" s="217" t="s">
        <v>3</v>
      </c>
      <c r="W27" s="217" t="s">
        <v>3</v>
      </c>
      <c r="X27" s="217" t="s">
        <v>3</v>
      </c>
    </row>
    <row r="28" spans="1:24" ht="15" customHeight="1" x14ac:dyDescent="0.2">
      <c r="A28" s="219" t="s">
        <v>32</v>
      </c>
      <c r="B28" s="219" t="s">
        <v>78</v>
      </c>
      <c r="C28" s="218" t="s">
        <v>77</v>
      </c>
      <c r="D28" s="217">
        <v>7</v>
      </c>
      <c r="E28" s="217">
        <v>11</v>
      </c>
      <c r="F28" s="217">
        <v>3</v>
      </c>
      <c r="G28" s="217">
        <v>21</v>
      </c>
      <c r="H28" s="217">
        <v>5</v>
      </c>
      <c r="I28" s="217">
        <v>34</v>
      </c>
      <c r="J28" s="217">
        <v>7</v>
      </c>
      <c r="K28" s="217">
        <v>4</v>
      </c>
      <c r="L28" s="217">
        <v>3</v>
      </c>
      <c r="M28" s="217">
        <v>27</v>
      </c>
      <c r="N28" s="217">
        <v>10</v>
      </c>
      <c r="O28" s="217">
        <v>0</v>
      </c>
      <c r="P28" s="217">
        <v>0</v>
      </c>
      <c r="Q28" s="217">
        <v>11</v>
      </c>
      <c r="R28" s="217">
        <v>72</v>
      </c>
      <c r="S28" s="217">
        <v>72</v>
      </c>
      <c r="T28" s="217">
        <v>6</v>
      </c>
      <c r="U28" s="217">
        <v>8</v>
      </c>
      <c r="V28" s="217">
        <v>11</v>
      </c>
      <c r="W28" s="217">
        <v>4</v>
      </c>
      <c r="X28" s="217">
        <v>12</v>
      </c>
    </row>
    <row r="29" spans="1:24" ht="15" customHeight="1" x14ac:dyDescent="0.2">
      <c r="A29" s="219" t="s">
        <v>32</v>
      </c>
      <c r="B29" s="219" t="s">
        <v>76</v>
      </c>
      <c r="C29" s="218" t="s">
        <v>75</v>
      </c>
      <c r="D29" s="217">
        <v>3</v>
      </c>
      <c r="E29" s="217">
        <v>8</v>
      </c>
      <c r="F29" s="217">
        <v>3</v>
      </c>
      <c r="G29" s="217">
        <v>14</v>
      </c>
      <c r="H29" s="217">
        <v>6</v>
      </c>
      <c r="I29" s="217">
        <v>26</v>
      </c>
      <c r="J29" s="217">
        <v>7</v>
      </c>
      <c r="K29" s="217">
        <v>2</v>
      </c>
      <c r="L29" s="217">
        <v>5</v>
      </c>
      <c r="M29" s="217">
        <v>16</v>
      </c>
      <c r="N29" s="217">
        <v>7</v>
      </c>
      <c r="O29" s="217">
        <v>2</v>
      </c>
      <c r="P29" s="217">
        <v>1</v>
      </c>
      <c r="Q29" s="217">
        <v>5</v>
      </c>
      <c r="R29" s="217">
        <v>49</v>
      </c>
      <c r="S29" s="217">
        <v>42</v>
      </c>
      <c r="T29" s="217">
        <v>7</v>
      </c>
      <c r="U29" s="217">
        <v>4</v>
      </c>
      <c r="V29" s="217">
        <v>13</v>
      </c>
      <c r="W29" s="217">
        <v>2</v>
      </c>
      <c r="X29" s="217">
        <v>8</v>
      </c>
    </row>
    <row r="30" spans="1:24" ht="15" customHeight="1" x14ac:dyDescent="0.2">
      <c r="A30" s="219" t="s">
        <v>32</v>
      </c>
      <c r="B30" s="219" t="s">
        <v>74</v>
      </c>
      <c r="C30" s="218" t="s">
        <v>73</v>
      </c>
      <c r="D30" s="217">
        <v>11</v>
      </c>
      <c r="E30" s="217">
        <v>6</v>
      </c>
      <c r="F30" s="217">
        <v>1</v>
      </c>
      <c r="G30" s="217">
        <v>18</v>
      </c>
      <c r="H30" s="217">
        <v>1</v>
      </c>
      <c r="I30" s="217">
        <v>20</v>
      </c>
      <c r="J30" s="217">
        <v>9.3000000000000007</v>
      </c>
      <c r="K30" s="217">
        <v>1</v>
      </c>
      <c r="L30" s="217">
        <v>8</v>
      </c>
      <c r="M30" s="217">
        <v>12</v>
      </c>
      <c r="N30" s="217">
        <v>12.6</v>
      </c>
      <c r="O30" s="217">
        <v>7</v>
      </c>
      <c r="P30" s="217">
        <v>5.8</v>
      </c>
      <c r="Q30" s="217">
        <v>3</v>
      </c>
      <c r="R30" s="217">
        <v>42</v>
      </c>
      <c r="S30" s="217">
        <v>62</v>
      </c>
      <c r="T30" s="217">
        <v>9.8000000000000007</v>
      </c>
      <c r="U30" s="217">
        <v>8</v>
      </c>
      <c r="V30" s="217">
        <v>13.5</v>
      </c>
      <c r="W30" s="217">
        <v>4</v>
      </c>
      <c r="X30" s="217">
        <v>17</v>
      </c>
    </row>
    <row r="31" spans="1:24" ht="15" customHeight="1" x14ac:dyDescent="0.2">
      <c r="A31" s="219" t="s">
        <v>32</v>
      </c>
      <c r="B31" s="219" t="s">
        <v>72</v>
      </c>
      <c r="C31" s="218" t="s">
        <v>71</v>
      </c>
      <c r="D31" s="217">
        <v>6</v>
      </c>
      <c r="E31" s="217">
        <v>10</v>
      </c>
      <c r="F31" s="217">
        <v>4</v>
      </c>
      <c r="G31" s="217">
        <v>20</v>
      </c>
      <c r="H31" s="217">
        <v>0</v>
      </c>
      <c r="I31" s="217">
        <v>30</v>
      </c>
      <c r="J31" s="217">
        <v>12</v>
      </c>
      <c r="K31" s="217">
        <v>2</v>
      </c>
      <c r="L31" s="217">
        <v>4</v>
      </c>
      <c r="M31" s="217">
        <v>7</v>
      </c>
      <c r="N31" s="217">
        <v>7</v>
      </c>
      <c r="O31" s="217">
        <v>36</v>
      </c>
      <c r="P31" s="217">
        <v>3</v>
      </c>
      <c r="Q31" s="217">
        <v>6</v>
      </c>
      <c r="R31" s="217">
        <v>79</v>
      </c>
      <c r="S31" s="217">
        <v>35</v>
      </c>
      <c r="T31" s="217">
        <v>4</v>
      </c>
      <c r="U31" s="217">
        <v>3</v>
      </c>
      <c r="V31" s="217">
        <v>13</v>
      </c>
      <c r="W31" s="217">
        <v>3</v>
      </c>
      <c r="X31" s="217">
        <v>14</v>
      </c>
    </row>
    <row r="32" spans="1:24" ht="15" customHeight="1" x14ac:dyDescent="0.2">
      <c r="A32" s="219" t="s">
        <v>32</v>
      </c>
      <c r="B32" s="219" t="s">
        <v>70</v>
      </c>
      <c r="C32" s="218" t="s">
        <v>69</v>
      </c>
      <c r="D32" s="217">
        <v>3</v>
      </c>
      <c r="E32" s="217">
        <v>20</v>
      </c>
      <c r="F32" s="217">
        <v>4</v>
      </c>
      <c r="G32" s="217">
        <v>27</v>
      </c>
      <c r="H32" s="217">
        <v>7</v>
      </c>
      <c r="I32" s="217">
        <v>36</v>
      </c>
      <c r="J32" s="217">
        <v>5</v>
      </c>
      <c r="K32" s="217">
        <v>2</v>
      </c>
      <c r="L32" s="217">
        <v>8</v>
      </c>
      <c r="M32" s="217">
        <v>5</v>
      </c>
      <c r="N32" s="217">
        <v>11</v>
      </c>
      <c r="O32" s="217">
        <v>42</v>
      </c>
      <c r="P32" s="217">
        <v>2</v>
      </c>
      <c r="Q32" s="217">
        <v>3</v>
      </c>
      <c r="R32" s="217">
        <v>86</v>
      </c>
      <c r="S32" s="217">
        <v>0</v>
      </c>
      <c r="T32" s="217">
        <v>0</v>
      </c>
      <c r="U32" s="217">
        <v>4</v>
      </c>
      <c r="V32" s="217">
        <v>10</v>
      </c>
      <c r="W32" s="217">
        <v>3</v>
      </c>
      <c r="X32" s="217">
        <v>4</v>
      </c>
    </row>
    <row r="33" spans="1:24" ht="15" customHeight="1" x14ac:dyDescent="0.2">
      <c r="A33" s="219" t="s">
        <v>32</v>
      </c>
      <c r="B33" s="219" t="s">
        <v>68</v>
      </c>
      <c r="C33" s="218" t="s">
        <v>67</v>
      </c>
      <c r="D33" s="217">
        <v>6</v>
      </c>
      <c r="E33" s="217">
        <v>11</v>
      </c>
      <c r="F33" s="217">
        <v>10</v>
      </c>
      <c r="G33" s="217">
        <v>27</v>
      </c>
      <c r="H33" s="217">
        <v>5</v>
      </c>
      <c r="I33" s="217">
        <v>37</v>
      </c>
      <c r="J33" s="217">
        <v>10</v>
      </c>
      <c r="K33" s="217">
        <v>0</v>
      </c>
      <c r="L33" s="217">
        <v>0</v>
      </c>
      <c r="M33" s="217">
        <v>17</v>
      </c>
      <c r="N33" s="217">
        <v>10</v>
      </c>
      <c r="O33" s="217">
        <v>38</v>
      </c>
      <c r="P33" s="217">
        <v>3</v>
      </c>
      <c r="Q33" s="217">
        <v>15</v>
      </c>
      <c r="R33" s="217">
        <v>107</v>
      </c>
      <c r="S33" s="217">
        <v>133</v>
      </c>
      <c r="T33" s="217">
        <v>5</v>
      </c>
      <c r="U33" s="217">
        <v>5</v>
      </c>
      <c r="V33" s="217">
        <v>20</v>
      </c>
      <c r="W33" s="217">
        <v>4</v>
      </c>
      <c r="X33" s="217">
        <v>17</v>
      </c>
    </row>
    <row r="34" spans="1:24" ht="15" customHeight="1" x14ac:dyDescent="0.2">
      <c r="A34" s="219" t="s">
        <v>32</v>
      </c>
      <c r="B34" s="219" t="s">
        <v>66</v>
      </c>
      <c r="C34" s="218" t="s">
        <v>65</v>
      </c>
      <c r="D34" s="217">
        <v>7</v>
      </c>
      <c r="E34" s="217">
        <v>6</v>
      </c>
      <c r="F34" s="217">
        <v>1</v>
      </c>
      <c r="G34" s="217">
        <v>14</v>
      </c>
      <c r="H34" s="217">
        <v>0</v>
      </c>
      <c r="I34" s="217">
        <v>23</v>
      </c>
      <c r="J34" s="217">
        <v>11</v>
      </c>
      <c r="K34" s="217">
        <v>4</v>
      </c>
      <c r="L34" s="217">
        <v>13</v>
      </c>
      <c r="M34" s="217">
        <v>8</v>
      </c>
      <c r="N34" s="217">
        <v>7</v>
      </c>
      <c r="O34" s="217">
        <v>27</v>
      </c>
      <c r="P34" s="217">
        <v>2</v>
      </c>
      <c r="Q34" s="217">
        <v>5</v>
      </c>
      <c r="R34" s="217">
        <v>63</v>
      </c>
      <c r="S34" s="217">
        <v>36</v>
      </c>
      <c r="T34" s="217">
        <v>5</v>
      </c>
      <c r="U34" s="217">
        <v>6</v>
      </c>
      <c r="V34" s="217">
        <v>19</v>
      </c>
      <c r="W34" s="217">
        <v>2</v>
      </c>
      <c r="X34" s="217">
        <v>15</v>
      </c>
    </row>
    <row r="35" spans="1:24" ht="15" customHeight="1" x14ac:dyDescent="0.2">
      <c r="A35" s="219" t="s">
        <v>32</v>
      </c>
      <c r="B35" s="219" t="s">
        <v>64</v>
      </c>
      <c r="C35" s="218" t="s">
        <v>63</v>
      </c>
      <c r="D35" s="217">
        <v>4</v>
      </c>
      <c r="E35" s="217">
        <v>19</v>
      </c>
      <c r="F35" s="217">
        <v>8</v>
      </c>
      <c r="G35" s="217">
        <v>31</v>
      </c>
      <c r="H35" s="217">
        <v>7</v>
      </c>
      <c r="I35" s="217">
        <v>45</v>
      </c>
      <c r="J35" s="217">
        <v>6</v>
      </c>
      <c r="K35" s="217">
        <v>3</v>
      </c>
      <c r="L35" s="217">
        <v>8</v>
      </c>
      <c r="M35" s="217">
        <v>5</v>
      </c>
      <c r="N35" s="217">
        <v>3</v>
      </c>
      <c r="O35" s="217">
        <v>37</v>
      </c>
      <c r="P35" s="217">
        <v>1</v>
      </c>
      <c r="Q35" s="217">
        <v>13</v>
      </c>
      <c r="R35" s="217">
        <v>100</v>
      </c>
      <c r="S35" s="217">
        <v>135</v>
      </c>
      <c r="T35" s="217">
        <v>6</v>
      </c>
      <c r="U35" s="217">
        <v>4</v>
      </c>
      <c r="V35" s="217">
        <v>7</v>
      </c>
      <c r="W35" s="217">
        <v>8</v>
      </c>
      <c r="X35" s="217">
        <v>9</v>
      </c>
    </row>
    <row r="36" spans="1:24" ht="15" customHeight="1" x14ac:dyDescent="0.2">
      <c r="A36" s="219" t="s">
        <v>32</v>
      </c>
      <c r="B36" s="219" t="s">
        <v>62</v>
      </c>
      <c r="C36" s="218" t="s">
        <v>61</v>
      </c>
      <c r="D36" s="217">
        <v>3</v>
      </c>
      <c r="E36" s="217">
        <v>73</v>
      </c>
      <c r="F36" s="217">
        <v>9</v>
      </c>
      <c r="G36" s="217">
        <v>85</v>
      </c>
      <c r="H36" s="217">
        <v>11</v>
      </c>
      <c r="I36" s="217">
        <v>128</v>
      </c>
      <c r="J36" s="217">
        <v>9</v>
      </c>
      <c r="K36" s="217">
        <v>7</v>
      </c>
      <c r="L36" s="217">
        <v>11</v>
      </c>
      <c r="M36" s="217">
        <v>55</v>
      </c>
      <c r="N36" s="217">
        <v>7</v>
      </c>
      <c r="O36" s="217">
        <v>84</v>
      </c>
      <c r="P36" s="217">
        <v>3</v>
      </c>
      <c r="Q36" s="217">
        <v>14</v>
      </c>
      <c r="R36" s="217">
        <v>281</v>
      </c>
      <c r="S36" s="217">
        <v>243</v>
      </c>
      <c r="T36" s="217">
        <v>6</v>
      </c>
      <c r="U36" s="217">
        <v>19</v>
      </c>
      <c r="V36" s="217">
        <v>13</v>
      </c>
      <c r="W36" s="217">
        <v>12</v>
      </c>
      <c r="X36" s="217">
        <v>9</v>
      </c>
    </row>
    <row r="37" spans="1:24" ht="15" customHeight="1" x14ac:dyDescent="0.2">
      <c r="A37" s="219" t="s">
        <v>32</v>
      </c>
      <c r="B37" s="219" t="s">
        <v>364</v>
      </c>
      <c r="C37" s="218" t="s">
        <v>363</v>
      </c>
      <c r="D37" s="217">
        <v>6</v>
      </c>
      <c r="E37" s="217">
        <v>37</v>
      </c>
      <c r="F37" s="217">
        <v>7</v>
      </c>
      <c r="G37" s="217">
        <v>50</v>
      </c>
      <c r="H37" s="217">
        <v>4</v>
      </c>
      <c r="I37" s="217">
        <v>88</v>
      </c>
      <c r="J37" s="217">
        <v>10</v>
      </c>
      <c r="K37" s="217">
        <v>0</v>
      </c>
      <c r="L37" s="217">
        <v>0</v>
      </c>
      <c r="M37" s="217">
        <v>53</v>
      </c>
      <c r="N37" s="217">
        <v>10</v>
      </c>
      <c r="O37" s="217">
        <v>54</v>
      </c>
      <c r="P37" s="217">
        <v>4</v>
      </c>
      <c r="Q37" s="217">
        <v>7</v>
      </c>
      <c r="R37" s="217">
        <v>202</v>
      </c>
      <c r="S37" s="217">
        <v>168</v>
      </c>
      <c r="T37" s="217">
        <v>7</v>
      </c>
      <c r="U37" s="217">
        <v>7</v>
      </c>
      <c r="V37" s="217">
        <v>16</v>
      </c>
      <c r="W37" s="217">
        <v>6</v>
      </c>
      <c r="X37" s="217">
        <v>12</v>
      </c>
    </row>
    <row r="38" spans="1:24" ht="15" customHeight="1" x14ac:dyDescent="0.2">
      <c r="A38" s="219" t="s">
        <v>32</v>
      </c>
      <c r="B38" s="219" t="s">
        <v>58</v>
      </c>
      <c r="C38" s="218" t="s">
        <v>57</v>
      </c>
      <c r="D38" s="217">
        <v>2</v>
      </c>
      <c r="E38" s="217">
        <v>6</v>
      </c>
      <c r="F38" s="217">
        <v>7</v>
      </c>
      <c r="G38" s="217">
        <v>15</v>
      </c>
      <c r="H38" s="217">
        <v>5</v>
      </c>
      <c r="I38" s="217">
        <v>29</v>
      </c>
      <c r="J38" s="217">
        <v>7</v>
      </c>
      <c r="K38" s="217">
        <v>2</v>
      </c>
      <c r="L38" s="217">
        <v>5</v>
      </c>
      <c r="M38" s="217">
        <v>11</v>
      </c>
      <c r="N38" s="217">
        <v>8</v>
      </c>
      <c r="O38" s="217">
        <v>38</v>
      </c>
      <c r="P38" s="217">
        <v>2</v>
      </c>
      <c r="Q38" s="217">
        <v>4</v>
      </c>
      <c r="R38" s="217">
        <v>82</v>
      </c>
      <c r="S38" s="217">
        <v>38</v>
      </c>
      <c r="T38" s="217">
        <v>6</v>
      </c>
      <c r="U38" s="217">
        <v>5</v>
      </c>
      <c r="V38" s="217">
        <v>12</v>
      </c>
      <c r="W38" s="217">
        <v>4</v>
      </c>
      <c r="X38" s="217">
        <v>7</v>
      </c>
    </row>
    <row r="39" spans="1:24" ht="15" customHeight="1" x14ac:dyDescent="0.2">
      <c r="A39" s="219" t="s">
        <v>32</v>
      </c>
      <c r="B39" s="219" t="s">
        <v>56</v>
      </c>
      <c r="C39" s="218" t="s">
        <v>55</v>
      </c>
      <c r="D39" s="217">
        <v>6</v>
      </c>
      <c r="E39" s="217">
        <v>12</v>
      </c>
      <c r="F39" s="217">
        <v>6</v>
      </c>
      <c r="G39" s="217">
        <v>24</v>
      </c>
      <c r="H39" s="217">
        <v>1</v>
      </c>
      <c r="I39" s="217">
        <v>46</v>
      </c>
      <c r="J39" s="217">
        <v>9</v>
      </c>
      <c r="K39" s="217">
        <v>3</v>
      </c>
      <c r="L39" s="217">
        <v>9</v>
      </c>
      <c r="M39" s="217">
        <v>5</v>
      </c>
      <c r="N39" s="217">
        <v>14</v>
      </c>
      <c r="O39" s="217">
        <v>45</v>
      </c>
      <c r="P39" s="217">
        <v>6</v>
      </c>
      <c r="Q39" s="217">
        <v>6</v>
      </c>
      <c r="R39" s="217">
        <v>102</v>
      </c>
      <c r="S39" s="217">
        <v>73</v>
      </c>
      <c r="T39" s="217">
        <v>6</v>
      </c>
      <c r="U39" s="217" t="s">
        <v>3</v>
      </c>
      <c r="V39" s="217" t="s">
        <v>3</v>
      </c>
      <c r="W39" s="217">
        <v>3</v>
      </c>
      <c r="X39" s="217">
        <v>10</v>
      </c>
    </row>
    <row r="40" spans="1:24" ht="15" customHeight="1" x14ac:dyDescent="0.2">
      <c r="A40" s="219" t="s">
        <v>32</v>
      </c>
      <c r="B40" s="219" t="s">
        <v>54</v>
      </c>
      <c r="C40" s="218" t="s">
        <v>53</v>
      </c>
      <c r="D40" s="217">
        <v>13</v>
      </c>
      <c r="E40" s="217">
        <v>34</v>
      </c>
      <c r="F40" s="217">
        <v>3</v>
      </c>
      <c r="G40" s="217">
        <v>50</v>
      </c>
      <c r="H40" s="217">
        <v>15</v>
      </c>
      <c r="I40" s="217">
        <v>70</v>
      </c>
      <c r="J40" s="217">
        <v>7</v>
      </c>
      <c r="K40" s="217">
        <v>5</v>
      </c>
      <c r="L40" s="217">
        <v>11</v>
      </c>
      <c r="M40" s="217">
        <v>21</v>
      </c>
      <c r="N40" s="217">
        <v>6</v>
      </c>
      <c r="O40" s="217">
        <v>21</v>
      </c>
      <c r="P40" s="217">
        <v>2</v>
      </c>
      <c r="Q40" s="217">
        <v>15</v>
      </c>
      <c r="R40" s="217">
        <v>127</v>
      </c>
      <c r="S40" s="217">
        <v>143</v>
      </c>
      <c r="T40" s="217">
        <v>3</v>
      </c>
      <c r="U40" s="217">
        <v>16</v>
      </c>
      <c r="V40" s="217">
        <v>13</v>
      </c>
      <c r="W40" s="217">
        <v>7</v>
      </c>
      <c r="X40" s="217">
        <v>10</v>
      </c>
    </row>
    <row r="41" spans="1:24" ht="15" customHeight="1" x14ac:dyDescent="0.2">
      <c r="A41" s="219" t="s">
        <v>32</v>
      </c>
      <c r="B41" s="219" t="s">
        <v>52</v>
      </c>
      <c r="C41" s="218" t="s">
        <v>51</v>
      </c>
      <c r="D41" s="217" t="s">
        <v>3</v>
      </c>
      <c r="E41" s="217" t="s">
        <v>3</v>
      </c>
      <c r="F41" s="217" t="s">
        <v>3</v>
      </c>
      <c r="G41" s="217" t="s">
        <v>3</v>
      </c>
      <c r="H41" s="217" t="s">
        <v>3</v>
      </c>
      <c r="I41" s="217" t="s">
        <v>3</v>
      </c>
      <c r="J41" s="217" t="s">
        <v>3</v>
      </c>
      <c r="K41" s="217" t="s">
        <v>3</v>
      </c>
      <c r="L41" s="217" t="s">
        <v>3</v>
      </c>
      <c r="M41" s="217" t="s">
        <v>3</v>
      </c>
      <c r="N41" s="217" t="s">
        <v>3</v>
      </c>
      <c r="O41" s="217" t="s">
        <v>3</v>
      </c>
      <c r="P41" s="217" t="s">
        <v>3</v>
      </c>
      <c r="Q41" s="217" t="s">
        <v>3</v>
      </c>
      <c r="R41" s="217" t="s">
        <v>3</v>
      </c>
      <c r="S41" s="217" t="s">
        <v>3</v>
      </c>
      <c r="T41" s="217" t="s">
        <v>3</v>
      </c>
      <c r="U41" s="217" t="s">
        <v>3</v>
      </c>
      <c r="V41" s="217" t="s">
        <v>3</v>
      </c>
      <c r="W41" s="217" t="s">
        <v>3</v>
      </c>
      <c r="X41" s="217" t="s">
        <v>3</v>
      </c>
    </row>
    <row r="42" spans="1:24" ht="15" customHeight="1" x14ac:dyDescent="0.2">
      <c r="A42" s="219" t="s">
        <v>32</v>
      </c>
      <c r="B42" s="219" t="s">
        <v>50</v>
      </c>
      <c r="C42" s="218" t="s">
        <v>49</v>
      </c>
      <c r="D42" s="217" t="s">
        <v>3</v>
      </c>
      <c r="E42" s="217" t="s">
        <v>3</v>
      </c>
      <c r="F42" s="217" t="s">
        <v>3</v>
      </c>
      <c r="G42" s="217" t="s">
        <v>3</v>
      </c>
      <c r="H42" s="217" t="s">
        <v>3</v>
      </c>
      <c r="I42" s="217" t="s">
        <v>3</v>
      </c>
      <c r="J42" s="217" t="s">
        <v>3</v>
      </c>
      <c r="K42" s="217" t="s">
        <v>3</v>
      </c>
      <c r="L42" s="217" t="s">
        <v>3</v>
      </c>
      <c r="M42" s="217" t="s">
        <v>3</v>
      </c>
      <c r="N42" s="217" t="s">
        <v>3</v>
      </c>
      <c r="O42" s="217" t="s">
        <v>3</v>
      </c>
      <c r="P42" s="217" t="s">
        <v>3</v>
      </c>
      <c r="Q42" s="217" t="s">
        <v>3</v>
      </c>
      <c r="R42" s="217" t="s">
        <v>3</v>
      </c>
      <c r="S42" s="217" t="s">
        <v>3</v>
      </c>
      <c r="T42" s="217" t="s">
        <v>3</v>
      </c>
      <c r="U42" s="217" t="s">
        <v>3</v>
      </c>
      <c r="V42" s="217" t="s">
        <v>3</v>
      </c>
      <c r="W42" s="217" t="s">
        <v>3</v>
      </c>
      <c r="X42" s="217" t="s">
        <v>3</v>
      </c>
    </row>
    <row r="43" spans="1:24" ht="15" customHeight="1" x14ac:dyDescent="0.2">
      <c r="A43" s="219" t="s">
        <v>32</v>
      </c>
      <c r="B43" s="219" t="s">
        <v>48</v>
      </c>
      <c r="C43" s="218" t="s">
        <v>47</v>
      </c>
      <c r="D43" s="217" t="s">
        <v>3</v>
      </c>
      <c r="E43" s="217" t="s">
        <v>3</v>
      </c>
      <c r="F43" s="217" t="s">
        <v>3</v>
      </c>
      <c r="G43" s="217" t="s">
        <v>3</v>
      </c>
      <c r="H43" s="217" t="s">
        <v>3</v>
      </c>
      <c r="I43" s="217" t="s">
        <v>3</v>
      </c>
      <c r="J43" s="217" t="s">
        <v>3</v>
      </c>
      <c r="K43" s="217" t="s">
        <v>3</v>
      </c>
      <c r="L43" s="217" t="s">
        <v>3</v>
      </c>
      <c r="M43" s="217" t="s">
        <v>3</v>
      </c>
      <c r="N43" s="217" t="s">
        <v>3</v>
      </c>
      <c r="O43" s="217" t="s">
        <v>3</v>
      </c>
      <c r="P43" s="217" t="s">
        <v>3</v>
      </c>
      <c r="Q43" s="217" t="s">
        <v>3</v>
      </c>
      <c r="R43" s="217" t="s">
        <v>3</v>
      </c>
      <c r="S43" s="217" t="s">
        <v>3</v>
      </c>
      <c r="T43" s="217" t="s">
        <v>3</v>
      </c>
      <c r="U43" s="217" t="s">
        <v>3</v>
      </c>
      <c r="V43" s="217" t="s">
        <v>3</v>
      </c>
      <c r="W43" s="217" t="s">
        <v>3</v>
      </c>
      <c r="X43" s="217" t="s">
        <v>3</v>
      </c>
    </row>
    <row r="44" spans="1:24" ht="15" customHeight="1" x14ac:dyDescent="0.2">
      <c r="A44" s="219" t="s">
        <v>32</v>
      </c>
      <c r="B44" s="219" t="s">
        <v>46</v>
      </c>
      <c r="C44" s="218" t="s">
        <v>45</v>
      </c>
      <c r="D44" s="217">
        <v>34</v>
      </c>
      <c r="E44" s="217">
        <v>14</v>
      </c>
      <c r="F44" s="217">
        <v>9</v>
      </c>
      <c r="G44" s="217">
        <v>57</v>
      </c>
      <c r="H44" s="217">
        <v>0</v>
      </c>
      <c r="I44" s="217">
        <v>84</v>
      </c>
      <c r="J44" s="217">
        <v>6</v>
      </c>
      <c r="K44" s="217">
        <v>3</v>
      </c>
      <c r="L44" s="217">
        <v>2</v>
      </c>
      <c r="M44" s="217">
        <v>29</v>
      </c>
      <c r="N44" s="217">
        <v>11</v>
      </c>
      <c r="O44" s="217">
        <v>83</v>
      </c>
      <c r="P44" s="217">
        <v>5</v>
      </c>
      <c r="Q44" s="217">
        <v>14</v>
      </c>
      <c r="R44" s="217">
        <v>210</v>
      </c>
      <c r="S44" s="217">
        <v>180</v>
      </c>
      <c r="T44" s="217">
        <v>6</v>
      </c>
      <c r="U44" s="217">
        <v>15</v>
      </c>
      <c r="V44" s="217">
        <v>13</v>
      </c>
      <c r="W44" s="217">
        <v>10</v>
      </c>
      <c r="X44" s="217">
        <v>10</v>
      </c>
    </row>
    <row r="45" spans="1:24" ht="15" customHeight="1" x14ac:dyDescent="0.2">
      <c r="A45" s="219" t="s">
        <v>32</v>
      </c>
      <c r="B45" s="219" t="s">
        <v>44</v>
      </c>
      <c r="C45" s="218" t="s">
        <v>43</v>
      </c>
      <c r="D45" s="217">
        <v>9</v>
      </c>
      <c r="E45" s="217">
        <v>17</v>
      </c>
      <c r="F45" s="217">
        <v>13</v>
      </c>
      <c r="G45" s="217">
        <v>39</v>
      </c>
      <c r="H45" s="217">
        <v>3</v>
      </c>
      <c r="I45" s="217">
        <v>59</v>
      </c>
      <c r="J45" s="217">
        <v>5</v>
      </c>
      <c r="K45" s="217">
        <v>6</v>
      </c>
      <c r="L45" s="217">
        <v>12</v>
      </c>
      <c r="M45" s="217">
        <v>23</v>
      </c>
      <c r="N45" s="217">
        <v>8</v>
      </c>
      <c r="O45" s="217">
        <v>32</v>
      </c>
      <c r="P45" s="217">
        <v>1</v>
      </c>
      <c r="Q45" s="217">
        <v>12</v>
      </c>
      <c r="R45" s="217">
        <v>126</v>
      </c>
      <c r="S45" s="217">
        <v>91</v>
      </c>
      <c r="T45" s="217">
        <v>5</v>
      </c>
      <c r="U45" s="217">
        <v>7</v>
      </c>
      <c r="V45" s="217">
        <v>11</v>
      </c>
      <c r="W45" s="217">
        <v>6</v>
      </c>
      <c r="X45" s="217">
        <v>12</v>
      </c>
    </row>
    <row r="46" spans="1:24" ht="15" customHeight="1" x14ac:dyDescent="0.2">
      <c r="A46" s="219" t="s">
        <v>32</v>
      </c>
      <c r="B46" s="219" t="s">
        <v>42</v>
      </c>
      <c r="C46" s="218" t="s">
        <v>41</v>
      </c>
      <c r="D46" s="217">
        <v>6</v>
      </c>
      <c r="E46" s="217">
        <v>8</v>
      </c>
      <c r="F46" s="217">
        <v>6</v>
      </c>
      <c r="G46" s="217">
        <v>20</v>
      </c>
      <c r="H46" s="217">
        <v>0</v>
      </c>
      <c r="I46" s="217">
        <v>34</v>
      </c>
      <c r="J46" s="217" t="s">
        <v>3</v>
      </c>
      <c r="K46" s="217">
        <v>2</v>
      </c>
      <c r="L46" s="217" t="s">
        <v>3</v>
      </c>
      <c r="M46" s="217">
        <v>18</v>
      </c>
      <c r="N46" s="217" t="s">
        <v>3</v>
      </c>
      <c r="O46" s="217">
        <v>37</v>
      </c>
      <c r="P46" s="217" t="s">
        <v>3</v>
      </c>
      <c r="Q46" s="217">
        <v>10</v>
      </c>
      <c r="R46" s="217">
        <v>99</v>
      </c>
      <c r="S46" s="217">
        <v>64</v>
      </c>
      <c r="T46" s="217" t="s">
        <v>3</v>
      </c>
      <c r="U46" s="217">
        <v>3</v>
      </c>
      <c r="V46" s="217" t="s">
        <v>3</v>
      </c>
      <c r="W46" s="217">
        <v>5</v>
      </c>
      <c r="X46" s="217" t="s">
        <v>3</v>
      </c>
    </row>
    <row r="47" spans="1:24" ht="15" customHeight="1" x14ac:dyDescent="0.2">
      <c r="A47" s="219" t="s">
        <v>32</v>
      </c>
      <c r="B47" s="219" t="s">
        <v>40</v>
      </c>
      <c r="C47" s="218" t="s">
        <v>39</v>
      </c>
      <c r="D47" s="217">
        <v>5</v>
      </c>
      <c r="E47" s="217">
        <v>24</v>
      </c>
      <c r="F47" s="217">
        <v>7</v>
      </c>
      <c r="G47" s="217">
        <v>36</v>
      </c>
      <c r="H47" s="217">
        <v>1</v>
      </c>
      <c r="I47" s="217">
        <v>48</v>
      </c>
      <c r="J47" s="217">
        <v>7</v>
      </c>
      <c r="K47" s="217">
        <v>3</v>
      </c>
      <c r="L47" s="217">
        <v>14</v>
      </c>
      <c r="M47" s="217">
        <v>9</v>
      </c>
      <c r="N47" s="217">
        <v>5</v>
      </c>
      <c r="O47" s="217">
        <v>50</v>
      </c>
      <c r="P47" s="217">
        <v>3</v>
      </c>
      <c r="Q47" s="217">
        <v>13</v>
      </c>
      <c r="R47" s="217">
        <v>120</v>
      </c>
      <c r="S47" s="217">
        <v>69</v>
      </c>
      <c r="T47" s="217">
        <v>2</v>
      </c>
      <c r="U47" s="217">
        <v>4</v>
      </c>
      <c r="V47" s="217">
        <v>9</v>
      </c>
      <c r="W47" s="217">
        <v>5</v>
      </c>
      <c r="X47" s="217">
        <v>11</v>
      </c>
    </row>
    <row r="48" spans="1:24" ht="15" customHeight="1" x14ac:dyDescent="0.2">
      <c r="A48" s="219" t="s">
        <v>32</v>
      </c>
      <c r="B48" s="219" t="s">
        <v>38</v>
      </c>
      <c r="C48" s="218" t="s">
        <v>37</v>
      </c>
      <c r="D48" s="217" t="s">
        <v>3</v>
      </c>
      <c r="E48" s="217" t="s">
        <v>3</v>
      </c>
      <c r="F48" s="217" t="s">
        <v>3</v>
      </c>
      <c r="G48" s="217" t="s">
        <v>3</v>
      </c>
      <c r="H48" s="217" t="s">
        <v>3</v>
      </c>
      <c r="I48" s="217">
        <v>32</v>
      </c>
      <c r="J48" s="217">
        <v>9</v>
      </c>
      <c r="K48" s="217">
        <v>2</v>
      </c>
      <c r="L48" s="217">
        <v>10</v>
      </c>
      <c r="M48" s="217">
        <v>7</v>
      </c>
      <c r="N48" s="217">
        <v>9</v>
      </c>
      <c r="O48" s="217">
        <v>3</v>
      </c>
      <c r="P48" s="217">
        <v>2</v>
      </c>
      <c r="Q48" s="217">
        <v>4</v>
      </c>
      <c r="R48" s="217">
        <v>46</v>
      </c>
      <c r="S48" s="217">
        <v>84</v>
      </c>
      <c r="T48" s="217">
        <v>7</v>
      </c>
      <c r="U48" s="217">
        <v>10</v>
      </c>
      <c r="V48" s="217">
        <v>7</v>
      </c>
      <c r="W48" s="217">
        <v>4</v>
      </c>
      <c r="X48" s="217">
        <v>8</v>
      </c>
    </row>
    <row r="49" spans="1:24" ht="15" customHeight="1" x14ac:dyDescent="0.2">
      <c r="A49" s="219" t="s">
        <v>32</v>
      </c>
      <c r="B49" s="219" t="s">
        <v>36</v>
      </c>
      <c r="C49" s="218" t="s">
        <v>35</v>
      </c>
      <c r="D49" s="217">
        <v>1</v>
      </c>
      <c r="E49" s="217">
        <v>20</v>
      </c>
      <c r="F49" s="217">
        <v>2</v>
      </c>
      <c r="G49" s="217">
        <v>23</v>
      </c>
      <c r="H49" s="217">
        <v>0</v>
      </c>
      <c r="I49" s="217">
        <v>28</v>
      </c>
      <c r="J49" s="217">
        <v>10</v>
      </c>
      <c r="K49" s="217">
        <v>1</v>
      </c>
      <c r="L49" s="217">
        <v>13</v>
      </c>
      <c r="M49" s="217">
        <v>15</v>
      </c>
      <c r="N49" s="217">
        <v>8</v>
      </c>
      <c r="O49" s="217">
        <v>26</v>
      </c>
      <c r="P49" s="217">
        <v>2</v>
      </c>
      <c r="Q49" s="217">
        <v>4</v>
      </c>
      <c r="R49" s="217">
        <v>73</v>
      </c>
      <c r="S49" s="217">
        <v>53</v>
      </c>
      <c r="T49" s="217">
        <v>7</v>
      </c>
      <c r="U49" s="217">
        <v>7</v>
      </c>
      <c r="V49" s="217">
        <v>13</v>
      </c>
      <c r="W49" s="217">
        <v>2</v>
      </c>
      <c r="X49" s="217">
        <v>13</v>
      </c>
    </row>
    <row r="50" spans="1:24" ht="15" customHeight="1" x14ac:dyDescent="0.2">
      <c r="A50" s="219" t="s">
        <v>32</v>
      </c>
      <c r="B50" s="219" t="s">
        <v>34</v>
      </c>
      <c r="C50" s="218" t="s">
        <v>33</v>
      </c>
      <c r="D50" s="217">
        <v>23</v>
      </c>
      <c r="E50" s="217">
        <v>8</v>
      </c>
      <c r="F50" s="217">
        <v>2</v>
      </c>
      <c r="G50" s="217">
        <v>33</v>
      </c>
      <c r="H50" s="217">
        <v>0</v>
      </c>
      <c r="I50" s="217">
        <v>42</v>
      </c>
      <c r="J50" s="217">
        <v>9</v>
      </c>
      <c r="K50" s="217">
        <v>2</v>
      </c>
      <c r="L50" s="217">
        <v>12</v>
      </c>
      <c r="M50" s="217">
        <v>12</v>
      </c>
      <c r="N50" s="217">
        <v>7</v>
      </c>
      <c r="O50" s="217">
        <v>52</v>
      </c>
      <c r="P50" s="217">
        <v>6</v>
      </c>
      <c r="Q50" s="217">
        <v>7</v>
      </c>
      <c r="R50" s="217">
        <v>113</v>
      </c>
      <c r="S50" s="217">
        <v>61</v>
      </c>
      <c r="T50" s="217">
        <v>6</v>
      </c>
      <c r="U50" s="217">
        <v>8</v>
      </c>
      <c r="V50" s="217">
        <v>12</v>
      </c>
      <c r="W50" s="217">
        <v>4</v>
      </c>
      <c r="X50" s="217">
        <v>10</v>
      </c>
    </row>
    <row r="51" spans="1:24" ht="15" customHeight="1" x14ac:dyDescent="0.2">
      <c r="A51" s="221" t="s">
        <v>17</v>
      </c>
      <c r="B51" s="221" t="s">
        <v>29</v>
      </c>
      <c r="C51" s="220" t="s">
        <v>28</v>
      </c>
      <c r="D51" s="217">
        <v>35</v>
      </c>
      <c r="E51" s="217">
        <v>0</v>
      </c>
      <c r="F51" s="217">
        <v>6</v>
      </c>
      <c r="G51" s="217">
        <v>41</v>
      </c>
      <c r="H51" s="217">
        <v>11</v>
      </c>
      <c r="I51" s="217">
        <v>65</v>
      </c>
      <c r="J51" s="217">
        <v>9</v>
      </c>
      <c r="K51" s="217">
        <v>6</v>
      </c>
      <c r="L51" s="217">
        <v>15</v>
      </c>
      <c r="M51" s="217">
        <v>4</v>
      </c>
      <c r="N51" s="217">
        <v>10</v>
      </c>
      <c r="O51" s="217">
        <v>0</v>
      </c>
      <c r="P51" s="217">
        <v>0</v>
      </c>
      <c r="Q51" s="217">
        <v>14</v>
      </c>
      <c r="R51" s="217">
        <v>83</v>
      </c>
      <c r="S51" s="217">
        <v>143</v>
      </c>
      <c r="T51" s="217">
        <v>8</v>
      </c>
      <c r="U51" s="217">
        <v>13</v>
      </c>
      <c r="V51" s="217">
        <v>15</v>
      </c>
      <c r="W51" s="217">
        <v>6</v>
      </c>
      <c r="X51" s="217">
        <v>17</v>
      </c>
    </row>
    <row r="52" spans="1:24" ht="15" customHeight="1" x14ac:dyDescent="0.2">
      <c r="A52" s="221" t="s">
        <v>17</v>
      </c>
      <c r="B52" s="221" t="s">
        <v>27</v>
      </c>
      <c r="C52" s="220" t="s">
        <v>26</v>
      </c>
      <c r="D52" s="217">
        <v>8</v>
      </c>
      <c r="E52" s="217">
        <v>0</v>
      </c>
      <c r="F52" s="217">
        <v>15</v>
      </c>
      <c r="G52" s="217">
        <v>23</v>
      </c>
      <c r="H52" s="217">
        <v>6</v>
      </c>
      <c r="I52" s="217">
        <v>31</v>
      </c>
      <c r="J52" s="217">
        <v>9</v>
      </c>
      <c r="K52" s="217">
        <v>0</v>
      </c>
      <c r="L52" s="217">
        <v>0</v>
      </c>
      <c r="M52" s="217">
        <v>10</v>
      </c>
      <c r="N52" s="217">
        <v>13</v>
      </c>
      <c r="O52" s="217">
        <v>44</v>
      </c>
      <c r="P52" s="217">
        <v>4</v>
      </c>
      <c r="Q52" s="217">
        <v>18</v>
      </c>
      <c r="R52" s="217">
        <v>103</v>
      </c>
      <c r="S52" s="217">
        <v>107</v>
      </c>
      <c r="T52" s="217">
        <v>9</v>
      </c>
      <c r="U52" s="217">
        <v>10</v>
      </c>
      <c r="V52" s="217">
        <v>12</v>
      </c>
      <c r="W52" s="217">
        <v>6</v>
      </c>
      <c r="X52" s="217">
        <v>13</v>
      </c>
    </row>
    <row r="53" spans="1:24" ht="15" customHeight="1" x14ac:dyDescent="0.2">
      <c r="A53" s="221" t="s">
        <v>17</v>
      </c>
      <c r="B53" s="221" t="s">
        <v>25</v>
      </c>
      <c r="C53" s="220" t="s">
        <v>24</v>
      </c>
      <c r="D53" s="217">
        <v>14</v>
      </c>
      <c r="E53" s="217">
        <v>4</v>
      </c>
      <c r="F53" s="217">
        <v>3</v>
      </c>
      <c r="G53" s="217">
        <v>21</v>
      </c>
      <c r="H53" s="217">
        <v>0</v>
      </c>
      <c r="I53" s="217">
        <v>27</v>
      </c>
      <c r="J53" s="217">
        <v>6</v>
      </c>
      <c r="K53" s="217">
        <v>0</v>
      </c>
      <c r="L53" s="217">
        <v>0</v>
      </c>
      <c r="M53" s="217">
        <v>5</v>
      </c>
      <c r="N53" s="217">
        <v>4</v>
      </c>
      <c r="O53" s="217">
        <v>27</v>
      </c>
      <c r="P53" s="217">
        <v>2</v>
      </c>
      <c r="Q53" s="217">
        <v>5</v>
      </c>
      <c r="R53" s="217">
        <v>64</v>
      </c>
      <c r="S53" s="217">
        <v>165</v>
      </c>
      <c r="T53" s="217">
        <v>5</v>
      </c>
      <c r="U53" s="217">
        <v>4</v>
      </c>
      <c r="V53" s="217">
        <v>10</v>
      </c>
      <c r="W53" s="217">
        <v>3</v>
      </c>
      <c r="X53" s="217">
        <v>10</v>
      </c>
    </row>
    <row r="54" spans="1:24" ht="15" customHeight="1" x14ac:dyDescent="0.2">
      <c r="A54" s="221" t="s">
        <v>17</v>
      </c>
      <c r="B54" s="221" t="s">
        <v>23</v>
      </c>
      <c r="C54" s="220" t="s">
        <v>22</v>
      </c>
      <c r="D54" s="217">
        <v>16</v>
      </c>
      <c r="E54" s="217">
        <v>1</v>
      </c>
      <c r="F54" s="217">
        <v>0</v>
      </c>
      <c r="G54" s="217">
        <v>17</v>
      </c>
      <c r="H54" s="217">
        <v>10</v>
      </c>
      <c r="I54" s="217">
        <v>30</v>
      </c>
      <c r="J54" s="217">
        <v>7</v>
      </c>
      <c r="K54" s="217">
        <v>3</v>
      </c>
      <c r="L54" s="217">
        <v>13</v>
      </c>
      <c r="M54" s="217">
        <v>10</v>
      </c>
      <c r="N54" s="217">
        <v>7</v>
      </c>
      <c r="O54" s="217">
        <v>3</v>
      </c>
      <c r="P54" s="217">
        <v>3</v>
      </c>
      <c r="Q54" s="217">
        <v>10</v>
      </c>
      <c r="R54" s="217">
        <v>53</v>
      </c>
      <c r="S54" s="217">
        <v>105</v>
      </c>
      <c r="T54" s="217">
        <v>4</v>
      </c>
      <c r="U54" s="217">
        <v>6</v>
      </c>
      <c r="V54" s="217">
        <v>13</v>
      </c>
      <c r="W54" s="217">
        <v>13</v>
      </c>
      <c r="X54" s="217">
        <v>14</v>
      </c>
    </row>
    <row r="55" spans="1:24" ht="15" customHeight="1" x14ac:dyDescent="0.2">
      <c r="A55" s="221" t="s">
        <v>17</v>
      </c>
      <c r="B55" s="221" t="s">
        <v>21</v>
      </c>
      <c r="C55" s="220" t="s">
        <v>20</v>
      </c>
      <c r="D55" s="217">
        <v>38</v>
      </c>
      <c r="E55" s="217">
        <v>0</v>
      </c>
      <c r="F55" s="217">
        <v>0</v>
      </c>
      <c r="G55" s="217">
        <v>38</v>
      </c>
      <c r="H55" s="217">
        <v>10</v>
      </c>
      <c r="I55" s="217">
        <v>45</v>
      </c>
      <c r="J55" s="217">
        <v>8</v>
      </c>
      <c r="K55" s="217">
        <v>4</v>
      </c>
      <c r="L55" s="217">
        <v>5</v>
      </c>
      <c r="M55" s="217">
        <v>23</v>
      </c>
      <c r="N55" s="217">
        <v>5</v>
      </c>
      <c r="O55" s="217">
        <v>0</v>
      </c>
      <c r="P55" s="217">
        <v>0</v>
      </c>
      <c r="Q55" s="217">
        <v>11</v>
      </c>
      <c r="R55" s="217">
        <v>79</v>
      </c>
      <c r="S55" s="217">
        <v>104</v>
      </c>
      <c r="T55" s="217">
        <v>7</v>
      </c>
      <c r="U55" s="217">
        <v>16</v>
      </c>
      <c r="V55" s="217">
        <v>12</v>
      </c>
      <c r="W55" s="217">
        <v>10</v>
      </c>
      <c r="X55" s="217">
        <v>15</v>
      </c>
    </row>
    <row r="56" spans="1:24" ht="15" customHeight="1" x14ac:dyDescent="0.2">
      <c r="A56" s="221" t="s">
        <v>17</v>
      </c>
      <c r="B56" s="221" t="s">
        <v>19</v>
      </c>
      <c r="C56" s="220" t="s">
        <v>18</v>
      </c>
      <c r="D56" s="217">
        <v>27</v>
      </c>
      <c r="E56" s="217">
        <v>8</v>
      </c>
      <c r="F56" s="217">
        <v>7</v>
      </c>
      <c r="G56" s="217">
        <v>42</v>
      </c>
      <c r="H56" s="217">
        <v>8</v>
      </c>
      <c r="I56" s="217">
        <v>65</v>
      </c>
      <c r="J56" s="217">
        <v>6</v>
      </c>
      <c r="K56" s="217">
        <v>7</v>
      </c>
      <c r="L56" s="217">
        <v>7</v>
      </c>
      <c r="M56" s="217">
        <v>8</v>
      </c>
      <c r="N56" s="217">
        <v>5</v>
      </c>
      <c r="O56" s="217">
        <v>12</v>
      </c>
      <c r="P56" s="217">
        <v>5</v>
      </c>
      <c r="Q56" s="217">
        <v>17</v>
      </c>
      <c r="R56" s="217">
        <v>102</v>
      </c>
      <c r="S56" s="217">
        <v>298</v>
      </c>
      <c r="T56" s="217">
        <v>5</v>
      </c>
      <c r="U56" s="217">
        <v>9</v>
      </c>
      <c r="V56" s="217">
        <v>10</v>
      </c>
      <c r="W56" s="217">
        <v>10</v>
      </c>
      <c r="X56" s="217">
        <v>7</v>
      </c>
    </row>
    <row r="57" spans="1:24" ht="15" customHeight="1" x14ac:dyDescent="0.2">
      <c r="A57" s="221" t="s">
        <v>17</v>
      </c>
      <c r="B57" s="221" t="s">
        <v>16</v>
      </c>
      <c r="C57" s="220" t="s">
        <v>15</v>
      </c>
      <c r="D57" s="217">
        <v>103</v>
      </c>
      <c r="E57" s="217">
        <v>0</v>
      </c>
      <c r="F57" s="217">
        <v>0</v>
      </c>
      <c r="G57" s="217">
        <v>103</v>
      </c>
      <c r="H57" s="217">
        <v>4</v>
      </c>
      <c r="I57" s="217">
        <v>142</v>
      </c>
      <c r="J57" s="217">
        <v>11</v>
      </c>
      <c r="K57" s="217">
        <v>0</v>
      </c>
      <c r="L57" s="217">
        <v>0</v>
      </c>
      <c r="M57" s="217">
        <v>62</v>
      </c>
      <c r="N57" s="217">
        <v>9</v>
      </c>
      <c r="O57" s="217">
        <v>72</v>
      </c>
      <c r="P57" s="217">
        <v>3</v>
      </c>
      <c r="Q57" s="217">
        <v>44</v>
      </c>
      <c r="R57" s="217">
        <v>320</v>
      </c>
      <c r="S57" s="217">
        <v>39</v>
      </c>
      <c r="T57" s="217">
        <v>8</v>
      </c>
      <c r="U57" s="217">
        <v>45</v>
      </c>
      <c r="V57" s="217">
        <v>14</v>
      </c>
      <c r="W57" s="217">
        <v>33</v>
      </c>
      <c r="X57" s="217">
        <v>12</v>
      </c>
    </row>
    <row r="58" spans="1:24" ht="15" customHeight="1" x14ac:dyDescent="0.2">
      <c r="A58" s="219" t="s">
        <v>9</v>
      </c>
      <c r="B58" s="219" t="s">
        <v>14</v>
      </c>
      <c r="C58" s="218" t="s">
        <v>13</v>
      </c>
      <c r="D58" s="217">
        <v>7</v>
      </c>
      <c r="E58" s="217">
        <v>43</v>
      </c>
      <c r="F58" s="217">
        <v>8</v>
      </c>
      <c r="G58" s="217">
        <v>58</v>
      </c>
      <c r="H58" s="217">
        <v>15</v>
      </c>
      <c r="I58" s="217">
        <v>64</v>
      </c>
      <c r="J58" s="217">
        <v>9</v>
      </c>
      <c r="K58" s="217">
        <v>4</v>
      </c>
      <c r="L58" s="217">
        <v>15</v>
      </c>
      <c r="M58" s="217">
        <v>35</v>
      </c>
      <c r="N58" s="217">
        <v>8</v>
      </c>
      <c r="O58" s="217">
        <v>26</v>
      </c>
      <c r="P58" s="217">
        <v>5</v>
      </c>
      <c r="Q58" s="217">
        <v>16</v>
      </c>
      <c r="R58" s="217">
        <v>141</v>
      </c>
      <c r="S58" s="217">
        <v>174</v>
      </c>
      <c r="T58" s="217">
        <v>6</v>
      </c>
      <c r="U58" s="217">
        <v>14</v>
      </c>
      <c r="V58" s="217">
        <v>17</v>
      </c>
      <c r="W58" s="217">
        <v>7</v>
      </c>
      <c r="X58" s="217">
        <v>13</v>
      </c>
    </row>
    <row r="59" spans="1:24" ht="15" customHeight="1" x14ac:dyDescent="0.2">
      <c r="A59" s="219" t="s">
        <v>9</v>
      </c>
      <c r="B59" s="219" t="s">
        <v>11</v>
      </c>
      <c r="C59" s="218" t="s">
        <v>10</v>
      </c>
      <c r="D59" s="217">
        <v>36</v>
      </c>
      <c r="E59" s="217">
        <v>0</v>
      </c>
      <c r="F59" s="217">
        <v>8</v>
      </c>
      <c r="G59" s="217">
        <v>44</v>
      </c>
      <c r="H59" s="217">
        <v>10</v>
      </c>
      <c r="I59" s="217">
        <v>54</v>
      </c>
      <c r="J59" s="217">
        <v>6</v>
      </c>
      <c r="K59" s="217">
        <v>0</v>
      </c>
      <c r="L59" s="217">
        <v>0</v>
      </c>
      <c r="M59" s="217">
        <v>38</v>
      </c>
      <c r="N59" s="217">
        <v>8</v>
      </c>
      <c r="O59" s="217">
        <v>8</v>
      </c>
      <c r="P59" s="217">
        <v>7</v>
      </c>
      <c r="Q59" s="217">
        <v>4</v>
      </c>
      <c r="R59" s="217">
        <v>104</v>
      </c>
      <c r="S59" s="217">
        <v>123</v>
      </c>
      <c r="T59" s="217">
        <v>3</v>
      </c>
      <c r="U59" s="217">
        <v>12</v>
      </c>
      <c r="V59" s="217">
        <v>12</v>
      </c>
      <c r="W59" s="217">
        <v>3</v>
      </c>
      <c r="X59" s="217">
        <v>8</v>
      </c>
    </row>
    <row r="60" spans="1:24" ht="15" customHeight="1" x14ac:dyDescent="0.2">
      <c r="A60" s="219" t="s">
        <v>9</v>
      </c>
      <c r="B60" s="219" t="s">
        <v>8</v>
      </c>
      <c r="C60" s="218" t="s">
        <v>7</v>
      </c>
      <c r="D60" s="217">
        <v>11</v>
      </c>
      <c r="E60" s="217">
        <v>27</v>
      </c>
      <c r="F60" s="217">
        <v>9</v>
      </c>
      <c r="G60" s="217">
        <v>47</v>
      </c>
      <c r="H60" s="217">
        <v>7</v>
      </c>
      <c r="I60" s="217">
        <v>64</v>
      </c>
      <c r="J60" s="217">
        <v>8</v>
      </c>
      <c r="K60" s="217">
        <v>3</v>
      </c>
      <c r="L60" s="217">
        <v>6</v>
      </c>
      <c r="M60" s="217">
        <v>67</v>
      </c>
      <c r="N60" s="217">
        <v>7</v>
      </c>
      <c r="O60" s="217">
        <v>159</v>
      </c>
      <c r="P60" s="217">
        <v>3</v>
      </c>
      <c r="Q60" s="217">
        <v>13</v>
      </c>
      <c r="R60" s="217">
        <v>303</v>
      </c>
      <c r="S60" s="217">
        <v>82</v>
      </c>
      <c r="T60" s="217">
        <v>4</v>
      </c>
      <c r="U60" s="217">
        <v>11</v>
      </c>
      <c r="V60" s="217">
        <v>15</v>
      </c>
      <c r="W60" s="217">
        <v>8</v>
      </c>
      <c r="X60" s="217">
        <v>10</v>
      </c>
    </row>
    <row r="61" spans="1:24" ht="15" customHeight="1" x14ac:dyDescent="0.2">
      <c r="A61" s="221" t="s">
        <v>6</v>
      </c>
      <c r="B61" s="221" t="s">
        <v>5</v>
      </c>
      <c r="C61" s="220" t="s">
        <v>4</v>
      </c>
      <c r="D61" s="217" t="s">
        <v>3</v>
      </c>
      <c r="E61" s="217" t="s">
        <v>3</v>
      </c>
      <c r="F61" s="217" t="s">
        <v>3</v>
      </c>
      <c r="G61" s="217" t="s">
        <v>3</v>
      </c>
      <c r="H61" s="217" t="s">
        <v>3</v>
      </c>
      <c r="I61" s="217" t="s">
        <v>3</v>
      </c>
      <c r="J61" s="217" t="s">
        <v>3</v>
      </c>
      <c r="K61" s="217" t="s">
        <v>3</v>
      </c>
      <c r="L61" s="217" t="s">
        <v>3</v>
      </c>
      <c r="M61" s="217" t="s">
        <v>3</v>
      </c>
      <c r="N61" s="217" t="s">
        <v>3</v>
      </c>
      <c r="O61" s="217" t="s">
        <v>3</v>
      </c>
      <c r="P61" s="217" t="s">
        <v>3</v>
      </c>
      <c r="Q61" s="217" t="s">
        <v>3</v>
      </c>
      <c r="R61" s="217" t="s">
        <v>3</v>
      </c>
      <c r="S61" s="217" t="s">
        <v>3</v>
      </c>
      <c r="T61" s="217" t="s">
        <v>3</v>
      </c>
      <c r="U61" s="217" t="s">
        <v>3</v>
      </c>
      <c r="V61" s="217" t="s">
        <v>3</v>
      </c>
      <c r="W61" s="217" t="s">
        <v>3</v>
      </c>
      <c r="X61" s="217" t="s">
        <v>3</v>
      </c>
    </row>
    <row r="62" spans="1:24" ht="15" customHeight="1" x14ac:dyDescent="0.2">
      <c r="A62" s="219" t="s">
        <v>2</v>
      </c>
      <c r="B62" s="219" t="s">
        <v>1</v>
      </c>
      <c r="C62" s="218" t="s">
        <v>0</v>
      </c>
      <c r="D62" s="217">
        <v>8</v>
      </c>
      <c r="E62" s="217">
        <v>45</v>
      </c>
      <c r="F62" s="217">
        <v>15</v>
      </c>
      <c r="G62" s="217">
        <v>68</v>
      </c>
      <c r="H62" s="217">
        <v>12</v>
      </c>
      <c r="I62" s="217">
        <v>112</v>
      </c>
      <c r="J62" s="217">
        <v>6</v>
      </c>
      <c r="K62" s="217">
        <v>0</v>
      </c>
      <c r="L62" s="217">
        <v>0</v>
      </c>
      <c r="M62" s="217">
        <v>39</v>
      </c>
      <c r="N62" s="217">
        <v>9</v>
      </c>
      <c r="O62" s="217">
        <v>96</v>
      </c>
      <c r="P62" s="217">
        <v>3</v>
      </c>
      <c r="Q62" s="217">
        <v>9</v>
      </c>
      <c r="R62" s="217">
        <v>256</v>
      </c>
      <c r="S62" s="217">
        <v>93</v>
      </c>
      <c r="T62" s="217">
        <v>4</v>
      </c>
      <c r="U62" s="217">
        <v>15</v>
      </c>
      <c r="V62" s="217">
        <v>11</v>
      </c>
      <c r="W62" s="217">
        <v>9</v>
      </c>
      <c r="X62" s="217">
        <v>11</v>
      </c>
    </row>
    <row r="63" spans="1:24" ht="15" customHeight="1" x14ac:dyDescent="0.2">
      <c r="C63" s="216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</row>
    <row r="64" spans="1:24" s="210" customFormat="1" ht="15" customHeight="1" x14ac:dyDescent="0.2">
      <c r="A64" s="215" t="s">
        <v>362</v>
      </c>
      <c r="C64" s="215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</row>
    <row r="65" spans="2:24" s="210" customFormat="1" ht="15" customHeight="1" x14ac:dyDescent="0.2">
      <c r="B65" s="213" t="s">
        <v>361</v>
      </c>
      <c r="C65" s="212" t="s">
        <v>360</v>
      </c>
      <c r="D65" s="211">
        <v>266</v>
      </c>
      <c r="E65" s="211">
        <v>641</v>
      </c>
      <c r="F65" s="211">
        <v>206</v>
      </c>
      <c r="G65" s="211">
        <v>1113</v>
      </c>
      <c r="H65" s="211">
        <v>157</v>
      </c>
      <c r="I65" s="211">
        <v>1603</v>
      </c>
      <c r="J65" s="211">
        <v>8.9342105263157894</v>
      </c>
      <c r="K65" s="211" t="s">
        <v>3</v>
      </c>
      <c r="L65" s="211" t="s">
        <v>3</v>
      </c>
      <c r="M65" s="211" t="s">
        <v>3</v>
      </c>
      <c r="N65" s="211" t="s">
        <v>3</v>
      </c>
      <c r="O65" s="211" t="s">
        <v>3</v>
      </c>
      <c r="P65" s="211" t="s">
        <v>3</v>
      </c>
      <c r="Q65" s="211">
        <v>282</v>
      </c>
      <c r="R65" s="211">
        <v>3741</v>
      </c>
      <c r="S65" s="211">
        <v>2943</v>
      </c>
      <c r="T65" s="211">
        <v>5.7684210526315782</v>
      </c>
      <c r="U65" s="211">
        <v>245</v>
      </c>
      <c r="V65" s="211">
        <v>13.321052631578947</v>
      </c>
      <c r="W65" s="211">
        <v>165</v>
      </c>
      <c r="X65" s="211">
        <v>11.842105263157896</v>
      </c>
    </row>
    <row r="66" spans="2:24" s="210" customFormat="1" ht="15" customHeight="1" x14ac:dyDescent="0.2">
      <c r="B66" s="213" t="s">
        <v>359</v>
      </c>
      <c r="C66" s="212" t="s">
        <v>358</v>
      </c>
      <c r="D66" s="211">
        <v>138</v>
      </c>
      <c r="E66" s="211">
        <v>13</v>
      </c>
      <c r="F66" s="211">
        <v>31</v>
      </c>
      <c r="G66" s="211">
        <v>182</v>
      </c>
      <c r="H66" s="211">
        <v>45</v>
      </c>
      <c r="I66" s="211">
        <v>263</v>
      </c>
      <c r="J66" s="211">
        <v>7.5</v>
      </c>
      <c r="K66" s="211" t="s">
        <v>3</v>
      </c>
      <c r="L66" s="211" t="s">
        <v>3</v>
      </c>
      <c r="M66" s="211" t="s">
        <v>3</v>
      </c>
      <c r="N66" s="211" t="s">
        <v>3</v>
      </c>
      <c r="O66" s="211" t="s">
        <v>3</v>
      </c>
      <c r="P66" s="211" t="s">
        <v>3</v>
      </c>
      <c r="Q66" s="211">
        <v>75</v>
      </c>
      <c r="R66" s="211">
        <v>484</v>
      </c>
      <c r="S66" s="211">
        <v>922</v>
      </c>
      <c r="T66" s="211">
        <v>6.333333333333333</v>
      </c>
      <c r="U66" s="211">
        <v>58</v>
      </c>
      <c r="V66" s="211">
        <v>12</v>
      </c>
      <c r="W66" s="211">
        <v>48</v>
      </c>
      <c r="X66" s="211">
        <v>12.666666666666666</v>
      </c>
    </row>
    <row r="67" spans="2:24" s="210" customFormat="1" ht="15" customHeight="1" x14ac:dyDescent="0.2">
      <c r="B67" s="213" t="s">
        <v>357</v>
      </c>
      <c r="C67" s="212" t="s">
        <v>356</v>
      </c>
      <c r="D67" s="211">
        <v>507</v>
      </c>
      <c r="E67" s="211">
        <v>654</v>
      </c>
      <c r="F67" s="211">
        <v>237</v>
      </c>
      <c r="G67" s="211">
        <v>1398</v>
      </c>
      <c r="H67" s="211">
        <v>206</v>
      </c>
      <c r="I67" s="211">
        <v>2008</v>
      </c>
      <c r="J67" s="211">
        <v>8.7888888888888896</v>
      </c>
      <c r="K67" s="211" t="s">
        <v>3</v>
      </c>
      <c r="L67" s="211" t="s">
        <v>3</v>
      </c>
      <c r="M67" s="211" t="s">
        <v>3</v>
      </c>
      <c r="N67" s="211" t="s">
        <v>3</v>
      </c>
      <c r="O67" s="211" t="s">
        <v>3</v>
      </c>
      <c r="P67" s="211" t="s">
        <v>3</v>
      </c>
      <c r="Q67" s="211">
        <v>401</v>
      </c>
      <c r="R67" s="211">
        <v>4545</v>
      </c>
      <c r="S67" s="211">
        <v>3904</v>
      </c>
      <c r="T67" s="211">
        <v>5.8933333333333326</v>
      </c>
      <c r="U67" s="211">
        <v>348</v>
      </c>
      <c r="V67" s="211">
        <v>13.16</v>
      </c>
      <c r="W67" s="211">
        <v>246</v>
      </c>
      <c r="X67" s="211">
        <v>11.955555555555556</v>
      </c>
    </row>
    <row r="68" spans="2:24" s="210" customFormat="1" ht="15" customHeight="1" x14ac:dyDescent="0.2">
      <c r="B68" s="213" t="s">
        <v>355</v>
      </c>
      <c r="C68" s="212" t="s">
        <v>354</v>
      </c>
      <c r="D68" s="211">
        <v>54</v>
      </c>
      <c r="E68" s="211">
        <v>70</v>
      </c>
      <c r="F68" s="211">
        <v>25</v>
      </c>
      <c r="G68" s="211">
        <v>149</v>
      </c>
      <c r="H68" s="211">
        <v>32</v>
      </c>
      <c r="I68" s="211">
        <v>182</v>
      </c>
      <c r="J68" s="211">
        <v>7.666666666666667</v>
      </c>
      <c r="K68" s="211" t="s">
        <v>3</v>
      </c>
      <c r="L68" s="211" t="s">
        <v>3</v>
      </c>
      <c r="M68" s="211" t="s">
        <v>3</v>
      </c>
      <c r="N68" s="211" t="s">
        <v>3</v>
      </c>
      <c r="O68" s="211" t="s">
        <v>3</v>
      </c>
      <c r="P68" s="211" t="s">
        <v>3</v>
      </c>
      <c r="Q68" s="211">
        <v>33</v>
      </c>
      <c r="R68" s="211">
        <v>548</v>
      </c>
      <c r="S68" s="211">
        <v>379</v>
      </c>
      <c r="T68" s="211">
        <v>4.333333333333333</v>
      </c>
      <c r="U68" s="211">
        <v>37</v>
      </c>
      <c r="V68" s="211">
        <v>14.666666666666666</v>
      </c>
      <c r="W68" s="211">
        <v>18</v>
      </c>
      <c r="X68" s="211">
        <v>10.333333333333334</v>
      </c>
    </row>
    <row r="69" spans="2:24" s="210" customFormat="1" ht="15" customHeight="1" x14ac:dyDescent="0.2">
      <c r="B69" s="213" t="s">
        <v>353</v>
      </c>
      <c r="C69" s="212" t="s">
        <v>352</v>
      </c>
      <c r="D69" s="211">
        <v>561</v>
      </c>
      <c r="E69" s="211">
        <v>724</v>
      </c>
      <c r="F69" s="211">
        <v>262</v>
      </c>
      <c r="G69" s="211">
        <v>1547</v>
      </c>
      <c r="H69" s="211">
        <v>238</v>
      </c>
      <c r="I69" s="211">
        <v>2190</v>
      </c>
      <c r="J69" s="211">
        <v>8.71875</v>
      </c>
      <c r="K69" s="211" t="s">
        <v>3</v>
      </c>
      <c r="L69" s="211" t="s">
        <v>3</v>
      </c>
      <c r="M69" s="211" t="s">
        <v>3</v>
      </c>
      <c r="N69" s="211" t="s">
        <v>3</v>
      </c>
      <c r="O69" s="211" t="s">
        <v>3</v>
      </c>
      <c r="P69" s="211" t="s">
        <v>3</v>
      </c>
      <c r="Q69" s="211">
        <v>434</v>
      </c>
      <c r="R69" s="211">
        <v>5093</v>
      </c>
      <c r="S69" s="211">
        <v>4283</v>
      </c>
      <c r="T69" s="211">
        <v>5.7958333333333334</v>
      </c>
      <c r="U69" s="211">
        <v>385</v>
      </c>
      <c r="V69" s="211">
        <v>13.254166666666668</v>
      </c>
      <c r="W69" s="211">
        <v>264</v>
      </c>
      <c r="X69" s="211">
        <v>11.854166666666666</v>
      </c>
    </row>
    <row r="70" spans="2:24" s="210" customFormat="1" ht="15" customHeight="1" x14ac:dyDescent="0.2">
      <c r="B70" s="213" t="s">
        <v>351</v>
      </c>
      <c r="C70" s="212" t="s">
        <v>350</v>
      </c>
      <c r="D70" s="211">
        <v>643</v>
      </c>
      <c r="E70" s="211">
        <v>1009</v>
      </c>
      <c r="F70" s="211">
        <v>319</v>
      </c>
      <c r="G70" s="211">
        <v>1971</v>
      </c>
      <c r="H70" s="211">
        <v>250</v>
      </c>
      <c r="I70" s="211">
        <v>2740</v>
      </c>
      <c r="J70" s="211">
        <v>8.7360000000000007</v>
      </c>
      <c r="K70" s="211" t="s">
        <v>3</v>
      </c>
      <c r="L70" s="211" t="s">
        <v>3</v>
      </c>
      <c r="M70" s="211" t="s">
        <v>3</v>
      </c>
      <c r="N70" s="211" t="s">
        <v>3</v>
      </c>
      <c r="O70" s="211" t="s">
        <v>3</v>
      </c>
      <c r="P70" s="211" t="s">
        <v>3</v>
      </c>
      <c r="Q70" s="211">
        <v>457</v>
      </c>
      <c r="R70" s="211">
        <v>5941</v>
      </c>
      <c r="S70" s="211">
        <v>5187</v>
      </c>
      <c r="T70" s="211">
        <v>5.831999999999999</v>
      </c>
      <c r="U70" s="211">
        <v>465</v>
      </c>
      <c r="V70" s="211">
        <v>13.282</v>
      </c>
      <c r="W70" s="211">
        <v>315</v>
      </c>
      <c r="X70" s="211">
        <v>11.922000000000001</v>
      </c>
    </row>
    <row r="71" spans="2:24" ht="15" customHeight="1" x14ac:dyDescent="0.2">
      <c r="C71" s="209"/>
      <c r="D71" s="209"/>
      <c r="E71" s="209"/>
      <c r="F71" s="209"/>
      <c r="G71" s="209"/>
      <c r="H71" s="209"/>
      <c r="I71" s="209"/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</row>
  </sheetData>
  <autoFilter ref="A12:C12" xr:uid="{00000000-0009-0000-0000-000008000000}"/>
  <pageMargins left="0.19685039370078741" right="0.19685039370078741" top="0.59055118110236227" bottom="0.19685039370078741" header="0.19685039370078741" footer="0.19685039370078741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(2009-10)</vt:lpstr>
      <vt:lpstr>(2010-11)</vt:lpstr>
      <vt:lpstr>(2011-12)</vt:lpstr>
      <vt:lpstr>(2012-13)</vt:lpstr>
      <vt:lpstr>(2013-14)</vt:lpstr>
      <vt:lpstr>(2014-15)</vt:lpstr>
      <vt:lpstr>Fire2016</vt:lpstr>
      <vt:lpstr>(2015-16)</vt:lpstr>
      <vt:lpstr>Fire2017</vt:lpstr>
      <vt:lpstr>(2016-17)</vt:lpstr>
      <vt:lpstr>FIRE1403_raw</vt:lpstr>
      <vt:lpstr>FIRE1403</vt:lpstr>
      <vt:lpstr>Quality Assurance</vt:lpstr>
      <vt:lpstr>Fire2017!Print_Area</vt:lpstr>
      <vt:lpstr>Fire2017!Print_Titles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FIRE1403: Fire stations and appliances, by fire and rescue authority</dc:title>
  <dc:creator/>
  <cp:keywords>data tables, fire stations, fire appliances, authority, 2018</cp:keywords>
  <cp:lastModifiedBy/>
  <dcterms:created xsi:type="dcterms:W3CDTF">2018-01-23T13:19:30Z</dcterms:created>
  <dcterms:modified xsi:type="dcterms:W3CDTF">2019-01-08T13:53:24Z</dcterms:modified>
</cp:coreProperties>
</file>